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730" windowHeight="8100"/>
  </bookViews>
  <sheets>
    <sheet name="申請書類" sheetId="2" r:id="rId1"/>
    <sheet name="別紙様式第二号（一）" sheetId="1" r:id="rId2"/>
    <sheet name="別紙様式第二号（二）" sheetId="3" r:id="rId3"/>
    <sheet name="別紙様式第二号（四）" sheetId="4" r:id="rId4"/>
    <sheet name="別紙様式第二号（三）" sheetId="5" r:id="rId5"/>
    <sheet name="別紙様式第二号（五）" sheetId="6" r:id="rId6"/>
    <sheet name="別紙様式第二号（六）" sheetId="7" r:id="rId7"/>
    <sheet name="付表第二号（一）" sheetId="8" r:id="rId8"/>
    <sheet name="付表第二号（二）" sheetId="9" r:id="rId9"/>
    <sheet name="付表第二号（三）" sheetId="10" r:id="rId10"/>
    <sheet name="付表第二号（四）" sheetId="11" r:id="rId11"/>
    <sheet name="付表第二号（五）" sheetId="12" r:id="rId12"/>
    <sheet name="付表第二号（六）" sheetId="13" r:id="rId13"/>
    <sheet name="付表第二号（七）" sheetId="14" r:id="rId14"/>
    <sheet name="付表第二号（八）" sheetId="15" r:id="rId15"/>
    <sheet name="付表第二号（九） " sheetId="16" r:id="rId16"/>
    <sheet name="付表第二号（十）" sheetId="17" r:id="rId17"/>
    <sheet name="付表第二号（十一）" sheetId="18" r:id="rId18"/>
    <sheet name="付表第二号（十二）" sheetId="19" r:id="rId19"/>
    <sheet name="定期巡回・随時対応型訪問介護看護" sheetId="20" r:id="rId20"/>
    <sheet name="【記載例】定期巡回・随時対応型訪問介護看護" sheetId="21" r:id="rId21"/>
    <sheet name="シフト記号表" sheetId="22" r:id="rId22"/>
    <sheet name="記入方法" sheetId="24" r:id="rId23"/>
    <sheet name="プルダウン・リスト" sheetId="25" state="hidden" r:id="rId24"/>
    <sheet name="夜間対応型訪問介護" sheetId="23" r:id="rId25"/>
    <sheet name="【記載例】夜間対応型訪問介護" sheetId="26" r:id="rId26"/>
    <sheet name="シフト記号表 (2)" sheetId="27" r:id="rId27"/>
    <sheet name="記入方法 (2)" sheetId="28" r:id="rId28"/>
    <sheet name="プルダウン・リスト (2)" sheetId="29" state="hidden" r:id="rId29"/>
    <sheet name="地域密着型通所介護（1枚版）" sheetId="30" r:id="rId30"/>
    <sheet name="【記載例】地域密着型通所介護" sheetId="32" r:id="rId31"/>
    <sheet name="シフト記号表（勤務時間帯）" sheetId="33" r:id="rId32"/>
    <sheet name="記入方法 (3)" sheetId="35" r:id="rId33"/>
    <sheet name="プルダウン・リスト (3)" sheetId="36" state="hidden" r:id="rId34"/>
    <sheet name="療養通所介護（1枚版）" sheetId="81" r:id="rId35"/>
    <sheet name="【記載例】療養通所介護" sheetId="83" r:id="rId36"/>
    <sheet name="シフト記号表（勤務時間帯） (6)" sheetId="84" r:id="rId37"/>
    <sheet name="記入方法 (10)" sheetId="86" r:id="rId38"/>
    <sheet name="プルダウン・リスト (9)" sheetId="87" state="hidden" r:id="rId39"/>
    <sheet name="認知症対応型通所介護（1枚版）" sheetId="31" r:id="rId40"/>
    <sheet name="【記載例】認知症対応型通所介護" sheetId="37" r:id="rId41"/>
    <sheet name="シフト記号表（勤務時間帯） (2)" sheetId="38" r:id="rId42"/>
    <sheet name="記入方法 (4)" sheetId="40" r:id="rId43"/>
    <sheet name="プルダウン・リスト (4)" sheetId="41" state="hidden" r:id="rId44"/>
    <sheet name="小規模多機能型居宅介護" sheetId="34" r:id="rId45"/>
    <sheet name="【記載例】小規模多機能型居宅介護" sheetId="42" r:id="rId46"/>
    <sheet name="シフト記号表（勤務時間帯） (3)" sheetId="43" r:id="rId47"/>
    <sheet name="記入方法 (5)" sheetId="45" r:id="rId48"/>
    <sheet name="プルダウン・リスト (5)" sheetId="46" state="hidden" r:id="rId49"/>
    <sheet name="認知症対応型共同生活介護(50人)" sheetId="39" r:id="rId50"/>
    <sheet name="【記載例】認知症対応型共同生活介護" sheetId="47" r:id="rId51"/>
    <sheet name="シフト記号表（勤務時間帯） (4)" sheetId="48" r:id="rId52"/>
    <sheet name="記入方法 (6)" sheetId="50" r:id="rId53"/>
    <sheet name="地域密着型特定施設入居者生活介護" sheetId="44" r:id="rId54"/>
    <sheet name="【記載例】地域密着型特定施設入居者生活介護" sheetId="49" r:id="rId55"/>
    <sheet name="シフト記号表 (3)" sheetId="51" r:id="rId56"/>
    <sheet name="プルダウン・リスト (6)" sheetId="53" state="hidden" r:id="rId57"/>
    <sheet name="記入方法 (7)" sheetId="54" r:id="rId58"/>
    <sheet name="（ユニット型）" sheetId="55" r:id="rId59"/>
    <sheet name="（従来型）" sheetId="52" r:id="rId60"/>
    <sheet name="【記載例】" sheetId="56" r:id="rId61"/>
    <sheet name="シフト記号表（従来型・ユニット型共通）" sheetId="57" r:id="rId62"/>
    <sheet name="（ユニット型）記入方法" sheetId="60" r:id="rId63"/>
    <sheet name="（従来型）記入方法" sheetId="59" r:id="rId64"/>
    <sheet name="プルダウン・リスト（従来型・ユニット型共通）" sheetId="61" state="hidden" r:id="rId65"/>
    <sheet name="看護小規模多機能型居宅介護" sheetId="58" r:id="rId66"/>
    <sheet name="【記載例】看護小規模多機能型居宅介護" sheetId="63" r:id="rId67"/>
    <sheet name="シフト記号表（勤務時間帯） (5)" sheetId="64" r:id="rId68"/>
    <sheet name="記入方法 (8)" sheetId="66" r:id="rId69"/>
    <sheet name="プルダウン・リスト (7)" sheetId="67" state="hidden" r:id="rId70"/>
    <sheet name="居宅介護支援、介護予防支援（１枚版）" sheetId="62" r:id="rId71"/>
    <sheet name="【記載例】居宅介護支援、介護予防支援" sheetId="68" r:id="rId72"/>
    <sheet name="記入方法 (9)" sheetId="69" r:id="rId73"/>
    <sheet name="プルダウン・リスト (8)" sheetId="70" state="hidden" r:id="rId74"/>
    <sheet name="標準様式２" sheetId="71" r:id="rId75"/>
    <sheet name="標準様式3" sheetId="72" r:id="rId76"/>
    <sheet name="標準様式４" sheetId="73" r:id="rId77"/>
    <sheet name="標準様式５" sheetId="74" r:id="rId78"/>
    <sheet name="標準様式６" sheetId="75" r:id="rId79"/>
    <sheet name="別紙① " sheetId="76" r:id="rId80"/>
    <sheet name="別紙②" sheetId="77" r:id="rId81"/>
    <sheet name="別紙③" sheetId="78" r:id="rId82"/>
    <sheet name="別紙④" sheetId="79" r:id="rId83"/>
    <sheet name="標準様式７" sheetId="80"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記載例】シフト記号表">#REF!</definedName>
    <definedName name="【記載例】シフト記号表" localSheetId="21">シフト記号表!$C$6:$C$47</definedName>
    <definedName name="職種">'プルダウン・リスト'!$C$17:$L$17</definedName>
    <definedName name="職種" localSheetId="24">'プルダウン・リスト (2)'!$C$17:$L$17</definedName>
    <definedName name="シフト記号表">シフト記号表!$C$6:$C$47</definedName>
    <definedName name="シフト記号表" localSheetId="24">'シフト記号表 (2)'!$C$6:$C$47</definedName>
    <definedName name="【記載例】シフト記号表" localSheetId="25">'[1]【記載例】シフト記号表（勤務時間帯）'!$C$6:$C$47</definedName>
    <definedName name="職種" localSheetId="25">'プルダウン・リスト (2)'!$C$17:$L$17</definedName>
    <definedName name="【記載例】シフト記号">#REF!</definedName>
    <definedName name="【記載例】シフト記号" localSheetId="26">'シフト記号表 (2)'!$C$6:$C$47</definedName>
    <definedName name="【記載例】シフト記号表" localSheetId="26">'シフト記号表 (2)'!$C$6:$C$47</definedName>
    <definedName name="シフト記号表" localSheetId="26">'シフト記号表 (2)'!$C$6:$C$47</definedName>
    <definedName name="職種" localSheetId="28">'プルダウン・リスト (2)'!$C$17:$L$17</definedName>
    <definedName name="管理者">'プルダウン・リスト'!$C$18:$C$27</definedName>
    <definedName name="管理者" localSheetId="28">'プルダウン・リスト (2)'!$C$18:$C$27</definedName>
    <definedName name="オペレーター">'プルダウン・リスト'!$D$18:$D$27</definedName>
    <definedName name="オペレーター" localSheetId="28">'プルダウン・リスト (2)'!$D$18:$D$27</definedName>
    <definedName name="訪問介護員">'プルダウン・リスト'!$E$18:$E$27</definedName>
    <definedName name="訪問介護員" localSheetId="28">'プルダウン・リスト (2)'!$E$18:$E$27</definedName>
    <definedName name="シフト記号表" localSheetId="29">'シフト記号表（勤務時間帯）'!$C$6:$C$35</definedName>
    <definedName name="職種" localSheetId="29">'プルダウン・リスト (3)'!$C$12:$L$12</definedName>
    <definedName name="職種" localSheetId="39">'プルダウン・リスト (4)'!$C$12:$L$12</definedName>
    <definedName name="シフト記号表" localSheetId="39">'シフト記号表（勤務時間帯） (2)'!$C$6:$C$35</definedName>
    <definedName name="【記載例】シフト記号" localSheetId="30">#REF!</definedName>
    <definedName name="職種" localSheetId="30">'プルダウン・リスト (3)'!$C$12:$L$12</definedName>
    <definedName name="【記載例】シフト記号" localSheetId="31">'シフト記号表（勤務時間帯）'!$C$6:$C$35</definedName>
    <definedName name="シフト記号表" localSheetId="31">'シフト記号表（勤務時間帯）'!$C$6:$C$35</definedName>
    <definedName name="職種" localSheetId="33">'プルダウン・リスト (3)'!$C$12:$L$12</definedName>
    <definedName name="管理者" localSheetId="33">'プルダウン・リスト (3)'!$C$13:$C$25</definedName>
    <definedName name="看護職員">'プルダウン・リスト'!$F$18:$F$27</definedName>
    <definedName name="看護職員" localSheetId="33">'プルダウン・リスト (3)'!$E$13:$E$25</definedName>
    <definedName name="職種" localSheetId="44">'プルダウン・リスト (5)'!$C$14:$L$14</definedName>
    <definedName name="シフト記号表" localSheetId="44">'シフト記号表（勤務時間帯） (3)'!$C$6:$C$47</definedName>
    <definedName name="【記載例】シフト記号" localSheetId="40">#REF!</definedName>
    <definedName name="職種" localSheetId="40">'プルダウン・リスト (4)'!$C$12:$L$12</definedName>
    <definedName name="【記載例】シフト記号" localSheetId="41">'シフト記号表（勤務時間帯） (2)'!$C$6:$C$35</definedName>
    <definedName name="シフト記号表" localSheetId="41">'シフト記号表（勤務時間帯） (2)'!$C$6:$C$35</definedName>
    <definedName name="職種" localSheetId="43">'プルダウン・リスト (4)'!$C$12:$L$12</definedName>
    <definedName name="管理者" localSheetId="43">'プルダウン・リスト (4)'!$C$13:$C$25</definedName>
    <definedName name="機能訓練指導員">'プルダウン・リスト (3)'!$G$13:$G$25</definedName>
    <definedName name="機能訓練指導員" localSheetId="43">'プルダウン・リスト (4)'!$G$13:$G$25</definedName>
    <definedName name="介護職員">'プルダウン・リスト (3)'!$F$13:$F$25</definedName>
    <definedName name="介護職員" localSheetId="43">'プルダウン・リスト (4)'!$F$13:$F$25</definedName>
    <definedName name="看護職員" localSheetId="43">'プルダウン・リスト (4)'!$E$13:$E$25</definedName>
    <definedName name="生活相談員">'プルダウン・リスト (3)'!$D$13:$D$25</definedName>
    <definedName name="生活相談員" localSheetId="43">'プルダウン・リスト (4)'!$D$13:$D$25</definedName>
    <definedName name="職種" localSheetId="49">'[2]プルダウン・リスト'!$C$14:$L$14</definedName>
    <definedName name="シフト記号表" localSheetId="49">'シフト記号表（勤務時間帯） (4)'!$C$6:$C$47</definedName>
    <definedName name="【記載例】シフト記号" localSheetId="45">#REF!</definedName>
    <definedName name="職種" localSheetId="45">'プルダウン・リスト (5)'!$C$14:$L$14</definedName>
    <definedName name="【記載例】シフト記号" localSheetId="46">'シフト記号表（勤務時間帯） (3)'!$C$6:$C$47</definedName>
    <definedName name="シフト記号表" localSheetId="46">'シフト記号表（勤務時間帯） (3)'!$C$6:$C$47</definedName>
    <definedName name="職種" localSheetId="48">'プルダウン・リスト (5)'!$C$14:$L$14</definedName>
    <definedName name="管理者" localSheetId="48">'プルダウン・リスト (5)'!$C$15:$C$23</definedName>
    <definedName name="シフト記号表" localSheetId="53">'シフト記号表 (3)'!$C$6:$C$47</definedName>
    <definedName name="職種" localSheetId="53">'プルダウン・リスト (6)'!$C$21:$L$21</definedName>
    <definedName name="【記載例】シフト記号" localSheetId="50">#REF!</definedName>
    <definedName name="職種" localSheetId="50">'[2]プルダウン・リスト'!$C$14:$L$14</definedName>
    <definedName name="【記載例】シフト記号" localSheetId="51">'シフト記号表（勤務時間帯） (4)'!$C$6:$C$47</definedName>
    <definedName name="シフト記号表" localSheetId="51">'シフト記号表（勤務時間帯） (4)'!$C$6:$C$47</definedName>
    <definedName name="【記載例】シフト記号表" localSheetId="54">#REF!</definedName>
    <definedName name="職種" localSheetId="54">'プルダウン・リスト (6)'!$C$21:$L$21</definedName>
    <definedName name="【記載例】シフト記号" localSheetId="55">'シフト記号表 (3)'!$C$6:$C$47</definedName>
    <definedName name="【記載例】シフト記号表" localSheetId="55">'シフト記号表 (3)'!$C$6:$C$47</definedName>
    <definedName name="シフト記号表" localSheetId="55">'シフト記号表 (3)'!$C$6:$C$47</definedName>
    <definedName name="シフト記号表" localSheetId="59">'シフト記号表（従来型・ユニット型共通）'!$C$6:$C$47</definedName>
    <definedName name="職種" localSheetId="56">'プルダウン・リスト (6)'!$C$21:$L$21</definedName>
    <definedName name="管理者" localSheetId="56">'プルダウン・リスト (6)'!$C$22:$C$31</definedName>
    <definedName name="機能訓練指導員" localSheetId="56">'プルダウン・リスト (6)'!$G$22:$G$31</definedName>
    <definedName name="介護職員" localSheetId="56">'プルダウン・リスト (6)'!$F$22:$F$31</definedName>
    <definedName name="計画作成担当者">'プルダウン・リスト (5)'!$F$15:$F$23</definedName>
    <definedName name="計画作成担当者" localSheetId="56">'プルダウン・リスト (6)'!$H$22:$H$31</definedName>
    <definedName name="看護職員" localSheetId="56">'プルダウン・リスト (6)'!$E$22:$E$31</definedName>
    <definedName name="生活相談員" localSheetId="56">'プルダウン・リスト (6)'!$D$22:$D$31</definedName>
    <definedName name="職種" localSheetId="59">'プルダウン・リスト（従来型・ユニット型共通）'!$C$21:$L$21</definedName>
    <definedName name="シフト記号表" localSheetId="58">'シフト記号表（従来型・ユニット型共通）'!$C$6:$C$47</definedName>
    <definedName name="職種" localSheetId="58">'プルダウン・リスト（従来型・ユニット型共通）'!$C$21:$L$21</definedName>
    <definedName name="【記載例】シフト記号表" localSheetId="60">#REF!</definedName>
    <definedName name="職種" localSheetId="60">'プルダウン・リスト（従来型・ユニット型共通）'!$C$21:$L$21</definedName>
    <definedName name="【記載例】シフト記号" localSheetId="61">'シフト記号表（従来型・ユニット型共通）'!$C$6:$C$47</definedName>
    <definedName name="【記載例】シフト記号表" localSheetId="61">'シフト記号表（従来型・ユニット型共通）'!$C$6:$C$47</definedName>
    <definedName name="シフト記号表" localSheetId="61">'シフト記号表（従来型・ユニット型共通）'!$C$6:$C$47</definedName>
    <definedName name="職種" localSheetId="65">'プルダウン・リスト (7)'!$C$14:$L$14</definedName>
    <definedName name="職種" localSheetId="64">'プルダウン・リスト（従来型・ユニット型共通）'!$C$21:$L$21</definedName>
    <definedName name="管理者" localSheetId="64">'プルダウン・リスト（従来型・ユニット型共通）'!$C$22:$C$31</definedName>
    <definedName name="機能訓練指導員" localSheetId="64">'プルダウン・リスト（従来型・ユニット型共通）'!$I$22:$I$31</definedName>
    <definedName name="生活相談員" localSheetId="64">'プルダウン・リスト（従来型・ユニット型共通）'!$E$22:$E$31</definedName>
    <definedName name="看護職員" localSheetId="64">'プルダウン・リスト（従来型・ユニット型共通）'!$F$22:$F$31</definedName>
    <definedName name="介護支援専門員">'プルダウン・リスト (5)'!$E$15:$E$23</definedName>
    <definedName name="介護支援専門員" localSheetId="64">'プルダウン・リスト（従来型・ユニット型共通）'!$J$22:$J$31</definedName>
    <definedName name="介護職員" localSheetId="64">'プルダウン・リスト（従来型・ユニット型共通）'!$G$22:$G$31</definedName>
    <definedName name="シフト記号表" localSheetId="65">'シフト記号表（勤務時間帯） (5)'!$C$6:$C$47</definedName>
    <definedName name="職種" localSheetId="70">'プルダウン・リスト (8)'!$C$15:$K$15</definedName>
    <definedName name="【記載例】シフト記号" localSheetId="66">#REF!</definedName>
    <definedName name="職種" localSheetId="66">'プルダウン・リスト (7)'!$C$14:$L$14</definedName>
    <definedName name="【記載例】シフト記号" localSheetId="67">'シフト記号表（勤務時間帯） (5)'!$C$6:$C$47</definedName>
    <definedName name="シフト記号表" localSheetId="67">'シフト記号表（勤務時間帯） (5)'!$C$6:$C$47</definedName>
    <definedName name="職種" localSheetId="69">'プルダウン・リスト (7)'!$C$14:$L$14</definedName>
    <definedName name="管理者" localSheetId="69">'プルダウン・リスト (7)'!$C$15:$C$23</definedName>
    <definedName name="介護従業者">'プルダウン・リスト (5)'!$D$15:$D$23</definedName>
    <definedName name="介護従業者" localSheetId="69">'プルダウン・リスト (7)'!$D$15:$D$23</definedName>
    <definedName name="看護職員" localSheetId="69">'プルダウン・リスト (7)'!$E$15:$E$23</definedName>
    <definedName name="介護支援専門員" localSheetId="69">'プルダウン・リスト (7)'!$F$15:$F$23</definedName>
    <definedName name="計画作成担当者" localSheetId="69">'プルダウン・リスト (7)'!$G$15:$G$23</definedName>
    <definedName name="職種" localSheetId="71">'プルダウン・リスト (8)'!$C$15:$K$15</definedName>
    <definedName name="職種" localSheetId="73">'プルダウン・リスト (8)'!$C$15:$K$15</definedName>
    <definedName name="管理者" localSheetId="73">'プルダウン・リスト (8)'!$C$16:$C$28</definedName>
    <definedName name="介護支援専門員" localSheetId="73">'プルダウン・リスト (8)'!$D$16:$D$28</definedName>
    <definedName name="シフト記号表" localSheetId="34">'シフト記号表（勤務時間帯） (6)'!$C$6:$C$35</definedName>
    <definedName name="職種" localSheetId="34">'プルダウン・リスト (9)'!$C$12:$L$12</definedName>
    <definedName name="【記載例】シフト記号" localSheetId="35">#REF!</definedName>
    <definedName name="職種" localSheetId="35">'プルダウン・リスト (9)'!$C$12:$L$12</definedName>
    <definedName name="【記載例】シフト記号" localSheetId="36">'シフト記号表（勤務時間帯） (6)'!$C$6:$C$35</definedName>
    <definedName name="シフト記号表" localSheetId="36">'シフト記号表（勤務時間帯） (6)'!$C$6:$C$35</definedName>
    <definedName name="職種" localSheetId="38">'プルダウン・リスト (9)'!$C$12:$L$12</definedName>
    <definedName name="管理者" localSheetId="38">'プルダウン・リスト (9)'!$C$13:$C$25</definedName>
    <definedName name="介護職員" localSheetId="38">'プルダウン・リスト (9)'!$E$13:$E$25</definedName>
    <definedName name="看護職員" localSheetId="38">'プルダウン・リスト (9)'!$D$13:$D$25</definedName>
    <definedName name="【記載例】シフト記号" localSheetId="21">シフト記号表!$C$6:$C$47</definedName>
    <definedName name="作業療法士">'プルダウン・リスト'!$H$18:$H$27</definedName>
    <definedName name="計画作成責任者">'プルダウン・リスト'!$J$18:$J$27</definedName>
    <definedName name="言語聴覚士">'プルダウン・リスト'!$I$18:$I$27</definedName>
    <definedName name="理学療法士">'プルダウン・リスト'!$G$18:$G$27</definedName>
    <definedName name="面接相談員">'プルダウン・リスト (2)'!$F$18:$F$27</definedName>
    <definedName name="医師">'プルダウン・リスト（従来型・ユニット型共通）'!$D$22:$D$31</definedName>
    <definedName name="栄養士">'プルダウン・リスト（従来型・ユニット型共通）'!$H$22:$H$31</definedName>
    <definedName name="介護予防支援担当職員">'プルダウン・リスト (8)'!$E$16:$E$28</definedName>
    <definedName name="_xlnm.Print_Area" localSheetId="1">'別紙様式第二号（一）'!$A$1:$AJ$69</definedName>
    <definedName name="_xlnm.Print_Area" localSheetId="0">申請書類!$A$1:$AI$56</definedName>
    <definedName name="_xlnm.Print_Area" localSheetId="2">'別紙様式第二号（二）'!$A$1:$AH$65</definedName>
    <definedName name="_xlnm.Print_Area" localSheetId="3">'別紙様式第二号（四）'!$A$1:$AK$54</definedName>
    <definedName name="_xlnm.Print_Area" localSheetId="4">'別紙様式第二号（三）'!$A$1:$AN$57</definedName>
    <definedName name="_xlnm.Print_Area" localSheetId="5">'別紙様式第二号（五）'!$A$1:$AK$35</definedName>
    <definedName name="_xlnm.Print_Area" localSheetId="6">'別紙様式第二号（六）'!$A$1:$AK$44</definedName>
    <definedName name="_xlnm.Print_Area" localSheetId="7">'付表第二号（一）'!$A$1:$P$65</definedName>
    <definedName name="_xlnm.Print_Area" localSheetId="8">'付表第二号（二）'!$A$1:$V$54</definedName>
    <definedName name="_xlnm.Print_Area" localSheetId="9">'付表第二号（三）'!$A$1:$T$202</definedName>
    <definedName name="_xlnm.Print_Area" localSheetId="10">'付表第二号（四）'!$A$1:$W$183</definedName>
    <definedName name="_xlnm.Print_Area" localSheetId="11">'付表第二号（五）'!$A$1:$V$233</definedName>
    <definedName name="_xlnm.Print_Area" localSheetId="12">'付表第二号（六）'!$A$1:$AB$79</definedName>
    <definedName name="_xlnm.Print_Area" localSheetId="13">'付表第二号（七）'!$A$1:$X$46</definedName>
    <definedName name="_xlnm.Print_Area" localSheetId="14">'付表第二号（八）'!$A$1:$Q$46</definedName>
    <definedName name="_xlnm.Print_Area" localSheetId="15">'付表第二号（九） '!$A$1:$S$81</definedName>
    <definedName name="_xlnm.Print_Area" localSheetId="16">'付表第二号（十）'!$A$1:$N$86</definedName>
    <definedName name="_xlnm.Print_Area" localSheetId="17">'付表第二号（十一）'!$A$1:$T$29</definedName>
    <definedName name="_xlnm.Print_Area" localSheetId="18">'付表第二号（十二）'!$A$1:$T$29</definedName>
    <definedName name="_xlnm.Print_Area" localSheetId="19">'定期巡回・随時対応型訪問介護看護'!$A$1:$BJ$235</definedName>
    <definedName name="_xlnm.Print_Titles" localSheetId="19">'定期巡回・随時対応型訪問介護看護'!$1:$14</definedName>
    <definedName name="_xlnm.Print_Area" localSheetId="20">'【記載例】定期巡回・随時対応型訪問介護看護'!$A$1:$BJ$95</definedName>
    <definedName name="_xlnm.Print_Titles" localSheetId="20">'【記載例】定期巡回・随時対応型訪問介護看護'!$1:$14</definedName>
    <definedName name="_xlnm.Print_Area" localSheetId="21">シフト記号表!$B$1:$N$54</definedName>
    <definedName name="_xlnm.Print_Area" localSheetId="24">夜間対応型訪問介護!$A$1:$BJ$215</definedName>
    <definedName name="_xlnm.Print_Titles" localSheetId="24">夜間対応型訪問介護!$1:$14</definedName>
    <definedName name="_xlnm.Print_Area" localSheetId="22">記入方法!$A$1:$Q$79</definedName>
    <definedName name="_xlnm.Print_Area" localSheetId="25">'【記載例】夜間対応型訪問介護'!$A$1:$BJ$75</definedName>
    <definedName name="_xlnm.Print_Titles" localSheetId="25">'【記載例】夜間対応型訪問介護'!$1:$14</definedName>
    <definedName name="_xlnm.Print_Area" localSheetId="26">'シフト記号表 (2)'!$B$1:$N$52</definedName>
    <definedName name="_xlnm.Print_Area" localSheetId="27">'記入方法 (2)'!$A$1:$Q$69</definedName>
    <definedName name="_xlnm.Print_Area" localSheetId="29">'地域密着型通所介護（1枚版）'!$A$1:$BF$72</definedName>
    <definedName name="_xlnm.Print_Titles" localSheetId="29">'地域密着型通所介護（1枚版）'!$1:$21</definedName>
    <definedName name="_xlnm.Print_Titles" localSheetId="39">'認知症対応型通所介護（1枚版）'!$1:$21</definedName>
    <definedName name="_xlnm.Print_Area" localSheetId="39">'認知症対応型通所介護（1枚版）'!$A$1:$BF$71</definedName>
    <definedName name="_xlnm.Print_Area" localSheetId="30">'【記載例】地域密着型通所介護'!$A$1:$BF$72</definedName>
    <definedName name="_xlnm.Print_Titles" localSheetId="44">小規模多機能型居宅介護!$1:$20</definedName>
    <definedName name="_xlnm.Print_Area" localSheetId="44">小規模多機能型居宅介護!$A$1:$BI$178</definedName>
    <definedName name="_xlnm.Print_Area" localSheetId="32">'記入方法 (3)'!$B$1:$P$84</definedName>
    <definedName name="_xlnm.Print_Area" localSheetId="40">'【記載例】認知症対応型通所介護'!$A$1:$BF$71</definedName>
    <definedName name="_xlnm.Print_Area" localSheetId="49">'認知症対応型共同生活介護(50人)'!$A$1:$BI$177</definedName>
    <definedName name="_xlnm.Print_Titles" localSheetId="49">'認知症対応型共同生活介護(50人)'!$1:$20</definedName>
    <definedName name="_xlnm.Print_Area" localSheetId="42">'記入方法 (4)'!$B$1:$P$81</definedName>
    <definedName name="_xlnm.Print_Area" localSheetId="45">'【記載例】小規模多機能型居宅介護'!$A$1:$BI$76</definedName>
    <definedName name="_xlnm.Print_Area" localSheetId="46">'シフト記号表（勤務時間帯） (3)'!$B$1:$AB$52</definedName>
    <definedName name="_xlnm.Print_Area" localSheetId="53">地域密着型特定施設入居者生活介護!$A$1:$BJ$237</definedName>
    <definedName name="_xlnm.Print_Titles" localSheetId="53">地域密着型特定施設入居者生活介護!$1:$16</definedName>
    <definedName name="_xlnm.Print_Area" localSheetId="47">'記入方法 (5)'!$B$1:$Q$81</definedName>
    <definedName name="_xlnm.Print_Area" localSheetId="50">'【記載例】認知症対応型共同生活介護'!$A$1:$BI$75</definedName>
    <definedName name="_xlnm.Print_Area" localSheetId="51">'シフト記号表（勤務時間帯） (4)'!$B$1:$AB$52</definedName>
    <definedName name="_xlnm.Print_Area" localSheetId="54">'【記載例】地域密着型特定施設入居者生活介護'!$A$1:$BJ$97</definedName>
    <definedName name="_xlnm.Print_Titles" localSheetId="54">'【記載例】地域密着型特定施設入居者生活介護'!$1:$16</definedName>
    <definedName name="_xlnm.Print_Area" localSheetId="52">'記入方法 (6)'!$B$1:$Q$84</definedName>
    <definedName name="_xlnm.Print_Area" localSheetId="55">'シフト記号表 (3)'!$B$1:$N$52</definedName>
    <definedName name="_xlnm.Print_Area" localSheetId="59">'（従来型）'!$A$1:$BJ$237</definedName>
    <definedName name="_xlnm.Print_Titles" localSheetId="59">'（従来型）'!$1:$16</definedName>
    <definedName name="_xlnm.Print_Area" localSheetId="57">'記入方法 (7)'!$A$1:$Q$80</definedName>
    <definedName name="_xlnm.Print_Area" localSheetId="58">'（ユニット型）'!$A$1:$BN$237</definedName>
    <definedName name="_xlnm.Print_Titles" localSheetId="58">'（ユニット型）'!$1:$16</definedName>
    <definedName name="_xlnm.Print_Area" localSheetId="60">'【記載例】'!$A$1:$BN$97</definedName>
    <definedName name="_xlnm.Print_Titles" localSheetId="60">'【記載例】'!$1:$16</definedName>
    <definedName name="_xlnm.Print_Area" localSheetId="61">'シフト記号表（従来型・ユニット型共通）'!$B$1:$N$54</definedName>
    <definedName name="_xlnm.Print_Area" localSheetId="65">看護小規模多機能型居宅介護!$A$1:$BI$179</definedName>
    <definedName name="_xlnm.Print_Titles" localSheetId="65">看護小規模多機能型居宅介護!$1:$20</definedName>
    <definedName name="_xlnm.Print_Area" localSheetId="63">'（従来型）記入方法'!$A$1:$Q$83</definedName>
    <definedName name="_xlnm.Print_Area" localSheetId="62">'（ユニット型）記入方法'!$A$1:$Q$93</definedName>
    <definedName name="_xlnm.Print_Area" localSheetId="70">'居宅介護支援、介護予防支援（１枚版）'!$A$1:$BD$51</definedName>
    <definedName name="_xlnm.Print_Titles" localSheetId="70">'居宅介護支援、介護予防支援（１枚版）'!$1:$13</definedName>
    <definedName name="_xlnm.Print_Area" localSheetId="66">'【記載例】看護小規模多機能型居宅介護'!$A$1:$BI$77</definedName>
    <definedName name="_xlnm.Print_Area" localSheetId="67">'シフト記号表（勤務時間帯） (5)'!$B$1:$AB$52</definedName>
    <definedName name="_xlnm.Print_Area" localSheetId="68">'記入方法 (8)'!$B$1:$Q$84</definedName>
    <definedName name="_xlnm.Print_Area" localSheetId="71">'【記載例】居宅介護支援、介護予防支援'!$A$1:$BD$51</definedName>
    <definedName name="_xlnm.Print_Titles" localSheetId="71">'【記載例】居宅介護支援、介護予防支援'!$1:$13</definedName>
    <definedName name="_xlnm.Print_Area" localSheetId="72">'記入方法 (9)'!$A$1:$O$77</definedName>
    <definedName name="_xlnm.Print_Area" localSheetId="74">標準様式２!$A$1:$U$27</definedName>
    <definedName name="_xlnm.Print_Area" localSheetId="76">#REF!</definedName>
    <definedName name="_xlnm.Print_Area" localSheetId="77">標準様式５!$A$1:$D$18</definedName>
    <definedName name="_xlnm.Print_Area" localSheetId="78">標準様式６!$A$1:$L$24</definedName>
    <definedName name="_xlnm.Print_Area" localSheetId="79">'別紙① '!$A$1:$D$22</definedName>
    <definedName name="_xlnm.Print_Area" localSheetId="80">'別紙②'!$A$1:$D$19</definedName>
    <definedName name="_xlnm.Print_Area" localSheetId="81">'別紙③'!$A$1:$D$21</definedName>
    <definedName name="_xlnm.Print_Area" localSheetId="82">'別紙④'!$A$1:$D$19</definedName>
    <definedName name="_xlnm.Print_Area" localSheetId="83">標準様式７!$A$1:$B$18</definedName>
    <definedName name="_xlnm.Print_Area" localSheetId="34">'療養通所介護（1枚版）'!$A$1:$BF$65</definedName>
    <definedName name="_xlnm.Print_Titles" localSheetId="34">'療養通所介護（1枚版）'!$1:$21</definedName>
    <definedName name="_xlnm.Print_Area" localSheetId="35">'【記載例】療養通所介護'!$A$1:$BF$65</definedName>
    <definedName name="_xlnm.Print_Area" localSheetId="37">'記入方法 (10)'!$B$1:$P$76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<sst xmlns="http://schemas.openxmlformats.org/spreadsheetml/2006/main" xmlns:r="http://schemas.openxmlformats.org/officeDocument/2006/relationships" count="1225" uniqueCount="1225">
  <si>
    <t>地域密着型通所介護</t>
    <rPh sb="0" eb="2">
      <t>チイキ</t>
    </rPh>
    <rPh sb="2" eb="4">
      <t>ミッチャク</t>
    </rPh>
    <rPh sb="4" eb="5">
      <t>ガタ</t>
    </rPh>
    <rPh sb="5" eb="7">
      <t>ツウショ</t>
    </rPh>
    <rPh sb="7" eb="9">
      <t>カイゴ</t>
    </rPh>
    <phoneticPr fontId="11"/>
  </si>
  <si>
    <t>非常勤で専従</t>
    <rPh sb="0" eb="3">
      <t>ヒジョウキン</t>
    </rPh>
    <rPh sb="4" eb="6">
      <t>センジュウ</t>
    </rPh>
    <phoneticPr fontId="6"/>
  </si>
  <si>
    <t>○新規指定申請</t>
    <rPh sb="1" eb="3">
      <t>しんき</t>
    </rPh>
    <rPh sb="3" eb="5">
      <t>してい</t>
    </rPh>
    <rPh sb="5" eb="7">
      <t>しんせい</t>
    </rPh>
    <phoneticPr fontId="6" type="Hiragana"/>
  </si>
  <si>
    <t>サービス提供単位６</t>
    <rPh sb="4" eb="6">
      <t>テイキョウ</t>
    </rPh>
    <phoneticPr fontId="11"/>
  </si>
  <si>
    <t>地域密着型介護老人福祉施設入所者生活介護</t>
  </si>
  <si>
    <t>申　請　者</t>
    <rPh sb="0" eb="1">
      <t>サル</t>
    </rPh>
    <rPh sb="2" eb="3">
      <t>ショウ</t>
    </rPh>
    <rPh sb="4" eb="5">
      <t>モノ</t>
    </rPh>
    <phoneticPr fontId="60"/>
  </si>
  <si>
    <t>○付表</t>
    <rPh sb="1" eb="3">
      <t>ふひょう</t>
    </rPh>
    <phoneticPr fontId="6" type="Hiragana"/>
  </si>
  <si>
    <t>ユニット３</t>
  </si>
  <si>
    <t>介護職員又は介護従業者</t>
    <rPh sb="4" eb="5">
      <t>マタ</t>
    </rPh>
    <rPh sb="6" eb="8">
      <t>カイゴ</t>
    </rPh>
    <rPh sb="8" eb="11">
      <t>ジュウギョウシャ</t>
    </rPh>
    <phoneticPr fontId="11"/>
  </si>
  <si>
    <t>現に施設に入所している者に対する措置</t>
    <rPh sb="0" eb="1">
      <t>ゲン</t>
    </rPh>
    <rPh sb="2" eb="4">
      <t>シセツ</t>
    </rPh>
    <rPh sb="5" eb="7">
      <t>ニュウショ</t>
    </rPh>
    <rPh sb="11" eb="12">
      <t>シャ</t>
    </rPh>
    <rPh sb="13" eb="14">
      <t>タイ</t>
    </rPh>
    <rPh sb="16" eb="18">
      <t>ソチ</t>
    </rPh>
    <phoneticPr fontId="11"/>
  </si>
  <si>
    <t>廃止（休止）する事業所</t>
    <rPh sb="0" eb="2">
      <t>ハイシ</t>
    </rPh>
    <rPh sb="3" eb="5">
      <t>キュウシ</t>
    </rPh>
    <rPh sb="8" eb="11">
      <t>ジギョウショ</t>
    </rPh>
    <phoneticPr fontId="11"/>
  </si>
  <si>
    <t>介護形式（いずれか一方を選択）</t>
    <rPh sb="9" eb="11">
      <t>イッポウ</t>
    </rPh>
    <phoneticPr fontId="11"/>
  </si>
  <si>
    <t>申請者</t>
  </si>
  <si>
    <t>措  置  の  概  要</t>
  </si>
  <si>
    <t>○指定内容の変更</t>
    <rPh sb="1" eb="5">
      <t>していな</t>
    </rPh>
    <rPh sb="6" eb="8">
      <t>へんこう</t>
    </rPh>
    <phoneticPr fontId="6" type="Hiragana"/>
  </si>
  <si>
    <t>1日に2回勤務する場合</t>
  </si>
  <si>
    <t>准看護師</t>
    <rPh sb="0" eb="4">
      <t>ジュンカンゴシ</t>
    </rPh>
    <phoneticPr fontId="6"/>
  </si>
  <si>
    <t>管　理　者</t>
  </si>
  <si>
    <t>要介護者</t>
  </si>
  <si>
    <t>○○　U子</t>
    <rPh sb="4" eb="5">
      <t>コ</t>
    </rPh>
    <phoneticPr fontId="6"/>
  </si>
  <si>
    <t>特定施設入居者生活介護</t>
    <rPh sb="0" eb="2">
      <t>トクテイ</t>
    </rPh>
    <rPh sb="2" eb="4">
      <t>シセツ</t>
    </rPh>
    <rPh sb="4" eb="7">
      <t>ニュウキョシャ</t>
    </rPh>
    <rPh sb="7" eb="9">
      <t>セイカツ</t>
    </rPh>
    <rPh sb="9" eb="11">
      <t>カイゴ</t>
    </rPh>
    <phoneticPr fontId="6"/>
  </si>
  <si>
    <t>○指定更新申請</t>
    <rPh sb="1" eb="7">
      <t>していこうし</t>
    </rPh>
    <phoneticPr fontId="6" type="Hiragana"/>
  </si>
  <si>
    <t>　様式右上の申請者の所在地と様式中央の申請者欄の主たる事務所の所在地は必ず一致させる必要はありません。また、申請者欄の主たる事務所の所在地は、原則として、登記事項証明書の内容を記載してください。ただし、建物名や部屋番号の記入も可能です。</t>
  </si>
  <si>
    <t>○事業所の再開</t>
    <rPh sb="1" eb="4">
      <t>じぎ</t>
    </rPh>
    <rPh sb="5" eb="7">
      <t>さいかい</t>
    </rPh>
    <phoneticPr fontId="6" type="Hiragana"/>
  </si>
  <si>
    <t>複合型サービス</t>
    <rPh sb="0" eb="3">
      <t>フクゴウガタ</t>
    </rPh>
    <phoneticPr fontId="11"/>
  </si>
  <si>
    <t>○○　M子</t>
  </si>
  <si>
    <t>○事業所の廃止・休止</t>
    <rPh sb="1" eb="4">
      <t>じぎょうしょ</t>
    </rPh>
    <rPh sb="5" eb="7">
      <t>はいし</t>
    </rPh>
    <rPh sb="8" eb="10">
      <t>きゅうし</t>
    </rPh>
    <phoneticPr fontId="6" type="Hiragana"/>
  </si>
  <si>
    <t>従業者の勤務の体制及び勤務形態一覧表　記入方法　（地域密着型通所介護）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チイキ</t>
    </rPh>
    <rPh sb="27" eb="30">
      <t>ミッチャクガタ</t>
    </rPh>
    <rPh sb="30" eb="32">
      <t>ツウショ</t>
    </rPh>
    <rPh sb="32" eb="34">
      <t>カイゴ</t>
    </rPh>
    <phoneticPr fontId="11"/>
  </si>
  <si>
    <t>○指定辞退</t>
    <rPh sb="1" eb="5">
      <t>していじ</t>
    </rPh>
    <phoneticPr fontId="6" type="Hiragana"/>
  </si>
  <si>
    <t>夜間対応型訪問介護</t>
    <rPh sb="0" eb="2">
      <t>ヤカン</t>
    </rPh>
    <rPh sb="2" eb="5">
      <t>タイオウガタ</t>
    </rPh>
    <rPh sb="5" eb="7">
      <t>ホウモン</t>
    </rPh>
    <rPh sb="7" eb="9">
      <t>カイゴ</t>
    </rPh>
    <phoneticPr fontId="61"/>
  </si>
  <si>
    <t>地域密着型サービス</t>
    <rPh sb="0" eb="2">
      <t>チイキ</t>
    </rPh>
    <rPh sb="2" eb="5">
      <t>ミッチャクガタ</t>
    </rPh>
    <phoneticPr fontId="11"/>
  </si>
  <si>
    <t>三の二</t>
    <rPh sb="0" eb="1">
      <t>サン</t>
    </rPh>
    <rPh sb="2" eb="3">
      <t>ニ</t>
    </rPh>
    <phoneticPr fontId="11"/>
  </si>
  <si>
    <t>介護予防小規模多機能型居宅介護</t>
  </si>
  <si>
    <t>○業務管理体制に係る届出書</t>
    <rPh sb="1" eb="3">
      <t>ぎょうむ</t>
    </rPh>
    <rPh sb="3" eb="5">
      <t>かんり</t>
    </rPh>
    <rPh sb="5" eb="7">
      <t>たいせい</t>
    </rPh>
    <rPh sb="8" eb="9">
      <t>かか</t>
    </rPh>
    <rPh sb="10" eb="13">
      <t>とど</t>
    </rPh>
    <phoneticPr fontId="6" type="Hiragana"/>
  </si>
  <si>
    <t>夜間・深夜の勤務時間数</t>
    <rPh sb="0" eb="2">
      <t>ヤカン</t>
    </rPh>
    <rPh sb="3" eb="5">
      <t>シンヤ</t>
    </rPh>
    <rPh sb="6" eb="8">
      <t>キンム</t>
    </rPh>
    <rPh sb="8" eb="11">
      <t>ジカンスウ</t>
    </rPh>
    <phoneticPr fontId="62"/>
  </si>
  <si>
    <t>別紙様式第二号（一）</t>
  </si>
  <si>
    <t>始業時刻</t>
    <rPh sb="0" eb="2">
      <t>シギョウ</t>
    </rPh>
    <rPh sb="2" eb="4">
      <t>ジコク</t>
    </rPh>
    <phoneticPr fontId="6"/>
  </si>
  <si>
    <t>代表者の職名・氏名・生年月日</t>
    <rPh sb="5" eb="6">
      <t>メイ</t>
    </rPh>
    <rPh sb="10" eb="12">
      <t>セイネン</t>
    </rPh>
    <rPh sb="12" eb="14">
      <t>ガッピ</t>
    </rPh>
    <phoneticPr fontId="11"/>
  </si>
  <si>
    <t>十一</t>
    <rPh sb="0" eb="2">
      <t>ジュウイチ</t>
    </rPh>
    <phoneticPr fontId="11"/>
  </si>
  <si>
    <t>指定居宅介護支援事業所</t>
    <rPh sb="0" eb="2">
      <t>シテイ</t>
    </rPh>
    <rPh sb="2" eb="4">
      <t>キョタク</t>
    </rPh>
    <rPh sb="4" eb="6">
      <t>カイゴ</t>
    </rPh>
    <rPh sb="6" eb="8">
      <t>シエン</t>
    </rPh>
    <rPh sb="8" eb="11">
      <t>ジギョウショ</t>
    </rPh>
    <phoneticPr fontId="11"/>
  </si>
  <si>
    <t>　F列・・・「看護職員」</t>
    <rPh sb="2" eb="3">
      <t>レツ</t>
    </rPh>
    <rPh sb="7" eb="9">
      <t>カンゴ</t>
    </rPh>
    <rPh sb="9" eb="11">
      <t>ショクイン</t>
    </rPh>
    <phoneticPr fontId="6"/>
  </si>
  <si>
    <t>-</t>
  </si>
  <si>
    <t>指定申請書</t>
    <rPh sb="0" eb="2">
      <t>シテイ</t>
    </rPh>
    <rPh sb="2" eb="5">
      <t>シンセイショ</t>
    </rPh>
    <phoneticPr fontId="11"/>
  </si>
  <si>
    <t>オペレーションセンターの有無</t>
  </si>
  <si>
    <t>個室以外の宿泊室の合計面積</t>
  </si>
  <si>
    <t>ユニット４</t>
  </si>
  <si>
    <t>代表者の住所</t>
  </si>
  <si>
    <t>五</t>
    <rPh sb="0" eb="1">
      <t>ゴ</t>
    </rPh>
    <phoneticPr fontId="11"/>
  </si>
  <si>
    <t>（変更前）</t>
    <rPh sb="1" eb="3">
      <t>ヘンコウ</t>
    </rPh>
    <rPh sb="3" eb="4">
      <t>マエ</t>
    </rPh>
    <phoneticPr fontId="11"/>
  </si>
  <si>
    <t>○設備に関する基準の確認に必要な情報</t>
  </si>
  <si>
    <r>
      <t>　　　  法人の吸収合併又は吸収分割における指定申請時に</t>
    </r>
    <r>
      <rPr>
        <sz val="10"/>
        <color theme="1"/>
        <rFont val="ＭＳ Ｐゴシック"/>
      </rPr>
      <t>☑</t>
    </r>
  </si>
  <si>
    <t>同一所在地において行う事業等の種類</t>
  </si>
  <si>
    <t>利用者の推定数</t>
    <rPh sb="0" eb="3">
      <t>リヨウシャ</t>
    </rPh>
    <rPh sb="4" eb="6">
      <t>スイテイ</t>
    </rPh>
    <rPh sb="6" eb="7">
      <t>スウ</t>
    </rPh>
    <phoneticPr fontId="11"/>
  </si>
  <si>
    <t>指定を受けようとする事業所の種類</t>
    <rPh sb="0" eb="2">
      <t>シテイ</t>
    </rPh>
    <rPh sb="3" eb="4">
      <t>ウ</t>
    </rPh>
    <rPh sb="10" eb="13">
      <t>ジギョウショ</t>
    </rPh>
    <rPh sb="14" eb="16">
      <t>シュルイ</t>
    </rPh>
    <phoneticPr fontId="11"/>
  </si>
  <si>
    <t>生年
月日</t>
    <rPh sb="0" eb="2">
      <t>セイネン</t>
    </rPh>
    <rPh sb="3" eb="5">
      <t>ガッピ</t>
    </rPh>
    <phoneticPr fontId="11"/>
  </si>
  <si>
    <t>介護保険事業所番号</t>
    <rPh sb="6" eb="7">
      <t>ショ</t>
    </rPh>
    <phoneticPr fontId="11"/>
  </si>
  <si>
    <t>サービス種別（</t>
    <rPh sb="4" eb="6">
      <t>シュベツ</t>
    </rPh>
    <phoneticPr fontId="6"/>
  </si>
  <si>
    <t>医療機関コード等</t>
    <rPh sb="7" eb="8">
      <t>トウ</t>
    </rPh>
    <phoneticPr fontId="11"/>
  </si>
  <si>
    <t>月</t>
  </si>
  <si>
    <t>介護保険法に規定する事業所に係る指定を受けたいので、下記のとおり、関係書類を添えて申請します。</t>
  </si>
  <si>
    <t>電話番号</t>
  </si>
  <si>
    <t>生年月日</t>
  </si>
  <si>
    <t>○○　E子</t>
    <rPh sb="4" eb="5">
      <t>コ</t>
    </rPh>
    <phoneticPr fontId="6"/>
  </si>
  <si>
    <t>所在地</t>
    <rPh sb="0" eb="3">
      <t>ショザイチ</t>
    </rPh>
    <phoneticPr fontId="60"/>
  </si>
  <si>
    <t>フリガナ</t>
  </si>
  <si>
    <t>年</t>
  </si>
  <si>
    <t>法人等の種類</t>
    <rPh sb="2" eb="3">
      <t>トウ</t>
    </rPh>
    <rPh sb="4" eb="6">
      <t>シュルイ</t>
    </rPh>
    <phoneticPr fontId="11"/>
  </si>
  <si>
    <t>申請者が、法人で、その役員等のうちに第三号の二から第五号まで又は第六号から前号までのいずれかに該当する者のあるものであるとき。</t>
  </si>
  <si>
    <t>地域密着型
介護予防
サービス</t>
  </si>
  <si>
    <t>精神保健福祉士</t>
    <rPh sb="0" eb="2">
      <t>セイシン</t>
    </rPh>
    <rPh sb="2" eb="4">
      <t>ホケン</t>
    </rPh>
    <rPh sb="4" eb="7">
      <t>フクシシ</t>
    </rPh>
    <phoneticPr fontId="6"/>
  </si>
  <si>
    <t>○○　W子</t>
    <rPh sb="4" eb="5">
      <t>コ</t>
    </rPh>
    <phoneticPr fontId="6"/>
  </si>
  <si>
    <t>5週目</t>
    <rPh sb="1" eb="2">
      <t>シュウ</t>
    </rPh>
    <rPh sb="2" eb="3">
      <t>メ</t>
    </rPh>
    <phoneticPr fontId="6"/>
  </si>
  <si>
    <t>介護予防短期入所生活介護（従来型）</t>
    <rPh sb="0" eb="2">
      <t>カイゴ</t>
    </rPh>
    <rPh sb="2" eb="4">
      <t>ヨボウ</t>
    </rPh>
    <rPh sb="4" eb="6">
      <t>タンキ</t>
    </rPh>
    <rPh sb="6" eb="8">
      <t>ニュウショ</t>
    </rPh>
    <rPh sb="8" eb="10">
      <t>セイカツ</t>
    </rPh>
    <rPh sb="10" eb="12">
      <t>カイゴ</t>
    </rPh>
    <rPh sb="13" eb="15">
      <t>ジュウライ</t>
    </rPh>
    <rPh sb="15" eb="16">
      <t>ガタ</t>
    </rPh>
    <phoneticPr fontId="6"/>
  </si>
  <si>
    <t>名　　称</t>
    <rPh sb="0" eb="4">
      <t>メイショウ</t>
    </rPh>
    <phoneticPr fontId="11"/>
  </si>
  <si>
    <t>非常勤で兼務</t>
    <rPh sb="0" eb="3">
      <t>ヒジョウキン</t>
    </rPh>
    <rPh sb="4" eb="6">
      <t>ケンム</t>
    </rPh>
    <phoneticPr fontId="6"/>
  </si>
  <si>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11"/>
  </si>
  <si>
    <t>第六号に規定する期間内に第八十二条第二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五年を経過しないものであるとき。</t>
  </si>
  <si>
    <t>廃止・休止する年月日</t>
    <rPh sb="0" eb="2">
      <t>ハイシ</t>
    </rPh>
    <rPh sb="3" eb="5">
      <t>キュウシ</t>
    </rPh>
    <rPh sb="7" eb="10">
      <t>ネンガッピ</t>
    </rPh>
    <phoneticPr fontId="11"/>
  </si>
  <si>
    <t>利用定員（同時利用）</t>
  </si>
  <si>
    <t>（標準様式７）</t>
    <rPh sb="1" eb="3">
      <t>ヒョウジュン</t>
    </rPh>
    <rPh sb="3" eb="5">
      <t>ヨウシキ</t>
    </rPh>
    <phoneticPr fontId="11"/>
  </si>
  <si>
    <t>看護職員</t>
  </si>
  <si>
    <t>主たる事務所の
所在地</t>
    <rPh sb="8" eb="11">
      <t>ショザイチ</t>
    </rPh>
    <phoneticPr fontId="11"/>
  </si>
  <si>
    <t>十</t>
    <rPh sb="0" eb="1">
      <t>ジュウ</t>
    </rPh>
    <phoneticPr fontId="11"/>
  </si>
  <si>
    <t>（郵便番号</t>
  </si>
  <si>
    <t>連絡先</t>
    <rPh sb="0" eb="3">
      <t>レンラクサキ</t>
    </rPh>
    <phoneticPr fontId="11"/>
  </si>
  <si>
    <t>■複数事業所</t>
    <rPh sb="1" eb="3">
      <t>フクスウ</t>
    </rPh>
    <rPh sb="3" eb="6">
      <t>ジギョウショ</t>
    </rPh>
    <phoneticPr fontId="11"/>
  </si>
  <si>
    <t>認知症対応型共同生活介護</t>
  </si>
  <si>
    <t>居宅介護支援事業</t>
    <rPh sb="0" eb="2">
      <t>キョタク</t>
    </rPh>
    <rPh sb="2" eb="4">
      <t>カイゴ</t>
    </rPh>
    <rPh sb="4" eb="6">
      <t>シエン</t>
    </rPh>
    <rPh sb="6" eb="8">
      <t>ジギョウ</t>
    </rPh>
    <phoneticPr fontId="11"/>
  </si>
  <si>
    <t>開始時刻</t>
    <rPh sb="0" eb="2">
      <t>カイシ</t>
    </rPh>
    <rPh sb="2" eb="4">
      <t>ジコク</t>
    </rPh>
    <phoneticPr fontId="6"/>
  </si>
  <si>
    <t>　　 ※選択した資格及び研修に関して、必要に応じて、資格証又は研修修了証等の写しを添付資料として提出してください。</t>
    <rPh sb="4" eb="6">
      <t>センタク</t>
    </rPh>
    <rPh sb="8" eb="10">
      <t>シカク</t>
    </rPh>
    <rPh sb="10" eb="11">
      <t>オヨ</t>
    </rPh>
    <rPh sb="12" eb="14">
      <t>ケンシュウ</t>
    </rPh>
    <rPh sb="15" eb="16">
      <t>カン</t>
    </rPh>
    <rPh sb="19" eb="21">
      <t>ヒツヨウ</t>
    </rPh>
    <rPh sb="22" eb="23">
      <t>オウ</t>
    </rPh>
    <rPh sb="26" eb="29">
      <t>シカクショウ</t>
    </rPh>
    <rPh sb="29" eb="30">
      <t>マタ</t>
    </rPh>
    <rPh sb="31" eb="33">
      <t>ケンシュウ</t>
    </rPh>
    <rPh sb="33" eb="35">
      <t>シュウリョウ</t>
    </rPh>
    <rPh sb="35" eb="37">
      <t>ショウトウ</t>
    </rPh>
    <rPh sb="38" eb="39">
      <t>ウツ</t>
    </rPh>
    <rPh sb="41" eb="43">
      <t>テンプ</t>
    </rPh>
    <rPh sb="43" eb="45">
      <t>シリョウ</t>
    </rPh>
    <rPh sb="48" eb="50">
      <t>テイシュツ</t>
    </rPh>
    <phoneticPr fontId="6"/>
  </si>
  <si>
    <t>○</t>
  </si>
  <si>
    <t>介護予防支援事業</t>
  </si>
  <si>
    <t>小規模多機能型居宅介護</t>
  </si>
  <si>
    <t>時間/月</t>
    <rPh sb="0" eb="2">
      <t>ジカン</t>
    </rPh>
    <rPh sb="3" eb="4">
      <t>ツキ</t>
    </rPh>
    <phoneticPr fontId="6"/>
  </si>
  <si>
    <t>　21行目・・・「職種」</t>
    <rPh sb="3" eb="5">
      <t>ギョウメ</t>
    </rPh>
    <rPh sb="9" eb="11">
      <t>ショクシュ</t>
    </rPh>
    <phoneticPr fontId="6"/>
  </si>
  <si>
    <t>○○　G次</t>
    <rPh sb="4" eb="5">
      <t>ツギ</t>
    </rPh>
    <phoneticPr fontId="6"/>
  </si>
  <si>
    <t>指定地域密着型サービス事業所</t>
    <rPh sb="0" eb="2">
      <t>シテイ</t>
    </rPh>
    <rPh sb="2" eb="4">
      <t>チイキ</t>
    </rPh>
    <rPh sb="4" eb="7">
      <t>ミッチャクガタ</t>
    </rPh>
    <rPh sb="11" eb="14">
      <t>ジギョウショ</t>
    </rPh>
    <phoneticPr fontId="11"/>
  </si>
  <si>
    <t>介護保険事業所番号</t>
  </si>
  <si>
    <t>小規模多機能型居宅介護・介護予防小規模多機能型居宅介護</t>
    <rPh sb="0" eb="3">
      <t>ショウキボ</t>
    </rPh>
    <rPh sb="3" eb="6">
      <t>タキノウ</t>
    </rPh>
    <rPh sb="6" eb="7">
      <t>ガタ</t>
    </rPh>
    <rPh sb="7" eb="9">
      <t>キョタク</t>
    </rPh>
    <rPh sb="9" eb="11">
      <t>カイゴ</t>
    </rPh>
    <rPh sb="12" eb="14">
      <t>カイゴ</t>
    </rPh>
    <rPh sb="14" eb="16">
      <t>ヨボウ</t>
    </rPh>
    <rPh sb="16" eb="19">
      <t>ショウキボ</t>
    </rPh>
    <rPh sb="19" eb="22">
      <t>タキノウ</t>
    </rPh>
    <rPh sb="22" eb="23">
      <t>ガタ</t>
    </rPh>
    <rPh sb="23" eb="25">
      <t>キョタク</t>
    </rPh>
    <rPh sb="25" eb="27">
      <t>カイゴ</t>
    </rPh>
    <phoneticPr fontId="6"/>
  </si>
  <si>
    <t>所在地</t>
    <rPh sb="0" eb="3">
      <t>ショザイチ</t>
    </rPh>
    <phoneticPr fontId="11"/>
  </si>
  <si>
    <t>指定地域密着型介護予防サービス事業所</t>
    <rPh sb="0" eb="2">
      <t>シテイ</t>
    </rPh>
    <rPh sb="2" eb="4">
      <t>チイキ</t>
    </rPh>
    <rPh sb="4" eb="7">
      <t>ミッチャクガタ</t>
    </rPh>
    <rPh sb="7" eb="9">
      <t>カイゴ</t>
    </rPh>
    <rPh sb="9" eb="11">
      <t>ヨボウ</t>
    </rPh>
    <rPh sb="15" eb="18">
      <t>ジギョウショ</t>
    </rPh>
    <phoneticPr fontId="11"/>
  </si>
  <si>
    <t>　(6) ユニットに属する従業者（看護職員・介護職員）については、その属するユニット名を入力してください。</t>
    <rPh sb="10" eb="11">
      <t>ゾク</t>
    </rPh>
    <rPh sb="13" eb="16">
      <t>ジュウギョウシャ</t>
    </rPh>
    <rPh sb="17" eb="19">
      <t>カンゴ</t>
    </rPh>
    <rPh sb="19" eb="21">
      <t>ショクイン</t>
    </rPh>
    <rPh sb="22" eb="24">
      <t>カイゴ</t>
    </rPh>
    <rPh sb="24" eb="26">
      <t>ショクイン</t>
    </rPh>
    <rPh sb="35" eb="36">
      <t>ゾク</t>
    </rPh>
    <rPh sb="42" eb="43">
      <t>メイ</t>
    </rPh>
    <rPh sb="44" eb="46">
      <t>ニュウリョク</t>
    </rPh>
    <phoneticPr fontId="6"/>
  </si>
  <si>
    <t>（保険医療機関として指定を受けている場合）</t>
    <rPh sb="1" eb="3">
      <t>ホケン</t>
    </rPh>
    <rPh sb="3" eb="5">
      <t>イリョウ</t>
    </rPh>
    <rPh sb="5" eb="7">
      <t>キカン</t>
    </rPh>
    <rPh sb="10" eb="12">
      <t>シテイ</t>
    </rPh>
    <rPh sb="13" eb="18">
      <t>ウケテイルトキ</t>
    </rPh>
    <rPh sb="18" eb="20">
      <t>バアイ</t>
    </rPh>
    <phoneticPr fontId="11"/>
  </si>
  <si>
    <t>指定介護予防支援事業所</t>
    <rPh sb="0" eb="2">
      <t>シテイ</t>
    </rPh>
    <rPh sb="2" eb="4">
      <t>カイゴ</t>
    </rPh>
    <rPh sb="4" eb="6">
      <t>ヨボウ</t>
    </rPh>
    <rPh sb="6" eb="8">
      <t>シエン</t>
    </rPh>
    <rPh sb="8" eb="11">
      <t>ジギョウショ</t>
    </rPh>
    <phoneticPr fontId="11"/>
  </si>
  <si>
    <t>１．サービス種別</t>
    <rPh sb="6" eb="8">
      <t>シュベツ</t>
    </rPh>
    <phoneticPr fontId="6"/>
  </si>
  <si>
    <t>夜間対応型訪問介護</t>
  </si>
  <si>
    <t>併設施設の状況等</t>
  </si>
  <si>
    <t>当該事業所の所在地以外の場所に当該事業所の一部として使用される事務所を有するとき</t>
    <rPh sb="0" eb="2">
      <t>トウガイ</t>
    </rPh>
    <rPh sb="2" eb="5">
      <t>ジギョウショ</t>
    </rPh>
    <rPh sb="6" eb="9">
      <t>ショザイチ</t>
    </rPh>
    <rPh sb="9" eb="11">
      <t>イガイ</t>
    </rPh>
    <rPh sb="12" eb="14">
      <t>バショ</t>
    </rPh>
    <rPh sb="15" eb="17">
      <t>トウガイ</t>
    </rPh>
    <rPh sb="17" eb="20">
      <t>ジギョウショ</t>
    </rPh>
    <rPh sb="21" eb="23">
      <t>イチブ</t>
    </rPh>
    <rPh sb="26" eb="28">
      <t>シヨウ</t>
    </rPh>
    <rPh sb="31" eb="34">
      <t>ジムショ</t>
    </rPh>
    <rPh sb="35" eb="36">
      <t>ユウ</t>
    </rPh>
    <phoneticPr fontId="11"/>
  </si>
  <si>
    <t>一定期間のサービス提供責任者経験</t>
    <rPh sb="0" eb="2">
      <t>イッテイ</t>
    </rPh>
    <rPh sb="2" eb="4">
      <t>キカン</t>
    </rPh>
    <rPh sb="9" eb="11">
      <t>テイキョウ</t>
    </rPh>
    <rPh sb="11" eb="14">
      <t>セキニンシャ</t>
    </rPh>
    <rPh sb="14" eb="16">
      <t>ケイケン</t>
    </rPh>
    <phoneticPr fontId="61"/>
  </si>
  <si>
    <t>認知症対応型通所介護</t>
  </si>
  <si>
    <t>地域密着型特定施設入居者生活介護</t>
  </si>
  <si>
    <t>ｍ</t>
  </si>
  <si>
    <t>事業開始時の利用者の推定数</t>
    <rPh sb="10" eb="12">
      <t>スイテイ</t>
    </rPh>
    <phoneticPr fontId="1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</si>
  <si>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1"/>
  </si>
  <si>
    <t>人</t>
  </si>
  <si>
    <t>r</t>
  </si>
  <si>
    <t>　(10)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6"/>
  </si>
  <si>
    <t>介護予防認知症対応型通所介護</t>
  </si>
  <si>
    <t>n</t>
  </si>
  <si>
    <t>介護予防認知症対応型共同生活介護</t>
  </si>
  <si>
    <t>営業日（該当に〇）</t>
    <rPh sb="0" eb="2">
      <t>エイギョウ</t>
    </rPh>
    <rPh sb="2" eb="3">
      <t>ビ</t>
    </rPh>
    <phoneticPr fontId="11"/>
  </si>
  <si>
    <t>介護予防小規模多機能型居宅介護</t>
    <rPh sb="0" eb="2">
      <t>カイゴ</t>
    </rPh>
    <rPh sb="2" eb="4">
      <t>ヨボウ</t>
    </rPh>
    <rPh sb="4" eb="7">
      <t>ショウキボ</t>
    </rPh>
    <rPh sb="7" eb="11">
      <t>タキノウガタ</t>
    </rPh>
    <rPh sb="11" eb="13">
      <t>キョタク</t>
    </rPh>
    <rPh sb="13" eb="15">
      <t>カイゴ</t>
    </rPh>
    <phoneticPr fontId="6"/>
  </si>
  <si>
    <t>　E列・・・「介護職員」</t>
    <rPh sb="2" eb="3">
      <t>レツ</t>
    </rPh>
    <rPh sb="7" eb="9">
      <t>カイゴ</t>
    </rPh>
    <rPh sb="9" eb="11">
      <t>ショクイン</t>
    </rPh>
    <phoneticPr fontId="6"/>
  </si>
  <si>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6"/>
  </si>
  <si>
    <t>廃止・休止届出書</t>
    <rPh sb="0" eb="2">
      <t>ハイシ</t>
    </rPh>
    <rPh sb="3" eb="5">
      <t>キュウシ</t>
    </rPh>
    <rPh sb="5" eb="7">
      <t>トドケデ</t>
    </rPh>
    <rPh sb="7" eb="8">
      <t>ショ</t>
    </rPh>
    <phoneticPr fontId="11"/>
  </si>
  <si>
    <t>■サービス提供単位４以降</t>
    <rPh sb="5" eb="7">
      <t>テイキョウ</t>
    </rPh>
    <phoneticPr fontId="11"/>
  </si>
  <si>
    <t>年</t>
    <rPh sb="0" eb="1">
      <t>トシ</t>
    </rPh>
    <phoneticPr fontId="11"/>
  </si>
  <si>
    <t>職名</t>
    <rPh sb="0" eb="2">
      <t>ショクメイ</t>
    </rPh>
    <phoneticPr fontId="11"/>
  </si>
  <si>
    <t>勤務時間数</t>
    <rPh sb="0" eb="2">
      <t>キンム</t>
    </rPh>
    <rPh sb="2" eb="5">
      <t>ジカンスウ</t>
    </rPh>
    <phoneticPr fontId="6"/>
  </si>
  <si>
    <t>　(9) 従業者ごとに、合計勤務時間数が自動計算されますので、誤りがないか確認してください。</t>
    <rPh sb="5" eb="8">
      <t>ジュウギョウシャ</t>
    </rPh>
    <rPh sb="12" eb="14">
      <t>ゴウケイ</t>
    </rPh>
    <rPh sb="14" eb="16">
      <t>キンム</t>
    </rPh>
    <rPh sb="16" eb="19">
      <t>ジカンスウ</t>
    </rPh>
    <rPh sb="20" eb="22">
      <t>ジドウ</t>
    </rPh>
    <rPh sb="22" eb="24">
      <t>ケイサン</t>
    </rPh>
    <rPh sb="31" eb="32">
      <t>アヤマ</t>
    </rPh>
    <rPh sb="37" eb="39">
      <t>カクニン</t>
    </rPh>
    <phoneticPr fontId="6"/>
  </si>
  <si>
    <t>FAX番号</t>
    <rPh sb="3" eb="5">
      <t>バンゴウ</t>
    </rPh>
    <phoneticPr fontId="11"/>
  </si>
  <si>
    <t>鳩山町長　殿</t>
    <rPh sb="0" eb="3">
      <t>ハトヤママチ</t>
    </rPh>
    <rPh sb="3" eb="4">
      <t>オサ</t>
    </rPh>
    <rPh sb="5" eb="6">
      <t>ドノ</t>
    </rPh>
    <phoneticPr fontId="11"/>
  </si>
  <si>
    <t>宿泊サービスの利用定員</t>
  </si>
  <si>
    <t>七</t>
    <rPh sb="0" eb="1">
      <t>ナナ</t>
    </rPh>
    <phoneticPr fontId="11"/>
  </si>
  <si>
    <t>Email</t>
  </si>
  <si>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6"/>
  </si>
  <si>
    <t>FAX 番号</t>
  </si>
  <si>
    <t>都</t>
    <rPh sb="0" eb="1">
      <t>ト</t>
    </rPh>
    <phoneticPr fontId="11"/>
  </si>
  <si>
    <t>短期入所生活介護</t>
  </si>
  <si>
    <r>
      <t>共生型サービス申請時に</t>
    </r>
    <r>
      <rPr>
        <sz val="9"/>
        <color theme="1"/>
        <rFont val="ＭＳ Ｐゴシック"/>
      </rPr>
      <t>☑</t>
    </r>
  </si>
  <si>
    <t>時間/週</t>
    <rPh sb="0" eb="2">
      <t>ジカン</t>
    </rPh>
    <rPh sb="3" eb="4">
      <t>シュウ</t>
    </rPh>
    <phoneticPr fontId="6"/>
  </si>
  <si>
    <t>特定施設入居者生活介護・介護予防特定施設入居者生活介護</t>
    <rPh sb="0" eb="2">
      <t>トクテイ</t>
    </rPh>
    <rPh sb="2" eb="4">
      <t>シセツ</t>
    </rPh>
    <rPh sb="4" eb="7">
      <t>ニュウキョシャ</t>
    </rPh>
    <rPh sb="7" eb="9">
      <t>セイカツ</t>
    </rPh>
    <rPh sb="9" eb="11">
      <t>カイゴ</t>
    </rPh>
    <rPh sb="12" eb="14">
      <t>カイゴ</t>
    </rPh>
    <rPh sb="14" eb="16">
      <t>ヨボウ</t>
    </rPh>
    <rPh sb="16" eb="18">
      <t>トクテイ</t>
    </rPh>
    <rPh sb="18" eb="20">
      <t>シセツ</t>
    </rPh>
    <rPh sb="20" eb="23">
      <t>ニュウキョシャ</t>
    </rPh>
    <rPh sb="23" eb="25">
      <t>セイカツ</t>
    </rPh>
    <rPh sb="25" eb="27">
      <t>カイゴ</t>
    </rPh>
    <phoneticPr fontId="6"/>
  </si>
  <si>
    <t>町HPに掲載</t>
    <rPh sb="0" eb="1">
      <t>まち</t>
    </rPh>
    <rPh sb="4" eb="6">
      <t>けいさい</t>
    </rPh>
    <phoneticPr fontId="6" type="Hiragana"/>
  </si>
  <si>
    <t>府</t>
    <rPh sb="0" eb="1">
      <t>フ</t>
    </rPh>
    <phoneticPr fontId="11"/>
  </si>
  <si>
    <t>道</t>
    <rPh sb="0" eb="1">
      <t>ミチ</t>
    </rPh>
    <phoneticPr fontId="11"/>
  </si>
  <si>
    <t>月</t>
    <rPh sb="0" eb="1">
      <t>ツキ</t>
    </rPh>
    <phoneticPr fontId="11"/>
  </si>
  <si>
    <t>１　記入欄が不足する場合は、適宜欄を設けて記載するか又は次頁の記入欄不足時の書類を添付してください。
２　管理者の兼務については、添付資料にて確認可能な場合は記載を省略することが可能です。
３　「協力歯科医療機関」がある場合は、「協力医療機関」欄に併せて記載してください。
４　当該事業を事業所所在地以外の場所（いわゆる出張所）で一部実施する場合、下段の表に所在地等を記載してください。また、従業者については、
　上段の表に出張所に勤務する従業者も含めて記載してください。</t>
    <rPh sb="220" eb="223">
      <t>ジュウギョウシャ</t>
    </rPh>
    <phoneticPr fontId="11"/>
  </si>
  <si>
    <t>県</t>
    <rPh sb="0" eb="1">
      <t>ケン</t>
    </rPh>
    <phoneticPr fontId="11"/>
  </si>
  <si>
    <t>付表第二号（六）</t>
    <rPh sb="0" eb="2">
      <t>フヒョウ</t>
    </rPh>
    <rPh sb="2" eb="4">
      <t>ダイニ</t>
    </rPh>
    <rPh sb="4" eb="5">
      <t>ゴウ</t>
    </rPh>
    <rPh sb="6" eb="7">
      <t>ロク</t>
    </rPh>
    <phoneticPr fontId="11"/>
  </si>
  <si>
    <t>名称</t>
    <rPh sb="0" eb="2">
      <t>メイショウ</t>
    </rPh>
    <phoneticPr fontId="11"/>
  </si>
  <si>
    <t>氏　名</t>
    <rPh sb="0" eb="3">
      <t>シメイ</t>
    </rPh>
    <phoneticPr fontId="11"/>
  </si>
  <si>
    <t>※看護小規模多機能型居宅介護従業者（正式名称）</t>
    <rPh sb="1" eb="3">
      <t>カンゴ</t>
    </rPh>
    <rPh sb="3" eb="6">
      <t>ショウキボ</t>
    </rPh>
    <rPh sb="6" eb="10">
      <t>タキノウガタ</t>
    </rPh>
    <rPh sb="10" eb="12">
      <t>キョタク</t>
    </rPh>
    <rPh sb="12" eb="14">
      <t>カイゴ</t>
    </rPh>
    <rPh sb="14" eb="17">
      <t>ジュウギョウシャ</t>
    </rPh>
    <rPh sb="18" eb="20">
      <t>セイシキ</t>
    </rPh>
    <rPh sb="20" eb="22">
      <t>メイショウ</t>
    </rPh>
    <phoneticPr fontId="6"/>
  </si>
  <si>
    <t>廃止又は休止する日の１月前までに届け出てください。</t>
    <rPh sb="0" eb="2">
      <t>ハイシ</t>
    </rPh>
    <rPh sb="2" eb="3">
      <t>マタ</t>
    </rPh>
    <rPh sb="4" eb="6">
      <t>キュウシ</t>
    </rPh>
    <rPh sb="8" eb="9">
      <t>ヒ</t>
    </rPh>
    <rPh sb="11" eb="12">
      <t>ツキ</t>
    </rPh>
    <rPh sb="12" eb="13">
      <t>マエ</t>
    </rPh>
    <rPh sb="16" eb="17">
      <t>トド</t>
    </rPh>
    <rPh sb="18" eb="19">
      <t>デ</t>
    </rPh>
    <phoneticPr fontId="11"/>
  </si>
  <si>
    <t>　(4) 事業所全体のサービス提供単位数及び、本シートに記入する単位目を入力してください。</t>
    <rPh sb="5" eb="8">
      <t>ジギョウショ</t>
    </rPh>
    <rPh sb="8" eb="10">
      <t>ゼンタイ</t>
    </rPh>
    <rPh sb="15" eb="17">
      <t>テイキョウ</t>
    </rPh>
    <rPh sb="17" eb="19">
      <t>タンイ</t>
    </rPh>
    <rPh sb="19" eb="20">
      <t>スウ</t>
    </rPh>
    <rPh sb="20" eb="21">
      <t>オヨ</t>
    </rPh>
    <rPh sb="23" eb="24">
      <t>ホン</t>
    </rPh>
    <rPh sb="28" eb="30">
      <t>キニュウ</t>
    </rPh>
    <rPh sb="32" eb="34">
      <t>タンイ</t>
    </rPh>
    <rPh sb="34" eb="35">
      <t>メ</t>
    </rPh>
    <rPh sb="36" eb="38">
      <t>ニュウリョク</t>
    </rPh>
    <phoneticPr fontId="6"/>
  </si>
  <si>
    <t>事 業 所</t>
    <rPh sb="0" eb="1">
      <t>コト</t>
    </rPh>
    <rPh sb="2" eb="3">
      <t>ギョウ</t>
    </rPh>
    <rPh sb="4" eb="5">
      <t>ジョ</t>
    </rPh>
    <phoneticPr fontId="60"/>
  </si>
  <si>
    <t>代表者職名・氏名</t>
  </si>
  <si>
    <t>）</t>
  </si>
  <si>
    <t xml:space="preserve">１　記入欄が不足する場合は、適宜欄を設けて記載するか又は次頁の記入欄不足時の書類を添付してください。 
２　管理者の兼務については、添付資料にて確認可能な場合は記載を省略することが可能です。
３　「協力歯科医療機関」がある場合は、「協力医療機関」欄に併せて記載してください。
４　当該事業を事業所所在地以外の場所（いわゆる出張所）で一部実施する場合、下段の表に所在地等を記載してください。また、従業者については、
　上段の表に出張所に勤務する従業者も含めて記載してください。 </t>
    <rPh sb="221" eb="224">
      <t>ジュウギョウシャ</t>
    </rPh>
    <phoneticPr fontId="11"/>
  </si>
  <si>
    <t>付表第二号（四）（五）</t>
    <rPh sb="0" eb="2">
      <t>フヒョウ</t>
    </rPh>
    <rPh sb="2" eb="4">
      <t>ダイニ</t>
    </rPh>
    <rPh sb="4" eb="5">
      <t>ゴウ</t>
    </rPh>
    <rPh sb="6" eb="7">
      <t>ヨン</t>
    </rPh>
    <phoneticPr fontId="11"/>
  </si>
  <si>
    <t>（内線）</t>
    <rPh sb="1" eb="3">
      <t>ナイセン</t>
    </rPh>
    <phoneticPr fontId="11"/>
  </si>
  <si>
    <t>従業者の勤務の体制及び勤務形態一覧表　記入方法　（定期巡回・随時対応型訪問介護看護）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テイキ</t>
    </rPh>
    <rPh sb="27" eb="29">
      <t>ジュンカイ</t>
    </rPh>
    <rPh sb="30" eb="32">
      <t>ズイジ</t>
    </rPh>
    <rPh sb="32" eb="35">
      <t>タイオウガタ</t>
    </rPh>
    <rPh sb="35" eb="37">
      <t>ホウモン</t>
    </rPh>
    <rPh sb="37" eb="39">
      <t>カイゴ</t>
    </rPh>
    <rPh sb="39" eb="41">
      <t>カンゴ</t>
    </rPh>
    <phoneticPr fontId="11"/>
  </si>
  <si>
    <t>担当職員</t>
    <rPh sb="0" eb="2">
      <t>タントウ</t>
    </rPh>
    <rPh sb="2" eb="4">
      <t>ショクイン</t>
    </rPh>
    <phoneticPr fontId="11"/>
  </si>
  <si>
    <t>（既に指定又は許可を受けている場合）</t>
    <rPh sb="1" eb="2">
      <t>スデ</t>
    </rPh>
    <phoneticPr fontId="11"/>
  </si>
  <si>
    <t>兼務先の名称、所在地</t>
    <rPh sb="7" eb="10">
      <t>ショザイチ</t>
    </rPh>
    <phoneticPr fontId="11"/>
  </si>
  <si>
    <t>法人番号</t>
    <rPh sb="0" eb="2">
      <t>ホウジン</t>
    </rPh>
    <rPh sb="2" eb="4">
      <t>バンゴウ</t>
    </rPh>
    <phoneticPr fontId="11"/>
  </si>
  <si>
    <t>市　区</t>
    <rPh sb="0" eb="1">
      <t>シ</t>
    </rPh>
    <rPh sb="2" eb="3">
      <t>ク</t>
    </rPh>
    <phoneticPr fontId="11"/>
  </si>
  <si>
    <t>兼務先のサービス種別、兼務する職種及び勤務時間等</t>
    <rPh sb="0" eb="2">
      <t>ケンム</t>
    </rPh>
    <rPh sb="2" eb="3">
      <t>サキ</t>
    </rPh>
    <rPh sb="8" eb="10">
      <t>シュベツ</t>
    </rPh>
    <phoneticPr fontId="11"/>
  </si>
  <si>
    <t>市</t>
    <rPh sb="0" eb="1">
      <t>シ</t>
    </rPh>
    <phoneticPr fontId="11"/>
  </si>
  <si>
    <t>理学・作業療法士、
言語聴覚士</t>
  </si>
  <si>
    <t>指定辞退届出書</t>
    <rPh sb="0" eb="2">
      <t>シテイ</t>
    </rPh>
    <rPh sb="2" eb="4">
      <t>ジタイ</t>
    </rPh>
    <rPh sb="4" eb="6">
      <t>トドケデ</t>
    </rPh>
    <rPh sb="6" eb="7">
      <t>ショ</t>
    </rPh>
    <phoneticPr fontId="11"/>
  </si>
  <si>
    <t>町</t>
    <rPh sb="0" eb="1">
      <t>マチ</t>
    </rPh>
    <phoneticPr fontId="11"/>
  </si>
  <si>
    <t>ＦＡＸ番号</t>
  </si>
  <si>
    <t>　(5) ユニットリーダーに以下の印をつけてください。</t>
    <rPh sb="14" eb="16">
      <t>イカ</t>
    </rPh>
    <rPh sb="17" eb="18">
      <t>シルシ</t>
    </rPh>
    <phoneticPr fontId="6"/>
  </si>
  <si>
    <t>氏　　名</t>
  </si>
  <si>
    <t>ユニット</t>
  </si>
  <si>
    <t>他の事業所、施設等の職務との兼務の有無
（兼務の場合のみ記入）</t>
  </si>
  <si>
    <t>その他（年末年始休日等）</t>
  </si>
  <si>
    <t>指定申請
対象事業
（該当事業に○）</t>
  </si>
  <si>
    <t>区</t>
    <rPh sb="0" eb="1">
      <t>ク</t>
    </rPh>
    <phoneticPr fontId="11"/>
  </si>
  <si>
    <t>人</t>
    <rPh sb="0" eb="1">
      <t xml:space="preserve">ニン </t>
    </rPh>
    <phoneticPr fontId="11"/>
  </si>
  <si>
    <t>実務者研修修了者</t>
    <rPh sb="0" eb="3">
      <t>ジツムシャ</t>
    </rPh>
    <rPh sb="3" eb="5">
      <t>ケンシュウ</t>
    </rPh>
    <rPh sb="5" eb="8">
      <t>シュウリョウシャ</t>
    </rPh>
    <phoneticPr fontId="61"/>
  </si>
  <si>
    <t>村</t>
    <rPh sb="0" eb="1">
      <t>ムラ</t>
    </rPh>
    <phoneticPr fontId="11"/>
  </si>
  <si>
    <t>　(19) 介護従業者の夜間・深夜の勤務時間の合計が自動計算されますので、誤りがないか確認してください。</t>
    <rPh sb="6" eb="8">
      <t>カイゴ</t>
    </rPh>
    <rPh sb="8" eb="11">
      <t>ジュウギョウシャ</t>
    </rPh>
    <rPh sb="12" eb="14">
      <t>ヤカン</t>
    </rPh>
    <rPh sb="15" eb="17">
      <t>シンヤ</t>
    </rPh>
    <rPh sb="18" eb="20">
      <t>キンム</t>
    </rPh>
    <rPh sb="20" eb="22">
      <t>ジカン</t>
    </rPh>
    <rPh sb="23" eb="25">
      <t>ゴウケイ</t>
    </rPh>
    <rPh sb="26" eb="28">
      <t>ジドウ</t>
    </rPh>
    <rPh sb="28" eb="30">
      <t>ケイサン</t>
    </rPh>
    <rPh sb="37" eb="38">
      <t>アヤマ</t>
    </rPh>
    <rPh sb="43" eb="45">
      <t>カクニン</t>
    </rPh>
    <phoneticPr fontId="6"/>
  </si>
  <si>
    <t>　　　　　</t>
  </si>
  <si>
    <t>既に指定を受けている事業
（該当事業に○）</t>
  </si>
  <si>
    <t>サービスの種類</t>
    <rPh sb="5" eb="7">
      <t>シュルイ</t>
    </rPh>
    <phoneticPr fontId="11"/>
  </si>
  <si>
    <t>(10) 氏　名</t>
  </si>
  <si>
    <t>指定申請をする事業の開始予定年月日</t>
  </si>
  <si>
    <t>（夜間対応型訪問介護事業を事業所所在地以外の場所で一部実施する場合）</t>
  </si>
  <si>
    <t>様　式</t>
    <rPh sb="0" eb="3">
      <t>ヨウシキ</t>
    </rPh>
    <phoneticPr fontId="11"/>
  </si>
  <si>
    <t>機能訓練指導員</t>
  </si>
  <si>
    <t>短期入所生活介護の実施の有無</t>
  </si>
  <si>
    <t>B</t>
  </si>
  <si>
    <t>　　　　　１（人）として入力してください。また、「(11)兼務状況等」の欄に「短時間勤務制度利用」と記入してください。</t>
    <rPh sb="7" eb="8">
      <t>ニン</t>
    </rPh>
    <rPh sb="12" eb="14">
      <t>ニュウリョク</t>
    </rPh>
    <rPh sb="29" eb="31">
      <t>ケンム</t>
    </rPh>
    <rPh sb="31" eb="33">
      <t>ジョウキョウ</t>
    </rPh>
    <rPh sb="33" eb="34">
      <t>トウ</t>
    </rPh>
    <rPh sb="36" eb="37">
      <t>ラン</t>
    </rPh>
    <rPh sb="39" eb="42">
      <t>タンジカン</t>
    </rPh>
    <rPh sb="42" eb="44">
      <t>キンム</t>
    </rPh>
    <rPh sb="44" eb="46">
      <t>セイド</t>
    </rPh>
    <rPh sb="46" eb="48">
      <t>リヨウ</t>
    </rPh>
    <rPh sb="50" eb="52">
      <t>キニュウ</t>
    </rPh>
    <phoneticPr fontId="6"/>
  </si>
  <si>
    <t>　(8)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11"/>
  </si>
  <si>
    <t>付表第二号（二）</t>
    <rPh sb="0" eb="2">
      <t>フヒョウ</t>
    </rPh>
    <rPh sb="2" eb="4">
      <t>ダイニ</t>
    </rPh>
    <rPh sb="4" eb="5">
      <t>ゴウ</t>
    </rPh>
    <rPh sb="6" eb="7">
      <t>ニ</t>
    </rPh>
    <phoneticPr fontId="11"/>
  </si>
  <si>
    <t>本体の事業所等の入居者を含めた利用者数</t>
    <rPh sb="0" eb="2">
      <t>ホンタイ</t>
    </rPh>
    <rPh sb="3" eb="6">
      <t>ジギョウショ</t>
    </rPh>
    <rPh sb="6" eb="7">
      <t>トウ</t>
    </rPh>
    <rPh sb="8" eb="11">
      <t>ニュウキョシャ</t>
    </rPh>
    <rPh sb="12" eb="13">
      <t>フク</t>
    </rPh>
    <rPh sb="15" eb="18">
      <t>リヨウシャ</t>
    </rPh>
    <rPh sb="18" eb="19">
      <t>カズ</t>
    </rPh>
    <phoneticPr fontId="11"/>
  </si>
  <si>
    <t>付表第二号（七）</t>
    <rPh sb="0" eb="2">
      <t>フヒョウ</t>
    </rPh>
    <rPh sb="2" eb="4">
      <t>ダイニ</t>
    </rPh>
    <rPh sb="4" eb="5">
      <t>ゴウ</t>
    </rPh>
    <rPh sb="6" eb="7">
      <t>ナナ</t>
    </rPh>
    <phoneticPr fontId="11"/>
  </si>
  <si>
    <t>付表第二号（八）</t>
    <rPh sb="0" eb="2">
      <t>フヒョウ</t>
    </rPh>
    <rPh sb="2" eb="4">
      <t>ダイニ</t>
    </rPh>
    <rPh sb="4" eb="5">
      <t>ゴウ</t>
    </rPh>
    <rPh sb="6" eb="7">
      <t>ハチ</t>
    </rPh>
    <phoneticPr fontId="11"/>
  </si>
  <si>
    <t>付表第二号（九）</t>
    <rPh sb="0" eb="2">
      <t>フヒョウ</t>
    </rPh>
    <rPh sb="2" eb="4">
      <t>ダイニ</t>
    </rPh>
    <rPh sb="4" eb="5">
      <t>ゴウ</t>
    </rPh>
    <rPh sb="6" eb="7">
      <t>キュウ</t>
    </rPh>
    <phoneticPr fontId="11"/>
  </si>
  <si>
    <t>付表第二号（一）</t>
    <rPh sb="0" eb="2">
      <t>フヒョウ</t>
    </rPh>
    <rPh sb="2" eb="4">
      <t>ダイニ</t>
    </rPh>
    <rPh sb="4" eb="5">
      <t>ゴウ</t>
    </rPh>
    <rPh sb="6" eb="7">
      <t>イチ</t>
    </rPh>
    <phoneticPr fontId="11"/>
  </si>
  <si>
    <t>※職種を追加したい場合は、12行目に職種名を追加し、それぞれの列に必要資格を入力してください。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6"/>
  </si>
  <si>
    <t>　(8) 従業者の氏名を記入してください。</t>
    <rPh sb="5" eb="8">
      <t>ジュウギョウシャ</t>
    </rPh>
    <rPh sb="9" eb="11">
      <t>シメイ</t>
    </rPh>
    <rPh sb="12" eb="14">
      <t>キニュウ</t>
    </rPh>
    <phoneticPr fontId="6"/>
  </si>
  <si>
    <t>付表第二号（十）</t>
    <rPh sb="0" eb="2">
      <t>フヒョウ</t>
    </rPh>
    <rPh sb="2" eb="4">
      <t>ダイニ</t>
    </rPh>
    <rPh sb="4" eb="5">
      <t>ゴウ</t>
    </rPh>
    <rPh sb="6" eb="7">
      <t>ジュウ</t>
    </rPh>
    <phoneticPr fontId="11"/>
  </si>
  <si>
    <t>付表第二号（三）</t>
    <rPh sb="0" eb="2">
      <t>フヒョウ</t>
    </rPh>
    <rPh sb="2" eb="4">
      <t>ダイニ</t>
    </rPh>
    <rPh sb="4" eb="5">
      <t>ゴウ</t>
    </rPh>
    <rPh sb="6" eb="7">
      <t>サン</t>
    </rPh>
    <phoneticPr fontId="11"/>
  </si>
  <si>
    <t>付表第二号（十一）</t>
    <rPh sb="0" eb="2">
      <t>フヒョウ</t>
    </rPh>
    <rPh sb="2" eb="4">
      <t>ダイニ</t>
    </rPh>
    <rPh sb="4" eb="5">
      <t>ゴウ</t>
    </rPh>
    <rPh sb="6" eb="8">
      <t>ジュウイチ</t>
    </rPh>
    <phoneticPr fontId="11"/>
  </si>
  <si>
    <t>連 絡 先</t>
  </si>
  <si>
    <t>付表第二号（十二）</t>
    <rPh sb="0" eb="2">
      <t>フヒョウ</t>
    </rPh>
    <rPh sb="2" eb="4">
      <t>ダイニ</t>
    </rPh>
    <rPh sb="4" eb="5">
      <t>ゴウ</t>
    </rPh>
    <rPh sb="6" eb="8">
      <t>ジュウニ</t>
    </rPh>
    <phoneticPr fontId="11"/>
  </si>
  <si>
    <t>鳩山町長殿</t>
    <rPh sb="0" eb="2">
      <t>ハトヤマ</t>
    </rPh>
    <rPh sb="2" eb="4">
      <t>チョウチョウ</t>
    </rPh>
    <rPh sb="4" eb="5">
      <t>ドノ</t>
    </rPh>
    <phoneticPr fontId="11"/>
  </si>
  <si>
    <t>日</t>
  </si>
  <si>
    <t>連絡先</t>
  </si>
  <si>
    <t>備考</t>
  </si>
  <si>
    <t xml:space="preserve">  － </t>
  </si>
  <si>
    <t>「指定申請対象事業」及び「既に指定を受けている事業」欄は、該当する欄に「○」を記入してください。</t>
  </si>
  <si>
    <t>（参考）
(18) 1日の職種別人員内訳</t>
    <rPh sb="1" eb="3">
      <t>サンコウ</t>
    </rPh>
    <rPh sb="11" eb="12">
      <t>ニチ</t>
    </rPh>
    <rPh sb="13" eb="16">
      <t>ショクシュベツ</t>
    </rPh>
    <rPh sb="16" eb="17">
      <t>ニン</t>
    </rPh>
    <rPh sb="17" eb="18">
      <t>イン</t>
    </rPh>
    <rPh sb="18" eb="19">
      <t>ウチ</t>
    </rPh>
    <rPh sb="19" eb="20">
      <t>ヤク</t>
    </rPh>
    <phoneticPr fontId="6"/>
  </si>
  <si>
    <t>・No1～20は始業時刻・終業時刻・休憩時間等を入力すると勤務時間数が計算されますが、入力の補助を目的とするものですので、結果に誤りがないかご確認ください。</t>
    <rPh sb="8" eb="10">
      <t>シギョウ</t>
    </rPh>
    <rPh sb="10" eb="12">
      <t>ジコク</t>
    </rPh>
    <rPh sb="13" eb="15">
      <t>シュウギョウ</t>
    </rPh>
    <rPh sb="15" eb="17">
      <t>ジコク</t>
    </rPh>
    <rPh sb="18" eb="20">
      <t>キュウケイ</t>
    </rPh>
    <rPh sb="20" eb="22">
      <t>ジカン</t>
    </rPh>
    <rPh sb="22" eb="23">
      <t>トウ</t>
    </rPh>
    <rPh sb="24" eb="26">
      <t>ニュウリョク</t>
    </rPh>
    <rPh sb="29" eb="31">
      <t>キンム</t>
    </rPh>
    <rPh sb="31" eb="34">
      <t>ジカンスウ</t>
    </rPh>
    <rPh sb="35" eb="37">
      <t>ケイサン</t>
    </rPh>
    <rPh sb="43" eb="45">
      <t>ニュウリョク</t>
    </rPh>
    <rPh sb="46" eb="48">
      <t>ホジョ</t>
    </rPh>
    <rPh sb="49" eb="51">
      <t>モクテキ</t>
    </rPh>
    <rPh sb="61" eb="63">
      <t>ケッカ</t>
    </rPh>
    <rPh sb="64" eb="65">
      <t>アヤマ</t>
    </rPh>
    <rPh sb="71" eb="73">
      <t>カクニン</t>
    </rPh>
    <phoneticPr fontId="6"/>
  </si>
  <si>
    <t>　保険医療機関、保険薬局、老人保健施設又は訪問看護ステーションとして医療機関コード等が付番されている場合には、そのコードを「医療機関コード等」欄に記載してください。複数のコードを有する場合には、適宜様式を補正して､その全てを記載してください。</t>
  </si>
  <si>
    <t>(17) 確保すべき介護職員の勤務時間数（注：記入方法参照）　　</t>
    <rPh sb="5" eb="7">
      <t>カクホ</t>
    </rPh>
    <rPh sb="10" eb="12">
      <t>カイゴ</t>
    </rPh>
    <rPh sb="12" eb="14">
      <t>ショクイン</t>
    </rPh>
    <rPh sb="15" eb="17">
      <t>キンム</t>
    </rPh>
    <rPh sb="17" eb="20">
      <t>ジカンスウ</t>
    </rPh>
    <phoneticPr fontId="6"/>
  </si>
  <si>
    <t>　地域密着型サービス事業所又は地域密着型介護予防サービス事業所のいずれか一方の指定を受けている事業所について、他方の地域密着型サービス事業所又は地域密着型介護予防サービス事業所の指定を受ける場合であって、届出事項に変更がないときは、「事業所の名称及び所在地」、「申請者の名称及び主たる事務所の所在地並びにその代表者の氏名、生年月日、住所及び職名」、「当該申請に係る事業の開始予定年月日」、「欠格事由に該当しないことを誓約する書面」、「介護支援専門員の氏名及び登録番号」及び「その他指定に関し必要と認める事項」を除いて届出を省略できます。</t>
  </si>
  <si>
    <t>　法人等の種類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</si>
  <si>
    <t>別紙様式第二号（五）</t>
  </si>
  <si>
    <t>(17) 確保すべき介護職員の勤務時間数（注：記入方法参照）　　</t>
    <rPh sb="5" eb="7">
      <t>カクホ</t>
    </rPh>
    <rPh sb="10" eb="12">
      <t>カイゴ</t>
    </rPh>
    <rPh sb="12" eb="14">
      <t>ショクイン</t>
    </rPh>
    <rPh sb="15" eb="17">
      <t>キンム</t>
    </rPh>
    <rPh sb="17" eb="20">
      <t>ジカンスウ</t>
    </rPh>
    <rPh sb="21" eb="22">
      <t>チュウ</t>
    </rPh>
    <rPh sb="23" eb="25">
      <t>キニュウ</t>
    </rPh>
    <rPh sb="25" eb="27">
      <t>ホウホウ</t>
    </rPh>
    <rPh sb="27" eb="29">
      <t>サンショウ</t>
    </rPh>
    <phoneticPr fontId="6"/>
  </si>
  <si>
    <t>指定を受けようとする事業所の種類に応じた付表と必要書類を添付してください。</t>
  </si>
  <si>
    <t>（定期巡回・随時対応型訪問介護看護事業所を事業所所在地以外の場所で一部実施する場合）</t>
  </si>
  <si>
    <t>認知症対応型通所介護</t>
    <rPh sb="0" eb="3">
      <t>ニンチショウ</t>
    </rPh>
    <rPh sb="3" eb="5">
      <t>タイオウ</t>
    </rPh>
    <rPh sb="5" eb="6">
      <t>ガタ</t>
    </rPh>
    <rPh sb="6" eb="8">
      <t>ツウショ</t>
    </rPh>
    <rPh sb="8" eb="10">
      <t>カイゴ</t>
    </rPh>
    <phoneticPr fontId="6"/>
  </si>
  <si>
    <t>との連携・支援体制</t>
  </si>
  <si>
    <t>別紙様式第二号（二）</t>
  </si>
  <si>
    <t>指定更新申請書</t>
    <rPh sb="2" eb="4">
      <t>コウシン</t>
    </rPh>
    <phoneticPr fontId="11"/>
  </si>
  <si>
    <t>登録定員</t>
  </si>
  <si>
    <t>③</t>
  </si>
  <si>
    <t>　(8) 従業者の保有する資格について、該当する資格名称をプルダウンより選択してください。</t>
    <rPh sb="5" eb="8">
      <t>ジュウギョウシャ</t>
    </rPh>
    <rPh sb="9" eb="11">
      <t>ホユウ</t>
    </rPh>
    <rPh sb="13" eb="15">
      <t>シカク</t>
    </rPh>
    <rPh sb="20" eb="22">
      <t>ガイトウ</t>
    </rPh>
    <rPh sb="24" eb="26">
      <t>シカク</t>
    </rPh>
    <rPh sb="26" eb="28">
      <t>メイショウ</t>
    </rPh>
    <rPh sb="36" eb="38">
      <t>センタク</t>
    </rPh>
    <phoneticPr fontId="6"/>
  </si>
  <si>
    <t>管理者</t>
    <rPh sb="0" eb="3">
      <t>カンリシャ</t>
    </rPh>
    <phoneticPr fontId="60"/>
  </si>
  <si>
    <t>FAX番号</t>
  </si>
  <si>
    <t>備考</t>
    <rPh sb="0" eb="2">
      <t>ビコウ</t>
    </rPh>
    <phoneticPr fontId="60"/>
  </si>
  <si>
    <t>申請者が、第八十四条第一項又は第百十五条の三十五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t>
  </si>
  <si>
    <t>名称</t>
    <rPh sb="0" eb="1">
      <t>ナ</t>
    </rPh>
    <rPh sb="1" eb="2">
      <t>ショウ</t>
    </rPh>
    <phoneticPr fontId="11"/>
  </si>
  <si>
    <t>事業等の種類</t>
    <rPh sb="0" eb="2">
      <t>ジギョウ</t>
    </rPh>
    <rPh sb="2" eb="3">
      <t>トウ</t>
    </rPh>
    <rPh sb="4" eb="6">
      <t>シュルイ</t>
    </rPh>
    <phoneticPr fontId="60"/>
  </si>
  <si>
    <r>
      <t xml:space="preserve">(10)
</t>
    </r>
    <r>
      <rPr>
        <sz val="11"/>
        <color auto="1"/>
        <rFont val="UD デジタル 教科書体 N-R"/>
      </rPr>
      <t>週平均
勤務時間数</t>
    </r>
    <rPh sb="6" eb="8">
      <t>ヘイキン</t>
    </rPh>
    <rPh sb="9" eb="11">
      <t>キンム</t>
    </rPh>
    <rPh sb="11" eb="13">
      <t>ジカン</t>
    </rPh>
    <rPh sb="13" eb="14">
      <t>スウ</t>
    </rPh>
    <phoneticPr fontId="11"/>
  </si>
  <si>
    <t>うち看護職員</t>
    <rPh sb="2" eb="4">
      <t>カンゴ</t>
    </rPh>
    <rPh sb="4" eb="6">
      <t>ショクイン</t>
    </rPh>
    <phoneticPr fontId="11"/>
  </si>
  <si>
    <t>指定有効期間満了日</t>
    <rPh sb="0" eb="2">
      <t>シテイ</t>
    </rPh>
    <rPh sb="2" eb="4">
      <t>ユウコウ</t>
    </rPh>
    <rPh sb="4" eb="6">
      <t>キカン</t>
    </rPh>
    <rPh sb="6" eb="9">
      <t>マンリョウビ</t>
    </rPh>
    <phoneticPr fontId="60"/>
  </si>
  <si>
    <t>氏名</t>
    <rPh sb="0" eb="2">
      <t>シメイ</t>
    </rPh>
    <phoneticPr fontId="11"/>
  </si>
  <si>
    <t>　F列・・・「介護職員」</t>
    <rPh sb="2" eb="3">
      <t>レツ</t>
    </rPh>
    <rPh sb="7" eb="9">
      <t>カイゴ</t>
    </rPh>
    <rPh sb="9" eb="11">
      <t>ショクイン</t>
    </rPh>
    <phoneticPr fontId="6"/>
  </si>
  <si>
    <t>住所</t>
    <rPh sb="0" eb="2">
      <t>ジュウショ</t>
    </rPh>
    <phoneticPr fontId="11"/>
  </si>
  <si>
    <t>②</t>
  </si>
  <si>
    <t>四の三</t>
    <rPh sb="0" eb="1">
      <t>ヨン</t>
    </rPh>
    <rPh sb="2" eb="3">
      <t>サン</t>
    </rPh>
    <phoneticPr fontId="11"/>
  </si>
  <si>
    <t xml:space="preserve">１
２
３
４
</t>
  </si>
  <si>
    <t>（参考）　認知症対応型共同生活介護事業所・介護予防認知症対応型共同生活介護事業所の指定等に係る記載事項 記入欄不足時の資料</t>
    <rPh sb="43" eb="44">
      <t>トウ</t>
    </rPh>
    <phoneticPr fontId="11"/>
  </si>
  <si>
    <t>指定介護予防支援事業所</t>
  </si>
  <si>
    <t>社会福祉事業に2年以上従事</t>
    <rPh sb="0" eb="2">
      <t>シャカイ</t>
    </rPh>
    <rPh sb="2" eb="4">
      <t>フクシ</t>
    </rPh>
    <rPh sb="4" eb="6">
      <t>ジギョウ</t>
    </rPh>
    <rPh sb="8" eb="9">
      <t>ネン</t>
    </rPh>
    <rPh sb="9" eb="11">
      <t>イジョウ</t>
    </rPh>
    <rPh sb="11" eb="13">
      <t>ジュウジ</t>
    </rPh>
    <phoneticPr fontId="6"/>
  </si>
  <si>
    <t>÷</t>
  </si>
  <si>
    <t>介護保険法に規定する事業所に係る指定の更新を受けたいので、下記のとおり、関係書類を添えて申請します。</t>
    <rPh sb="12" eb="13">
      <t>ショ</t>
    </rPh>
    <rPh sb="19" eb="21">
      <t>コウシン</t>
    </rPh>
    <phoneticPr fontId="11"/>
  </si>
  <si>
    <r>
      <t>　　　当該事業所における勤務時間が、当該事業所において定められている常勤の従業者が勤務すべき時間数に達していることをいいます。</t>
    </r>
    <r>
      <rPr>
        <u/>
        <sz val="12"/>
        <color auto="1"/>
        <rFont val="UD デジタル 教科書体 N-R"/>
      </rPr>
      <t>雇用の形態は考慮しません</t>
    </r>
    <r>
      <rPr>
        <sz val="12"/>
        <color auto="1"/>
        <rFont val="UD デジタル 教科書体 N-R"/>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6"/>
  </si>
  <si>
    <t>中廊下の幅</t>
  </si>
  <si>
    <t>※職種を追加したい場合は、14行目に職種名を追加し、それぞれの列に必要資格を入力してください。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6"/>
  </si>
  <si>
    <t>　「事業等の種類」に該当する付表と必要書類を添付してください。
　様式右上の申請者の所在地と様式中央の申請者欄の主たる事務所の所在地は必ず一致させる必要はありません。また、申請者欄の主たる事務所の所在地は、原則として、登記事項証明書の内容を記載してください。ただし、建物名や部屋番号を追記することも可能です。
　電子申請届出システムを利用する際は、「事業等の種類」に該当する付表を入力してください。
　「当該事業所の所在地以外の場所に当該事業所の一部として使用される事務所を有するとき」の対象が２つ以上の場合は、付表に該当する事業所を記入してください。</t>
  </si>
  <si>
    <t>次のとおり事業を再開しましたので届け出ます。</t>
    <rPh sb="0" eb="1">
      <t>ツギ</t>
    </rPh>
    <rPh sb="5" eb="7">
      <t>ジギョウ</t>
    </rPh>
    <rPh sb="8" eb="10">
      <t>サイカイ</t>
    </rPh>
    <rPh sb="16" eb="17">
      <t>トド</t>
    </rPh>
    <rPh sb="18" eb="19">
      <t>デ</t>
    </rPh>
    <phoneticPr fontId="11"/>
  </si>
  <si>
    <t>付表第二号（六）　小規模多機能型居宅介護事業所・介護予防小規模多機能型居宅介護事業所の指定等に係る記載事項</t>
    <rPh sb="45" eb="46">
      <t>トウ</t>
    </rPh>
    <phoneticPr fontId="11"/>
  </si>
  <si>
    <t>厚労　太郎</t>
  </si>
  <si>
    <t>鳩山町長　殿</t>
    <rPh sb="0" eb="4">
      <t>ハトヤマ</t>
    </rPh>
    <rPh sb="5" eb="6">
      <t>ドノ</t>
    </rPh>
    <phoneticPr fontId="11"/>
  </si>
  <si>
    <t>名称</t>
    <rPh sb="0" eb="2">
      <t>メイショウ</t>
    </rPh>
    <phoneticPr fontId="60"/>
  </si>
  <si>
    <t>　(10) 申請する事業に係る従業者（管理者を含む。）の1ヶ月分の勤務時間を入力してください。（別シートの「シフト記号表」を作成し、シフト記号を選択してください。）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phoneticPr fontId="6"/>
  </si>
  <si>
    <t>　(6) 事業所における日中、夜間及び深夜の時間帯の区分を入力してください。</t>
    <rPh sb="5" eb="8">
      <t>ジギョウショ</t>
    </rPh>
    <rPh sb="12" eb="14">
      <t>ニッチュウ</t>
    </rPh>
    <rPh sb="15" eb="17">
      <t>ヤカン</t>
    </rPh>
    <rPh sb="17" eb="18">
      <t>オヨ</t>
    </rPh>
    <rPh sb="19" eb="21">
      <t>シンヤ</t>
    </rPh>
    <rPh sb="22" eb="25">
      <t>ジカンタイ</t>
    </rPh>
    <rPh sb="26" eb="28">
      <t>クブン</t>
    </rPh>
    <rPh sb="29" eb="31">
      <t>ニュウリョク</t>
    </rPh>
    <phoneticPr fontId="6"/>
  </si>
  <si>
    <t>鳩山町長　殿</t>
    <rPh sb="0" eb="2">
      <t>ハトヤマ</t>
    </rPh>
    <rPh sb="2" eb="4">
      <t>チョウチョウ</t>
    </rPh>
    <rPh sb="5" eb="6">
      <t>ドノ</t>
    </rPh>
    <phoneticPr fontId="11"/>
  </si>
  <si>
    <t>　(9)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6"/>
  </si>
  <si>
    <t>事業所の種別</t>
  </si>
  <si>
    <t>七の二</t>
    <rPh sb="0" eb="1">
      <t>ナナ</t>
    </rPh>
    <rPh sb="2" eb="3">
      <t>ニ</t>
    </rPh>
    <phoneticPr fontId="11"/>
  </si>
  <si>
    <t>備考  上の事項は例示であり、これにかかわらず苦情処理に係る対応方針を具体的に記してください。</t>
  </si>
  <si>
    <t>従業者の勤務の体制及び勤務形態一覧表　記入方法　（居宅介護支援）</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キョタク</t>
    </rPh>
    <rPh sb="27" eb="29">
      <t>カイゴ</t>
    </rPh>
    <rPh sb="29" eb="31">
      <t>シエン</t>
    </rPh>
    <phoneticPr fontId="11"/>
  </si>
  <si>
    <t>変更届出書</t>
    <rPh sb="0" eb="2">
      <t>ヘンコウ</t>
    </rPh>
    <rPh sb="2" eb="4">
      <t>トドケデ</t>
    </rPh>
    <rPh sb="4" eb="5">
      <t>ショ</t>
    </rPh>
    <phoneticPr fontId="11"/>
  </si>
  <si>
    <t>医   師</t>
  </si>
  <si>
    <t>生年月日</t>
    <rPh sb="0" eb="2">
      <t>セイネン</t>
    </rPh>
    <rPh sb="2" eb="4">
      <t>ガッピ</t>
    </rPh>
    <phoneticPr fontId="60"/>
  </si>
  <si>
    <t>（夜勤）16:00～翌9:00勤務</t>
  </si>
  <si>
    <t>生年月日</t>
    <rPh sb="0" eb="2">
      <t>セイネン</t>
    </rPh>
    <rPh sb="2" eb="4">
      <t>ガッピ</t>
    </rPh>
    <phoneticPr fontId="11"/>
  </si>
  <si>
    <t>別紙様式第二号（四）</t>
  </si>
  <si>
    <t>サービス提供単位１</t>
  </si>
  <si>
    <t>指定内容を変更した事業所等</t>
    <rPh sb="0" eb="2">
      <t>シテイ</t>
    </rPh>
    <rPh sb="2" eb="4">
      <t>ナイヨウ</t>
    </rPh>
    <rPh sb="5" eb="7">
      <t>ヘンコウ</t>
    </rPh>
    <rPh sb="9" eb="12">
      <t>ジギョウショ</t>
    </rPh>
    <rPh sb="12" eb="13">
      <t>トウ</t>
    </rPh>
    <phoneticPr fontId="11"/>
  </si>
  <si>
    <t>　(12)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6"/>
  </si>
  <si>
    <t>変更年月日</t>
    <rPh sb="0" eb="2">
      <t>ヘンコウ</t>
    </rPh>
    <rPh sb="2" eb="5">
      <t>ネンガッピ</t>
    </rPh>
    <phoneticPr fontId="11"/>
  </si>
  <si>
    <t>居間及び食堂の合計面積</t>
  </si>
  <si>
    <t>変更があった事項（該当に○）</t>
    <rPh sb="0" eb="2">
      <t>ヘンコウ</t>
    </rPh>
    <rPh sb="6" eb="8">
      <t>ジコウ</t>
    </rPh>
    <rPh sb="9" eb="11">
      <t>ガイトウ</t>
    </rPh>
    <phoneticPr fontId="11"/>
  </si>
  <si>
    <t>○○　P子</t>
    <rPh sb="4" eb="5">
      <t>コ</t>
    </rPh>
    <phoneticPr fontId="6"/>
  </si>
  <si>
    <t>れ以外のサービス部分の料金の状況が分かるような料金表を提出してください。</t>
  </si>
  <si>
    <t>備考</t>
    <rPh sb="0" eb="2">
      <t>ビコウ</t>
    </rPh>
    <phoneticPr fontId="11"/>
  </si>
  <si>
    <t>申請者が、第七十八条の四第二項又は第五項に規定する指定地域密着型サービスの事業の設備及び運営に関する基準に従って適正な地域密着型サービス事業の運営をすることができないと認められるとき。</t>
  </si>
  <si>
    <t xml:space="preserve">（郵便番号    </t>
  </si>
  <si>
    <t>事業所（施設）の名称</t>
    <rPh sb="0" eb="3">
      <t>ジギョウショ</t>
    </rPh>
    <rPh sb="4" eb="6">
      <t>シセツ</t>
    </rPh>
    <rPh sb="8" eb="10">
      <t>メイショウ</t>
    </rPh>
    <phoneticPr fontId="11"/>
  </si>
  <si>
    <t>事業所（施設）の所在地</t>
    <rPh sb="0" eb="3">
      <t>ジギョウショ</t>
    </rPh>
    <rPh sb="4" eb="6">
      <t>シセツ</t>
    </rPh>
    <rPh sb="8" eb="11">
      <t>ショザイチ</t>
    </rPh>
    <phoneticPr fontId="11"/>
  </si>
  <si>
    <t>　</t>
  </si>
  <si>
    <t>事業所番号</t>
  </si>
  <si>
    <t>廊下</t>
  </si>
  <si>
    <t>申請者の名称</t>
    <rPh sb="0" eb="3">
      <t>シンセイシャ</t>
    </rPh>
    <rPh sb="4" eb="6">
      <t>メイショウ</t>
    </rPh>
    <phoneticPr fontId="11"/>
  </si>
  <si>
    <t>　　  記入の順序はユニットごとにまとめてください。また、夜勤時間帯に、２ユニットごとに1人以上の看護職員・介護職員を配置する場合は、</t>
    <rPh sb="4" eb="6">
      <t>キニュウ</t>
    </rPh>
    <rPh sb="7" eb="9">
      <t>ジュンジョ</t>
    </rPh>
    <rPh sb="29" eb="31">
      <t>ヤキン</t>
    </rPh>
    <rPh sb="31" eb="34">
      <t>ジカンタイ</t>
    </rPh>
    <rPh sb="45" eb="46">
      <t>ニン</t>
    </rPh>
    <rPh sb="46" eb="48">
      <t>イジョウ</t>
    </rPh>
    <rPh sb="49" eb="51">
      <t>カンゴ</t>
    </rPh>
    <rPh sb="51" eb="53">
      <t>ショクイン</t>
    </rPh>
    <rPh sb="54" eb="56">
      <t>カイゴ</t>
    </rPh>
    <rPh sb="56" eb="58">
      <t>ショクイン</t>
    </rPh>
    <rPh sb="59" eb="61">
      <t>ハイチ</t>
    </rPh>
    <rPh sb="63" eb="65">
      <t>バアイ</t>
    </rPh>
    <phoneticPr fontId="6"/>
  </si>
  <si>
    <t>生活相談員</t>
  </si>
  <si>
    <t>主たる事務所の所在地</t>
    <rPh sb="0" eb="1">
      <t>オモ</t>
    </rPh>
    <rPh sb="3" eb="5">
      <t>ジム</t>
    </rPh>
    <rPh sb="5" eb="6">
      <t>ショ</t>
    </rPh>
    <rPh sb="7" eb="10">
      <t>ショザイチ</t>
    </rPh>
    <phoneticPr fontId="11"/>
  </si>
  <si>
    <t>他の事業所、施設等の職務との兼務（兼務の場合のみ記入）</t>
  </si>
  <si>
    <t>指定を辞退する理由</t>
    <rPh sb="0" eb="2">
      <t>シテイ</t>
    </rPh>
    <rPh sb="3" eb="5">
      <t>ジタイ</t>
    </rPh>
    <rPh sb="7" eb="9">
      <t>リユウ</t>
    </rPh>
    <phoneticPr fontId="11"/>
  </si>
  <si>
    <t>　I列・・・「機能訓練指導員」</t>
    <rPh sb="2" eb="3">
      <t>レツ</t>
    </rPh>
    <rPh sb="7" eb="9">
      <t>キノウ</t>
    </rPh>
    <rPh sb="9" eb="11">
      <t>クンレン</t>
    </rPh>
    <rPh sb="11" eb="14">
      <t>シドウイン</t>
    </rPh>
    <phoneticPr fontId="6"/>
  </si>
  <si>
    <t>通いサービスの利用者数（推定数を記入）</t>
  </si>
  <si>
    <t>従業者の勤務の体制及び勤務形態一覧表</t>
  </si>
  <si>
    <t>　「サービスの種類」に該当する付表と必要書類を添付してください。
　「変更があった事項」の「変更の内容」は、変更前と変更後の内容が具体的に分かるように記入してください。
　なお、電子申請届出システムを利用する際は、「サービスの種類」に該当する付表に変更前と変更後の内容を入力、付表以外の添付書類等の変更内容は、「変更の内容」の（変更前）と（変更後）欄に、変更前と変更後の内容が具体的に分かるように入力してください。</t>
  </si>
  <si>
    <t>法人等の種類</t>
  </si>
  <si>
    <t>　(15) 宿直の従業者の「No（ナンバー）」（本一覧表におけるNo）を記載してください。入力すると従業者の該当の日付のセルが</t>
    <rPh sb="6" eb="8">
      <t>シュクチョク</t>
    </rPh>
    <rPh sb="9" eb="12">
      <t>ジュウギョウシャ</t>
    </rPh>
    <rPh sb="24" eb="25">
      <t>ホン</t>
    </rPh>
    <rPh sb="25" eb="28">
      <t>イチランヒョウ</t>
    </rPh>
    <rPh sb="36" eb="38">
      <t>キサイ</t>
    </rPh>
    <rPh sb="45" eb="47">
      <t>ニュウリョク</t>
    </rPh>
    <rPh sb="50" eb="53">
      <t>ジュウギョウシャ</t>
    </rPh>
    <rPh sb="54" eb="56">
      <t>ガイトウ</t>
    </rPh>
    <rPh sb="57" eb="59">
      <t>ヒヅケ</t>
    </rPh>
    <phoneticPr fontId="6"/>
  </si>
  <si>
    <t>代表者（開設者）の氏名、生年月日、住所及び職名</t>
    <rPh sb="0" eb="3">
      <t>ダイヒョウシャ</t>
    </rPh>
    <rPh sb="4" eb="6">
      <t>カイセツ</t>
    </rPh>
    <rPh sb="6" eb="7">
      <t>シャ</t>
    </rPh>
    <rPh sb="9" eb="11">
      <t>シメイ</t>
    </rPh>
    <rPh sb="12" eb="14">
      <t>セイネン</t>
    </rPh>
    <rPh sb="14" eb="16">
      <t>ガッピ</t>
    </rPh>
    <rPh sb="17" eb="19">
      <t>ジュウショ</t>
    </rPh>
    <rPh sb="19" eb="20">
      <t>オヨ</t>
    </rPh>
    <rPh sb="21" eb="23">
      <t>ショクメイ</t>
    </rPh>
    <phoneticPr fontId="11"/>
  </si>
  <si>
    <t>登記事項証明書・条例等</t>
    <rPh sb="0" eb="2">
      <t>トウキ</t>
    </rPh>
    <rPh sb="2" eb="4">
      <t>ジコウ</t>
    </rPh>
    <rPh sb="4" eb="7">
      <t>ショウメイショ</t>
    </rPh>
    <rPh sb="8" eb="11">
      <t>ジョウレイナド</t>
    </rPh>
    <phoneticPr fontId="11"/>
  </si>
  <si>
    <t>（当該事業に関するものに限る。）</t>
  </si>
  <si>
    <t>○○　Z男</t>
    <rPh sb="4" eb="5">
      <t>オトコ</t>
    </rPh>
    <phoneticPr fontId="6"/>
  </si>
  <si>
    <t>事業所（施設）の建物の構造、専用区画等</t>
  </si>
  <si>
    <t>○○サービス</t>
  </si>
  <si>
    <t xml:space="preserve">      － </t>
  </si>
  <si>
    <t xml:space="preserve">  </t>
  </si>
  <si>
    <t>　H列・・・「作業療法士」</t>
    <rPh sb="2" eb="3">
      <t>レツ</t>
    </rPh>
    <rPh sb="7" eb="9">
      <t>サギョウ</t>
    </rPh>
    <rPh sb="9" eb="12">
      <t>リョウホウシ</t>
    </rPh>
    <phoneticPr fontId="6"/>
  </si>
  <si>
    <t>事業所（施設）の管理者の氏名、生年月日、住所及び経歴</t>
    <rPh sb="22" eb="23">
      <t>オヨ</t>
    </rPh>
    <rPh sb="24" eb="26">
      <t>ケイレキ</t>
    </rPh>
    <phoneticPr fontId="11"/>
  </si>
  <si>
    <t>運営規程</t>
  </si>
  <si>
    <t>月</t>
    <rPh sb="0" eb="1">
      <t>ゲツ</t>
    </rPh>
    <phoneticPr fontId="6"/>
  </si>
  <si>
    <t>有料老人ホーム</t>
  </si>
  <si>
    <t>兼務先のサービス種別、
兼務する職種及び勤務時間等</t>
    <rPh sb="0" eb="2">
      <t>ケンム</t>
    </rPh>
    <rPh sb="2" eb="3">
      <t>サキ</t>
    </rPh>
    <rPh sb="8" eb="10">
      <t>シュベツ</t>
    </rPh>
    <phoneticPr fontId="11"/>
  </si>
  <si>
    <t>○○　C太</t>
    <rPh sb="4" eb="5">
      <t>タ</t>
    </rPh>
    <phoneticPr fontId="6"/>
  </si>
  <si>
    <t>（参考）   定期巡回・随時対応型訪問介護看護事業所の指定等に係る記載事項記入欄不足時の資料</t>
    <rPh sb="29" eb="30">
      <t>トウ</t>
    </rPh>
    <phoneticPr fontId="11"/>
  </si>
  <si>
    <t>協力医療機関・協力歯科医療機関</t>
  </si>
  <si>
    <t>（小数点第2位以下切り捨て）</t>
    <rPh sb="1" eb="4">
      <t>ショウスウテン</t>
    </rPh>
    <rPh sb="4" eb="5">
      <t>ダイ</t>
    </rPh>
    <rPh sb="6" eb="7">
      <t>イ</t>
    </rPh>
    <rPh sb="7" eb="9">
      <t>イカ</t>
    </rPh>
    <rPh sb="9" eb="10">
      <t>キ</t>
    </rPh>
    <rPh sb="11" eb="12">
      <t>ス</t>
    </rPh>
    <phoneticPr fontId="6"/>
  </si>
  <si>
    <t>町　村　</t>
    <rPh sb="0" eb="1">
      <t>マチ</t>
    </rPh>
    <rPh sb="2" eb="3">
      <t>ムラ</t>
    </rPh>
    <phoneticPr fontId="11"/>
  </si>
  <si>
    <t>休止</t>
    <rPh sb="0" eb="2">
      <t>キュウシ</t>
    </rPh>
    <phoneticPr fontId="11"/>
  </si>
  <si>
    <t>介護老人福祉施設、介護老人保健施設、介護医療院、病院等</t>
    <rPh sb="18" eb="20">
      <t>カイゴ</t>
    </rPh>
    <rPh sb="20" eb="22">
      <t>イリョウ</t>
    </rPh>
    <rPh sb="22" eb="23">
      <t>イン</t>
    </rPh>
    <phoneticPr fontId="11"/>
  </si>
  <si>
    <t>本体施設、本体施設との移動経路等</t>
    <rPh sb="0" eb="2">
      <t>ホンタイ</t>
    </rPh>
    <rPh sb="2" eb="4">
      <t>シセツ</t>
    </rPh>
    <rPh sb="5" eb="7">
      <t>ホンタイ</t>
    </rPh>
    <rPh sb="7" eb="9">
      <t>シセツ</t>
    </rPh>
    <rPh sb="11" eb="13">
      <t>イドウ</t>
    </rPh>
    <rPh sb="13" eb="15">
      <t>ケイロ</t>
    </rPh>
    <rPh sb="15" eb="16">
      <t>トウ</t>
    </rPh>
    <phoneticPr fontId="11"/>
  </si>
  <si>
    <t>　　　　　常勤の従業者の員数に換算する方法」であるため、常勤の従業者については常勤換算方法によらず、実人数で計算する。</t>
  </si>
  <si>
    <t>（前年度の平均値または推定数）</t>
    <rPh sb="1" eb="4">
      <t>ゼンネンド</t>
    </rPh>
    <rPh sb="5" eb="8">
      <t>ヘイキンチ</t>
    </rPh>
    <rPh sb="11" eb="14">
      <t>スイテイスウ</t>
    </rPh>
    <phoneticPr fontId="6"/>
  </si>
  <si>
    <t>申請者が、禁錮以上の刑に処せられ、その執行を終わり、又は執行を受けることがなくなるまでの者であるとき。</t>
  </si>
  <si>
    <t>連携する訪問看護を行う事業所の名称</t>
  </si>
  <si>
    <t>連携する訪問看護を行う事業所の所在地</t>
  </si>
  <si>
    <t>介護支援専門員の氏名及びその登録番号</t>
  </si>
  <si>
    <t xml:space="preserve">１
２
</t>
  </si>
  <si>
    <t>次のとおり指定を受けた内容を変更しましたので届け出ます。</t>
    <rPh sb="0" eb="1">
      <t>ツギ</t>
    </rPh>
    <rPh sb="5" eb="7">
      <t>シテイ</t>
    </rPh>
    <rPh sb="8" eb="9">
      <t>ウ</t>
    </rPh>
    <rPh sb="11" eb="13">
      <t>ナイヨウ</t>
    </rPh>
    <rPh sb="14" eb="16">
      <t>ヘンコウ</t>
    </rPh>
    <rPh sb="22" eb="23">
      <t>トド</t>
    </rPh>
    <rPh sb="24" eb="25">
      <t>デ</t>
    </rPh>
    <phoneticPr fontId="11"/>
  </si>
  <si>
    <t>(11)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11"/>
  </si>
  <si>
    <t>○○　D美</t>
    <rPh sb="4" eb="5">
      <t>ミ</t>
    </rPh>
    <phoneticPr fontId="6"/>
  </si>
  <si>
    <t>計画作成担当者</t>
  </si>
  <si>
    <t>鳩山町長殿</t>
    <rPh sb="0" eb="4">
      <t>ハトヤマ</t>
    </rPh>
    <rPh sb="4" eb="5">
      <t>ドノ</t>
    </rPh>
    <phoneticPr fontId="11"/>
  </si>
  <si>
    <t>サービス提供単位３</t>
  </si>
  <si>
    <t>介護支援専門員番号</t>
    <rPh sb="0" eb="2">
      <t>カイゴ</t>
    </rPh>
    <rPh sb="2" eb="4">
      <t>シエン</t>
    </rPh>
    <rPh sb="4" eb="7">
      <t>センモンイン</t>
    </rPh>
    <rPh sb="7" eb="9">
      <t>バンゴウ</t>
    </rPh>
    <phoneticPr fontId="11"/>
  </si>
  <si>
    <t>事業所名（</t>
    <rPh sb="0" eb="3">
      <t>ジギョウショ</t>
    </rPh>
    <rPh sb="3" eb="4">
      <t>メイ</t>
    </rPh>
    <phoneticPr fontId="6"/>
  </si>
  <si>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6"/>
  </si>
  <si>
    <t>申請者</t>
    <rPh sb="0" eb="2">
      <t>シンセイ</t>
    </rPh>
    <rPh sb="2" eb="3">
      <t>シャ</t>
    </rPh>
    <phoneticPr fontId="11"/>
  </si>
  <si>
    <t>介護保険事業所番号</t>
    <rPh sb="0" eb="2">
      <t>カイゴ</t>
    </rPh>
    <rPh sb="2" eb="4">
      <t>ホケン</t>
    </rPh>
    <rPh sb="6" eb="7">
      <t>ショ</t>
    </rPh>
    <rPh sb="7" eb="9">
      <t>バンゴウ</t>
    </rPh>
    <phoneticPr fontId="11"/>
  </si>
  <si>
    <t>　G列・・・「計画作成担当者」</t>
    <rPh sb="2" eb="3">
      <t>レツ</t>
    </rPh>
    <rPh sb="7" eb="9">
      <t>ケイカク</t>
    </rPh>
    <rPh sb="9" eb="11">
      <t>サクセイ</t>
    </rPh>
    <rPh sb="11" eb="14">
      <t>タントウシャ</t>
    </rPh>
    <phoneticPr fontId="6"/>
  </si>
  <si>
    <t>変更の内容</t>
    <rPh sb="0" eb="2">
      <t>ヘンコウ</t>
    </rPh>
    <rPh sb="3" eb="5">
      <t>ナイヨウ</t>
    </rPh>
    <phoneticPr fontId="11"/>
  </si>
  <si>
    <t>看護職員を兼務</t>
  </si>
  <si>
    <t>(17) 介護従業者（看護職員を含む）の日中の勤務時間の合計</t>
    <rPh sb="5" eb="7">
      <t>カイゴ</t>
    </rPh>
    <rPh sb="7" eb="10">
      <t>ジュウギョウシャ</t>
    </rPh>
    <rPh sb="11" eb="13">
      <t>カンゴ</t>
    </rPh>
    <rPh sb="13" eb="15">
      <t>ショクイン</t>
    </rPh>
    <rPh sb="16" eb="17">
      <t>フク</t>
    </rPh>
    <rPh sb="20" eb="22">
      <t>ニッチュウ</t>
    </rPh>
    <rPh sb="23" eb="25">
      <t>キンム</t>
    </rPh>
    <rPh sb="25" eb="27">
      <t>ジカン</t>
    </rPh>
    <rPh sb="28" eb="30">
      <t>ゴウケイ</t>
    </rPh>
    <phoneticPr fontId="6"/>
  </si>
  <si>
    <t>　G列・・・「機能訓練指導員」</t>
    <rPh sb="2" eb="3">
      <t>レツ</t>
    </rPh>
    <rPh sb="7" eb="9">
      <t>キノウ</t>
    </rPh>
    <rPh sb="9" eb="11">
      <t>クンレン</t>
    </rPh>
    <rPh sb="11" eb="14">
      <t>シドウイン</t>
    </rPh>
    <phoneticPr fontId="6"/>
  </si>
  <si>
    <t>付表第二号（七）　認知症対応型共同生活介護事業所・介護予防認知症対応型共同生活介護事業所の指定等に係る記載事項</t>
    <rPh sb="47" eb="48">
      <t>トウ</t>
    </rPh>
    <phoneticPr fontId="11"/>
  </si>
  <si>
    <t>（参考）  夜間対応型訪問介護事業所の指定等に係る記載事項記入欄不足時の資料</t>
    <rPh sb="21" eb="22">
      <t>トウ</t>
    </rPh>
    <phoneticPr fontId="11"/>
  </si>
  <si>
    <t>保健師</t>
    <rPh sb="0" eb="3">
      <t>ホケンシ</t>
    </rPh>
    <phoneticPr fontId="6"/>
  </si>
  <si>
    <t>名　称</t>
    <rPh sb="0" eb="1">
      <t>ナ</t>
    </rPh>
    <rPh sb="2" eb="3">
      <t>ショウ</t>
    </rPh>
    <phoneticPr fontId="11"/>
  </si>
  <si>
    <t>（変更後）</t>
    <rPh sb="1" eb="3">
      <t>ヘンコウ</t>
    </rPh>
    <rPh sb="3" eb="4">
      <t>ゴ</t>
    </rPh>
    <phoneticPr fontId="11"/>
  </si>
  <si>
    <t>　(10) 従業者の氏名を記入してください。</t>
    <rPh sb="6" eb="9">
      <t>ジュウギョウシャ</t>
    </rPh>
    <rPh sb="10" eb="12">
      <t>シメイ</t>
    </rPh>
    <rPh sb="13" eb="15">
      <t>キニュウ</t>
    </rPh>
    <phoneticPr fontId="6"/>
  </si>
  <si>
    <t>勤務時間数合計</t>
    <rPh sb="0" eb="2">
      <t>キンム</t>
    </rPh>
    <rPh sb="2" eb="5">
      <t>ジカンスウ</t>
    </rPh>
    <rPh sb="5" eb="7">
      <t>ゴウケイ</t>
    </rPh>
    <phoneticPr fontId="6"/>
  </si>
  <si>
    <t xml:space="preserve"> </t>
  </si>
  <si>
    <t>　(9) 従業者の保有する資格について、該当する資格名称をプルダウンより選択してください。</t>
    <rPh sb="5" eb="8">
      <t>ジュウギョウシャ</t>
    </rPh>
    <rPh sb="9" eb="11">
      <t>ホユウ</t>
    </rPh>
    <rPh sb="13" eb="15">
      <t>シカク</t>
    </rPh>
    <rPh sb="20" eb="22">
      <t>ガイトウ</t>
    </rPh>
    <rPh sb="24" eb="26">
      <t>シカク</t>
    </rPh>
    <rPh sb="26" eb="28">
      <t>メイショウ</t>
    </rPh>
    <rPh sb="36" eb="38">
      <t>センタク</t>
    </rPh>
    <phoneticPr fontId="6"/>
  </si>
  <si>
    <t>　談話室</t>
    <rPh sb="1" eb="4">
      <t>ダンワシツ</t>
    </rPh>
    <phoneticPr fontId="11"/>
  </si>
  <si>
    <t>経験ある看護師</t>
    <rPh sb="0" eb="2">
      <t>ケイケン</t>
    </rPh>
    <rPh sb="4" eb="7">
      <t>カンゴシ</t>
    </rPh>
    <phoneticPr fontId="6"/>
  </si>
  <si>
    <t>常勤の従業者の人数</t>
  </si>
  <si>
    <t>平面図</t>
    <rPh sb="0" eb="3">
      <t>ヘイメンズ</t>
    </rPh>
    <phoneticPr fontId="11"/>
  </si>
  <si>
    <t>認知症対応型共同生活介護</t>
    <rPh sb="0" eb="12">
      <t>ニンチショウタイオウガタキョウドウセイカツカイゴ</t>
    </rPh>
    <phoneticPr fontId="6"/>
  </si>
  <si>
    <t>年</t>
    <rPh sb="0" eb="1">
      <t>ネン</t>
    </rPh>
    <phoneticPr fontId="11"/>
  </si>
  <si>
    <t>月</t>
    <rPh sb="0" eb="1">
      <t>ガツ</t>
    </rPh>
    <phoneticPr fontId="11"/>
  </si>
  <si>
    <t>～</t>
  </si>
  <si>
    <t>ac</t>
  </si>
  <si>
    <t>日</t>
    <rPh sb="0" eb="1">
      <t>ヒ</t>
    </rPh>
    <phoneticPr fontId="11"/>
  </si>
  <si>
    <t>日</t>
    <rPh sb="0" eb="1">
      <t>ニチ</t>
    </rPh>
    <phoneticPr fontId="11"/>
  </si>
  <si>
    <t>主な診療科名</t>
  </si>
  <si>
    <t>施設開設年月日</t>
    <rPh sb="0" eb="2">
      <t>シセツ</t>
    </rPh>
    <rPh sb="2" eb="4">
      <t>カイセツ</t>
    </rPh>
    <rPh sb="4" eb="7">
      <t>ネンガッピ</t>
    </rPh>
    <phoneticPr fontId="11"/>
  </si>
  <si>
    <t>別紙様式第二号（三）</t>
  </si>
  <si>
    <t>　調剤室</t>
    <rPh sb="1" eb="3">
      <t>チョウザイ</t>
    </rPh>
    <rPh sb="3" eb="4">
      <t>シツ</t>
    </rPh>
    <phoneticPr fontId="11"/>
  </si>
  <si>
    <t xml:space="preserve">    ）</t>
  </si>
  <si>
    <t>廃止・休止の別</t>
    <rPh sb="0" eb="2">
      <t>ハイシ</t>
    </rPh>
    <rPh sb="3" eb="5">
      <t>キュウシ</t>
    </rPh>
    <rPh sb="6" eb="7">
      <t>ベツ</t>
    </rPh>
    <phoneticPr fontId="11"/>
  </si>
  <si>
    <t>廃止・休止する理由</t>
    <rPh sb="0" eb="2">
      <t>ハイシ</t>
    </rPh>
    <rPh sb="3" eb="5">
      <t>キュウシ</t>
    </rPh>
    <rPh sb="7" eb="9">
      <t>リユウ</t>
    </rPh>
    <phoneticPr fontId="11"/>
  </si>
  <si>
    <t>現にサービス又は支援を
受けている者に対する措置</t>
    <rPh sb="0" eb="1">
      <t>ゲン</t>
    </rPh>
    <rPh sb="6" eb="7">
      <t>マタ</t>
    </rPh>
    <rPh sb="8" eb="10">
      <t>シエン</t>
    </rPh>
    <rPh sb="12" eb="13">
      <t>ウ</t>
    </rPh>
    <rPh sb="17" eb="18">
      <t>モノ</t>
    </rPh>
    <rPh sb="19" eb="20">
      <t>タイ</t>
    </rPh>
    <rPh sb="22" eb="24">
      <t>ソチ</t>
    </rPh>
    <phoneticPr fontId="11"/>
  </si>
  <si>
    <t>　(10)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6"/>
  </si>
  <si>
    <t>面接相談員</t>
    <rPh sb="0" eb="2">
      <t>メンセツ</t>
    </rPh>
    <rPh sb="2" eb="5">
      <t>ソウダンイン</t>
    </rPh>
    <phoneticPr fontId="6"/>
  </si>
  <si>
    <t>１　記入欄が不足する場合は、適宜欄を設けて記載するか又は次頁の記入欄不足時の書類を添付してください。
２　管理者の兼務については、添付資料にて確認可能な場合は記載を省略することが可能です。</t>
  </si>
  <si>
    <t>別紙様式第二号（六）</t>
  </si>
  <si>
    <t>　　  小数点第2位以下を切り上げ）とします。新規又は再開の場合は、推定数を入力してください。</t>
  </si>
  <si>
    <t>職種名</t>
    <rPh sb="0" eb="2">
      <t>ショクシュ</t>
    </rPh>
    <rPh sb="2" eb="3">
      <t>メイ</t>
    </rPh>
    <phoneticPr fontId="6"/>
  </si>
  <si>
    <t>　(13)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6"/>
  </si>
  <si>
    <t>休止予定期間</t>
    <rPh sb="0" eb="2">
      <t>キュウシ</t>
    </rPh>
    <rPh sb="2" eb="4">
      <t>ヨテイ</t>
    </rPh>
    <rPh sb="4" eb="6">
      <t>キカン</t>
    </rPh>
    <phoneticPr fontId="11"/>
  </si>
  <si>
    <t>（サテライト型）小規模多機能型居宅介護・介護予防小規模多機能型居宅介護</t>
    <rPh sb="8" eb="11">
      <t>ショウキボ</t>
    </rPh>
    <rPh sb="11" eb="14">
      <t>タキノウ</t>
    </rPh>
    <rPh sb="14" eb="15">
      <t>ガタ</t>
    </rPh>
    <rPh sb="15" eb="17">
      <t>キョタク</t>
    </rPh>
    <rPh sb="17" eb="19">
      <t>カイゴ</t>
    </rPh>
    <rPh sb="20" eb="22">
      <t>カイゴ</t>
    </rPh>
    <rPh sb="22" eb="24">
      <t>ヨボウ</t>
    </rPh>
    <rPh sb="24" eb="27">
      <t>ショウキボ</t>
    </rPh>
    <rPh sb="27" eb="30">
      <t>タキノウ</t>
    </rPh>
    <rPh sb="30" eb="31">
      <t>ガタ</t>
    </rPh>
    <rPh sb="31" eb="33">
      <t>キョタク</t>
    </rPh>
    <rPh sb="33" eb="35">
      <t>カイゴ</t>
    </rPh>
    <phoneticPr fontId="6"/>
  </si>
  <si>
    <t>次のとおり事業を廃止（休止）するので届け出ます。</t>
    <rPh sb="0" eb="1">
      <t>ツギ</t>
    </rPh>
    <rPh sb="5" eb="7">
      <t>ジギョウ</t>
    </rPh>
    <rPh sb="8" eb="10">
      <t>ハイシ</t>
    </rPh>
    <rPh sb="11" eb="13">
      <t>キュウシ</t>
    </rPh>
    <rPh sb="18" eb="19">
      <t>トド</t>
    </rPh>
    <rPh sb="20" eb="21">
      <t>デ</t>
    </rPh>
    <phoneticPr fontId="11"/>
  </si>
  <si>
    <t>１室の最大定員</t>
  </si>
  <si>
    <t>休止日</t>
    <rPh sb="0" eb="2">
      <t>キュウシ</t>
    </rPh>
    <rPh sb="2" eb="3">
      <t>ビ</t>
    </rPh>
    <phoneticPr fontId="11"/>
  </si>
  <si>
    <t>廃止</t>
    <rPh sb="0" eb="2">
      <t>ハイシ</t>
    </rPh>
    <phoneticPr fontId="11"/>
  </si>
  <si>
    <t>　(11)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6"/>
  </si>
  <si>
    <t>・</t>
  </si>
  <si>
    <t>e</t>
  </si>
  <si>
    <t>申請者（介護予防認知症対応型共同生活介護に係る指定の申請者に限る。）が、法人で、その役員等のうちに第四号の二から第五号の三まで、第六号の二又は第七号から第八号までのいずれかに該当する者のあるものであるとき。</t>
  </si>
  <si>
    <t>名  称</t>
  </si>
  <si>
    <t>再開届出書</t>
    <rPh sb="0" eb="2">
      <t>サイカイ</t>
    </rPh>
    <rPh sb="2" eb="4">
      <t>トドケデ</t>
    </rPh>
    <rPh sb="4" eb="5">
      <t>ショ</t>
    </rPh>
    <phoneticPr fontId="11"/>
  </si>
  <si>
    <t>再開した事業所</t>
    <rPh sb="0" eb="2">
      <t>サイカイ</t>
    </rPh>
    <rPh sb="4" eb="7">
      <t>ジギョウショ</t>
    </rPh>
    <phoneticPr fontId="11"/>
  </si>
  <si>
    <t>再開した年月日</t>
    <rPh sb="0" eb="2">
      <t>サイカイ</t>
    </rPh>
    <rPh sb="4" eb="7">
      <t>ネンガッピ</t>
    </rPh>
    <phoneticPr fontId="11"/>
  </si>
  <si>
    <t>事業の再開に係る届出にあっては、従業者の勤務体制及び勤務形態一覧表を添付してください。</t>
  </si>
  <si>
    <t>指定を辞退する施設</t>
    <rPh sb="0" eb="2">
      <t>シテイ</t>
    </rPh>
    <rPh sb="3" eb="5">
      <t>ジタイ</t>
    </rPh>
    <rPh sb="7" eb="9">
      <t>シセツ</t>
    </rPh>
    <phoneticPr fontId="11"/>
  </si>
  <si>
    <t>■連携する訪問看護事業所</t>
    <rPh sb="1" eb="3">
      <t>レンケイ</t>
    </rPh>
    <rPh sb="5" eb="7">
      <t>ホウモン</t>
    </rPh>
    <rPh sb="7" eb="9">
      <t>カンゴ</t>
    </rPh>
    <rPh sb="9" eb="12">
      <t>ジギョウショ</t>
    </rPh>
    <phoneticPr fontId="11"/>
  </si>
  <si>
    <t>指定を受けた年月日</t>
    <rPh sb="0" eb="2">
      <t>シテイ</t>
    </rPh>
    <rPh sb="3" eb="4">
      <t>ウ</t>
    </rPh>
    <rPh sb="6" eb="9">
      <t>ネンガッピ</t>
    </rPh>
    <phoneticPr fontId="11"/>
  </si>
  <si>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6"/>
  </si>
  <si>
    <t>申請者（介護予防認知症対応型共同生活介護に係る指定の申請者に限る。）が、第百十五条の十九（第二号から第五号までを除く。）の規定により指定（介護予防認知症対応型共同生活介護に係る指定に限る。）を取り消され、その取消しの日から起算して五年を経過しない者（当該指定を取り消された者が法人である場合においては、当該取消しの処分に係る行政手続法第十五条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t>
  </si>
  <si>
    <t>名称</t>
  </si>
  <si>
    <t>　(5) 当該サービス提供単位のサービス提供時間を入力してください。</t>
    <rPh sb="5" eb="7">
      <t>トウガイ</t>
    </rPh>
    <rPh sb="11" eb="13">
      <t>テイキョウ</t>
    </rPh>
    <rPh sb="13" eb="15">
      <t>タンイ</t>
    </rPh>
    <rPh sb="20" eb="22">
      <t>テイキョウ</t>
    </rPh>
    <rPh sb="22" eb="24">
      <t>ジカン</t>
    </rPh>
    <rPh sb="25" eb="27">
      <t>ニュウリョク</t>
    </rPh>
    <phoneticPr fontId="6"/>
  </si>
  <si>
    <t xml:space="preserve"> ）</t>
  </si>
  <si>
    <t xml:space="preserve">（郵便番号         </t>
  </si>
  <si>
    <t>当該事業所で兼務する他の職種
（兼務の場合のみ記入）_x0009__x0009__x0009__x0009__x0009__x0009__x0009_</t>
  </si>
  <si>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6"/>
  </si>
  <si>
    <t>指定を辞退する年月日</t>
    <rPh sb="0" eb="2">
      <t>シテイ</t>
    </rPh>
    <rPh sb="3" eb="5">
      <t>ジタイ</t>
    </rPh>
    <rPh sb="7" eb="10">
      <t>ネンガッピ</t>
    </rPh>
    <phoneticPr fontId="11"/>
  </si>
  <si>
    <t>p</t>
  </si>
  <si>
    <t>軽費老人ホーム</t>
  </si>
  <si>
    <t>みなし措置</t>
    <rPh sb="3" eb="5">
      <t>ソチ</t>
    </rPh>
    <phoneticPr fontId="6"/>
  </si>
  <si>
    <t>(12)
週平均
勤務時間
数</t>
  </si>
  <si>
    <t>　(8)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6"/>
  </si>
  <si>
    <t>１  利用者からの相談又は苦情等に対応する常設の窓口（連絡先）、担当者の設置</t>
  </si>
  <si>
    <t>指定を辞退する日の１月前までに届け出てください。</t>
    <rPh sb="0" eb="2">
      <t>シテイ</t>
    </rPh>
    <rPh sb="3" eb="5">
      <t>ジタイ</t>
    </rPh>
    <rPh sb="7" eb="8">
      <t>ヒ</t>
    </rPh>
    <rPh sb="10" eb="11">
      <t>ガツ</t>
    </rPh>
    <rPh sb="11" eb="12">
      <t>マエ</t>
    </rPh>
    <rPh sb="15" eb="16">
      <t>トド</t>
    </rPh>
    <rPh sb="17" eb="18">
      <t>デ</t>
    </rPh>
    <phoneticPr fontId="11"/>
  </si>
  <si>
    <t>1　申請するサービス種類に関して、基準省令で定められた設備基準上適合すべき項目のうち、付表及び平面図で確認できる項目以外の事項について記載してください。 
2　「設備の種類」及び「設備基準上適合すべき項目」については、予め指定権者が、サービス毎に確認すべき内容を本様式に記載し、申請者が「チェック欄」等を記入して提出する形とすることを推奨します。</t>
    <rPh sb="43" eb="45">
      <t>フヒョウ</t>
    </rPh>
    <rPh sb="45" eb="46">
      <t>オヨ</t>
    </rPh>
    <rPh sb="47" eb="50">
      <t>ヘイメンズ</t>
    </rPh>
    <rPh sb="51" eb="53">
      <t>カクニン</t>
    </rPh>
    <rPh sb="81" eb="83">
      <t>セツビ</t>
    </rPh>
    <rPh sb="84" eb="86">
      <t>シュルイ</t>
    </rPh>
    <rPh sb="87" eb="88">
      <t>オヨ</t>
    </rPh>
    <rPh sb="90" eb="92">
      <t>セツビ</t>
    </rPh>
    <rPh sb="92" eb="94">
      <t>キジュン</t>
    </rPh>
    <rPh sb="94" eb="95">
      <t>ジョウ</t>
    </rPh>
    <rPh sb="95" eb="97">
      <t>テキゴウ</t>
    </rPh>
    <rPh sb="100" eb="102">
      <t>コウモク</t>
    </rPh>
    <rPh sb="109" eb="110">
      <t>アラカジ</t>
    </rPh>
    <rPh sb="121" eb="122">
      <t>ゴト</t>
    </rPh>
    <rPh sb="123" eb="125">
      <t>カクニン</t>
    </rPh>
    <rPh sb="128" eb="130">
      <t>ナイヨウ</t>
    </rPh>
    <rPh sb="131" eb="132">
      <t>ホン</t>
    </rPh>
    <rPh sb="132" eb="134">
      <t>ヨウシキ</t>
    </rPh>
    <rPh sb="135" eb="137">
      <t>キサイ</t>
    </rPh>
    <rPh sb="139" eb="142">
      <t>シンセイシャ</t>
    </rPh>
    <rPh sb="148" eb="149">
      <t>ラン</t>
    </rPh>
    <rPh sb="150" eb="151">
      <t>トウ</t>
    </rPh>
    <rPh sb="152" eb="154">
      <t>キニュウ</t>
    </rPh>
    <rPh sb="156" eb="158">
      <t>テイシュツ</t>
    </rPh>
    <rPh sb="160" eb="161">
      <t>カタチ</t>
    </rPh>
    <rPh sb="167" eb="169">
      <t>スイショウ</t>
    </rPh>
    <phoneticPr fontId="11"/>
  </si>
  <si>
    <t>(8)
資格</t>
    <rPh sb="4" eb="6">
      <t>シカク</t>
    </rPh>
    <phoneticPr fontId="6"/>
  </si>
  <si>
    <t>次のとおり指定を辞退したいので届け出ます。</t>
    <rPh sb="0" eb="1">
      <t>ツギ</t>
    </rPh>
    <rPh sb="5" eb="7">
      <t>シテイ</t>
    </rPh>
    <rPh sb="8" eb="10">
      <t>ジタイ</t>
    </rPh>
    <rPh sb="15" eb="16">
      <t>トド</t>
    </rPh>
    <rPh sb="17" eb="18">
      <t>デ</t>
    </rPh>
    <phoneticPr fontId="11"/>
  </si>
  <si>
    <t>○○　N男</t>
  </si>
  <si>
    <t>付表第二号（一）   定期巡回・随時対応型訪問介護看護事業所の指定等に係る記載事項</t>
    <rPh sb="33" eb="34">
      <t>トウ</t>
    </rPh>
    <phoneticPr fontId="11"/>
  </si>
  <si>
    <t>事 業 所</t>
  </si>
  <si>
    <t>※計画作成担当者　⇒　サテライトの場合。（サテライトではない場合は介護支援専門員が計画を作成）</t>
    <rPh sb="1" eb="3">
      <t>ケイカク</t>
    </rPh>
    <rPh sb="3" eb="5">
      <t>サクセイ</t>
    </rPh>
    <rPh sb="5" eb="8">
      <t>タントウシャ</t>
    </rPh>
    <rPh sb="17" eb="19">
      <t>バアイ</t>
    </rPh>
    <rPh sb="30" eb="32">
      <t>バアイ</t>
    </rPh>
    <rPh sb="33" eb="35">
      <t>カイゴ</t>
    </rPh>
    <rPh sb="35" eb="37">
      <t>シエン</t>
    </rPh>
    <rPh sb="37" eb="40">
      <t>センモンイン</t>
    </rPh>
    <rPh sb="41" eb="43">
      <t>ケイカク</t>
    </rPh>
    <rPh sb="44" eb="46">
      <t>サクセイ</t>
    </rPh>
    <phoneticPr fontId="6"/>
  </si>
  <si>
    <t>管 理 者</t>
  </si>
  <si>
    <t>連携する訪問看護事業所
（連携型定期巡回・随時対応型訪問介護看護を
実施する場合のみ記載）</t>
  </si>
  <si>
    <t>○人員に関する基準の確認に必要な事項</t>
  </si>
  <si>
    <t>特定施設入居者生活介護・共用型認知症対応型通所介護</t>
    <rPh sb="0" eb="2">
      <t>トクテイ</t>
    </rPh>
    <rPh sb="2" eb="4">
      <t>シセツ</t>
    </rPh>
    <rPh sb="4" eb="7">
      <t>ニュウキョシャ</t>
    </rPh>
    <rPh sb="7" eb="9">
      <t>セイカツ</t>
    </rPh>
    <rPh sb="9" eb="11">
      <t>カイゴ</t>
    </rPh>
    <rPh sb="12" eb="14">
      <t>キョウヨウ</t>
    </rPh>
    <rPh sb="14" eb="15">
      <t>ガタ</t>
    </rPh>
    <rPh sb="15" eb="18">
      <t>ニンチショウ</t>
    </rPh>
    <rPh sb="18" eb="20">
      <t>タイオウ</t>
    </rPh>
    <rPh sb="20" eb="21">
      <t>ガタ</t>
    </rPh>
    <rPh sb="21" eb="23">
      <t>ツウショ</t>
    </rPh>
    <rPh sb="23" eb="25">
      <t>カイゴ</t>
    </rPh>
    <phoneticPr fontId="6"/>
  </si>
  <si>
    <t>従業者の職種・員数</t>
  </si>
  <si>
    <t>合計</t>
    <rPh sb="0" eb="2">
      <t>ゴウケイ</t>
    </rPh>
    <phoneticPr fontId="6"/>
  </si>
  <si>
    <t>介護支援専門員等</t>
    <rPh sb="7" eb="8">
      <t>ナド</t>
    </rPh>
    <phoneticPr fontId="11"/>
  </si>
  <si>
    <t>添付書類</t>
  </si>
  <si>
    <t>所在地</t>
  </si>
  <si>
    <t>氏名</t>
  </si>
  <si>
    <t>当該事業所で兼務する他の職種（兼務の場合のみ記入）</t>
  </si>
  <si>
    <t>単位</t>
    <rPh sb="0" eb="2">
      <t>タンイ</t>
    </rPh>
    <phoneticPr fontId="6"/>
  </si>
  <si>
    <t>他の事業所、施設等の職務との兼務（兼務の場合のみ記入）</t>
    <rPh sb="17" eb="19">
      <t>ケンム</t>
    </rPh>
    <rPh sb="20" eb="22">
      <t>バアイ</t>
    </rPh>
    <rPh sb="24" eb="26">
      <t>キニュウ</t>
    </rPh>
    <phoneticPr fontId="11"/>
  </si>
  <si>
    <t>常勤（人）</t>
  </si>
  <si>
    <t>定期巡回・随時対応型訪問介護看護（連携型）</t>
    <rPh sb="0" eb="2">
      <t>テイキ</t>
    </rPh>
    <rPh sb="2" eb="4">
      <t>ジュンカイ</t>
    </rPh>
    <rPh sb="5" eb="7">
      <t>ズイジ</t>
    </rPh>
    <rPh sb="7" eb="9">
      <t>タイオウ</t>
    </rPh>
    <rPh sb="9" eb="10">
      <t>ガタ</t>
    </rPh>
    <rPh sb="10" eb="12">
      <t>ホウモン</t>
    </rPh>
    <rPh sb="12" eb="14">
      <t>カイゴ</t>
    </rPh>
    <rPh sb="14" eb="16">
      <t>カンゴ</t>
    </rPh>
    <rPh sb="17" eb="19">
      <t>レンケイ</t>
    </rPh>
    <rPh sb="19" eb="20">
      <t>カタ</t>
    </rPh>
    <phoneticPr fontId="61"/>
  </si>
  <si>
    <t>x</t>
  </si>
  <si>
    <t>非常勤（人）</t>
  </si>
  <si>
    <t>z</t>
  </si>
  <si>
    <t>他の事業所、施設等の職務との兼務
（兼務の場合に記入）</t>
    <rPh sb="18" eb="20">
      <t>ケンム</t>
    </rPh>
    <rPh sb="21" eb="23">
      <t>バアイ</t>
    </rPh>
    <rPh sb="24" eb="26">
      <t>キニュウ</t>
    </rPh>
    <phoneticPr fontId="11"/>
  </si>
  <si>
    <t>設備の種類</t>
    <rPh sb="0" eb="2">
      <t>セツビ</t>
    </rPh>
    <rPh sb="3" eb="5">
      <t>シュルイ</t>
    </rPh>
    <phoneticPr fontId="11"/>
  </si>
  <si>
    <t>（参考）  地域密着型特定施設入居者生活介護事業所の指定等に係る記載事項記入欄不足時の資料</t>
    <rPh sb="28" eb="29">
      <t>トウ</t>
    </rPh>
    <phoneticPr fontId="11"/>
  </si>
  <si>
    <t>本体事業種別</t>
    <rPh sb="0" eb="2">
      <t>ホンタイ</t>
    </rPh>
    <rPh sb="2" eb="4">
      <t>ジギョウ</t>
    </rPh>
    <rPh sb="4" eb="6">
      <t>シュベツ</t>
    </rPh>
    <phoneticPr fontId="11"/>
  </si>
  <si>
    <t>常勤換算後の人数（人）</t>
  </si>
  <si>
    <r>
      <t>(14) 宿直②　（上記における該当者の</t>
    </r>
    <r>
      <rPr>
        <b/>
        <sz val="14"/>
        <color rgb="FFFF0000"/>
        <rFont val="UD デジタル 教科書体 N-R"/>
      </rPr>
      <t>No</t>
    </r>
    <r>
      <rPr>
        <sz val="14"/>
        <color auto="1"/>
        <rFont val="UD デジタル 教科書体 N-R"/>
      </rPr>
      <t>を記載）</t>
    </r>
    <rPh sb="5" eb="7">
      <t>シュクチョク</t>
    </rPh>
    <rPh sb="10" eb="12">
      <t>ジョウキ</t>
    </rPh>
    <rPh sb="16" eb="18">
      <t>ガイトウ</t>
    </rPh>
    <rPh sb="18" eb="19">
      <t>シャ</t>
    </rPh>
    <rPh sb="23" eb="25">
      <t>キサイ</t>
    </rPh>
    <phoneticPr fontId="6"/>
  </si>
  <si>
    <t>※ INDIRECT関数使用のため、以下のとおりセルに「名前の定義」をしています。</t>
    <rPh sb="10" eb="12">
      <t>カンスウ</t>
    </rPh>
    <rPh sb="12" eb="14">
      <t>シヨウ</t>
    </rPh>
    <rPh sb="18" eb="20">
      <t>イカ</t>
    </rPh>
    <rPh sb="28" eb="30">
      <t>ナマエ</t>
    </rPh>
    <rPh sb="31" eb="33">
      <t>テイギ</t>
    </rPh>
    <phoneticPr fontId="6"/>
  </si>
  <si>
    <t>１　記入欄が不足する場合は、遮宜欄を設けて記載するか又は次頁の記入欄不足時の書類を添付してください。
２　管理者の兼務については、添付資料にて確認可能な場合は記載を省略することが可能です。
３　当該事業を事業所所在地以外の場所（いわゆる出張所）で一部実施する場合、下段の表に所在地等を記載してください。また、従業者については、上段
　の表に出張所に勤務する従業者も含めて記載してください。</t>
    <rPh sb="178" eb="181">
      <t>ジュウギョウシャ</t>
    </rPh>
    <phoneticPr fontId="11"/>
  </si>
  <si>
    <t>電話番号</t>
    <rPh sb="0" eb="2">
      <t>デンワ</t>
    </rPh>
    <rPh sb="2" eb="4">
      <t>バンゴウ</t>
    </rPh>
    <phoneticPr fontId="11"/>
  </si>
  <si>
    <t>ah</t>
  </si>
  <si>
    <t>k</t>
  </si>
  <si>
    <t xml:space="preserve"> － </t>
  </si>
  <si>
    <t>都　道</t>
    <rPh sb="0" eb="1">
      <t>ト</t>
    </rPh>
    <rPh sb="2" eb="3">
      <t>ミチ</t>
    </rPh>
    <phoneticPr fontId="11"/>
  </si>
  <si>
    <t>府　県</t>
    <rPh sb="0" eb="1">
      <t>フ</t>
    </rPh>
    <rPh sb="2" eb="3">
      <t>ケン</t>
    </rPh>
    <phoneticPr fontId="11"/>
  </si>
  <si>
    <t>事業の実施形態</t>
    <rPh sb="0" eb="2">
      <t>ジギョウ</t>
    </rPh>
    <rPh sb="3" eb="5">
      <t>ジッシ</t>
    </rPh>
    <rPh sb="5" eb="7">
      <t>ケイタイ</t>
    </rPh>
    <phoneticPr fontId="11"/>
  </si>
  <si>
    <t>○○　L太</t>
  </si>
  <si>
    <t>兼務先の名称、所在地</t>
    <rPh sb="0" eb="2">
      <t>ケンム</t>
    </rPh>
    <rPh sb="2" eb="3">
      <t>サキ</t>
    </rPh>
    <rPh sb="7" eb="10">
      <t>ショザイチ</t>
    </rPh>
    <phoneticPr fontId="11"/>
  </si>
  <si>
    <t>室</t>
  </si>
  <si>
    <t>訪問介護員等</t>
  </si>
  <si>
    <t>申請者と密接な関係を有する者が、第八十四条第一項又は第百十五条の三十五第六項の規定により指定を取り消され、その取消しの日から起算して五年を経過していない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t>
  </si>
  <si>
    <t xml:space="preserve">（郵便番号  </t>
  </si>
  <si>
    <t>定期巡回サービス</t>
  </si>
  <si>
    <t>m</t>
  </si>
  <si>
    <t>片廊下の幅</t>
  </si>
  <si>
    <t>専従</t>
    <rPh sb="0" eb="2">
      <t>センジュウ</t>
    </rPh>
    <phoneticPr fontId="11"/>
  </si>
  <si>
    <t>四の二</t>
    <rPh sb="0" eb="1">
      <t>ヨン</t>
    </rPh>
    <rPh sb="2" eb="3">
      <t>ニ</t>
    </rPh>
    <phoneticPr fontId="11"/>
  </si>
  <si>
    <t>別添のとおり</t>
  </si>
  <si>
    <t>兼務</t>
    <rPh sb="0" eb="2">
      <t>ケンム</t>
    </rPh>
    <phoneticPr fontId="11"/>
  </si>
  <si>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6"/>
  </si>
  <si>
    <t>・職種ごとの勤務時間を「○：○○～○：○○」と表記することが困難な場合は、No18～33を活用し、勤務時間数のみを入力してください。</t>
    <rPh sb="45" eb="47">
      <t>カツヨウ</t>
    </rPh>
    <phoneticPr fontId="6"/>
  </si>
  <si>
    <t xml:space="preserve">  ）</t>
  </si>
  <si>
    <t>訪問介護員</t>
    <rPh sb="0" eb="2">
      <t>ホウモン</t>
    </rPh>
    <rPh sb="2" eb="5">
      <t>カイゴイン</t>
    </rPh>
    <phoneticPr fontId="61"/>
  </si>
  <si>
    <t>住所</t>
  </si>
  <si>
    <t>随時訪問サービス</t>
  </si>
  <si>
    <t>サービス提供時間</t>
    <rPh sb="4" eb="6">
      <t>テイキョウ</t>
    </rPh>
    <phoneticPr fontId="11"/>
  </si>
  <si>
    <t xml:space="preserve">（郵便番号 </t>
  </si>
  <si>
    <t>看護職員</t>
    <rPh sb="0" eb="2">
      <t>カンゴ</t>
    </rPh>
    <rPh sb="2" eb="4">
      <t>ショクイン</t>
    </rPh>
    <phoneticPr fontId="11"/>
  </si>
  <si>
    <t>厚労　太郎</t>
    <rPh sb="0" eb="2">
      <t>コウロウ</t>
    </rPh>
    <rPh sb="3" eb="5">
      <t>タロウ</t>
    </rPh>
    <phoneticPr fontId="6"/>
  </si>
  <si>
    <t>オペレーター</t>
  </si>
  <si>
    <t>当該事業所で兼務する他の職種（兼務の場合のみ記入）</t>
    <rPh sb="2" eb="5">
      <t>ジギョウショ</t>
    </rPh>
    <phoneticPr fontId="11"/>
  </si>
  <si>
    <t>－</t>
  </si>
  <si>
    <t>兼務</t>
  </si>
  <si>
    <t>（計</t>
    <rPh sb="1" eb="2">
      <t>ケイ</t>
    </rPh>
    <phoneticPr fontId="6"/>
  </si>
  <si>
    <t>　(18) 介護従業者の夜間・深夜の勤務時間の合計が自動計算されますので、誤りがないか確認してください。</t>
    <rPh sb="6" eb="8">
      <t>カイゴ</t>
    </rPh>
    <rPh sb="8" eb="11">
      <t>ジュウギョウシャ</t>
    </rPh>
    <rPh sb="12" eb="14">
      <t>ヤカン</t>
    </rPh>
    <rPh sb="15" eb="17">
      <t>シンヤ</t>
    </rPh>
    <rPh sb="18" eb="20">
      <t>キンム</t>
    </rPh>
    <rPh sb="20" eb="22">
      <t>ジカン</t>
    </rPh>
    <rPh sb="23" eb="25">
      <t>ゴウケイ</t>
    </rPh>
    <rPh sb="26" eb="28">
      <t>ジドウ</t>
    </rPh>
    <rPh sb="28" eb="30">
      <t>ケイサン</t>
    </rPh>
    <rPh sb="37" eb="38">
      <t>アヤマ</t>
    </rPh>
    <rPh sb="43" eb="45">
      <t>カクニン</t>
    </rPh>
    <phoneticPr fontId="6"/>
  </si>
  <si>
    <t>種別</t>
    <rPh sb="0" eb="2">
      <t>シュベツ</t>
    </rPh>
    <phoneticPr fontId="11"/>
  </si>
  <si>
    <t>看護職員</t>
    <rPh sb="2" eb="3">
      <t>ショク</t>
    </rPh>
    <rPh sb="3" eb="4">
      <t>イン</t>
    </rPh>
    <phoneticPr fontId="11"/>
  </si>
  <si>
    <t>■シフト記号表（勤務時間帯）</t>
    <rPh sb="4" eb="6">
      <t>キゴウ</t>
    </rPh>
    <rPh sb="6" eb="7">
      <t>ヒョウ</t>
    </rPh>
    <rPh sb="8" eb="10">
      <t>キンム</t>
    </rPh>
    <rPh sb="10" eb="13">
      <t>ジカンタイ</t>
    </rPh>
    <phoneticPr fontId="6"/>
  </si>
  <si>
    <t>うち計画作成
責任者</t>
    <rPh sb="2" eb="4">
      <t>ケイカク</t>
    </rPh>
    <phoneticPr fontId="11"/>
  </si>
  <si>
    <t>専従</t>
  </si>
  <si>
    <t>付表第二号（二）  夜間対応型訪問介護事業所の指定等に係る記載事項</t>
    <rPh sb="25" eb="26">
      <t>トウ</t>
    </rPh>
    <phoneticPr fontId="11"/>
  </si>
  <si>
    <t>　(14) 看護職員・介護職員のサービス提供時間内に勤務する時間数の合計（勤務延時間数）が自動計算されますので、誤りがないか確認してください。</t>
    <rPh sb="6" eb="8">
      <t>カンゴ</t>
    </rPh>
    <rPh sb="8" eb="10">
      <t>ショクイン</t>
    </rPh>
    <rPh sb="11" eb="13">
      <t>カイゴ</t>
    </rPh>
    <rPh sb="13" eb="15">
      <t>ショクイン</t>
    </rPh>
    <rPh sb="20" eb="22">
      <t>テイキョウ</t>
    </rPh>
    <rPh sb="22" eb="24">
      <t>ジカン</t>
    </rPh>
    <rPh sb="24" eb="25">
      <t>ナイ</t>
    </rPh>
    <rPh sb="26" eb="28">
      <t>キンム</t>
    </rPh>
    <rPh sb="30" eb="32">
      <t>ジカン</t>
    </rPh>
    <rPh sb="32" eb="33">
      <t>スウ</t>
    </rPh>
    <rPh sb="34" eb="36">
      <t>ゴウケイ</t>
    </rPh>
    <rPh sb="37" eb="39">
      <t>キンム</t>
    </rPh>
    <rPh sb="39" eb="40">
      <t>エン</t>
    </rPh>
    <rPh sb="40" eb="42">
      <t>ジカン</t>
    </rPh>
    <rPh sb="42" eb="43">
      <t>スウ</t>
    </rPh>
    <rPh sb="45" eb="47">
      <t>ジドウ</t>
    </rPh>
    <rPh sb="47" eb="49">
      <t>ケイサン</t>
    </rPh>
    <rPh sb="56" eb="57">
      <t>アヤマ</t>
    </rPh>
    <rPh sb="62" eb="64">
      <t>カクニン</t>
    </rPh>
    <phoneticPr fontId="6"/>
  </si>
  <si>
    <t>○○　K子</t>
    <rPh sb="4" eb="5">
      <t>コ</t>
    </rPh>
    <phoneticPr fontId="6"/>
  </si>
  <si>
    <t>きゅう師</t>
    <rPh sb="3" eb="4">
      <t>シ</t>
    </rPh>
    <phoneticPr fontId="6"/>
  </si>
  <si>
    <t>日曜日・祝日</t>
    <rPh sb="0" eb="2">
      <t>ニチヨウ</t>
    </rPh>
    <rPh sb="2" eb="3">
      <t>ビ</t>
    </rPh>
    <rPh sb="4" eb="6">
      <t>シュクジツ</t>
    </rPh>
    <phoneticPr fontId="11"/>
  </si>
  <si>
    <t>y</t>
  </si>
  <si>
    <t>オペレーションセンターの設置数</t>
    <rPh sb="12" eb="14">
      <t>セッチ</t>
    </rPh>
    <rPh sb="14" eb="15">
      <t>スウ</t>
    </rPh>
    <phoneticPr fontId="11"/>
  </si>
  <si>
    <t>面接相談員</t>
  </si>
  <si>
    <t>資格</t>
    <rPh sb="0" eb="2">
      <t>シカク</t>
    </rPh>
    <phoneticPr fontId="6"/>
  </si>
  <si>
    <t>(5) 日中／夜間及び深夜の時間帯の区分</t>
    <rPh sb="4" eb="6">
      <t>ニッチュウ</t>
    </rPh>
    <rPh sb="7" eb="9">
      <t>ヤカン</t>
    </rPh>
    <rPh sb="9" eb="10">
      <t>オヨ</t>
    </rPh>
    <rPh sb="11" eb="13">
      <t>シンヤ</t>
    </rPh>
    <rPh sb="14" eb="17">
      <t>ジカンタイ</t>
    </rPh>
    <rPh sb="18" eb="20">
      <t>クブン</t>
    </rPh>
    <phoneticPr fontId="6"/>
  </si>
  <si>
    <t>○○　B子</t>
    <rPh sb="4" eb="5">
      <t>コ</t>
    </rPh>
    <phoneticPr fontId="6"/>
  </si>
  <si>
    <t>名　称</t>
  </si>
  <si>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6"/>
  </si>
  <si>
    <t>氏  名</t>
  </si>
  <si>
    <t>No</t>
  </si>
  <si>
    <t>当該事業所で兼務する他の職種
（兼務の場合のみ記入）</t>
    <rPh sb="2" eb="5">
      <t>ジギョウショ</t>
    </rPh>
    <phoneticPr fontId="11"/>
  </si>
  <si>
    <t>単位目</t>
    <rPh sb="0" eb="2">
      <t>タンイ</t>
    </rPh>
    <rPh sb="2" eb="3">
      <t>メ</t>
    </rPh>
    <phoneticPr fontId="6"/>
  </si>
  <si>
    <t>　F列・・・「面接相談員」</t>
    <rPh sb="2" eb="3">
      <t>レツ</t>
    </rPh>
    <rPh sb="7" eb="9">
      <t>メンセツ</t>
    </rPh>
    <rPh sb="9" eb="12">
      <t>ソウダンイン</t>
    </rPh>
    <phoneticPr fontId="6"/>
  </si>
  <si>
    <t>①</t>
  </si>
  <si>
    <t>　(17) 介護従業者の日中の勤務時間の合計が自動計算されますので、誤りがないか確認してください。</t>
    <rPh sb="6" eb="8">
      <t>カイゴ</t>
    </rPh>
    <rPh sb="8" eb="11">
      <t>ジュウギョウシャ</t>
    </rPh>
    <rPh sb="12" eb="14">
      <t>ニッチュウ</t>
    </rPh>
    <rPh sb="15" eb="17">
      <t>キンム</t>
    </rPh>
    <rPh sb="17" eb="19">
      <t>ジカン</t>
    </rPh>
    <rPh sb="20" eb="22">
      <t>ゴウケイ</t>
    </rPh>
    <rPh sb="23" eb="25">
      <t>ジドウ</t>
    </rPh>
    <rPh sb="25" eb="27">
      <t>ケイサン</t>
    </rPh>
    <rPh sb="34" eb="35">
      <t>アヤマ</t>
    </rPh>
    <rPh sb="40" eb="42">
      <t>カクニン</t>
    </rPh>
    <phoneticPr fontId="6"/>
  </si>
  <si>
    <t>常  勤（人）</t>
  </si>
  <si>
    <t>１　記入欄が不足する場合は、適宜欄を設けて記載するか又は次頁の記入欄不足時の書類を添付してください。
２　管理者の兼務については、添付資料にて確認可能な場合は記載を省略することが可能です。
３　当該事業を事業所所在地以外の場所（いわゆる出張所）で一部実施する場合、下段の表に所在地等を記載してください。また、従業者については、上段の表
　に出張所に勤務する従業者も含めて記載してください。</t>
    <rPh sb="178" eb="181">
      <t>ジュウギョウシャ</t>
    </rPh>
    <phoneticPr fontId="11"/>
  </si>
  <si>
    <t>下記の記入方法に従って、入力してください。</t>
    <rPh sb="0" eb="2">
      <t>カキ</t>
    </rPh>
    <rPh sb="3" eb="5">
      <t>キニュウ</t>
    </rPh>
    <rPh sb="5" eb="7">
      <t>ホウホウ</t>
    </rPh>
    <rPh sb="8" eb="9">
      <t>シタガ</t>
    </rPh>
    <rPh sb="12" eb="14">
      <t>ニュウリョク</t>
    </rPh>
    <phoneticPr fontId="6"/>
  </si>
  <si>
    <t>申請するサービス種類</t>
  </si>
  <si>
    <t>事　業　所</t>
  </si>
  <si>
    <t>入所者数（推定数を記入）</t>
    <rPh sb="0" eb="2">
      <t>ニュウショ</t>
    </rPh>
    <phoneticPr fontId="11"/>
  </si>
  <si>
    <t>か所</t>
  </si>
  <si>
    <t xml:space="preserve"> －</t>
  </si>
  <si>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6"/>
  </si>
  <si>
    <t>(6) 
職種</t>
  </si>
  <si>
    <t>従来型</t>
  </si>
  <si>
    <t>付表第二号（三）  地域密着型通所介護（療養通所介護）事業所の指定等に係る記載事項</t>
    <rPh sb="33" eb="34">
      <t>トウ</t>
    </rPh>
    <phoneticPr fontId="11"/>
  </si>
  <si>
    <t>○○　L太</t>
    <rPh sb="4" eb="5">
      <t>ブト</t>
    </rPh>
    <phoneticPr fontId="6"/>
  </si>
  <si>
    <t>共生型サービスの該当有無</t>
    <rPh sb="0" eb="3">
      <t>キョウセイガタ</t>
    </rPh>
    <rPh sb="8" eb="10">
      <t>ガイトウ</t>
    </rPh>
    <rPh sb="10" eb="12">
      <t>ウム</t>
    </rPh>
    <phoneticPr fontId="11"/>
  </si>
  <si>
    <t>○設備に関する基準の確認に必要な事項</t>
    <rPh sb="1" eb="18">
      <t>セ</t>
    </rPh>
    <phoneticPr fontId="11"/>
  </si>
  <si>
    <t>af</t>
  </si>
  <si>
    <t>食堂及び機能訓練室の合計面積</t>
  </si>
  <si>
    <t>サービス提供単位１</t>
    <rPh sb="4" eb="6">
      <t>テイキョウ</t>
    </rPh>
    <phoneticPr fontId="11"/>
  </si>
  <si>
    <t>入居定員</t>
    <rPh sb="0" eb="2">
      <t>ニュウキョ</t>
    </rPh>
    <rPh sb="2" eb="4">
      <t>テイイン</t>
    </rPh>
    <phoneticPr fontId="11"/>
  </si>
  <si>
    <t>サービス提供単位２</t>
    <rPh sb="4" eb="6">
      <t>テイキョウ</t>
    </rPh>
    <phoneticPr fontId="11"/>
  </si>
  <si>
    <t>終業時刻</t>
    <rPh sb="0" eb="2">
      <t>シュウギョウ</t>
    </rPh>
    <rPh sb="2" eb="4">
      <t>ジコク</t>
    </rPh>
    <phoneticPr fontId="6"/>
  </si>
  <si>
    <t>通いサービスの利用定員</t>
  </si>
  <si>
    <t>サービス提供単位３</t>
    <rPh sb="4" eb="6">
      <t>テイキョウ</t>
    </rPh>
    <phoneticPr fontId="11"/>
  </si>
  <si>
    <t>（参考）　小規模多機能型居宅介護事業所・介護予防小規模多機能型居宅介護事業所の指定等に係る記載事項記入欄不足時の資料</t>
    <rPh sb="41" eb="42">
      <t>トウ</t>
    </rPh>
    <phoneticPr fontId="11"/>
  </si>
  <si>
    <t>(12)【任意入力】人員基準の確認（看護職員）</t>
    <rPh sb="5" eb="7">
      <t>ニンイ</t>
    </rPh>
    <rPh sb="7" eb="9">
      <t>ニュウリョク</t>
    </rPh>
    <rPh sb="10" eb="12">
      <t>ジンイン</t>
    </rPh>
    <rPh sb="12" eb="14">
      <t>キジュン</t>
    </rPh>
    <rPh sb="15" eb="17">
      <t>カクニン</t>
    </rPh>
    <rPh sb="18" eb="20">
      <t>カンゴ</t>
    </rPh>
    <rPh sb="20" eb="22">
      <t>ショクイン</t>
    </rPh>
    <phoneticPr fontId="6"/>
  </si>
  <si>
    <t>（地域密着型通所介護事業を事業所所在地以外の場所で一部実施する場合）</t>
    <rPh sb="1" eb="6">
      <t>チイキミッチャクガタ</t>
    </rPh>
    <rPh sb="13" eb="15">
      <t>ジギョウ</t>
    </rPh>
    <rPh sb="15" eb="16">
      <t>ショ</t>
    </rPh>
    <rPh sb="16" eb="19">
      <t>ショザイチ</t>
    </rPh>
    <rPh sb="19" eb="21">
      <t>イガイ</t>
    </rPh>
    <rPh sb="22" eb="24">
      <t>バショ</t>
    </rPh>
    <rPh sb="25" eb="27">
      <t>イチブ</t>
    </rPh>
    <rPh sb="27" eb="29">
      <t>ジッシ</t>
    </rPh>
    <rPh sb="31" eb="33">
      <t>バアイ</t>
    </rPh>
    <phoneticPr fontId="11"/>
  </si>
  <si>
    <t>サービス提供単位２</t>
  </si>
  <si>
    <t>　　この場合、どの共同生活住居についての記載であるのかをわかるようにしてください。（例　１ユニット目／２ユニット目）</t>
    <rPh sb="4" eb="6">
      <t>バアイ</t>
    </rPh>
    <rPh sb="9" eb="11">
      <t>キョウドウ</t>
    </rPh>
    <rPh sb="11" eb="13">
      <t>セイカツ</t>
    </rPh>
    <rPh sb="13" eb="15">
      <t>ジュウキョ</t>
    </rPh>
    <rPh sb="20" eb="22">
      <t>キサイ</t>
    </rPh>
    <rPh sb="42" eb="43">
      <t>レイ</t>
    </rPh>
    <rPh sb="49" eb="50">
      <t>メ</t>
    </rPh>
    <rPh sb="56" eb="57">
      <t>メ</t>
    </rPh>
    <phoneticPr fontId="6"/>
  </si>
  <si>
    <t>（参考）  地域密着型通所介護（療養通所介護）事業所の指定等に係る記載事項記入欄不足時の資料</t>
    <rPh sb="6" eb="8">
      <t>チイキ</t>
    </rPh>
    <rPh sb="8" eb="11">
      <t>ミッチャクガタ</t>
    </rPh>
    <rPh sb="29" eb="30">
      <t>トウ</t>
    </rPh>
    <phoneticPr fontId="11"/>
  </si>
  <si>
    <t>サービス提供単位４</t>
    <rPh sb="4" eb="6">
      <t>テイキョウ</t>
    </rPh>
    <phoneticPr fontId="11"/>
  </si>
  <si>
    <t>ﾌﾘｶﾞﾅ</t>
  </si>
  <si>
    <t>■ 常勤換算方法による人数</t>
    <rPh sb="2" eb="4">
      <t>ジョウキン</t>
    </rPh>
    <rPh sb="4" eb="6">
      <t>カンサン</t>
    </rPh>
    <rPh sb="6" eb="8">
      <t>ホウホウ</t>
    </rPh>
    <rPh sb="11" eb="13">
      <t>ニンズウ</t>
    </rPh>
    <phoneticPr fontId="6"/>
  </si>
  <si>
    <t>サービス提供単位５</t>
    <rPh sb="4" eb="6">
      <t>テイキョウ</t>
    </rPh>
    <phoneticPr fontId="11"/>
  </si>
  <si>
    <t>通いサービスの利用者数（推定数を記入）</t>
    <rPh sb="0" eb="1">
      <t>カヨ</t>
    </rPh>
    <rPh sb="7" eb="10">
      <t>リヨウシャ</t>
    </rPh>
    <rPh sb="10" eb="11">
      <t>スウ</t>
    </rPh>
    <rPh sb="12" eb="14">
      <t>スイテイ</t>
    </rPh>
    <rPh sb="14" eb="15">
      <t>スウ</t>
    </rPh>
    <rPh sb="16" eb="18">
      <t>キニュウ</t>
    </rPh>
    <phoneticPr fontId="11"/>
  </si>
  <si>
    <t>　E列・・・「看護職員」</t>
    <rPh sb="2" eb="3">
      <t>レツ</t>
    </rPh>
    <rPh sb="7" eb="9">
      <t>カンゴ</t>
    </rPh>
    <rPh sb="9" eb="11">
      <t>ショクイン</t>
    </rPh>
    <phoneticPr fontId="6"/>
  </si>
  <si>
    <t>■複数事業所又はサービス提供単位４以降</t>
    <rPh sb="1" eb="3">
      <t>フクスウ</t>
    </rPh>
    <rPh sb="3" eb="6">
      <t>ジギョウショ</t>
    </rPh>
    <rPh sb="6" eb="7">
      <t>マタ</t>
    </rPh>
    <rPh sb="12" eb="14">
      <t>テイキョウ</t>
    </rPh>
    <phoneticPr fontId="11"/>
  </si>
  <si>
    <t>勤務時間数</t>
    <rPh sb="0" eb="2">
      <t>キンム</t>
    </rPh>
    <rPh sb="2" eb="4">
      <t>ジカン</t>
    </rPh>
    <rPh sb="4" eb="5">
      <t>スウ</t>
    </rPh>
    <phoneticPr fontId="6"/>
  </si>
  <si>
    <t>人</t>
    <rPh sb="0" eb="1">
      <t>ヒト</t>
    </rPh>
    <phoneticPr fontId="11"/>
  </si>
  <si>
    <t>サービス提供単位４</t>
  </si>
  <si>
    <t>ユニット１</t>
  </si>
  <si>
    <t>サービス提供単位５</t>
  </si>
  <si>
    <t>4週目</t>
    <rPh sb="1" eb="2">
      <t>シュウ</t>
    </rPh>
    <rPh sb="2" eb="3">
      <t>メ</t>
    </rPh>
    <phoneticPr fontId="6"/>
  </si>
  <si>
    <t>サービス提供単位６</t>
  </si>
  <si>
    <r>
      <t>　　　　　したがって、勤務形態「</t>
    </r>
    <r>
      <rPr>
        <sz val="11"/>
        <color rgb="FF000000"/>
        <rFont val="UD デジタル 教科書体 N-R"/>
      </rPr>
      <t>A：常勤で専従」及び「B：常勤で兼務」については、実態に応じて「常勤換算の対象時間数」及び「常勤換算方法対象外の常勤の従業者の人数」を確認し、</t>
    </r>
  </si>
  <si>
    <t>名    称</t>
  </si>
  <si>
    <t>他の事業所、施設等の職務との兼務
（兼務の場合のみ記入）</t>
  </si>
  <si>
    <t>○人員に関する基準の確認に必要な事項</t>
    <rPh sb="1" eb="18">
      <t>ジ</t>
    </rPh>
    <phoneticPr fontId="11"/>
  </si>
  <si>
    <t>○○　C男</t>
    <rPh sb="4" eb="5">
      <t>オトコ</t>
    </rPh>
    <phoneticPr fontId="6"/>
  </si>
  <si>
    <t>・No18～33以外は始業時刻・終業時刻・休憩時間等を入力すると勤務時間数が計算されますが、入力の補助を目的とするものですので、結果に誤りがないかご確認ください。</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rPh sb="46" eb="48">
      <t>ニュウリョク</t>
    </rPh>
    <rPh sb="49" eb="51">
      <t>ホジョ</t>
    </rPh>
    <rPh sb="52" eb="54">
      <t>モクテキ</t>
    </rPh>
    <rPh sb="64" eb="66">
      <t>ケッカ</t>
    </rPh>
    <rPh sb="67" eb="68">
      <t>アヤマ</t>
    </rPh>
    <rPh sb="74" eb="76">
      <t>カクニン</t>
    </rPh>
    <phoneticPr fontId="6"/>
  </si>
  <si>
    <t>介護従業者</t>
  </si>
  <si>
    <t>　G列・・・「介護職員」</t>
    <rPh sb="2" eb="3">
      <t>レツ</t>
    </rPh>
    <rPh sb="7" eb="9">
      <t>カイゴ</t>
    </rPh>
    <rPh sb="9" eb="11">
      <t>ショクイン</t>
    </rPh>
    <phoneticPr fontId="6"/>
  </si>
  <si>
    <t>営業日
（該当に〇）</t>
    <rPh sb="0" eb="2">
      <t>エイギョウ</t>
    </rPh>
    <rPh sb="2" eb="3">
      <t>ビ</t>
    </rPh>
    <rPh sb="5" eb="7">
      <t>ガイトウ</t>
    </rPh>
    <phoneticPr fontId="11"/>
  </si>
  <si>
    <t>　　　　　営業時間</t>
  </si>
  <si>
    <t>利用定員</t>
    <rPh sb="0" eb="2">
      <t>リヨウ</t>
    </rPh>
    <rPh sb="2" eb="4">
      <t>テイイン</t>
    </rPh>
    <phoneticPr fontId="11"/>
  </si>
  <si>
    <t xml:space="preserve">１　記入欄が不足する場合は、適宜欄を設けて記載するか又は次頁の記入欄不足時の書類を添付してください。
２　管理者の兼務については、添付資料にて確認可能な場合は記載を省略することが可能です。
３　機能訓練指導員については、生活相談員、看護職員又は介護職員と兼務しない場合にのみ記載してください。
４　当該事業を事業所所在地以外の場所（いわゆる出張所）で一部実施する場合、下段の表に所在地等を記載してください。また、従業者については、上段の表に出張
　所に勤務する従業者も含めて記載してください。
５　サービス提供時間は、送迎時間を除きます。  
</t>
    <rPh sb="230" eb="233">
      <t>ジュウギョウシャ</t>
    </rPh>
    <phoneticPr fontId="11"/>
  </si>
  <si>
    <t>　(16) サービス提供時間（平均提供時間）を入力してください。（平均提供時間＝利用者ごとの提供時間数の合計を利用者数で除して得た数）</t>
    <rPh sb="10" eb="12">
      <t>テイキョウ</t>
    </rPh>
    <rPh sb="12" eb="14">
      <t>ジカン</t>
    </rPh>
    <rPh sb="15" eb="17">
      <t>ヘイキン</t>
    </rPh>
    <rPh sb="17" eb="19">
      <t>テイキョウ</t>
    </rPh>
    <rPh sb="19" eb="21">
      <t>ジカン</t>
    </rPh>
    <rPh sb="23" eb="25">
      <t>ニュウリョク</t>
    </rPh>
    <rPh sb="33" eb="35">
      <t>ヘイキン</t>
    </rPh>
    <rPh sb="35" eb="37">
      <t>テイキョウ</t>
    </rPh>
    <rPh sb="37" eb="39">
      <t>ジカン</t>
    </rPh>
    <rPh sb="40" eb="43">
      <t>リヨウシャ</t>
    </rPh>
    <rPh sb="46" eb="48">
      <t>テイキョウ</t>
    </rPh>
    <rPh sb="48" eb="51">
      <t>ジカンスウ</t>
    </rPh>
    <rPh sb="52" eb="54">
      <t>ゴウケイ</t>
    </rPh>
    <rPh sb="55" eb="58">
      <t>リヨウシャ</t>
    </rPh>
    <rPh sb="58" eb="59">
      <t>スウ</t>
    </rPh>
    <rPh sb="60" eb="61">
      <t>ジョ</t>
    </rPh>
    <rPh sb="63" eb="64">
      <t>エ</t>
    </rPh>
    <rPh sb="65" eb="66">
      <t>カズ</t>
    </rPh>
    <phoneticPr fontId="6"/>
  </si>
  <si>
    <t>生活相談員</t>
    <rPh sb="0" eb="2">
      <t>セイカツ</t>
    </rPh>
    <rPh sb="2" eb="5">
      <t>ソウダンイン</t>
    </rPh>
    <phoneticPr fontId="11"/>
  </si>
  <si>
    <t>日曜日</t>
    <rPh sb="0" eb="3">
      <t>ニチヨウビ</t>
    </rPh>
    <phoneticPr fontId="11"/>
  </si>
  <si>
    <t>（認知症対応型通所介護事業所・介護予防認知症対応型通所介護事業所を事業所所在地以外の場所で一部実施する場合）</t>
  </si>
  <si>
    <t>曜日ごとに
異なる場合
記入</t>
  </si>
  <si>
    <t>○○　A男</t>
    <rPh sb="4" eb="5">
      <t>オトコ</t>
    </rPh>
    <phoneticPr fontId="6"/>
  </si>
  <si>
    <t>　(12)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6"/>
  </si>
  <si>
    <t>月曜日</t>
    <rPh sb="0" eb="3">
      <t>ゲツヨウビ</t>
    </rPh>
    <phoneticPr fontId="11"/>
  </si>
  <si>
    <t>平日</t>
    <rPh sb="0" eb="2">
      <t>ヘイジツ</t>
    </rPh>
    <phoneticPr fontId="11"/>
  </si>
  <si>
    <t>　「サービス提供時間内の勤務時間」の計算にあたってその休憩時間を差し引く必要はないのでご留意ください。（上記「U」列）</t>
    <rPh sb="6" eb="8">
      <t>テイキョウ</t>
    </rPh>
    <rPh sb="8" eb="10">
      <t>ジカン</t>
    </rPh>
    <rPh sb="10" eb="11">
      <t>ナイ</t>
    </rPh>
    <rPh sb="12" eb="14">
      <t>キンム</t>
    </rPh>
    <rPh sb="14" eb="16">
      <t>ジカン</t>
    </rPh>
    <rPh sb="18" eb="20">
      <t>ケイサン</t>
    </rPh>
    <rPh sb="27" eb="29">
      <t>キュウケイ</t>
    </rPh>
    <rPh sb="29" eb="31">
      <t>ジカン</t>
    </rPh>
    <rPh sb="32" eb="33">
      <t>サ</t>
    </rPh>
    <rPh sb="34" eb="35">
      <t>ヒ</t>
    </rPh>
    <rPh sb="36" eb="38">
      <t>ヒツヨウ</t>
    </rPh>
    <rPh sb="44" eb="46">
      <t>リュウイ</t>
    </rPh>
    <rPh sb="52" eb="54">
      <t>ジョウキ</t>
    </rPh>
    <rPh sb="57" eb="58">
      <t>レツ</t>
    </rPh>
    <phoneticPr fontId="6"/>
  </si>
  <si>
    <t>主な診療科名</t>
    <rPh sb="0" eb="1">
      <t>オモ</t>
    </rPh>
    <rPh sb="2" eb="4">
      <t>シンリョウ</t>
    </rPh>
    <rPh sb="4" eb="6">
      <t>カメイ</t>
    </rPh>
    <phoneticPr fontId="11"/>
  </si>
  <si>
    <t>（標準様式２）</t>
    <rPh sb="1" eb="3">
      <t>ヒョウジュン</t>
    </rPh>
    <phoneticPr fontId="11"/>
  </si>
  <si>
    <t>土曜日</t>
    <rPh sb="0" eb="3">
      <t>ドヨウビ</t>
    </rPh>
    <phoneticPr fontId="11"/>
  </si>
  <si>
    <t>○○　B子</t>
  </si>
  <si>
    <t>日曜日・祝日</t>
    <rPh sb="0" eb="2">
      <t>ニチヨウ</t>
    </rPh>
    <rPh sb="2" eb="3">
      <t>ヒ</t>
    </rPh>
    <rPh sb="4" eb="6">
      <t>シュクジツ</t>
    </rPh>
    <phoneticPr fontId="11"/>
  </si>
  <si>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11"/>
  </si>
  <si>
    <t>看護師</t>
    <rPh sb="0" eb="3">
      <t>カンゴシ</t>
    </rPh>
    <phoneticPr fontId="6"/>
  </si>
  <si>
    <t>火曜日</t>
  </si>
  <si>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6"/>
  </si>
  <si>
    <t>従業者の勤務の体制及び勤務形態一覧表　記入方法　（夜間対応型訪問介護）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ヤカン</t>
    </rPh>
    <rPh sb="27" eb="30">
      <t>タイオウガタ</t>
    </rPh>
    <rPh sb="30" eb="32">
      <t>ホウモン</t>
    </rPh>
    <rPh sb="32" eb="34">
      <t>カイゴ</t>
    </rPh>
    <phoneticPr fontId="11"/>
  </si>
  <si>
    <t xml:space="preserve">      ）</t>
  </si>
  <si>
    <t>㎡</t>
  </si>
  <si>
    <t>水曜日</t>
  </si>
  <si>
    <t>併設事業所の有無</t>
  </si>
  <si>
    <t xml:space="preserve">     ）</t>
  </si>
  <si>
    <t>o</t>
  </si>
  <si>
    <t>：</t>
  </si>
  <si>
    <t>)</t>
  </si>
  <si>
    <t>（郵便番号</t>
    <rPh sb="1" eb="5">
      <t>ユウビンバンゴウ</t>
    </rPh>
    <phoneticPr fontId="11"/>
  </si>
  <si>
    <t>利用定員（同時利用）</t>
    <rPh sb="0" eb="2">
      <t>リヨウ</t>
    </rPh>
    <rPh sb="2" eb="4">
      <t>テイイン</t>
    </rPh>
    <rPh sb="5" eb="7">
      <t>ドウジ</t>
    </rPh>
    <rPh sb="7" eb="9">
      <t>リヨウ</t>
    </rPh>
    <phoneticPr fontId="11"/>
  </si>
  <si>
    <t>介護職員</t>
  </si>
  <si>
    <t>木曜日</t>
  </si>
  <si>
    <t>　(15) 通いサービスの利用者数を入力してください。</t>
    <rPh sb="6" eb="7">
      <t>カヨ</t>
    </rPh>
    <rPh sb="13" eb="16">
      <t>リヨウシャ</t>
    </rPh>
    <rPh sb="16" eb="17">
      <t>スウ</t>
    </rPh>
    <rPh sb="18" eb="20">
      <t>ニュウリョク</t>
    </rPh>
    <phoneticPr fontId="6"/>
  </si>
  <si>
    <t>町　村</t>
    <rPh sb="0" eb="1">
      <t>マチ</t>
    </rPh>
    <rPh sb="2" eb="3">
      <t>ムラ</t>
    </rPh>
    <phoneticPr fontId="11"/>
  </si>
  <si>
    <t>金曜日</t>
  </si>
  <si>
    <t>土曜日</t>
  </si>
  <si>
    <t>祝日</t>
    <rPh sb="0" eb="2">
      <t>シュクジツ</t>
    </rPh>
    <phoneticPr fontId="11"/>
  </si>
  <si>
    <t>(6)
勤務
形態</t>
  </si>
  <si>
    <t>当該申請に係る事業所が当該市町村の区域の外にある場合であって、その所在地の市町村長（以下この条において「所在地市町村長」という。）の同意を得ていないとき。</t>
  </si>
  <si>
    <t>付表第二号（四）  認知症対応型通所介護事業所・介護予防認知症対応型通所介護事業所の指定等に係る記載事項（単独型・併設型）</t>
    <rPh sb="44" eb="45">
      <t>トウ</t>
    </rPh>
    <phoneticPr fontId="11"/>
  </si>
  <si>
    <t>２．職種名・資格名称</t>
    <rPh sb="2" eb="4">
      <t>ショクシュ</t>
    </rPh>
    <rPh sb="4" eb="5">
      <t>メイ</t>
    </rPh>
    <rPh sb="6" eb="8">
      <t>シカク</t>
    </rPh>
    <rPh sb="8" eb="10">
      <t>メイショウ</t>
    </rPh>
    <phoneticPr fontId="6"/>
  </si>
  <si>
    <t>（認知症対応型通所介護事業所・介護予防認知症対応型通所介護事業所を事業所所在地以外の場所で一部実施する場合）</t>
    <rPh sb="51" eb="53">
      <t>バアイ</t>
    </rPh>
    <phoneticPr fontId="11"/>
  </si>
  <si>
    <t>看護職員、機能訓練指導員</t>
    <rPh sb="0" eb="2">
      <t>カンゴ</t>
    </rPh>
    <rPh sb="2" eb="4">
      <t>ショクイン</t>
    </rPh>
    <rPh sb="5" eb="7">
      <t>キノウ</t>
    </rPh>
    <rPh sb="7" eb="9">
      <t>クンレン</t>
    </rPh>
    <rPh sb="9" eb="12">
      <t>シドウイン</t>
    </rPh>
    <phoneticPr fontId="6"/>
  </si>
  <si>
    <t>（参考） 認知症対応型通所介護事業所・介護予防認知症対応型通所介護事業所の指定等に係る記載事項（単独型・併設型）記入欄不足時の資料</t>
    <rPh sb="39" eb="40">
      <t>トウ</t>
    </rPh>
    <phoneticPr fontId="11"/>
  </si>
  <si>
    <t>■複数事業所又はサービス提供単位４以降</t>
    <rPh sb="1" eb="3">
      <t>フクスウ</t>
    </rPh>
    <rPh sb="3" eb="6">
      <t>ジギョウショ</t>
    </rPh>
    <rPh sb="6" eb="7">
      <t>マタ</t>
    </rPh>
    <rPh sb="12" eb="14">
      <t>テイキョウ</t>
    </rPh>
    <rPh sb="17" eb="19">
      <t>イコウ</t>
    </rPh>
    <phoneticPr fontId="11"/>
  </si>
  <si>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6"/>
  </si>
  <si>
    <t>当該事業所で兼務する他の職種
（兼務の場合のみ記入）</t>
  </si>
  <si>
    <t>・職種ごとの勤務時間を「○：○○～○：○○」と表記することが困難な場合は、No18～33を活用し、</t>
    <rPh sb="45" eb="47">
      <t>カツヨウ</t>
    </rPh>
    <phoneticPr fontId="6"/>
  </si>
  <si>
    <t>○設備に関する基準の確認に必要な事項</t>
  </si>
  <si>
    <t>○○　E夫</t>
  </si>
  <si>
    <t>１　記入欄が不足する場合は、適宜欄を設けて記載するか又は次頁の記入欄不足時の書類を添付してください。
２　管理者の兼務については、添付資料にて確認可能な場合は記載を省略することが可能です。
３　機能訓練指導員については、生活相談員、看護職員又は介護職員と兼務しない場合にのみ記載してください。
４　当該事業を事業所所在地以外の場所（いわゆる出張所）で一部実施する場合、下段の表に所在地等を記載してください。また、
　従業者については、上段の表に出張所に勤務する従業者も含めて記載してください。 
５　サービス提供時間は、送迎時間を除きます。</t>
    <rPh sb="120" eb="121">
      <t>マタ</t>
    </rPh>
    <rPh sb="230" eb="233">
      <t>ジュウギョウシャ</t>
    </rPh>
    <phoneticPr fontId="11"/>
  </si>
  <si>
    <t>小規模多機能型居宅介護</t>
    <rPh sb="0" eb="3">
      <t>ショウキボ</t>
    </rPh>
    <rPh sb="3" eb="6">
      <t>タキノウ</t>
    </rPh>
    <rPh sb="6" eb="7">
      <t>ガタ</t>
    </rPh>
    <rPh sb="7" eb="9">
      <t>キョタク</t>
    </rPh>
    <rPh sb="9" eb="11">
      <t>カイゴ</t>
    </rPh>
    <phoneticPr fontId="6"/>
  </si>
  <si>
    <t>営業時間</t>
  </si>
  <si>
    <t xml:space="preserve">
所在地</t>
  </si>
  <si>
    <r>
      <t xml:space="preserve">(13)
</t>
    </r>
    <r>
      <rPr>
        <sz val="11"/>
        <color auto="1"/>
        <rFont val="UD デジタル 教科書体 N-R"/>
      </rPr>
      <t>週平均
勤務時間数</t>
    </r>
    <rPh sb="6" eb="8">
      <t>ヘイキン</t>
    </rPh>
    <rPh sb="9" eb="11">
      <t>キンム</t>
    </rPh>
    <rPh sb="11" eb="13">
      <t>ジカン</t>
    </rPh>
    <rPh sb="13" eb="14">
      <t>スウ</t>
    </rPh>
    <phoneticPr fontId="11"/>
  </si>
  <si>
    <t>１
２
３
４
５</t>
  </si>
  <si>
    <t xml:space="preserve">       ※選択した資格及び研修に関して、必要に応じて、資格証又は研修修了証等の写しを添付資料として提出してください。</t>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6"/>
  </si>
  <si>
    <t xml:space="preserve">　記入欄が不足する場合は、適宜欄を設けて記載するか又は次頁の記入欄不足時の書類を添付してください。
　管理者の兼務については、添付資料にて確認可能な場合は記載を省略することが可能です。
　機能訓練指導員については、生活相談員、看護職員又は介護職員と兼務しない場合にのみ記載してください。
　当該事業を事業所所在地以外の場所（いわゆる出張所）で一部実施する場合、下段の表に所在地等を記載してください。また、従業者については、上段の表に出張所に勤務する従業者も含めて記載してください。
　サービス提供時間は、送迎時間を除きます。                    </t>
  </si>
  <si>
    <t>当月の日数</t>
    <rPh sb="0" eb="2">
      <t>トウゲツ</t>
    </rPh>
    <rPh sb="3" eb="5">
      <t>ニッスウ</t>
    </rPh>
    <phoneticPr fontId="6"/>
  </si>
  <si>
    <t>平日</t>
  </si>
  <si>
    <t xml:space="preserve">          </t>
  </si>
  <si>
    <t xml:space="preserve">  （郵便番号              </t>
  </si>
  <si>
    <t>付表第二号（五）  認知症対応型通所介護事業所・介護予防認知症対応型通所介護事業所の指定等に係る記載事項　（共用型）</t>
    <rPh sb="44" eb="45">
      <t>トウ</t>
    </rPh>
    <phoneticPr fontId="11"/>
  </si>
  <si>
    <t>＝</t>
  </si>
  <si>
    <t>○人員に関する基準の確認に必要な事項</t>
    <rPh sb="1" eb="3">
      <t>ジンイン</t>
    </rPh>
    <rPh sb="4" eb="5">
      <t>カン</t>
    </rPh>
    <rPh sb="7" eb="9">
      <t>キジュン</t>
    </rPh>
    <rPh sb="10" eb="12">
      <t>カクニン</t>
    </rPh>
    <rPh sb="13" eb="15">
      <t>ヒツヨウ</t>
    </rPh>
    <rPh sb="16" eb="18">
      <t>ジコウ</t>
    </rPh>
    <phoneticPr fontId="11"/>
  </si>
  <si>
    <t>第六号に規定する期間内に第百十五条の二十五第二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五年を経過しないものであるとき。</t>
  </si>
  <si>
    <t>（参考）  認知症対応型通所介護事業所・介護予防認知症対応型通所介護事業所の指定等に係る記載事項（共用型）記入欄不足時の資料</t>
    <rPh sb="40" eb="41">
      <t>トウ</t>
    </rPh>
    <phoneticPr fontId="11"/>
  </si>
  <si>
    <t>(18) 介護従業者の夜間・深夜の勤務時間の合計</t>
    <rPh sb="5" eb="7">
      <t>カイゴ</t>
    </rPh>
    <rPh sb="7" eb="10">
      <t>ジュウギョウシャ</t>
    </rPh>
    <rPh sb="11" eb="13">
      <t>ヤカン</t>
    </rPh>
    <rPh sb="14" eb="16">
      <t>シンヤ</t>
    </rPh>
    <rPh sb="17" eb="19">
      <t>キンム</t>
    </rPh>
    <rPh sb="19" eb="21">
      <t>ジカン</t>
    </rPh>
    <rPh sb="22" eb="24">
      <t>ゴウケイ</t>
    </rPh>
    <phoneticPr fontId="6"/>
  </si>
  <si>
    <t>夜間及び深夜</t>
    <rPh sb="0" eb="2">
      <t>ヤカン</t>
    </rPh>
    <rPh sb="2" eb="3">
      <t>オヨ</t>
    </rPh>
    <rPh sb="4" eb="6">
      <t>シンヤ</t>
    </rPh>
    <phoneticPr fontId="6"/>
  </si>
  <si>
    <t xml:space="preserve">（郵便番号            </t>
  </si>
  <si>
    <t>人</t>
    <rPh sb="0" eb="1">
      <t>ニン</t>
    </rPh>
    <phoneticPr fontId="11"/>
  </si>
  <si>
    <t>栄養士</t>
  </si>
  <si>
    <t>介護支援専門員</t>
  </si>
  <si>
    <t>協力医療機関</t>
    <rPh sb="0" eb="2">
      <t>キョウリョク</t>
    </rPh>
    <rPh sb="2" eb="4">
      <t>イリョウ</t>
    </rPh>
    <rPh sb="4" eb="6">
      <t>キカン</t>
    </rPh>
    <phoneticPr fontId="11"/>
  </si>
  <si>
    <t xml:space="preserve"> 　　 複数の資格を保有する従業者については、当該事業所にて従事する業務に最も関連する資格１つを選択してください。人員基準上、求められている資格等は必ずご記入ください。</t>
    <rPh sb="4" eb="6">
      <t>フクスウ</t>
    </rPh>
    <rPh sb="7" eb="9">
      <t>シカク</t>
    </rPh>
    <rPh sb="10" eb="12">
      <t>ホユウ</t>
    </rPh>
    <rPh sb="14" eb="17">
      <t>ジュウギョウシャ</t>
    </rPh>
    <rPh sb="23" eb="25">
      <t>トウガイ</t>
    </rPh>
    <rPh sb="25" eb="28">
      <t>ジギョウショ</t>
    </rPh>
    <rPh sb="30" eb="32">
      <t>ジュウジ</t>
    </rPh>
    <rPh sb="34" eb="36">
      <t>ギョウム</t>
    </rPh>
    <rPh sb="37" eb="38">
      <t>モット</t>
    </rPh>
    <rPh sb="39" eb="41">
      <t>カンレン</t>
    </rPh>
    <rPh sb="43" eb="45">
      <t>シカク</t>
    </rPh>
    <rPh sb="48" eb="50">
      <t>センタク</t>
    </rPh>
    <rPh sb="57" eb="59">
      <t>ジンイン</t>
    </rPh>
    <rPh sb="59" eb="61">
      <t>キジュン</t>
    </rPh>
    <rPh sb="61" eb="62">
      <t>ジョウ</t>
    </rPh>
    <rPh sb="63" eb="64">
      <t>モト</t>
    </rPh>
    <rPh sb="70" eb="72">
      <t>シカク</t>
    </rPh>
    <rPh sb="72" eb="73">
      <t>トウ</t>
    </rPh>
    <rPh sb="74" eb="75">
      <t>カナラ</t>
    </rPh>
    <rPh sb="77" eb="79">
      <t>キニュウ</t>
    </rPh>
    <phoneticPr fontId="6"/>
  </si>
  <si>
    <t>建物の構造</t>
    <rPh sb="0" eb="2">
      <t>タテモノ</t>
    </rPh>
    <rPh sb="3" eb="5">
      <t>コウゾウ</t>
    </rPh>
    <phoneticPr fontId="11"/>
  </si>
  <si>
    <t>申請者が、第百十五条の二十七第一項の規定による検査が行われた日から聴聞決定予定日(当該検査の結果に基づき第百十五条の二十九の規定による指定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百十五条の二十五第二項の規定による事業の廃止の届出をした者(当該事業の廃止について相当の理由がある者を除く。)で、当該届出の日から起算して五年を経過しないものであるとき。</t>
  </si>
  <si>
    <t>日中／夜間及び深夜
の区分</t>
    <rPh sb="0" eb="2">
      <t>ニッチュウ</t>
    </rPh>
    <rPh sb="3" eb="5">
      <t>ヤカン</t>
    </rPh>
    <rPh sb="5" eb="6">
      <t>オヨ</t>
    </rPh>
    <rPh sb="7" eb="9">
      <t>シンヤ</t>
    </rPh>
    <rPh sb="11" eb="13">
      <t>クブン</t>
    </rPh>
    <phoneticPr fontId="6"/>
  </si>
  <si>
    <t>（小規模多機能型居宅介護事業所・介護予防小規模多機能型居宅介護事業所を事業所所在地以外の場所で一部実施する場合の記載事項）</t>
  </si>
  <si>
    <t>理学療法士</t>
    <rPh sb="0" eb="2">
      <t>リガク</t>
    </rPh>
    <rPh sb="2" eb="5">
      <t>リョウホウシ</t>
    </rPh>
    <phoneticPr fontId="61"/>
  </si>
  <si>
    <t>■協力医療機関</t>
    <rPh sb="1" eb="3">
      <t>キョウリョク</t>
    </rPh>
    <rPh sb="3" eb="5">
      <t>イリョウ</t>
    </rPh>
    <rPh sb="5" eb="7">
      <t>キカン</t>
    </rPh>
    <phoneticPr fontId="11"/>
  </si>
  <si>
    <r>
      <t>(14) 宿直①　（上記における該当者の</t>
    </r>
    <r>
      <rPr>
        <b/>
        <sz val="14"/>
        <color rgb="FFFF0000"/>
        <rFont val="UD デジタル 教科書体 N-R"/>
      </rPr>
      <t>No</t>
    </r>
    <r>
      <rPr>
        <sz val="14"/>
        <color auto="1"/>
        <rFont val="UD デジタル 教科書体 N-R"/>
      </rPr>
      <t>を記載）</t>
    </r>
    <rPh sb="5" eb="7">
      <t>シュクチョク</t>
    </rPh>
    <rPh sb="10" eb="12">
      <t>ジョウキ</t>
    </rPh>
    <rPh sb="16" eb="18">
      <t>ガイトウ</t>
    </rPh>
    <rPh sb="18" eb="19">
      <t>シャ</t>
    </rPh>
    <rPh sb="23" eb="25">
      <t>キサイ</t>
    </rPh>
    <phoneticPr fontId="6"/>
  </si>
  <si>
    <t>兼務先の名称、所在地</t>
  </si>
  <si>
    <t>兼務先のサービス種別、兼務する職種 及び勤務時間等</t>
  </si>
  <si>
    <t>宿泊サービスの利用定員から個室の定員数を減じた数</t>
  </si>
  <si>
    <t>本体施設の有無</t>
    <rPh sb="0" eb="2">
      <t>ホンタイ</t>
    </rPh>
    <rPh sb="2" eb="4">
      <t>シセツ</t>
    </rPh>
    <rPh sb="5" eb="7">
      <t>ウム</t>
    </rPh>
    <phoneticPr fontId="11"/>
  </si>
  <si>
    <t xml:space="preserve">１　記入欄が不足する場合は、適宜欄を設けて記載するか又は次頁の記入欄不足時の書類を添付してください。                        
２　「短期入所生活介護を実施している場合の事業の実施形態（空床型・併設型の別）」については、空床型・併設型のいずれか一方又は両方にチェックを
　してください。
３　管理者の兼務については、添付資料にて確認可能な場合は記載を省略することが可能です。 
４　従業者の職種・員数の「＊兼務」欄は、短期入所生活介護以外との兼務を行う従業者について記載してください。                          
５　介護支援専門員に代えて介護の提供に係る計画等の作成に関し経験のある生活相談員等を配置する場合には、その員数は、「介護支援専門員等」
　欄に記載してください。                                  
６　短期入所生活介護を実施していない場合は、短期入所生活介護の「設備に関する基準の確認に必要な事項」欄については、記載不要です。                       
           </t>
    <rPh sb="202" eb="205">
      <t>ジュウギョウシャ</t>
    </rPh>
    <rPh sb="237" eb="240">
      <t>ジュウギョウシャ</t>
    </rPh>
    <phoneticPr fontId="11"/>
  </si>
  <si>
    <t>協力医
療機関</t>
    <rPh sb="0" eb="2">
      <t>キョウリョク</t>
    </rPh>
    <rPh sb="2" eb="3">
      <t>イ</t>
    </rPh>
    <rPh sb="4" eb="5">
      <t>リョウ</t>
    </rPh>
    <rPh sb="5" eb="7">
      <t>キカン</t>
    </rPh>
    <phoneticPr fontId="11"/>
  </si>
  <si>
    <t>共同生活住居数</t>
  </si>
  <si>
    <t>他の事業所、施設等の職務との兼務
（兼務の場合のみ記入）</t>
    <rPh sb="0" eb="1">
      <t>タ</t>
    </rPh>
    <rPh sb="2" eb="5">
      <t>ジギョウショ</t>
    </rPh>
    <rPh sb="6" eb="8">
      <t>シセツ</t>
    </rPh>
    <rPh sb="8" eb="9">
      <t>ナド</t>
    </rPh>
    <rPh sb="10" eb="12">
      <t>ショクム</t>
    </rPh>
    <phoneticPr fontId="11"/>
  </si>
  <si>
    <t>利用者数(推定数を記入)</t>
  </si>
  <si>
    <t>専 従</t>
  </si>
  <si>
    <t>利用定員</t>
  </si>
  <si>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6"/>
  </si>
  <si>
    <t>○○　E夫</t>
    <rPh sb="4" eb="5">
      <t>オット</t>
    </rPh>
    <phoneticPr fontId="6"/>
  </si>
  <si>
    <t>■協力医療機関</t>
  </si>
  <si>
    <t xml:space="preserve">１　記入欄が不足する場合は、適宜欄を設けて記載するか又は次頁の記入欄不足時の書類を添付してください。
２　管理者の兼務については、添付資料にて確認可能な場合は記載を省略することが可能です。 
３　「協力歯科医療機関」がある場合は、「協力医療機関」欄に併せて記載してください。 </t>
  </si>
  <si>
    <t>勤務時間</t>
    <rPh sb="0" eb="2">
      <t>キンム</t>
    </rPh>
    <rPh sb="2" eb="4">
      <t>ジカン</t>
    </rPh>
    <phoneticPr fontId="6"/>
  </si>
  <si>
    <t>（標準様式1）</t>
    <rPh sb="1" eb="3">
      <t>ヒョウジュン</t>
    </rPh>
    <rPh sb="3" eb="5">
      <t>ヨウシキ</t>
    </rPh>
    <phoneticPr fontId="11"/>
  </si>
  <si>
    <t>合計</t>
    <rPh sb="0" eb="2">
      <t>ゴウケイ</t>
    </rPh>
    <phoneticPr fontId="11"/>
  </si>
  <si>
    <t>戸</t>
  </si>
  <si>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6"/>
  </si>
  <si>
    <t>付表第二号（十一）  指定居宅介護支援事業所の指定等に係る記載事項</t>
    <rPh sb="25" eb="26">
      <t>トウ</t>
    </rPh>
    <phoneticPr fontId="11"/>
  </si>
  <si>
    <t>本体施設名称</t>
    <rPh sb="0" eb="2">
      <t>ホンタイ</t>
    </rPh>
    <rPh sb="2" eb="4">
      <t>シセツ</t>
    </rPh>
    <phoneticPr fontId="11"/>
  </si>
  <si>
    <t>常勤換算の対象時間数</t>
    <rPh sb="0" eb="2">
      <t>ジョウキン</t>
    </rPh>
    <rPh sb="2" eb="4">
      <t>カンサン</t>
    </rPh>
    <rPh sb="5" eb="7">
      <t>タイショウ</t>
    </rPh>
    <rPh sb="7" eb="9">
      <t>ジカン</t>
    </rPh>
    <rPh sb="9" eb="10">
      <t>スウ</t>
    </rPh>
    <phoneticPr fontId="6"/>
  </si>
  <si>
    <t>(6)
ユニット名</t>
    <rPh sb="8" eb="9">
      <t>メイ</t>
    </rPh>
    <phoneticPr fontId="6"/>
  </si>
  <si>
    <t>管理栄養士</t>
    <rPh sb="0" eb="2">
      <t>カンリ</t>
    </rPh>
    <rPh sb="2" eb="5">
      <t>エイヨウシ</t>
    </rPh>
    <phoneticPr fontId="6"/>
  </si>
  <si>
    <t xml:space="preserve">  －   </t>
  </si>
  <si>
    <t>准看護師</t>
    <rPh sb="0" eb="4">
      <t>ジュンカンゴシ</t>
    </rPh>
    <phoneticPr fontId="61"/>
  </si>
  <si>
    <t>付表第二号（八）  地域密着型特定施設入居者生活介護事業所の指定等に係る記載事項</t>
    <rPh sb="32" eb="33">
      <t>トウ</t>
    </rPh>
    <phoneticPr fontId="11"/>
  </si>
  <si>
    <t>施設の区分
（該当に○）</t>
    <rPh sb="7" eb="9">
      <t>ガイトウ</t>
    </rPh>
    <phoneticPr fontId="11"/>
  </si>
  <si>
    <t>利用者数（推定数を記入）</t>
  </si>
  <si>
    <t>　(14) 宿直の従業者の「No（ナンバー）」（本一覧表におけるNo）を記載してください。入力すると従業者の該当の日付のセルが</t>
    <rPh sb="6" eb="8">
      <t>シュクチョク</t>
    </rPh>
    <rPh sb="9" eb="12">
      <t>ジュウギョウシャ</t>
    </rPh>
    <rPh sb="24" eb="25">
      <t>ホン</t>
    </rPh>
    <rPh sb="25" eb="28">
      <t>イチランヒョウ</t>
    </rPh>
    <rPh sb="36" eb="38">
      <t>キサイ</t>
    </rPh>
    <rPh sb="45" eb="47">
      <t>ニュウリョク</t>
    </rPh>
    <rPh sb="50" eb="53">
      <t>ジュウギョウシャ</t>
    </rPh>
    <rPh sb="54" eb="56">
      <t>ガイトウ</t>
    </rPh>
    <rPh sb="57" eb="59">
      <t>ヒヅケ</t>
    </rPh>
    <phoneticPr fontId="6"/>
  </si>
  <si>
    <t>サービス付き高齢者向け住宅</t>
  </si>
  <si>
    <t>(</t>
  </si>
  <si>
    <t>介護従業者</t>
    <rPh sb="0" eb="2">
      <t>カイゴ</t>
    </rPh>
    <rPh sb="2" eb="5">
      <t>ジュウギョウシャ</t>
    </rPh>
    <phoneticPr fontId="6"/>
  </si>
  <si>
    <t>兼務先のサービス種別、兼務する職種及び勤務時間等</t>
  </si>
  <si>
    <t>別添のとおり</t>
    <rPh sb="0" eb="2">
      <t>ベッテン</t>
    </rPh>
    <phoneticPr fontId="11"/>
  </si>
  <si>
    <t>氏 名</t>
  </si>
  <si>
    <t xml:space="preserve"> －  </t>
  </si>
  <si>
    <t>（前年の平均値、新規の場合は推定数を記入）</t>
  </si>
  <si>
    <t>常勤換算の</t>
    <rPh sb="0" eb="2">
      <t>ジョウキン</t>
    </rPh>
    <rPh sb="2" eb="4">
      <t>カンサン</t>
    </rPh>
    <phoneticPr fontId="6"/>
  </si>
  <si>
    <t>介護職員</t>
    <rPh sb="0" eb="2">
      <t>カイゴ</t>
    </rPh>
    <rPh sb="2" eb="4">
      <t>ショクイン</t>
    </rPh>
    <phoneticPr fontId="11"/>
  </si>
  <si>
    <t>うち床面積6.4㎡以上7.43㎡未満の宿泊室
（病院又は診療所である場合）</t>
    <rPh sb="2" eb="5">
      <t>ユカメンセキ</t>
    </rPh>
    <rPh sb="9" eb="11">
      <t>イジョウ</t>
    </rPh>
    <rPh sb="16" eb="18">
      <t>ミマン</t>
    </rPh>
    <rPh sb="19" eb="21">
      <t>シュクハク</t>
    </rPh>
    <rPh sb="21" eb="22">
      <t>シツ</t>
    </rPh>
    <rPh sb="24" eb="26">
      <t>ビョウイン</t>
    </rPh>
    <rPh sb="26" eb="27">
      <t>マタ</t>
    </rPh>
    <rPh sb="28" eb="31">
      <t>シンリョウジョ</t>
    </rPh>
    <rPh sb="34" eb="36">
      <t>バアイ</t>
    </rPh>
    <phoneticPr fontId="11"/>
  </si>
  <si>
    <t>付表第二号（九）  地域密着型介護老人福祉施設入所者生活介護の指定等に係る記載事項</t>
    <rPh sb="33" eb="34">
      <t>トウ</t>
    </rPh>
    <phoneticPr fontId="11"/>
  </si>
  <si>
    <t>　C14～L14・・・「職種」</t>
    <rPh sb="12" eb="14">
      <t>ショクシュ</t>
    </rPh>
    <phoneticPr fontId="6"/>
  </si>
  <si>
    <t>施 設</t>
  </si>
  <si>
    <t>２  円滑かつ迅速に苦情処理を行うための処理体制・手順</t>
  </si>
  <si>
    <t>本体施設の有無</t>
  </si>
  <si>
    <t>付表第二号（十）   複合型サービス事業所の指定等に係る記載事項</t>
    <rPh sb="24" eb="25">
      <t>トウ</t>
    </rPh>
    <phoneticPr fontId="11"/>
  </si>
  <si>
    <t>（参考）  地域密着型介護老人福祉施設入所者生活介護の指定等に係る記載事項記入欄不足時の資料</t>
    <rPh sb="29" eb="30">
      <t>トウ</t>
    </rPh>
    <phoneticPr fontId="11"/>
  </si>
  <si>
    <t>居室</t>
  </si>
  <si>
    <t>　(13)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6"/>
  </si>
  <si>
    <t>(16) サービス提供時間（平均提供時間）</t>
    <rPh sb="9" eb="11">
      <t>テイキョウ</t>
    </rPh>
    <rPh sb="11" eb="13">
      <t>ジカン</t>
    </rPh>
    <rPh sb="14" eb="16">
      <t>ヘイキン</t>
    </rPh>
    <rPh sb="16" eb="18">
      <t>テイキョウ</t>
    </rPh>
    <rPh sb="18" eb="20">
      <t>ジカン</t>
    </rPh>
    <phoneticPr fontId="6"/>
  </si>
  <si>
    <t>食堂と機能訓練室の合計面積</t>
  </si>
  <si>
    <t>入所定員</t>
    <rPh sb="0" eb="2">
      <t>ニュウショ</t>
    </rPh>
    <rPh sb="2" eb="4">
      <t>テイイン</t>
    </rPh>
    <phoneticPr fontId="11"/>
  </si>
  <si>
    <t>地域密着型介護老人福祉施設及び短期入所生活介護従事人数</t>
  </si>
  <si>
    <t>C</t>
  </si>
  <si>
    <t>利用者からの苦情を処理するために講ずる措置の概要</t>
  </si>
  <si>
    <t>入所者１人あたりの最小床面積</t>
  </si>
  <si>
    <t>栄養士を配置しない
場合の措置</t>
  </si>
  <si>
    <t>本体施設名称</t>
    <rPh sb="0" eb="4">
      <t>ホンタイシセツ</t>
    </rPh>
    <phoneticPr fontId="11"/>
  </si>
  <si>
    <t>(7)
勤務
形態</t>
  </si>
  <si>
    <t>都　道</t>
    <rPh sb="0" eb="1">
      <t>ト</t>
    </rPh>
    <rPh sb="2" eb="3">
      <t>ドウ</t>
    </rPh>
    <phoneticPr fontId="11"/>
  </si>
  <si>
    <t>地域密着型介護老人福祉施設</t>
  </si>
  <si>
    <t>社会福祉主事任用資格</t>
    <rPh sb="0" eb="2">
      <t>シャカイ</t>
    </rPh>
    <rPh sb="2" eb="4">
      <t>フクシ</t>
    </rPh>
    <rPh sb="4" eb="6">
      <t>シュジ</t>
    </rPh>
    <rPh sb="6" eb="8">
      <t>ニンヨウ</t>
    </rPh>
    <rPh sb="8" eb="10">
      <t>シカク</t>
    </rPh>
    <phoneticPr fontId="6"/>
  </si>
  <si>
    <t>＊兼務</t>
  </si>
  <si>
    <t>短期入所利用者数（併設型の場合）</t>
  </si>
  <si>
    <t>事業所番号</t>
    <rPh sb="0" eb="3">
      <t>ジギョウショ</t>
    </rPh>
    <rPh sb="3" eb="5">
      <t>バンゴウ</t>
    </rPh>
    <phoneticPr fontId="11"/>
  </si>
  <si>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6"/>
  </si>
  <si>
    <t>事業の実施形態</t>
  </si>
  <si>
    <t>ユニット型</t>
  </si>
  <si>
    <t>　(17) 宿泊サービスの利用者数を入力してください。</t>
    <rPh sb="6" eb="8">
      <t>シュクハク</t>
    </rPh>
    <rPh sb="13" eb="16">
      <t>リヨウシャ</t>
    </rPh>
    <rPh sb="16" eb="17">
      <t>スウ</t>
    </rPh>
    <rPh sb="18" eb="20">
      <t>ニュウリョク</t>
    </rPh>
    <phoneticPr fontId="6"/>
  </si>
  <si>
    <t>人（推定数を記入）</t>
  </si>
  <si>
    <t>　(9) 従業者の氏名を記入してください。</t>
    <rPh sb="5" eb="8">
      <t>ジュウギョウシャ</t>
    </rPh>
    <rPh sb="9" eb="11">
      <t>シメイ</t>
    </rPh>
    <rPh sb="12" eb="14">
      <t>キニュウ</t>
    </rPh>
    <phoneticPr fontId="6"/>
  </si>
  <si>
    <t>訪問看護事業所の指定の有無</t>
    <rPh sb="0" eb="2">
      <t>ホウモン</t>
    </rPh>
    <rPh sb="2" eb="4">
      <t>カンゴ</t>
    </rPh>
    <rPh sb="4" eb="7">
      <t>ジギョウショ</t>
    </rPh>
    <rPh sb="8" eb="10">
      <t>シテイ</t>
    </rPh>
    <rPh sb="11" eb="13">
      <t>ウム</t>
    </rPh>
    <phoneticPr fontId="11"/>
  </si>
  <si>
    <t>（複合型サービス事業所を事業所所在地以外の場所で一部実施する場合の記載事項）</t>
    <rPh sb="1" eb="4">
      <t>フクゴウガタ</t>
    </rPh>
    <phoneticPr fontId="11"/>
  </si>
  <si>
    <t>○標準様式</t>
    <rPh sb="1" eb="5">
      <t>ひょうじ</t>
    </rPh>
    <phoneticPr fontId="6" type="Hiragana"/>
  </si>
  <si>
    <t>（参考）   複合型サービス事業所の指定等に係る記載事項記入欄不足時の資料</t>
    <rPh sb="7" eb="10">
      <t>フクゴウガタ</t>
    </rPh>
    <rPh sb="14" eb="17">
      <t>ジギョウショ</t>
    </rPh>
    <rPh sb="20" eb="21">
      <t>トウ</t>
    </rPh>
    <phoneticPr fontId="11"/>
  </si>
  <si>
    <t>当該事業所で兼務する他の職種
（兼務の場合のみ記入）</t>
    <rPh sb="6" eb="8">
      <t>ケンム</t>
    </rPh>
    <phoneticPr fontId="11"/>
  </si>
  <si>
    <t>　(11)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6"/>
  </si>
  <si>
    <t>個室の宿泊室</t>
    <rPh sb="0" eb="2">
      <t>コシツ</t>
    </rPh>
    <rPh sb="3" eb="6">
      <t>シュクハクシツ</t>
    </rPh>
    <phoneticPr fontId="11"/>
  </si>
  <si>
    <t>医師</t>
    <rPh sb="0" eb="2">
      <t>イシ</t>
    </rPh>
    <phoneticPr fontId="61"/>
  </si>
  <si>
    <t>兼務先のサービス種別、兼務する職種及び勤務時間等</t>
    <rPh sb="0" eb="2">
      <t>ケンム</t>
    </rPh>
    <rPh sb="2" eb="3">
      <t>サキ</t>
    </rPh>
    <rPh sb="8" eb="10">
      <t>シュベツ</t>
    </rPh>
    <rPh sb="17" eb="18">
      <t>オヨ</t>
    </rPh>
    <phoneticPr fontId="11"/>
  </si>
  <si>
    <t>別紙①：　地域密着型サービス事業所向け</t>
    <rPh sb="0" eb="2">
      <t>ベッシ</t>
    </rPh>
    <rPh sb="17" eb="18">
      <t>ム</t>
    </rPh>
    <phoneticPr fontId="11"/>
  </si>
  <si>
    <t xml:space="preserve">   入力の補助を目的とするものですので、結果に誤りがないかご確認ください。</t>
  </si>
  <si>
    <t>介護従事者</t>
    <rPh sb="0" eb="2">
      <t>カイゴ</t>
    </rPh>
    <rPh sb="2" eb="5">
      <t>ジュウジシャ</t>
    </rPh>
    <phoneticPr fontId="11"/>
  </si>
  <si>
    <t>宿泊サービスの利用定員から
個室の定員数を減じた数</t>
  </si>
  <si>
    <t>○○　D美</t>
    <rPh sb="4" eb="5">
      <t>ウツク</t>
    </rPh>
    <phoneticPr fontId="6"/>
  </si>
  <si>
    <t>介護支援専門員</t>
    <rPh sb="0" eb="2">
      <t>カイゴ</t>
    </rPh>
    <rPh sb="2" eb="4">
      <t>シエン</t>
    </rPh>
    <rPh sb="4" eb="7">
      <t>センモンイン</t>
    </rPh>
    <phoneticPr fontId="11"/>
  </si>
  <si>
    <t>従業者の職種・員数（人）</t>
  </si>
  <si>
    <t>１　記入欄が不足する場合は、適宜欄を設けて記載してください。
２　管理者の兼務については、添付資料にて確認可能な場合は記載を省略することが可能です。</t>
  </si>
  <si>
    <t>専  従</t>
  </si>
  <si>
    <t>兼  務</t>
  </si>
  <si>
    <t>（正式名称：小規模多機能型居宅介護従事者）</t>
    <rPh sb="1" eb="3">
      <t>セイシキ</t>
    </rPh>
    <rPh sb="3" eb="5">
      <t>メイショウ</t>
    </rPh>
    <rPh sb="6" eb="9">
      <t>ショウキボ</t>
    </rPh>
    <rPh sb="9" eb="12">
      <t>タキノウ</t>
    </rPh>
    <rPh sb="12" eb="13">
      <t>ガタ</t>
    </rPh>
    <rPh sb="13" eb="15">
      <t>キョタク</t>
    </rPh>
    <rPh sb="15" eb="17">
      <t>カイゴ</t>
    </rPh>
    <rPh sb="17" eb="20">
      <t>ジュウジシャ</t>
    </rPh>
    <phoneticPr fontId="6"/>
  </si>
  <si>
    <t>付表第二号（十二）  指定介護予防支援事業所の指定等に係る記載事項</t>
    <rPh sb="25" eb="26">
      <t>トウ</t>
    </rPh>
    <phoneticPr fontId="11"/>
  </si>
  <si>
    <t>理学療法士</t>
    <rPh sb="0" eb="2">
      <t>リガク</t>
    </rPh>
    <rPh sb="2" eb="5">
      <t>リョウホウシ</t>
    </rPh>
    <phoneticPr fontId="6"/>
  </si>
  <si>
    <r>
      <t>当該事業所で兼務する他の職種</t>
    </r>
    <r>
      <rPr>
        <strike/>
        <sz val="10"/>
        <color auto="1"/>
        <rFont val="UD デジタル 教科書体 N-R"/>
      </rPr>
      <t xml:space="preserve">
</t>
    </r>
    <r>
      <rPr>
        <sz val="10"/>
        <color auto="1"/>
        <rFont val="UD デジタル 教科書体 N-R"/>
      </rPr>
      <t>（兼務の場合のみ記入）</t>
    </r>
    <rPh sb="6" eb="8">
      <t>ケンム</t>
    </rPh>
    <rPh sb="10" eb="11">
      <t>ホカ</t>
    </rPh>
    <rPh sb="12" eb="14">
      <t>ショクシュ</t>
    </rPh>
    <phoneticPr fontId="11"/>
  </si>
  <si>
    <t>１　記入欄が不足する場合は、適宜欄を設けて記載してください。
２　管理者の兼務については、添付資料にて確認可能な場合は記載を省略することが可能です。
３　担当職員については、指定居宅介護支援事業者である場合は介護支援専門員について記載してください。</t>
  </si>
  <si>
    <t>(4) 
職種</t>
  </si>
  <si>
    <t>(5)
勤務
形態</t>
  </si>
  <si>
    <t>認知症対応型通所介護・介護予防認知症対応型通所介護</t>
    <rPh sb="0" eb="3">
      <t>ニンチショウ</t>
    </rPh>
    <rPh sb="3" eb="5">
      <t>タイオウ</t>
    </rPh>
    <rPh sb="5" eb="6">
      <t>ガタ</t>
    </rPh>
    <rPh sb="6" eb="8">
      <t>ツウショ</t>
    </rPh>
    <rPh sb="8" eb="10">
      <t>カイゴ</t>
    </rPh>
    <rPh sb="11" eb="13">
      <t>カイゴ</t>
    </rPh>
    <rPh sb="13" eb="15">
      <t>ヨボウ</t>
    </rPh>
    <rPh sb="15" eb="18">
      <t>ニンチショウ</t>
    </rPh>
    <rPh sb="18" eb="21">
      <t>タイオウガタ</t>
    </rPh>
    <rPh sb="21" eb="23">
      <t>ツウショ</t>
    </rPh>
    <rPh sb="23" eb="25">
      <t>カイゴ</t>
    </rPh>
    <phoneticPr fontId="6"/>
  </si>
  <si>
    <t>(6) 資格</t>
    <rPh sb="4" eb="6">
      <t>シカク</t>
    </rPh>
    <phoneticPr fontId="6"/>
  </si>
  <si>
    <t>常勤換算方法対象外の</t>
    <rPh sb="0" eb="2">
      <t>ジョウキン</t>
    </rPh>
    <rPh sb="2" eb="4">
      <t>カンサン</t>
    </rPh>
    <rPh sb="4" eb="6">
      <t>ホウホウ</t>
    </rPh>
    <rPh sb="6" eb="9">
      <t>タイショウガイ</t>
    </rPh>
    <phoneticPr fontId="6"/>
  </si>
  <si>
    <t>勤務形態</t>
    <rPh sb="0" eb="2">
      <t>キンム</t>
    </rPh>
    <rPh sb="2" eb="4">
      <t>ケイタイ</t>
    </rPh>
    <phoneticPr fontId="6"/>
  </si>
  <si>
    <t>○○　X太郎</t>
    <rPh sb="4" eb="6">
      <t>タロウ</t>
    </rPh>
    <phoneticPr fontId="6"/>
  </si>
  <si>
    <t>A</t>
  </si>
  <si>
    <t>D</t>
  </si>
  <si>
    <t>■ 看護職員の常勤換算方法による人数</t>
    <rPh sb="2" eb="4">
      <t>カンゴ</t>
    </rPh>
    <rPh sb="4" eb="6">
      <t>ショクイン</t>
    </rPh>
    <rPh sb="7" eb="9">
      <t>ジョウキン</t>
    </rPh>
    <rPh sb="9" eb="11">
      <t>カンサン</t>
    </rPh>
    <rPh sb="11" eb="13">
      <t>ホウホウ</t>
    </rPh>
    <rPh sb="16" eb="18">
      <t>ニンズウ</t>
    </rPh>
    <phoneticPr fontId="6"/>
  </si>
  <si>
    <t xml:space="preserve"> 　　 記入の順序は、職種ごとにまとめてください。</t>
    <rPh sb="4" eb="6">
      <t>キニュウ</t>
    </rPh>
    <rPh sb="7" eb="9">
      <t>ジュンジョ</t>
    </rPh>
    <rPh sb="11" eb="13">
      <t>ショクシュ</t>
    </rPh>
    <phoneticPr fontId="6"/>
  </si>
  <si>
    <t>従業者の勤務の体制及び勤務形態一覧表　</t>
  </si>
  <si>
    <t>　(4) 利用者数を入力してください。利用者数は、前年度の平均値（前年度の入所者延数を当該前年度の日数で除して得た数。小数点第2位以下を切り上げ。</t>
    <rPh sb="5" eb="8">
      <t>リヨウシャ</t>
    </rPh>
    <rPh sb="8" eb="9">
      <t>スウ</t>
    </rPh>
    <rPh sb="10" eb="12">
      <t>ニュウリョク</t>
    </rPh>
    <rPh sb="19" eb="22">
      <t>リヨウシャ</t>
    </rPh>
    <rPh sb="22" eb="23">
      <t>スウ</t>
    </rPh>
    <phoneticPr fontId="6"/>
  </si>
  <si>
    <t>区分</t>
    <rPh sb="0" eb="2">
      <t>クブン</t>
    </rPh>
    <phoneticPr fontId="6"/>
  </si>
  <si>
    <t>当月合計</t>
    <rPh sb="0" eb="2">
      <t>トウゲツ</t>
    </rPh>
    <rPh sb="2" eb="4">
      <t>ゴウケイ</t>
    </rPh>
    <phoneticPr fontId="6"/>
  </si>
  <si>
    <t>(7) 氏　名</t>
  </si>
  <si>
    <t>常勤の従業者が</t>
    <rPh sb="0" eb="2">
      <t>ジョウキン</t>
    </rPh>
    <rPh sb="3" eb="6">
      <t>ジュウギョウシャ</t>
    </rPh>
    <phoneticPr fontId="6"/>
  </si>
  <si>
    <t>機能訓練指導員、介護職員</t>
    <rPh sb="0" eb="2">
      <t>キノウ</t>
    </rPh>
    <rPh sb="2" eb="4">
      <t>クンレン</t>
    </rPh>
    <rPh sb="4" eb="7">
      <t>シドウイン</t>
    </rPh>
    <rPh sb="8" eb="10">
      <t>カイゴ</t>
    </rPh>
    <rPh sb="10" eb="12">
      <t>ショクイン</t>
    </rPh>
    <phoneticPr fontId="6"/>
  </si>
  <si>
    <t>w</t>
  </si>
  <si>
    <t>週平均</t>
    <rPh sb="0" eb="3">
      <t>シュウヘイキン</t>
    </rPh>
    <phoneticPr fontId="6"/>
  </si>
  <si>
    <t>＋</t>
  </si>
  <si>
    <t>常勤換算方法による人数</t>
    <rPh sb="0" eb="2">
      <t>ジョウキン</t>
    </rPh>
    <rPh sb="2" eb="4">
      <t>カンサン</t>
    </rPh>
    <rPh sb="4" eb="6">
      <t>ホウホウ</t>
    </rPh>
    <rPh sb="9" eb="11">
      <t>ニンズウ</t>
    </rPh>
    <phoneticPr fontId="6"/>
  </si>
  <si>
    <t>　・「数式」タブ　⇒　「名前の定義」を選択</t>
    <rPh sb="3" eb="5">
      <t>スウシキ</t>
    </rPh>
    <rPh sb="12" eb="14">
      <t>ナマエ</t>
    </rPh>
    <rPh sb="15" eb="17">
      <t>テイギ</t>
    </rPh>
    <rPh sb="19" eb="21">
      <t>センタク</t>
    </rPh>
    <phoneticPr fontId="6"/>
  </si>
  <si>
    <t>　　機能訓練室　100㎡</t>
    <rPh sb="2" eb="4">
      <t>キノウ</t>
    </rPh>
    <rPh sb="4" eb="6">
      <t>クンレン</t>
    </rPh>
    <rPh sb="6" eb="7">
      <t>シツ</t>
    </rPh>
    <phoneticPr fontId="11"/>
  </si>
  <si>
    <t>基準：</t>
    <rPh sb="0" eb="2">
      <t>キジュン</t>
    </rPh>
    <phoneticPr fontId="6"/>
  </si>
  <si>
    <t>週</t>
  </si>
  <si>
    <t>シフト記号</t>
    <rPh sb="3" eb="5">
      <t>キゴウ</t>
    </rPh>
    <phoneticPr fontId="62"/>
  </si>
  <si>
    <t>常勤換算後の人数</t>
    <rPh sb="0" eb="2">
      <t>ジョウキン</t>
    </rPh>
    <rPh sb="2" eb="4">
      <t>カンサン</t>
    </rPh>
    <rPh sb="4" eb="5">
      <t>ゴ</t>
    </rPh>
    <rPh sb="6" eb="8">
      <t>ニンズウ</t>
    </rPh>
    <phoneticPr fontId="6"/>
  </si>
  <si>
    <t>七の二</t>
    <rPh sb="0" eb="1">
      <t>シチ</t>
    </rPh>
    <rPh sb="2" eb="3">
      <t>フタ</t>
    </rPh>
    <phoneticPr fontId="11"/>
  </si>
  <si>
    <t>(8)</t>
  </si>
  <si>
    <t>(9) 資格</t>
    <rPh sb="4" eb="6">
      <t>シカク</t>
    </rPh>
    <phoneticPr fontId="6"/>
  </si>
  <si>
    <t>1週目</t>
    <rPh sb="1" eb="2">
      <t>シュウ</t>
    </rPh>
    <rPh sb="2" eb="3">
      <t>メ</t>
    </rPh>
    <phoneticPr fontId="6"/>
  </si>
  <si>
    <t>常勤の従業者の人数</t>
    <rPh sb="0" eb="2">
      <t>ジョウキン</t>
    </rPh>
    <rPh sb="3" eb="6">
      <t>ジュウギョウシャ</t>
    </rPh>
    <rPh sb="7" eb="9">
      <t>ニンズウ</t>
    </rPh>
    <phoneticPr fontId="6"/>
  </si>
  <si>
    <t>（勤務形態の記号）</t>
    <rPh sb="1" eb="3">
      <t>キンム</t>
    </rPh>
    <rPh sb="3" eb="5">
      <t>ケイタイ</t>
    </rPh>
    <rPh sb="6" eb="8">
      <t>キゴウ</t>
    </rPh>
    <phoneticPr fontId="6"/>
  </si>
  <si>
    <t>1日に2回勤務する場合</t>
    <rPh sb="1" eb="2">
      <t>ニチ</t>
    </rPh>
    <rPh sb="4" eb="5">
      <t>カイ</t>
    </rPh>
    <rPh sb="5" eb="7">
      <t>キンム</t>
    </rPh>
    <rPh sb="9" eb="11">
      <t>バアイ</t>
    </rPh>
    <phoneticPr fontId="6"/>
  </si>
  <si>
    <t>記号</t>
    <rPh sb="0" eb="2">
      <t>キゴウ</t>
    </rPh>
    <phoneticPr fontId="6"/>
  </si>
  <si>
    <t>令和</t>
    <rPh sb="0" eb="2">
      <t>レイワ</t>
    </rPh>
    <phoneticPr fontId="6"/>
  </si>
  <si>
    <t>　D列・・・「介護従業者」</t>
    <rPh sb="2" eb="3">
      <t>レツ</t>
    </rPh>
    <rPh sb="7" eb="9">
      <t>カイゴ</t>
    </rPh>
    <rPh sb="9" eb="12">
      <t>ジュウギョウシャ</t>
    </rPh>
    <phoneticPr fontId="6"/>
  </si>
  <si>
    <t>常勤で専従</t>
    <rPh sb="0" eb="2">
      <t>ジョウキン</t>
    </rPh>
    <rPh sb="3" eb="5">
      <t>センジュウ</t>
    </rPh>
    <phoneticPr fontId="6"/>
  </si>
  <si>
    <t>常勤で兼務</t>
    <rPh sb="0" eb="2">
      <t>ジョウキン</t>
    </rPh>
    <rPh sb="3" eb="5">
      <t>ケンム</t>
    </rPh>
    <phoneticPr fontId="6"/>
  </si>
  <si>
    <t>2週目</t>
    <rPh sb="1" eb="2">
      <t>シュウ</t>
    </rPh>
    <rPh sb="2" eb="3">
      <t>メ</t>
    </rPh>
    <phoneticPr fontId="6"/>
  </si>
  <si>
    <t>年</t>
    <rPh sb="0" eb="1">
      <t>ネン</t>
    </rPh>
    <phoneticPr fontId="6"/>
  </si>
  <si>
    <t>　E列・・・「生活相談員」</t>
    <rPh sb="2" eb="3">
      <t>レツ</t>
    </rPh>
    <rPh sb="7" eb="9">
      <t>セイカツ</t>
    </rPh>
    <rPh sb="9" eb="12">
      <t>ソウダンイン</t>
    </rPh>
    <phoneticPr fontId="6"/>
  </si>
  <si>
    <t>（サテライト型）看護小規模多機能型居宅介護</t>
    <rPh sb="8" eb="10">
      <t>カンゴ</t>
    </rPh>
    <rPh sb="10" eb="13">
      <t>ショウキボ</t>
    </rPh>
    <rPh sb="13" eb="16">
      <t>タキノウ</t>
    </rPh>
    <rPh sb="16" eb="17">
      <t>ガタ</t>
    </rPh>
    <rPh sb="17" eb="19">
      <t>キョタク</t>
    </rPh>
    <rPh sb="19" eb="21">
      <t>カイゴ</t>
    </rPh>
    <phoneticPr fontId="6"/>
  </si>
  <si>
    <t>看護職員</t>
    <rPh sb="0" eb="2">
      <t>カンゴ</t>
    </rPh>
    <rPh sb="2" eb="4">
      <t>ショクイン</t>
    </rPh>
    <phoneticPr fontId="61"/>
  </si>
  <si>
    <t>3週目</t>
    <rPh sb="1" eb="2">
      <t>シュウ</t>
    </rPh>
    <rPh sb="2" eb="3">
      <t>メ</t>
    </rPh>
    <phoneticPr fontId="6"/>
  </si>
  <si>
    <t>定期巡回・随時対応型訪問介護看護（一体型）</t>
    <rPh sb="0" eb="2">
      <t>テイキ</t>
    </rPh>
    <rPh sb="2" eb="4">
      <t>ジュンカイ</t>
    </rPh>
    <rPh sb="5" eb="7">
      <t>ズイジ</t>
    </rPh>
    <rPh sb="7" eb="9">
      <t>タイオウ</t>
    </rPh>
    <rPh sb="9" eb="10">
      <t>ガタ</t>
    </rPh>
    <rPh sb="10" eb="12">
      <t>ホウモン</t>
    </rPh>
    <rPh sb="12" eb="14">
      <t>カイゴ</t>
    </rPh>
    <rPh sb="14" eb="16">
      <t>カンゴ</t>
    </rPh>
    <rPh sb="17" eb="20">
      <t>イッタイガタ</t>
    </rPh>
    <phoneticPr fontId="61"/>
  </si>
  <si>
    <t>　(16) 宿泊サービスの利用者数を入力してください。</t>
    <rPh sb="6" eb="8">
      <t>シュクハク</t>
    </rPh>
    <rPh sb="13" eb="16">
      <t>リヨウシャ</t>
    </rPh>
    <rPh sb="16" eb="17">
      <t>スウ</t>
    </rPh>
    <rPh sb="18" eb="20">
      <t>ニュウリョク</t>
    </rPh>
    <phoneticPr fontId="6"/>
  </si>
  <si>
    <t>(14) サービス提供時間内の勤務延時間数</t>
  </si>
  <si>
    <t>○○○○</t>
  </si>
  <si>
    <t>(1)</t>
  </si>
  <si>
    <t>(2)</t>
  </si>
  <si>
    <t>４週</t>
  </si>
  <si>
    <t>予定</t>
  </si>
  <si>
    <t>日</t>
    <rPh sb="0" eb="1">
      <t>ニチ</t>
    </rPh>
    <phoneticPr fontId="6"/>
  </si>
  <si>
    <t>はり師</t>
    <rPh sb="2" eb="3">
      <t>シ</t>
    </rPh>
    <phoneticPr fontId="6"/>
  </si>
  <si>
    <t>管理者</t>
    <rPh sb="0" eb="3">
      <t>カンリシャ</t>
    </rPh>
    <phoneticPr fontId="6"/>
  </si>
  <si>
    <t>生活相談員</t>
    <rPh sb="0" eb="2">
      <t>セイカツ</t>
    </rPh>
    <rPh sb="2" eb="5">
      <t>ソウダンイン</t>
    </rPh>
    <phoneticPr fontId="6"/>
  </si>
  <si>
    <t>計画作成責任者</t>
    <rPh sb="0" eb="2">
      <t>ケイカク</t>
    </rPh>
    <rPh sb="2" eb="4">
      <t>サクセイ</t>
    </rPh>
    <rPh sb="4" eb="7">
      <t>セキニンシャ</t>
    </rPh>
    <phoneticPr fontId="6"/>
  </si>
  <si>
    <t>　(7) 従業者の氏名を記入してください。</t>
    <rPh sb="5" eb="8">
      <t>ジュウギョウシャ</t>
    </rPh>
    <rPh sb="9" eb="11">
      <t>シメイ</t>
    </rPh>
    <rPh sb="12" eb="14">
      <t>キニュウ</t>
    </rPh>
    <phoneticPr fontId="6"/>
  </si>
  <si>
    <t>作業療法士</t>
    <rPh sb="0" eb="2">
      <t>サギョウ</t>
    </rPh>
    <rPh sb="2" eb="5">
      <t>リョウホウシ</t>
    </rPh>
    <phoneticPr fontId="61"/>
  </si>
  <si>
    <t>言語聴覚士</t>
    <rPh sb="0" eb="2">
      <t>ゲンゴ</t>
    </rPh>
    <rPh sb="2" eb="5">
      <t>チョウカクシ</t>
    </rPh>
    <phoneticPr fontId="61"/>
  </si>
  <si>
    <t>ー</t>
  </si>
  <si>
    <t>　I列・・・「言語聴覚士」</t>
    <rPh sb="2" eb="3">
      <t>レツ</t>
    </rPh>
    <rPh sb="7" eb="9">
      <t>ゲンゴ</t>
    </rPh>
    <rPh sb="9" eb="12">
      <t>チョウカクシ</t>
    </rPh>
    <phoneticPr fontId="6"/>
  </si>
  <si>
    <t>社会福祉士</t>
    <rPh sb="0" eb="2">
      <t>シャカイ</t>
    </rPh>
    <rPh sb="2" eb="5">
      <t>フクシシ</t>
    </rPh>
    <phoneticPr fontId="61"/>
  </si>
  <si>
    <t>介護福祉士</t>
    <rPh sb="0" eb="2">
      <t>カイゴ</t>
    </rPh>
    <rPh sb="2" eb="5">
      <t>フクシシ</t>
    </rPh>
    <phoneticPr fontId="61"/>
  </si>
  <si>
    <t>介護福祉士</t>
    <rPh sb="0" eb="2">
      <t>カイゴ</t>
    </rPh>
    <rPh sb="2" eb="5">
      <t>フクシシ</t>
    </rPh>
    <phoneticPr fontId="6"/>
  </si>
  <si>
    <t>看護師</t>
    <rPh sb="0" eb="3">
      <t>カンゴシ</t>
    </rPh>
    <phoneticPr fontId="61"/>
  </si>
  <si>
    <t>申請者（認知症対応型共同生活介護、地域密着型特定施設入居者生活介護又は地域密着型介護老人福祉施設入所者生活介護に係る指定の申請者を除く。）が、第七十八条の十（第二号から第五号までを除く。）の規定により指定（認知症対応型共同生活介護、地域密着型特定施設入居者生活介護又は地域密着型介護老人福祉施設入所者生活介護に係る指定を除く。）を取り消され、その取消しの日から起算して五年を経過しない者（当該指定を取り消された者が法人である場合においては、当該取消しの処分に係る行政手続法第十五条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t>
  </si>
  <si>
    <t>保健師</t>
    <rPh sb="0" eb="3">
      <t>ホケンシ</t>
    </rPh>
    <phoneticPr fontId="61"/>
  </si>
  <si>
    <t>○○　D太</t>
  </si>
  <si>
    <t>○○　F子</t>
    <rPh sb="4" eb="5">
      <t>コ</t>
    </rPh>
    <phoneticPr fontId="6"/>
  </si>
  <si>
    <t>（介護従業者のうち、保健師、看護師又は准看護師は、看護職員とします。）</t>
    <rPh sb="1" eb="3">
      <t>カイゴ</t>
    </rPh>
    <rPh sb="3" eb="6">
      <t>ジュウギョウシャ</t>
    </rPh>
    <rPh sb="10" eb="13">
      <t>ホケンシ</t>
    </rPh>
    <rPh sb="14" eb="17">
      <t>カンゴシ</t>
    </rPh>
    <rPh sb="17" eb="18">
      <t>マタ</t>
    </rPh>
    <rPh sb="19" eb="23">
      <t>ジュンカンゴシ</t>
    </rPh>
    <rPh sb="25" eb="27">
      <t>カンゴ</t>
    </rPh>
    <rPh sb="27" eb="29">
      <t>ショクイン</t>
    </rPh>
    <phoneticPr fontId="6"/>
  </si>
  <si>
    <t>○○　G太</t>
    <rPh sb="4" eb="5">
      <t>タ</t>
    </rPh>
    <phoneticPr fontId="6"/>
  </si>
  <si>
    <t>ae</t>
  </si>
  <si>
    <t>○○　N男</t>
    <rPh sb="4" eb="5">
      <t>オトコ</t>
    </rPh>
    <phoneticPr fontId="6"/>
  </si>
  <si>
    <t>旧介護職員基礎研修課程修了者</t>
    <rPh sb="0" eb="1">
      <t>キュウ</t>
    </rPh>
    <rPh sb="1" eb="3">
      <t>カイゴ</t>
    </rPh>
    <rPh sb="3" eb="5">
      <t>ショクイン</t>
    </rPh>
    <rPh sb="5" eb="7">
      <t>キソ</t>
    </rPh>
    <rPh sb="7" eb="9">
      <t>ケンシュウ</t>
    </rPh>
    <rPh sb="9" eb="11">
      <t>カテイ</t>
    </rPh>
    <rPh sb="11" eb="14">
      <t>シュウリョウシャ</t>
    </rPh>
    <phoneticPr fontId="61"/>
  </si>
  <si>
    <t>○○　H美</t>
    <rPh sb="4" eb="5">
      <t>ミ</t>
    </rPh>
    <phoneticPr fontId="6"/>
  </si>
  <si>
    <t>○○　J太郎</t>
    <rPh sb="4" eb="6">
      <t>タロウ</t>
    </rPh>
    <phoneticPr fontId="6"/>
  </si>
  <si>
    <t>○○　L太</t>
    <rPh sb="4" eb="5">
      <t>タ</t>
    </rPh>
    <phoneticPr fontId="6"/>
  </si>
  <si>
    <t>介護職員初任者研修修了者</t>
    <rPh sb="0" eb="2">
      <t>カイゴ</t>
    </rPh>
    <rPh sb="2" eb="4">
      <t>ショクイン</t>
    </rPh>
    <rPh sb="4" eb="7">
      <t>ショニンシャ</t>
    </rPh>
    <rPh sb="7" eb="9">
      <t>ケンシュウ</t>
    </rPh>
    <rPh sb="9" eb="12">
      <t>シュウリョウシャ</t>
    </rPh>
    <phoneticPr fontId="61"/>
  </si>
  <si>
    <t>○○　M子</t>
    <rPh sb="4" eb="5">
      <t>コ</t>
    </rPh>
    <phoneticPr fontId="6"/>
  </si>
  <si>
    <t>○○　R次郎</t>
    <rPh sb="4" eb="6">
      <t>ジロウ</t>
    </rPh>
    <phoneticPr fontId="6"/>
  </si>
  <si>
    <t>○○　S子</t>
    <rPh sb="4" eb="5">
      <t>コ</t>
    </rPh>
    <phoneticPr fontId="6"/>
  </si>
  <si>
    <t>ai</t>
  </si>
  <si>
    <t>○○　T太</t>
    <rPh sb="4" eb="5">
      <t>タ</t>
    </rPh>
    <phoneticPr fontId="6"/>
  </si>
  <si>
    <t>○○　V男</t>
    <rPh sb="4" eb="5">
      <t>オトコ</t>
    </rPh>
    <phoneticPr fontId="6"/>
  </si>
  <si>
    <t>○○　Y子</t>
    <rPh sb="4" eb="5">
      <t>コ</t>
    </rPh>
    <phoneticPr fontId="6"/>
  </si>
  <si>
    <t>○○　AA三郎</t>
    <rPh sb="5" eb="7">
      <t>サブロウ</t>
    </rPh>
    <phoneticPr fontId="6"/>
  </si>
  <si>
    <t>○○　BB子</t>
    <rPh sb="5" eb="6">
      <t>コ</t>
    </rPh>
    <phoneticPr fontId="6"/>
  </si>
  <si>
    <t>○○　CC次郎</t>
    <rPh sb="5" eb="7">
      <t>ジロウ</t>
    </rPh>
    <phoneticPr fontId="6"/>
  </si>
  <si>
    <t>a</t>
  </si>
  <si>
    <t>b</t>
  </si>
  <si>
    <t>d</t>
  </si>
  <si>
    <t>c</t>
  </si>
  <si>
    <t>　　  新規又は再開の場合は、推定数を入力してください。</t>
    <rPh sb="4" eb="6">
      <t>シンキ</t>
    </rPh>
    <rPh sb="6" eb="7">
      <t>マタ</t>
    </rPh>
    <rPh sb="8" eb="10">
      <t>サイカイ</t>
    </rPh>
    <rPh sb="11" eb="13">
      <t>バアイ</t>
    </rPh>
    <rPh sb="15" eb="18">
      <t>スイテイスウ</t>
    </rPh>
    <rPh sb="19" eb="21">
      <t>ニュウリョク</t>
    </rPh>
    <phoneticPr fontId="6"/>
  </si>
  <si>
    <t>（オペレーター）</t>
  </si>
  <si>
    <t>　D列・・・「医師」</t>
    <rPh sb="2" eb="3">
      <t>レツ</t>
    </rPh>
    <rPh sb="7" eb="9">
      <t>イシ</t>
    </rPh>
    <phoneticPr fontId="6"/>
  </si>
  <si>
    <t>≪要 提出≫</t>
    <rPh sb="1" eb="2">
      <t>ヨウ</t>
    </rPh>
    <rPh sb="3" eb="5">
      <t>テイシュツ</t>
    </rPh>
    <phoneticPr fontId="6"/>
  </si>
  <si>
    <t>※24時間表記</t>
    <rPh sb="3" eb="5">
      <t>ジカン</t>
    </rPh>
    <rPh sb="5" eb="7">
      <t>ヒョウキ</t>
    </rPh>
    <phoneticPr fontId="6"/>
  </si>
  <si>
    <t>f</t>
  </si>
  <si>
    <t>g</t>
  </si>
  <si>
    <t>　「主な職歴等」には、管理者の要件を満たすことが分かる職歴等について記載ください。</t>
    <rPh sb="2" eb="3">
      <t>オモ</t>
    </rPh>
    <rPh sb="4" eb="6">
      <t>ショクレキ</t>
    </rPh>
    <rPh sb="6" eb="7">
      <t>トウ</t>
    </rPh>
    <rPh sb="11" eb="14">
      <t>カンリシャ</t>
    </rPh>
    <rPh sb="15" eb="17">
      <t>ヨウケン</t>
    </rPh>
    <rPh sb="18" eb="19">
      <t>ミ</t>
    </rPh>
    <rPh sb="24" eb="25">
      <t>ワ</t>
    </rPh>
    <rPh sb="27" eb="29">
      <t>ショクレキ</t>
    </rPh>
    <rPh sb="29" eb="30">
      <t>トウ</t>
    </rPh>
    <rPh sb="34" eb="36">
      <t>キサイ</t>
    </rPh>
    <phoneticPr fontId="11"/>
  </si>
  <si>
    <t>h</t>
  </si>
  <si>
    <t>社会福祉施設長資格認定講習会</t>
    <rPh sb="0" eb="2">
      <t>シャカイ</t>
    </rPh>
    <rPh sb="2" eb="4">
      <t>フクシ</t>
    </rPh>
    <rPh sb="4" eb="6">
      <t>シセツ</t>
    </rPh>
    <rPh sb="6" eb="7">
      <t>チョウ</t>
    </rPh>
    <rPh sb="7" eb="9">
      <t>シカク</t>
    </rPh>
    <rPh sb="9" eb="11">
      <t>ニンテイ</t>
    </rPh>
    <rPh sb="11" eb="14">
      <t>コウシュウカイ</t>
    </rPh>
    <phoneticPr fontId="6"/>
  </si>
  <si>
    <t>i</t>
  </si>
  <si>
    <t>j</t>
  </si>
  <si>
    <t>l</t>
  </si>
  <si>
    <t>q</t>
  </si>
  <si>
    <t>s</t>
  </si>
  <si>
    <t>t</t>
  </si>
  <si>
    <t>　(5) 面接相談員に印（○）をつけてください。</t>
    <rPh sb="5" eb="7">
      <t>メンセツ</t>
    </rPh>
    <rPh sb="7" eb="10">
      <t>ソウダンイン</t>
    </rPh>
    <rPh sb="11" eb="12">
      <t>シルシ</t>
    </rPh>
    <phoneticPr fontId="6"/>
  </si>
  <si>
    <t>　(14) 生活相談員・看護職員・介護職員のサービス提供時間内に勤務する時間数の合計（勤務延時間数）が自動計算されますので、誤りがないか確認してください。</t>
    <rPh sb="6" eb="8">
      <t>セイカツ</t>
    </rPh>
    <rPh sb="8" eb="11">
      <t>ソウダンイン</t>
    </rPh>
    <rPh sb="12" eb="14">
      <t>カンゴ</t>
    </rPh>
    <rPh sb="14" eb="16">
      <t>ショクイン</t>
    </rPh>
    <rPh sb="17" eb="19">
      <t>カイゴ</t>
    </rPh>
    <rPh sb="19" eb="21">
      <t>ショクイン</t>
    </rPh>
    <rPh sb="26" eb="28">
      <t>テイキョウ</t>
    </rPh>
    <rPh sb="28" eb="30">
      <t>ジカン</t>
    </rPh>
    <rPh sb="30" eb="31">
      <t>ナイ</t>
    </rPh>
    <rPh sb="32" eb="34">
      <t>キンム</t>
    </rPh>
    <rPh sb="36" eb="38">
      <t>ジカン</t>
    </rPh>
    <rPh sb="38" eb="39">
      <t>スウ</t>
    </rPh>
    <rPh sb="40" eb="42">
      <t>ゴウケイ</t>
    </rPh>
    <rPh sb="43" eb="45">
      <t>キンム</t>
    </rPh>
    <rPh sb="45" eb="46">
      <t>エン</t>
    </rPh>
    <rPh sb="46" eb="48">
      <t>ジカン</t>
    </rPh>
    <rPh sb="48" eb="49">
      <t>スウ</t>
    </rPh>
    <rPh sb="51" eb="53">
      <t>ジドウ</t>
    </rPh>
    <rPh sb="53" eb="55">
      <t>ケイサン</t>
    </rPh>
    <rPh sb="62" eb="63">
      <t>アヤマ</t>
    </rPh>
    <rPh sb="68" eb="70">
      <t>カクニン</t>
    </rPh>
    <phoneticPr fontId="6"/>
  </si>
  <si>
    <t>u</t>
  </si>
  <si>
    <t>v</t>
  </si>
  <si>
    <t>　　  なお、夜勤時間帯に２ユニットを担当する従業者は、通常主に担当するユニット名を入力してください。</t>
    <rPh sb="7" eb="9">
      <t>ヤキン</t>
    </rPh>
    <rPh sb="9" eb="12">
      <t>ジカンタイ</t>
    </rPh>
    <rPh sb="19" eb="21">
      <t>タントウ</t>
    </rPh>
    <rPh sb="23" eb="26">
      <t>ジュウギョウシャ</t>
    </rPh>
    <rPh sb="28" eb="30">
      <t>ツウジョウ</t>
    </rPh>
    <rPh sb="30" eb="31">
      <t>オモ</t>
    </rPh>
    <rPh sb="32" eb="34">
      <t>タントウ</t>
    </rPh>
    <rPh sb="40" eb="41">
      <t>メイ</t>
    </rPh>
    <rPh sb="42" eb="44">
      <t>ニュウリョク</t>
    </rPh>
    <phoneticPr fontId="6"/>
  </si>
  <si>
    <t>　　  新規又は再開の場合は、推定数（共用型認知症対応型通所介護を実施している場合は、同サービスの利用者の推定数を含む。）を入力してください。</t>
    <rPh sb="19" eb="21">
      <t>キョウヨウ</t>
    </rPh>
    <rPh sb="21" eb="22">
      <t>ガタ</t>
    </rPh>
    <rPh sb="22" eb="25">
      <t>ニンチショウ</t>
    </rPh>
    <rPh sb="25" eb="27">
      <t>タイオウ</t>
    </rPh>
    <rPh sb="27" eb="28">
      <t>ガタ</t>
    </rPh>
    <rPh sb="28" eb="30">
      <t>ツウショ</t>
    </rPh>
    <rPh sb="30" eb="32">
      <t>カイゴ</t>
    </rPh>
    <rPh sb="33" eb="35">
      <t>ジッシ</t>
    </rPh>
    <rPh sb="39" eb="41">
      <t>バアイ</t>
    </rPh>
    <rPh sb="43" eb="44">
      <t>ドウ</t>
    </rPh>
    <rPh sb="49" eb="52">
      <t>リヨウシャ</t>
    </rPh>
    <rPh sb="53" eb="56">
      <t>スイテイスウ</t>
    </rPh>
    <rPh sb="57" eb="58">
      <t>フク</t>
    </rPh>
    <phoneticPr fontId="6"/>
  </si>
  <si>
    <t>aa</t>
  </si>
  <si>
    <t>(4) 事業所全体のサービス提供単位数</t>
  </si>
  <si>
    <t>ab</t>
  </si>
  <si>
    <t>　　　（注）利用定員が10人以下の場合は、「確保すべき看護職員及び介護職員の勤務時間数」</t>
    <rPh sb="4" eb="5">
      <t>チュウ</t>
    </rPh>
    <rPh sb="6" eb="8">
      <t>リヨウ</t>
    </rPh>
    <rPh sb="8" eb="10">
      <t>テイイン</t>
    </rPh>
    <rPh sb="13" eb="14">
      <t>ニン</t>
    </rPh>
    <rPh sb="14" eb="16">
      <t>イカ</t>
    </rPh>
    <rPh sb="17" eb="19">
      <t>バアイ</t>
    </rPh>
    <rPh sb="22" eb="24">
      <t>カクホ</t>
    </rPh>
    <rPh sb="27" eb="29">
      <t>カンゴ</t>
    </rPh>
    <rPh sb="29" eb="31">
      <t>ショクイン</t>
    </rPh>
    <rPh sb="31" eb="32">
      <t>オヨ</t>
    </rPh>
    <rPh sb="33" eb="35">
      <t>カイゴ</t>
    </rPh>
    <rPh sb="35" eb="37">
      <t>ショクイン</t>
    </rPh>
    <rPh sb="38" eb="40">
      <t>キンム</t>
    </rPh>
    <rPh sb="40" eb="43">
      <t>ジカンスウ</t>
    </rPh>
    <phoneticPr fontId="6"/>
  </si>
  <si>
    <t>ad</t>
  </si>
  <si>
    <t>ag</t>
  </si>
  <si>
    <t>従業者の勤務の体制及び勤務形態一覧表　記入方法　（特定施設入居者生活介護）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トクテイ</t>
    </rPh>
    <rPh sb="27" eb="29">
      <t>シセツ</t>
    </rPh>
    <rPh sb="29" eb="32">
      <t>ニュウキョシャ</t>
    </rPh>
    <rPh sb="32" eb="34">
      <t>セイカツ</t>
    </rPh>
    <rPh sb="34" eb="36">
      <t>カイゴ</t>
    </rPh>
    <phoneticPr fontId="11"/>
  </si>
  <si>
    <t xml:space="preserve">   勤務時間数のみを入力してください。</t>
  </si>
  <si>
    <t>・No18～33以外は始業時刻・終業時刻・休憩時間等を入力すると勤務時間数が計算されますが、</t>
    <rPh sb="8" eb="10">
      <t>イガイ</t>
    </rPh>
    <rPh sb="11" eb="13">
      <t>シギョウ</t>
    </rPh>
    <rPh sb="13" eb="15">
      <t>ジコク</t>
    </rPh>
    <rPh sb="16" eb="18">
      <t>シュウギョウ</t>
    </rPh>
    <rPh sb="18" eb="20">
      <t>ジコク</t>
    </rPh>
    <rPh sb="21" eb="23">
      <t>キュウケイ</t>
    </rPh>
    <rPh sb="23" eb="25">
      <t>ジカン</t>
    </rPh>
    <rPh sb="25" eb="26">
      <t>トウ</t>
    </rPh>
    <rPh sb="27" eb="29">
      <t>ニュウリョク</t>
    </rPh>
    <rPh sb="32" eb="34">
      <t>キンム</t>
    </rPh>
    <rPh sb="34" eb="37">
      <t>ジカンスウ</t>
    </rPh>
    <rPh sb="38" eb="40">
      <t>ケイサン</t>
    </rPh>
    <phoneticPr fontId="6"/>
  </si>
  <si>
    <t>・シフト記号が足りない場合は、適宜、行を追加してください。</t>
    <rPh sb="4" eb="6">
      <t>キゴウ</t>
    </rPh>
    <rPh sb="7" eb="8">
      <t>タ</t>
    </rPh>
    <rPh sb="11" eb="13">
      <t>バアイ</t>
    </rPh>
    <rPh sb="15" eb="17">
      <t>テキギ</t>
    </rPh>
    <rPh sb="18" eb="19">
      <t>ギョウ</t>
    </rPh>
    <rPh sb="20" eb="22">
      <t>ツイカ</t>
    </rPh>
    <phoneticPr fontId="6"/>
  </si>
  <si>
    <t>休憩時間1時間は「1:00」、休憩時間45分は「00:45」と入力してください。</t>
    <rPh sb="0" eb="2">
      <t>キュウケイ</t>
    </rPh>
    <rPh sb="2" eb="4">
      <t>ジカン</t>
    </rPh>
    <rPh sb="5" eb="7">
      <t>ジカン</t>
    </rPh>
    <rPh sb="15" eb="17">
      <t>キュウケイ</t>
    </rPh>
    <rPh sb="17" eb="19">
      <t>ジカン</t>
    </rPh>
    <rPh sb="21" eb="22">
      <t>フン</t>
    </rPh>
    <rPh sb="31" eb="33">
      <t>ニュウリョク</t>
    </rPh>
    <phoneticPr fontId="6"/>
  </si>
  <si>
    <t>　(16) 通いサービスの利用者数を入力してください。</t>
    <rPh sb="6" eb="7">
      <t>カヨ</t>
    </rPh>
    <rPh sb="13" eb="16">
      <t>リヨウシャ</t>
    </rPh>
    <rPh sb="16" eb="17">
      <t>スウ</t>
    </rPh>
    <rPh sb="18" eb="20">
      <t>ニュウリョク</t>
    </rPh>
    <phoneticPr fontId="6"/>
  </si>
  <si>
    <r>
      <t>(15) 宿直②　（上記における該当者の</t>
    </r>
    <r>
      <rPr>
        <b/>
        <sz val="14"/>
        <color rgb="FFFF0000"/>
        <rFont val="UD デジタル 教科書体 N-R"/>
      </rPr>
      <t>No</t>
    </r>
    <r>
      <rPr>
        <sz val="14"/>
        <color auto="1"/>
        <rFont val="UD デジタル 教科書体 N-R"/>
      </rPr>
      <t>を記載）</t>
    </r>
    <rPh sb="5" eb="7">
      <t>シュクチョク</t>
    </rPh>
    <rPh sb="10" eb="12">
      <t>ジョウキ</t>
    </rPh>
    <rPh sb="16" eb="18">
      <t>ガイトウ</t>
    </rPh>
    <rPh sb="18" eb="19">
      <t>シャ</t>
    </rPh>
    <rPh sb="23" eb="25">
      <t>キサイ</t>
    </rPh>
    <phoneticPr fontId="6"/>
  </si>
  <si>
    <t>（</t>
  </si>
  <si>
    <t>うち、休憩時間</t>
    <rPh sb="3" eb="5">
      <t>キュウケイ</t>
    </rPh>
    <rPh sb="5" eb="7">
      <t>ジカン</t>
    </rPh>
    <phoneticPr fontId="6"/>
  </si>
  <si>
    <t>自由記載欄</t>
    <rPh sb="0" eb="2">
      <t>ジユウ</t>
    </rPh>
    <rPh sb="2" eb="4">
      <t>キサイ</t>
    </rPh>
    <rPh sb="4" eb="5">
      <t>ラン</t>
    </rPh>
    <phoneticPr fontId="6"/>
  </si>
  <si>
    <t>前号に規定する期間内に第百十五条の十五第二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五年を経過しないものであるとき。</t>
  </si>
  <si>
    <t>≪提出不要≫</t>
    <rPh sb="1" eb="3">
      <t>テイシュツ</t>
    </rPh>
    <rPh sb="3" eb="5">
      <t>フヨウ</t>
    </rPh>
    <phoneticPr fontId="6"/>
  </si>
  <si>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6"/>
  </si>
  <si>
    <t>　(1) 「４週」・「暦月」のいずれかを選択してください。</t>
    <rPh sb="7" eb="8">
      <t>シュウ</t>
    </rPh>
    <rPh sb="11" eb="12">
      <t>レキ</t>
    </rPh>
    <rPh sb="12" eb="13">
      <t>ツキ</t>
    </rPh>
    <rPh sb="20" eb="22">
      <t>センタク</t>
    </rPh>
    <phoneticPr fontId="6"/>
  </si>
  <si>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6"/>
  </si>
  <si>
    <t>社会福祉主事（3年以上従事）</t>
    <rPh sb="0" eb="2">
      <t>シャカイ</t>
    </rPh>
    <rPh sb="2" eb="4">
      <t>フクシ</t>
    </rPh>
    <rPh sb="4" eb="6">
      <t>シュジ</t>
    </rPh>
    <rPh sb="8" eb="9">
      <t>ネン</t>
    </rPh>
    <rPh sb="9" eb="11">
      <t>イジョウ</t>
    </rPh>
    <rPh sb="11" eb="13">
      <t>ジュウジ</t>
    </rPh>
    <phoneticPr fontId="6"/>
  </si>
  <si>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6"/>
  </si>
  <si>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6"/>
  </si>
  <si>
    <t>　(4)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6"/>
  </si>
  <si>
    <t>　　  新規又は再開の場合は、推定数を入力してください。</t>
  </si>
  <si>
    <t xml:space="preserve"> 　　 記入の順序は、職種ごとにまとめてください。ただし、ユニットに属する看護職員の場合は、看護職員・介護職員をユニット単位でまとめて記載してください。</t>
    <rPh sb="4" eb="6">
      <t>キニュウ</t>
    </rPh>
    <rPh sb="7" eb="9">
      <t>ジュンジョ</t>
    </rPh>
    <rPh sb="11" eb="13">
      <t>ショクシュ</t>
    </rPh>
    <rPh sb="34" eb="35">
      <t>ゾク</t>
    </rPh>
    <rPh sb="37" eb="39">
      <t>カンゴ</t>
    </rPh>
    <rPh sb="39" eb="41">
      <t>ショクイン</t>
    </rPh>
    <rPh sb="42" eb="44">
      <t>バアイ</t>
    </rPh>
    <rPh sb="46" eb="48">
      <t>カンゴ</t>
    </rPh>
    <rPh sb="48" eb="50">
      <t>ショクイン</t>
    </rPh>
    <rPh sb="51" eb="53">
      <t>カイゴ</t>
    </rPh>
    <rPh sb="53" eb="55">
      <t>ショクイン</t>
    </rPh>
    <rPh sb="60" eb="62">
      <t>タンイ</t>
    </rPh>
    <rPh sb="67" eb="69">
      <t>キサイ</t>
    </rPh>
    <phoneticPr fontId="6"/>
  </si>
  <si>
    <t>　(5)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11"/>
  </si>
  <si>
    <t>　(6)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6"/>
  </si>
  <si>
    <t>◎</t>
  </si>
  <si>
    <t>申請者が市町村の条例で定める者でないとき。</t>
  </si>
  <si>
    <t>　　  ※ 指定基準の確認に際しては、４週分の入力で差し支えありません。</t>
  </si>
  <si>
    <t>　　　 その他、特記事項欄としてもご活用ください。</t>
    <rPh sb="6" eb="7">
      <t>タ</t>
    </rPh>
    <rPh sb="8" eb="10">
      <t>トッキ</t>
    </rPh>
    <rPh sb="10" eb="12">
      <t>ジコウ</t>
    </rPh>
    <rPh sb="12" eb="13">
      <t>ラン</t>
    </rPh>
    <rPh sb="18" eb="20">
      <t>カツヨウ</t>
    </rPh>
    <phoneticPr fontId="6"/>
  </si>
  <si>
    <t>　(12)【任意入力】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6"/>
  </si>
  <si>
    <t>　　　　○ 常勤換算方法とは、非常勤の従業者について「事業所の従業者の勤務延時間数を当該事業所において常勤の従業者が勤務すべき時間数で除することにより、</t>
  </si>
  <si>
    <t>　　　　　手入力すること。</t>
  </si>
  <si>
    <t>　　　　○ 職員が育児・介護休業法による短時間勤務制度等を利用する場合、週30時間以上の勤務で、常勤換算方法での計算にあたり、常勤の従業者が勤務すべき時間数を満たしたものとし、</t>
    <rPh sb="6" eb="8">
      <t>ショクイン</t>
    </rPh>
    <rPh sb="9" eb="11">
      <t>イクジ</t>
    </rPh>
    <rPh sb="12" eb="14">
      <t>カイゴ</t>
    </rPh>
    <rPh sb="14" eb="16">
      <t>キュウギョウ</t>
    </rPh>
    <rPh sb="16" eb="17">
      <t>ホウ</t>
    </rPh>
    <rPh sb="20" eb="23">
      <t>タンジカン</t>
    </rPh>
    <rPh sb="23" eb="25">
      <t>キンム</t>
    </rPh>
    <rPh sb="25" eb="27">
      <t>セイド</t>
    </rPh>
    <rPh sb="27" eb="28">
      <t>トウ</t>
    </rPh>
    <rPh sb="29" eb="31">
      <t>リヨウ</t>
    </rPh>
    <rPh sb="33" eb="35">
      <t>バアイ</t>
    </rPh>
    <rPh sb="36" eb="37">
      <t>シュウ</t>
    </rPh>
    <rPh sb="39" eb="41">
      <t>ジカン</t>
    </rPh>
    <rPh sb="41" eb="43">
      <t>イジョウ</t>
    </rPh>
    <rPh sb="44" eb="46">
      <t>キンム</t>
    </rPh>
    <rPh sb="48" eb="50">
      <t>ジョウキン</t>
    </rPh>
    <rPh sb="50" eb="52">
      <t>カンサン</t>
    </rPh>
    <rPh sb="52" eb="54">
      <t>ホウホウ</t>
    </rPh>
    <rPh sb="56" eb="58">
      <t>ケイサン</t>
    </rPh>
    <rPh sb="63" eb="65">
      <t>ジョウキン</t>
    </rPh>
    <rPh sb="66" eb="69">
      <t>ジュウギョウシャ</t>
    </rPh>
    <rPh sb="70" eb="72">
      <t>キンム</t>
    </rPh>
    <rPh sb="75" eb="78">
      <t>ジカンスウ</t>
    </rPh>
    <rPh sb="79" eb="80">
      <t>ミ</t>
    </rPh>
    <phoneticPr fontId="6"/>
  </si>
  <si>
    <t>　　　　　１（常勤）として取り扱うことが可能です。この場合、勤務形態の記号は「A」または「B」とし、人員基準の確認の表においては、「常勤換算方法対象外の常勤の従業者の人数」の欄に</t>
    <rPh sb="7" eb="9">
      <t>ジョウキン</t>
    </rPh>
    <rPh sb="13" eb="14">
      <t>ト</t>
    </rPh>
    <rPh sb="15" eb="16">
      <t>アツカ</t>
    </rPh>
    <rPh sb="20" eb="22">
      <t>カノウ</t>
    </rPh>
    <rPh sb="27" eb="29">
      <t>バアイ</t>
    </rPh>
    <rPh sb="30" eb="32">
      <t>キンム</t>
    </rPh>
    <rPh sb="32" eb="34">
      <t>ケイタイ</t>
    </rPh>
    <rPh sb="35" eb="37">
      <t>キゴウ</t>
    </rPh>
    <rPh sb="50" eb="52">
      <t>ジンイン</t>
    </rPh>
    <rPh sb="52" eb="54">
      <t>キジュン</t>
    </rPh>
    <rPh sb="55" eb="57">
      <t>カクニン</t>
    </rPh>
    <rPh sb="58" eb="59">
      <t>ヒョウ</t>
    </rPh>
    <rPh sb="66" eb="68">
      <t>ジョウキン</t>
    </rPh>
    <rPh sb="68" eb="70">
      <t>カンサン</t>
    </rPh>
    <rPh sb="70" eb="72">
      <t>ホウホウ</t>
    </rPh>
    <rPh sb="72" eb="75">
      <t>タイショウガイ</t>
    </rPh>
    <rPh sb="76" eb="78">
      <t>ジョウキン</t>
    </rPh>
    <rPh sb="79" eb="82">
      <t>ジュウギョウシャ</t>
    </rPh>
    <rPh sb="83" eb="85">
      <t>ニンズウ</t>
    </rPh>
    <rPh sb="87" eb="88">
      <t>ラン</t>
    </rPh>
    <phoneticPr fontId="6"/>
  </si>
  <si>
    <t>　必ずしも本様式によらず、各室の用途及び面積の分かるものであれば、既存の平面図等をもって提出書類として差し支えありません。</t>
    <rPh sb="1" eb="2">
      <t>カナラ</t>
    </rPh>
    <rPh sb="5" eb="6">
      <t>ホン</t>
    </rPh>
    <rPh sb="6" eb="8">
      <t>ヨウシキ</t>
    </rPh>
    <rPh sb="13" eb="15">
      <t>カクシツ</t>
    </rPh>
    <rPh sb="16" eb="18">
      <t>ヨウト</t>
    </rPh>
    <rPh sb="18" eb="19">
      <t>オヨ</t>
    </rPh>
    <rPh sb="20" eb="22">
      <t>メンセキ</t>
    </rPh>
    <rPh sb="23" eb="24">
      <t>ワ</t>
    </rPh>
    <rPh sb="33" eb="35">
      <t>キゾン</t>
    </rPh>
    <rPh sb="36" eb="39">
      <t>ヘイメンズ</t>
    </rPh>
    <rPh sb="39" eb="40">
      <t>トウ</t>
    </rPh>
    <rPh sb="44" eb="46">
      <t>テイシュツ</t>
    </rPh>
    <rPh sb="46" eb="48">
      <t>ショルイ</t>
    </rPh>
    <rPh sb="51" eb="52">
      <t>サ</t>
    </rPh>
    <rPh sb="53" eb="54">
      <t>ツカ</t>
    </rPh>
    <phoneticPr fontId="11"/>
  </si>
  <si>
    <t>・・・直接入力する必要がある箇所です。</t>
    <rPh sb="3" eb="5">
      <t>チョクセツ</t>
    </rPh>
    <rPh sb="5" eb="7">
      <t>ニュウリョク</t>
    </rPh>
    <rPh sb="9" eb="11">
      <t>ヒツヨウ</t>
    </rPh>
    <rPh sb="14" eb="16">
      <t>カショ</t>
    </rPh>
    <phoneticPr fontId="6"/>
  </si>
  <si>
    <t>サービス提供時間</t>
    <rPh sb="4" eb="6">
      <t>テイキョウ</t>
    </rPh>
    <rPh sb="6" eb="8">
      <t>ジカン</t>
    </rPh>
    <phoneticPr fontId="6"/>
  </si>
  <si>
    <t>(4) 入所者数（利用者数）</t>
    <rPh sb="4" eb="7">
      <t>ニュウショシャ</t>
    </rPh>
    <rPh sb="7" eb="8">
      <t>スウ</t>
    </rPh>
    <rPh sb="9" eb="12">
      <t>リヨウシャ</t>
    </rPh>
    <rPh sb="12" eb="13">
      <t>スウ</t>
    </rPh>
    <phoneticPr fontId="6"/>
  </si>
  <si>
    <t>一</t>
    <rPh sb="0" eb="1">
      <t>イチ</t>
    </rPh>
    <phoneticPr fontId="11"/>
  </si>
  <si>
    <t>・・・プルダウンから選択して入力する必要がある箇所です。</t>
    <rPh sb="10" eb="12">
      <t>センタク</t>
    </rPh>
    <rPh sb="14" eb="16">
      <t>ニュウリョク</t>
    </rPh>
    <rPh sb="18" eb="20">
      <t>ヒツヨウ</t>
    </rPh>
    <rPh sb="23" eb="25">
      <t>カショ</t>
    </rPh>
    <phoneticPr fontId="6"/>
  </si>
  <si>
    <t>（注）常勤・非常勤の区分について</t>
    <rPh sb="1" eb="2">
      <t>チュウ</t>
    </rPh>
    <rPh sb="3" eb="5">
      <t>ジョウキン</t>
    </rPh>
    <rPh sb="6" eb="9">
      <t>ヒジョウキン</t>
    </rPh>
    <rPh sb="10" eb="12">
      <t>クブン</t>
    </rPh>
    <phoneticPr fontId="6"/>
  </si>
  <si>
    <t>栄養士</t>
    <rPh sb="0" eb="3">
      <t>エイヨウシ</t>
    </rPh>
    <phoneticPr fontId="6"/>
  </si>
  <si>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6"/>
  </si>
  <si>
    <t>訪問介護員</t>
    <rPh sb="0" eb="2">
      <t>ホウモン</t>
    </rPh>
    <rPh sb="2" eb="4">
      <t>カイゴ</t>
    </rPh>
    <rPh sb="4" eb="5">
      <t>イン</t>
    </rPh>
    <phoneticPr fontId="6"/>
  </si>
  <si>
    <t>○○　D美</t>
  </si>
  <si>
    <t>看護職員</t>
    <rPh sb="0" eb="2">
      <t>カンゴ</t>
    </rPh>
    <rPh sb="2" eb="4">
      <t>ショクイン</t>
    </rPh>
    <phoneticPr fontId="6"/>
  </si>
  <si>
    <t>作業療法士</t>
    <rPh sb="0" eb="2">
      <t>サギョウ</t>
    </rPh>
    <rPh sb="2" eb="5">
      <t>リョウホウシ</t>
    </rPh>
    <phoneticPr fontId="6"/>
  </si>
  <si>
    <t>言語聴覚士</t>
    <rPh sb="0" eb="2">
      <t>ゲンゴ</t>
    </rPh>
    <rPh sb="2" eb="5">
      <t>チョウカクシ</t>
    </rPh>
    <phoneticPr fontId="6"/>
  </si>
  <si>
    <t>非常勤で兼務</t>
    <rPh sb="0" eb="1">
      <t>ヒ</t>
    </rPh>
    <rPh sb="1" eb="3">
      <t>ジョウキン</t>
    </rPh>
    <rPh sb="4" eb="6">
      <t>ケンム</t>
    </rPh>
    <phoneticPr fontId="6"/>
  </si>
  <si>
    <t>下記の記入方法に従って、入力してください。</t>
  </si>
  <si>
    <t>　(7)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6"/>
  </si>
  <si>
    <t>サービス種別</t>
    <rPh sb="4" eb="6">
      <t>シュベツ</t>
    </rPh>
    <phoneticPr fontId="6"/>
  </si>
  <si>
    <t>管理者</t>
    <rPh sb="0" eb="3">
      <t>カンリシャ</t>
    </rPh>
    <phoneticPr fontId="61"/>
  </si>
  <si>
    <t>地域密着型介護老人福祉施設入居者生活介護・共用型認知症対応型通所介護</t>
    <rPh sb="0" eb="2">
      <t>チイキ</t>
    </rPh>
    <rPh sb="2" eb="5">
      <t>ミッチャクガタ</t>
    </rPh>
    <rPh sb="5" eb="7">
      <t>カイゴ</t>
    </rPh>
    <rPh sb="7" eb="9">
      <t>ロウジン</t>
    </rPh>
    <rPh sb="9" eb="11">
      <t>フクシ</t>
    </rPh>
    <rPh sb="11" eb="13">
      <t>シセツ</t>
    </rPh>
    <rPh sb="13" eb="16">
      <t>ニュウキョシャ</t>
    </rPh>
    <rPh sb="16" eb="18">
      <t>セイカツ</t>
    </rPh>
    <rPh sb="18" eb="20">
      <t>カイゴ</t>
    </rPh>
    <rPh sb="21" eb="23">
      <t>キョウヨウ</t>
    </rPh>
    <rPh sb="23" eb="24">
      <t>ガタ</t>
    </rPh>
    <rPh sb="24" eb="27">
      <t>ニンチショウ</t>
    </rPh>
    <rPh sb="27" eb="29">
      <t>タイオウ</t>
    </rPh>
    <rPh sb="29" eb="30">
      <t>ガタ</t>
    </rPh>
    <rPh sb="30" eb="32">
      <t>ツウショ</t>
    </rPh>
    <rPh sb="32" eb="34">
      <t>カイゴ</t>
    </rPh>
    <phoneticPr fontId="6"/>
  </si>
  <si>
    <t>従業者の勤務の体制及び勤務形態一覧表　記入方法　（看護小規模多機能型居宅介護）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カンゴ</t>
    </rPh>
    <rPh sb="27" eb="30">
      <t>ショウキボ</t>
    </rPh>
    <rPh sb="30" eb="33">
      <t>タキノウ</t>
    </rPh>
    <rPh sb="33" eb="34">
      <t>ガタ</t>
    </rPh>
    <rPh sb="34" eb="36">
      <t>キョタク</t>
    </rPh>
    <rPh sb="36" eb="38">
      <t>カイゴ</t>
    </rPh>
    <phoneticPr fontId="11"/>
  </si>
  <si>
    <t>【自治体の皆様へ】</t>
    <rPh sb="1" eb="4">
      <t>ジチタイ</t>
    </rPh>
    <rPh sb="5" eb="7">
      <t>ミナサマ</t>
    </rPh>
    <phoneticPr fontId="6"/>
  </si>
  <si>
    <t>　17行目・・・「職種」</t>
    <rPh sb="3" eb="5">
      <t>ギョウメ</t>
    </rPh>
    <rPh sb="9" eb="11">
      <t>ショクシュ</t>
    </rPh>
    <phoneticPr fontId="6"/>
  </si>
  <si>
    <t>　C列・・・「管理者」</t>
    <rPh sb="2" eb="3">
      <t>レツ</t>
    </rPh>
    <rPh sb="7" eb="10">
      <t>カンリシャ</t>
    </rPh>
    <phoneticPr fontId="6"/>
  </si>
  <si>
    <t>　D列・・・「オペレーター」</t>
    <rPh sb="2" eb="3">
      <t>レツ</t>
    </rPh>
    <phoneticPr fontId="6"/>
  </si>
  <si>
    <t>■ 介護支援専門員の常勤換算方法による人数</t>
    <rPh sb="2" eb="4">
      <t>カイゴ</t>
    </rPh>
    <rPh sb="4" eb="6">
      <t>シエン</t>
    </rPh>
    <rPh sb="6" eb="9">
      <t>センモンイン</t>
    </rPh>
    <rPh sb="10" eb="12">
      <t>ジョウキン</t>
    </rPh>
    <rPh sb="12" eb="14">
      <t>カンサン</t>
    </rPh>
    <rPh sb="14" eb="16">
      <t>ホウホウ</t>
    </rPh>
    <rPh sb="19" eb="21">
      <t>ニンズウ</t>
    </rPh>
    <phoneticPr fontId="6"/>
  </si>
  <si>
    <t>　E列・・・「訪問介護員」</t>
    <rPh sb="2" eb="3">
      <t>レツ</t>
    </rPh>
    <rPh sb="7" eb="9">
      <t>ホウモン</t>
    </rPh>
    <rPh sb="9" eb="11">
      <t>カイゴ</t>
    </rPh>
    <rPh sb="11" eb="12">
      <t>イン</t>
    </rPh>
    <phoneticPr fontId="6"/>
  </si>
  <si>
    <t>　G列・・・「理学療法士」</t>
    <rPh sb="2" eb="3">
      <t>レツ</t>
    </rPh>
    <rPh sb="7" eb="9">
      <t>リガク</t>
    </rPh>
    <rPh sb="9" eb="12">
      <t>リョウホウシ</t>
    </rPh>
    <phoneticPr fontId="6"/>
  </si>
  <si>
    <t>　J列・・・「計画作成責任者」</t>
    <rPh sb="2" eb="3">
      <t>レツ</t>
    </rPh>
    <rPh sb="7" eb="9">
      <t>ケイカク</t>
    </rPh>
    <rPh sb="9" eb="11">
      <t>サクセイ</t>
    </rPh>
    <rPh sb="11" eb="14">
      <t>セキニンシャ</t>
    </rPh>
    <phoneticPr fontId="6"/>
  </si>
  <si>
    <t>　行が足りない場合は、適宜追加してください。</t>
    <rPh sb="1" eb="2">
      <t>ギョウ</t>
    </rPh>
    <rPh sb="3" eb="4">
      <t>タ</t>
    </rPh>
    <rPh sb="7" eb="9">
      <t>バアイ</t>
    </rPh>
    <rPh sb="11" eb="13">
      <t>テキギ</t>
    </rPh>
    <rPh sb="13" eb="15">
      <t>ツイカ</t>
    </rPh>
    <phoneticPr fontId="6"/>
  </si>
  <si>
    <t>※職種を追加したい場合は、17行目に職種名を追加し、それぞれの列に必要資格を入力してください。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6"/>
  </si>
  <si>
    <t>　・「名前」に職種名を入力</t>
    <rPh sb="3" eb="5">
      <t>ナマエ</t>
    </rPh>
    <rPh sb="7" eb="9">
      <t>ショクシュ</t>
    </rPh>
    <rPh sb="9" eb="10">
      <t>メイ</t>
    </rPh>
    <rPh sb="11" eb="13">
      <t>ニュウリョク</t>
    </rPh>
    <phoneticPr fontId="6"/>
  </si>
  <si>
    <t>介護支援専門員</t>
    <rPh sb="0" eb="2">
      <t>カイゴ</t>
    </rPh>
    <rPh sb="2" eb="4">
      <t>シエン</t>
    </rPh>
    <rPh sb="4" eb="7">
      <t>センモンイン</t>
    </rPh>
    <phoneticPr fontId="61"/>
  </si>
  <si>
    <t>　D列・・・「看護職員」</t>
    <rPh sb="2" eb="3">
      <t>レツ</t>
    </rPh>
    <rPh sb="7" eb="9">
      <t>カンゴ</t>
    </rPh>
    <rPh sb="9" eb="11">
      <t>ショクイン</t>
    </rPh>
    <phoneticPr fontId="6"/>
  </si>
  <si>
    <t>旧ホームヘルパー1級課程修了者</t>
    <rPh sb="0" eb="1">
      <t>キュウ</t>
    </rPh>
    <rPh sb="9" eb="10">
      <t>キュウ</t>
    </rPh>
    <rPh sb="10" eb="12">
      <t>カテイ</t>
    </rPh>
    <rPh sb="12" eb="15">
      <t>シュウリョウシャ</t>
    </rPh>
    <phoneticPr fontId="61"/>
  </si>
  <si>
    <t>旧ホームヘルパー2級課程修了者</t>
    <rPh sb="0" eb="1">
      <t>キュウ</t>
    </rPh>
    <rPh sb="9" eb="10">
      <t>キュウ</t>
    </rPh>
    <rPh sb="10" eb="12">
      <t>カテイ</t>
    </rPh>
    <rPh sb="12" eb="15">
      <t>シュウリョウシャ</t>
    </rPh>
    <phoneticPr fontId="61"/>
  </si>
  <si>
    <t>　　 ※ユニットケアリーダー研修を受講した従業者については、必要に応じて、ユニットケアリーダー研修修了証の写しを添付資料として提出してください。</t>
    <rPh sb="14" eb="16">
      <t>ケンシュウ</t>
    </rPh>
    <rPh sb="17" eb="19">
      <t>ジュコウ</t>
    </rPh>
    <rPh sb="21" eb="24">
      <t>ジュウギョウシャ</t>
    </rPh>
    <rPh sb="30" eb="32">
      <t>ヒツヨウ</t>
    </rPh>
    <rPh sb="33" eb="34">
      <t>オウ</t>
    </rPh>
    <rPh sb="47" eb="49">
      <t>ケンシュウ</t>
    </rPh>
    <rPh sb="49" eb="52">
      <t>シュウリョウショウ</t>
    </rPh>
    <rPh sb="53" eb="54">
      <t>ウツ</t>
    </rPh>
    <rPh sb="56" eb="58">
      <t>テンプ</t>
    </rPh>
    <rPh sb="58" eb="60">
      <t>シリョウ</t>
    </rPh>
    <rPh sb="63" eb="65">
      <t>テイシュツ</t>
    </rPh>
    <phoneticPr fontId="6"/>
  </si>
  <si>
    <t>※職種を追加したい場合は、21行目に職種名を追加し、それぞれの列に必要資格を入力してください。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6"/>
  </si>
  <si>
    <t>玄関ホール</t>
    <rPh sb="0" eb="2">
      <t>ゲンカン</t>
    </rPh>
    <phoneticPr fontId="11"/>
  </si>
  <si>
    <t>○○　A男</t>
  </si>
  <si>
    <t>(13)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11"/>
  </si>
  <si>
    <t>○○　F子</t>
  </si>
  <si>
    <r>
      <t>(15) 宿直①　（上記における該当者の</t>
    </r>
    <r>
      <rPr>
        <b/>
        <sz val="14"/>
        <color rgb="FFFF0000"/>
        <rFont val="UD デジタル 教科書体 N-R"/>
      </rPr>
      <t>No</t>
    </r>
    <r>
      <rPr>
        <sz val="14"/>
        <color auto="1"/>
        <rFont val="UD デジタル 教科書体 N-R"/>
      </rPr>
      <t>を記載）</t>
    </r>
    <rPh sb="5" eb="7">
      <t>シュクチョク</t>
    </rPh>
    <rPh sb="10" eb="12">
      <t>ジョウキ</t>
    </rPh>
    <rPh sb="16" eb="18">
      <t>ガイトウ</t>
    </rPh>
    <rPh sb="18" eb="19">
      <t>シャ</t>
    </rPh>
    <rPh sb="23" eb="25">
      <t>キサイ</t>
    </rPh>
    <phoneticPr fontId="6"/>
  </si>
  <si>
    <t>○○　G太</t>
  </si>
  <si>
    <t>○○　H美</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</si>
  <si>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6"/>
  </si>
  <si>
    <t>○○　K子</t>
  </si>
  <si>
    <t>　H列・・・「計画作成担当者」</t>
    <rPh sb="2" eb="3">
      <t>レツ</t>
    </rPh>
    <rPh sb="7" eb="9">
      <t>ケイカク</t>
    </rPh>
    <rPh sb="9" eb="11">
      <t>サクセイ</t>
    </rPh>
    <rPh sb="11" eb="14">
      <t>タントウシャ</t>
    </rPh>
    <phoneticPr fontId="6"/>
  </si>
  <si>
    <t>ユニット２</t>
  </si>
  <si>
    <t>　(6)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11"/>
  </si>
  <si>
    <t>（標準様式６）</t>
    <rPh sb="1" eb="3">
      <t>ヒョウジュン</t>
    </rPh>
    <rPh sb="3" eb="5">
      <t>ヨウシキ</t>
    </rPh>
    <phoneticPr fontId="11"/>
  </si>
  <si>
    <t>　(9) 申請する事業に係る従業者（管理者を含む。）の1ヶ月分の勤務時間を入力してください。（別シートの「シフト記号表」を作成し、シフト記号を選択または入力してください。）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rPh sb="47" eb="48">
      <t>ベツ</t>
    </rPh>
    <rPh sb="56" eb="58">
      <t>キゴウ</t>
    </rPh>
    <rPh sb="58" eb="59">
      <t>ヒョウ</t>
    </rPh>
    <rPh sb="61" eb="63">
      <t>サクセイ</t>
    </rPh>
    <rPh sb="68" eb="70">
      <t>キゴウ</t>
    </rPh>
    <rPh sb="71" eb="73">
      <t>センタク</t>
    </rPh>
    <rPh sb="76" eb="78">
      <t>ニュウリョク</t>
    </rPh>
    <phoneticPr fontId="6"/>
  </si>
  <si>
    <t>地域密着型介護老人福祉施設入所者生活介護（サテライト型）</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6" eb="27">
      <t>ガタ</t>
    </rPh>
    <phoneticPr fontId="6"/>
  </si>
  <si>
    <t>○○　F男</t>
  </si>
  <si>
    <t>(13)【任意入力】人員基準の確認（介護支援専門員（居宅介護支援））</t>
    <rPh sb="5" eb="7">
      <t>ニンイ</t>
    </rPh>
    <rPh sb="7" eb="9">
      <t>ニュウリョク</t>
    </rPh>
    <rPh sb="10" eb="12">
      <t>ジンイン</t>
    </rPh>
    <rPh sb="12" eb="14">
      <t>キジュン</t>
    </rPh>
    <rPh sb="15" eb="17">
      <t>カクニン</t>
    </rPh>
    <rPh sb="18" eb="20">
      <t>カイゴ</t>
    </rPh>
    <rPh sb="20" eb="22">
      <t>シエン</t>
    </rPh>
    <rPh sb="22" eb="25">
      <t>センモンイン</t>
    </rPh>
    <rPh sb="26" eb="28">
      <t>キョタク</t>
    </rPh>
    <rPh sb="28" eb="30">
      <t>カイゴ</t>
    </rPh>
    <rPh sb="30" eb="32">
      <t>シエン</t>
    </rPh>
    <phoneticPr fontId="6"/>
  </si>
  <si>
    <t>　(10)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6"/>
  </si>
  <si>
    <r>
      <t xml:space="preserve">(12)
</t>
    </r>
    <r>
      <rPr>
        <sz val="11"/>
        <color auto="1"/>
        <rFont val="UD デジタル 教科書体 N-R"/>
      </rPr>
      <t>週平均
勤務時間数</t>
    </r>
    <rPh sb="6" eb="8">
      <t>ヘイキン</t>
    </rPh>
    <rPh sb="9" eb="11">
      <t>キンム</t>
    </rPh>
    <rPh sb="11" eb="13">
      <t>ジカン</t>
    </rPh>
    <rPh sb="13" eb="14">
      <t>スウ</t>
    </rPh>
    <phoneticPr fontId="11"/>
  </si>
  <si>
    <t>(8)
勤務
形態</t>
  </si>
  <si>
    <t>　(11)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6"/>
  </si>
  <si>
    <t>(15) 利用者数　　　</t>
  </si>
  <si>
    <t>(9) 氏　名</t>
  </si>
  <si>
    <t>(8) 氏　名</t>
  </si>
  <si>
    <t>　15行目・・・「職種」</t>
    <rPh sb="3" eb="5">
      <t>ギョウメ</t>
    </rPh>
    <rPh sb="9" eb="11">
      <t>ショクシュ</t>
    </rPh>
    <phoneticPr fontId="6"/>
  </si>
  <si>
    <t>介護職員</t>
    <rPh sb="0" eb="2">
      <t>カイゴ</t>
    </rPh>
    <rPh sb="2" eb="4">
      <t>ショクイン</t>
    </rPh>
    <phoneticPr fontId="6"/>
  </si>
  <si>
    <t>機能訓練指導員</t>
    <rPh sb="0" eb="2">
      <t>キノウ</t>
    </rPh>
    <rPh sb="2" eb="4">
      <t>クンレン</t>
    </rPh>
    <rPh sb="4" eb="7">
      <t>シドウイン</t>
    </rPh>
    <phoneticPr fontId="6"/>
  </si>
  <si>
    <t>シフト記号</t>
  </si>
  <si>
    <t>サービス提供時間内
の勤務時間数</t>
    <rPh sb="4" eb="6">
      <t>テイキョウ</t>
    </rPh>
    <rPh sb="6" eb="9">
      <t>ジカンナイ</t>
    </rPh>
    <rPh sb="11" eb="13">
      <t>キンム</t>
    </rPh>
    <rPh sb="13" eb="15">
      <t>ジカン</t>
    </rPh>
    <rPh sb="15" eb="16">
      <t>スウ</t>
    </rPh>
    <phoneticPr fontId="6"/>
  </si>
  <si>
    <t>　30㎡</t>
  </si>
  <si>
    <t>(10)</t>
  </si>
  <si>
    <t>(3)事業所における常勤の従業者が勤務すべき時間数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6"/>
  </si>
  <si>
    <t>　(6) 従業者の職種について、下記のうち該当する職種をプルダウンより選択してください。</t>
    <rPh sb="5" eb="8">
      <t>ジュウギョウシャ</t>
    </rPh>
    <rPh sb="9" eb="11">
      <t>ショクシュ</t>
    </rPh>
    <rPh sb="16" eb="18">
      <t>カキ</t>
    </rPh>
    <rPh sb="21" eb="23">
      <t>ガイトウ</t>
    </rPh>
    <rPh sb="25" eb="27">
      <t>ショクシュ</t>
    </rPh>
    <rPh sb="35" eb="37">
      <t>センタク</t>
    </rPh>
    <phoneticPr fontId="6"/>
  </si>
  <si>
    <t>地域密着型通所介護</t>
    <rPh sb="0" eb="2">
      <t>チイキ</t>
    </rPh>
    <rPh sb="2" eb="5">
      <t>ミッチャクガタ</t>
    </rPh>
    <rPh sb="5" eb="7">
      <t>ツウショ</t>
    </rPh>
    <rPh sb="7" eb="9">
      <t>カイゴ</t>
    </rPh>
    <phoneticPr fontId="6"/>
  </si>
  <si>
    <t>九</t>
    <rPh sb="0" eb="1">
      <t>キュウ</t>
    </rPh>
    <phoneticPr fontId="11"/>
  </si>
  <si>
    <t>(17) 介護従業者の日中の勤務時間の合計</t>
    <rPh sb="5" eb="7">
      <t>カイゴ</t>
    </rPh>
    <rPh sb="7" eb="10">
      <t>ジュウギョウシャ</t>
    </rPh>
    <rPh sb="11" eb="13">
      <t>ニッチュウ</t>
    </rPh>
    <rPh sb="14" eb="16">
      <t>キンム</t>
    </rPh>
    <rPh sb="16" eb="18">
      <t>ジカン</t>
    </rPh>
    <rPh sb="19" eb="21">
      <t>ゴウケイ</t>
    </rPh>
    <phoneticPr fontId="6"/>
  </si>
  <si>
    <t>○○デイサービス</t>
  </si>
  <si>
    <t xml:space="preserve">(5) 当該サービス提供単位のサービス提供時間 </t>
    <rPh sb="4" eb="6">
      <t>トウガイ</t>
    </rPh>
    <rPh sb="10" eb="12">
      <t>テイキョウ</t>
    </rPh>
    <rPh sb="12" eb="14">
      <t>タンイ</t>
    </rPh>
    <rPh sb="19" eb="21">
      <t>テイキョウ</t>
    </rPh>
    <rPh sb="21" eb="23">
      <t>ジカン</t>
    </rPh>
    <phoneticPr fontId="6"/>
  </si>
  <si>
    <t>看護職員、介護職員</t>
    <rPh sb="0" eb="2">
      <t>カンゴ</t>
    </rPh>
    <rPh sb="2" eb="4">
      <t>ショクイン</t>
    </rPh>
    <rPh sb="5" eb="7">
      <t>カイゴ</t>
    </rPh>
    <rPh sb="7" eb="9">
      <t>ショクイン</t>
    </rPh>
    <phoneticPr fontId="6"/>
  </si>
  <si>
    <t>(13) 兼務状況
（兼務先及び兼務する
職務の内容）等</t>
    <rPh sb="5" eb="7">
      <t>ケンム</t>
    </rPh>
    <rPh sb="7" eb="9">
      <t>ジョウキョウ</t>
    </rPh>
    <rPh sb="11" eb="13">
      <t>ケンム</t>
    </rPh>
    <rPh sb="13" eb="14">
      <t>サキ</t>
    </rPh>
    <rPh sb="14" eb="15">
      <t>オヨ</t>
    </rPh>
    <rPh sb="16" eb="18">
      <t>ケンム</t>
    </rPh>
    <rPh sb="21" eb="23">
      <t>ショクム</t>
    </rPh>
    <rPh sb="24" eb="26">
      <t>ナイヨウ</t>
    </rPh>
    <rPh sb="27" eb="28">
      <t>トウ</t>
    </rPh>
    <phoneticPr fontId="11"/>
  </si>
  <si>
    <t>時間）</t>
    <rPh sb="0" eb="2">
      <t>ジカン</t>
    </rPh>
    <phoneticPr fontId="6"/>
  </si>
  <si>
    <t>社会福祉主事任用資格</t>
  </si>
  <si>
    <t>別紙③：　地域密着型介護予防サービス事業所向け</t>
    <rPh sb="0" eb="2">
      <t>ベッシ</t>
    </rPh>
    <rPh sb="21" eb="22">
      <t>ム</t>
    </rPh>
    <phoneticPr fontId="11"/>
  </si>
  <si>
    <t>○○　A太</t>
    <rPh sb="4" eb="5">
      <t>タ</t>
    </rPh>
    <phoneticPr fontId="6"/>
  </si>
  <si>
    <t>○○　C男</t>
  </si>
  <si>
    <t>○○　E次</t>
    <rPh sb="4" eb="5">
      <t>ツギ</t>
    </rPh>
    <phoneticPr fontId="6"/>
  </si>
  <si>
    <t>※24時間表記</t>
  </si>
  <si>
    <t>従業者の勤務の体制及び勤務形態一覧表　記入方法　（認知症対応型共同生活介護）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8">
      <t>ニンチショウ</t>
    </rPh>
    <rPh sb="28" eb="31">
      <t>タイオウガタ</t>
    </rPh>
    <rPh sb="31" eb="33">
      <t>キョウドウ</t>
    </rPh>
    <rPh sb="33" eb="35">
      <t>セイカツ</t>
    </rPh>
    <rPh sb="35" eb="37">
      <t>カイゴ</t>
    </rPh>
    <phoneticPr fontId="11"/>
  </si>
  <si>
    <t>休</t>
    <rPh sb="0" eb="1">
      <t>ヤス</t>
    </rPh>
    <phoneticPr fontId="6"/>
  </si>
  <si>
    <t>・職種ごとの勤務時間を「○：○○～○：○○」と表記することが困難な場合は、No21～30を活用し、勤務時間数のみを入力してください。</t>
    <rPh sb="45" eb="47">
      <t>カツヨウ</t>
    </rPh>
    <phoneticPr fontId="6"/>
  </si>
  <si>
    <t>・地域密着型通所介護における「確保すべき従業者の勤務延時間数」には、「最低限確保すべきとされている程度の休憩時間は含めて差し支えない」としており、</t>
    <rPh sb="1" eb="3">
      <t>チイキ</t>
    </rPh>
    <rPh sb="3" eb="6">
      <t>ミッチャクガタ</t>
    </rPh>
    <rPh sb="6" eb="8">
      <t>ツウショ</t>
    </rPh>
    <rPh sb="8" eb="10">
      <t>カイゴ</t>
    </rPh>
    <rPh sb="15" eb="17">
      <t>カクホ</t>
    </rPh>
    <rPh sb="20" eb="23">
      <t>ジュウギョウシャ</t>
    </rPh>
    <rPh sb="24" eb="26">
      <t>キンム</t>
    </rPh>
    <rPh sb="26" eb="27">
      <t>ノ</t>
    </rPh>
    <rPh sb="27" eb="29">
      <t>ジカン</t>
    </rPh>
    <rPh sb="29" eb="30">
      <t>スウ</t>
    </rPh>
    <rPh sb="35" eb="38">
      <t>サイテイゲン</t>
    </rPh>
    <rPh sb="38" eb="40">
      <t>カクホ</t>
    </rPh>
    <rPh sb="49" eb="51">
      <t>テイド</t>
    </rPh>
    <rPh sb="52" eb="54">
      <t>キュウケイ</t>
    </rPh>
    <rPh sb="54" eb="56">
      <t>ジカン</t>
    </rPh>
    <rPh sb="57" eb="58">
      <t>フク</t>
    </rPh>
    <rPh sb="60" eb="61">
      <t>サ</t>
    </rPh>
    <rPh sb="62" eb="63">
      <t>ツカ</t>
    </rPh>
    <phoneticPr fontId="6"/>
  </si>
  <si>
    <t>休憩時間1時間は「1:00」、休憩時間45分は「00:45」と入力してください。</t>
  </si>
  <si>
    <t>終了時刻</t>
    <rPh sb="0" eb="2">
      <t>シュウリョウ</t>
    </rPh>
    <rPh sb="2" eb="4">
      <t>ジコク</t>
    </rPh>
    <phoneticPr fontId="6"/>
  </si>
  <si>
    <r>
      <t>　　　当該事業所における勤務時間が、当該事業所において定められている常勤の従業者が勤務すべき時間数に達していることをいいます。</t>
    </r>
    <r>
      <rPr>
        <u/>
        <sz val="12"/>
        <color auto="1"/>
        <rFont val="HGSｺﾞｼｯｸE"/>
      </rPr>
      <t>雇用の形態は考慮しません</t>
    </r>
    <r>
      <rPr>
        <sz val="12"/>
        <color auto="1"/>
        <rFont val="HGSｺﾞｼｯｸM"/>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6"/>
  </si>
  <si>
    <t>サービス提供時間内の勤務時間</t>
    <rPh sb="4" eb="6">
      <t>テイキョウ</t>
    </rPh>
    <rPh sb="6" eb="8">
      <t>ジカン</t>
    </rPh>
    <rPh sb="8" eb="9">
      <t>ナイ</t>
    </rPh>
    <rPh sb="10" eb="12">
      <t>キンム</t>
    </rPh>
    <rPh sb="12" eb="14">
      <t>ジカン</t>
    </rPh>
    <phoneticPr fontId="6"/>
  </si>
  <si>
    <t>休日</t>
    <rPh sb="0" eb="2">
      <t>キュウジツ</t>
    </rPh>
    <phoneticPr fontId="6"/>
  </si>
  <si>
    <t>　(5) 当該サービス提供単位のサービス提供時間を入力してください。（送迎時間は含まれません。）</t>
    <rPh sb="5" eb="7">
      <t>トウガイ</t>
    </rPh>
    <rPh sb="11" eb="13">
      <t>テイキョウ</t>
    </rPh>
    <rPh sb="13" eb="15">
      <t>タンイ</t>
    </rPh>
    <rPh sb="20" eb="22">
      <t>テイキョウ</t>
    </rPh>
    <rPh sb="22" eb="24">
      <t>ジカン</t>
    </rPh>
    <rPh sb="25" eb="27">
      <t>ニュウリョク</t>
    </rPh>
    <rPh sb="35" eb="37">
      <t>ソウゲイ</t>
    </rPh>
    <rPh sb="37" eb="39">
      <t>ジカン</t>
    </rPh>
    <rPh sb="40" eb="41">
      <t>フク</t>
    </rPh>
    <phoneticPr fontId="6"/>
  </si>
  <si>
    <t>　C12～L12・・・「職種」</t>
    <rPh sb="12" eb="14">
      <t>ショクシュ</t>
    </rPh>
    <phoneticPr fontId="6"/>
  </si>
  <si>
    <t>　(6)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6"/>
  </si>
  <si>
    <t>　(7)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11"/>
  </si>
  <si>
    <t>(7) 
職種</t>
  </si>
  <si>
    <t>　(8)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6"/>
  </si>
  <si>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6"/>
  </si>
  <si>
    <t>指定介護老人福祉施設（ユニット型）・短期入所生活介護（ユニット型）</t>
    <rPh sb="0" eb="2">
      <t>シテイ</t>
    </rPh>
    <rPh sb="2" eb="4">
      <t>カイゴ</t>
    </rPh>
    <rPh sb="4" eb="6">
      <t>ロウジン</t>
    </rPh>
    <rPh sb="6" eb="8">
      <t>フクシ</t>
    </rPh>
    <rPh sb="8" eb="10">
      <t>シセツ</t>
    </rPh>
    <rPh sb="15" eb="16">
      <t>ガタ</t>
    </rPh>
    <rPh sb="18" eb="20">
      <t>タンキ</t>
    </rPh>
    <rPh sb="20" eb="22">
      <t>ニュウショ</t>
    </rPh>
    <rPh sb="22" eb="24">
      <t>セイカツ</t>
    </rPh>
    <rPh sb="24" eb="26">
      <t>カイゴ</t>
    </rPh>
    <rPh sb="31" eb="32">
      <t>ガタ</t>
    </rPh>
    <phoneticPr fontId="6"/>
  </si>
  <si>
    <r>
      <t xml:space="preserve">       ※選択した資格及び研修に関して、</t>
    </r>
    <r>
      <rPr>
        <b/>
        <u/>
        <sz val="12"/>
        <color auto="1"/>
        <rFont val="UD デジタル 教科書体 N-R"/>
      </rPr>
      <t>必要に応じて、資格証又は研修修了証等の写しを添付資料として提出</t>
    </r>
    <r>
      <rPr>
        <b/>
        <sz val="12"/>
        <color auto="1"/>
        <rFont val="UD デジタル 教科書体 N-R"/>
      </rPr>
      <t>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6"/>
  </si>
  <si>
    <t>　(15) 利用者数は、単位ごとの利用者の実人数（予定の場合は定員数）を入力してください。</t>
    <rPh sb="6" eb="9">
      <t>リヨウシャ</t>
    </rPh>
    <rPh sb="9" eb="10">
      <t>カズ</t>
    </rPh>
    <rPh sb="12" eb="14">
      <t>タンイ</t>
    </rPh>
    <rPh sb="17" eb="20">
      <t>リヨウシャ</t>
    </rPh>
    <rPh sb="21" eb="22">
      <t>ジツ</t>
    </rPh>
    <rPh sb="22" eb="24">
      <t>ニンズウ</t>
    </rPh>
    <rPh sb="25" eb="27">
      <t>ヨテイ</t>
    </rPh>
    <rPh sb="28" eb="30">
      <t>バアイ</t>
    </rPh>
    <rPh sb="31" eb="34">
      <t>テイインスウ</t>
    </rPh>
    <rPh sb="36" eb="38">
      <t>ニュウリョク</t>
    </rPh>
    <phoneticPr fontId="6"/>
  </si>
  <si>
    <t>　(17) 確保すべき介護職員の勤務時間数が自動計算されます。（(15)(16)を入力しないと計算されません。）</t>
    <rPh sb="6" eb="8">
      <t>カクホ</t>
    </rPh>
    <rPh sb="11" eb="13">
      <t>カイゴ</t>
    </rPh>
    <rPh sb="13" eb="15">
      <t>ショクイン</t>
    </rPh>
    <rPh sb="16" eb="18">
      <t>キンム</t>
    </rPh>
    <rPh sb="18" eb="21">
      <t>ジカンスウ</t>
    </rPh>
    <rPh sb="22" eb="24">
      <t>ジドウ</t>
    </rPh>
    <rPh sb="24" eb="26">
      <t>ケイサン</t>
    </rPh>
    <rPh sb="41" eb="43">
      <t>ニュウリョク</t>
    </rPh>
    <rPh sb="47" eb="49">
      <t>ケイサン</t>
    </rPh>
    <phoneticPr fontId="6"/>
  </si>
  <si>
    <t>（該当に○）</t>
    <rPh sb="1" eb="3">
      <t>ガイトウ</t>
    </rPh>
    <phoneticPr fontId="11"/>
  </si>
  <si>
    <t xml:space="preserve"> （参考）</t>
    <rPh sb="2" eb="4">
      <t>サンコウ</t>
    </rPh>
    <phoneticPr fontId="6"/>
  </si>
  <si>
    <t>３  苦情があったサービス事業者に対する対応方針等（居宅介護支援事業者の場合記入）</t>
  </si>
  <si>
    <t>　(18) 1日の職種別人員内訳が自動カウントされますので、誤りがないか確認してください。職種を追加したい場合は、機能訓練指導員の下に１種追加可能です。</t>
    <rPh sb="7" eb="8">
      <t>ニチ</t>
    </rPh>
    <rPh sb="9" eb="12">
      <t>ショクシュベツ</t>
    </rPh>
    <rPh sb="12" eb="14">
      <t>ジンイン</t>
    </rPh>
    <rPh sb="14" eb="16">
      <t>ウチワケ</t>
    </rPh>
    <rPh sb="17" eb="19">
      <t>ジドウ</t>
    </rPh>
    <rPh sb="30" eb="31">
      <t>アヤマ</t>
    </rPh>
    <rPh sb="36" eb="38">
      <t>カクニン</t>
    </rPh>
    <rPh sb="45" eb="47">
      <t>ショクシュ</t>
    </rPh>
    <rPh sb="48" eb="50">
      <t>ツイカ</t>
    </rPh>
    <rPh sb="53" eb="55">
      <t>バアイ</t>
    </rPh>
    <rPh sb="57" eb="59">
      <t>キノウ</t>
    </rPh>
    <rPh sb="59" eb="61">
      <t>クンレン</t>
    </rPh>
    <rPh sb="61" eb="64">
      <t>シドウイン</t>
    </rPh>
    <rPh sb="65" eb="66">
      <t>シタ</t>
    </rPh>
    <rPh sb="68" eb="69">
      <t>シュ</t>
    </rPh>
    <rPh sb="69" eb="71">
      <t>ツイカ</t>
    </rPh>
    <rPh sb="71" eb="73">
      <t>カノウ</t>
    </rPh>
    <phoneticPr fontId="6"/>
  </si>
  <si>
    <t>　D列・・・「生活相談員」</t>
    <rPh sb="2" eb="3">
      <t>レツ</t>
    </rPh>
    <rPh sb="7" eb="9">
      <t>セイカツ</t>
    </rPh>
    <rPh sb="9" eb="12">
      <t>ソウダンイン</t>
    </rPh>
    <phoneticPr fontId="6"/>
  </si>
  <si>
    <t>柔道整復師</t>
    <rPh sb="0" eb="2">
      <t>ジュウドウ</t>
    </rPh>
    <rPh sb="2" eb="5">
      <t>セイフクシ</t>
    </rPh>
    <phoneticPr fontId="6"/>
  </si>
  <si>
    <t>あん摩マッサージ指圧師</t>
    <rPh sb="2" eb="3">
      <t>マ</t>
    </rPh>
    <rPh sb="8" eb="11">
      <t>シアツシ</t>
    </rPh>
    <phoneticPr fontId="6"/>
  </si>
  <si>
    <t>（参考）
(17) 1日の職種別人員内訳</t>
    <rPh sb="1" eb="3">
      <t>サンコウ</t>
    </rPh>
    <rPh sb="11" eb="12">
      <t>ニチ</t>
    </rPh>
    <rPh sb="13" eb="16">
      <t>ショクシュベツ</t>
    </rPh>
    <rPh sb="16" eb="17">
      <t>ニン</t>
    </rPh>
    <rPh sb="17" eb="18">
      <t>イン</t>
    </rPh>
    <rPh sb="18" eb="19">
      <t>ウチ</t>
    </rPh>
    <rPh sb="19" eb="20">
      <t>ヤク</t>
    </rPh>
    <phoneticPr fontId="6"/>
  </si>
  <si>
    <t>認知症対応型サービス事業管理者研修修了</t>
    <rPh sb="0" eb="3">
      <t>ニンチショウ</t>
    </rPh>
    <rPh sb="3" eb="6">
      <t>タイオウガタ</t>
    </rPh>
    <rPh sb="10" eb="12">
      <t>ジギョウ</t>
    </rPh>
    <rPh sb="12" eb="15">
      <t>カンリシャ</t>
    </rPh>
    <rPh sb="15" eb="17">
      <t>ケンシュウ</t>
    </rPh>
    <rPh sb="17" eb="19">
      <t>シュウリョウ</t>
    </rPh>
    <phoneticPr fontId="6"/>
  </si>
  <si>
    <t>　(11) 申請する事業に係る従業者（管理者を含む。）の1ヶ月分の勤務時間を入力してください。（別シートの「シフト記号表」を作成し、シフト記号を選択または入力してください。）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rPh sb="77" eb="79">
      <t>ニュウリョク</t>
    </rPh>
    <phoneticPr fontId="6"/>
  </si>
  <si>
    <t>・（介護予防）認知症対応型通所介護における「確保すべき従業者の勤務延時間数」には、「最低限確保すべきとされている程度の休憩時間は含めて差し支えない」としており、</t>
    <rPh sb="2" eb="4">
      <t>カイゴ</t>
    </rPh>
    <rPh sb="4" eb="6">
      <t>ヨボウ</t>
    </rPh>
    <rPh sb="7" eb="10">
      <t>ニンチショウ</t>
    </rPh>
    <rPh sb="10" eb="13">
      <t>タイオウガタ</t>
    </rPh>
    <rPh sb="13" eb="15">
      <t>ツウショ</t>
    </rPh>
    <rPh sb="15" eb="17">
      <t>カイゴ</t>
    </rPh>
    <rPh sb="22" eb="24">
      <t>カクホ</t>
    </rPh>
    <rPh sb="27" eb="30">
      <t>ジュウギョウシャ</t>
    </rPh>
    <rPh sb="31" eb="33">
      <t>キンム</t>
    </rPh>
    <rPh sb="33" eb="34">
      <t>ノ</t>
    </rPh>
    <rPh sb="34" eb="36">
      <t>ジカン</t>
    </rPh>
    <rPh sb="36" eb="37">
      <t>スウ</t>
    </rPh>
    <rPh sb="42" eb="45">
      <t>サイテイゲン</t>
    </rPh>
    <rPh sb="45" eb="47">
      <t>カクホ</t>
    </rPh>
    <rPh sb="56" eb="58">
      <t>テイド</t>
    </rPh>
    <rPh sb="59" eb="61">
      <t>キュウケイ</t>
    </rPh>
    <rPh sb="61" eb="63">
      <t>ジカン</t>
    </rPh>
    <rPh sb="64" eb="65">
      <t>フク</t>
    </rPh>
    <rPh sb="67" eb="68">
      <t>サ</t>
    </rPh>
    <rPh sb="69" eb="70">
      <t>ツカ</t>
    </rPh>
    <phoneticPr fontId="6"/>
  </si>
  <si>
    <t>従業者の勤務の体制及び勤務形態一覧表　記入方法　（認知症対応型通所介護）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8">
      <t>ニンチショウ</t>
    </rPh>
    <rPh sb="28" eb="30">
      <t>タイオウ</t>
    </rPh>
    <rPh sb="30" eb="31">
      <t>ガタ</t>
    </rPh>
    <rPh sb="31" eb="33">
      <t>ツウショ</t>
    </rPh>
    <rPh sb="33" eb="35">
      <t>カイゴ</t>
    </rPh>
    <phoneticPr fontId="11"/>
  </si>
  <si>
    <t>　(17) 1日の職種別人員内訳が自動カウントされますので、誤りがないか確認してください。職種を追加したい場合は、機能訓練指導員の下に１種追加可能です。</t>
    <rPh sb="7" eb="8">
      <t>ニチ</t>
    </rPh>
    <rPh sb="9" eb="12">
      <t>ショクシュベツ</t>
    </rPh>
    <rPh sb="12" eb="14">
      <t>ジンイン</t>
    </rPh>
    <rPh sb="14" eb="16">
      <t>ウチワケ</t>
    </rPh>
    <rPh sb="17" eb="19">
      <t>ジドウ</t>
    </rPh>
    <rPh sb="30" eb="31">
      <t>アヤマ</t>
    </rPh>
    <rPh sb="36" eb="38">
      <t>カクニン</t>
    </rPh>
    <rPh sb="45" eb="47">
      <t>ショクシュ</t>
    </rPh>
    <rPh sb="48" eb="50">
      <t>ツイカ</t>
    </rPh>
    <rPh sb="53" eb="55">
      <t>バアイ</t>
    </rPh>
    <rPh sb="57" eb="59">
      <t>キノウ</t>
    </rPh>
    <rPh sb="59" eb="61">
      <t>クンレン</t>
    </rPh>
    <rPh sb="61" eb="64">
      <t>シドウイン</t>
    </rPh>
    <rPh sb="65" eb="66">
      <t>シタ</t>
    </rPh>
    <rPh sb="68" eb="69">
      <t>シュ</t>
    </rPh>
    <rPh sb="69" eb="71">
      <t>ツイカ</t>
    </rPh>
    <rPh sb="71" eb="73">
      <t>カノウ</t>
    </rPh>
    <phoneticPr fontId="6"/>
  </si>
  <si>
    <t>従業者の勤務の体制及び勤務形態一覧表　記入方法　（【従来型】指定介護老人福祉施設・短期入所生活介護）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6" eb="28">
      <t>ジュウライ</t>
    </rPh>
    <rPh sb="28" eb="29">
      <t>ガタ</t>
    </rPh>
    <rPh sb="30" eb="32">
      <t>シテイ</t>
    </rPh>
    <rPh sb="32" eb="34">
      <t>カイゴ</t>
    </rPh>
    <rPh sb="34" eb="36">
      <t>ロウジン</t>
    </rPh>
    <rPh sb="36" eb="38">
      <t>フクシ</t>
    </rPh>
    <rPh sb="38" eb="40">
      <t>シセツ</t>
    </rPh>
    <rPh sb="41" eb="43">
      <t>タンキ</t>
    </rPh>
    <rPh sb="43" eb="45">
      <t>ニュウショ</t>
    </rPh>
    <rPh sb="45" eb="47">
      <t>セイカツ</t>
    </rPh>
    <rPh sb="47" eb="49">
      <t>カイゴ</t>
    </rPh>
    <phoneticPr fontId="11"/>
  </si>
  <si>
    <t>介護予防認知症対応型通所介護</t>
    <rPh sb="0" eb="2">
      <t>カイゴ</t>
    </rPh>
    <rPh sb="2" eb="4">
      <t>ヨボウ</t>
    </rPh>
    <rPh sb="4" eb="7">
      <t>ニンチショウ</t>
    </rPh>
    <rPh sb="7" eb="10">
      <t>タイオウガタ</t>
    </rPh>
    <rPh sb="10" eb="12">
      <t>ツウショ</t>
    </rPh>
    <rPh sb="12" eb="14">
      <t>カイゴ</t>
    </rPh>
    <phoneticPr fontId="6"/>
  </si>
  <si>
    <t>年　月</t>
    <rPh sb="0" eb="1">
      <t>ネン</t>
    </rPh>
    <rPh sb="2" eb="3">
      <t>ガツ</t>
    </rPh>
    <phoneticPr fontId="11"/>
  </si>
  <si>
    <t>(15) 日ごとの通いサービスの実利用者数</t>
    <rPh sb="5" eb="6">
      <t>ヒ</t>
    </rPh>
    <rPh sb="9" eb="10">
      <t>カヨ</t>
    </rPh>
    <rPh sb="16" eb="17">
      <t>ジツ</t>
    </rPh>
    <rPh sb="17" eb="20">
      <t>リヨウシャ</t>
    </rPh>
    <rPh sb="20" eb="21">
      <t>スウ</t>
    </rPh>
    <phoneticPr fontId="6"/>
  </si>
  <si>
    <t>(16) 日ごとの宿泊サービスの実利用者数</t>
    <rPh sb="5" eb="6">
      <t>ヒ</t>
    </rPh>
    <rPh sb="9" eb="11">
      <t>シュクハク</t>
    </rPh>
    <rPh sb="16" eb="17">
      <t>ジツ</t>
    </rPh>
    <rPh sb="17" eb="20">
      <t>リヨウシャ</t>
    </rPh>
    <rPh sb="20" eb="21">
      <t>スウ</t>
    </rPh>
    <phoneticPr fontId="6"/>
  </si>
  <si>
    <t>(8) 資格</t>
    <rPh sb="4" eb="6">
      <t>シカク</t>
    </rPh>
    <phoneticPr fontId="6"/>
  </si>
  <si>
    <t>日中の勤務時間数</t>
    <rPh sb="0" eb="2">
      <t>ニッチュウ</t>
    </rPh>
    <rPh sb="3" eb="5">
      <t>キンム</t>
    </rPh>
    <rPh sb="5" eb="8">
      <t>ジカンスウ</t>
    </rPh>
    <phoneticPr fontId="6"/>
  </si>
  <si>
    <t>(4) 利用者数（通いサービス）　</t>
    <rPh sb="4" eb="7">
      <t>リヨウシャ</t>
    </rPh>
    <rPh sb="7" eb="8">
      <t>スウ</t>
    </rPh>
    <rPh sb="9" eb="10">
      <t>カヨ</t>
    </rPh>
    <phoneticPr fontId="6"/>
  </si>
  <si>
    <t>（宿直   ･･･</t>
    <rPh sb="1" eb="3">
      <t>シュクチョク</t>
    </rPh>
    <phoneticPr fontId="6"/>
  </si>
  <si>
    <t>利用者の生活時間帯（日中）</t>
    <rPh sb="0" eb="3">
      <t>リヨウシャ</t>
    </rPh>
    <rPh sb="4" eb="6">
      <t>セイカツ</t>
    </rPh>
    <rPh sb="6" eb="9">
      <t>ジカンタイ</t>
    </rPh>
    <rPh sb="10" eb="12">
      <t>ニッチュウ</t>
    </rPh>
    <phoneticPr fontId="6"/>
  </si>
  <si>
    <t>夜間及び深夜の時間帯</t>
    <rPh sb="0" eb="2">
      <t>ヤカン</t>
    </rPh>
    <rPh sb="2" eb="3">
      <t>オヨ</t>
    </rPh>
    <rPh sb="4" eb="6">
      <t>シンヤ</t>
    </rPh>
    <rPh sb="7" eb="10">
      <t>ジカンタイ</t>
    </rPh>
    <phoneticPr fontId="6"/>
  </si>
  <si>
    <t>人</t>
    <rPh sb="0" eb="1">
      <t>ニン</t>
    </rPh>
    <phoneticPr fontId="6"/>
  </si>
  <si>
    <t>介護支援専門員</t>
    <rPh sb="0" eb="2">
      <t>カイゴ</t>
    </rPh>
    <rPh sb="2" eb="4">
      <t>シエン</t>
    </rPh>
    <rPh sb="4" eb="7">
      <t>センモンイン</t>
    </rPh>
    <phoneticPr fontId="6"/>
  </si>
  <si>
    <t>認知症対応型サービス事業管理者研修修了</t>
    <rPh sb="0" eb="3">
      <t>ニンチショウ</t>
    </rPh>
    <rPh sb="3" eb="5">
      <t>タイオウ</t>
    </rPh>
    <rPh sb="5" eb="6">
      <t>ガタ</t>
    </rPh>
    <rPh sb="10" eb="12">
      <t>ジギョウ</t>
    </rPh>
    <rPh sb="12" eb="15">
      <t>カンリシャ</t>
    </rPh>
    <rPh sb="15" eb="17">
      <t>ケンシュウ</t>
    </rPh>
    <rPh sb="17" eb="19">
      <t>シュウリョウ</t>
    </rPh>
    <phoneticPr fontId="6"/>
  </si>
  <si>
    <t>日中の時間帯</t>
    <rPh sb="0" eb="2">
      <t>ニッチュウ</t>
    </rPh>
    <rPh sb="3" eb="6">
      <t>ジカンタイ</t>
    </rPh>
    <phoneticPr fontId="6"/>
  </si>
  <si>
    <t>日中の勤務時間</t>
    <rPh sb="0" eb="2">
      <t>ニッチュウ</t>
    </rPh>
    <rPh sb="3" eb="5">
      <t>キンム</t>
    </rPh>
    <rPh sb="5" eb="7">
      <t>ジカン</t>
    </rPh>
    <phoneticPr fontId="6"/>
  </si>
  <si>
    <t>の勤務時間</t>
    <rPh sb="1" eb="3">
      <t>キンム</t>
    </rPh>
    <rPh sb="3" eb="5">
      <t>ジカン</t>
    </rPh>
    <phoneticPr fontId="6"/>
  </si>
  <si>
    <t>(4) 利用者数</t>
    <rPh sb="4" eb="7">
      <t>リヨウシャ</t>
    </rPh>
    <rPh sb="7" eb="8">
      <t>スウ</t>
    </rPh>
    <phoneticPr fontId="6"/>
  </si>
  <si>
    <t>従業者の勤務の体制及び勤務形態一覧表　記入方法　（小規模多機能型居宅介護）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8">
      <t>ショウキボ</t>
    </rPh>
    <rPh sb="28" eb="31">
      <t>タキノウ</t>
    </rPh>
    <rPh sb="31" eb="32">
      <t>ガタ</t>
    </rPh>
    <rPh sb="32" eb="34">
      <t>キョタク</t>
    </rPh>
    <rPh sb="34" eb="36">
      <t>カイゴ</t>
    </rPh>
    <phoneticPr fontId="11"/>
  </si>
  <si>
    <t>　(4) 通いサービスの利用者数（前年度の平均値：前年度の全利用者等の延数を当該前年度の日数で除して得た数。小数点第２位以下を切り上げ）を入力してください。</t>
    <rPh sb="5" eb="6">
      <t>カヨ</t>
    </rPh>
    <rPh sb="12" eb="15">
      <t>リヨウシャ</t>
    </rPh>
    <rPh sb="15" eb="16">
      <t>スウ</t>
    </rPh>
    <rPh sb="17" eb="20">
      <t>ゼンネンド</t>
    </rPh>
    <rPh sb="21" eb="24">
      <t>ヘイキンチ</t>
    </rPh>
    <rPh sb="25" eb="28">
      <t>ゼンネンド</t>
    </rPh>
    <rPh sb="29" eb="30">
      <t>ゼン</t>
    </rPh>
    <rPh sb="30" eb="33">
      <t>リヨウシャ</t>
    </rPh>
    <rPh sb="33" eb="34">
      <t>トウ</t>
    </rPh>
    <rPh sb="35" eb="36">
      <t>ノ</t>
    </rPh>
    <rPh sb="36" eb="37">
      <t>スウ</t>
    </rPh>
    <rPh sb="38" eb="40">
      <t>トウガイ</t>
    </rPh>
    <rPh sb="40" eb="43">
      <t>ゼンネンド</t>
    </rPh>
    <rPh sb="44" eb="46">
      <t>ニッスウ</t>
    </rPh>
    <rPh sb="47" eb="48">
      <t>ジョ</t>
    </rPh>
    <rPh sb="50" eb="51">
      <t>エ</t>
    </rPh>
    <rPh sb="52" eb="53">
      <t>カズ</t>
    </rPh>
    <rPh sb="54" eb="57">
      <t>ショウスウテン</t>
    </rPh>
    <rPh sb="57" eb="58">
      <t>ダイ</t>
    </rPh>
    <rPh sb="59" eb="60">
      <t>イ</t>
    </rPh>
    <rPh sb="60" eb="62">
      <t>イカ</t>
    </rPh>
    <rPh sb="63" eb="64">
      <t>キ</t>
    </rPh>
    <rPh sb="65" eb="66">
      <t>ア</t>
    </rPh>
    <rPh sb="69" eb="71">
      <t>ニュウリョク</t>
    </rPh>
    <phoneticPr fontId="6"/>
  </si>
  <si>
    <t>　(5) 事業所における日中、夜間及び深夜の時間帯の区分を入力してください。</t>
    <rPh sb="5" eb="8">
      <t>ジギョウショ</t>
    </rPh>
    <rPh sb="12" eb="14">
      <t>ニッチュウ</t>
    </rPh>
    <rPh sb="15" eb="17">
      <t>ヤカン</t>
    </rPh>
    <rPh sb="17" eb="18">
      <t>オヨ</t>
    </rPh>
    <rPh sb="19" eb="21">
      <t>シンヤ</t>
    </rPh>
    <rPh sb="22" eb="25">
      <t>ジカンタイ</t>
    </rPh>
    <rPh sb="26" eb="28">
      <t>クブン</t>
    </rPh>
    <rPh sb="29" eb="31">
      <t>ニュウリョク</t>
    </rPh>
    <phoneticPr fontId="6"/>
  </si>
  <si>
    <t>計画作成担当者</t>
    <rPh sb="0" eb="2">
      <t>ケイカク</t>
    </rPh>
    <rPh sb="2" eb="4">
      <t>サクセイ</t>
    </rPh>
    <rPh sb="4" eb="7">
      <t>タントウシャ</t>
    </rPh>
    <phoneticPr fontId="6"/>
  </si>
  <si>
    <t>（サテライトの場合に選択）</t>
    <rPh sb="7" eb="9">
      <t>バアイ</t>
    </rPh>
    <rPh sb="10" eb="12">
      <t>センタク</t>
    </rPh>
    <phoneticPr fontId="6"/>
  </si>
  <si>
    <t>短期入所生活介護（ユニット型）</t>
    <rPh sb="0" eb="2">
      <t>タンキ</t>
    </rPh>
    <rPh sb="2" eb="4">
      <t>ニュウショ</t>
    </rPh>
    <rPh sb="4" eb="6">
      <t>セイカツ</t>
    </rPh>
    <rPh sb="6" eb="8">
      <t>カイゴ</t>
    </rPh>
    <rPh sb="13" eb="14">
      <t>ガタ</t>
    </rPh>
    <phoneticPr fontId="6"/>
  </si>
  <si>
    <t>に色づけされます。</t>
    <rPh sb="1" eb="2">
      <t>イロ</t>
    </rPh>
    <phoneticPr fontId="6"/>
  </si>
  <si>
    <t>（サテライト型）小規模多機能型居宅介護</t>
    <rPh sb="8" eb="11">
      <t>ショウキボ</t>
    </rPh>
    <rPh sb="11" eb="14">
      <t>タキノウ</t>
    </rPh>
    <rPh sb="14" eb="15">
      <t>ガタ</t>
    </rPh>
    <rPh sb="15" eb="17">
      <t>キョタク</t>
    </rPh>
    <rPh sb="17" eb="19">
      <t>カイゴ</t>
    </rPh>
    <phoneticPr fontId="6"/>
  </si>
  <si>
    <t>　(9) 申請する事業に係る従業者（管理者を含む。）の1ヶ月分の勤務時間を入力してください。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6"/>
  </si>
  <si>
    <t>（サテライト型）介護予防小規模多機能型居宅介護</t>
    <rPh sb="8" eb="10">
      <t>カイゴ</t>
    </rPh>
    <rPh sb="10" eb="12">
      <t>ヨボウ</t>
    </rPh>
    <rPh sb="12" eb="15">
      <t>ショウキボ</t>
    </rPh>
    <rPh sb="15" eb="19">
      <t>タキノウガタ</t>
    </rPh>
    <rPh sb="19" eb="21">
      <t>キョタク</t>
    </rPh>
    <rPh sb="21" eb="23">
      <t>カイゴ</t>
    </rPh>
    <phoneticPr fontId="6"/>
  </si>
  <si>
    <t>※小規模多機能型居宅介護従業者（正式名称）</t>
    <rPh sb="1" eb="4">
      <t>ショウキボ</t>
    </rPh>
    <rPh sb="4" eb="8">
      <t>タキノウガタ</t>
    </rPh>
    <rPh sb="8" eb="10">
      <t>キョタク</t>
    </rPh>
    <rPh sb="10" eb="12">
      <t>カイゴ</t>
    </rPh>
    <rPh sb="12" eb="15">
      <t>ジュウギョウシャ</t>
    </rPh>
    <rPh sb="16" eb="18">
      <t>セイシキ</t>
    </rPh>
    <rPh sb="18" eb="20">
      <t>メイショウ</t>
    </rPh>
    <phoneticPr fontId="6"/>
  </si>
  <si>
    <t>事業所又は施設の名称</t>
    <rPh sb="0" eb="3">
      <t>ジギョウショ</t>
    </rPh>
    <rPh sb="3" eb="4">
      <t>マタ</t>
    </rPh>
    <rPh sb="5" eb="7">
      <t>シセツ</t>
    </rPh>
    <rPh sb="8" eb="10">
      <t>メイショウ</t>
    </rPh>
    <phoneticPr fontId="11"/>
  </si>
  <si>
    <t>　E列・・・「介護支援専門員」</t>
    <rPh sb="2" eb="3">
      <t>レツ</t>
    </rPh>
    <rPh sb="7" eb="9">
      <t>カイゴ</t>
    </rPh>
    <rPh sb="9" eb="11">
      <t>シエン</t>
    </rPh>
    <rPh sb="11" eb="14">
      <t>センモンイン</t>
    </rPh>
    <phoneticPr fontId="6"/>
  </si>
  <si>
    <t>　F列・・・「計画作成担当者」</t>
    <rPh sb="2" eb="3">
      <t>レツ</t>
    </rPh>
    <rPh sb="7" eb="9">
      <t>ケイカク</t>
    </rPh>
    <rPh sb="9" eb="11">
      <t>サクセイ</t>
    </rPh>
    <rPh sb="11" eb="14">
      <t>タントウシャ</t>
    </rPh>
    <phoneticPr fontId="6"/>
  </si>
  <si>
    <t>小規模多機能型サービス等計画作成担当者研修修了</t>
  </si>
  <si>
    <t>（例）消火設備その他非常災害に際して必要な設備</t>
    <rPh sb="1" eb="2">
      <t>レイ</t>
    </rPh>
    <rPh sb="3" eb="5">
      <t>ショウカ</t>
    </rPh>
    <rPh sb="5" eb="7">
      <t>セツビ</t>
    </rPh>
    <rPh sb="9" eb="10">
      <t>タ</t>
    </rPh>
    <rPh sb="10" eb="12">
      <t>ヒジョウ</t>
    </rPh>
    <rPh sb="12" eb="14">
      <t>サイガイ</t>
    </rPh>
    <rPh sb="15" eb="16">
      <t>サイ</t>
    </rPh>
    <rPh sb="18" eb="20">
      <t>ヒツヨウ</t>
    </rPh>
    <rPh sb="21" eb="23">
      <t>セツビ</t>
    </rPh>
    <phoneticPr fontId="11"/>
  </si>
  <si>
    <t>小規模多機能型サービス等計画作成担当者研修修了</t>
    <rPh sb="0" eb="3">
      <t>ショウキボ</t>
    </rPh>
    <rPh sb="3" eb="6">
      <t>タキノウ</t>
    </rPh>
    <rPh sb="6" eb="7">
      <t>ガタ</t>
    </rPh>
    <rPh sb="11" eb="12">
      <t>トウ</t>
    </rPh>
    <rPh sb="12" eb="14">
      <t>ケイカク</t>
    </rPh>
    <rPh sb="14" eb="16">
      <t>サクセイ</t>
    </rPh>
    <rPh sb="16" eb="19">
      <t>タントウシャ</t>
    </rPh>
    <rPh sb="19" eb="21">
      <t>ケンシュウ</t>
    </rPh>
    <rPh sb="21" eb="23">
      <t>シュウリョウ</t>
    </rPh>
    <phoneticPr fontId="61"/>
  </si>
  <si>
    <t>(16) 日ごとの実利用者数</t>
    <rPh sb="5" eb="6">
      <t>ヒ</t>
    </rPh>
    <rPh sb="9" eb="10">
      <t>ジツ</t>
    </rPh>
    <rPh sb="10" eb="13">
      <t>リヨウシャ</t>
    </rPh>
    <rPh sb="13" eb="14">
      <t>スウ</t>
    </rPh>
    <phoneticPr fontId="6"/>
  </si>
  <si>
    <t>(5) 事業所の共同生活住居（ユニット）数</t>
    <rPh sb="4" eb="7">
      <t>ジギョウショ</t>
    </rPh>
    <rPh sb="8" eb="10">
      <t>キョウドウ</t>
    </rPh>
    <rPh sb="10" eb="12">
      <t>セイカツ</t>
    </rPh>
    <rPh sb="12" eb="14">
      <t>ジュウキョ</t>
    </rPh>
    <rPh sb="20" eb="21">
      <t>スウ</t>
    </rPh>
    <phoneticPr fontId="6"/>
  </si>
  <si>
    <r>
      <t>　　　　　したがって、勤務形態「</t>
    </r>
    <r>
      <rPr>
        <sz val="11"/>
        <color rgb="FF000000"/>
        <rFont val="Calibri"/>
      </rPr>
      <t>A</t>
    </r>
    <r>
      <rPr>
        <sz val="11"/>
        <color rgb="FF000000"/>
        <rFont val="游ゴシック"/>
      </rPr>
      <t>：常勤で専従」及び「</t>
    </r>
    <r>
      <rPr>
        <sz val="11"/>
        <color rgb="FF000000"/>
        <rFont val="Calibri"/>
      </rPr>
      <t>B</t>
    </r>
    <r>
      <rPr>
        <sz val="11"/>
        <color rgb="FF000000"/>
        <rFont val="游ゴシック"/>
      </rPr>
      <t>：常勤で兼務」については、実態に応じて「常勤換算の対象時間数」及び「常勤換算方法対象外の常勤の従業者の人数」を確認し、</t>
    </r>
  </si>
  <si>
    <t>(11)</t>
  </si>
  <si>
    <t>ユニット目</t>
    <rPh sb="4" eb="5">
      <t>メ</t>
    </rPh>
    <phoneticPr fontId="6"/>
  </si>
  <si>
    <t>(6) 日中／夜間及び深夜の時間帯の区分</t>
    <rPh sb="4" eb="6">
      <t>ニッチュウ</t>
    </rPh>
    <rPh sb="7" eb="9">
      <t>ヤカン</t>
    </rPh>
    <rPh sb="9" eb="10">
      <t>オヨ</t>
    </rPh>
    <rPh sb="11" eb="13">
      <t>シンヤ</t>
    </rPh>
    <rPh sb="14" eb="17">
      <t>ジカンタイ</t>
    </rPh>
    <rPh sb="18" eb="20">
      <t>クブン</t>
    </rPh>
    <phoneticPr fontId="6"/>
  </si>
  <si>
    <t>　　  共用型認知症対応型通所介護を実施している場合は、同サービスの利用者を含む。）とします。</t>
    <rPh sb="18" eb="20">
      <t>ジッシ</t>
    </rPh>
    <rPh sb="24" eb="26">
      <t>バアイ</t>
    </rPh>
    <rPh sb="28" eb="29">
      <t>ドウ</t>
    </rPh>
    <rPh sb="34" eb="37">
      <t>リヨウシャ</t>
    </rPh>
    <rPh sb="38" eb="39">
      <t>フク</t>
    </rPh>
    <phoneticPr fontId="6"/>
  </si>
  <si>
    <t>　(12)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6"/>
  </si>
  <si>
    <t>　(5) 事業所の共同生活住居（ユニット）数を入力してください。複数の共同生活住居（ユニット）からなる事業所の場合は、本表は共同生活住居（ユニット）ごとに作成してください。</t>
    <rPh sb="5" eb="8">
      <t>ジギョウショ</t>
    </rPh>
    <rPh sb="9" eb="11">
      <t>キョウドウ</t>
    </rPh>
    <rPh sb="11" eb="13">
      <t>セイカツ</t>
    </rPh>
    <rPh sb="13" eb="15">
      <t>ジュウキョ</t>
    </rPh>
    <rPh sb="21" eb="22">
      <t>スウ</t>
    </rPh>
    <rPh sb="23" eb="25">
      <t>ニュウリョク</t>
    </rPh>
    <rPh sb="32" eb="34">
      <t>フクスウ</t>
    </rPh>
    <rPh sb="35" eb="37">
      <t>キョウドウ</t>
    </rPh>
    <rPh sb="37" eb="39">
      <t>セイカツ</t>
    </rPh>
    <rPh sb="39" eb="41">
      <t>ジュウキョ</t>
    </rPh>
    <rPh sb="51" eb="54">
      <t>ジギョウショ</t>
    </rPh>
    <rPh sb="55" eb="57">
      <t>バアイ</t>
    </rPh>
    <rPh sb="59" eb="61">
      <t>ホンピョウ</t>
    </rPh>
    <rPh sb="62" eb="64">
      <t>キョウドウ</t>
    </rPh>
    <rPh sb="64" eb="66">
      <t>セイカツ</t>
    </rPh>
    <rPh sb="66" eb="68">
      <t>ジュウキョ</t>
    </rPh>
    <rPh sb="77" eb="79">
      <t>サクセイ</t>
    </rPh>
    <phoneticPr fontId="6"/>
  </si>
  <si>
    <t>　(7) 従業者の職種について、下記のうち該当する職種をプルダウンより選択してください。</t>
    <rPh sb="5" eb="8">
      <t>ジュウギョウシャ</t>
    </rPh>
    <rPh sb="9" eb="11">
      <t>ショクシュ</t>
    </rPh>
    <rPh sb="16" eb="18">
      <t>カキ</t>
    </rPh>
    <rPh sb="21" eb="23">
      <t>ガイトウ</t>
    </rPh>
    <rPh sb="25" eb="27">
      <t>ショクシュ</t>
    </rPh>
    <rPh sb="35" eb="37">
      <t>センタク</t>
    </rPh>
    <phoneticPr fontId="6"/>
  </si>
  <si>
    <t>　(14)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6"/>
  </si>
  <si>
    <t>　(18) 介護従業者の日中の勤務時間の合計が自動計算されますので、誤りがないか確認してください。</t>
    <rPh sb="6" eb="8">
      <t>カイゴ</t>
    </rPh>
    <rPh sb="8" eb="11">
      <t>ジュウギョウシャ</t>
    </rPh>
    <rPh sb="12" eb="14">
      <t>ニッチュウ</t>
    </rPh>
    <rPh sb="15" eb="17">
      <t>キンム</t>
    </rPh>
    <rPh sb="17" eb="19">
      <t>ジカン</t>
    </rPh>
    <rPh sb="20" eb="22">
      <t>ゴウケイ</t>
    </rPh>
    <rPh sb="23" eb="25">
      <t>ジドウ</t>
    </rPh>
    <rPh sb="25" eb="27">
      <t>ケイサン</t>
    </rPh>
    <rPh sb="34" eb="35">
      <t>アヤマ</t>
    </rPh>
    <rPh sb="40" eb="42">
      <t>カクニン</t>
    </rPh>
    <phoneticPr fontId="6"/>
  </si>
  <si>
    <t>(5) 
職種</t>
  </si>
  <si>
    <t>(7) 資格</t>
    <rPh sb="4" eb="6">
      <t>シカク</t>
    </rPh>
    <phoneticPr fontId="6"/>
  </si>
  <si>
    <t>①看護職員</t>
    <rPh sb="1" eb="3">
      <t>カンゴ</t>
    </rPh>
    <rPh sb="3" eb="5">
      <t>ショクイン</t>
    </rPh>
    <phoneticPr fontId="6"/>
  </si>
  <si>
    <t>(9)</t>
  </si>
  <si>
    <t>②介護職員</t>
    <rPh sb="1" eb="3">
      <t>カイゴ</t>
    </rPh>
    <rPh sb="3" eb="5">
      <t>ショクイン</t>
    </rPh>
    <phoneticPr fontId="6"/>
  </si>
  <si>
    <t>■ 介護職員の常勤換算方法による人数</t>
    <rPh sb="2" eb="4">
      <t>カイゴ</t>
    </rPh>
    <rPh sb="4" eb="6">
      <t>ショクイン</t>
    </rPh>
    <rPh sb="7" eb="9">
      <t>ジョウキン</t>
    </rPh>
    <rPh sb="9" eb="11">
      <t>カンサン</t>
    </rPh>
    <rPh sb="11" eb="13">
      <t>ホウホウ</t>
    </rPh>
    <rPh sb="16" eb="18">
      <t>ニンズウ</t>
    </rPh>
    <phoneticPr fontId="6"/>
  </si>
  <si>
    <t>③看護職員と介護職員の合計</t>
    <rPh sb="1" eb="3">
      <t>カンゴ</t>
    </rPh>
    <rPh sb="3" eb="5">
      <t>ショクイン</t>
    </rPh>
    <rPh sb="6" eb="8">
      <t>カイゴ</t>
    </rPh>
    <rPh sb="8" eb="10">
      <t>ショクイン</t>
    </rPh>
    <rPh sb="11" eb="13">
      <t>ゴウケイ</t>
    </rPh>
    <phoneticPr fontId="6"/>
  </si>
  <si>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6"/>
  </si>
  <si>
    <r>
      <t xml:space="preserve">(11)
</t>
    </r>
    <r>
      <rPr>
        <sz val="11"/>
        <color auto="1"/>
        <rFont val="UD デジタル 教科書体 N-R"/>
      </rPr>
      <t>週平均
勤務時間数</t>
    </r>
    <rPh sb="6" eb="8">
      <t>ヘイキン</t>
    </rPh>
    <rPh sb="9" eb="11">
      <t>キンム</t>
    </rPh>
    <rPh sb="11" eb="13">
      <t>ジカン</t>
    </rPh>
    <rPh sb="13" eb="14">
      <t>スウ</t>
    </rPh>
    <phoneticPr fontId="11"/>
  </si>
  <si>
    <t>(12)【任意入力】人員基準の確認（看護職員・介護職員）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6"/>
  </si>
  <si>
    <t>○○　E太</t>
  </si>
  <si>
    <t>（夜勤）16:00～翌9:00勤務</t>
    <rPh sb="1" eb="3">
      <t>ヤキン</t>
    </rPh>
    <rPh sb="10" eb="11">
      <t>ヨク</t>
    </rPh>
    <rPh sb="15" eb="17">
      <t>キンム</t>
    </rPh>
    <phoneticPr fontId="6"/>
  </si>
  <si>
    <t>浴室 70㎡</t>
    <rPh sb="0" eb="2">
      <t>ヨクシツ</t>
    </rPh>
    <phoneticPr fontId="11"/>
  </si>
  <si>
    <t>外部サービス利用型特定施設入居者生活介護</t>
    <rPh sb="0" eb="2">
      <t>ガイブ</t>
    </rPh>
    <rPh sb="6" eb="8">
      <t>リヨウ</t>
    </rPh>
    <rPh sb="8" eb="9">
      <t>ガタ</t>
    </rPh>
    <rPh sb="9" eb="11">
      <t>トクテイ</t>
    </rPh>
    <rPh sb="11" eb="13">
      <t>シセツ</t>
    </rPh>
    <rPh sb="13" eb="16">
      <t>ニュウキョシャ</t>
    </rPh>
    <rPh sb="16" eb="18">
      <t>セイカツ</t>
    </rPh>
    <rPh sb="18" eb="20">
      <t>カイゴ</t>
    </rPh>
    <phoneticPr fontId="6"/>
  </si>
  <si>
    <t>地域密着型特定施設入居者生活介護（サテライト型）</t>
    <rPh sb="0" eb="2">
      <t>チイキ</t>
    </rPh>
    <rPh sb="2" eb="5">
      <t>ミッチャクガタ</t>
    </rPh>
    <rPh sb="5" eb="7">
      <t>トクテイ</t>
    </rPh>
    <rPh sb="7" eb="9">
      <t>シセツ</t>
    </rPh>
    <rPh sb="9" eb="12">
      <t>ニュウキョシャ</t>
    </rPh>
    <rPh sb="12" eb="14">
      <t>セイカツ</t>
    </rPh>
    <rPh sb="14" eb="16">
      <t>カイゴ</t>
    </rPh>
    <rPh sb="22" eb="23">
      <t>ガタ</t>
    </rPh>
    <phoneticPr fontId="6"/>
  </si>
  <si>
    <t>　　（食堂兼用）</t>
    <rPh sb="3" eb="5">
      <t>ショクドウ</t>
    </rPh>
    <rPh sb="5" eb="7">
      <t>ケンヨウ</t>
    </rPh>
    <phoneticPr fontId="11"/>
  </si>
  <si>
    <t>特定施設入居者生活介護・短期入所生活介護</t>
    <rPh sb="0" eb="2">
      <t>トクテイ</t>
    </rPh>
    <rPh sb="2" eb="4">
      <t>シセツ</t>
    </rPh>
    <rPh sb="4" eb="7">
      <t>ニュウキョシャ</t>
    </rPh>
    <rPh sb="7" eb="9">
      <t>セイカツ</t>
    </rPh>
    <rPh sb="9" eb="11">
      <t>カイゴ</t>
    </rPh>
    <rPh sb="12" eb="14">
      <t>タンキ</t>
    </rPh>
    <rPh sb="14" eb="16">
      <t>ニュウショ</t>
    </rPh>
    <rPh sb="16" eb="18">
      <t>セイカツ</t>
    </rPh>
    <rPh sb="18" eb="20">
      <t>カイゴ</t>
    </rPh>
    <phoneticPr fontId="6"/>
  </si>
  <si>
    <t>　(4) 利用者数を入力してください。利用者数は、前年度の平均値（前年度の利用者延数を当該前年度の日数で除して得た数。小数点第2位以下を切り上げ）とします。</t>
    <rPh sb="5" eb="7">
      <t>リヨウ</t>
    </rPh>
    <rPh sb="7" eb="8">
      <t>シャ</t>
    </rPh>
    <rPh sb="8" eb="9">
      <t>スウ</t>
    </rPh>
    <rPh sb="10" eb="12">
      <t>ニュウリョク</t>
    </rPh>
    <rPh sb="19" eb="21">
      <t>リヨウ</t>
    </rPh>
    <rPh sb="21" eb="22">
      <t>シャ</t>
    </rPh>
    <rPh sb="22" eb="23">
      <t>スウ</t>
    </rPh>
    <rPh sb="23" eb="24">
      <t>イリスウ</t>
    </rPh>
    <rPh sb="25" eb="28">
      <t>ゼンネンド</t>
    </rPh>
    <rPh sb="29" eb="32">
      <t>ヘイキンチ</t>
    </rPh>
    <rPh sb="33" eb="36">
      <t>ゼンネンド</t>
    </rPh>
    <rPh sb="37" eb="40">
      <t>リヨウシャ</t>
    </rPh>
    <rPh sb="40" eb="41">
      <t>ノ</t>
    </rPh>
    <rPh sb="41" eb="42">
      <t>スウ</t>
    </rPh>
    <rPh sb="43" eb="45">
      <t>トウガイ</t>
    </rPh>
    <rPh sb="45" eb="48">
      <t>ゼンネンド</t>
    </rPh>
    <rPh sb="49" eb="51">
      <t>ニッスウ</t>
    </rPh>
    <rPh sb="52" eb="53">
      <t>ジョ</t>
    </rPh>
    <rPh sb="55" eb="56">
      <t>エ</t>
    </rPh>
    <rPh sb="57" eb="58">
      <t>カズ</t>
    </rPh>
    <rPh sb="59" eb="62">
      <t>ショウスウテン</t>
    </rPh>
    <rPh sb="62" eb="63">
      <t>ダイ</t>
    </rPh>
    <rPh sb="64" eb="65">
      <t>イ</t>
    </rPh>
    <rPh sb="65" eb="67">
      <t>イカ</t>
    </rPh>
    <rPh sb="68" eb="69">
      <t>キ</t>
    </rPh>
    <rPh sb="70" eb="71">
      <t>ア</t>
    </rPh>
    <phoneticPr fontId="6"/>
  </si>
  <si>
    <t>　(13)【任意入力】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6"/>
  </si>
  <si>
    <t>(5)
ユニットリーダー</t>
  </si>
  <si>
    <t>指定介護老人福祉施設（ユニット型）</t>
    <rPh sb="0" eb="2">
      <t>シテイ</t>
    </rPh>
    <rPh sb="2" eb="4">
      <t>カイゴ</t>
    </rPh>
    <rPh sb="4" eb="6">
      <t>ロウジン</t>
    </rPh>
    <rPh sb="6" eb="8">
      <t>フクシ</t>
    </rPh>
    <rPh sb="8" eb="10">
      <t>シセツ</t>
    </rPh>
    <rPh sb="15" eb="16">
      <t>ガタ</t>
    </rPh>
    <phoneticPr fontId="6"/>
  </si>
  <si>
    <t>医師</t>
    <rPh sb="0" eb="2">
      <t>イシ</t>
    </rPh>
    <phoneticPr fontId="6"/>
  </si>
  <si>
    <t>カナ</t>
  </si>
  <si>
    <t>機能訓練指導員を兼務</t>
  </si>
  <si>
    <t>　(4) 入所者数（利用者数）を入力してください。入所者数（利用者数）は、前年度の平均値（前年度の入所者（利用者）延数を当該前年度の日数で除して得た数。</t>
    <rPh sb="5" eb="8">
      <t>ニュウショシャ</t>
    </rPh>
    <rPh sb="8" eb="9">
      <t>スウ</t>
    </rPh>
    <rPh sb="10" eb="13">
      <t>リヨウシャ</t>
    </rPh>
    <rPh sb="13" eb="14">
      <t>スウ</t>
    </rPh>
    <rPh sb="16" eb="18">
      <t>ニュウリョク</t>
    </rPh>
    <rPh sb="25" eb="28">
      <t>ニュウショシャ</t>
    </rPh>
    <rPh sb="28" eb="29">
      <t>スウ</t>
    </rPh>
    <rPh sb="30" eb="33">
      <t>リヨウシャ</t>
    </rPh>
    <rPh sb="33" eb="34">
      <t>スウ</t>
    </rPh>
    <rPh sb="37" eb="40">
      <t>ゼンネンド</t>
    </rPh>
    <rPh sb="41" eb="44">
      <t>ヘイキンチ</t>
    </rPh>
    <rPh sb="45" eb="48">
      <t>ゼンネンド</t>
    </rPh>
    <rPh sb="49" eb="52">
      <t>ニュウショシャ</t>
    </rPh>
    <rPh sb="53" eb="56">
      <t>リヨウシャ</t>
    </rPh>
    <rPh sb="57" eb="58">
      <t>ノ</t>
    </rPh>
    <rPh sb="58" eb="59">
      <t>スウ</t>
    </rPh>
    <rPh sb="60" eb="62">
      <t>トウガイ</t>
    </rPh>
    <rPh sb="62" eb="65">
      <t>ゼンネンド</t>
    </rPh>
    <rPh sb="66" eb="68">
      <t>ニッスウ</t>
    </rPh>
    <rPh sb="69" eb="70">
      <t>ジョ</t>
    </rPh>
    <rPh sb="72" eb="73">
      <t>エ</t>
    </rPh>
    <rPh sb="74" eb="75">
      <t>カズ</t>
    </rPh>
    <phoneticPr fontId="6"/>
  </si>
  <si>
    <t>従業者の勤務の体制及び勤務形態一覧表　記入方法　（【ユニット型】指定介護老人福祉施設・短期入所生活介護）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30" eb="31">
      <t>ガタ</t>
    </rPh>
    <rPh sb="32" eb="34">
      <t>シテイ</t>
    </rPh>
    <rPh sb="34" eb="36">
      <t>カイゴ</t>
    </rPh>
    <rPh sb="36" eb="38">
      <t>ロウジン</t>
    </rPh>
    <rPh sb="38" eb="40">
      <t>フクシ</t>
    </rPh>
    <rPh sb="40" eb="42">
      <t>シセツ</t>
    </rPh>
    <rPh sb="43" eb="45">
      <t>タンキ</t>
    </rPh>
    <rPh sb="45" eb="47">
      <t>ニュウショ</t>
    </rPh>
    <rPh sb="47" eb="49">
      <t>セイカツ</t>
    </rPh>
    <rPh sb="49" eb="51">
      <t>カイゴ</t>
    </rPh>
    <phoneticPr fontId="11"/>
  </si>
  <si>
    <t>　　  ユニットケアリーダー研修を受講した従業者（以下、「研修受講者」）　・・・　◎</t>
    <rPh sb="14" eb="16">
      <t>ケンシュウ</t>
    </rPh>
    <rPh sb="17" eb="19">
      <t>ジュコウ</t>
    </rPh>
    <rPh sb="21" eb="24">
      <t>ジュウギョウシャ</t>
    </rPh>
    <rPh sb="25" eb="27">
      <t>イカ</t>
    </rPh>
    <rPh sb="29" eb="31">
      <t>ケンシュウ</t>
    </rPh>
    <rPh sb="31" eb="34">
      <t>ジュコウシャ</t>
    </rPh>
    <phoneticPr fontId="6"/>
  </si>
  <si>
    <t>八</t>
    <rPh sb="0" eb="1">
      <t>ハチ</t>
    </rPh>
    <phoneticPr fontId="11"/>
  </si>
  <si>
    <t>　　  研修受講者ではない、ユニットにおけるケアに責任を持つ従業者　　　　・・・　○</t>
    <rPh sb="4" eb="6">
      <t>ケンシュウ</t>
    </rPh>
    <rPh sb="6" eb="9">
      <t>ジュコウシャ</t>
    </rPh>
    <rPh sb="25" eb="27">
      <t>セキニン</t>
    </rPh>
    <rPh sb="28" eb="29">
      <t>モ</t>
    </rPh>
    <rPh sb="30" eb="33">
      <t>ジュウギョウシャ</t>
    </rPh>
    <phoneticPr fontId="6"/>
  </si>
  <si>
    <t>　　  原則、そのユニットを並べて記載してください。</t>
    <rPh sb="4" eb="6">
      <t>ゲンソク</t>
    </rPh>
    <rPh sb="14" eb="15">
      <t>ナラ</t>
    </rPh>
    <rPh sb="17" eb="19">
      <t>キサイ</t>
    </rPh>
    <phoneticPr fontId="6"/>
  </si>
  <si>
    <t>　(7)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6"/>
  </si>
  <si>
    <t>　(15)【任意入力】 常勤換算による配置が求められる職種について、各欄に該当する数字を確認・入力し、常勤換算後の人数を算出してください。</t>
    <rPh sb="6" eb="8">
      <t>ニンイ</t>
    </rPh>
    <rPh sb="8" eb="10">
      <t>ニュウリョク</t>
    </rPh>
    <rPh sb="12" eb="14">
      <t>ジョウキン</t>
    </rPh>
    <rPh sb="14" eb="16">
      <t>カンザン</t>
    </rPh>
    <rPh sb="19" eb="21">
      <t>ハイチ</t>
    </rPh>
    <rPh sb="22" eb="23">
      <t>モト</t>
    </rPh>
    <rPh sb="27" eb="29">
      <t>ショクシュ</t>
    </rPh>
    <rPh sb="34" eb="35">
      <t>カク</t>
    </rPh>
    <rPh sb="35" eb="36">
      <t>ラン</t>
    </rPh>
    <rPh sb="37" eb="39">
      <t>ガイトウ</t>
    </rPh>
    <rPh sb="41" eb="43">
      <t>スウジ</t>
    </rPh>
    <rPh sb="44" eb="46">
      <t>カクニン</t>
    </rPh>
    <rPh sb="47" eb="49">
      <t>ニュウリョク</t>
    </rPh>
    <rPh sb="51" eb="53">
      <t>ジョウキン</t>
    </rPh>
    <rPh sb="53" eb="55">
      <t>カンサン</t>
    </rPh>
    <rPh sb="55" eb="56">
      <t>ゴ</t>
    </rPh>
    <rPh sb="57" eb="59">
      <t>ニンズウ</t>
    </rPh>
    <rPh sb="60" eb="62">
      <t>サンシュツ</t>
    </rPh>
    <phoneticPr fontId="6"/>
  </si>
  <si>
    <t>指定介護老人福祉施設（従来型）</t>
    <rPh sb="0" eb="2">
      <t>シテイ</t>
    </rPh>
    <rPh sb="2" eb="4">
      <t>カイゴ</t>
    </rPh>
    <rPh sb="4" eb="6">
      <t>ロウジン</t>
    </rPh>
    <rPh sb="6" eb="8">
      <t>フクシ</t>
    </rPh>
    <rPh sb="8" eb="10">
      <t>シセツ</t>
    </rPh>
    <rPh sb="11" eb="13">
      <t>ジュウライ</t>
    </rPh>
    <rPh sb="13" eb="14">
      <t>ガタ</t>
    </rPh>
    <phoneticPr fontId="6"/>
  </si>
  <si>
    <t>短期入所生活介護（従来型）</t>
    <rPh sb="0" eb="2">
      <t>タンキ</t>
    </rPh>
    <rPh sb="2" eb="4">
      <t>ニュウショ</t>
    </rPh>
    <rPh sb="4" eb="6">
      <t>セイカツ</t>
    </rPh>
    <rPh sb="6" eb="8">
      <t>カイゴ</t>
    </rPh>
    <rPh sb="9" eb="11">
      <t>ジュウライ</t>
    </rPh>
    <rPh sb="11" eb="12">
      <t>ガタ</t>
    </rPh>
    <phoneticPr fontId="6"/>
  </si>
  <si>
    <t>介護予防短期入所生活介護（ユニット型）</t>
    <rPh sb="0" eb="2">
      <t>カイゴ</t>
    </rPh>
    <rPh sb="2" eb="4">
      <t>ヨボウ</t>
    </rPh>
    <rPh sb="4" eb="6">
      <t>タンキ</t>
    </rPh>
    <rPh sb="6" eb="8">
      <t>ニュウショ</t>
    </rPh>
    <rPh sb="8" eb="10">
      <t>セイカツ</t>
    </rPh>
    <rPh sb="10" eb="12">
      <t>カイゴ</t>
    </rPh>
    <rPh sb="17" eb="18">
      <t>ガタ</t>
    </rPh>
    <phoneticPr fontId="6"/>
  </si>
  <si>
    <t>指定介護老人福祉施設（従来型）・短期入所生活介護（従来型）</t>
    <rPh sb="0" eb="2">
      <t>シテイ</t>
    </rPh>
    <rPh sb="2" eb="4">
      <t>カイゴ</t>
    </rPh>
    <rPh sb="4" eb="6">
      <t>ロウジン</t>
    </rPh>
    <rPh sb="6" eb="8">
      <t>フクシ</t>
    </rPh>
    <rPh sb="8" eb="10">
      <t>シセツ</t>
    </rPh>
    <rPh sb="11" eb="13">
      <t>ジュウライ</t>
    </rPh>
    <rPh sb="13" eb="14">
      <t>ガタ</t>
    </rPh>
    <rPh sb="16" eb="18">
      <t>タンキ</t>
    </rPh>
    <rPh sb="18" eb="20">
      <t>ニュウショ</t>
    </rPh>
    <rPh sb="20" eb="22">
      <t>セイカツ</t>
    </rPh>
    <rPh sb="22" eb="24">
      <t>カイゴ</t>
    </rPh>
    <rPh sb="25" eb="28">
      <t>ジュウライガタ</t>
    </rPh>
    <phoneticPr fontId="6"/>
  </si>
  <si>
    <t>　H列・・・「栄養士」</t>
    <rPh sb="2" eb="3">
      <t>レツ</t>
    </rPh>
    <rPh sb="7" eb="10">
      <t>エイヨウシ</t>
    </rPh>
    <phoneticPr fontId="6"/>
  </si>
  <si>
    <t>　J列・・・「介護支援専門員」</t>
    <rPh sb="2" eb="3">
      <t>レツ</t>
    </rPh>
    <rPh sb="7" eb="9">
      <t>カイゴ</t>
    </rPh>
    <rPh sb="9" eb="11">
      <t>シエン</t>
    </rPh>
    <rPh sb="11" eb="14">
      <t>センモンイン</t>
    </rPh>
    <phoneticPr fontId="6"/>
  </si>
  <si>
    <t>社会福祉士</t>
    <rPh sb="0" eb="2">
      <t>シャカイ</t>
    </rPh>
    <rPh sb="2" eb="5">
      <t>フクシシ</t>
    </rPh>
    <phoneticPr fontId="6"/>
  </si>
  <si>
    <t>(18) 看護職員の日中の勤務時間の合計</t>
    <rPh sb="5" eb="7">
      <t>カンゴ</t>
    </rPh>
    <rPh sb="7" eb="9">
      <t>ショクイン</t>
    </rPh>
    <rPh sb="10" eb="12">
      <t>ニッチュウ</t>
    </rPh>
    <rPh sb="13" eb="15">
      <t>キンム</t>
    </rPh>
    <rPh sb="15" eb="17">
      <t>ジカン</t>
    </rPh>
    <rPh sb="18" eb="20">
      <t>ゴウケイ</t>
    </rPh>
    <phoneticPr fontId="6"/>
  </si>
  <si>
    <t>(19) 介護従業者（看護職員を含む）の夜間・深夜の勤務時間の合計</t>
    <rPh sb="5" eb="7">
      <t>カイゴ</t>
    </rPh>
    <rPh sb="7" eb="10">
      <t>ジュウギョウシャ</t>
    </rPh>
    <rPh sb="11" eb="13">
      <t>カンゴ</t>
    </rPh>
    <rPh sb="13" eb="15">
      <t>ショクイン</t>
    </rPh>
    <rPh sb="16" eb="17">
      <t>フク</t>
    </rPh>
    <rPh sb="20" eb="22">
      <t>ヤカン</t>
    </rPh>
    <rPh sb="23" eb="25">
      <t>シンヤ</t>
    </rPh>
    <rPh sb="26" eb="28">
      <t>キンム</t>
    </rPh>
    <rPh sb="28" eb="30">
      <t>ジカン</t>
    </rPh>
    <rPh sb="31" eb="33">
      <t>ゴウケイ</t>
    </rPh>
    <phoneticPr fontId="6"/>
  </si>
  <si>
    <t>看護小規模多機能型居宅介護</t>
    <rPh sb="0" eb="2">
      <t>カンゴ</t>
    </rPh>
    <rPh sb="2" eb="5">
      <t>ショウキボ</t>
    </rPh>
    <rPh sb="5" eb="8">
      <t>タキノウ</t>
    </rPh>
    <rPh sb="8" eb="9">
      <t>ガタ</t>
    </rPh>
    <rPh sb="9" eb="11">
      <t>キョタク</t>
    </rPh>
    <rPh sb="11" eb="13">
      <t>カイゴ</t>
    </rPh>
    <phoneticPr fontId="6"/>
  </si>
  <si>
    <t>　(17) 介護従業者（看護職員を含む）の日中の勤務時間の合計が自動計算されますので、誤りがないか確認してください。</t>
    <rPh sb="6" eb="8">
      <t>カイゴ</t>
    </rPh>
    <rPh sb="8" eb="11">
      <t>ジュウギョウシャ</t>
    </rPh>
    <rPh sb="12" eb="14">
      <t>カンゴ</t>
    </rPh>
    <rPh sb="14" eb="16">
      <t>ショクイン</t>
    </rPh>
    <rPh sb="17" eb="18">
      <t>フク</t>
    </rPh>
    <rPh sb="21" eb="23">
      <t>ニッチュウ</t>
    </rPh>
    <rPh sb="24" eb="26">
      <t>キンム</t>
    </rPh>
    <rPh sb="26" eb="28">
      <t>ジカン</t>
    </rPh>
    <rPh sb="29" eb="31">
      <t>ゴウケイ</t>
    </rPh>
    <rPh sb="32" eb="34">
      <t>ジドウ</t>
    </rPh>
    <rPh sb="34" eb="36">
      <t>ケイサン</t>
    </rPh>
    <rPh sb="43" eb="44">
      <t>アヤマ</t>
    </rPh>
    <rPh sb="49" eb="51">
      <t>カクニン</t>
    </rPh>
    <phoneticPr fontId="6"/>
  </si>
  <si>
    <t>　(18) 看護職員の日中の勤務時間の合計が自動計算されますので、誤りがないか確認してください。</t>
    <rPh sb="6" eb="8">
      <t>カンゴ</t>
    </rPh>
    <rPh sb="8" eb="10">
      <t>ショクイン</t>
    </rPh>
    <rPh sb="11" eb="13">
      <t>ニッチュウ</t>
    </rPh>
    <rPh sb="14" eb="16">
      <t>キンム</t>
    </rPh>
    <rPh sb="16" eb="18">
      <t>ジカン</t>
    </rPh>
    <rPh sb="19" eb="21">
      <t>ゴウケイ</t>
    </rPh>
    <rPh sb="22" eb="24">
      <t>ジドウ</t>
    </rPh>
    <rPh sb="24" eb="26">
      <t>ケイサン</t>
    </rPh>
    <rPh sb="33" eb="34">
      <t>アヤマ</t>
    </rPh>
    <rPh sb="39" eb="41">
      <t>カクニン</t>
    </rPh>
    <phoneticPr fontId="6"/>
  </si>
  <si>
    <t>　(19) 介護従業者（看護職員を含む）の夜間・深夜の勤務時間の合計が自動計算されますので、誤りがないか確認してください。</t>
    <rPh sb="6" eb="8">
      <t>カイゴ</t>
    </rPh>
    <rPh sb="8" eb="11">
      <t>ジュウギョウシャ</t>
    </rPh>
    <rPh sb="12" eb="14">
      <t>カンゴ</t>
    </rPh>
    <rPh sb="14" eb="16">
      <t>ショクイン</t>
    </rPh>
    <rPh sb="17" eb="18">
      <t>フク</t>
    </rPh>
    <rPh sb="21" eb="23">
      <t>ヤカン</t>
    </rPh>
    <rPh sb="24" eb="26">
      <t>シンヤ</t>
    </rPh>
    <rPh sb="27" eb="29">
      <t>キンム</t>
    </rPh>
    <rPh sb="29" eb="31">
      <t>ジカン</t>
    </rPh>
    <rPh sb="32" eb="34">
      <t>ゴウケイ</t>
    </rPh>
    <rPh sb="35" eb="37">
      <t>ジドウ</t>
    </rPh>
    <rPh sb="37" eb="39">
      <t>ケイサン</t>
    </rPh>
    <rPh sb="46" eb="47">
      <t>アヤマ</t>
    </rPh>
    <rPh sb="52" eb="54">
      <t>カクニン</t>
    </rPh>
    <phoneticPr fontId="6"/>
  </si>
  <si>
    <t>（正式名称：看護小規模多機能型居宅介護従事者）</t>
    <rPh sb="1" eb="3">
      <t>セイシキ</t>
    </rPh>
    <rPh sb="3" eb="5">
      <t>メイショウ</t>
    </rPh>
    <rPh sb="6" eb="8">
      <t>カンゴ</t>
    </rPh>
    <rPh sb="8" eb="11">
      <t>ショウキボ</t>
    </rPh>
    <rPh sb="11" eb="14">
      <t>タキノウ</t>
    </rPh>
    <rPh sb="14" eb="15">
      <t>ガタ</t>
    </rPh>
    <rPh sb="15" eb="17">
      <t>キョタク</t>
    </rPh>
    <rPh sb="17" eb="19">
      <t>カイゴ</t>
    </rPh>
    <rPh sb="19" eb="22">
      <t>ジュウジシャ</t>
    </rPh>
    <phoneticPr fontId="6"/>
  </si>
  <si>
    <t>※介護従業者のうち、保健師、看護師、准看護師の資格を持つ者は職種名を看護職員とします。</t>
    <rPh sb="1" eb="3">
      <t>カイゴ</t>
    </rPh>
    <rPh sb="3" eb="6">
      <t>ジュウギョウシャ</t>
    </rPh>
    <rPh sb="10" eb="13">
      <t>ホケンシ</t>
    </rPh>
    <rPh sb="14" eb="17">
      <t>カンゴシ</t>
    </rPh>
    <rPh sb="18" eb="22">
      <t>ジュンカンゴシ</t>
    </rPh>
    <rPh sb="23" eb="25">
      <t>シカク</t>
    </rPh>
    <rPh sb="26" eb="27">
      <t>モ</t>
    </rPh>
    <rPh sb="28" eb="29">
      <t>モノ</t>
    </rPh>
    <rPh sb="30" eb="32">
      <t>ショクシュ</t>
    </rPh>
    <rPh sb="32" eb="33">
      <t>メイ</t>
    </rPh>
    <rPh sb="34" eb="36">
      <t>カンゴ</t>
    </rPh>
    <rPh sb="36" eb="38">
      <t>ショクイン</t>
    </rPh>
    <phoneticPr fontId="6"/>
  </si>
  <si>
    <t>　F列・・・「介護支援専門員」</t>
    <rPh sb="2" eb="3">
      <t>レツ</t>
    </rPh>
    <rPh sb="7" eb="9">
      <t>カイゴ</t>
    </rPh>
    <rPh sb="9" eb="11">
      <t>シエン</t>
    </rPh>
    <rPh sb="11" eb="14">
      <t>センモンイン</t>
    </rPh>
    <phoneticPr fontId="6"/>
  </si>
  <si>
    <t>(7)
資格</t>
    <rPh sb="4" eb="6">
      <t>シカク</t>
    </rPh>
    <phoneticPr fontId="6"/>
  </si>
  <si>
    <t>事業所名</t>
    <rPh sb="0" eb="3">
      <t>ジギョウショ</t>
    </rPh>
    <rPh sb="3" eb="4">
      <t>メイ</t>
    </rPh>
    <phoneticPr fontId="6"/>
  </si>
  <si>
    <t>居宅介護支援</t>
    <rPh sb="0" eb="2">
      <t>キョタク</t>
    </rPh>
    <rPh sb="2" eb="4">
      <t>カイゴ</t>
    </rPh>
    <rPh sb="4" eb="6">
      <t>シエン</t>
    </rPh>
    <phoneticPr fontId="6"/>
  </si>
  <si>
    <t>(4) 利用者数（新規の場合は推定数）</t>
  </si>
  <si>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11"/>
  </si>
  <si>
    <t>前号に規定する期間内に第七十八条の五第二項の規定による事業の廃止の届出又は第七十八条の八の規定による指定の辞退があった場合において、申請者が、同号の通知の日前六十日以内に当該届出に係る法人（当該事業の廃止について相当の理由がある法人を除く。）の役員等若しくは当該届出に係る法人でない事業所（当該事業の廃止について相当の理由があるものを除く。）の管理者であった者又は当該指定の辞退に係る法人（当該指定の辞退について相当の理由がある法人を除く。）の役員等若しくは当該指定の辞退に係る法人でない事業所（当該指定の辞退について相当の理由があるものを除く。）の管理者であった者で、当該届出又は指定の辞退の日から起算して五年を経過しないものであるとき。</t>
  </si>
  <si>
    <t>主任介護支援専門員</t>
    <rPh sb="0" eb="2">
      <t>シュニン</t>
    </rPh>
    <rPh sb="2" eb="4">
      <t>カイゴ</t>
    </rPh>
    <rPh sb="4" eb="6">
      <t>シエン</t>
    </rPh>
    <rPh sb="6" eb="9">
      <t>センモンイン</t>
    </rPh>
    <phoneticPr fontId="6"/>
  </si>
  <si>
    <t>○○　A郞</t>
    <rPh sb="4" eb="5">
      <t>ロウ</t>
    </rPh>
    <phoneticPr fontId="6"/>
  </si>
  <si>
    <t>○○　C子</t>
    <rPh sb="4" eb="5">
      <t>コ</t>
    </rPh>
    <phoneticPr fontId="6"/>
  </si>
  <si>
    <t>　相談室</t>
    <rPh sb="1" eb="4">
      <t>ソウダンシツ</t>
    </rPh>
    <phoneticPr fontId="11"/>
  </si>
  <si>
    <t>○○　D子</t>
    <rPh sb="4" eb="5">
      <t>コ</t>
    </rPh>
    <phoneticPr fontId="6"/>
  </si>
  <si>
    <t>　(4) 利用者の数（新規・再開の場合は推定数）を入力してください。</t>
    <rPh sb="5" eb="8">
      <t>リヨウシャ</t>
    </rPh>
    <rPh sb="9" eb="10">
      <t>カズ</t>
    </rPh>
    <rPh sb="11" eb="13">
      <t>シンキ</t>
    </rPh>
    <rPh sb="14" eb="16">
      <t>サイカイ</t>
    </rPh>
    <rPh sb="17" eb="19">
      <t>バアイ</t>
    </rPh>
    <rPh sb="20" eb="23">
      <t>スイテイスウ</t>
    </rPh>
    <rPh sb="25" eb="27">
      <t>ニュウリョク</t>
    </rPh>
    <phoneticPr fontId="6"/>
  </si>
  <si>
    <t>　(5)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rPh sb="45" eb="47">
      <t>チョクセツ</t>
    </rPh>
    <rPh sb="47" eb="49">
      <t>ニュウリョク</t>
    </rPh>
    <rPh sb="50" eb="52">
      <t>カノウ</t>
    </rPh>
    <phoneticPr fontId="6"/>
  </si>
  <si>
    <r>
      <t xml:space="preserve">       ※選択した資格及び研修に関して、</t>
    </r>
    <r>
      <rPr>
        <b/>
        <u/>
        <sz val="12"/>
        <color auto="1"/>
        <rFont val="UD デジタル 教科書体 N-R"/>
      </rPr>
      <t>必要に応じて、</t>
    </r>
    <r>
      <rPr>
        <b/>
        <sz val="12"/>
        <color auto="1"/>
        <rFont val="UD デジタル 教科書体 N-R"/>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6"/>
  </si>
  <si>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6"/>
  </si>
  <si>
    <t>　(12)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6"/>
  </si>
  <si>
    <t>　　　 その他、特記事項欄としてもご活用ください。</t>
    <rPh sb="6" eb="7">
      <t>タ</t>
    </rPh>
    <rPh sb="8" eb="10">
      <t>トッキ</t>
    </rPh>
    <rPh sb="10" eb="12">
      <t>ジコウ</t>
    </rPh>
    <rPh sb="12" eb="13">
      <t>ラン</t>
    </rPh>
    <rPh sb="18" eb="20">
      <t>カツヨウ</t>
    </rPh>
    <phoneticPr fontId="11"/>
  </si>
  <si>
    <t>　(13)【任意入力】 常勤換算による配置が求められる職種について、各欄に該当する数字を入力し、常勤換算後の人数を算出してください。</t>
    <rPh sb="6" eb="8">
      <t>ニンイ</t>
    </rPh>
    <rPh sb="8" eb="10">
      <t>ニュウリョク</t>
    </rPh>
    <rPh sb="12" eb="14">
      <t>ジョウキン</t>
    </rPh>
    <rPh sb="14" eb="16">
      <t>カンサン</t>
    </rPh>
    <rPh sb="19" eb="21">
      <t>ハイチ</t>
    </rPh>
    <rPh sb="22" eb="23">
      <t>モト</t>
    </rPh>
    <rPh sb="27" eb="29">
      <t>ショクシュ</t>
    </rPh>
    <rPh sb="34" eb="35">
      <t>カク</t>
    </rPh>
    <rPh sb="35" eb="36">
      <t>ラン</t>
    </rPh>
    <rPh sb="37" eb="39">
      <t>ガイトウ</t>
    </rPh>
    <rPh sb="41" eb="43">
      <t>スウジ</t>
    </rPh>
    <rPh sb="44" eb="46">
      <t>ニュウリョク</t>
    </rPh>
    <rPh sb="48" eb="50">
      <t>ジョウキン</t>
    </rPh>
    <rPh sb="50" eb="52">
      <t>カンサン</t>
    </rPh>
    <rPh sb="52" eb="53">
      <t>ゴ</t>
    </rPh>
    <rPh sb="54" eb="56">
      <t>ニンズウ</t>
    </rPh>
    <rPh sb="57" eb="59">
      <t>サンシュツ</t>
    </rPh>
    <phoneticPr fontId="6"/>
  </si>
  <si>
    <t>介護予防支援担当職員</t>
    <rPh sb="0" eb="2">
      <t>カイゴ</t>
    </rPh>
    <rPh sb="2" eb="4">
      <t>ヨボウ</t>
    </rPh>
    <rPh sb="4" eb="6">
      <t>シエン</t>
    </rPh>
    <rPh sb="6" eb="8">
      <t>タントウ</t>
    </rPh>
    <rPh sb="8" eb="10">
      <t>ショクイン</t>
    </rPh>
    <phoneticPr fontId="6"/>
  </si>
  <si>
    <t>サービス種別名</t>
    <rPh sb="4" eb="6">
      <t>シュベツ</t>
    </rPh>
    <rPh sb="6" eb="7">
      <t>メイ</t>
    </rPh>
    <phoneticPr fontId="6"/>
  </si>
  <si>
    <t>介護予防支援</t>
    <rPh sb="0" eb="2">
      <t>カイゴ</t>
    </rPh>
    <rPh sb="2" eb="4">
      <t>ヨボウ</t>
    </rPh>
    <rPh sb="4" eb="6">
      <t>シエン</t>
    </rPh>
    <phoneticPr fontId="6"/>
  </si>
  <si>
    <t>　D列・・・「介護支援専門員」</t>
    <rPh sb="2" eb="3">
      <t>レツ</t>
    </rPh>
    <rPh sb="7" eb="9">
      <t>カイゴ</t>
    </rPh>
    <rPh sb="9" eb="11">
      <t>シエン</t>
    </rPh>
    <rPh sb="11" eb="14">
      <t>センモンイン</t>
    </rPh>
    <phoneticPr fontId="6"/>
  </si>
  <si>
    <t>　E列・・・「介護予防支援担当職員」</t>
    <rPh sb="2" eb="3">
      <t>レツ</t>
    </rPh>
    <rPh sb="7" eb="9">
      <t>カイゴ</t>
    </rPh>
    <rPh sb="9" eb="11">
      <t>ヨボウ</t>
    </rPh>
    <rPh sb="11" eb="13">
      <t>シエン</t>
    </rPh>
    <rPh sb="13" eb="15">
      <t>タントウ</t>
    </rPh>
    <rPh sb="15" eb="17">
      <t>ショクイン</t>
    </rPh>
    <phoneticPr fontId="6"/>
  </si>
  <si>
    <t>※職種を追加したい場合は、15行目に職種名を追加し、それぞれの列に必要資格を入力してください。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6"/>
  </si>
  <si>
    <t>管 理 者 経 歴 書</t>
  </si>
  <si>
    <t>主 な 職 歴 等</t>
    <rPh sb="0" eb="1">
      <t>オモ</t>
    </rPh>
    <rPh sb="4" eb="5">
      <t>ショク</t>
    </rPh>
    <rPh sb="6" eb="7">
      <t>レキ</t>
    </rPh>
    <rPh sb="8" eb="9">
      <t>トウ</t>
    </rPh>
    <phoneticPr fontId="11"/>
  </si>
  <si>
    <t>　別添</t>
    <rPh sb="1" eb="3">
      <t>ベッテン</t>
    </rPh>
    <phoneticPr fontId="11"/>
  </si>
  <si>
    <t>（標準様式３）</t>
    <rPh sb="1" eb="3">
      <t>ヒョウジュン</t>
    </rPh>
    <rPh sb="3" eb="5">
      <t>ヨウシキ</t>
    </rPh>
    <phoneticPr fontId="11"/>
  </si>
  <si>
    <t>勤 務 先 等</t>
    <rPh sb="0" eb="1">
      <t>ツトム</t>
    </rPh>
    <rPh sb="2" eb="3">
      <t>ツトム</t>
    </rPh>
    <rPh sb="4" eb="5">
      <t>サキ</t>
    </rPh>
    <rPh sb="6" eb="7">
      <t>トウ</t>
    </rPh>
    <phoneticPr fontId="11"/>
  </si>
  <si>
    <t>職 務 内 容</t>
    <rPh sb="0" eb="1">
      <t>ショク</t>
    </rPh>
    <rPh sb="2" eb="3">
      <t>ツトム</t>
    </rPh>
    <rPh sb="4" eb="5">
      <t>ナイ</t>
    </rPh>
    <rPh sb="6" eb="7">
      <t>カタチ</t>
    </rPh>
    <phoneticPr fontId="11"/>
  </si>
  <si>
    <t>○○　H子</t>
    <rPh sb="4" eb="5">
      <t>コ</t>
    </rPh>
    <phoneticPr fontId="6"/>
  </si>
  <si>
    <t>事業所・施設の名称</t>
    <rPh sb="0" eb="3">
      <t>ジギョウショ</t>
    </rPh>
    <rPh sb="4" eb="6">
      <t>シセツ</t>
    </rPh>
    <rPh sb="7" eb="9">
      <t>メイショウ</t>
    </rPh>
    <phoneticPr fontId="11"/>
  </si>
  <si>
    <t>備考　1</t>
    <rPh sb="0" eb="2">
      <t>ビコウ</t>
    </rPh>
    <phoneticPr fontId="11"/>
  </si>
  <si>
    <t>　各室の用途及び面積を記載してください。</t>
  </si>
  <si>
    <t>　当該事業の専用部分と他との共用部分を色分けする等使用関係を分かり易く表示してください。</t>
    <rPh sb="1" eb="3">
      <t>トウガイ</t>
    </rPh>
    <rPh sb="3" eb="5">
      <t>ジギョウ</t>
    </rPh>
    <rPh sb="6" eb="8">
      <t>センヨウ</t>
    </rPh>
    <rPh sb="8" eb="10">
      <t>ブブン</t>
    </rPh>
    <rPh sb="11" eb="12">
      <t>タ</t>
    </rPh>
    <rPh sb="14" eb="16">
      <t>キョウヨウ</t>
    </rPh>
    <rPh sb="16" eb="18">
      <t>ブブン</t>
    </rPh>
    <rPh sb="19" eb="21">
      <t>イロワ</t>
    </rPh>
    <rPh sb="24" eb="25">
      <t>トウ</t>
    </rPh>
    <rPh sb="25" eb="27">
      <t>シヨウ</t>
    </rPh>
    <rPh sb="27" eb="29">
      <t>カンケイ</t>
    </rPh>
    <rPh sb="30" eb="31">
      <t>ワ</t>
    </rPh>
    <rPh sb="33" eb="34">
      <t>ヤス</t>
    </rPh>
    <rPh sb="35" eb="37">
      <t>ヒョウジ</t>
    </rPh>
    <phoneticPr fontId="11"/>
  </si>
  <si>
    <t>　調理室</t>
    <rPh sb="1" eb="4">
      <t>チョウリシツ</t>
    </rPh>
    <phoneticPr fontId="11"/>
  </si>
  <si>
    <t>　20㎡</t>
  </si>
  <si>
    <t>　診察室 40㎡</t>
    <rPh sb="1" eb="4">
      <t>シンサツシツ</t>
    </rPh>
    <phoneticPr fontId="11"/>
  </si>
  <si>
    <t>　便所</t>
    <rPh sb="1" eb="3">
      <t>ベンジョ</t>
    </rPh>
    <phoneticPr fontId="11"/>
  </si>
  <si>
    <t>展示コーナー</t>
    <rPh sb="0" eb="2">
      <t>テンジ</t>
    </rPh>
    <phoneticPr fontId="11"/>
  </si>
  <si>
    <t>事務室 30㎡</t>
    <rPh sb="0" eb="3">
      <t>ジムシツ</t>
    </rPh>
    <phoneticPr fontId="11"/>
  </si>
  <si>
    <t>（標準様式４）</t>
    <rPh sb="1" eb="3">
      <t>ヒョウジュン</t>
    </rPh>
    <phoneticPr fontId="11"/>
  </si>
  <si>
    <t>設備等一覧表</t>
  </si>
  <si>
    <t>チェック欄</t>
    <rPh sb="4" eb="5">
      <t>ラン</t>
    </rPh>
    <phoneticPr fontId="11"/>
  </si>
  <si>
    <t>設備基準上適合すべき項目</t>
    <rPh sb="0" eb="2">
      <t>セツビ</t>
    </rPh>
    <rPh sb="2" eb="4">
      <t>キジュン</t>
    </rPh>
    <rPh sb="4" eb="5">
      <t>ジョウ</t>
    </rPh>
    <rPh sb="5" eb="7">
      <t>テキゴウ</t>
    </rPh>
    <rPh sb="10" eb="12">
      <t>コウモク</t>
    </rPh>
    <phoneticPr fontId="11"/>
  </si>
  <si>
    <t>サービス種類　（</t>
    <rPh sb="4" eb="6">
      <t>シュルイ</t>
    </rPh>
    <phoneticPr fontId="11"/>
  </si>
  <si>
    <t>事業所名・施設名　（</t>
    <rPh sb="0" eb="3">
      <t>ジギョウショ</t>
    </rPh>
    <rPh sb="3" eb="4">
      <t>メイ</t>
    </rPh>
    <rPh sb="5" eb="7">
      <t>シセツ</t>
    </rPh>
    <rPh sb="7" eb="8">
      <t>メイ</t>
    </rPh>
    <phoneticPr fontId="11"/>
  </si>
  <si>
    <t>（標準様式５）</t>
    <rPh sb="1" eb="3">
      <t>ヒョウジュン</t>
    </rPh>
    <phoneticPr fontId="11"/>
  </si>
  <si>
    <t>事業所又は施設名</t>
  </si>
  <si>
    <t>４  その他参考事項</t>
  </si>
  <si>
    <t>誓　約　書</t>
  </si>
  <si>
    <t xml:space="preserve">申請者    </t>
  </si>
  <si>
    <r>
      <t>　</t>
    </r>
    <r>
      <rPr>
        <sz val="11"/>
        <color auto="1"/>
        <rFont val="UD デジタル 教科書体 N-R"/>
      </rPr>
      <t>申請者が別紙のいずれにも該当しない者であることを誓約します。</t>
    </r>
    <r>
      <rPr>
        <sz val="10"/>
        <color auto="1"/>
        <rFont val="UD デジタル 教科書体 N-R"/>
      </rPr>
      <t xml:space="preserve">
</t>
    </r>
    <rPh sb="5" eb="7">
      <t>ベッシ</t>
    </rPh>
    <phoneticPr fontId="11"/>
  </si>
  <si>
    <t>別紙②：　居宅介護支援事業所向け</t>
    <rPh sb="0" eb="2">
      <t>ベッシ</t>
    </rPh>
    <rPh sb="14" eb="15">
      <t>ム</t>
    </rPh>
    <phoneticPr fontId="11"/>
  </si>
  <si>
    <t>別紙④：　介護予防支援事業所向け</t>
    <rPh sb="0" eb="2">
      <t>ベッシ</t>
    </rPh>
    <rPh sb="5" eb="11">
      <t>カイゴヨボウシエン</t>
    </rPh>
    <rPh sb="11" eb="14">
      <t>ジギョウショ</t>
    </rPh>
    <rPh sb="14" eb="15">
      <t>ム</t>
    </rPh>
    <phoneticPr fontId="11"/>
  </si>
  <si>
    <t>鳩山町長　殿</t>
    <rPh sb="0" eb="2">
      <t>ハトヤマ</t>
    </rPh>
    <rPh sb="2" eb="4">
      <t>チョウチョウ</t>
    </rPh>
    <phoneticPr fontId="11"/>
  </si>
  <si>
    <t>（名称）</t>
    <rPh sb="1" eb="3">
      <t>メイショウ</t>
    </rPh>
    <phoneticPr fontId="11"/>
  </si>
  <si>
    <t>（代表者の職名・氏名）</t>
    <rPh sb="1" eb="4">
      <t>ダイヒョウシャ</t>
    </rPh>
    <rPh sb="5" eb="7">
      <t>ショクメイ</t>
    </rPh>
    <rPh sb="8" eb="10">
      <t>シメイ</t>
    </rPh>
    <phoneticPr fontId="11"/>
  </si>
  <si>
    <t>月</t>
    <rPh sb="0" eb="1">
      <t>ゲツ</t>
    </rPh>
    <phoneticPr fontId="11"/>
  </si>
  <si>
    <t>（別紙①：地域密着型サービス事業所向け）</t>
    <rPh sb="1" eb="3">
      <t>ベッシ</t>
    </rPh>
    <rPh sb="17" eb="18">
      <t>ム</t>
    </rPh>
    <phoneticPr fontId="11"/>
  </si>
  <si>
    <t>二</t>
    <rPh sb="0" eb="1">
      <t>ニ</t>
    </rPh>
    <phoneticPr fontId="11"/>
  </si>
  <si>
    <t>三</t>
    <rPh sb="0" eb="1">
      <t>サン</t>
    </rPh>
    <phoneticPr fontId="11"/>
  </si>
  <si>
    <t>四</t>
    <rPh sb="0" eb="1">
      <t>ヨン</t>
    </rPh>
    <phoneticPr fontId="11"/>
  </si>
  <si>
    <t>五の二</t>
    <rPh sb="0" eb="1">
      <t>ゴ</t>
    </rPh>
    <rPh sb="2" eb="3">
      <t>ニ</t>
    </rPh>
    <phoneticPr fontId="11"/>
  </si>
  <si>
    <t>五の三</t>
    <rPh sb="0" eb="1">
      <t>ゴ</t>
    </rPh>
    <rPh sb="2" eb="3">
      <t>サン</t>
    </rPh>
    <phoneticPr fontId="11"/>
  </si>
  <si>
    <t>六</t>
    <rPh sb="0" eb="1">
      <t>ロク</t>
    </rPh>
    <phoneticPr fontId="11"/>
  </si>
  <si>
    <t>六の二</t>
    <rPh sb="0" eb="1">
      <t>ロク</t>
    </rPh>
    <rPh sb="2" eb="3">
      <t>ニ</t>
    </rPh>
    <phoneticPr fontId="11"/>
  </si>
  <si>
    <t>六の三</t>
    <rPh sb="0" eb="1">
      <t>ロク</t>
    </rPh>
    <rPh sb="2" eb="3">
      <t>サン</t>
    </rPh>
    <phoneticPr fontId="11"/>
  </si>
  <si>
    <t>十二</t>
    <rPh sb="0" eb="2">
      <t>ジュウニ</t>
    </rPh>
    <phoneticPr fontId="11"/>
  </si>
  <si>
    <t>介護保険法第７８条の２第４項</t>
  </si>
  <si>
    <t>当該申請に係る事業所の従業者の知識及び技能並びに人員が、第七十八条の四第一項の市町村の条例で定める基準若しくは同項の市町村の条例で定める員数又は同条第五項に規定する指定地域密着型サービスに従事する従業者に関する基準を満たしていないとき。</t>
  </si>
  <si>
    <t>申請者が、この法律その他国民の保健医療若しくは福祉に関する法律で政令で定めるものの規定により罰金の刑に処せられ、その執行を終わり、又は執行を受けることがなくなるまでの者であるとき。</t>
  </si>
  <si>
    <t>申請者が、労働に関する法律の規定であって政令で定めるものにより罰金の刑に処せられ、その執行を終わり、又は執行を受けることがなくなるまでの者であるとき。</t>
  </si>
  <si>
    <t>申請者が、保険料等について、当該申請をした日の前日までに、納付義務を定めた法律の規定に基づく滞納処分を受け、かつ、当該処分を受けた日から正当な理由なく三月以上の期間にわたり、当該処分を受けた日以降に納期限の到来した保険料等の全てを引き続き滞納している者であるとき。</t>
  </si>
  <si>
    <t>申請者（認知症対応型共同生活介護、地域密着型特定施設入居者生活介護又は地域密着型介護老人福祉施設入所者生活介護に係る指定の申請者に限る。）が、第七十八条の十（第二号から第五号までを除く。）の規定により指定（認知症対応型共同生活介護、地域密着型特定施設入居者生活介護又は地域密着型介護老人福祉施設入所者生活介護に係る指定に限る。）を取り消され、その取消しの日から起算して五年を経過しない者（当該指定を取り消された者が法人である場合においては、当該取消しの処分に係る行政手続法第十五条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t>
  </si>
  <si>
    <t>申請者と密接な関係を有する者（地域密着型介護老人福祉施設入所者生活介護に係る指定の申請者と密接な関係を有する者を除く。）が、第七十八条の十（第二号から第五号までを除く。）の規定により指定を取り消され、その取消しの日から起算して五年を経過していない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t>
  </si>
  <si>
    <t>申請者が、第七十八条の十（第二号から第五号までを除く。）の規定による指定の取消しの処分に係る行政手続法第十五条の規定による通知があった日から当該処分をする日又は処分をしないことを決定する日までの間に第七十八条の五第二項の規定による事業の廃止の届出をした者（当該事業の廃止について相当の理由がある者を除く。）又は第七十八条の八の規定による指定の辞退をした者（当該指定の辞退について相当の理由がある者を除く。）で、当該届出又は指定の辞退の日から起算して五年を経過しないものであるとき。</t>
  </si>
  <si>
    <t>申請者が、指定の申請前五年以内に居宅サービス等に関し不正又は著しく不当な行為をした者であるとき。</t>
  </si>
  <si>
    <t>申請者（認知症対応型共同生活介護、地域密着型特定施設入居者生活介護又は地域密着型介護老人福祉施設入所者生活介護に係る指定の申請者を除く。）が、法人で、その役員等のうちに第四号の二から第六号まで又は前三号のいずれかに該当する者のあるものであるとき。</t>
  </si>
  <si>
    <t>申請者（認知症対応型共同生活介護、地域密着型特定施設入居者生活介護又は地域密着型介護老人福祉施設入所者生活介護に係る指定の申請者に限る。）が、法人で、その役員等のうちに第四号の二から第五号の三まで、第六号の二又は第七号から第八号までのいずれかに該当する者のあるものであるとき。</t>
  </si>
  <si>
    <t>申請者（認知症対応型共同生活介護、地域密着型特定施設入居者生活介護又は地域密着型介護老人福祉施設入所者生活介護に係る指定の申請者を除く。）が、法人でない事業所で、その管理者が第四号の二から第六号まで又は第七号から第八号までのいずれかに該当する者であるとき。</t>
  </si>
  <si>
    <t>申請者（認知症対応型共同生活介護、地域密着型特定施設入居者生活介護又は地域密着型介護老人福祉施設入所者生活介護に係る指定の申請者に限る。）が、法人でない事業所で、その管理者が第四号の二から第五号の三まで、第六号の二又は第七号から第八号までのいずれかに該当する者であるとき。</t>
  </si>
  <si>
    <t>（別紙②：居宅介護支援事業所向け）</t>
    <rPh sb="1" eb="3">
      <t>ベッシ</t>
    </rPh>
    <rPh sb="14" eb="15">
      <t>ム</t>
    </rPh>
    <phoneticPr fontId="11"/>
  </si>
  <si>
    <t>介護保険法第７９条第２項</t>
  </si>
  <si>
    <t>当該申請に係る事業所の介護支援専門員の人員が、第八十一条第一項の市町村の条例で定める員数を満たしていないとき。</t>
  </si>
  <si>
    <t>申請者が、第八十一条第二項に規定する指定居宅介護支援の事業の運営に関する基準に従って適正な居宅介護支援事業の運営をすることができないと認められるとき。</t>
  </si>
  <si>
    <t>申請者が、第八十四条第一項又は第百十五条の三十五第六項の規定による指定の取消しの処分に係る行政手続法第十五条の規定による通知があった日から当該処分をする日又は処分をしないことを決定する日までの間に第八十二条第二項の規定による事業の廃止の届出をした者（当該事業の廃止について相当の理由がある者を除く。）で、当該届出の日から起算して五年を経過しないものであるとき。</t>
  </si>
  <si>
    <t>申請者が、第八十三条第一項の規定による検査が行われた日から聴聞決定予定日（当該検査の結果に基づき第八十四条第一項の規定による指定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八十二条第二項の規定による事業の廃止の届出をした者（当該事業の廃止について相当の理由がある者を除く。）で、当該届出の日から起算して五年を経過しないものであるとき。</t>
  </si>
  <si>
    <t>申請者が、法人でない事業所で、その管理者が第三号の二から第五号まで又は第六号から第七号までのいずれかに該当する者であるとき。</t>
  </si>
  <si>
    <t>（別紙③：地域密着型介護予防サービス事業所向け）</t>
    <rPh sb="1" eb="3">
      <t>ベッシ</t>
    </rPh>
    <rPh sb="5" eb="7">
      <t>チイキ</t>
    </rPh>
    <rPh sb="7" eb="10">
      <t>ミッチャクガタ</t>
    </rPh>
    <rPh sb="10" eb="12">
      <t>カイゴ</t>
    </rPh>
    <rPh sb="12" eb="14">
      <t>ヨボウ</t>
    </rPh>
    <rPh sb="18" eb="21">
      <t>ジギョウショ</t>
    </rPh>
    <rPh sb="21" eb="22">
      <t>ム</t>
    </rPh>
    <phoneticPr fontId="11"/>
  </si>
  <si>
    <t>介護保険法第１１５条の１２第２項</t>
  </si>
  <si>
    <t>当該申請に係る事業所の従業者の知識及び技能並びに人員が、第百十五条の十四第一項の市町村の条例で定める基準若しくは同項の市町村の条例で定める員数又は同条第五項に規定する指定地域密着型介護予防サービスに従事する従業者に関する基準を満たしていないとき。</t>
  </si>
  <si>
    <t>申請者が、第百十五条の十四第二項又は第五項に規定する指定地域密着型介護予防サービスに係る介護予防のための効果的な支援の方法に関する基準又は指定地域密着型介護予防サービスの事業の設備及び運営に関する基準に従って適正な地域密着型介護予防サービス事業の運営をすることができないと認められるとき。</t>
  </si>
  <si>
    <t>当該申請に係る事業所が当該市町村の区域の外にある場合であって、その所在地の市町村長の同意を得ていないとき。</t>
  </si>
  <si>
    <t>申請者（介護予防認知症対応型共同生活介護に係る指定の申請者を除く。）が、第百十五条の十九（第二号から第五号までを除く。）の規定により指定（介護予防認知症対応型共同生活介護に係る指定を除く。）を取り消され、その取消しの日から起算して五年を経過しない者（当該指定を取り消された者が法人である場合においては、当該取消しの処分に係る行政手続法第十五条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t>
  </si>
  <si>
    <t>申請者と密接な関係を有する者が、第百十五条の十九（第二号から第五号までを除く。）の規定により指定を取り消され、その取消しの日から起算して五年を経過していない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t>
  </si>
  <si>
    <t>申請者が、第百十五条の十九（第二号から第五号までを除く。）の規定による指定の取消しの処分に係る行政手続法第十五条の規定による通知があった日から当該処分をする日又は処分をしないことを決定する日までの間に第百十五条の十五第二項の規定による事業の廃止の届出をした者（当該事業の廃止について相当の理由がある者を除く。）で、当該届出の日から起算して五年を経過しないものであるとき。</t>
  </si>
  <si>
    <t>申請者（介護予防認知症対応型共同生活介護に係る指定の申請者を除く。）が、法人で、その役員等のうちに第四号の二から第六号まで又は前三号のいずれかに該当する者のあるものであるとき。</t>
  </si>
  <si>
    <t>申請者（介護予防認知症対応型共同生活介護に係る指定の申請者を除く。）が、法人でない事業所で、その管理者が第四号の二から第六号まで又は第七号から第八号までのいずれかに該当する者であるとき。</t>
  </si>
  <si>
    <t>申請者（介護予防認知症対応型共同生活介護に係る指定の申請者に限る。）が、法人でない事業所で、その管理者が第四号の二から第五号の三まで、第六号の二又は第七号から第八号までのいずれかに該当する者であるとき。</t>
  </si>
  <si>
    <t>（別紙④：介護予防支援事業所向け）</t>
    <rPh sb="1" eb="3">
      <t>ベッシ</t>
    </rPh>
    <rPh sb="5" eb="7">
      <t>カイゴ</t>
    </rPh>
    <rPh sb="7" eb="9">
      <t>ヨボウ</t>
    </rPh>
    <rPh sb="9" eb="11">
      <t>シエン</t>
    </rPh>
    <rPh sb="11" eb="14">
      <t>ジギョウショ</t>
    </rPh>
    <rPh sb="14" eb="15">
      <t>ム</t>
    </rPh>
    <phoneticPr fontId="11"/>
  </si>
  <si>
    <t>介護保険法第115条の22第２項</t>
  </si>
  <si>
    <t>当該申請に係る事業所の従業者の知識及び技能並びに人員が、第百十五条の二十四第一項の市町村の条例で定める基準及び同項の市町村の条例で定める員数を満たしていないとき。</t>
  </si>
  <si>
    <t>申請者が、第百十五条の二十四第二項に規定する指定介護予防支援に係る介護予防のための効果的な支援の方法に関する基準又は指定介護予防支援の事業の運営に関する基準に従って適正な介護予防支援事業の運営をすることができないと認められるとき。</t>
  </si>
  <si>
    <t>申請者が、第百十五条の二十九の規定により指定を取り消され、その取消しの日から起算して五年を経過しない者(当該指定を取り消された者が法人である場合においては、当該取消しの処分に係る行政手続法第十五条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介護予防支援事業者の指定の取消しのうち当該指定の取消しの処分の理由となった事実及び当該事実の発生を防止するための当該指定介護予防支援事業者による業務管理体制の整備についての取組の状況その他の当該事実に関して当該指定介護予防支援事業者が有していた責任の程度を考慮して、この号本文に規定する指定の取消しに該当しないこととすることが相当であると認められるものとして厚生労働省令で定めるものに該当する場合を除く。</t>
  </si>
  <si>
    <t>五の二　申請者と密接な関係を有する者が、第百十五条の二十九の規定により指定を取り消され、その取消しの日から起算して五年を経過していないとき。ただし、当該指定の取消しが、指定介護予防支援事業者の指定の取消しのうち当該指定の取消しの処分の理由となった事実及び当該事実の発生を防止するための当該指定介護予防支援事業者による業務管理体制の整備についての取組の状況その他の当該事実に関して当該指定介護予防支援事業者が有していた責任の程度を考慮して、この号本文に規定する指定の取消しに該当しないこととすることが相当であると認められるものとして厚生労働省令で定めるものに該当する場合を除く。</t>
  </si>
  <si>
    <t>申請者が、第百十五条の二十九の規定による指定の取消しの処分に係る行政手続法第十五条の規定による通知があった日から当該処分をする日又は処分をしないことを決定する日までの間に第百十五条の二十五第二項の規定による事業の廃止の届出をした者(当該事業の廃止について相当の理由がある者を除く。)で、当該届出の日から起算して五年を経過しないものであるとき。</t>
  </si>
  <si>
    <t>当該事業所に勤務する介護支援専門員一覧</t>
    <rPh sb="0" eb="2">
      <t>トウガイ</t>
    </rPh>
    <rPh sb="2" eb="5">
      <t>ジギョウショ</t>
    </rPh>
    <rPh sb="6" eb="8">
      <t>キンム</t>
    </rPh>
    <rPh sb="10" eb="12">
      <t>カイゴ</t>
    </rPh>
    <rPh sb="12" eb="14">
      <t>シエン</t>
    </rPh>
    <rPh sb="14" eb="17">
      <t>センモンイン</t>
    </rPh>
    <rPh sb="17" eb="19">
      <t>イチラン</t>
    </rPh>
    <phoneticPr fontId="11"/>
  </si>
  <si>
    <t>氏　名</t>
    <rPh sb="0" eb="1">
      <t>シ</t>
    </rPh>
    <rPh sb="2" eb="3">
      <t>メイ</t>
    </rPh>
    <phoneticPr fontId="11"/>
  </si>
  <si>
    <t>(16) 確保すべき看護職員・介護職員の員数（提供時間帯を通じて専従）　　</t>
  </si>
  <si>
    <t>療養通所介護</t>
    <rPh sb="0" eb="2">
      <t>リョウヨウ</t>
    </rPh>
    <rPh sb="2" eb="4">
      <t>ツウショ</t>
    </rPh>
    <rPh sb="4" eb="6">
      <t>カイゴ</t>
    </rPh>
    <phoneticPr fontId="6"/>
  </si>
  <si>
    <t>従業者の勤務の体制及び勤務形態一覧表　記入方法　（療養通所介護）</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リョウヨウ</t>
    </rPh>
    <rPh sb="27" eb="29">
      <t>ツウショ</t>
    </rPh>
    <rPh sb="29" eb="31">
      <t>カイゴ</t>
    </rPh>
    <phoneticPr fontId="11"/>
  </si>
  <si>
    <t>　(16) 利用者の数1.5に対し、提供時間帯を通じて専従で確保すべき看護職員・介護職員の員数が自動計算されます。（（14)を入力しないと計算されません。）</t>
    <rPh sb="6" eb="9">
      <t>リヨウシャ</t>
    </rPh>
    <rPh sb="10" eb="11">
      <t>カズ</t>
    </rPh>
    <rPh sb="15" eb="16">
      <t>タイ</t>
    </rPh>
    <rPh sb="18" eb="20">
      <t>テイキョウ</t>
    </rPh>
    <rPh sb="20" eb="23">
      <t>ジカンタイ</t>
    </rPh>
    <rPh sb="24" eb="25">
      <t>ツウ</t>
    </rPh>
    <rPh sb="27" eb="29">
      <t>センジュウ</t>
    </rPh>
    <rPh sb="30" eb="32">
      <t>カクホ</t>
    </rPh>
    <rPh sb="35" eb="37">
      <t>カンゴ</t>
    </rPh>
    <rPh sb="37" eb="39">
      <t>ショクイン</t>
    </rPh>
    <rPh sb="40" eb="42">
      <t>カイゴ</t>
    </rPh>
    <rPh sb="42" eb="44">
      <t>ショクイン</t>
    </rPh>
    <rPh sb="45" eb="47">
      <t>インスウ</t>
    </rPh>
    <rPh sb="48" eb="50">
      <t>ジドウ</t>
    </rPh>
    <rPh sb="50" eb="52">
      <t>ケイサン</t>
    </rPh>
    <rPh sb="63" eb="65">
      <t>ニュウリョク</t>
    </rPh>
    <rPh sb="69" eb="71">
      <t>ケイサン</t>
    </rPh>
    <phoneticPr fontId="6"/>
  </si>
</sst>
</file>

<file path=xl/styles.xml><?xml version="1.0" encoding="utf-8"?>
<styleSheet xmlns="http://schemas.openxmlformats.org/spreadsheetml/2006/main" xmlns:r="http://schemas.openxmlformats.org/officeDocument/2006/relationships" xmlns:mc="http://schemas.openxmlformats.org/markup-compatibility/2006">
  <numFmts count="9">
    <numFmt numFmtId="176" formatCode="yyyy&quot;年&quot;m&quot;月&quot;d&quot;日&quot;;@"/>
    <numFmt numFmtId="177" formatCode="h:mm;@"/>
    <numFmt numFmtId="178" formatCode="0_);[Red]\(0\)"/>
    <numFmt numFmtId="179" formatCode="#,##0.##"/>
    <numFmt numFmtId="180" formatCode="0.0"/>
    <numFmt numFmtId="181" formatCode="#,##0.0&quot;人&quot;"/>
    <numFmt numFmtId="182" formatCode="#,##0.0#"/>
    <numFmt numFmtId="183" formatCode="#,##0&quot;人&quot;"/>
    <numFmt numFmtId="184" formatCode="#,##0.0;[Red]\-#,##0.0"/>
  </numFmts>
  <fonts count="63">
    <font>
      <sz val="11"/>
      <color theme="1"/>
      <name val="游ゴシック"/>
      <family val="3"/>
      <scheme val="minor"/>
    </font>
    <font>
      <u/>
      <sz val="10"/>
      <color theme="10"/>
      <name val="Times New Roman"/>
      <family val="1"/>
    </font>
    <font>
      <sz val="10"/>
      <color rgb="FF000000"/>
      <name val="Times New Roman"/>
      <family val="1"/>
    </font>
    <font>
      <sz val="11"/>
      <color theme="1"/>
      <name val="ＭＳ Ｐゴシック"/>
      <family val="3"/>
    </font>
    <font>
      <sz val="12"/>
      <color auto="1"/>
      <name val="ＭＳ Ｐゴシック"/>
      <family val="3"/>
    </font>
    <font>
      <sz val="11"/>
      <color auto="1"/>
      <name val="ＭＳ Ｐゴシック"/>
      <family val="3"/>
    </font>
    <font>
      <sz val="6"/>
      <color auto="1"/>
      <name val="游ゴシック"/>
      <family val="3"/>
    </font>
    <font>
      <sz val="11"/>
      <color theme="1"/>
      <name val="UD デジタル 教科書体 N-R"/>
      <family val="1"/>
    </font>
    <font>
      <b/>
      <sz val="16"/>
      <color theme="1"/>
      <name val="UD デジタル 教科書体 N-R"/>
      <family val="1"/>
    </font>
    <font>
      <sz val="16"/>
      <color theme="1"/>
      <name val="UD デジタル 教科書体 N-R"/>
      <family val="1"/>
    </font>
    <font>
      <sz val="24"/>
      <color theme="1"/>
      <name val="UD デジタル 教科書体 N-R"/>
      <family val="1"/>
    </font>
    <font>
      <sz val="6"/>
      <color auto="1"/>
      <name val="ＭＳ Ｐゴシック"/>
      <family val="3"/>
    </font>
    <font>
      <sz val="10"/>
      <color theme="1"/>
      <name val="UD デジタル 教科書体 N-R"/>
      <family val="1"/>
    </font>
    <font>
      <sz val="8"/>
      <color theme="1"/>
      <name val="UD デジタル 教科書体 N-R"/>
      <family val="1"/>
    </font>
    <font>
      <b/>
      <sz val="10"/>
      <color theme="1"/>
      <name val="UD デジタル 教科書体 N-R"/>
    </font>
    <font>
      <sz val="9"/>
      <color theme="1"/>
      <name val="UD デジタル 教科書体 N-R"/>
      <family val="1"/>
    </font>
    <font>
      <sz val="6"/>
      <color theme="1"/>
      <name val="UD デジタル 教科書体 N-R"/>
      <family val="1"/>
    </font>
    <font>
      <sz val="10"/>
      <color auto="1"/>
      <name val="UD デジタル 教科書体 N-R"/>
      <family val="1"/>
    </font>
    <font>
      <b/>
      <sz val="11"/>
      <color theme="1"/>
      <name val="UD デジタル 教科書体 N-R"/>
    </font>
    <font>
      <b/>
      <sz val="12"/>
      <color theme="1"/>
      <name val="UD デジタル 教科書体 N-R"/>
      <family val="1"/>
    </font>
    <font>
      <sz val="10.5"/>
      <color theme="1"/>
      <name val="UD デジタル 教科書体 N-R"/>
      <family val="1"/>
    </font>
    <font>
      <sz val="10.5"/>
      <color auto="1"/>
      <name val="UD デジタル 教科書体 N-R"/>
      <family val="1"/>
    </font>
    <font>
      <b/>
      <sz val="12"/>
      <color auto="1"/>
      <name val="UD デジタル 教科書体 N-R"/>
      <family val="1"/>
    </font>
    <font>
      <sz val="12"/>
      <color theme="1"/>
      <name val="UD デジタル 教科書体 N-R"/>
    </font>
    <font>
      <sz val="12"/>
      <color auto="1"/>
      <name val="UD デジタル 教科書体 N-R"/>
    </font>
    <font>
      <sz val="9"/>
      <color auto="1"/>
      <name val="UD デジタル 教科書体 N-R"/>
      <family val="1"/>
    </font>
    <font>
      <sz val="8"/>
      <color auto="1"/>
      <name val="UD デジタル 教科書体 N-R"/>
      <family val="1"/>
    </font>
    <font>
      <sz val="10.5"/>
      <color rgb="FF000000"/>
      <name val="UD デジタル 教科書体 N-R"/>
    </font>
    <font>
      <sz val="10"/>
      <color rgb="FF000000"/>
      <name val="UD デジタル 教科書体 N-R"/>
    </font>
    <font>
      <sz val="10.6"/>
      <color theme="1"/>
      <name val="UD デジタル 教科書体 N-R"/>
    </font>
    <font>
      <sz val="11"/>
      <color auto="1"/>
      <name val="UD デジタル 教科書体 N-R"/>
    </font>
    <font>
      <b/>
      <sz val="10.5"/>
      <color auto="1"/>
      <name val="UD デジタル 教科書体 N-R"/>
      <family val="1"/>
    </font>
    <font>
      <sz val="10.6"/>
      <color auto="1"/>
      <name val="UD デジタル 教科書体 N-R"/>
      <family val="1"/>
    </font>
    <font>
      <sz val="6"/>
      <color auto="1"/>
      <name val="UD デジタル 教科書体 N-R"/>
      <family val="1"/>
    </font>
    <font>
      <b/>
      <sz val="11"/>
      <color auto="1"/>
      <name val="UD デジタル 教科書体 N-R"/>
      <family val="1"/>
    </font>
    <font>
      <sz val="7"/>
      <color auto="1"/>
      <name val="UD デジタル 教科書体 N-R"/>
      <family val="1"/>
    </font>
    <font>
      <b/>
      <sz val="12"/>
      <color auto="1"/>
      <name val="ＭＳ Ｐゴシック"/>
      <family val="3"/>
    </font>
    <font>
      <sz val="8"/>
      <color auto="1"/>
      <name val="ＭＳ Ｐゴシック"/>
      <family val="3"/>
    </font>
    <font>
      <sz val="10.5"/>
      <color auto="1"/>
      <name val="ＭＳ Ｐゴシック"/>
      <family val="3"/>
    </font>
    <font>
      <sz val="16"/>
      <color auto="1"/>
      <name val="UD デジタル 教科書体 N-R"/>
      <family val="1"/>
    </font>
    <font>
      <b/>
      <sz val="16"/>
      <color auto="1"/>
      <name val="UD デジタル 教科書体 N-R"/>
      <family val="1"/>
    </font>
    <font>
      <sz val="14"/>
      <color auto="1"/>
      <name val="UD デジタル 教科書体 N-R"/>
      <family val="1"/>
    </font>
    <font>
      <b/>
      <sz val="16"/>
      <color rgb="FFFF0000"/>
      <name val="UD デジタル 教科書体 N-R"/>
      <family val="1"/>
    </font>
    <font>
      <sz val="16"/>
      <color rgb="FFFF0000"/>
      <name val="UD デジタル 教科書体 N-R"/>
      <family val="1"/>
    </font>
    <font>
      <b/>
      <sz val="14"/>
      <color auto="1"/>
      <name val="UD デジタル 教科書体 N-R"/>
      <family val="1"/>
    </font>
    <font>
      <b/>
      <sz val="12"/>
      <color rgb="FFFF0000"/>
      <name val="UD デジタル 教科書体 N-R"/>
      <family val="1"/>
    </font>
    <font>
      <sz val="11"/>
      <color rgb="FF000000"/>
      <name val="UD デジタル 教科書体 N-R"/>
      <family val="1"/>
    </font>
    <font>
      <sz val="12"/>
      <color rgb="FFFFFF99"/>
      <name val="UD デジタル 教科書体 N-R"/>
    </font>
    <font>
      <sz val="11"/>
      <color theme="1"/>
      <name val="游ゴシック"/>
      <family val="3"/>
      <scheme val="minor"/>
    </font>
    <font>
      <sz val="16"/>
      <color rgb="FF000000"/>
      <name val="UD デジタル 教科書体 N-R"/>
    </font>
    <font>
      <sz val="14"/>
      <color theme="1"/>
      <name val="UD デジタル 教科書体 N-R"/>
      <family val="1"/>
    </font>
    <font>
      <sz val="12"/>
      <color auto="1"/>
      <name val="HGSｺﾞｼｯｸM"/>
      <family val="3"/>
    </font>
    <font>
      <b/>
      <sz val="14"/>
      <color auto="1"/>
      <name val="HGSｺﾞｼｯｸM"/>
      <family val="3"/>
    </font>
    <font>
      <b/>
      <sz val="12"/>
      <color rgb="FFFF0000"/>
      <name val="HGSｺﾞｼｯｸM"/>
      <family val="3"/>
    </font>
    <font>
      <b/>
      <sz val="12"/>
      <color auto="1"/>
      <name val="HGSｺﾞｼｯｸM"/>
      <family val="3"/>
    </font>
    <font>
      <sz val="11"/>
      <color rgb="FF000000"/>
      <name val="游ゴシック"/>
      <family val="3"/>
      <scheme val="minor"/>
    </font>
    <font>
      <sz val="12"/>
      <color auto="1"/>
      <name val="HGSｺﾞｼｯｸE"/>
      <family val="3"/>
    </font>
    <font>
      <sz val="14"/>
      <color rgb="FFFF0000"/>
      <name val="UD デジタル 教科書体 N-R"/>
    </font>
    <font>
      <b/>
      <sz val="12"/>
      <color rgb="FF000000"/>
      <name val="UD デジタル 教科書体 N-R"/>
      <family val="1"/>
    </font>
    <font>
      <sz val="9"/>
      <color rgb="FF000000"/>
      <name val="UD デジタル 教科書体 N-R"/>
    </font>
    <font>
      <sz val="10"/>
      <color auto="1"/>
      <name val="ＭＳ ゴシック"/>
      <family val="3"/>
    </font>
    <font>
      <sz val="14"/>
      <color auto="1"/>
      <name val="HGSｺﾞｼｯｸM"/>
      <family val="3"/>
    </font>
    <font>
      <b/>
      <sz val="16"/>
      <color auto="1"/>
      <name val="ＭＳ Ｐゴシック"/>
      <family val="3"/>
    </font>
  </fonts>
  <fills count="20">
    <fill>
      <patternFill patternType="none"/>
    </fill>
    <fill>
      <patternFill patternType="gray125"/>
    </fill>
    <fill>
      <patternFill patternType="solid">
        <fgColor rgb="FFFFA6A6"/>
        <bgColor indexed="64"/>
      </patternFill>
    </fill>
    <fill>
      <patternFill patternType="solid">
        <fgColor theme="0" tint="-0.14000000000000001"/>
        <bgColor indexed="64"/>
      </patternFill>
    </fill>
    <fill>
      <patternFill patternType="solid">
        <fgColor rgb="FFFFE69A"/>
        <bgColor indexed="64"/>
      </patternFill>
    </fill>
    <fill>
      <patternFill patternType="solid">
        <fgColor rgb="FFD4F3B5"/>
        <bgColor indexed="64"/>
      </patternFill>
    </fill>
    <fill>
      <patternFill patternType="solid">
        <fgColor rgb="FF90D7F0"/>
        <bgColor indexed="64"/>
      </patternFill>
    </fill>
    <fill>
      <patternFill patternType="solid">
        <fgColor theme="5" tint="0.4"/>
        <bgColor indexed="64"/>
      </patternFill>
    </fill>
    <fill>
      <patternFill patternType="solid">
        <fgColor rgb="FFBF92E1"/>
        <bgColor indexed="64"/>
      </patternFill>
    </fill>
    <fill>
      <patternFill patternType="solid">
        <fgColor theme="0"/>
        <bgColor indexed="64"/>
      </patternFill>
    </fill>
    <fill>
      <patternFill patternType="solid">
        <fgColor theme="0" tint="-0.15"/>
        <bgColor indexed="64"/>
      </patternFill>
    </fill>
    <fill>
      <patternFill patternType="solid">
        <fgColor rgb="FFFFFF00"/>
        <bgColor rgb="FF000000"/>
      </patternFill>
    </fill>
    <fill>
      <patternFill patternType="solid">
        <fgColor rgb="FFFFFFFF"/>
        <bgColor rgb="FF000000"/>
      </patternFill>
    </fill>
    <fill>
      <patternFill patternType="solid">
        <fgColor rgb="FFFFFF00"/>
        <bgColor indexed="64"/>
      </patternFill>
    </fill>
    <fill>
      <patternFill patternType="solid">
        <fgColor theme="8" tint="0.8"/>
        <bgColor indexed="64"/>
      </patternFill>
    </fill>
    <fill>
      <patternFill patternType="solid">
        <fgColor rgb="FFCCFFCC"/>
        <bgColor indexed="64"/>
      </patternFill>
    </fill>
    <fill>
      <patternFill patternType="solid">
        <fgColor rgb="FFFFFFCC"/>
        <bgColor indexed="64"/>
      </patternFill>
    </fill>
    <fill>
      <patternFill patternType="solid">
        <fgColor rgb="FFFFCCFF"/>
        <bgColor indexed="64"/>
      </patternFill>
    </fill>
    <fill>
      <patternFill patternType="solid">
        <fgColor rgb="FFCCECFF"/>
        <bgColor indexed="64"/>
      </patternFill>
    </fill>
    <fill>
      <patternFill patternType="solid">
        <fgColor theme="0" tint="-5.e-002"/>
        <bgColor indexed="64"/>
      </patternFill>
    </fill>
  </fills>
  <borders count="332">
    <border>
      <left/>
      <right/>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dashed">
        <color indexed="64"/>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dashed">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style="thin">
        <color indexed="64"/>
      </bottom>
      <diagonal/>
    </border>
    <border>
      <left/>
      <right/>
      <top style="thin">
        <color indexed="64"/>
      </top>
      <bottom style="dashed">
        <color indexed="64"/>
      </bottom>
      <diagonal/>
    </border>
    <border>
      <left style="dotted">
        <color indexed="64"/>
      </left>
      <right style="dotted">
        <color indexed="64"/>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ashed">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rgb="FF000000"/>
      </right>
      <top style="thin">
        <color indexed="64"/>
      </top>
      <bottom/>
      <diagonal/>
    </border>
    <border>
      <left style="medium">
        <color indexed="64"/>
      </left>
      <right style="thin">
        <color rgb="FF000000"/>
      </right>
      <top/>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bottom/>
      <diagonal/>
    </border>
    <border>
      <left style="medium">
        <color indexed="64"/>
      </left>
      <right/>
      <top style="thin">
        <color rgb="FF000000"/>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indexed="64"/>
      </bottom>
      <diagonal/>
    </border>
    <border>
      <left/>
      <right/>
      <top/>
      <bottom style="thin">
        <color rgb="FF000000"/>
      </bottom>
      <diagonal/>
    </border>
    <border>
      <left/>
      <right/>
      <top style="thin">
        <color rgb="FF000000"/>
      </top>
      <bottom/>
      <diagonal/>
    </border>
    <border>
      <left/>
      <right/>
      <top style="thin">
        <color rgb="FF000000"/>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rgb="FF000000"/>
      </top>
      <bottom/>
      <diagonal/>
    </border>
    <border>
      <left style="thin">
        <color rgb="FF000000"/>
      </left>
      <right/>
      <top style="thin">
        <color indexed="64"/>
      </top>
      <bottom style="thin">
        <color rgb="FF000000"/>
      </bottom>
      <diagonal/>
    </border>
    <border>
      <left/>
      <right/>
      <top style="thin">
        <color rgb="FF000000"/>
      </top>
      <bottom style="thin">
        <color rgb="FF000000"/>
      </bottom>
      <diagonal/>
    </border>
    <border>
      <left style="thin">
        <color indexed="64"/>
      </left>
      <right/>
      <top style="thin">
        <color indexed="64"/>
      </top>
      <bottom style="medium">
        <color indexed="64"/>
      </bottom>
      <diagonal/>
    </border>
    <border>
      <left/>
      <right/>
      <top style="thin">
        <color indexed="64"/>
      </top>
      <bottom style="thin">
        <color rgb="FF000000"/>
      </bottom>
      <diagonal/>
    </border>
    <border>
      <left/>
      <right style="thin">
        <color indexed="64"/>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indexed="64"/>
      </right>
      <top style="thin">
        <color rgb="FF000000"/>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rgb="FF000000"/>
      </bottom>
      <diagonal/>
    </border>
    <border diagonalUp="1">
      <left style="thin">
        <color rgb="FF000000"/>
      </left>
      <right/>
      <top style="thin">
        <color rgb="FF000000"/>
      </top>
      <bottom style="thin">
        <color rgb="FF000000"/>
      </bottom>
      <diagonal style="thin">
        <color rgb="FF000000"/>
      </diagonal>
    </border>
    <border>
      <left/>
      <right style="thin">
        <color indexed="64"/>
      </right>
      <top style="thin">
        <color indexed="64"/>
      </top>
      <bottom style="thin">
        <color rgb="FF000000"/>
      </bottom>
      <diagonal/>
    </border>
    <border diagonalUp="1">
      <left/>
      <right/>
      <top style="thin">
        <color rgb="FF000000"/>
      </top>
      <bottom style="thin">
        <color rgb="FF000000"/>
      </bottom>
      <diagonal style="thin">
        <color rgb="FF000000"/>
      </diagonal>
    </border>
    <border>
      <left/>
      <right/>
      <top style="thin">
        <color auto="1"/>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rgb="FF000000"/>
      </left>
      <right/>
      <top/>
      <bottom style="thin">
        <color rgb="FF000000"/>
      </bottom>
      <diagonal/>
    </border>
    <border>
      <left/>
      <right/>
      <top style="medium">
        <color indexed="64"/>
      </top>
      <bottom style="thin">
        <color rgb="FF000000"/>
      </bottom>
      <diagonal/>
    </border>
    <border>
      <left/>
      <right style="thin">
        <color rgb="FF000000"/>
      </right>
      <top/>
      <bottom style="thin">
        <color rgb="FF000000"/>
      </bottom>
      <diagonal/>
    </border>
    <border diagonalUp="1">
      <left/>
      <right style="thin">
        <color rgb="FF000000"/>
      </right>
      <top style="thin">
        <color rgb="FF000000"/>
      </top>
      <bottom style="thin">
        <color rgb="FF000000"/>
      </bottom>
      <diagonal style="thin">
        <color rgb="FF000000"/>
      </diagonal>
    </border>
    <border diagonalUp="1">
      <left/>
      <right style="medium">
        <color indexed="64"/>
      </right>
      <top style="thin">
        <color rgb="FF000000"/>
      </top>
      <bottom style="thin">
        <color rgb="FF000000"/>
      </bottom>
      <diagonal style="thin">
        <color rgb="FF000000"/>
      </diagonal>
    </border>
    <border>
      <left/>
      <right style="medium">
        <color indexed="64"/>
      </right>
      <top style="medium">
        <color indexed="64"/>
      </top>
      <bottom style="thin">
        <color rgb="FF000000"/>
      </bottom>
      <diagonal/>
    </border>
    <border>
      <left/>
      <right style="medium">
        <color indexed="64"/>
      </right>
      <top style="thin">
        <color rgb="FF000000"/>
      </top>
      <bottom/>
      <diagonal/>
    </border>
    <border>
      <left/>
      <right style="medium">
        <color indexed="64"/>
      </right>
      <top style="thin">
        <color indexed="64"/>
      </top>
      <bottom style="thin">
        <color rgb="FF000000"/>
      </bottom>
      <diagonal/>
    </border>
    <border>
      <left/>
      <right style="medium">
        <color indexed="64"/>
      </right>
      <top/>
      <bottom style="thin">
        <color rgb="FF000000"/>
      </bottom>
      <diagonal/>
    </border>
    <border>
      <left/>
      <right style="medium">
        <color indexed="64"/>
      </right>
      <top style="thin">
        <color indexed="64"/>
      </top>
      <bottom style="medium">
        <color indexed="64"/>
      </bottom>
      <diagonal/>
    </border>
    <border>
      <left/>
      <right style="medium">
        <color rgb="FF000000"/>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medium">
        <color rgb="FF000000"/>
      </left>
      <right/>
      <top/>
      <bottom/>
      <diagonal/>
    </border>
    <border>
      <left style="medium">
        <color indexed="64"/>
      </left>
      <right/>
      <top style="thin">
        <color indexed="64"/>
      </top>
      <bottom style="thin">
        <color indexed="64"/>
      </bottom>
      <diagonal/>
    </border>
    <border>
      <left style="thin">
        <color indexed="64"/>
      </left>
      <right/>
      <top/>
      <bottom style="thin">
        <color rgb="FF000000"/>
      </bottom>
      <diagonal/>
    </border>
    <border>
      <left/>
      <right style="thin">
        <color indexed="64"/>
      </right>
      <top style="thin">
        <color rgb="FF000000"/>
      </top>
      <bottom style="thin">
        <color rgb="FF000000"/>
      </bottom>
      <diagonal/>
    </border>
    <border>
      <left/>
      <right style="thin">
        <color rgb="FF000000"/>
      </right>
      <top style="medium">
        <color indexed="64"/>
      </top>
      <bottom style="thin">
        <color rgb="FF000000"/>
      </bottom>
      <diagonal/>
    </border>
    <border>
      <left style="thin">
        <color rgb="FF000000"/>
      </left>
      <right/>
      <top style="thin">
        <color rgb="FF000000"/>
      </top>
      <bottom style="thin">
        <color indexed="64"/>
      </bottom>
      <diagonal/>
    </border>
    <border>
      <left style="thin">
        <color indexed="64"/>
      </left>
      <right/>
      <top style="thin">
        <color rgb="FF000000"/>
      </top>
      <bottom style="thin">
        <color rgb="FF000000"/>
      </bottom>
      <diagonal/>
    </border>
    <border>
      <left style="thin">
        <color rgb="FF000000"/>
      </left>
      <right/>
      <top style="medium">
        <color indexed="64"/>
      </top>
      <bottom style="thin">
        <color rgb="FF000000"/>
      </bottom>
      <diagonal/>
    </border>
    <border>
      <left style="thin">
        <color rgb="FF000000"/>
      </left>
      <right/>
      <top style="thin">
        <color indexed="64"/>
      </top>
      <bottom style="medium">
        <color rgb="FF000000"/>
      </bottom>
      <diagonal/>
    </border>
    <border>
      <left/>
      <right style="thin">
        <color rgb="FF000000"/>
      </right>
      <top style="thin">
        <color rgb="FF000000"/>
      </top>
      <bottom style="thin">
        <color indexed="64"/>
      </bottom>
      <diagonal/>
    </border>
    <border>
      <left/>
      <right style="thin">
        <color rgb="FF000000"/>
      </right>
      <top style="thin">
        <color indexed="64"/>
      </top>
      <bottom style="thin">
        <color rgb="FF000000"/>
      </bottom>
      <diagonal/>
    </border>
    <border>
      <left/>
      <right style="thin">
        <color rgb="FF000000"/>
      </right>
      <top style="thin">
        <color indexed="64"/>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indexed="64"/>
      </right>
      <top/>
      <bottom style="thin">
        <color rgb="FF000000"/>
      </bottom>
      <diagonal/>
    </border>
    <border>
      <left/>
      <right style="medium">
        <color indexed="64"/>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medium">
        <color indexed="64"/>
      </right>
      <top style="thin">
        <color rgb="FF000000"/>
      </top>
      <bottom style="medium">
        <color rgb="FF000000"/>
      </bottom>
      <diagonal/>
    </border>
    <border>
      <left style="medium">
        <color rgb="FF000000"/>
      </left>
      <right/>
      <top style="medium">
        <color rgb="FF000000"/>
      </top>
      <bottom/>
      <diagonal/>
    </border>
    <border>
      <left style="medium">
        <color rgb="FF000000"/>
      </left>
      <right/>
      <top/>
      <bottom style="thin">
        <color rgb="FF000000"/>
      </bottom>
      <diagonal/>
    </border>
    <border>
      <left style="medium">
        <color indexed="64"/>
      </left>
      <right style="thin">
        <color rgb="FF000000"/>
      </right>
      <top style="thin">
        <color rgb="FF000000"/>
      </top>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bottom style="thin">
        <color indexed="64"/>
      </bottom>
      <diagonal/>
    </border>
    <border>
      <left style="thin">
        <color indexed="64"/>
      </left>
      <right/>
      <top style="medium">
        <color rgb="FF000000"/>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top style="medium">
        <color indexed="64"/>
      </top>
      <bottom style="thin">
        <color rgb="FF000000"/>
      </bottom>
      <diagonal/>
    </border>
    <border>
      <left style="thin">
        <color indexed="64"/>
      </left>
      <right/>
      <top style="thin">
        <color rgb="FF000000"/>
      </top>
      <bottom style="medium">
        <color indexed="64"/>
      </bottom>
      <diagonal/>
    </border>
    <border>
      <left/>
      <right/>
      <top style="medium">
        <color rgb="FF000000"/>
      </top>
      <bottom style="thin">
        <color indexed="64"/>
      </bottom>
      <diagonal/>
    </border>
    <border>
      <left/>
      <right/>
      <top style="thin">
        <color rgb="FF000000"/>
      </top>
      <bottom style="thin">
        <color indexed="64"/>
      </bottom>
      <diagonal/>
    </border>
    <border>
      <left/>
      <right style="thin">
        <color rgb="FF000000"/>
      </right>
      <top/>
      <bottom style="thin">
        <color indexed="64"/>
      </bottom>
      <diagonal/>
    </border>
    <border>
      <left/>
      <right style="thin">
        <color indexed="64"/>
      </right>
      <top style="medium">
        <color indexed="64"/>
      </top>
      <bottom style="medium">
        <color indexed="64"/>
      </bottom>
      <diagonal/>
    </border>
    <border>
      <left style="thin">
        <color rgb="FF000000"/>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thin">
        <color rgb="FF000000"/>
      </right>
      <top style="thin">
        <color indexed="64"/>
      </top>
      <bottom style="thin">
        <color indexed="64"/>
      </bottom>
      <diagonal/>
    </border>
    <border>
      <left/>
      <right style="medium">
        <color rgb="FF000000"/>
      </right>
      <top style="medium">
        <color rgb="FF000000"/>
      </top>
      <bottom style="thin">
        <color indexed="64"/>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right style="medium">
        <color rgb="FF000000"/>
      </right>
      <top/>
      <bottom/>
      <diagonal/>
    </border>
    <border>
      <left/>
      <right style="medium">
        <color indexed="64"/>
      </right>
      <top style="thin">
        <color rgb="FF000000"/>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style="medium">
        <color indexed="64"/>
      </top>
      <bottom style="medium">
        <color indexed="64"/>
      </bottom>
      <diagonal/>
    </border>
    <border>
      <left style="thin">
        <color rgb="FF000000"/>
      </left>
      <right/>
      <top/>
      <bottom style="medium">
        <color indexed="64"/>
      </bottom>
      <diagonal/>
    </border>
    <border diagonalUp="1">
      <left/>
      <right/>
      <top style="thin">
        <color rgb="FF000000"/>
      </top>
      <bottom/>
      <diagonal style="thin">
        <color rgb="FF000000"/>
      </diagonal>
    </border>
    <border diagonalUp="1">
      <left/>
      <right style="thin">
        <color rgb="FF000000"/>
      </right>
      <top style="thin">
        <color rgb="FF000000"/>
      </top>
      <bottom/>
      <diagonal style="thin">
        <color rgb="FF000000"/>
      </diagonal>
    </border>
    <border diagonalUp="1">
      <left style="thin">
        <color rgb="FF000000"/>
      </left>
      <right/>
      <top style="thin">
        <color rgb="FF000000"/>
      </top>
      <bottom/>
      <diagonal style="thin">
        <color rgb="FF000000"/>
      </diagonal>
    </border>
    <border diagonalUp="1">
      <left/>
      <right style="thin">
        <color indexed="64"/>
      </right>
      <top style="thin">
        <color rgb="FF000000"/>
      </top>
      <bottom/>
      <diagonal style="thin">
        <color rgb="FF000000"/>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top style="medium">
        <color indexed="64"/>
      </top>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top/>
      <bottom style="hair">
        <color indexed="64"/>
      </bottom>
      <diagonal/>
    </border>
    <border diagonalUp="1">
      <left/>
      <right/>
      <top/>
      <bottom style="thin">
        <color rgb="FF000000"/>
      </bottom>
      <diagonal style="thin">
        <color rgb="FF000000"/>
      </diagonal>
    </border>
    <border diagonalUp="1">
      <left style="thin">
        <color indexed="64"/>
      </left>
      <right/>
      <top style="thin">
        <color indexed="64"/>
      </top>
      <bottom style="thin">
        <color rgb="FF000000"/>
      </bottom>
      <diagonal style="thin">
        <color rgb="FF000000"/>
      </diagonal>
    </border>
    <border>
      <left/>
      <right style="medium">
        <color indexed="64"/>
      </right>
      <top/>
      <bottom style="hair">
        <color indexed="64"/>
      </bottom>
      <diagonal/>
    </border>
    <border>
      <left style="thin">
        <color indexed="64"/>
      </left>
      <right style="medium">
        <color indexed="64"/>
      </right>
      <top/>
      <bottom style="thin">
        <color indexed="64"/>
      </bottom>
      <diagonal/>
    </border>
    <border diagonalUp="1">
      <left/>
      <right style="medium">
        <color indexed="64"/>
      </right>
      <top style="thin">
        <color indexed="64"/>
      </top>
      <bottom style="thin">
        <color rgb="FF000000"/>
      </bottom>
      <diagonal style="thin">
        <color rgb="FF000000"/>
      </diagonal>
    </border>
    <border>
      <left style="medium">
        <color indexed="64"/>
      </left>
      <right style="thin">
        <color indexed="64"/>
      </right>
      <top/>
      <bottom style="thin">
        <color rgb="FF000000"/>
      </bottom>
      <diagonal/>
    </border>
    <border>
      <left style="medium">
        <color indexed="64"/>
      </left>
      <right style="thin">
        <color indexed="64"/>
      </right>
      <top style="thin">
        <color rgb="FF000000"/>
      </top>
      <bottom/>
      <diagonal/>
    </border>
    <border diagonalUp="1">
      <left style="thin">
        <color indexed="64"/>
      </left>
      <right style="thin">
        <color indexed="64"/>
      </right>
      <top style="thin">
        <color indexed="64"/>
      </top>
      <bottom style="thin">
        <color indexed="64"/>
      </bottom>
      <diagonal style="thin">
        <color rgb="FF000000"/>
      </diagonal>
    </border>
    <border diagonalUp="1">
      <left style="thin">
        <color indexed="64"/>
      </left>
      <right/>
      <top style="thin">
        <color indexed="64"/>
      </top>
      <bottom style="thin">
        <color indexed="64"/>
      </bottom>
      <diagonal style="thin">
        <color rgb="FF000000"/>
      </diagonal>
    </border>
    <border>
      <left style="thin">
        <color indexed="64"/>
      </left>
      <right style="thin">
        <color indexed="64"/>
      </right>
      <top style="thin">
        <color indexed="64"/>
      </top>
      <bottom style="thin">
        <color rgb="FF000000"/>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indexed="64"/>
      </left>
      <right style="thin">
        <color rgb="FF000000"/>
      </right>
      <top/>
      <bottom style="thin">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dotted">
        <color indexed="64"/>
      </top>
      <bottom style="medium">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medium">
        <color indexed="64"/>
      </bottom>
      <diagonal/>
    </border>
    <border>
      <left style="thin">
        <color indexed="64"/>
      </left>
      <right style="double">
        <color indexed="64"/>
      </right>
      <top style="thin">
        <color indexed="64"/>
      </top>
      <bottom style="dotted">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diagonalUp="1">
      <left style="double">
        <color indexed="64"/>
      </left>
      <right/>
      <top style="medium">
        <color indexed="64"/>
      </top>
      <bottom style="dotted">
        <color indexed="64"/>
      </bottom>
      <diagonal style="hair">
        <color indexed="64"/>
      </diagonal>
    </border>
    <border>
      <left style="double">
        <color indexed="64"/>
      </left>
      <right/>
      <top style="dotted">
        <color indexed="64"/>
      </top>
      <bottom style="dotted">
        <color indexed="64"/>
      </bottom>
      <diagonal/>
    </border>
    <border diagonalUp="1">
      <left style="double">
        <color indexed="64"/>
      </left>
      <right/>
      <top style="thin">
        <color indexed="64"/>
      </top>
      <bottom style="dotted">
        <color indexed="64"/>
      </bottom>
      <diagonal style="hair">
        <color indexed="64"/>
      </diagonal>
    </border>
    <border>
      <left style="double">
        <color indexed="64"/>
      </left>
      <right/>
      <top style="dotted">
        <color indexed="64"/>
      </top>
      <bottom style="thin">
        <color indexed="64"/>
      </bottom>
      <diagonal/>
    </border>
    <border>
      <left style="double">
        <color indexed="64"/>
      </left>
      <right/>
      <top style="dotted">
        <color indexed="64"/>
      </top>
      <bottom style="medium">
        <color indexed="64"/>
      </bottom>
      <diagonal/>
    </border>
    <border diagonalUp="1">
      <left/>
      <right style="medium">
        <color indexed="64"/>
      </right>
      <top style="medium">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diagonalUp="1">
      <left style="medium">
        <color indexed="64"/>
      </left>
      <right/>
      <top style="medium">
        <color indexed="64"/>
      </top>
      <bottom style="dotted">
        <color indexed="64"/>
      </bottom>
      <diagonal style="hair">
        <color indexed="64"/>
      </diagonal>
    </border>
    <border>
      <left style="medium">
        <color indexed="64"/>
      </left>
      <right/>
      <top style="dotted">
        <color indexed="64"/>
      </top>
      <bottom style="dotted">
        <color indexed="64"/>
      </bottom>
      <diagonal/>
    </border>
    <border diagonalUp="1">
      <left style="medium">
        <color indexed="64"/>
      </left>
      <right/>
      <top style="thin">
        <color indexed="64"/>
      </top>
      <bottom style="dotted">
        <color indexed="64"/>
      </bottom>
      <diagonal style="hair">
        <color indexed="64"/>
      </diagonal>
    </border>
    <border>
      <left style="medium">
        <color indexed="64"/>
      </left>
      <right/>
      <top style="dotted">
        <color indexed="64"/>
      </top>
      <bottom style="thin">
        <color indexed="64"/>
      </bottom>
      <diagonal/>
    </border>
    <border>
      <left style="medium">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double">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medium">
        <color indexed="64"/>
      </left>
      <right/>
      <top style="thin">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diagonalUp="1">
      <left style="medium">
        <color indexed="64"/>
      </left>
      <right/>
      <top style="thin">
        <color indexed="64"/>
      </top>
      <bottom/>
      <diagonal style="hair">
        <color indexed="64"/>
      </diagonal>
    </border>
    <border diagonalUp="1">
      <left style="medium">
        <color indexed="64"/>
      </left>
      <right/>
      <top/>
      <bottom/>
      <diagonal style="hair">
        <color indexed="64"/>
      </diagonal>
    </border>
    <border diagonalUp="1">
      <left style="medium">
        <color indexed="64"/>
      </left>
      <right/>
      <top/>
      <bottom style="medium">
        <color indexed="64"/>
      </bottom>
      <diagonal style="hair">
        <color indexed="64"/>
      </diagonal>
    </border>
    <border diagonalUp="1">
      <left/>
      <right style="thin">
        <color indexed="64"/>
      </right>
      <top style="medium">
        <color indexed="64"/>
      </top>
      <bottom style="dotted">
        <color indexed="64"/>
      </bottom>
      <diagonal style="hair">
        <color indexed="64"/>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hair">
        <color indexed="64"/>
      </diagonal>
    </border>
    <border>
      <left/>
      <right style="thin">
        <color indexed="64"/>
      </right>
      <top style="hair">
        <color indexed="64"/>
      </top>
      <bottom style="hair">
        <color indexed="64"/>
      </bottom>
      <diagonal/>
    </border>
    <border diagonalUp="1">
      <left/>
      <right/>
      <top style="thin">
        <color indexed="64"/>
      </top>
      <bottom/>
      <diagonal style="hair">
        <color indexed="64"/>
      </diagonal>
    </border>
    <border diagonalUp="1">
      <left/>
      <right/>
      <top/>
      <bottom/>
      <diagonal style="hair">
        <color indexed="64"/>
      </diagonal>
    </border>
    <border diagonalUp="1">
      <left/>
      <right/>
      <top/>
      <bottom style="medium">
        <color indexed="64"/>
      </bottom>
      <diagonal style="hair">
        <color indexed="64"/>
      </diagonal>
    </border>
    <border diagonalUp="1">
      <left style="thin">
        <color indexed="64"/>
      </left>
      <right/>
      <top style="medium">
        <color indexed="64"/>
      </top>
      <bottom style="dotted">
        <color indexed="64"/>
      </bottom>
      <diagonal style="hair">
        <color indexed="64"/>
      </diagonal>
    </border>
    <border diagonalUp="1">
      <left style="thin">
        <color indexed="64"/>
      </left>
      <right/>
      <top style="thin">
        <color indexed="64"/>
      </top>
      <bottom style="dotted">
        <color indexed="64"/>
      </bottom>
      <diagonal style="hair">
        <color indexed="64"/>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diagonalUp="1">
      <left/>
      <right style="medium">
        <color indexed="64"/>
      </right>
      <top style="thin">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medium">
        <color indexed="64"/>
      </bottom>
      <diagonal style="hair">
        <color indexed="64"/>
      </diagonal>
    </border>
    <border diagonalUp="1">
      <left style="medium">
        <color indexed="64"/>
      </left>
      <right/>
      <top style="medium">
        <color indexed="64"/>
      </top>
      <bottom/>
      <diagonal style="hair">
        <color indexed="64"/>
      </diagonal>
    </border>
    <border diagonalUp="1">
      <left/>
      <right/>
      <top style="medium">
        <color indexed="64"/>
      </top>
      <bottom/>
      <diagonal style="hair">
        <color indexed="64"/>
      </diagonal>
    </border>
    <border diagonalUp="1">
      <left/>
      <right style="medium">
        <color indexed="64"/>
      </right>
      <top style="medium">
        <color indexed="64"/>
      </top>
      <bottom/>
      <diagonal style="hair">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medium">
        <color indexed="64"/>
      </bottom>
      <diagonal/>
    </border>
    <border>
      <left style="thin">
        <color indexed="64"/>
      </left>
      <right style="medium">
        <color indexed="64"/>
      </right>
      <top style="medium">
        <color indexed="64"/>
      </top>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style="dotted">
        <color indexed="64"/>
      </bottom>
      <diagonal/>
    </border>
    <border>
      <left style="thin">
        <color indexed="64"/>
      </left>
      <right style="double">
        <color indexed="64"/>
      </right>
      <top style="dotted">
        <color indexed="64"/>
      </top>
      <bottom style="thin">
        <color indexed="64"/>
      </bottom>
      <diagonal/>
    </border>
    <border diagonalUp="1">
      <left style="double">
        <color indexed="64"/>
      </left>
      <right/>
      <top style="medium">
        <color indexed="64"/>
      </top>
      <bottom/>
      <diagonal style="hair">
        <color indexed="64"/>
      </diagonal>
    </border>
    <border diagonalUp="1">
      <left style="double">
        <color indexed="64"/>
      </left>
      <right/>
      <top/>
      <bottom/>
      <diagonal style="hair">
        <color indexed="64"/>
      </diagonal>
    </border>
    <border diagonalUp="1">
      <left style="double">
        <color indexed="64"/>
      </left>
      <right/>
      <top/>
      <bottom style="thin">
        <color indexed="64"/>
      </bottom>
      <diagonal style="hair">
        <color indexed="64"/>
      </diagonal>
    </border>
    <border>
      <left style="double">
        <color indexed="64"/>
      </left>
      <right/>
      <top style="thin">
        <color indexed="64"/>
      </top>
      <bottom style="thin">
        <color indexed="64"/>
      </bottom>
      <diagonal/>
    </border>
    <border diagonalUp="1">
      <left/>
      <right/>
      <top/>
      <bottom style="thin">
        <color indexed="64"/>
      </bottom>
      <diagonal style="hair">
        <color indexed="64"/>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s>
  <cellStyleXfs count="112">
    <xf numFmtId="0" fontId="0" fillId="0" borderId="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1" fillId="0" borderId="0" applyNumberFormat="0" applyFill="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4" fillId="0" borderId="0" applyBorder="0"/>
    <xf numFmtId="0" fontId="2" fillId="0" borderId="0"/>
    <xf numFmtId="0" fontId="2" fillId="0" borderId="0"/>
    <xf numFmtId="0" fontId="2" fillId="0" borderId="0"/>
    <xf numFmtId="38" fontId="48" fillId="0" borderId="0" applyFont="0" applyFill="0" applyBorder="0" applyAlignment="0" applyProtection="0">
      <alignment vertical="center"/>
    </xf>
  </cellStyleXfs>
  <cellXfs count="3021">
    <xf numFmtId="0" fontId="0" fillId="0" borderId="0" xfId="0">
      <alignment vertical="center"/>
    </xf>
    <xf numFmtId="0" fontId="7" fillId="0" borderId="0" xfId="0" applyFont="1">
      <alignment vertical="center"/>
    </xf>
    <xf numFmtId="0" fontId="8" fillId="0" borderId="0" xfId="0" applyFont="1">
      <alignment vertical="center"/>
    </xf>
    <xf numFmtId="0" fontId="7" fillId="0" borderId="0" xfId="0" applyFont="1" applyAlignment="1">
      <alignment horizontal="left" vertical="center"/>
    </xf>
    <xf numFmtId="0" fontId="8" fillId="2" borderId="1" xfId="0" applyFont="1" applyFill="1" applyBorder="1" applyAlignment="1">
      <alignment horizontal="left" vertical="center"/>
    </xf>
    <xf numFmtId="0" fontId="8" fillId="3" borderId="1" xfId="0" applyFont="1" applyFill="1" applyBorder="1">
      <alignment vertical="center"/>
    </xf>
    <xf numFmtId="0" fontId="9" fillId="0" borderId="0" xfId="0" applyFont="1" applyBorder="1" applyAlignment="1">
      <alignment vertical="center" wrapText="1"/>
    </xf>
    <xf numFmtId="0" fontId="7" fillId="0" borderId="0" xfId="0" applyFont="1" applyBorder="1">
      <alignment vertical="center"/>
    </xf>
    <xf numFmtId="0" fontId="8" fillId="3" borderId="1" xfId="0" applyFont="1" applyFill="1" applyBorder="1" applyAlignment="1">
      <alignment horizontal="left" vertical="center"/>
    </xf>
    <xf numFmtId="0" fontId="8" fillId="0" borderId="1" xfId="0" applyFont="1" applyBorder="1">
      <alignment vertical="center"/>
    </xf>
    <xf numFmtId="0" fontId="10" fillId="0" borderId="0" xfId="0" applyFont="1" applyBorder="1">
      <alignment vertical="center"/>
    </xf>
    <xf numFmtId="0" fontId="10" fillId="3" borderId="1" xfId="0" applyFont="1" applyFill="1" applyBorder="1">
      <alignment vertical="center"/>
    </xf>
    <xf numFmtId="0" fontId="8" fillId="4" borderId="1" xfId="0" applyFont="1" applyFill="1" applyBorder="1" applyAlignment="1">
      <alignment horizontal="left" vertical="center"/>
    </xf>
    <xf numFmtId="0" fontId="7" fillId="3" borderId="1" xfId="0" applyFont="1" applyFill="1" applyBorder="1">
      <alignment vertical="center"/>
    </xf>
    <xf numFmtId="0" fontId="8" fillId="5" borderId="1" xfId="0" applyFont="1" applyFill="1" applyBorder="1" applyAlignment="1">
      <alignment horizontal="left" vertical="center"/>
    </xf>
    <xf numFmtId="0" fontId="8" fillId="0" borderId="1" xfId="0" applyFont="1" applyBorder="1" applyAlignment="1">
      <alignment horizontal="left" vertical="center"/>
    </xf>
    <xf numFmtId="0" fontId="8" fillId="6" borderId="1" xfId="0" applyFont="1" applyFill="1" applyBorder="1" applyAlignment="1">
      <alignment horizontal="left" vertical="center"/>
    </xf>
    <xf numFmtId="0" fontId="8" fillId="7" borderId="1" xfId="0" applyFont="1" applyFill="1" applyBorder="1">
      <alignment vertical="center"/>
    </xf>
    <xf numFmtId="0" fontId="8" fillId="8" borderId="1" xfId="0" applyFont="1" applyFill="1" applyBorder="1">
      <alignment vertical="center"/>
    </xf>
    <xf numFmtId="0" fontId="12" fillId="9" borderId="0" xfId="93" applyFont="1" applyFill="1" applyAlignment="1">
      <alignment vertical="center"/>
    </xf>
    <xf numFmtId="0" fontId="7" fillId="9" borderId="0" xfId="91" applyFont="1" applyFill="1" applyAlignment="1">
      <alignment vertical="center"/>
    </xf>
    <xf numFmtId="0" fontId="12" fillId="9" borderId="0" xfId="0" applyFont="1" applyFill="1">
      <alignment vertical="center"/>
    </xf>
    <xf numFmtId="0" fontId="12" fillId="9" borderId="0" xfId="93" applyFont="1" applyFill="1" applyAlignment="1">
      <alignment horizontal="center" vertical="center"/>
    </xf>
    <xf numFmtId="0" fontId="12" fillId="9" borderId="0" xfId="93" applyFont="1" applyFill="1" applyAlignment="1">
      <alignment horizontal="left" vertical="center" wrapText="1"/>
    </xf>
    <xf numFmtId="0" fontId="12" fillId="9" borderId="2" xfId="93" applyFont="1" applyFill="1" applyBorder="1" applyAlignment="1">
      <alignment horizontal="center" vertical="center" textRotation="255"/>
    </xf>
    <xf numFmtId="0" fontId="12" fillId="9" borderId="3" xfId="38" applyFont="1" applyFill="1" applyBorder="1" applyAlignment="1">
      <alignment horizontal="center" vertical="center" textRotation="255"/>
    </xf>
    <xf numFmtId="0" fontId="12" fillId="9" borderId="4" xfId="93" applyFont="1" applyFill="1" applyBorder="1" applyAlignment="1">
      <alignment horizontal="left" vertical="center"/>
    </xf>
    <xf numFmtId="0" fontId="12" fillId="9" borderId="2" xfId="38" applyFont="1" applyFill="1" applyBorder="1" applyAlignment="1">
      <alignment horizontal="center" vertical="center" textRotation="255" wrapText="1"/>
    </xf>
    <xf numFmtId="0" fontId="12" fillId="9" borderId="3" xfId="38" applyFont="1" applyFill="1" applyBorder="1" applyAlignment="1">
      <alignment horizontal="center" vertical="center" textRotation="255" wrapText="1"/>
    </xf>
    <xf numFmtId="0" fontId="12" fillId="9" borderId="5" xfId="38" applyFont="1" applyFill="1" applyBorder="1" applyAlignment="1">
      <alignment horizontal="center" vertical="center" textRotation="255" wrapText="1"/>
    </xf>
    <xf numFmtId="0" fontId="12" fillId="9" borderId="6" xfId="93" applyFont="1" applyFill="1" applyBorder="1" applyAlignment="1">
      <alignment vertical="center"/>
    </xf>
    <xf numFmtId="0" fontId="12" fillId="9" borderId="4" xfId="93" applyFont="1" applyFill="1" applyBorder="1" applyAlignment="1">
      <alignment vertical="center"/>
    </xf>
    <xf numFmtId="0" fontId="12" fillId="9" borderId="0" xfId="93" applyFont="1" applyFill="1" applyBorder="1" applyAlignment="1">
      <alignment vertical="center"/>
    </xf>
    <xf numFmtId="0" fontId="12" fillId="9" borderId="7" xfId="93" applyFont="1" applyFill="1" applyBorder="1" applyAlignment="1">
      <alignment vertical="center"/>
    </xf>
    <xf numFmtId="0" fontId="12" fillId="9" borderId="8" xfId="93" applyFont="1" applyFill="1" applyBorder="1" applyAlignment="1">
      <alignment vertical="center"/>
    </xf>
    <xf numFmtId="0" fontId="12" fillId="9" borderId="7" xfId="93" applyFont="1" applyFill="1" applyBorder="1" applyAlignment="1">
      <alignment horizontal="left" vertical="center" wrapText="1"/>
    </xf>
    <xf numFmtId="0" fontId="12" fillId="9" borderId="9" xfId="93" applyFont="1" applyFill="1" applyBorder="1" applyAlignment="1">
      <alignment horizontal="left" vertical="center" wrapText="1"/>
    </xf>
    <xf numFmtId="0" fontId="12" fillId="9" borderId="9" xfId="93" applyFont="1" applyFill="1" applyBorder="1" applyAlignment="1">
      <alignment horizontal="left" vertical="center"/>
    </xf>
    <xf numFmtId="0" fontId="12" fillId="9" borderId="6" xfId="93" applyFont="1" applyFill="1" applyBorder="1" applyAlignment="1">
      <alignment horizontal="left" vertical="center"/>
    </xf>
    <xf numFmtId="0" fontId="12" fillId="9" borderId="6" xfId="93" applyFont="1" applyFill="1" applyBorder="1" applyAlignment="1">
      <alignment horizontal="left" vertical="center" wrapText="1"/>
    </xf>
    <xf numFmtId="0" fontId="12" fillId="9" borderId="7" xfId="93" applyFont="1" applyFill="1" applyBorder="1" applyAlignment="1">
      <alignment horizontal="left" vertical="center"/>
    </xf>
    <xf numFmtId="0" fontId="12" fillId="9" borderId="10" xfId="93" applyFont="1" applyFill="1" applyBorder="1" applyAlignment="1">
      <alignment horizontal="left" vertical="center"/>
    </xf>
    <xf numFmtId="0" fontId="12" fillId="9" borderId="7" xfId="93" applyFont="1" applyFill="1" applyBorder="1" applyAlignment="1">
      <alignment horizontal="center" vertical="center"/>
    </xf>
    <xf numFmtId="0" fontId="12" fillId="9" borderId="9" xfId="93" applyFont="1" applyFill="1" applyBorder="1" applyAlignment="1">
      <alignment horizontal="center" vertical="center"/>
    </xf>
    <xf numFmtId="0" fontId="12" fillId="9" borderId="6" xfId="93" applyFont="1" applyFill="1" applyBorder="1" applyAlignment="1">
      <alignment horizontal="center" vertical="center"/>
    </xf>
    <xf numFmtId="0" fontId="12" fillId="9" borderId="7" xfId="93" applyFont="1" applyFill="1" applyBorder="1" applyAlignment="1">
      <alignment horizontal="center" vertical="center" textRotation="255" wrapText="1"/>
    </xf>
    <xf numFmtId="0" fontId="12" fillId="9" borderId="9" xfId="93" applyFont="1" applyFill="1" applyBorder="1" applyAlignment="1">
      <alignment horizontal="center" vertical="center" textRotation="255" wrapText="1"/>
    </xf>
    <xf numFmtId="0" fontId="12" fillId="9" borderId="6" xfId="93" applyFont="1" applyFill="1" applyBorder="1" applyAlignment="1">
      <alignment horizontal="center" vertical="center" textRotation="255" wrapText="1"/>
    </xf>
    <xf numFmtId="0" fontId="13" fillId="9" borderId="7" xfId="93" applyFont="1" applyFill="1" applyBorder="1" applyAlignment="1">
      <alignment horizontal="center" vertical="center" textRotation="255" wrapText="1"/>
    </xf>
    <xf numFmtId="0" fontId="13" fillId="9" borderId="9" xfId="93" applyFont="1" applyFill="1" applyBorder="1" applyAlignment="1">
      <alignment horizontal="center" vertical="center" textRotation="255" wrapText="1"/>
    </xf>
    <xf numFmtId="0" fontId="13" fillId="9" borderId="6" xfId="93" applyFont="1" applyFill="1" applyBorder="1" applyAlignment="1">
      <alignment horizontal="center" vertical="center" textRotation="255" wrapText="1"/>
    </xf>
    <xf numFmtId="0" fontId="12" fillId="9" borderId="11" xfId="93" applyFont="1" applyFill="1" applyBorder="1" applyAlignment="1">
      <alignment vertical="center"/>
    </xf>
    <xf numFmtId="0" fontId="12" fillId="9" borderId="10" xfId="93" applyFont="1" applyFill="1" applyBorder="1" applyAlignment="1">
      <alignment vertical="center"/>
    </xf>
    <xf numFmtId="0" fontId="12" fillId="9" borderId="12" xfId="93" applyFont="1" applyFill="1" applyBorder="1" applyAlignment="1">
      <alignment vertical="center"/>
    </xf>
    <xf numFmtId="0" fontId="12" fillId="9" borderId="0" xfId="38" applyFont="1" applyFill="1" applyBorder="1" applyAlignment="1">
      <alignment horizontal="center" vertical="center" shrinkToFit="1"/>
    </xf>
    <xf numFmtId="0" fontId="12" fillId="9" borderId="13" xfId="93" applyFont="1" applyFill="1" applyBorder="1" applyAlignment="1">
      <alignment vertical="center"/>
    </xf>
    <xf numFmtId="0" fontId="12" fillId="9" borderId="12" xfId="93" applyFont="1" applyFill="1" applyBorder="1" applyAlignment="1">
      <alignment horizontal="left" vertical="center"/>
    </xf>
    <xf numFmtId="0" fontId="12" fillId="9" borderId="0" xfId="93" applyFont="1" applyFill="1" applyBorder="1" applyAlignment="1">
      <alignment horizontal="left" vertical="center"/>
    </xf>
    <xf numFmtId="0" fontId="12" fillId="9" borderId="11" xfId="93" applyFont="1" applyFill="1" applyBorder="1" applyAlignment="1">
      <alignment horizontal="left" vertical="center"/>
    </xf>
    <xf numFmtId="0" fontId="12" fillId="9" borderId="12" xfId="93" applyFont="1" applyFill="1" applyBorder="1" applyAlignment="1">
      <alignment horizontal="left" vertical="center" wrapText="1"/>
    </xf>
    <xf numFmtId="0" fontId="12" fillId="9" borderId="11" xfId="93" applyFont="1" applyFill="1" applyBorder="1" applyAlignment="1">
      <alignment horizontal="left" vertical="center" wrapText="1"/>
    </xf>
    <xf numFmtId="0" fontId="12" fillId="9" borderId="12" xfId="93" applyFont="1" applyFill="1" applyBorder="1" applyAlignment="1">
      <alignment horizontal="center" vertical="center"/>
    </xf>
    <xf numFmtId="0" fontId="12" fillId="9" borderId="0" xfId="93" applyFont="1" applyFill="1" applyBorder="1" applyAlignment="1">
      <alignment horizontal="center" vertical="center"/>
    </xf>
    <xf numFmtId="0" fontId="12" fillId="9" borderId="11" xfId="93" applyFont="1" applyFill="1" applyBorder="1" applyAlignment="1">
      <alignment horizontal="center" vertical="center"/>
    </xf>
    <xf numFmtId="0" fontId="12" fillId="9" borderId="12" xfId="93" applyFont="1" applyFill="1" applyBorder="1" applyAlignment="1">
      <alignment horizontal="center" vertical="center" textRotation="255" wrapText="1"/>
    </xf>
    <xf numFmtId="0" fontId="12" fillId="9" borderId="0" xfId="93" applyFont="1" applyFill="1" applyBorder="1" applyAlignment="1">
      <alignment horizontal="center" vertical="center" textRotation="255" wrapText="1"/>
    </xf>
    <xf numFmtId="0" fontId="12" fillId="9" borderId="11" xfId="93" applyFont="1" applyFill="1" applyBorder="1" applyAlignment="1">
      <alignment horizontal="center" vertical="center" textRotation="255" wrapText="1"/>
    </xf>
    <xf numFmtId="0" fontId="12" fillId="9" borderId="10" xfId="93" applyFont="1" applyFill="1" applyBorder="1" applyAlignment="1">
      <alignment horizontal="center" vertical="center" textRotation="255" wrapText="1"/>
    </xf>
    <xf numFmtId="0" fontId="13" fillId="9" borderId="12" xfId="93" applyFont="1" applyFill="1" applyBorder="1" applyAlignment="1">
      <alignment horizontal="center" vertical="center" textRotation="255" wrapText="1"/>
    </xf>
    <xf numFmtId="0" fontId="13" fillId="9" borderId="0" xfId="93" applyFont="1" applyFill="1" applyBorder="1" applyAlignment="1">
      <alignment horizontal="center" vertical="center" textRotation="255" wrapText="1"/>
    </xf>
    <xf numFmtId="0" fontId="13" fillId="9" borderId="11" xfId="93" applyFont="1" applyFill="1" applyBorder="1" applyAlignment="1">
      <alignment horizontal="center" vertical="center" textRotation="255" wrapText="1"/>
    </xf>
    <xf numFmtId="0" fontId="12" fillId="9" borderId="0" xfId="91" applyFont="1" applyFill="1" applyBorder="1" applyAlignment="1">
      <alignment horizontal="left" vertical="center" wrapText="1"/>
    </xf>
    <xf numFmtId="0" fontId="12" fillId="9" borderId="0" xfId="91" applyFont="1" applyFill="1" applyBorder="1" applyAlignment="1">
      <alignment vertical="center" wrapText="1"/>
    </xf>
    <xf numFmtId="0" fontId="12" fillId="9" borderId="0" xfId="91" applyFont="1" applyFill="1" applyBorder="1" applyAlignment="1">
      <alignment horizontal="left" vertical="top" wrapText="1"/>
    </xf>
    <xf numFmtId="0" fontId="12" fillId="9" borderId="14" xfId="93" applyFont="1" applyFill="1" applyBorder="1" applyAlignment="1">
      <alignment horizontal="center" vertical="center" textRotation="255" wrapText="1"/>
    </xf>
    <xf numFmtId="0" fontId="12" fillId="9" borderId="15" xfId="93" applyFont="1" applyFill="1" applyBorder="1" applyAlignment="1">
      <alignment horizontal="center" vertical="center" textRotation="255" wrapText="1"/>
    </xf>
    <xf numFmtId="0" fontId="12" fillId="9" borderId="16" xfId="93" applyFont="1" applyFill="1" applyBorder="1" applyAlignment="1">
      <alignment horizontal="center" vertical="center" textRotation="255" wrapText="1"/>
    </xf>
    <xf numFmtId="0" fontId="12" fillId="9" borderId="17" xfId="93" applyFont="1" applyFill="1" applyBorder="1" applyAlignment="1">
      <alignment horizontal="center" vertical="center" textRotation="255" wrapText="1"/>
    </xf>
    <xf numFmtId="0" fontId="13" fillId="9" borderId="14" xfId="93" applyFont="1" applyFill="1" applyBorder="1" applyAlignment="1">
      <alignment horizontal="center" vertical="center" textRotation="255" wrapText="1"/>
    </xf>
    <xf numFmtId="0" fontId="13" fillId="9" borderId="15" xfId="93" applyFont="1" applyFill="1" applyBorder="1" applyAlignment="1">
      <alignment horizontal="center" vertical="center" textRotation="255" wrapText="1"/>
    </xf>
    <xf numFmtId="0" fontId="13" fillId="9" borderId="16" xfId="93" applyFont="1" applyFill="1" applyBorder="1" applyAlignment="1">
      <alignment horizontal="center" vertical="center" textRotation="255" wrapText="1"/>
    </xf>
    <xf numFmtId="0" fontId="12" fillId="9" borderId="9" xfId="93" applyFont="1" applyFill="1" applyBorder="1" applyAlignment="1">
      <alignment vertical="center"/>
    </xf>
    <xf numFmtId="0" fontId="12" fillId="9" borderId="14" xfId="93" applyFont="1" applyFill="1" applyBorder="1" applyAlignment="1">
      <alignment vertical="center"/>
    </xf>
    <xf numFmtId="0" fontId="12" fillId="9" borderId="14" xfId="93" applyFont="1" applyFill="1" applyBorder="1" applyAlignment="1">
      <alignment horizontal="left" vertical="center"/>
    </xf>
    <xf numFmtId="0" fontId="12" fillId="9" borderId="15" xfId="93" applyFont="1" applyFill="1" applyBorder="1" applyAlignment="1">
      <alignment horizontal="left" vertical="center"/>
    </xf>
    <xf numFmtId="0" fontId="12" fillId="9" borderId="16" xfId="93" applyFont="1" applyFill="1" applyBorder="1" applyAlignment="1">
      <alignment horizontal="left" vertical="center"/>
    </xf>
    <xf numFmtId="0" fontId="12" fillId="9" borderId="14" xfId="93" applyFont="1" applyFill="1" applyBorder="1" applyAlignment="1">
      <alignment horizontal="left" vertical="center" wrapText="1"/>
    </xf>
    <xf numFmtId="0" fontId="12" fillId="9" borderId="16" xfId="93" applyFont="1" applyFill="1" applyBorder="1" applyAlignment="1">
      <alignment horizontal="left" vertical="center" wrapText="1"/>
    </xf>
    <xf numFmtId="0" fontId="12" fillId="9" borderId="16" xfId="38" applyFont="1" applyFill="1" applyBorder="1" applyAlignment="1">
      <alignment vertical="center"/>
    </xf>
    <xf numFmtId="0" fontId="12" fillId="9" borderId="17" xfId="93" applyFont="1" applyFill="1" applyBorder="1" applyAlignment="1">
      <alignment vertical="center"/>
    </xf>
    <xf numFmtId="0" fontId="12" fillId="9" borderId="18" xfId="93" applyFont="1" applyFill="1" applyBorder="1" applyAlignment="1">
      <alignment horizontal="left" vertical="center"/>
    </xf>
    <xf numFmtId="0" fontId="7" fillId="9" borderId="8" xfId="93" applyFont="1" applyFill="1" applyBorder="1" applyAlignment="1">
      <alignment horizontal="left" vertical="center" wrapText="1"/>
    </xf>
    <xf numFmtId="0" fontId="12" fillId="9" borderId="7" xfId="56" applyFont="1" applyFill="1" applyBorder="1" applyAlignment="1">
      <alignment horizontal="center" vertical="center" wrapText="1"/>
    </xf>
    <xf numFmtId="0" fontId="12" fillId="9" borderId="6" xfId="56" applyFont="1" applyFill="1" applyBorder="1" applyAlignment="1">
      <alignment horizontal="left" vertical="top" wrapText="1"/>
    </xf>
    <xf numFmtId="0" fontId="12" fillId="9" borderId="19" xfId="56" applyFont="1" applyFill="1" applyBorder="1" applyAlignment="1">
      <alignment horizontal="center" vertical="center"/>
    </xf>
    <xf numFmtId="0" fontId="7" fillId="0" borderId="4" xfId="91" applyFont="1" applyBorder="1" applyAlignment="1">
      <alignment horizontal="left" vertical="center"/>
    </xf>
    <xf numFmtId="0" fontId="12" fillId="9" borderId="9" xfId="56" applyFont="1" applyFill="1" applyBorder="1" applyAlignment="1">
      <alignment horizontal="left" vertical="top" wrapText="1"/>
    </xf>
    <xf numFmtId="0" fontId="12" fillId="9" borderId="20" xfId="93" applyFont="1" applyFill="1" applyBorder="1" applyAlignment="1">
      <alignment horizontal="center" vertical="center"/>
    </xf>
    <xf numFmtId="0" fontId="12" fillId="9" borderId="21" xfId="93" applyFont="1" applyFill="1" applyBorder="1" applyAlignment="1">
      <alignment horizontal="left" vertical="center"/>
    </xf>
    <xf numFmtId="0" fontId="7" fillId="9" borderId="13" xfId="93" applyFont="1" applyFill="1" applyBorder="1" applyAlignment="1">
      <alignment horizontal="left" vertical="center" wrapText="1"/>
    </xf>
    <xf numFmtId="0" fontId="12" fillId="9" borderId="12" xfId="56" applyFont="1" applyFill="1" applyBorder="1" applyAlignment="1">
      <alignment horizontal="center" vertical="center" wrapText="1"/>
    </xf>
    <xf numFmtId="0" fontId="12" fillId="9" borderId="11" xfId="56" applyFont="1" applyFill="1" applyBorder="1" applyAlignment="1">
      <alignment horizontal="left" vertical="top" wrapText="1"/>
    </xf>
    <xf numFmtId="0" fontId="7" fillId="0" borderId="10" xfId="91" applyFont="1" applyBorder="1" applyAlignment="1">
      <alignment horizontal="left" vertical="center"/>
    </xf>
    <xf numFmtId="0" fontId="12" fillId="9" borderId="0" xfId="56" applyFont="1" applyFill="1" applyAlignment="1">
      <alignment horizontal="left" vertical="top" wrapText="1"/>
    </xf>
    <xf numFmtId="0" fontId="12" fillId="9" borderId="22" xfId="93" applyFont="1" applyFill="1" applyBorder="1" applyAlignment="1">
      <alignment horizontal="center" vertical="center"/>
    </xf>
    <xf numFmtId="0" fontId="12" fillId="9" borderId="23" xfId="93" applyFont="1" applyFill="1" applyBorder="1" applyAlignment="1">
      <alignment horizontal="center" vertical="center"/>
    </xf>
    <xf numFmtId="49" fontId="12" fillId="9" borderId="4" xfId="93" applyNumberFormat="1" applyFont="1" applyFill="1" applyBorder="1" applyAlignment="1">
      <alignment horizontal="left" vertical="center"/>
    </xf>
    <xf numFmtId="49" fontId="12" fillId="9" borderId="12" xfId="56" applyNumberFormat="1" applyFont="1" applyFill="1" applyBorder="1" applyAlignment="1">
      <alignment horizontal="center" vertical="center" wrapText="1"/>
    </xf>
    <xf numFmtId="0" fontId="12" fillId="9" borderId="0" xfId="56" applyFont="1" applyFill="1" applyAlignment="1">
      <alignment horizontal="center" vertical="center" wrapText="1"/>
    </xf>
    <xf numFmtId="49" fontId="12" fillId="9" borderId="10" xfId="93" applyNumberFormat="1" applyFont="1" applyFill="1" applyBorder="1" applyAlignment="1">
      <alignment horizontal="left" vertical="center"/>
    </xf>
    <xf numFmtId="0" fontId="12" fillId="9" borderId="0" xfId="93" applyFont="1" applyFill="1" applyAlignment="1">
      <alignment vertical="top"/>
    </xf>
    <xf numFmtId="0" fontId="14" fillId="9" borderId="0" xfId="93" applyFont="1" applyFill="1" applyAlignment="1">
      <alignment vertical="center"/>
    </xf>
    <xf numFmtId="0" fontId="12" fillId="9" borderId="0" xfId="93" applyFont="1" applyFill="1" applyBorder="1" applyAlignment="1">
      <alignment horizontal="left" vertical="top"/>
    </xf>
    <xf numFmtId="0" fontId="12" fillId="9" borderId="0" xfId="93" applyFont="1" applyFill="1" applyAlignment="1">
      <alignment horizontal="left" vertical="top"/>
    </xf>
    <xf numFmtId="0" fontId="12" fillId="9" borderId="12" xfId="56" applyFont="1" applyFill="1" applyBorder="1" applyAlignment="1">
      <alignment vertical="center" wrapText="1"/>
    </xf>
    <xf numFmtId="49" fontId="15" fillId="9" borderId="10" xfId="93" applyNumberFormat="1" applyFont="1" applyFill="1" applyBorder="1" applyAlignment="1">
      <alignment vertical="center"/>
    </xf>
    <xf numFmtId="0" fontId="12" fillId="9" borderId="8" xfId="93" applyFont="1" applyFill="1" applyBorder="1" applyAlignment="1">
      <alignment horizontal="left" vertical="center"/>
    </xf>
    <xf numFmtId="0" fontId="12" fillId="9" borderId="10" xfId="93" applyFont="1" applyFill="1" applyBorder="1" applyAlignment="1">
      <alignment horizontal="center" vertical="center"/>
    </xf>
    <xf numFmtId="0" fontId="12" fillId="9" borderId="24" xfId="93" applyFont="1" applyFill="1" applyBorder="1" applyAlignment="1">
      <alignment horizontal="center" vertical="center"/>
    </xf>
    <xf numFmtId="49" fontId="12" fillId="9" borderId="10" xfId="93" applyNumberFormat="1" applyFont="1" applyFill="1" applyBorder="1" applyAlignment="1">
      <alignment vertical="center"/>
    </xf>
    <xf numFmtId="0" fontId="12" fillId="9" borderId="13" xfId="93" applyFont="1" applyFill="1" applyBorder="1" applyAlignment="1">
      <alignment horizontal="left" vertical="center"/>
    </xf>
    <xf numFmtId="0" fontId="13" fillId="9" borderId="11" xfId="93" applyFont="1" applyFill="1" applyBorder="1" applyAlignment="1">
      <alignment vertical="center"/>
    </xf>
    <xf numFmtId="0" fontId="13" fillId="9" borderId="10" xfId="93" applyFont="1" applyFill="1" applyBorder="1" applyAlignment="1">
      <alignment vertical="center"/>
    </xf>
    <xf numFmtId="49" fontId="12" fillId="9" borderId="10" xfId="93" applyNumberFormat="1" applyFont="1" applyFill="1" applyBorder="1" applyAlignment="1">
      <alignment horizontal="center" vertical="center"/>
    </xf>
    <xf numFmtId="0" fontId="12" fillId="9" borderId="25" xfId="93" applyFont="1" applyFill="1" applyBorder="1" applyAlignment="1">
      <alignment horizontal="left" vertical="center"/>
    </xf>
    <xf numFmtId="0" fontId="12" fillId="9" borderId="26" xfId="93" applyFont="1" applyFill="1" applyBorder="1" applyAlignment="1">
      <alignment horizontal="left" vertical="center"/>
    </xf>
    <xf numFmtId="0" fontId="15" fillId="9" borderId="10" xfId="93" applyFont="1" applyFill="1" applyBorder="1" applyAlignment="1">
      <alignment vertical="center" wrapText="1"/>
    </xf>
    <xf numFmtId="0" fontId="15" fillId="9" borderId="7" xfId="93" applyFont="1" applyFill="1" applyBorder="1" applyAlignment="1">
      <alignment horizontal="center" vertical="center" wrapText="1"/>
    </xf>
    <xf numFmtId="0" fontId="15" fillId="9" borderId="6" xfId="93" applyFont="1" applyFill="1" applyBorder="1" applyAlignment="1">
      <alignment horizontal="center" vertical="center" wrapText="1"/>
    </xf>
    <xf numFmtId="0" fontId="12" fillId="10" borderId="4" xfId="93" applyFont="1" applyFill="1" applyBorder="1" applyAlignment="1">
      <alignment horizontal="center" vertical="center"/>
    </xf>
    <xf numFmtId="0" fontId="12" fillId="9" borderId="4" xfId="93" applyFont="1" applyFill="1" applyBorder="1" applyAlignment="1">
      <alignment horizontal="center" vertical="center"/>
    </xf>
    <xf numFmtId="49" fontId="12" fillId="0" borderId="4" xfId="56" applyNumberFormat="1" applyFont="1" applyBorder="1" applyAlignment="1">
      <alignment horizontal="left" vertical="center"/>
    </xf>
    <xf numFmtId="49" fontId="12" fillId="9" borderId="17" xfId="93" applyNumberFormat="1" applyFont="1" applyFill="1" applyBorder="1" applyAlignment="1">
      <alignment horizontal="center" vertical="center"/>
    </xf>
    <xf numFmtId="0" fontId="15" fillId="9" borderId="12" xfId="93" applyFont="1" applyFill="1" applyBorder="1" applyAlignment="1">
      <alignment vertical="center" wrapText="1"/>
    </xf>
    <xf numFmtId="0" fontId="15" fillId="9" borderId="14" xfId="93" applyFont="1" applyFill="1" applyBorder="1" applyAlignment="1">
      <alignment horizontal="center" vertical="center" wrapText="1"/>
    </xf>
    <xf numFmtId="0" fontId="15" fillId="9" borderId="16" xfId="93" applyFont="1" applyFill="1" applyBorder="1" applyAlignment="1">
      <alignment horizontal="center" vertical="center" wrapText="1"/>
    </xf>
    <xf numFmtId="0" fontId="12" fillId="10" borderId="17" xfId="93" applyFont="1" applyFill="1" applyBorder="1" applyAlignment="1">
      <alignment horizontal="center" vertical="center"/>
    </xf>
    <xf numFmtId="0" fontId="12" fillId="9" borderId="17" xfId="93" applyFont="1" applyFill="1" applyBorder="1" applyAlignment="1">
      <alignment horizontal="center" vertical="center"/>
    </xf>
    <xf numFmtId="49" fontId="12" fillId="0" borderId="10" xfId="56" applyNumberFormat="1" applyFont="1" applyBorder="1" applyAlignment="1">
      <alignment horizontal="left" vertical="center"/>
    </xf>
    <xf numFmtId="0" fontId="15" fillId="9" borderId="9" xfId="93" applyFont="1" applyFill="1" applyBorder="1" applyAlignment="1">
      <alignment horizontal="center" vertical="center" wrapText="1"/>
    </xf>
    <xf numFmtId="49" fontId="12" fillId="0" borderId="17" xfId="56" applyNumberFormat="1" applyFont="1" applyBorder="1" applyAlignment="1">
      <alignment horizontal="left" vertical="center"/>
    </xf>
    <xf numFmtId="0" fontId="15" fillId="9" borderId="12" xfId="93" applyFont="1" applyFill="1" applyBorder="1" applyAlignment="1">
      <alignment horizontal="center" vertical="center" wrapText="1"/>
    </xf>
    <xf numFmtId="0" fontId="15" fillId="9" borderId="0" xfId="93" applyFont="1" applyFill="1" applyBorder="1" applyAlignment="1">
      <alignment horizontal="center" vertical="center" wrapText="1"/>
    </xf>
    <xf numFmtId="0" fontId="15" fillId="9" borderId="11" xfId="93" applyFont="1" applyFill="1" applyBorder="1" applyAlignment="1">
      <alignment horizontal="center" vertical="center" wrapText="1"/>
    </xf>
    <xf numFmtId="49" fontId="7" fillId="0" borderId="27" xfId="56" applyNumberFormat="1" applyFont="1" applyBorder="1" applyAlignment="1">
      <alignment horizontal="center" vertical="center"/>
    </xf>
    <xf numFmtId="0" fontId="15" fillId="9" borderId="15" xfId="93" applyFont="1" applyFill="1" applyBorder="1" applyAlignment="1">
      <alignment horizontal="center" vertical="center" wrapText="1"/>
    </xf>
    <xf numFmtId="49" fontId="7" fillId="0" borderId="28" xfId="56" applyNumberFormat="1" applyFont="1" applyBorder="1" applyAlignment="1">
      <alignment horizontal="center" vertical="center"/>
    </xf>
    <xf numFmtId="0" fontId="12" fillId="9" borderId="17" xfId="93" applyFont="1" applyFill="1" applyBorder="1" applyAlignment="1">
      <alignment horizontal="left" vertical="center"/>
    </xf>
    <xf numFmtId="0" fontId="12" fillId="9" borderId="6" xfId="93" applyFont="1" applyFill="1" applyBorder="1" applyAlignment="1">
      <alignment horizontal="center" vertical="center" wrapText="1"/>
    </xf>
    <xf numFmtId="0" fontId="12" fillId="9" borderId="10" xfId="56" applyFont="1" applyFill="1" applyBorder="1" applyAlignment="1">
      <alignment horizontal="center" vertical="top" wrapText="1"/>
    </xf>
    <xf numFmtId="0" fontId="15" fillId="9" borderId="4" xfId="93" applyFont="1" applyFill="1" applyBorder="1" applyAlignment="1">
      <alignment horizontal="center" vertical="center" wrapText="1"/>
    </xf>
    <xf numFmtId="176" fontId="12" fillId="9" borderId="4" xfId="93" applyNumberFormat="1" applyFont="1" applyFill="1" applyBorder="1" applyAlignment="1">
      <alignment horizontal="center" vertical="center"/>
    </xf>
    <xf numFmtId="0" fontId="12" fillId="9" borderId="14" xfId="93" applyFont="1" applyFill="1" applyBorder="1" applyAlignment="1">
      <alignment horizontal="center" vertical="center" wrapText="1"/>
    </xf>
    <xf numFmtId="0" fontId="12" fillId="9" borderId="16" xfId="93" applyFont="1" applyFill="1" applyBorder="1" applyAlignment="1">
      <alignment horizontal="center" vertical="center" wrapText="1"/>
    </xf>
    <xf numFmtId="0" fontId="15" fillId="9" borderId="10" xfId="93" applyFont="1" applyFill="1" applyBorder="1" applyAlignment="1">
      <alignment horizontal="center" vertical="center" wrapText="1"/>
    </xf>
    <xf numFmtId="176" fontId="12" fillId="9" borderId="10" xfId="93" applyNumberFormat="1" applyFont="1" applyFill="1" applyBorder="1" applyAlignment="1">
      <alignment horizontal="center" vertical="center"/>
    </xf>
    <xf numFmtId="31" fontId="12" fillId="9" borderId="12" xfId="93" applyNumberFormat="1" applyFont="1" applyFill="1" applyBorder="1" applyAlignment="1">
      <alignment horizontal="left" vertical="center"/>
    </xf>
    <xf numFmtId="0" fontId="15" fillId="9" borderId="17" xfId="93" applyFont="1" applyFill="1" applyBorder="1" applyAlignment="1">
      <alignment horizontal="center" vertical="center" wrapText="1"/>
    </xf>
    <xf numFmtId="176" fontId="12" fillId="9" borderId="17" xfId="93" applyNumberFormat="1" applyFont="1" applyFill="1" applyBorder="1" applyAlignment="1">
      <alignment horizontal="center" vertical="center"/>
    </xf>
    <xf numFmtId="0" fontId="16" fillId="9" borderId="4" xfId="93" applyFont="1" applyFill="1" applyBorder="1" applyAlignment="1">
      <alignment vertical="center"/>
    </xf>
    <xf numFmtId="0" fontId="7" fillId="9" borderId="28" xfId="93" applyFont="1" applyFill="1" applyBorder="1" applyAlignment="1">
      <alignment vertical="center"/>
    </xf>
    <xf numFmtId="0" fontId="16" fillId="9" borderId="10" xfId="93" applyFont="1" applyFill="1" applyBorder="1" applyAlignment="1">
      <alignment vertical="center"/>
    </xf>
    <xf numFmtId="0" fontId="7" fillId="9" borderId="29" xfId="93" applyFont="1" applyFill="1" applyBorder="1" applyAlignment="1">
      <alignment vertical="center"/>
    </xf>
    <xf numFmtId="0" fontId="7" fillId="9" borderId="26" xfId="93" applyFont="1" applyFill="1" applyBorder="1" applyAlignment="1">
      <alignment horizontal="left" vertical="center" wrapText="1"/>
    </xf>
    <xf numFmtId="0" fontId="12" fillId="9" borderId="15" xfId="56" applyFont="1" applyFill="1" applyBorder="1" applyAlignment="1">
      <alignment horizontal="left" vertical="center" wrapText="1"/>
    </xf>
    <xf numFmtId="0" fontId="12" fillId="9" borderId="16" xfId="56" applyFont="1" applyFill="1" applyBorder="1" applyAlignment="1">
      <alignment horizontal="left" vertical="top" wrapText="1"/>
    </xf>
    <xf numFmtId="49" fontId="12" fillId="9" borderId="17" xfId="93" applyNumberFormat="1" applyFont="1" applyFill="1" applyBorder="1" applyAlignment="1">
      <alignment horizontal="left" vertical="center"/>
    </xf>
    <xf numFmtId="0" fontId="7" fillId="0" borderId="17" xfId="91" applyFont="1" applyBorder="1" applyAlignment="1">
      <alignment horizontal="left" vertical="center"/>
    </xf>
    <xf numFmtId="0" fontId="12" fillId="9" borderId="15" xfId="56" applyFont="1" applyFill="1" applyBorder="1" applyAlignment="1">
      <alignment horizontal="left" vertical="top" wrapText="1"/>
    </xf>
    <xf numFmtId="0" fontId="12" fillId="9" borderId="17" xfId="56" applyFont="1" applyFill="1" applyBorder="1" applyAlignment="1">
      <alignment horizontal="center" vertical="top" wrapText="1"/>
    </xf>
    <xf numFmtId="0" fontId="12" fillId="9" borderId="14" xfId="93" applyFont="1" applyFill="1" applyBorder="1" applyAlignment="1">
      <alignment horizontal="center" vertical="center"/>
    </xf>
    <xf numFmtId="0" fontId="12" fillId="9" borderId="15" xfId="93" applyFont="1" applyFill="1" applyBorder="1" applyAlignment="1">
      <alignment horizontal="center" vertical="center"/>
    </xf>
    <xf numFmtId="0" fontId="12" fillId="9" borderId="16" xfId="93" applyFont="1" applyFill="1" applyBorder="1" applyAlignment="1">
      <alignment horizontal="center" vertical="center"/>
    </xf>
    <xf numFmtId="0" fontId="12" fillId="9" borderId="0" xfId="106" applyFont="1" applyFill="1" applyAlignment="1">
      <alignment horizontal="left" vertical="center"/>
    </xf>
    <xf numFmtId="0" fontId="12" fillId="9" borderId="30" xfId="106" applyFont="1" applyFill="1" applyBorder="1" applyAlignment="1">
      <alignment horizontal="center" vertical="center" textRotation="255"/>
    </xf>
    <xf numFmtId="0" fontId="12" fillId="9" borderId="31" xfId="42" applyFont="1" applyFill="1" applyBorder="1" applyAlignment="1">
      <alignment horizontal="center" vertical="center" textRotation="255"/>
    </xf>
    <xf numFmtId="0" fontId="12" fillId="9" borderId="32" xfId="42" applyFont="1" applyFill="1" applyBorder="1" applyAlignment="1">
      <alignment horizontal="center" vertical="center" textRotation="255"/>
    </xf>
    <xf numFmtId="0" fontId="7" fillId="9" borderId="0" xfId="106" applyFont="1" applyFill="1" applyBorder="1" applyAlignment="1">
      <alignment vertical="center"/>
    </xf>
    <xf numFmtId="0" fontId="12" fillId="9" borderId="33" xfId="106" applyFont="1" applyFill="1" applyBorder="1" applyAlignment="1">
      <alignment horizontal="left" vertical="center"/>
    </xf>
    <xf numFmtId="0" fontId="12" fillId="9" borderId="7" xfId="106" applyFont="1" applyFill="1" applyBorder="1" applyAlignment="1">
      <alignment horizontal="left" vertical="top" wrapText="1"/>
    </xf>
    <xf numFmtId="0" fontId="12" fillId="9" borderId="34" xfId="106" applyFont="1" applyFill="1" applyBorder="1" applyAlignment="1">
      <alignment horizontal="left" vertical="center"/>
    </xf>
    <xf numFmtId="0" fontId="12" fillId="9" borderId="35" xfId="106" applyFont="1" applyFill="1" applyBorder="1" applyAlignment="1">
      <alignment horizontal="left" vertical="center"/>
    </xf>
    <xf numFmtId="0" fontId="12" fillId="9" borderId="1" xfId="106" applyFont="1" applyFill="1" applyBorder="1" applyAlignment="1">
      <alignment horizontal="left" vertical="center"/>
    </xf>
    <xf numFmtId="0" fontId="12" fillId="9" borderId="12" xfId="106" applyFont="1" applyFill="1" applyBorder="1" applyAlignment="1">
      <alignment horizontal="left" vertical="top" wrapText="1"/>
    </xf>
    <xf numFmtId="0" fontId="12" fillId="9" borderId="36" xfId="106" applyFont="1" applyFill="1" applyBorder="1" applyAlignment="1">
      <alignment horizontal="left" vertical="center"/>
    </xf>
    <xf numFmtId="0" fontId="12" fillId="9" borderId="37" xfId="106" applyFont="1" applyFill="1" applyBorder="1" applyAlignment="1">
      <alignment horizontal="left" vertical="center"/>
    </xf>
    <xf numFmtId="0" fontId="7" fillId="9" borderId="1" xfId="106" applyFont="1" applyFill="1" applyBorder="1" applyAlignment="1">
      <alignment horizontal="center" vertical="top" wrapText="1"/>
    </xf>
    <xf numFmtId="0" fontId="7" fillId="9" borderId="0" xfId="106" applyFont="1" applyFill="1" applyBorder="1" applyAlignment="1">
      <alignment horizontal="center" vertical="top" wrapText="1"/>
    </xf>
    <xf numFmtId="0" fontId="7" fillId="9" borderId="1" xfId="106" applyFont="1" applyFill="1" applyBorder="1" applyAlignment="1">
      <alignment horizontal="justify" vertical="top" wrapText="1"/>
    </xf>
    <xf numFmtId="0" fontId="7" fillId="9" borderId="0" xfId="106" applyFont="1" applyFill="1" applyBorder="1" applyAlignment="1">
      <alignment horizontal="justify" vertical="top" wrapText="1"/>
    </xf>
    <xf numFmtId="0" fontId="12" fillId="9" borderId="0" xfId="106" applyFont="1" applyFill="1" applyAlignment="1">
      <alignment horizontal="right" vertical="center"/>
    </xf>
    <xf numFmtId="0" fontId="12" fillId="9" borderId="38" xfId="106" applyFont="1" applyFill="1" applyBorder="1" applyAlignment="1">
      <alignment horizontal="left" vertical="center"/>
    </xf>
    <xf numFmtId="0" fontId="12" fillId="9" borderId="14" xfId="106" applyFont="1" applyFill="1" applyBorder="1" applyAlignment="1">
      <alignment horizontal="left" vertical="top" wrapText="1"/>
    </xf>
    <xf numFmtId="0" fontId="12" fillId="9" borderId="39" xfId="106" applyFont="1" applyFill="1" applyBorder="1" applyAlignment="1">
      <alignment horizontal="left" vertical="center"/>
    </xf>
    <xf numFmtId="0" fontId="12" fillId="9" borderId="40" xfId="106" applyFont="1" applyFill="1" applyBorder="1" applyAlignment="1">
      <alignment horizontal="left" vertical="center"/>
    </xf>
    <xf numFmtId="0" fontId="12" fillId="9" borderId="41" xfId="106" applyFont="1" applyFill="1" applyBorder="1" applyAlignment="1">
      <alignment horizontal="left" vertical="center"/>
    </xf>
    <xf numFmtId="0" fontId="12" fillId="9" borderId="8" xfId="106" applyFont="1" applyFill="1" applyBorder="1" applyAlignment="1">
      <alignment horizontal="left" vertical="center" wrapText="1"/>
    </xf>
    <xf numFmtId="0" fontId="12" fillId="9" borderId="35" xfId="70" applyFont="1" applyFill="1" applyBorder="1" applyAlignment="1">
      <alignment horizontal="left" vertical="top" wrapText="1"/>
    </xf>
    <xf numFmtId="176" fontId="12" fillId="9" borderId="4" xfId="70" applyNumberFormat="1" applyFont="1" applyFill="1" applyBorder="1" applyAlignment="1">
      <alignment horizontal="left" vertical="center" wrapText="1" indent="1"/>
    </xf>
    <xf numFmtId="0" fontId="12" fillId="9" borderId="34" xfId="70" applyFont="1" applyFill="1" applyBorder="1" applyAlignment="1">
      <alignment horizontal="left" vertical="center" wrapText="1"/>
    </xf>
    <xf numFmtId="0" fontId="12" fillId="9" borderId="42" xfId="106" applyFont="1" applyFill="1" applyBorder="1" applyAlignment="1">
      <alignment horizontal="left" vertical="center"/>
    </xf>
    <xf numFmtId="0" fontId="12" fillId="9" borderId="13" xfId="106" applyFont="1" applyFill="1" applyBorder="1" applyAlignment="1">
      <alignment horizontal="left" vertical="center" wrapText="1"/>
    </xf>
    <xf numFmtId="0" fontId="12" fillId="9" borderId="37" xfId="70" applyFont="1" applyFill="1" applyBorder="1" applyAlignment="1">
      <alignment horizontal="left" vertical="top" wrapText="1"/>
    </xf>
    <xf numFmtId="176" fontId="12" fillId="9" borderId="10" xfId="70" applyNumberFormat="1" applyFont="1" applyFill="1" applyBorder="1" applyAlignment="1">
      <alignment horizontal="left" vertical="center" wrapText="1" indent="1"/>
    </xf>
    <xf numFmtId="0" fontId="12" fillId="9" borderId="36" xfId="70" applyFont="1" applyFill="1" applyBorder="1" applyAlignment="1">
      <alignment horizontal="left" vertical="center" wrapText="1"/>
    </xf>
    <xf numFmtId="0" fontId="12" fillId="9" borderId="40" xfId="70" applyFont="1" applyFill="1" applyBorder="1" applyAlignment="1">
      <alignment horizontal="left" vertical="top" wrapText="1"/>
    </xf>
    <xf numFmtId="0" fontId="12" fillId="9" borderId="43" xfId="106" applyFont="1" applyFill="1" applyBorder="1" applyAlignment="1">
      <alignment horizontal="left" vertical="center"/>
    </xf>
    <xf numFmtId="49" fontId="7" fillId="0" borderId="44" xfId="70" applyNumberFormat="1" applyFont="1" applyBorder="1" applyAlignment="1">
      <alignment horizontal="center" vertical="center"/>
    </xf>
    <xf numFmtId="0" fontId="12" fillId="9" borderId="33" xfId="106" applyFont="1" applyFill="1" applyBorder="1" applyAlignment="1">
      <alignment horizontal="center" vertical="center"/>
    </xf>
    <xf numFmtId="49" fontId="7" fillId="0" borderId="45" xfId="70" applyNumberFormat="1" applyFont="1" applyBorder="1" applyAlignment="1">
      <alignment horizontal="center" vertical="center"/>
    </xf>
    <xf numFmtId="0" fontId="12" fillId="9" borderId="1" xfId="106" applyFont="1" applyFill="1" applyBorder="1" applyAlignment="1">
      <alignment horizontal="center" vertical="center"/>
    </xf>
    <xf numFmtId="0" fontId="12" fillId="9" borderId="46" xfId="106" applyFont="1" applyFill="1" applyBorder="1" applyAlignment="1">
      <alignment horizontal="center" vertical="center"/>
    </xf>
    <xf numFmtId="0" fontId="12" fillId="9" borderId="38" xfId="106" applyFont="1" applyFill="1" applyBorder="1" applyAlignment="1">
      <alignment horizontal="center" vertical="center"/>
    </xf>
    <xf numFmtId="0" fontId="12" fillId="9" borderId="37" xfId="106" applyFont="1" applyFill="1" applyBorder="1" applyAlignment="1">
      <alignment horizontal="center" vertical="center"/>
    </xf>
    <xf numFmtId="176" fontId="12" fillId="9" borderId="33" xfId="106" applyNumberFormat="1" applyFont="1" applyFill="1" applyBorder="1" applyAlignment="1">
      <alignment horizontal="left" vertical="center"/>
    </xf>
    <xf numFmtId="176" fontId="12" fillId="9" borderId="6" xfId="106" applyNumberFormat="1" applyFont="1" applyFill="1" applyBorder="1" applyAlignment="1">
      <alignment horizontal="left" vertical="center"/>
    </xf>
    <xf numFmtId="0" fontId="12" fillId="9" borderId="47" xfId="70" applyFont="1" applyFill="1" applyBorder="1" applyAlignment="1">
      <alignment horizontal="center" vertical="top" wrapText="1"/>
    </xf>
    <xf numFmtId="176" fontId="12" fillId="9" borderId="1" xfId="106" applyNumberFormat="1" applyFont="1" applyFill="1" applyBorder="1" applyAlignment="1">
      <alignment horizontal="left" vertical="center"/>
    </xf>
    <xf numFmtId="176" fontId="12" fillId="9" borderId="11" xfId="106" applyNumberFormat="1" applyFont="1" applyFill="1" applyBorder="1" applyAlignment="1">
      <alignment horizontal="left" vertical="center"/>
    </xf>
    <xf numFmtId="0" fontId="12" fillId="9" borderId="7" xfId="106" applyFont="1" applyFill="1" applyBorder="1" applyAlignment="1">
      <alignment horizontal="left" vertical="top"/>
    </xf>
    <xf numFmtId="176" fontId="12" fillId="9" borderId="6" xfId="106" applyNumberFormat="1" applyFont="1" applyFill="1" applyBorder="1" applyAlignment="1">
      <alignment horizontal="left" vertical="top"/>
    </xf>
    <xf numFmtId="0" fontId="12" fillId="9" borderId="48" xfId="70" applyFont="1" applyFill="1" applyBorder="1" applyAlignment="1">
      <alignment horizontal="center" vertical="top" wrapText="1"/>
    </xf>
    <xf numFmtId="0" fontId="12" fillId="9" borderId="12" xfId="106" applyFont="1" applyFill="1" applyBorder="1" applyAlignment="1">
      <alignment horizontal="left" vertical="top"/>
    </xf>
    <xf numFmtId="176" fontId="12" fillId="9" borderId="11" xfId="106" applyNumberFormat="1" applyFont="1" applyFill="1" applyBorder="1" applyAlignment="1">
      <alignment horizontal="left" vertical="top"/>
    </xf>
    <xf numFmtId="0" fontId="7" fillId="9" borderId="45" xfId="106" applyFont="1" applyFill="1" applyBorder="1" applyAlignment="1">
      <alignment vertical="center"/>
    </xf>
    <xf numFmtId="0" fontId="7" fillId="9" borderId="49" xfId="106" applyFont="1" applyFill="1" applyBorder="1" applyAlignment="1">
      <alignment vertical="center"/>
    </xf>
    <xf numFmtId="0" fontId="12" fillId="9" borderId="50" xfId="106" applyFont="1" applyFill="1" applyBorder="1" applyAlignment="1">
      <alignment horizontal="left" vertical="center"/>
    </xf>
    <xf numFmtId="0" fontId="12" fillId="9" borderId="51" xfId="106" applyFont="1" applyFill="1" applyBorder="1" applyAlignment="1">
      <alignment horizontal="left" vertical="center" wrapText="1"/>
    </xf>
    <xf numFmtId="0" fontId="12" fillId="9" borderId="52" xfId="70" applyFont="1" applyFill="1" applyBorder="1" applyAlignment="1">
      <alignment horizontal="center" vertical="center" wrapText="1"/>
    </xf>
    <xf numFmtId="0" fontId="12" fillId="9" borderId="53" xfId="70" applyFont="1" applyFill="1" applyBorder="1" applyAlignment="1">
      <alignment horizontal="left" vertical="center" wrapText="1"/>
    </xf>
    <xf numFmtId="0" fontId="12" fillId="9" borderId="54" xfId="70" applyFont="1" applyFill="1" applyBorder="1" applyAlignment="1">
      <alignment horizontal="left" vertical="center" wrapText="1"/>
    </xf>
    <xf numFmtId="49" fontId="12" fillId="9" borderId="55" xfId="106" applyNumberFormat="1" applyFont="1" applyFill="1" applyBorder="1" applyAlignment="1">
      <alignment horizontal="left" vertical="center"/>
    </xf>
    <xf numFmtId="0" fontId="12" fillId="9" borderId="52" xfId="106" applyFont="1" applyFill="1" applyBorder="1" applyAlignment="1">
      <alignment horizontal="left" vertical="top"/>
    </xf>
    <xf numFmtId="176" fontId="12" fillId="9" borderId="54" xfId="106" applyNumberFormat="1" applyFont="1" applyFill="1" applyBorder="1" applyAlignment="1">
      <alignment horizontal="left" vertical="top"/>
    </xf>
    <xf numFmtId="0" fontId="12" fillId="9" borderId="56" xfId="70" applyFont="1" applyFill="1" applyBorder="1" applyAlignment="1">
      <alignment horizontal="center" vertical="top" wrapText="1"/>
    </xf>
    <xf numFmtId="176" fontId="12" fillId="9" borderId="55" xfId="70" applyNumberFormat="1" applyFont="1" applyFill="1" applyBorder="1" applyAlignment="1">
      <alignment horizontal="left" vertical="center" wrapText="1" indent="1"/>
    </xf>
    <xf numFmtId="0" fontId="12" fillId="9" borderId="57" xfId="106" applyFont="1" applyFill="1" applyBorder="1" applyAlignment="1">
      <alignment horizontal="left" vertical="center"/>
    </xf>
    <xf numFmtId="0" fontId="12" fillId="9" borderId="54" xfId="106" applyFont="1" applyFill="1" applyBorder="1" applyAlignment="1">
      <alignment horizontal="center" vertical="center"/>
    </xf>
    <xf numFmtId="176" fontId="12" fillId="9" borderId="58" xfId="106" applyNumberFormat="1" applyFont="1" applyFill="1" applyBorder="1" applyAlignment="1">
      <alignment horizontal="left" vertical="center"/>
    </xf>
    <xf numFmtId="176" fontId="12" fillId="9" borderId="54" xfId="106" applyNumberFormat="1" applyFont="1" applyFill="1" applyBorder="1" applyAlignment="1">
      <alignment horizontal="left" vertical="center"/>
    </xf>
    <xf numFmtId="0" fontId="12" fillId="9" borderId="59" xfId="70" applyFont="1" applyFill="1" applyBorder="1" applyAlignment="1">
      <alignment horizontal="left" vertical="center" wrapText="1"/>
    </xf>
    <xf numFmtId="0" fontId="7" fillId="9" borderId="0" xfId="106" applyFont="1" applyFill="1" applyBorder="1" applyAlignment="1">
      <alignment horizontal="center" vertical="center" textRotation="255"/>
    </xf>
    <xf numFmtId="0" fontId="7" fillId="9" borderId="0" xfId="106" applyFont="1" applyFill="1" applyBorder="1" applyAlignment="1">
      <alignment horizontal="left" vertical="center"/>
    </xf>
    <xf numFmtId="0" fontId="7" fillId="9" borderId="0" xfId="106" applyFont="1" applyFill="1" applyBorder="1" applyAlignment="1">
      <alignment horizontal="center" vertical="center"/>
    </xf>
    <xf numFmtId="0" fontId="7" fillId="9" borderId="0" xfId="70" applyFont="1" applyFill="1" applyAlignment="1">
      <alignment horizontal="center" vertical="center"/>
    </xf>
    <xf numFmtId="0" fontId="7" fillId="9" borderId="0" xfId="106" applyFont="1" applyFill="1" applyBorder="1" applyAlignment="1">
      <alignment horizontal="centerContinuous" vertical="center"/>
    </xf>
    <xf numFmtId="49" fontId="7" fillId="0" borderId="0" xfId="104" applyNumberFormat="1" applyFont="1" applyAlignment="1">
      <alignment vertical="center"/>
    </xf>
    <xf numFmtId="49" fontId="7" fillId="0" borderId="0" xfId="104" applyNumberFormat="1" applyFont="1" applyBorder="1" applyAlignment="1">
      <alignment vertical="center"/>
    </xf>
    <xf numFmtId="49" fontId="7" fillId="0" borderId="0" xfId="104" applyNumberFormat="1" applyFont="1" applyAlignment="1">
      <alignment horizontal="left" vertical="center"/>
    </xf>
    <xf numFmtId="49" fontId="7" fillId="0" borderId="0" xfId="104" applyNumberFormat="1" applyFont="1" applyAlignment="1">
      <alignment horizontal="center" vertical="center"/>
    </xf>
    <xf numFmtId="49" fontId="7" fillId="0" borderId="0" xfId="104" applyNumberFormat="1" applyFont="1" applyAlignment="1">
      <alignment vertical="top"/>
    </xf>
    <xf numFmtId="49" fontId="12" fillId="0" borderId="7" xfId="104" applyNumberFormat="1" applyFont="1" applyBorder="1" applyAlignment="1">
      <alignment horizontal="center" vertical="center"/>
    </xf>
    <xf numFmtId="49" fontId="12" fillId="0" borderId="9" xfId="104" applyNumberFormat="1" applyFont="1" applyBorder="1" applyAlignment="1">
      <alignment horizontal="center" vertical="center"/>
    </xf>
    <xf numFmtId="49" fontId="12" fillId="0" borderId="6" xfId="104" applyNumberFormat="1" applyFont="1" applyBorder="1" applyAlignment="1">
      <alignment horizontal="center" vertical="center"/>
    </xf>
    <xf numFmtId="49" fontId="12" fillId="0" borderId="4" xfId="104" applyNumberFormat="1" applyFont="1" applyBorder="1" applyAlignment="1">
      <alignment horizontal="center" vertical="center"/>
    </xf>
    <xf numFmtId="49" fontId="12" fillId="0" borderId="0" xfId="40" applyNumberFormat="1" applyFont="1" applyBorder="1" applyAlignment="1">
      <alignment horizontal="left" vertical="center"/>
    </xf>
    <xf numFmtId="49" fontId="12" fillId="0" borderId="0" xfId="40" applyNumberFormat="1" applyFont="1" applyBorder="1" applyAlignment="1">
      <alignment horizontal="right" vertical="center"/>
    </xf>
    <xf numFmtId="49" fontId="12" fillId="0" borderId="0" xfId="104" applyNumberFormat="1" applyFont="1" applyBorder="1" applyAlignment="1">
      <alignment vertical="center"/>
    </xf>
    <xf numFmtId="49" fontId="12" fillId="0" borderId="12" xfId="104" applyNumberFormat="1" applyFont="1" applyBorder="1" applyAlignment="1">
      <alignment horizontal="center" vertical="center"/>
    </xf>
    <xf numFmtId="49" fontId="12" fillId="0" borderId="0" xfId="104" applyNumberFormat="1" applyFont="1" applyBorder="1" applyAlignment="1">
      <alignment horizontal="center" vertical="center"/>
    </xf>
    <xf numFmtId="49" fontId="12" fillId="0" borderId="11" xfId="104" applyNumberFormat="1" applyFont="1" applyBorder="1" applyAlignment="1">
      <alignment horizontal="center" vertical="center"/>
    </xf>
    <xf numFmtId="49" fontId="12" fillId="0" borderId="10" xfId="104" applyNumberFormat="1" applyFont="1" applyBorder="1" applyAlignment="1">
      <alignment horizontal="center" vertical="center"/>
    </xf>
    <xf numFmtId="49" fontId="12" fillId="0" borderId="14" xfId="104" applyNumberFormat="1" applyFont="1" applyBorder="1" applyAlignment="1">
      <alignment horizontal="center" vertical="center"/>
    </xf>
    <xf numFmtId="49" fontId="12" fillId="9" borderId="14" xfId="104" applyNumberFormat="1" applyFont="1" applyFill="1" applyBorder="1" applyAlignment="1">
      <alignment horizontal="center" vertical="center"/>
    </xf>
    <xf numFmtId="49" fontId="12" fillId="0" borderId="16" xfId="104" applyNumberFormat="1" applyFont="1" applyBorder="1" applyAlignment="1">
      <alignment horizontal="center" vertical="center"/>
    </xf>
    <xf numFmtId="49" fontId="12" fillId="0" borderId="17" xfId="104" applyNumberFormat="1" applyFont="1" applyBorder="1" applyAlignment="1">
      <alignment horizontal="center" vertical="center"/>
    </xf>
    <xf numFmtId="49" fontId="12" fillId="0" borderId="9" xfId="104" applyNumberFormat="1" applyFont="1" applyBorder="1" applyAlignment="1">
      <alignment vertical="center"/>
    </xf>
    <xf numFmtId="49" fontId="12" fillId="9" borderId="4" xfId="104" applyNumberFormat="1" applyFont="1" applyFill="1" applyBorder="1" applyAlignment="1">
      <alignment vertical="center"/>
    </xf>
    <xf numFmtId="49" fontId="12" fillId="0" borderId="4" xfId="104" applyNumberFormat="1" applyFont="1" applyBorder="1" applyAlignment="1">
      <alignment vertical="center"/>
    </xf>
    <xf numFmtId="49" fontId="12" fillId="0" borderId="6" xfId="104" applyNumberFormat="1" applyFont="1" applyBorder="1" applyAlignment="1">
      <alignment vertical="center"/>
    </xf>
    <xf numFmtId="49" fontId="17" fillId="0" borderId="4" xfId="104" applyNumberFormat="1" applyFont="1" applyFill="1" applyBorder="1" applyAlignment="1">
      <alignment horizontal="left" vertical="center"/>
    </xf>
    <xf numFmtId="49" fontId="17" fillId="0" borderId="7" xfId="104" applyNumberFormat="1" applyFont="1" applyFill="1" applyBorder="1" applyAlignment="1">
      <alignment horizontal="left" vertical="center"/>
    </xf>
    <xf numFmtId="49" fontId="17" fillId="0" borderId="6" xfId="104" applyNumberFormat="1" applyFont="1" applyFill="1" applyBorder="1" applyAlignment="1">
      <alignment horizontal="left" vertical="center"/>
    </xf>
    <xf numFmtId="49" fontId="12" fillId="0" borderId="12" xfId="104" applyNumberFormat="1" applyFont="1" applyBorder="1" applyAlignment="1">
      <alignment horizontal="center" vertical="top" wrapText="1"/>
    </xf>
    <xf numFmtId="49" fontId="12" fillId="0" borderId="0" xfId="104" applyNumberFormat="1" applyFont="1" applyBorder="1" applyAlignment="1">
      <alignment horizontal="center" vertical="top" wrapText="1"/>
    </xf>
    <xf numFmtId="49" fontId="12" fillId="0" borderId="10" xfId="104" applyNumberFormat="1" applyFont="1" applyBorder="1" applyAlignment="1">
      <alignment vertical="center"/>
    </xf>
    <xf numFmtId="49" fontId="12" fillId="0" borderId="11" xfId="104" applyNumberFormat="1" applyFont="1" applyBorder="1" applyAlignment="1">
      <alignment vertical="center"/>
    </xf>
    <xf numFmtId="49" fontId="17" fillId="0" borderId="10" xfId="104" applyNumberFormat="1" applyFont="1" applyFill="1" applyBorder="1" applyAlignment="1">
      <alignment horizontal="left" vertical="center"/>
    </xf>
    <xf numFmtId="49" fontId="17" fillId="0" borderId="12" xfId="104" applyNumberFormat="1" applyFont="1" applyFill="1" applyBorder="1" applyAlignment="1">
      <alignment horizontal="left" vertical="center"/>
    </xf>
    <xf numFmtId="49" fontId="17" fillId="0" borderId="11" xfId="104" applyNumberFormat="1" applyFont="1" applyFill="1" applyBorder="1" applyAlignment="1">
      <alignment horizontal="left" vertical="center"/>
    </xf>
    <xf numFmtId="49" fontId="12" fillId="0" borderId="12" xfId="104" applyNumberFormat="1" applyFont="1" applyBorder="1" applyAlignment="1">
      <alignment horizontal="justify" vertical="top" wrapText="1"/>
    </xf>
    <xf numFmtId="49" fontId="12" fillId="0" borderId="0" xfId="104" applyNumberFormat="1" applyFont="1" applyBorder="1" applyAlignment="1">
      <alignment horizontal="justify" vertical="top" wrapText="1"/>
    </xf>
    <xf numFmtId="49" fontId="18" fillId="0" borderId="0" xfId="104" applyNumberFormat="1" applyFont="1" applyAlignment="1">
      <alignment vertical="center"/>
    </xf>
    <xf numFmtId="49" fontId="12" fillId="0" borderId="12" xfId="104" applyNumberFormat="1" applyFont="1" applyBorder="1" applyAlignment="1">
      <alignment vertical="center"/>
    </xf>
    <xf numFmtId="49" fontId="7" fillId="0" borderId="0" xfId="104" applyNumberFormat="1" applyFont="1" applyBorder="1" applyAlignment="1">
      <alignment horizontal="left" vertical="top"/>
    </xf>
    <xf numFmtId="49" fontId="7" fillId="0" borderId="0" xfId="104" applyNumberFormat="1" applyFont="1" applyAlignment="1">
      <alignment horizontal="left" vertical="top"/>
    </xf>
    <xf numFmtId="49" fontId="12" fillId="0" borderId="15" xfId="104" applyNumberFormat="1" applyFont="1" applyBorder="1" applyAlignment="1">
      <alignment horizontal="center" vertical="center"/>
    </xf>
    <xf numFmtId="49" fontId="12" fillId="0" borderId="14" xfId="104" applyNumberFormat="1" applyFont="1" applyBorder="1" applyAlignment="1">
      <alignment vertical="center"/>
    </xf>
    <xf numFmtId="49" fontId="12" fillId="0" borderId="17" xfId="104" applyNumberFormat="1" applyFont="1" applyBorder="1" applyAlignment="1">
      <alignment vertical="center"/>
    </xf>
    <xf numFmtId="49" fontId="12" fillId="0" borderId="15" xfId="104" applyNumberFormat="1" applyFont="1" applyBorder="1" applyAlignment="1">
      <alignment vertical="center"/>
    </xf>
    <xf numFmtId="49" fontId="12" fillId="0" borderId="16" xfId="104" applyNumberFormat="1" applyFont="1" applyBorder="1" applyAlignment="1">
      <alignment vertical="center"/>
    </xf>
    <xf numFmtId="49" fontId="17" fillId="0" borderId="17" xfId="104" applyNumberFormat="1" applyFont="1" applyFill="1" applyBorder="1" applyAlignment="1">
      <alignment horizontal="left" vertical="center"/>
    </xf>
    <xf numFmtId="49" fontId="17" fillId="0" borderId="14" xfId="104" applyNumberFormat="1" applyFont="1" applyFill="1" applyBorder="1" applyAlignment="1">
      <alignment horizontal="left" vertical="center"/>
    </xf>
    <xf numFmtId="49" fontId="17" fillId="0" borderId="16" xfId="104" applyNumberFormat="1" applyFont="1" applyFill="1" applyBorder="1" applyAlignment="1">
      <alignment horizontal="left" vertical="center"/>
    </xf>
    <xf numFmtId="49" fontId="12" fillId="0" borderId="7" xfId="68" applyNumberFormat="1" applyFont="1" applyBorder="1" applyAlignment="1">
      <alignment horizontal="left" vertical="top"/>
    </xf>
    <xf numFmtId="49" fontId="12" fillId="0" borderId="6" xfId="68" applyNumberFormat="1" applyFont="1" applyBorder="1" applyAlignment="1">
      <alignment horizontal="left" vertical="top"/>
    </xf>
    <xf numFmtId="49" fontId="12" fillId="0" borderId="7" xfId="68" applyNumberFormat="1" applyFont="1" applyBorder="1" applyAlignment="1">
      <alignment horizontal="left" vertical="center"/>
    </xf>
    <xf numFmtId="49" fontId="12" fillId="0" borderId="9" xfId="68" applyNumberFormat="1" applyFont="1" applyBorder="1" applyAlignment="1">
      <alignment horizontal="left" vertical="center" wrapText="1"/>
    </xf>
    <xf numFmtId="49" fontId="12" fillId="0" borderId="6" xfId="68" applyNumberFormat="1" applyFont="1" applyBorder="1" applyAlignment="1">
      <alignment horizontal="left" vertical="center" wrapText="1"/>
    </xf>
    <xf numFmtId="49" fontId="12" fillId="0" borderId="4" xfId="104" applyNumberFormat="1" applyFont="1" applyBorder="1" applyAlignment="1">
      <alignment horizontal="left" vertical="center" wrapText="1"/>
    </xf>
    <xf numFmtId="49" fontId="12" fillId="0" borderId="7" xfId="104" applyNumberFormat="1" applyFont="1" applyBorder="1" applyAlignment="1">
      <alignment vertical="top"/>
    </xf>
    <xf numFmtId="49" fontId="12" fillId="0" borderId="9" xfId="104" applyNumberFormat="1" applyFont="1" applyBorder="1" applyAlignment="1">
      <alignment horizontal="left" vertical="top" wrapText="1"/>
    </xf>
    <xf numFmtId="49" fontId="12" fillId="0" borderId="9" xfId="104" applyNumberFormat="1" applyFont="1" applyBorder="1" applyAlignment="1">
      <alignment horizontal="left" vertical="top"/>
    </xf>
    <xf numFmtId="49" fontId="12" fillId="0" borderId="12" xfId="68" applyNumberFormat="1" applyFont="1" applyBorder="1" applyAlignment="1">
      <alignment horizontal="left" vertical="top"/>
    </xf>
    <xf numFmtId="49" fontId="12" fillId="0" borderId="11" xfId="68" applyNumberFormat="1" applyFont="1" applyBorder="1" applyAlignment="1">
      <alignment horizontal="left" vertical="top"/>
    </xf>
    <xf numFmtId="49" fontId="12" fillId="0" borderId="12" xfId="68" applyNumberFormat="1" applyFont="1" applyBorder="1" applyAlignment="1">
      <alignment horizontal="left" vertical="center"/>
    </xf>
    <xf numFmtId="49" fontId="12" fillId="0" borderId="0" xfId="68" applyNumberFormat="1" applyFont="1" applyAlignment="1">
      <alignment horizontal="left" vertical="center" wrapText="1"/>
    </xf>
    <xf numFmtId="49" fontId="12" fillId="0" borderId="11" xfId="68" applyNumberFormat="1" applyFont="1" applyBorder="1" applyAlignment="1">
      <alignment horizontal="left" vertical="center" wrapText="1"/>
    </xf>
    <xf numFmtId="49" fontId="12" fillId="0" borderId="10" xfId="104" applyNumberFormat="1" applyFont="1" applyBorder="1" applyAlignment="1">
      <alignment horizontal="left" vertical="center" wrapText="1"/>
    </xf>
    <xf numFmtId="49" fontId="12" fillId="0" borderId="12" xfId="104" applyNumberFormat="1" applyFont="1" applyBorder="1" applyAlignment="1">
      <alignment vertical="top"/>
    </xf>
    <xf numFmtId="49" fontId="12" fillId="0" borderId="0" xfId="104" applyNumberFormat="1" applyFont="1" applyBorder="1" applyAlignment="1">
      <alignment horizontal="left" vertical="top" wrapText="1"/>
    </xf>
    <xf numFmtId="49" fontId="12" fillId="0" borderId="12" xfId="104" applyNumberFormat="1" applyFont="1" applyBorder="1" applyAlignment="1">
      <alignment vertical="top" wrapText="1"/>
    </xf>
    <xf numFmtId="49" fontId="12" fillId="0" borderId="0" xfId="104" applyNumberFormat="1" applyFont="1" applyBorder="1" applyAlignment="1">
      <alignment horizontal="left" vertical="top"/>
    </xf>
    <xf numFmtId="49" fontId="12" fillId="0" borderId="12" xfId="68" applyNumberFormat="1" applyFont="1" applyBorder="1" applyAlignment="1">
      <alignment horizontal="left" vertical="center" wrapText="1"/>
    </xf>
    <xf numFmtId="49" fontId="7" fillId="0" borderId="4" xfId="68" applyNumberFormat="1" applyFont="1" applyBorder="1" applyAlignment="1">
      <alignment horizontal="center" vertical="center"/>
    </xf>
    <xf numFmtId="49" fontId="7" fillId="0" borderId="60" xfId="68" applyNumberFormat="1" applyFont="1" applyBorder="1" applyAlignment="1">
      <alignment horizontal="center" vertical="center"/>
    </xf>
    <xf numFmtId="49" fontId="7" fillId="0" borderId="10" xfId="68" applyNumberFormat="1" applyFont="1" applyBorder="1" applyAlignment="1">
      <alignment horizontal="center" vertical="center"/>
    </xf>
    <xf numFmtId="49" fontId="7" fillId="0" borderId="29" xfId="68" applyNumberFormat="1" applyFont="1" applyBorder="1" applyAlignment="1">
      <alignment horizontal="center" vertical="center"/>
    </xf>
    <xf numFmtId="49" fontId="12" fillId="0" borderId="14" xfId="68" applyNumberFormat="1" applyFont="1" applyBorder="1" applyAlignment="1">
      <alignment horizontal="left" vertical="center" wrapText="1"/>
    </xf>
    <xf numFmtId="49" fontId="12" fillId="0" borderId="16" xfId="68" applyNumberFormat="1" applyFont="1" applyBorder="1" applyAlignment="1">
      <alignment horizontal="left" vertical="center" wrapText="1"/>
    </xf>
    <xf numFmtId="49" fontId="12" fillId="0" borderId="14" xfId="68" applyNumberFormat="1" applyFont="1" applyBorder="1" applyAlignment="1">
      <alignment horizontal="left" vertical="center"/>
    </xf>
    <xf numFmtId="49" fontId="12" fillId="0" borderId="15" xfId="68" applyNumberFormat="1" applyFont="1" applyBorder="1" applyAlignment="1">
      <alignment horizontal="left" vertical="center" wrapText="1"/>
    </xf>
    <xf numFmtId="49" fontId="12" fillId="0" borderId="17" xfId="104" applyNumberFormat="1" applyFont="1" applyBorder="1" applyAlignment="1">
      <alignment horizontal="left" vertical="center" wrapText="1"/>
    </xf>
    <xf numFmtId="49" fontId="12" fillId="0" borderId="14" xfId="104" applyNumberFormat="1" applyFont="1" applyBorder="1" applyAlignment="1">
      <alignment vertical="top"/>
    </xf>
    <xf numFmtId="49" fontId="12" fillId="0" borderId="15" xfId="104" applyNumberFormat="1" applyFont="1" applyBorder="1" applyAlignment="1">
      <alignment horizontal="left" vertical="top" wrapText="1"/>
    </xf>
    <xf numFmtId="49" fontId="12" fillId="0" borderId="14" xfId="104" applyNumberFormat="1" applyFont="1" applyBorder="1" applyAlignment="1">
      <alignment vertical="top" wrapText="1"/>
    </xf>
    <xf numFmtId="49" fontId="12" fillId="0" borderId="15" xfId="104" applyNumberFormat="1" applyFont="1" applyBorder="1" applyAlignment="1">
      <alignment horizontal="left" vertical="top"/>
    </xf>
    <xf numFmtId="49" fontId="12" fillId="0" borderId="16" xfId="104" applyNumberFormat="1" applyFont="1" applyBorder="1" applyAlignment="1">
      <alignment horizontal="left" vertical="top"/>
    </xf>
    <xf numFmtId="49" fontId="7" fillId="0" borderId="0" xfId="104" applyNumberFormat="1" applyFont="1" applyBorder="1" applyAlignment="1">
      <alignment horizontal="center" vertical="center"/>
    </xf>
    <xf numFmtId="49" fontId="7" fillId="0" borderId="0" xfId="104" applyNumberFormat="1" applyFont="1" applyBorder="1" applyAlignment="1">
      <alignment horizontal="left" vertical="center"/>
    </xf>
    <xf numFmtId="49" fontId="12" fillId="0" borderId="9" xfId="105" applyNumberFormat="1" applyFont="1" applyBorder="1" applyAlignment="1">
      <alignment horizontal="left" vertical="center"/>
    </xf>
    <xf numFmtId="49" fontId="12" fillId="0" borderId="6" xfId="105" applyNumberFormat="1" applyFont="1" applyBorder="1" applyAlignment="1">
      <alignment horizontal="left" vertical="center"/>
    </xf>
    <xf numFmtId="49" fontId="12" fillId="9" borderId="7" xfId="105" applyNumberFormat="1" applyFont="1" applyFill="1" applyBorder="1" applyAlignment="1">
      <alignment horizontal="left" vertical="center"/>
    </xf>
    <xf numFmtId="49" fontId="12" fillId="9" borderId="9" xfId="105" applyNumberFormat="1" applyFont="1" applyFill="1" applyBorder="1" applyAlignment="1">
      <alignment horizontal="left" vertical="center"/>
    </xf>
    <xf numFmtId="49" fontId="12" fillId="0" borderId="7" xfId="105" applyNumberFormat="1" applyFont="1" applyBorder="1" applyAlignment="1">
      <alignment horizontal="left" vertical="center" wrapText="1"/>
    </xf>
    <xf numFmtId="49" fontId="12" fillId="0" borderId="11" xfId="105" applyNumberFormat="1" applyFont="1" applyBorder="1" applyAlignment="1">
      <alignment horizontal="left" vertical="center"/>
    </xf>
    <xf numFmtId="49" fontId="12" fillId="9" borderId="12" xfId="105" applyNumberFormat="1" applyFont="1" applyFill="1" applyBorder="1" applyAlignment="1">
      <alignment horizontal="left" vertical="center"/>
    </xf>
    <xf numFmtId="49" fontId="12" fillId="9" borderId="0" xfId="105" applyNumberFormat="1" applyFont="1" applyFill="1" applyBorder="1" applyAlignment="1">
      <alignment horizontal="left" vertical="center"/>
    </xf>
    <xf numFmtId="49" fontId="12" fillId="0" borderId="15" xfId="105" applyNumberFormat="1" applyFont="1" applyBorder="1" applyAlignment="1">
      <alignment horizontal="left" vertical="center"/>
    </xf>
    <xf numFmtId="49" fontId="12" fillId="0" borderId="16" xfId="105" applyNumberFormat="1" applyFont="1" applyBorder="1" applyAlignment="1">
      <alignment horizontal="left" vertical="center"/>
    </xf>
    <xf numFmtId="0" fontId="12" fillId="9" borderId="0" xfId="105" applyFont="1" applyFill="1" applyBorder="1" applyAlignment="1">
      <alignment horizontal="center" vertical="center" wrapText="1"/>
    </xf>
    <xf numFmtId="49" fontId="7" fillId="0" borderId="12" xfId="105" applyNumberFormat="1" applyFont="1" applyBorder="1" applyAlignment="1">
      <alignment horizontal="center" vertical="center"/>
    </xf>
    <xf numFmtId="49" fontId="7" fillId="0" borderId="11" xfId="105" applyNumberFormat="1" applyFont="1" applyBorder="1" applyAlignment="1">
      <alignment horizontal="center" vertical="center"/>
    </xf>
    <xf numFmtId="49" fontId="7" fillId="0" borderId="14" xfId="105" applyNumberFormat="1" applyFont="1" applyBorder="1" applyAlignment="1">
      <alignment horizontal="center" vertical="center"/>
    </xf>
    <xf numFmtId="49" fontId="7" fillId="0" borderId="15" xfId="105" applyNumberFormat="1" applyFont="1" applyBorder="1" applyAlignment="1">
      <alignment horizontal="center" vertical="center"/>
    </xf>
    <xf numFmtId="49" fontId="7" fillId="0" borderId="16" xfId="105" applyNumberFormat="1" applyFont="1" applyBorder="1" applyAlignment="1">
      <alignment horizontal="center" vertical="center"/>
    </xf>
    <xf numFmtId="49" fontId="7" fillId="0" borderId="0" xfId="105" applyNumberFormat="1" applyFont="1" applyBorder="1" applyAlignment="1">
      <alignment vertical="center" wrapText="1"/>
    </xf>
    <xf numFmtId="49" fontId="12" fillId="9" borderId="6" xfId="103" applyNumberFormat="1" applyFont="1" applyFill="1" applyBorder="1" applyAlignment="1">
      <alignment horizontal="left" vertical="center"/>
    </xf>
    <xf numFmtId="49" fontId="12" fillId="9" borderId="11" xfId="103" applyNumberFormat="1" applyFont="1" applyFill="1" applyBorder="1" applyAlignment="1">
      <alignment horizontal="left" vertical="center"/>
    </xf>
    <xf numFmtId="49" fontId="7" fillId="0" borderId="17" xfId="107" applyNumberFormat="1" applyFont="1" applyBorder="1" applyAlignment="1">
      <alignment horizontal="center" vertical="center"/>
    </xf>
    <xf numFmtId="0" fontId="12" fillId="9" borderId="0" xfId="14" applyFont="1" applyFill="1" applyAlignment="1">
      <alignment horizontal="left" vertical="top" indent="6"/>
    </xf>
    <xf numFmtId="0" fontId="19" fillId="9" borderId="0" xfId="14" applyFont="1" applyFill="1" applyAlignment="1">
      <alignment horizontal="left" vertical="top"/>
    </xf>
    <xf numFmtId="0" fontId="20" fillId="9" borderId="30" xfId="14" applyFont="1" applyFill="1" applyBorder="1" applyAlignment="1">
      <alignment horizontal="center" vertical="center" textRotation="255" wrapText="1"/>
    </xf>
    <xf numFmtId="0" fontId="20" fillId="9" borderId="31" xfId="14" applyFont="1" applyFill="1" applyBorder="1" applyAlignment="1">
      <alignment horizontal="center" vertical="center" textRotation="255" wrapText="1"/>
    </xf>
    <xf numFmtId="0" fontId="20" fillId="9" borderId="61" xfId="14" applyFont="1" applyFill="1" applyBorder="1" applyAlignment="1">
      <alignment horizontal="center" vertical="center" textRotation="255" wrapText="1"/>
    </xf>
    <xf numFmtId="0" fontId="21" fillId="0" borderId="62" xfId="14" applyFont="1" applyFill="1" applyBorder="1" applyAlignment="1">
      <alignment horizontal="center" vertical="center" textRotation="255"/>
    </xf>
    <xf numFmtId="0" fontId="17" fillId="0" borderId="63" xfId="14" applyFont="1" applyFill="1" applyBorder="1" applyAlignment="1">
      <alignment horizontal="center" vertical="center" textRotation="255"/>
    </xf>
    <xf numFmtId="0" fontId="21" fillId="0" borderId="19" xfId="14" applyFont="1" applyFill="1" applyBorder="1" applyAlignment="1">
      <alignment horizontal="center" vertical="center" wrapText="1"/>
    </xf>
    <xf numFmtId="0" fontId="20" fillId="10" borderId="64" xfId="14" applyFont="1" applyFill="1" applyBorder="1" applyAlignment="1">
      <alignment horizontal="left" vertical="center" wrapText="1"/>
    </xf>
    <xf numFmtId="0" fontId="20" fillId="9" borderId="65" xfId="14" applyFont="1" applyFill="1" applyBorder="1" applyAlignment="1">
      <alignment horizontal="center" vertical="center" wrapText="1"/>
    </xf>
    <xf numFmtId="0" fontId="20" fillId="9" borderId="66" xfId="14" applyFont="1" applyFill="1" applyBorder="1" applyAlignment="1">
      <alignment horizontal="center" vertical="center" wrapText="1"/>
    </xf>
    <xf numFmtId="0" fontId="20" fillId="9" borderId="63" xfId="14" applyFont="1" applyFill="1" applyBorder="1" applyAlignment="1">
      <alignment horizontal="left" vertical="top" wrapText="1"/>
    </xf>
    <xf numFmtId="0" fontId="20" fillId="9" borderId="67" xfId="14" applyFont="1" applyFill="1" applyBorder="1" applyAlignment="1">
      <alignment horizontal="center" vertical="center" wrapText="1"/>
    </xf>
    <xf numFmtId="0" fontId="19" fillId="9" borderId="68" xfId="14" applyFont="1" applyFill="1" applyBorder="1" applyAlignment="1">
      <alignment horizontal="left" vertical="center" wrapText="1"/>
    </xf>
    <xf numFmtId="0" fontId="20" fillId="9" borderId="69" xfId="14" applyFont="1" applyFill="1" applyBorder="1" applyAlignment="1">
      <alignment horizontal="center" vertical="center" textRotation="255" wrapText="1"/>
    </xf>
    <xf numFmtId="0" fontId="20" fillId="9" borderId="70" xfId="14" applyFont="1" applyFill="1" applyBorder="1" applyAlignment="1">
      <alignment horizontal="center" vertical="center" textRotation="255" wrapText="1"/>
    </xf>
    <xf numFmtId="0" fontId="20" fillId="9" borderId="71" xfId="14" applyFont="1" applyFill="1" applyBorder="1" applyAlignment="1">
      <alignment horizontal="center" vertical="center" textRotation="255" wrapText="1"/>
    </xf>
    <xf numFmtId="0" fontId="20" fillId="9" borderId="0" xfId="14" applyFont="1" applyFill="1" applyAlignment="1">
      <alignment horizontal="center" vertical="center" textRotation="255" wrapText="1"/>
    </xf>
    <xf numFmtId="0" fontId="12" fillId="9" borderId="0" xfId="14" applyFont="1" applyFill="1" applyAlignment="1">
      <alignment horizontal="left" vertical="top" indent="4"/>
    </xf>
    <xf numFmtId="0" fontId="12" fillId="9" borderId="0" xfId="14" applyFont="1" applyFill="1" applyAlignment="1">
      <alignment horizontal="left" vertical="top" indent="7"/>
    </xf>
    <xf numFmtId="20" fontId="22" fillId="9" borderId="0" xfId="14" applyNumberFormat="1" applyFont="1" applyFill="1" applyAlignment="1">
      <alignment horizontal="left" vertical="top"/>
    </xf>
    <xf numFmtId="0" fontId="22" fillId="9" borderId="0" xfId="14" applyFont="1" applyFill="1" applyAlignment="1">
      <alignment horizontal="left" vertical="center" wrapText="1"/>
    </xf>
    <xf numFmtId="0" fontId="21" fillId="9" borderId="72" xfId="14" applyFont="1" applyFill="1" applyBorder="1" applyAlignment="1">
      <alignment horizontal="center" vertical="center" wrapText="1"/>
    </xf>
    <xf numFmtId="0" fontId="21" fillId="9" borderId="66" xfId="14" applyFont="1" applyFill="1" applyBorder="1" applyAlignment="1">
      <alignment horizontal="center" vertical="center" wrapText="1"/>
    </xf>
    <xf numFmtId="0" fontId="21" fillId="9" borderId="73" xfId="14" applyFont="1" applyFill="1" applyBorder="1" applyAlignment="1">
      <alignment horizontal="center" vertical="center" wrapText="1"/>
    </xf>
    <xf numFmtId="0" fontId="21" fillId="9" borderId="74" xfId="14" applyFont="1" applyFill="1" applyBorder="1" applyAlignment="1">
      <alignment horizontal="center" vertical="center" wrapText="1"/>
    </xf>
    <xf numFmtId="0" fontId="21" fillId="9" borderId="75" xfId="14" applyFont="1" applyFill="1" applyBorder="1" applyAlignment="1">
      <alignment horizontal="center" vertical="center" wrapText="1"/>
    </xf>
    <xf numFmtId="0" fontId="22" fillId="9" borderId="0" xfId="14" applyFont="1" applyFill="1" applyAlignment="1">
      <alignment horizontal="left" vertical="top"/>
    </xf>
    <xf numFmtId="0" fontId="22" fillId="9" borderId="36" xfId="14" applyFont="1" applyFill="1" applyBorder="1" applyAlignment="1">
      <alignment horizontal="left" vertical="center" wrapText="1"/>
    </xf>
    <xf numFmtId="0" fontId="21" fillId="9" borderId="69" xfId="14" applyFont="1" applyFill="1" applyBorder="1" applyAlignment="1">
      <alignment horizontal="center" vertical="center" textRotation="255" wrapText="1"/>
    </xf>
    <xf numFmtId="0" fontId="21" fillId="9" borderId="70" xfId="14" applyFont="1" applyFill="1" applyBorder="1" applyAlignment="1">
      <alignment horizontal="center" vertical="center" textRotation="255" wrapText="1"/>
    </xf>
    <xf numFmtId="0" fontId="21" fillId="9" borderId="71" xfId="14" applyFont="1" applyFill="1" applyBorder="1" applyAlignment="1">
      <alignment horizontal="center" vertical="center" textRotation="255" wrapText="1"/>
    </xf>
    <xf numFmtId="0" fontId="21" fillId="9" borderId="0" xfId="14" applyFont="1" applyFill="1" applyAlignment="1">
      <alignment horizontal="center" vertical="center" textRotation="255" wrapText="1"/>
    </xf>
    <xf numFmtId="0" fontId="20" fillId="9" borderId="35" xfId="14" applyFont="1" applyFill="1" applyBorder="1" applyAlignment="1">
      <alignment horizontal="center" vertical="center"/>
    </xf>
    <xf numFmtId="0" fontId="20" fillId="9" borderId="5" xfId="14" applyFont="1" applyFill="1" applyBorder="1" applyAlignment="1">
      <alignment horizontal="center" vertical="center" wrapText="1"/>
    </xf>
    <xf numFmtId="0" fontId="20" fillId="9" borderId="19" xfId="14" applyFont="1" applyFill="1" applyBorder="1" applyAlignment="1">
      <alignment horizontal="center" vertical="center" wrapText="1"/>
    </xf>
    <xf numFmtId="0" fontId="20" fillId="9" borderId="2" xfId="14" applyFont="1" applyFill="1" applyBorder="1" applyAlignment="1">
      <alignment horizontal="center" vertical="center" wrapText="1"/>
    </xf>
    <xf numFmtId="0" fontId="20" fillId="9" borderId="3" xfId="14" applyFont="1" applyFill="1" applyBorder="1" applyAlignment="1">
      <alignment horizontal="center" vertical="center" wrapText="1"/>
    </xf>
    <xf numFmtId="0" fontId="21" fillId="0" borderId="76" xfId="14" applyFont="1" applyFill="1" applyBorder="1" applyAlignment="1">
      <alignment horizontal="center" vertical="center" wrapText="1"/>
    </xf>
    <xf numFmtId="0" fontId="21" fillId="0" borderId="77" xfId="14" applyFont="1" applyFill="1" applyBorder="1" applyAlignment="1">
      <alignment horizontal="center" vertical="center" wrapText="1"/>
    </xf>
    <xf numFmtId="0" fontId="21" fillId="0" borderId="76" xfId="14" applyFont="1" applyFill="1" applyBorder="1" applyAlignment="1">
      <alignment horizontal="center" vertical="center" shrinkToFit="1"/>
    </xf>
    <xf numFmtId="0" fontId="21" fillId="0" borderId="78" xfId="72" applyFont="1" applyFill="1" applyBorder="1" applyAlignment="1">
      <alignment horizontal="center" vertical="center" wrapText="1"/>
    </xf>
    <xf numFmtId="0" fontId="21" fillId="0" borderId="79" xfId="14" applyFont="1" applyFill="1" applyBorder="1" applyAlignment="1">
      <alignment horizontal="center" vertical="center" wrapText="1"/>
    </xf>
    <xf numFmtId="0" fontId="21" fillId="0" borderId="80" xfId="14" applyFont="1" applyFill="1" applyBorder="1" applyAlignment="1">
      <alignment horizontal="center" vertical="center" wrapText="1"/>
    </xf>
    <xf numFmtId="0" fontId="21" fillId="0" borderId="81" xfId="14" applyFont="1" applyFill="1" applyBorder="1" applyAlignment="1">
      <alignment horizontal="center" vertical="center" wrapText="1"/>
    </xf>
    <xf numFmtId="0" fontId="20" fillId="10" borderId="82" xfId="14" applyFont="1" applyFill="1" applyBorder="1" applyAlignment="1">
      <alignment horizontal="left" vertical="center" wrapText="1"/>
    </xf>
    <xf numFmtId="0" fontId="20" fillId="9" borderId="83" xfId="14" applyFont="1" applyFill="1" applyBorder="1" applyAlignment="1">
      <alignment horizontal="center" vertical="center" wrapText="1"/>
    </xf>
    <xf numFmtId="0" fontId="20" fillId="9" borderId="0" xfId="14" applyFont="1" applyFill="1" applyAlignment="1">
      <alignment horizontal="center" vertical="center" wrapText="1"/>
    </xf>
    <xf numFmtId="0" fontId="20" fillId="9" borderId="77" xfId="14" applyFont="1" applyFill="1" applyBorder="1" applyAlignment="1">
      <alignment horizontal="center" vertical="center" wrapText="1"/>
    </xf>
    <xf numFmtId="0" fontId="20" fillId="9" borderId="84" xfId="14" applyFont="1" applyFill="1" applyBorder="1" applyAlignment="1">
      <alignment horizontal="center" vertical="center" wrapText="1"/>
    </xf>
    <xf numFmtId="0" fontId="19" fillId="9" borderId="68" xfId="14" applyFont="1" applyFill="1" applyBorder="1" applyAlignment="1">
      <alignment horizontal="left" vertical="center"/>
    </xf>
    <xf numFmtId="0" fontId="20" fillId="9" borderId="85" xfId="14" applyFont="1" applyFill="1" applyBorder="1" applyAlignment="1">
      <alignment horizontal="center" vertical="center" wrapText="1"/>
    </xf>
    <xf numFmtId="0" fontId="20" fillId="9" borderId="86" xfId="14" applyFont="1" applyFill="1" applyBorder="1" applyAlignment="1">
      <alignment horizontal="center" vertical="center" wrapText="1"/>
    </xf>
    <xf numFmtId="0" fontId="20" fillId="9" borderId="0" xfId="14" applyFont="1" applyFill="1" applyAlignment="1">
      <alignment vertical="center" wrapText="1"/>
    </xf>
    <xf numFmtId="0" fontId="17" fillId="0" borderId="0" xfId="14" applyFont="1" applyFill="1" applyAlignment="1">
      <alignment horizontal="justify" vertical="top" wrapText="1"/>
    </xf>
    <xf numFmtId="0" fontId="17" fillId="0" borderId="0" xfId="14" applyFont="1" applyFill="1" applyAlignment="1">
      <alignment horizontal="justify" vertical="top"/>
    </xf>
    <xf numFmtId="0" fontId="21" fillId="9" borderId="1" xfId="14" applyFont="1" applyFill="1" applyBorder="1" applyAlignment="1">
      <alignment horizontal="center" vertical="center" wrapText="1"/>
    </xf>
    <xf numFmtId="0" fontId="21" fillId="9" borderId="0" xfId="14" applyFont="1" applyFill="1" applyAlignment="1">
      <alignment horizontal="center" vertical="center" wrapText="1"/>
    </xf>
    <xf numFmtId="0" fontId="21" fillId="9" borderId="11" xfId="14" applyFont="1" applyFill="1" applyBorder="1" applyAlignment="1">
      <alignment horizontal="center" vertical="center" wrapText="1"/>
    </xf>
    <xf numFmtId="0" fontId="21" fillId="9" borderId="12" xfId="14" applyFont="1" applyFill="1" applyBorder="1" applyAlignment="1">
      <alignment horizontal="center" vertical="center" wrapText="1"/>
    </xf>
    <xf numFmtId="0" fontId="21" fillId="9" borderId="36" xfId="14" applyFont="1" applyFill="1" applyBorder="1" applyAlignment="1">
      <alignment horizontal="center" vertical="center" wrapText="1"/>
    </xf>
    <xf numFmtId="0" fontId="22" fillId="9" borderId="0" xfId="14" applyFont="1" applyFill="1" applyAlignment="1">
      <alignment horizontal="left" vertical="center"/>
    </xf>
    <xf numFmtId="0" fontId="21" fillId="9" borderId="85" xfId="14" applyFont="1" applyFill="1" applyBorder="1" applyAlignment="1">
      <alignment horizontal="center" vertical="center" wrapText="1"/>
    </xf>
    <xf numFmtId="0" fontId="21" fillId="9" borderId="19" xfId="14" applyFont="1" applyFill="1" applyBorder="1" applyAlignment="1">
      <alignment horizontal="center" vertical="center" wrapText="1"/>
    </xf>
    <xf numFmtId="0" fontId="21" fillId="9" borderId="2" xfId="14" applyFont="1" applyFill="1" applyBorder="1" applyAlignment="1">
      <alignment horizontal="center" vertical="center" wrapText="1"/>
    </xf>
    <xf numFmtId="0" fontId="21" fillId="9" borderId="3" xfId="14" applyFont="1" applyFill="1" applyBorder="1" applyAlignment="1">
      <alignment horizontal="center" vertical="center" wrapText="1"/>
    </xf>
    <xf numFmtId="0" fontId="21" fillId="9" borderId="5" xfId="14" applyFont="1" applyFill="1" applyBorder="1" applyAlignment="1">
      <alignment horizontal="center" vertical="center" wrapText="1"/>
    </xf>
    <xf numFmtId="0" fontId="21" fillId="9" borderId="86" xfId="14" applyFont="1" applyFill="1" applyBorder="1" applyAlignment="1">
      <alignment horizontal="center" vertical="center" wrapText="1"/>
    </xf>
    <xf numFmtId="0" fontId="21" fillId="9" borderId="0" xfId="14" applyFont="1" applyFill="1" applyAlignment="1">
      <alignment vertical="center" wrapText="1"/>
    </xf>
    <xf numFmtId="49" fontId="23" fillId="0" borderId="35" xfId="14" applyNumberFormat="1" applyFont="1" applyBorder="1" applyAlignment="1">
      <alignment horizontal="left" vertical="top"/>
    </xf>
    <xf numFmtId="0" fontId="20" fillId="9" borderId="6" xfId="14" applyFont="1" applyFill="1" applyBorder="1" applyAlignment="1">
      <alignment horizontal="left" vertical="center" wrapText="1"/>
    </xf>
    <xf numFmtId="0" fontId="23" fillId="9" borderId="82" xfId="14" applyFont="1" applyFill="1" applyBorder="1" applyAlignment="1">
      <alignment horizontal="left" vertical="center" wrapText="1"/>
    </xf>
    <xf numFmtId="0" fontId="15" fillId="9" borderId="87" xfId="14" applyFont="1" applyFill="1" applyBorder="1" applyAlignment="1">
      <alignment horizontal="center" vertical="center" shrinkToFit="1"/>
    </xf>
    <xf numFmtId="0" fontId="20" fillId="9" borderId="9" xfId="14" applyFont="1" applyFill="1" applyBorder="1" applyAlignment="1">
      <alignment horizontal="left" vertical="center" shrinkToFit="1"/>
    </xf>
    <xf numFmtId="0" fontId="20" fillId="9" borderId="4" xfId="14" applyFont="1" applyFill="1" applyBorder="1" applyAlignment="1">
      <alignment horizontal="center" vertical="center" wrapText="1"/>
    </xf>
    <xf numFmtId="0" fontId="21" fillId="0" borderId="4" xfId="14" applyFont="1" applyFill="1" applyBorder="1" applyAlignment="1">
      <alignment horizontal="center" vertical="center" wrapText="1"/>
    </xf>
    <xf numFmtId="176" fontId="21" fillId="0" borderId="88" xfId="14" applyNumberFormat="1" applyFont="1" applyFill="1" applyBorder="1" applyAlignment="1">
      <alignment horizontal="center" vertical="center" wrapText="1"/>
    </xf>
    <xf numFmtId="0" fontId="21" fillId="0" borderId="89" xfId="72" applyFont="1" applyFill="1" applyBorder="1" applyAlignment="1">
      <alignment horizontal="center" vertical="center" wrapText="1"/>
    </xf>
    <xf numFmtId="0" fontId="21" fillId="0" borderId="83" xfId="14" applyFont="1" applyFill="1" applyBorder="1" applyAlignment="1">
      <alignment horizontal="center" vertical="center" wrapText="1"/>
    </xf>
    <xf numFmtId="0" fontId="21" fillId="0" borderId="0" xfId="14" applyFont="1" applyFill="1" applyBorder="1" applyAlignment="1">
      <alignment horizontal="center" vertical="center" wrapText="1"/>
    </xf>
    <xf numFmtId="0" fontId="21" fillId="0" borderId="11" xfId="14" applyFont="1" applyFill="1" applyBorder="1" applyAlignment="1">
      <alignment horizontal="center" vertical="center" wrapText="1"/>
    </xf>
    <xf numFmtId="0" fontId="20" fillId="9" borderId="89" xfId="14" applyFont="1" applyFill="1" applyBorder="1" applyAlignment="1">
      <alignment horizontal="center" vertical="center" wrapText="1"/>
    </xf>
    <xf numFmtId="0" fontId="20" fillId="9" borderId="35" xfId="14" applyFont="1" applyFill="1" applyBorder="1" applyAlignment="1">
      <alignment horizontal="left" vertical="center" wrapText="1"/>
    </xf>
    <xf numFmtId="0" fontId="20" fillId="9" borderId="90" xfId="14" applyFont="1" applyFill="1" applyBorder="1" applyAlignment="1">
      <alignment horizontal="center" vertical="center" wrapText="1"/>
    </xf>
    <xf numFmtId="0" fontId="21" fillId="9" borderId="35" xfId="14" applyFont="1" applyFill="1" applyBorder="1" applyAlignment="1">
      <alignment horizontal="left" vertical="center" wrapText="1"/>
    </xf>
    <xf numFmtId="0" fontId="24" fillId="9" borderId="82" xfId="14" applyFont="1" applyFill="1" applyBorder="1" applyAlignment="1">
      <alignment horizontal="left" vertical="center" wrapText="1"/>
    </xf>
    <xf numFmtId="0" fontId="25" fillId="9" borderId="87" xfId="14" applyFont="1" applyFill="1" applyBorder="1" applyAlignment="1">
      <alignment horizontal="center" vertical="center" shrinkToFit="1"/>
    </xf>
    <xf numFmtId="0" fontId="21" fillId="9" borderId="9" xfId="14" applyFont="1" applyFill="1" applyBorder="1" applyAlignment="1">
      <alignment horizontal="left" vertical="center" shrinkToFit="1"/>
    </xf>
    <xf numFmtId="0" fontId="21" fillId="9" borderId="6" xfId="14" applyFont="1" applyFill="1" applyBorder="1" applyAlignment="1">
      <alignment horizontal="left" vertical="center" wrapText="1"/>
    </xf>
    <xf numFmtId="0" fontId="21" fillId="9" borderId="4" xfId="14" applyFont="1" applyFill="1" applyBorder="1" applyAlignment="1">
      <alignment horizontal="center" vertical="center" wrapText="1"/>
    </xf>
    <xf numFmtId="0" fontId="21" fillId="9" borderId="90" xfId="14" applyFont="1" applyFill="1" applyBorder="1" applyAlignment="1">
      <alignment horizontal="center" vertical="center" wrapText="1"/>
    </xf>
    <xf numFmtId="49" fontId="23" fillId="0" borderId="37" xfId="14" applyNumberFormat="1" applyFont="1" applyBorder="1" applyAlignment="1">
      <alignment horizontal="left" vertical="top"/>
    </xf>
    <xf numFmtId="0" fontId="20" fillId="9" borderId="11" xfId="14" applyFont="1" applyFill="1" applyBorder="1" applyAlignment="1">
      <alignment horizontal="left" vertical="center" wrapText="1"/>
    </xf>
    <xf numFmtId="49" fontId="20" fillId="9" borderId="83" xfId="14" applyNumberFormat="1" applyFont="1" applyFill="1" applyBorder="1" applyAlignment="1">
      <alignment horizontal="center" vertical="center" wrapText="1"/>
    </xf>
    <xf numFmtId="0" fontId="20" fillId="9" borderId="0" xfId="14" applyFont="1" applyFill="1" applyAlignment="1">
      <alignment horizontal="left" vertical="center" shrinkToFit="1"/>
    </xf>
    <xf numFmtId="0" fontId="20" fillId="9" borderId="17" xfId="14" applyFont="1" applyFill="1" applyBorder="1" applyAlignment="1">
      <alignment horizontal="center" vertical="center" wrapText="1"/>
    </xf>
    <xf numFmtId="0" fontId="21" fillId="0" borderId="10" xfId="14" applyFont="1" applyFill="1" applyBorder="1" applyAlignment="1">
      <alignment horizontal="center" vertical="center" wrapText="1"/>
    </xf>
    <xf numFmtId="176" fontId="21" fillId="0" borderId="91" xfId="14" applyNumberFormat="1" applyFont="1" applyFill="1" applyBorder="1" applyAlignment="1">
      <alignment horizontal="center" vertical="center" wrapText="1"/>
    </xf>
    <xf numFmtId="0" fontId="21" fillId="0" borderId="92" xfId="14" applyFont="1" applyFill="1" applyBorder="1" applyAlignment="1">
      <alignment horizontal="center" vertical="center" wrapText="1"/>
    </xf>
    <xf numFmtId="0" fontId="21" fillId="0" borderId="15" xfId="14" applyFont="1" applyFill="1" applyBorder="1" applyAlignment="1">
      <alignment horizontal="center" vertical="center" wrapText="1"/>
    </xf>
    <xf numFmtId="0" fontId="21" fillId="0" borderId="16" xfId="14" applyFont="1" applyFill="1" applyBorder="1" applyAlignment="1">
      <alignment horizontal="center" vertical="center" wrapText="1"/>
    </xf>
    <xf numFmtId="0" fontId="20" fillId="9" borderId="93" xfId="14" applyFont="1" applyFill="1" applyBorder="1" applyAlignment="1">
      <alignment horizontal="center" vertical="center" wrapText="1"/>
    </xf>
    <xf numFmtId="0" fontId="20" fillId="9" borderId="94" xfId="14" applyFont="1" applyFill="1" applyBorder="1" applyAlignment="1">
      <alignment horizontal="center" vertical="center" wrapText="1"/>
    </xf>
    <xf numFmtId="0" fontId="20" fillId="9" borderId="95" xfId="14" applyFont="1" applyFill="1" applyBorder="1" applyAlignment="1">
      <alignment horizontal="center" vertical="center" wrapText="1"/>
    </xf>
    <xf numFmtId="0" fontId="20" fillId="9" borderId="96" xfId="14" applyFont="1" applyFill="1" applyBorder="1" applyAlignment="1">
      <alignment horizontal="center" vertical="center" wrapText="1"/>
    </xf>
    <xf numFmtId="0" fontId="20" fillId="9" borderId="37" xfId="14" applyFont="1" applyFill="1" applyBorder="1" applyAlignment="1">
      <alignment horizontal="left" vertical="center" wrapText="1"/>
    </xf>
    <xf numFmtId="0" fontId="20" fillId="9" borderId="97" xfId="14" applyFont="1" applyFill="1" applyBorder="1" applyAlignment="1">
      <alignment horizontal="center" vertical="center" wrapText="1"/>
    </xf>
    <xf numFmtId="0" fontId="21" fillId="9" borderId="37" xfId="14" applyFont="1" applyFill="1" applyBorder="1" applyAlignment="1">
      <alignment horizontal="left" vertical="center" wrapText="1"/>
    </xf>
    <xf numFmtId="49" fontId="21" fillId="9" borderId="83" xfId="14" applyNumberFormat="1" applyFont="1" applyFill="1" applyBorder="1" applyAlignment="1">
      <alignment horizontal="center" vertical="center" wrapText="1"/>
    </xf>
    <xf numFmtId="0" fontId="21" fillId="9" borderId="0" xfId="14" applyFont="1" applyFill="1" applyAlignment="1">
      <alignment horizontal="left" vertical="center" shrinkToFit="1"/>
    </xf>
    <xf numFmtId="0" fontId="21" fillId="9" borderId="11" xfId="14" applyFont="1" applyFill="1" applyBorder="1" applyAlignment="1">
      <alignment horizontal="left" vertical="center" wrapText="1"/>
    </xf>
    <xf numFmtId="0" fontId="21" fillId="9" borderId="17" xfId="14" applyFont="1" applyFill="1" applyBorder="1" applyAlignment="1">
      <alignment horizontal="center" vertical="center" wrapText="1"/>
    </xf>
    <xf numFmtId="0" fontId="21" fillId="9" borderId="97" xfId="14" applyFont="1" applyFill="1" applyBorder="1" applyAlignment="1">
      <alignment horizontal="center" vertical="center" wrapText="1"/>
    </xf>
    <xf numFmtId="49" fontId="20" fillId="9" borderId="4" xfId="14" applyNumberFormat="1" applyFont="1" applyFill="1" applyBorder="1" applyAlignment="1">
      <alignment horizontal="left" vertical="center" wrapText="1"/>
    </xf>
    <xf numFmtId="49" fontId="20" fillId="9" borderId="98" xfId="14" applyNumberFormat="1" applyFont="1" applyFill="1" applyBorder="1" applyAlignment="1">
      <alignment horizontal="left" vertical="center" wrapText="1"/>
    </xf>
    <xf numFmtId="0" fontId="21" fillId="0" borderId="19" xfId="14" applyFont="1" applyFill="1" applyBorder="1" applyAlignment="1">
      <alignment horizontal="center" vertical="center"/>
    </xf>
    <xf numFmtId="0" fontId="26" fillId="0" borderId="19" xfId="14" applyFont="1" applyFill="1" applyBorder="1" applyAlignment="1">
      <alignment horizontal="center" vertical="center" wrapText="1"/>
    </xf>
    <xf numFmtId="0" fontId="20" fillId="9" borderId="77" xfId="14" applyFont="1" applyFill="1" applyBorder="1" applyAlignment="1">
      <alignment horizontal="center" vertical="center" shrinkToFit="1"/>
    </xf>
    <xf numFmtId="0" fontId="20" fillId="9" borderId="76" xfId="14" applyFont="1" applyFill="1" applyBorder="1" applyAlignment="1">
      <alignment horizontal="center" vertical="center" wrapText="1"/>
    </xf>
    <xf numFmtId="0" fontId="20" fillId="9" borderId="99" xfId="14" applyFont="1" applyFill="1" applyBorder="1" applyAlignment="1">
      <alignment horizontal="center" vertical="center" wrapText="1"/>
    </xf>
    <xf numFmtId="0" fontId="20" fillId="9" borderId="84" xfId="14" applyFont="1" applyFill="1" applyBorder="1" applyAlignment="1">
      <alignment horizontal="left" vertical="center" wrapText="1"/>
    </xf>
    <xf numFmtId="49" fontId="20" fillId="9" borderId="90" xfId="14" applyNumberFormat="1" applyFont="1" applyFill="1" applyBorder="1" applyAlignment="1">
      <alignment horizontal="left" vertical="center" wrapText="1"/>
    </xf>
    <xf numFmtId="0" fontId="21" fillId="9" borderId="83" xfId="14" applyFont="1" applyFill="1" applyBorder="1" applyAlignment="1">
      <alignment horizontal="center" vertical="center" wrapText="1"/>
    </xf>
    <xf numFmtId="49" fontId="21" fillId="9" borderId="4" xfId="14" applyNumberFormat="1" applyFont="1" applyFill="1" applyBorder="1" applyAlignment="1">
      <alignment horizontal="left" vertical="center" wrapText="1"/>
    </xf>
    <xf numFmtId="49" fontId="21" fillId="9" borderId="90" xfId="14" applyNumberFormat="1" applyFont="1" applyFill="1" applyBorder="1" applyAlignment="1">
      <alignment horizontal="left" vertical="center" wrapText="1"/>
    </xf>
    <xf numFmtId="0" fontId="20" fillId="9" borderId="0" xfId="14" applyFont="1" applyFill="1" applyAlignment="1">
      <alignment horizontal="left" vertical="center" wrapText="1"/>
    </xf>
    <xf numFmtId="49" fontId="20" fillId="9" borderId="10" xfId="14" applyNumberFormat="1" applyFont="1" applyFill="1" applyBorder="1" applyAlignment="1">
      <alignment horizontal="left" vertical="center" wrapText="1"/>
    </xf>
    <xf numFmtId="49" fontId="20" fillId="9" borderId="91" xfId="14" applyNumberFormat="1" applyFont="1" applyFill="1" applyBorder="1" applyAlignment="1">
      <alignment horizontal="left" vertical="center" wrapText="1"/>
    </xf>
    <xf numFmtId="0" fontId="21" fillId="0" borderId="17" xfId="14" applyFont="1" applyFill="1" applyBorder="1" applyAlignment="1">
      <alignment horizontal="center" vertical="center" wrapText="1"/>
    </xf>
    <xf numFmtId="176" fontId="21" fillId="0" borderId="100" xfId="14" applyNumberFormat="1" applyFont="1" applyFill="1" applyBorder="1" applyAlignment="1">
      <alignment horizontal="center" vertical="center" wrapText="1"/>
    </xf>
    <xf numFmtId="0" fontId="20" fillId="9" borderId="95" xfId="14" applyFont="1" applyFill="1" applyBorder="1" applyAlignment="1">
      <alignment horizontal="center" vertical="center" shrinkToFit="1"/>
    </xf>
    <xf numFmtId="0" fontId="20" fillId="9" borderId="101" xfId="14" applyFont="1" applyFill="1" applyBorder="1" applyAlignment="1">
      <alignment horizontal="center" vertical="center" wrapText="1"/>
    </xf>
    <xf numFmtId="49" fontId="20" fillId="9" borderId="102" xfId="14" applyNumberFormat="1" applyFont="1" applyFill="1" applyBorder="1" applyAlignment="1">
      <alignment horizontal="left" vertical="center" wrapText="1"/>
    </xf>
    <xf numFmtId="0" fontId="21" fillId="9" borderId="0" xfId="14" applyFont="1" applyFill="1" applyAlignment="1">
      <alignment horizontal="left" vertical="center" wrapText="1"/>
    </xf>
    <xf numFmtId="49" fontId="21" fillId="9" borderId="10" xfId="14" applyNumberFormat="1" applyFont="1" applyFill="1" applyBorder="1" applyAlignment="1">
      <alignment horizontal="left" vertical="center" wrapText="1"/>
    </xf>
    <xf numFmtId="49" fontId="21" fillId="9" borderId="102" xfId="14" applyNumberFormat="1" applyFont="1" applyFill="1" applyBorder="1" applyAlignment="1">
      <alignment horizontal="left" vertical="center" wrapText="1"/>
    </xf>
    <xf numFmtId="0" fontId="20" fillId="9" borderId="83" xfId="14" applyFont="1" applyFill="1" applyBorder="1" applyAlignment="1">
      <alignment horizontal="left" vertical="center" wrapText="1"/>
    </xf>
    <xf numFmtId="0" fontId="21" fillId="0" borderId="2" xfId="14" applyFont="1" applyFill="1" applyBorder="1" applyAlignment="1">
      <alignment horizontal="center" vertical="center" wrapText="1"/>
    </xf>
    <xf numFmtId="0" fontId="21" fillId="0" borderId="3" xfId="14" applyFont="1" applyFill="1" applyBorder="1" applyAlignment="1">
      <alignment horizontal="center" vertical="center" wrapText="1"/>
    </xf>
    <xf numFmtId="0" fontId="21" fillId="0" borderId="5" xfId="14" applyFont="1" applyFill="1" applyBorder="1" applyAlignment="1">
      <alignment horizontal="center" vertical="center" wrapText="1"/>
    </xf>
    <xf numFmtId="0" fontId="21" fillId="0" borderId="6" xfId="72" applyFont="1" applyFill="1" applyBorder="1" applyAlignment="1">
      <alignment horizontal="center" vertical="center" wrapText="1"/>
    </xf>
    <xf numFmtId="0" fontId="21" fillId="0" borderId="4" xfId="14" applyFont="1" applyFill="1" applyBorder="1" applyAlignment="1">
      <alignment horizontal="center" vertical="center"/>
    </xf>
    <xf numFmtId="0" fontId="26" fillId="0" borderId="103" xfId="14" applyFont="1" applyFill="1" applyBorder="1" applyAlignment="1">
      <alignment horizontal="center" vertical="center" wrapText="1"/>
    </xf>
    <xf numFmtId="0" fontId="26" fillId="0" borderId="104" xfId="14" applyFont="1" applyFill="1" applyBorder="1" applyAlignment="1">
      <alignment horizontal="center" vertical="center" wrapText="1"/>
    </xf>
    <xf numFmtId="0" fontId="21" fillId="9" borderId="38" xfId="14" applyFont="1" applyFill="1" applyBorder="1" applyAlignment="1">
      <alignment horizontal="center" vertical="center" wrapText="1"/>
    </xf>
    <xf numFmtId="0" fontId="21" fillId="9" borderId="15" xfId="14" applyFont="1" applyFill="1" applyBorder="1" applyAlignment="1">
      <alignment horizontal="center" vertical="center" wrapText="1"/>
    </xf>
    <xf numFmtId="0" fontId="21" fillId="9" borderId="16" xfId="14" applyFont="1" applyFill="1" applyBorder="1" applyAlignment="1">
      <alignment horizontal="center" vertical="center" wrapText="1"/>
    </xf>
    <xf numFmtId="0" fontId="21" fillId="9" borderId="14" xfId="14" applyFont="1" applyFill="1" applyBorder="1" applyAlignment="1">
      <alignment horizontal="center" vertical="center" wrapText="1"/>
    </xf>
    <xf numFmtId="0" fontId="21" fillId="9" borderId="39" xfId="14" applyFont="1" applyFill="1" applyBorder="1" applyAlignment="1">
      <alignment horizontal="center" vertical="center" wrapText="1"/>
    </xf>
    <xf numFmtId="0" fontId="21" fillId="9" borderId="83" xfId="14" applyFont="1" applyFill="1" applyBorder="1" applyAlignment="1">
      <alignment horizontal="left" vertical="center" wrapText="1"/>
    </xf>
    <xf numFmtId="49" fontId="15" fillId="9" borderId="10" xfId="14" applyNumberFormat="1" applyFont="1" applyFill="1" applyBorder="1" applyAlignment="1">
      <alignment horizontal="right" vertical="center" wrapText="1"/>
    </xf>
    <xf numFmtId="49" fontId="20" fillId="9" borderId="12" xfId="14" applyNumberFormat="1" applyFont="1" applyFill="1" applyBorder="1" applyAlignment="1">
      <alignment horizontal="left" vertical="center" wrapText="1"/>
    </xf>
    <xf numFmtId="0" fontId="25" fillId="0" borderId="83" xfId="14" applyFont="1" applyFill="1" applyBorder="1" applyAlignment="1">
      <alignment vertical="center" shrinkToFit="1"/>
    </xf>
    <xf numFmtId="0" fontId="12" fillId="9" borderId="9" xfId="14" applyFont="1" applyFill="1" applyBorder="1" applyAlignment="1">
      <alignment horizontal="center" vertical="top"/>
    </xf>
    <xf numFmtId="0" fontId="12" fillId="9" borderId="6" xfId="14" applyFont="1" applyFill="1" applyBorder="1" applyAlignment="1">
      <alignment horizontal="center" vertical="top"/>
    </xf>
    <xf numFmtId="0" fontId="21" fillId="0" borderId="10" xfId="14" applyFont="1" applyFill="1" applyBorder="1" applyAlignment="1">
      <alignment horizontal="center" vertical="center"/>
    </xf>
    <xf numFmtId="0" fontId="26" fillId="0" borderId="105" xfId="14" applyFont="1" applyFill="1" applyBorder="1" applyAlignment="1">
      <alignment horizontal="center" vertical="center" wrapText="1"/>
    </xf>
    <xf numFmtId="0" fontId="26" fillId="0" borderId="106" xfId="14" applyFont="1" applyFill="1" applyBorder="1" applyAlignment="1">
      <alignment horizontal="center" vertical="center" wrapText="1"/>
    </xf>
    <xf numFmtId="0" fontId="21" fillId="0" borderId="98" xfId="14" applyFont="1" applyFill="1" applyBorder="1" applyAlignment="1">
      <alignment horizontal="center" vertical="center" wrapText="1"/>
    </xf>
    <xf numFmtId="0" fontId="21" fillId="0" borderId="9" xfId="14" applyFont="1" applyFill="1" applyBorder="1" applyAlignment="1">
      <alignment horizontal="center" vertical="center" wrapText="1"/>
    </xf>
    <xf numFmtId="0" fontId="21" fillId="9" borderId="107" xfId="14" applyFont="1" applyFill="1" applyBorder="1" applyAlignment="1">
      <alignment horizontal="center" vertical="center" wrapText="1"/>
    </xf>
    <xf numFmtId="49" fontId="25" fillId="9" borderId="10" xfId="14" applyNumberFormat="1" applyFont="1" applyFill="1" applyBorder="1" applyAlignment="1">
      <alignment horizontal="right" vertical="center" wrapText="1"/>
    </xf>
    <xf numFmtId="49" fontId="20" fillId="9" borderId="17" xfId="14" applyNumberFormat="1" applyFont="1" applyFill="1" applyBorder="1" applyAlignment="1">
      <alignment horizontal="center" vertical="center" shrinkToFit="1"/>
    </xf>
    <xf numFmtId="49" fontId="25" fillId="0" borderId="83" xfId="14" applyNumberFormat="1" applyFont="1" applyFill="1" applyBorder="1" applyAlignment="1">
      <alignment horizontal="center" vertical="center" wrapText="1"/>
    </xf>
    <xf numFmtId="0" fontId="12" fillId="9" borderId="0" xfId="14" applyFont="1" applyFill="1" applyBorder="1" applyAlignment="1">
      <alignment horizontal="center" vertical="top"/>
    </xf>
    <xf numFmtId="0" fontId="12" fillId="9" borderId="11" xfId="14" applyFont="1" applyFill="1" applyBorder="1" applyAlignment="1">
      <alignment horizontal="center" vertical="top"/>
    </xf>
    <xf numFmtId="0" fontId="21" fillId="0" borderId="91" xfId="14" applyFont="1" applyFill="1" applyBorder="1" applyAlignment="1">
      <alignment horizontal="center" vertical="center" wrapText="1"/>
    </xf>
    <xf numFmtId="49" fontId="17" fillId="0" borderId="83" xfId="14" applyNumberFormat="1" applyFont="1" applyFill="1" applyBorder="1" applyAlignment="1">
      <alignment horizontal="center" vertical="center" wrapText="1"/>
    </xf>
    <xf numFmtId="0" fontId="20" fillId="9" borderId="79" xfId="14" applyFont="1" applyFill="1" applyBorder="1" applyAlignment="1">
      <alignment horizontal="center" vertical="center" wrapText="1"/>
    </xf>
    <xf numFmtId="0" fontId="20" fillId="9" borderId="108" xfId="14" applyFont="1" applyFill="1" applyBorder="1" applyAlignment="1">
      <alignment horizontal="center" vertical="center" wrapText="1"/>
    </xf>
    <xf numFmtId="0" fontId="21" fillId="9" borderId="109" xfId="14" applyFont="1" applyFill="1" applyBorder="1" applyAlignment="1">
      <alignment horizontal="left" vertical="center" wrapText="1"/>
    </xf>
    <xf numFmtId="0" fontId="25" fillId="9" borderId="83" xfId="14" applyFont="1" applyFill="1" applyBorder="1" applyAlignment="1">
      <alignment vertical="center" shrinkToFit="1"/>
    </xf>
    <xf numFmtId="0" fontId="21" fillId="9" borderId="9" xfId="14" applyFont="1" applyFill="1" applyBorder="1" applyAlignment="1">
      <alignment horizontal="left" vertical="center" wrapText="1"/>
    </xf>
    <xf numFmtId="0" fontId="21" fillId="9" borderId="91" xfId="14" applyFont="1" applyFill="1" applyBorder="1" applyAlignment="1">
      <alignment horizontal="left" vertical="center" wrapText="1"/>
    </xf>
    <xf numFmtId="0" fontId="21" fillId="9" borderId="34" xfId="14" applyFont="1" applyFill="1" applyBorder="1" applyAlignment="1">
      <alignment horizontal="left" vertical="center" wrapText="1"/>
    </xf>
    <xf numFmtId="0" fontId="22" fillId="9" borderId="36" xfId="14" applyFont="1" applyFill="1" applyBorder="1" applyAlignment="1">
      <alignment horizontal="left" vertical="center"/>
    </xf>
    <xf numFmtId="49" fontId="21" fillId="9" borderId="17" xfId="14" applyNumberFormat="1" applyFont="1" applyFill="1" applyBorder="1" applyAlignment="1">
      <alignment horizontal="center" vertical="center" shrinkToFit="1"/>
    </xf>
    <xf numFmtId="0" fontId="20" fillId="9" borderId="19" xfId="14" applyFont="1" applyFill="1" applyBorder="1" applyAlignment="1">
      <alignment horizontal="center" vertical="center" shrinkToFit="1"/>
    </xf>
    <xf numFmtId="0" fontId="25" fillId="0" borderId="83" xfId="14" applyFont="1" applyFill="1" applyBorder="1" applyAlignment="1">
      <alignment horizontal="center" vertical="center" wrapText="1"/>
    </xf>
    <xf numFmtId="0" fontId="20" fillId="9" borderId="110" xfId="14" applyFont="1" applyFill="1" applyBorder="1" applyAlignment="1">
      <alignment horizontal="center" vertical="center" wrapText="1"/>
    </xf>
    <xf numFmtId="0" fontId="20" fillId="9" borderId="111" xfId="14" applyFont="1" applyFill="1" applyBorder="1" applyAlignment="1">
      <alignment horizontal="center" vertical="center" wrapText="1"/>
    </xf>
    <xf numFmtId="49" fontId="17" fillId="9" borderId="83" xfId="14" applyNumberFormat="1" applyFont="1" applyFill="1" applyBorder="1" applyAlignment="1">
      <alignment horizontal="center" vertical="center" wrapText="1"/>
    </xf>
    <xf numFmtId="0" fontId="21" fillId="9" borderId="36" xfId="14" applyFont="1" applyFill="1" applyBorder="1" applyAlignment="1">
      <alignment horizontal="left" vertical="center" wrapText="1"/>
    </xf>
    <xf numFmtId="0" fontId="21" fillId="9" borderId="19" xfId="14" applyFont="1" applyFill="1" applyBorder="1" applyAlignment="1">
      <alignment horizontal="center" vertical="center" shrinkToFit="1"/>
    </xf>
    <xf numFmtId="0" fontId="21" fillId="0" borderId="108" xfId="14" applyFont="1" applyFill="1" applyBorder="1" applyAlignment="1">
      <alignment horizontal="center" vertical="center" wrapText="1"/>
    </xf>
    <xf numFmtId="0" fontId="25" fillId="9" borderId="83" xfId="14" applyFont="1" applyFill="1" applyBorder="1" applyAlignment="1">
      <alignment horizontal="center" vertical="center" wrapText="1"/>
    </xf>
    <xf numFmtId="0" fontId="21" fillId="0" borderId="93" xfId="14" applyFont="1" applyFill="1" applyBorder="1" applyAlignment="1">
      <alignment horizontal="center" vertical="center" wrapText="1"/>
    </xf>
    <xf numFmtId="0" fontId="21" fillId="0" borderId="110" xfId="14" applyFont="1" applyFill="1" applyBorder="1" applyAlignment="1">
      <alignment horizontal="center" vertical="center" wrapText="1"/>
    </xf>
    <xf numFmtId="0" fontId="21" fillId="0" borderId="95" xfId="14" applyFont="1" applyFill="1" applyBorder="1" applyAlignment="1">
      <alignment horizontal="center" vertical="center" wrapText="1"/>
    </xf>
    <xf numFmtId="0" fontId="21" fillId="0" borderId="99" xfId="14" applyFont="1" applyFill="1" applyBorder="1" applyAlignment="1">
      <alignment horizontal="center" vertical="center" wrapText="1"/>
    </xf>
    <xf numFmtId="0" fontId="25" fillId="9" borderId="83" xfId="14" applyFont="1" applyFill="1" applyBorder="1" applyAlignment="1">
      <alignment horizontal="left" vertical="center" wrapText="1"/>
    </xf>
    <xf numFmtId="0" fontId="25" fillId="0" borderId="83" xfId="14" applyFont="1" applyFill="1" applyBorder="1" applyAlignment="1">
      <alignment vertical="center" wrapText="1"/>
    </xf>
    <xf numFmtId="0" fontId="21" fillId="0" borderId="112" xfId="14" applyFont="1" applyFill="1" applyBorder="1" applyAlignment="1">
      <alignment horizontal="center" vertical="center" wrapText="1"/>
    </xf>
    <xf numFmtId="0" fontId="21" fillId="9" borderId="113" xfId="14" applyFont="1" applyFill="1" applyBorder="1" applyAlignment="1">
      <alignment horizontal="left" vertical="center" wrapText="1"/>
    </xf>
    <xf numFmtId="0" fontId="25" fillId="9" borderId="114" xfId="14" applyFont="1" applyFill="1" applyBorder="1" applyAlignment="1">
      <alignment horizontal="left" vertical="center" wrapText="1"/>
    </xf>
    <xf numFmtId="0" fontId="21" fillId="9" borderId="53" xfId="14" applyFont="1" applyFill="1" applyBorder="1" applyAlignment="1">
      <alignment horizontal="left" vertical="center" wrapText="1"/>
    </xf>
    <xf numFmtId="0" fontId="21" fillId="9" borderId="54" xfId="14" applyFont="1" applyFill="1" applyBorder="1" applyAlignment="1">
      <alignment horizontal="left" vertical="center" wrapText="1"/>
    </xf>
    <xf numFmtId="0" fontId="21" fillId="9" borderId="115" xfId="14" applyFont="1" applyFill="1" applyBorder="1" applyAlignment="1">
      <alignment horizontal="left" vertical="center" wrapText="1"/>
    </xf>
    <xf numFmtId="0" fontId="21" fillId="9" borderId="59" xfId="14" applyFont="1" applyFill="1" applyBorder="1" applyAlignment="1">
      <alignment horizontal="left" vertical="center" wrapText="1"/>
    </xf>
    <xf numFmtId="0" fontId="21" fillId="9" borderId="56" xfId="14" applyFont="1" applyFill="1" applyBorder="1" applyAlignment="1">
      <alignment horizontal="left" vertical="center" wrapText="1"/>
    </xf>
    <xf numFmtId="0" fontId="24" fillId="9" borderId="116" xfId="14" applyFont="1" applyFill="1" applyBorder="1" applyAlignment="1">
      <alignment horizontal="left" vertical="center" wrapText="1"/>
    </xf>
    <xf numFmtId="0" fontId="21" fillId="9" borderId="114" xfId="14" applyFont="1" applyFill="1" applyBorder="1" applyAlignment="1">
      <alignment horizontal="center" vertical="center" wrapText="1"/>
    </xf>
    <xf numFmtId="49" fontId="21" fillId="9" borderId="55" xfId="14" applyNumberFormat="1" applyFont="1" applyFill="1" applyBorder="1" applyAlignment="1">
      <alignment horizontal="left" vertical="center" wrapText="1"/>
    </xf>
    <xf numFmtId="49" fontId="21" fillId="9" borderId="117" xfId="14" applyNumberFormat="1" applyFont="1" applyFill="1" applyBorder="1" applyAlignment="1">
      <alignment horizontal="left" vertical="center" wrapText="1"/>
    </xf>
    <xf numFmtId="0" fontId="25" fillId="0" borderId="83" xfId="14" applyFont="1" applyFill="1" applyBorder="1" applyAlignment="1">
      <alignment horizontal="left" vertical="center" wrapText="1"/>
    </xf>
    <xf numFmtId="49" fontId="23" fillId="0" borderId="56" xfId="14" applyNumberFormat="1" applyFont="1" applyBorder="1" applyAlignment="1">
      <alignment horizontal="left" vertical="top"/>
    </xf>
    <xf numFmtId="0" fontId="20" fillId="9" borderId="54" xfId="14" applyFont="1" applyFill="1" applyBorder="1" applyAlignment="1">
      <alignment horizontal="left" vertical="center" wrapText="1"/>
    </xf>
    <xf numFmtId="0" fontId="23" fillId="9" borderId="116" xfId="14" applyFont="1" applyFill="1" applyBorder="1" applyAlignment="1">
      <alignment horizontal="left" vertical="center" wrapText="1"/>
    </xf>
    <xf numFmtId="0" fontId="20" fillId="9" borderId="114" xfId="14" applyFont="1" applyFill="1" applyBorder="1" applyAlignment="1">
      <alignment horizontal="center" vertical="center" wrapText="1"/>
    </xf>
    <xf numFmtId="0" fontId="20" fillId="9" borderId="53" xfId="14" applyFont="1" applyFill="1" applyBorder="1" applyAlignment="1">
      <alignment horizontal="left" vertical="center" wrapText="1"/>
    </xf>
    <xf numFmtId="49" fontId="20" fillId="9" borderId="55" xfId="14" applyNumberFormat="1" applyFont="1" applyFill="1" applyBorder="1" applyAlignment="1">
      <alignment horizontal="left" vertical="center" wrapText="1"/>
    </xf>
    <xf numFmtId="49" fontId="20" fillId="9" borderId="115" xfId="14" applyNumberFormat="1" applyFont="1" applyFill="1" applyBorder="1" applyAlignment="1">
      <alignment horizontal="left" vertical="center" wrapText="1"/>
    </xf>
    <xf numFmtId="0" fontId="25" fillId="0" borderId="114" xfId="14" applyFont="1" applyFill="1" applyBorder="1" applyAlignment="1">
      <alignment vertical="center" wrapText="1"/>
    </xf>
    <xf numFmtId="0" fontId="12" fillId="9" borderId="53" xfId="14" applyFont="1" applyFill="1" applyBorder="1" applyAlignment="1">
      <alignment horizontal="center" vertical="top"/>
    </xf>
    <xf numFmtId="0" fontId="12" fillId="9" borderId="54" xfId="14" applyFont="1" applyFill="1" applyBorder="1" applyAlignment="1">
      <alignment horizontal="center" vertical="top"/>
    </xf>
    <xf numFmtId="0" fontId="21" fillId="0" borderId="118" xfId="72" applyFont="1" applyFill="1" applyBorder="1" applyAlignment="1">
      <alignment horizontal="center" vertical="center" wrapText="1"/>
    </xf>
    <xf numFmtId="0" fontId="21" fillId="0" borderId="55" xfId="14" applyFont="1" applyFill="1" applyBorder="1" applyAlignment="1">
      <alignment horizontal="center" vertical="center"/>
    </xf>
    <xf numFmtId="0" fontId="26" fillId="0" borderId="119" xfId="14" applyFont="1" applyFill="1" applyBorder="1" applyAlignment="1">
      <alignment horizontal="center" vertical="center" wrapText="1"/>
    </xf>
    <xf numFmtId="0" fontId="26" fillId="0" borderId="120" xfId="14" applyFont="1" applyFill="1" applyBorder="1" applyAlignment="1">
      <alignment horizontal="center" vertical="center" wrapText="1"/>
    </xf>
    <xf numFmtId="0" fontId="21" fillId="0" borderId="115" xfId="14" applyFont="1" applyFill="1" applyBorder="1" applyAlignment="1">
      <alignment horizontal="center" vertical="center" wrapText="1"/>
    </xf>
    <xf numFmtId="0" fontId="25" fillId="0" borderId="114" xfId="14" applyFont="1" applyFill="1" applyBorder="1" applyAlignment="1">
      <alignment horizontal="left" vertical="center" wrapText="1"/>
    </xf>
    <xf numFmtId="0" fontId="21" fillId="0" borderId="53" xfId="14" applyFont="1" applyFill="1" applyBorder="1" applyAlignment="1">
      <alignment horizontal="center" vertical="center" wrapText="1"/>
    </xf>
    <xf numFmtId="0" fontId="21" fillId="0" borderId="54" xfId="14" applyFont="1" applyFill="1" applyBorder="1" applyAlignment="1">
      <alignment horizontal="center" vertical="center" wrapText="1"/>
    </xf>
    <xf numFmtId="0" fontId="20" fillId="10" borderId="116" xfId="14" applyFont="1" applyFill="1" applyBorder="1" applyAlignment="1">
      <alignment horizontal="left" vertical="center" wrapText="1"/>
    </xf>
    <xf numFmtId="0" fontId="20" fillId="9" borderId="116" xfId="14" applyFont="1" applyFill="1" applyBorder="1" applyAlignment="1">
      <alignment horizontal="center" vertical="center" wrapText="1"/>
    </xf>
    <xf numFmtId="0" fontId="20" fillId="9" borderId="121" xfId="14" applyFont="1" applyFill="1" applyBorder="1" applyAlignment="1">
      <alignment horizontal="center" vertical="center" wrapText="1"/>
    </xf>
    <xf numFmtId="0" fontId="20" fillId="9" borderId="112" xfId="14" applyFont="1" applyFill="1" applyBorder="1" applyAlignment="1">
      <alignment horizontal="center" vertical="center" wrapText="1"/>
    </xf>
    <xf numFmtId="0" fontId="20" fillId="9" borderId="122" xfId="14" applyFont="1" applyFill="1" applyBorder="1" applyAlignment="1">
      <alignment horizontal="left" vertical="center" wrapText="1"/>
    </xf>
    <xf numFmtId="0" fontId="20" fillId="9" borderId="56" xfId="14" applyFont="1" applyFill="1" applyBorder="1" applyAlignment="1">
      <alignment horizontal="left" vertical="center" wrapText="1"/>
    </xf>
    <xf numFmtId="49" fontId="20" fillId="9" borderId="117" xfId="14" applyNumberFormat="1" applyFont="1" applyFill="1" applyBorder="1" applyAlignment="1">
      <alignment horizontal="left" vertical="center" wrapText="1"/>
    </xf>
    <xf numFmtId="0" fontId="27" fillId="11" borderId="123" xfId="72" applyFont="1" applyFill="1" applyBorder="1" applyAlignment="1">
      <alignment horizontal="left" vertical="center" wrapText="1"/>
    </xf>
    <xf numFmtId="0" fontId="27" fillId="11" borderId="0" xfId="72" applyFont="1" applyFill="1" applyBorder="1" applyAlignment="1">
      <alignment horizontal="left" vertical="center" wrapText="1"/>
    </xf>
    <xf numFmtId="14" fontId="27" fillId="11" borderId="0" xfId="72" applyNumberFormat="1" applyFont="1" applyFill="1" applyBorder="1" applyAlignment="1">
      <alignment horizontal="left" vertical="center" wrapText="1"/>
    </xf>
    <xf numFmtId="0" fontId="28" fillId="12" borderId="0" xfId="72" applyFont="1" applyFill="1" applyAlignment="1">
      <alignment horizontal="left" vertical="top"/>
    </xf>
    <xf numFmtId="0" fontId="12" fillId="0" borderId="0" xfId="18" applyFont="1" applyAlignment="1">
      <alignment horizontal="left" vertical="top"/>
    </xf>
    <xf numFmtId="0" fontId="19" fillId="9" borderId="36" xfId="18" applyFont="1" applyFill="1" applyBorder="1" applyAlignment="1">
      <alignment horizontal="left" vertical="top" wrapText="1"/>
    </xf>
    <xf numFmtId="0" fontId="20" fillId="9" borderId="63" xfId="18" applyFont="1" applyFill="1" applyBorder="1" applyAlignment="1">
      <alignment horizontal="center" vertical="center" textRotation="255" wrapText="1"/>
    </xf>
    <xf numFmtId="0" fontId="20" fillId="10" borderId="124" xfId="18" applyFont="1" applyFill="1" applyBorder="1" applyAlignment="1">
      <alignment horizontal="left" vertical="center"/>
    </xf>
    <xf numFmtId="0" fontId="20" fillId="0" borderId="70" xfId="18" applyFont="1" applyBorder="1" applyAlignment="1">
      <alignment horizontal="center" vertical="center"/>
    </xf>
    <xf numFmtId="0" fontId="21" fillId="0" borderId="70" xfId="18" applyFont="1" applyFill="1" applyBorder="1" applyAlignment="1">
      <alignment horizontal="center" vertical="center"/>
    </xf>
    <xf numFmtId="0" fontId="20" fillId="9" borderId="74" xfId="18" applyFont="1" applyFill="1" applyBorder="1" applyAlignment="1">
      <alignment horizontal="center" vertical="center" wrapText="1"/>
    </xf>
    <xf numFmtId="0" fontId="12" fillId="9" borderId="66" xfId="18" applyFont="1" applyFill="1" applyBorder="1" applyAlignment="1">
      <alignment horizontal="left" vertical="top"/>
    </xf>
    <xf numFmtId="0" fontId="12" fillId="9" borderId="75" xfId="18" applyFont="1" applyFill="1" applyBorder="1" applyAlignment="1">
      <alignment horizontal="left" vertical="top"/>
    </xf>
    <xf numFmtId="0" fontId="19" fillId="9" borderId="68" xfId="18" applyFont="1" applyFill="1" applyBorder="1" applyAlignment="1">
      <alignment horizontal="left"/>
    </xf>
    <xf numFmtId="0" fontId="12" fillId="9" borderId="32" xfId="18" applyFont="1" applyFill="1" applyBorder="1" applyAlignment="1">
      <alignment horizontal="center" vertical="center" textRotation="255" wrapText="1"/>
    </xf>
    <xf numFmtId="0" fontId="29" fillId="9" borderId="0" xfId="18" applyFont="1" applyFill="1" applyAlignment="1">
      <alignment horizontal="center" vertical="center" textRotation="255" wrapText="1"/>
    </xf>
    <xf numFmtId="0" fontId="20" fillId="9" borderId="0" xfId="18" applyFont="1" applyFill="1" applyAlignment="1">
      <alignment horizontal="left" vertical="top"/>
    </xf>
    <xf numFmtId="0" fontId="20" fillId="9" borderId="0" xfId="18" applyFont="1" applyFill="1" applyAlignment="1">
      <alignment horizontal="left" vertical="top" indent="6"/>
    </xf>
    <xf numFmtId="0" fontId="20" fillId="9" borderId="0" xfId="18" applyFont="1" applyFill="1" applyAlignment="1">
      <alignment horizontal="left" vertical="top" indent="4"/>
    </xf>
    <xf numFmtId="0" fontId="22" fillId="9" borderId="0" xfId="18" applyFont="1" applyFill="1" applyAlignment="1">
      <alignment horizontal="left" vertical="top" wrapText="1"/>
    </xf>
    <xf numFmtId="0" fontId="22" fillId="9" borderId="36" xfId="18" applyFont="1" applyFill="1" applyBorder="1" applyAlignment="1">
      <alignment horizontal="left"/>
    </xf>
    <xf numFmtId="0" fontId="22" fillId="9" borderId="0" xfId="18" applyFont="1" applyFill="1" applyAlignment="1">
      <alignment horizontal="left"/>
    </xf>
    <xf numFmtId="0" fontId="21" fillId="9" borderId="30" xfId="18" applyFont="1" applyFill="1" applyBorder="1" applyAlignment="1">
      <alignment horizontal="center" vertical="center" textRotation="255" wrapText="1"/>
    </xf>
    <xf numFmtId="0" fontId="21" fillId="9" borderId="31" xfId="18" applyFont="1" applyFill="1" applyBorder="1" applyAlignment="1">
      <alignment horizontal="center" vertical="center" textRotation="255" wrapText="1"/>
    </xf>
    <xf numFmtId="0" fontId="17" fillId="9" borderId="32" xfId="18" applyFont="1" applyFill="1" applyBorder="1" applyAlignment="1">
      <alignment horizontal="center" vertical="center" textRotation="255" wrapText="1"/>
    </xf>
    <xf numFmtId="0" fontId="20" fillId="9" borderId="82" xfId="18" applyFont="1" applyFill="1" applyBorder="1" applyAlignment="1">
      <alignment horizontal="center" vertical="top" wrapText="1"/>
    </xf>
    <xf numFmtId="0" fontId="20" fillId="9" borderId="87" xfId="18" applyFont="1" applyFill="1" applyBorder="1" applyAlignment="1">
      <alignment horizontal="center" vertical="center" wrapText="1"/>
    </xf>
    <xf numFmtId="0" fontId="20" fillId="9" borderId="9" xfId="18" applyFont="1" applyFill="1" applyBorder="1" applyAlignment="1">
      <alignment horizontal="center" vertical="center" wrapText="1"/>
    </xf>
    <xf numFmtId="0" fontId="20" fillId="9" borderId="125" xfId="18" applyFont="1" applyFill="1" applyBorder="1" applyAlignment="1">
      <alignment horizontal="center" vertical="center" wrapText="1"/>
    </xf>
    <xf numFmtId="0" fontId="12" fillId="9" borderId="82" xfId="18" applyFont="1" applyFill="1" applyBorder="1" applyAlignment="1">
      <alignment horizontal="center" vertical="center" wrapText="1"/>
    </xf>
    <xf numFmtId="0" fontId="12" fillId="10" borderId="10" xfId="18" applyFont="1" applyFill="1" applyBorder="1" applyAlignment="1">
      <alignment horizontal="left" vertical="top"/>
    </xf>
    <xf numFmtId="0" fontId="20" fillId="0" borderId="19" xfId="18" applyFont="1" applyBorder="1" applyAlignment="1">
      <alignment horizontal="center" vertical="center"/>
    </xf>
    <xf numFmtId="0" fontId="20" fillId="9" borderId="12" xfId="18" applyFont="1" applyFill="1" applyBorder="1" applyAlignment="1">
      <alignment horizontal="center" vertical="center" wrapText="1"/>
    </xf>
    <xf numFmtId="0" fontId="20" fillId="9" borderId="109" xfId="18" applyFont="1" applyFill="1" applyBorder="1" applyAlignment="1">
      <alignment horizontal="center" vertical="top" wrapText="1"/>
    </xf>
    <xf numFmtId="0" fontId="12" fillId="9" borderId="36" xfId="18" applyFont="1" applyFill="1" applyBorder="1" applyAlignment="1">
      <alignment horizontal="center" vertical="center" wrapText="1"/>
    </xf>
    <xf numFmtId="0" fontId="29" fillId="9" borderId="0" xfId="18" applyFont="1" applyFill="1" applyAlignment="1">
      <alignment horizontal="left" vertical="center" wrapText="1"/>
    </xf>
    <xf numFmtId="0" fontId="12" fillId="9" borderId="0" xfId="18" applyFont="1" applyFill="1" applyAlignment="1">
      <alignment horizontal="justify" vertical="top" wrapText="1"/>
    </xf>
    <xf numFmtId="0" fontId="21" fillId="9" borderId="109" xfId="18" applyFont="1" applyFill="1" applyBorder="1" applyAlignment="1">
      <alignment horizontal="center" vertical="top" wrapText="1"/>
    </xf>
    <xf numFmtId="0" fontId="21" fillId="9" borderId="89" xfId="18" applyFont="1" applyFill="1" applyBorder="1" applyAlignment="1">
      <alignment horizontal="center" vertical="center" wrapText="1"/>
    </xf>
    <xf numFmtId="0" fontId="21" fillId="9" borderId="87" xfId="18" applyFont="1" applyFill="1" applyBorder="1" applyAlignment="1">
      <alignment horizontal="center" vertical="center" wrapText="1"/>
    </xf>
    <xf numFmtId="0" fontId="21" fillId="9" borderId="9" xfId="18" applyFont="1" applyFill="1" applyBorder="1" applyAlignment="1">
      <alignment horizontal="center" vertical="center" wrapText="1"/>
    </xf>
    <xf numFmtId="0" fontId="21" fillId="9" borderId="125" xfId="18" applyFont="1" applyFill="1" applyBorder="1" applyAlignment="1">
      <alignment horizontal="center" vertical="center" wrapText="1"/>
    </xf>
    <xf numFmtId="0" fontId="17" fillId="9" borderId="36" xfId="18" applyFont="1" applyFill="1" applyBorder="1" applyAlignment="1">
      <alignment horizontal="center" vertical="center" wrapText="1"/>
    </xf>
    <xf numFmtId="0" fontId="20" fillId="9" borderId="37" xfId="18" applyFont="1" applyFill="1" applyBorder="1" applyAlignment="1">
      <alignment horizontal="center" vertical="center"/>
    </xf>
    <xf numFmtId="0" fontId="20" fillId="9" borderId="82" xfId="18" applyFont="1" applyFill="1" applyBorder="1" applyAlignment="1">
      <alignment horizontal="center" vertical="center" wrapText="1"/>
    </xf>
    <xf numFmtId="0" fontId="21" fillId="9" borderId="82" xfId="18" applyFont="1" applyFill="1" applyBorder="1" applyAlignment="1">
      <alignment horizontal="center" vertical="center" wrapText="1"/>
    </xf>
    <xf numFmtId="0" fontId="20" fillId="9" borderId="110" xfId="18" applyFont="1" applyFill="1" applyBorder="1" applyAlignment="1">
      <alignment horizontal="center" vertical="top" wrapText="1"/>
    </xf>
    <xf numFmtId="0" fontId="20" fillId="9" borderId="126" xfId="18" applyFont="1" applyFill="1" applyBorder="1" applyAlignment="1">
      <alignment horizontal="center" vertical="center" wrapText="1"/>
    </xf>
    <xf numFmtId="0" fontId="20" fillId="9" borderId="127" xfId="18" applyFont="1" applyFill="1" applyBorder="1" applyAlignment="1">
      <alignment horizontal="center" vertical="top" wrapText="1"/>
    </xf>
    <xf numFmtId="0" fontId="21" fillId="9" borderId="127" xfId="18" applyFont="1" applyFill="1" applyBorder="1" applyAlignment="1">
      <alignment horizontal="center" vertical="top" wrapText="1"/>
    </xf>
    <xf numFmtId="0" fontId="21" fillId="9" borderId="95" xfId="18" applyFont="1" applyFill="1" applyBorder="1" applyAlignment="1">
      <alignment horizontal="center" vertical="center" wrapText="1"/>
    </xf>
    <xf numFmtId="0" fontId="21" fillId="9" borderId="93" xfId="18" applyFont="1" applyFill="1" applyBorder="1" applyAlignment="1">
      <alignment horizontal="center" vertical="center" wrapText="1"/>
    </xf>
    <xf numFmtId="0" fontId="21" fillId="9" borderId="94" xfId="18" applyFont="1" applyFill="1" applyBorder="1" applyAlignment="1">
      <alignment horizontal="center" vertical="center" wrapText="1"/>
    </xf>
    <xf numFmtId="0" fontId="21" fillId="9" borderId="110" xfId="18" applyFont="1" applyFill="1" applyBorder="1" applyAlignment="1">
      <alignment horizontal="center" vertical="center" wrapText="1"/>
    </xf>
    <xf numFmtId="0" fontId="20" fillId="9" borderId="108" xfId="18" applyFont="1" applyFill="1" applyBorder="1" applyAlignment="1">
      <alignment horizontal="left" vertical="center" wrapText="1"/>
    </xf>
    <xf numFmtId="0" fontId="7" fillId="9" borderId="77" xfId="18" applyFont="1" applyFill="1" applyBorder="1" applyAlignment="1">
      <alignment horizontal="left" vertical="center" wrapText="1"/>
    </xf>
    <xf numFmtId="0" fontId="12" fillId="9" borderId="80" xfId="59" applyFont="1" applyFill="1" applyBorder="1" applyAlignment="1">
      <alignment horizontal="left" vertical="center" wrapText="1"/>
    </xf>
    <xf numFmtId="0" fontId="20" fillId="9" borderId="128" xfId="18" applyFont="1" applyFill="1" applyBorder="1" applyAlignment="1">
      <alignment horizontal="center" vertical="center" wrapText="1"/>
    </xf>
    <xf numFmtId="0" fontId="20" fillId="9" borderId="88" xfId="18" applyFont="1" applyFill="1" applyBorder="1" applyAlignment="1">
      <alignment horizontal="center" vertical="center" wrapText="1"/>
    </xf>
    <xf numFmtId="0" fontId="20" fillId="9" borderId="129" xfId="18" applyFont="1" applyFill="1" applyBorder="1" applyAlignment="1">
      <alignment horizontal="left" vertical="center" wrapText="1"/>
    </xf>
    <xf numFmtId="176" fontId="20" fillId="9" borderId="129" xfId="18" applyNumberFormat="1" applyFont="1" applyFill="1" applyBorder="1" applyAlignment="1">
      <alignment horizontal="left" vertical="center" wrapText="1"/>
    </xf>
    <xf numFmtId="0" fontId="21" fillId="0" borderId="2" xfId="18" applyFont="1" applyFill="1" applyBorder="1" applyAlignment="1">
      <alignment horizontal="center" vertical="center"/>
    </xf>
    <xf numFmtId="0" fontId="15" fillId="9" borderId="19" xfId="18" applyFont="1" applyFill="1" applyBorder="1" applyAlignment="1">
      <alignment horizontal="center" vertical="center" wrapText="1"/>
    </xf>
    <xf numFmtId="0" fontId="12" fillId="9" borderId="19" xfId="18" applyFont="1" applyFill="1" applyBorder="1" applyAlignment="1">
      <alignment horizontal="center" vertical="center" wrapText="1"/>
    </xf>
    <xf numFmtId="0" fontId="12" fillId="9" borderId="86" xfId="18" applyFont="1" applyFill="1" applyBorder="1" applyAlignment="1">
      <alignment horizontal="center" vertical="center" wrapText="1"/>
    </xf>
    <xf numFmtId="0" fontId="20" fillId="9" borderId="130" xfId="18" applyFont="1" applyFill="1" applyBorder="1" applyAlignment="1">
      <alignment horizontal="left" vertical="center" wrapText="1"/>
    </xf>
    <xf numFmtId="0" fontId="20" fillId="9" borderId="131" xfId="18" applyFont="1" applyFill="1" applyBorder="1" applyAlignment="1">
      <alignment horizontal="center" vertical="center" wrapText="1"/>
    </xf>
    <xf numFmtId="0" fontId="21" fillId="9" borderId="130" xfId="18" applyFont="1" applyFill="1" applyBorder="1" applyAlignment="1">
      <alignment horizontal="left" vertical="center" wrapText="1"/>
    </xf>
    <xf numFmtId="0" fontId="30" fillId="9" borderId="77" xfId="18" applyFont="1" applyFill="1" applyBorder="1" applyAlignment="1">
      <alignment horizontal="left" vertical="center" wrapText="1"/>
    </xf>
    <xf numFmtId="0" fontId="21" fillId="9" borderId="79" xfId="18" applyFont="1" applyFill="1" applyBorder="1" applyAlignment="1">
      <alignment horizontal="center" vertical="center" wrapText="1"/>
    </xf>
    <xf numFmtId="0" fontId="17" fillId="9" borderId="80" xfId="59" applyFont="1" applyFill="1" applyBorder="1" applyAlignment="1">
      <alignment horizontal="left" vertical="center" wrapText="1"/>
    </xf>
    <xf numFmtId="0" fontId="21" fillId="9" borderId="108" xfId="18" applyFont="1" applyFill="1" applyBorder="1" applyAlignment="1">
      <alignment horizontal="left" vertical="center" wrapText="1"/>
    </xf>
    <xf numFmtId="0" fontId="21" fillId="9" borderId="128" xfId="18" applyFont="1" applyFill="1" applyBorder="1" applyAlignment="1">
      <alignment horizontal="center" vertical="center" wrapText="1"/>
    </xf>
    <xf numFmtId="0" fontId="21" fillId="9" borderId="131" xfId="18" applyFont="1" applyFill="1" applyBorder="1" applyAlignment="1">
      <alignment horizontal="center" vertical="center" wrapText="1"/>
    </xf>
    <xf numFmtId="0" fontId="20" fillId="9" borderId="82" xfId="18" applyFont="1" applyFill="1" applyBorder="1" applyAlignment="1">
      <alignment horizontal="left" vertical="center" wrapText="1"/>
    </xf>
    <xf numFmtId="0" fontId="7" fillId="9" borderId="89" xfId="18" applyFont="1" applyFill="1" applyBorder="1" applyAlignment="1">
      <alignment horizontal="left" vertical="center" wrapText="1"/>
    </xf>
    <xf numFmtId="0" fontId="20" fillId="9" borderId="132" xfId="18" applyFont="1" applyFill="1" applyBorder="1" applyAlignment="1">
      <alignment horizontal="center" vertical="center" wrapText="1"/>
    </xf>
    <xf numFmtId="0" fontId="20" fillId="9" borderId="133" xfId="18" applyFont="1" applyFill="1" applyBorder="1" applyAlignment="1">
      <alignment horizontal="center" vertical="center" wrapText="1"/>
    </xf>
    <xf numFmtId="0" fontId="20" fillId="9" borderId="89" xfId="18" applyFont="1" applyFill="1" applyBorder="1" applyAlignment="1">
      <alignment horizontal="left" vertical="center" wrapText="1"/>
    </xf>
    <xf numFmtId="176" fontId="20" fillId="9" borderId="89" xfId="18" applyNumberFormat="1" applyFont="1" applyFill="1" applyBorder="1" applyAlignment="1">
      <alignment horizontal="left" vertical="center" wrapText="1"/>
    </xf>
    <xf numFmtId="0" fontId="20" fillId="9" borderId="109" xfId="18" applyFont="1" applyFill="1" applyBorder="1" applyAlignment="1">
      <alignment horizontal="left" vertical="center" wrapText="1"/>
    </xf>
    <xf numFmtId="0" fontId="20" fillId="9" borderId="134" xfId="18" applyFont="1" applyFill="1" applyBorder="1" applyAlignment="1">
      <alignment horizontal="center" vertical="center" wrapText="1"/>
    </xf>
    <xf numFmtId="0" fontId="30" fillId="9" borderId="89" xfId="18" applyFont="1" applyFill="1" applyBorder="1" applyAlignment="1">
      <alignment horizontal="left" vertical="center" wrapText="1"/>
    </xf>
    <xf numFmtId="0" fontId="17" fillId="9" borderId="0" xfId="59" applyFont="1" applyFill="1" applyAlignment="1">
      <alignment horizontal="left" vertical="center" wrapText="1"/>
    </xf>
    <xf numFmtId="0" fontId="21" fillId="9" borderId="82" xfId="18" applyFont="1" applyFill="1" applyBorder="1" applyAlignment="1">
      <alignment horizontal="left" vertical="center" wrapText="1"/>
    </xf>
    <xf numFmtId="0" fontId="21" fillId="9" borderId="132" xfId="18" applyFont="1" applyFill="1" applyBorder="1" applyAlignment="1">
      <alignment horizontal="center" vertical="center" wrapText="1"/>
    </xf>
    <xf numFmtId="0" fontId="21" fillId="9" borderId="134" xfId="18" applyFont="1" applyFill="1" applyBorder="1" applyAlignment="1">
      <alignment horizontal="center" vertical="center" wrapText="1"/>
    </xf>
    <xf numFmtId="49" fontId="20" fillId="9" borderId="77" xfId="18" applyNumberFormat="1" applyFont="1" applyFill="1" applyBorder="1" applyAlignment="1">
      <alignment horizontal="left" vertical="center" wrapText="1"/>
    </xf>
    <xf numFmtId="49" fontId="20" fillId="9" borderId="135" xfId="18" applyNumberFormat="1" applyFont="1" applyFill="1" applyBorder="1" applyAlignment="1">
      <alignment horizontal="left" vertical="center" wrapText="1"/>
    </xf>
    <xf numFmtId="0" fontId="29" fillId="9" borderId="0" xfId="18" applyFont="1" applyFill="1" applyAlignment="1">
      <alignment horizontal="left" vertical="center" wrapText="1" indent="6"/>
    </xf>
    <xf numFmtId="49" fontId="21" fillId="9" borderId="77" xfId="18" applyNumberFormat="1" applyFont="1" applyFill="1" applyBorder="1" applyAlignment="1">
      <alignment horizontal="left" vertical="center" wrapText="1"/>
    </xf>
    <xf numFmtId="49" fontId="21" fillId="9" borderId="135" xfId="18" applyNumberFormat="1" applyFont="1" applyFill="1" applyBorder="1" applyAlignment="1">
      <alignment horizontal="left" vertical="center" wrapText="1"/>
    </xf>
    <xf numFmtId="49" fontId="20" fillId="9" borderId="89" xfId="18" applyNumberFormat="1" applyFont="1" applyFill="1" applyBorder="1" applyAlignment="1">
      <alignment horizontal="left" vertical="center" wrapText="1"/>
    </xf>
    <xf numFmtId="0" fontId="21" fillId="0" borderId="4" xfId="18" applyFont="1" applyFill="1" applyBorder="1" applyAlignment="1">
      <alignment vertical="center"/>
    </xf>
    <xf numFmtId="0" fontId="26" fillId="0" borderId="7" xfId="18" applyFont="1" applyFill="1" applyBorder="1" applyAlignment="1">
      <alignment horizontal="center" vertical="center" wrapText="1"/>
    </xf>
    <xf numFmtId="0" fontId="26" fillId="0" borderId="6" xfId="18" applyFont="1" applyFill="1" applyBorder="1" applyAlignment="1">
      <alignment horizontal="center" vertical="center" wrapText="1"/>
    </xf>
    <xf numFmtId="0" fontId="20" fillId="0" borderId="4" xfId="18" applyFont="1" applyBorder="1" applyAlignment="1">
      <alignment horizontal="center" vertical="center"/>
    </xf>
    <xf numFmtId="0" fontId="20" fillId="0" borderId="12" xfId="18" applyFont="1" applyBorder="1" applyAlignment="1">
      <alignment horizontal="center" vertical="center"/>
    </xf>
    <xf numFmtId="49" fontId="20" fillId="9" borderId="136" xfId="18" applyNumberFormat="1" applyFont="1" applyFill="1" applyBorder="1" applyAlignment="1">
      <alignment horizontal="left" vertical="center" wrapText="1"/>
    </xf>
    <xf numFmtId="49" fontId="21" fillId="9" borderId="89" xfId="18" applyNumberFormat="1" applyFont="1" applyFill="1" applyBorder="1" applyAlignment="1">
      <alignment horizontal="left" vertical="center" wrapText="1"/>
    </xf>
    <xf numFmtId="49" fontId="21" fillId="9" borderId="136" xfId="18" applyNumberFormat="1" applyFont="1" applyFill="1" applyBorder="1" applyAlignment="1">
      <alignment horizontal="left" vertical="center" wrapText="1"/>
    </xf>
    <xf numFmtId="0" fontId="21" fillId="0" borderId="10" xfId="18" applyFont="1" applyFill="1" applyBorder="1" applyAlignment="1">
      <alignment vertical="center"/>
    </xf>
    <xf numFmtId="0" fontId="26" fillId="0" borderId="12" xfId="18" applyFont="1" applyFill="1" applyBorder="1" applyAlignment="1">
      <alignment horizontal="center" vertical="center" wrapText="1"/>
    </xf>
    <xf numFmtId="0" fontId="26" fillId="0" borderId="11" xfId="18" applyFont="1" applyFill="1" applyBorder="1" applyAlignment="1">
      <alignment horizontal="center" vertical="center" wrapText="1"/>
    </xf>
    <xf numFmtId="0" fontId="20" fillId="0" borderId="10" xfId="18" applyFont="1" applyBorder="1" applyAlignment="1">
      <alignment horizontal="center" vertical="center"/>
    </xf>
    <xf numFmtId="0" fontId="17" fillId="9" borderId="0" xfId="59" applyFont="1" applyFill="1" applyAlignment="1">
      <alignment horizontal="center" vertical="center" wrapText="1"/>
    </xf>
    <xf numFmtId="0" fontId="20" fillId="9" borderId="83" xfId="18" applyFont="1" applyFill="1" applyBorder="1" applyAlignment="1">
      <alignment vertical="center" wrapText="1"/>
    </xf>
    <xf numFmtId="0" fontId="20" fillId="9" borderId="137" xfId="18" applyFont="1" applyFill="1" applyBorder="1" applyAlignment="1">
      <alignment horizontal="left" vertical="center" wrapText="1"/>
    </xf>
    <xf numFmtId="0" fontId="20" fillId="9" borderId="126" xfId="18" applyFont="1" applyFill="1" applyBorder="1" applyAlignment="1">
      <alignment horizontal="left" vertical="center" wrapText="1"/>
    </xf>
    <xf numFmtId="176" fontId="20" fillId="9" borderId="126" xfId="18" applyNumberFormat="1" applyFont="1" applyFill="1" applyBorder="1" applyAlignment="1">
      <alignment horizontal="left" vertical="center" wrapText="1"/>
    </xf>
    <xf numFmtId="0" fontId="21" fillId="0" borderId="17" xfId="18" applyFont="1" applyFill="1" applyBorder="1" applyAlignment="1">
      <alignment vertical="center"/>
    </xf>
    <xf numFmtId="0" fontId="26" fillId="0" borderId="14" xfId="18" applyFont="1" applyFill="1" applyBorder="1" applyAlignment="1">
      <alignment horizontal="center" vertical="center" wrapText="1"/>
    </xf>
    <xf numFmtId="0" fontId="26" fillId="0" borderId="16" xfId="18" applyFont="1" applyFill="1" applyBorder="1" applyAlignment="1">
      <alignment horizontal="center" vertical="center" wrapText="1"/>
    </xf>
    <xf numFmtId="0" fontId="12" fillId="0" borderId="12" xfId="18" applyFont="1" applyBorder="1" applyAlignment="1">
      <alignment horizontal="left" vertical="top"/>
    </xf>
    <xf numFmtId="0" fontId="21" fillId="9" borderId="83" xfId="18" applyFont="1" applyFill="1" applyBorder="1" applyAlignment="1">
      <alignment vertical="center" wrapText="1"/>
    </xf>
    <xf numFmtId="49" fontId="15" fillId="9" borderId="89" xfId="18" applyNumberFormat="1" applyFont="1" applyFill="1" applyBorder="1" applyAlignment="1">
      <alignment horizontal="right" vertical="center" wrapText="1"/>
    </xf>
    <xf numFmtId="0" fontId="21" fillId="0" borderId="19" xfId="18" applyFont="1" applyFill="1" applyBorder="1" applyAlignment="1">
      <alignment horizontal="left" vertical="center" wrapText="1"/>
    </xf>
    <xf numFmtId="0" fontId="21" fillId="0" borderId="103" xfId="18" applyFont="1" applyFill="1" applyBorder="1" applyAlignment="1">
      <alignment horizontal="center" vertical="center" wrapText="1"/>
    </xf>
    <xf numFmtId="0" fontId="21" fillId="0" borderId="104" xfId="18" applyFont="1" applyFill="1" applyBorder="1" applyAlignment="1">
      <alignment horizontal="center" vertical="center" wrapText="1"/>
    </xf>
    <xf numFmtId="0" fontId="12" fillId="0" borderId="10" xfId="18" applyFont="1" applyBorder="1" applyAlignment="1">
      <alignment horizontal="center" vertical="top"/>
    </xf>
    <xf numFmtId="49" fontId="25" fillId="9" borderId="89" xfId="18" applyNumberFormat="1" applyFont="1" applyFill="1" applyBorder="1" applyAlignment="1">
      <alignment horizontal="right" vertical="center" wrapText="1"/>
    </xf>
    <xf numFmtId="0" fontId="21" fillId="0" borderId="105" xfId="18" applyFont="1" applyFill="1" applyBorder="1" applyAlignment="1">
      <alignment horizontal="center" vertical="center" wrapText="1"/>
    </xf>
    <xf numFmtId="0" fontId="21" fillId="0" borderId="106" xfId="18" applyFont="1" applyFill="1" applyBorder="1" applyAlignment="1">
      <alignment horizontal="center" vertical="center" wrapText="1"/>
    </xf>
    <xf numFmtId="49" fontId="20" fillId="9" borderId="89" xfId="18" applyNumberFormat="1" applyFont="1" applyFill="1" applyBorder="1" applyAlignment="1">
      <alignment horizontal="center" vertical="center" wrapText="1"/>
    </xf>
    <xf numFmtId="0" fontId="15" fillId="9" borderId="0" xfId="18" applyFont="1" applyFill="1" applyAlignment="1">
      <alignment horizontal="center" vertical="center"/>
    </xf>
    <xf numFmtId="0" fontId="20" fillId="9" borderId="9" xfId="18" applyFont="1" applyFill="1" applyBorder="1" applyAlignment="1">
      <alignment horizontal="left" vertical="center" wrapText="1"/>
    </xf>
    <xf numFmtId="49" fontId="21" fillId="9" borderId="89" xfId="18" applyNumberFormat="1" applyFont="1" applyFill="1" applyBorder="1" applyAlignment="1">
      <alignment horizontal="center" vertical="center" wrapText="1"/>
    </xf>
    <xf numFmtId="49" fontId="20" fillId="9" borderId="95" xfId="18" applyNumberFormat="1" applyFont="1" applyFill="1" applyBorder="1" applyAlignment="1">
      <alignment horizontal="center" vertical="center" wrapText="1"/>
    </xf>
    <xf numFmtId="49" fontId="21" fillId="9" borderId="95" xfId="18" applyNumberFormat="1" applyFont="1" applyFill="1" applyBorder="1" applyAlignment="1">
      <alignment horizontal="center" vertical="center" wrapText="1"/>
    </xf>
    <xf numFmtId="49" fontId="20" fillId="9" borderId="0" xfId="18" applyNumberFormat="1" applyFont="1" applyFill="1" applyAlignment="1">
      <alignment horizontal="center" vertical="center" wrapText="1"/>
    </xf>
    <xf numFmtId="0" fontId="21" fillId="9" borderId="77" xfId="18" applyFont="1" applyFill="1" applyBorder="1" applyAlignment="1">
      <alignment horizontal="center" vertical="center" wrapText="1"/>
    </xf>
    <xf numFmtId="0" fontId="12" fillId="9" borderId="7" xfId="18" applyFont="1" applyFill="1" applyBorder="1" applyAlignment="1">
      <alignment horizontal="center" vertical="top"/>
    </xf>
    <xf numFmtId="0" fontId="12" fillId="9" borderId="34" xfId="18" applyFont="1" applyFill="1" applyBorder="1" applyAlignment="1">
      <alignment horizontal="center" vertical="top"/>
    </xf>
    <xf numFmtId="0" fontId="20" fillId="9" borderId="116" xfId="18" applyFont="1" applyFill="1" applyBorder="1" applyAlignment="1">
      <alignment horizontal="left" vertical="center" wrapText="1"/>
    </xf>
    <xf numFmtId="0" fontId="7" fillId="9" borderId="138" xfId="18" applyFont="1" applyFill="1" applyBorder="1" applyAlignment="1">
      <alignment horizontal="left" vertical="center" wrapText="1"/>
    </xf>
    <xf numFmtId="49" fontId="20" fillId="9" borderId="138" xfId="18" applyNumberFormat="1" applyFont="1" applyFill="1" applyBorder="1" applyAlignment="1">
      <alignment horizontal="left" vertical="center" wrapText="1"/>
    </xf>
    <xf numFmtId="0" fontId="20" fillId="9" borderId="53" xfId="18" applyFont="1" applyFill="1" applyBorder="1" applyAlignment="1">
      <alignment vertical="center" wrapText="1"/>
    </xf>
    <xf numFmtId="0" fontId="21" fillId="0" borderId="139" xfId="18" applyFont="1" applyFill="1" applyBorder="1" applyAlignment="1">
      <alignment horizontal="left" vertical="center" wrapText="1"/>
    </xf>
    <xf numFmtId="0" fontId="21" fillId="0" borderId="55" xfId="18" applyFont="1" applyFill="1" applyBorder="1" applyAlignment="1">
      <alignment horizontal="center" vertical="center" wrapText="1"/>
    </xf>
    <xf numFmtId="0" fontId="21" fillId="0" borderId="119" xfId="18" applyFont="1" applyFill="1" applyBorder="1" applyAlignment="1">
      <alignment horizontal="center" vertical="center" wrapText="1"/>
    </xf>
    <xf numFmtId="0" fontId="21" fillId="0" borderId="120" xfId="18" applyFont="1" applyFill="1" applyBorder="1" applyAlignment="1">
      <alignment horizontal="center" vertical="center" wrapText="1"/>
    </xf>
    <xf numFmtId="0" fontId="12" fillId="10" borderId="55" xfId="18" applyFont="1" applyFill="1" applyBorder="1" applyAlignment="1">
      <alignment horizontal="left" vertical="top"/>
    </xf>
    <xf numFmtId="0" fontId="20" fillId="0" borderId="55" xfId="18" applyFont="1" applyBorder="1" applyAlignment="1">
      <alignment horizontal="center" vertical="center"/>
    </xf>
    <xf numFmtId="0" fontId="12" fillId="0" borderId="55" xfId="18" applyFont="1" applyBorder="1" applyAlignment="1">
      <alignment horizontal="center" vertical="top"/>
    </xf>
    <xf numFmtId="0" fontId="12" fillId="9" borderId="52" xfId="18" applyFont="1" applyFill="1" applyBorder="1" applyAlignment="1">
      <alignment horizontal="center" vertical="top"/>
    </xf>
    <xf numFmtId="0" fontId="12" fillId="9" borderId="59" xfId="18" applyFont="1" applyFill="1" applyBorder="1" applyAlignment="1">
      <alignment horizontal="center" vertical="top"/>
    </xf>
    <xf numFmtId="0" fontId="20" fillId="9" borderId="113" xfId="18" applyFont="1" applyFill="1" applyBorder="1" applyAlignment="1">
      <alignment horizontal="left" vertical="center" wrapText="1"/>
    </xf>
    <xf numFmtId="49" fontId="20" fillId="9" borderId="140" xfId="18" applyNumberFormat="1" applyFont="1" applyFill="1" applyBorder="1" applyAlignment="1">
      <alignment horizontal="left" vertical="center" wrapText="1"/>
    </xf>
    <xf numFmtId="0" fontId="30" fillId="9" borderId="138" xfId="18" applyFont="1" applyFill="1" applyBorder="1" applyAlignment="1">
      <alignment horizontal="left" vertical="center" wrapText="1"/>
    </xf>
    <xf numFmtId="0" fontId="17" fillId="9" borderId="53" xfId="59" applyFont="1" applyFill="1" applyBorder="1" applyAlignment="1">
      <alignment horizontal="left" vertical="center" wrapText="1"/>
    </xf>
    <xf numFmtId="0" fontId="21" fillId="9" borderId="116" xfId="18" applyFont="1" applyFill="1" applyBorder="1" applyAlignment="1">
      <alignment horizontal="left" vertical="center" wrapText="1"/>
    </xf>
    <xf numFmtId="49" fontId="21" fillId="9" borderId="138" xfId="18" applyNumberFormat="1" applyFont="1" applyFill="1" applyBorder="1" applyAlignment="1">
      <alignment horizontal="left" vertical="center" wrapText="1"/>
    </xf>
    <xf numFmtId="49" fontId="21" fillId="9" borderId="140" xfId="18" applyNumberFormat="1" applyFont="1" applyFill="1" applyBorder="1" applyAlignment="1">
      <alignment horizontal="left" vertical="center" wrapText="1"/>
    </xf>
    <xf numFmtId="0" fontId="12" fillId="9" borderId="0" xfId="59" applyFont="1" applyFill="1" applyAlignment="1">
      <alignment vertical="center" wrapText="1"/>
    </xf>
    <xf numFmtId="14" fontId="12" fillId="9" borderId="0" xfId="18" applyNumberFormat="1" applyFont="1" applyFill="1" applyAlignment="1">
      <alignment horizontal="left" vertical="top"/>
    </xf>
    <xf numFmtId="0" fontId="20" fillId="9" borderId="141" xfId="16" applyFont="1" applyFill="1" applyBorder="1" applyAlignment="1">
      <alignment horizontal="center" vertical="center" textRotation="255" wrapText="1"/>
    </xf>
    <xf numFmtId="0" fontId="20" fillId="9" borderId="123" xfId="16" applyFont="1" applyFill="1" applyBorder="1" applyAlignment="1">
      <alignment horizontal="center" vertical="center" textRotation="255" wrapText="1"/>
    </xf>
    <xf numFmtId="0" fontId="20" fillId="9" borderId="142" xfId="16" applyFont="1" applyFill="1" applyBorder="1" applyAlignment="1">
      <alignment horizontal="center" vertical="center" textRotation="255" wrapText="1"/>
    </xf>
    <xf numFmtId="0" fontId="20" fillId="9" borderId="143" xfId="16" applyFont="1" applyFill="1" applyBorder="1" applyAlignment="1">
      <alignment horizontal="center" vertical="center" textRotation="255" wrapText="1"/>
    </xf>
    <xf numFmtId="0" fontId="20" fillId="9" borderId="66" xfId="16" applyFont="1" applyFill="1" applyBorder="1" applyAlignment="1">
      <alignment horizontal="center" vertical="center" textRotation="255" wrapText="1"/>
    </xf>
    <xf numFmtId="0" fontId="20" fillId="9" borderId="144" xfId="16" applyFont="1" applyFill="1" applyBorder="1" applyAlignment="1">
      <alignment horizontal="center" vertical="center" wrapText="1"/>
    </xf>
    <xf numFmtId="0" fontId="20" fillId="10" borderId="124" xfId="16" applyFont="1" applyFill="1" applyBorder="1" applyAlignment="1">
      <alignment horizontal="left" vertical="center" wrapText="1"/>
    </xf>
    <xf numFmtId="0" fontId="20" fillId="10" borderId="30" xfId="16" applyFont="1" applyFill="1" applyBorder="1" applyAlignment="1">
      <alignment horizontal="center" vertical="center" textRotation="255" wrapText="1"/>
    </xf>
    <xf numFmtId="0" fontId="20" fillId="10" borderId="31" xfId="16" applyFont="1" applyFill="1" applyBorder="1" applyAlignment="1">
      <alignment horizontal="center" vertical="center" textRotation="255" wrapText="1"/>
    </xf>
    <xf numFmtId="0" fontId="20" fillId="10" borderId="32" xfId="16" applyFont="1" applyFill="1" applyBorder="1" applyAlignment="1">
      <alignment horizontal="center" vertical="center" textRotation="255" wrapText="1"/>
    </xf>
    <xf numFmtId="0" fontId="20" fillId="9" borderId="145" xfId="16" applyFont="1" applyFill="1" applyBorder="1" applyAlignment="1">
      <alignment horizontal="center" vertical="center" wrapText="1"/>
    </xf>
    <xf numFmtId="0" fontId="20" fillId="9" borderId="0" xfId="16" applyFont="1" applyFill="1" applyAlignment="1">
      <alignment horizontal="left" vertical="center" wrapText="1" indent="5"/>
    </xf>
    <xf numFmtId="0" fontId="19" fillId="9" borderId="0" xfId="16" applyFont="1" applyFill="1" applyAlignment="1">
      <alignment horizontal="left" vertical="top" wrapText="1"/>
    </xf>
    <xf numFmtId="0" fontId="20" fillId="9" borderId="146" xfId="16" applyFont="1" applyFill="1" applyBorder="1" applyAlignment="1">
      <alignment horizontal="center" vertical="center" textRotation="255" wrapText="1"/>
    </xf>
    <xf numFmtId="0" fontId="12" fillId="10" borderId="30" xfId="16" applyFont="1" applyFill="1" applyBorder="1" applyAlignment="1">
      <alignment horizontal="center" vertical="center" textRotation="255" wrapText="1"/>
    </xf>
    <xf numFmtId="0" fontId="12" fillId="10" borderId="31" xfId="16" applyFont="1" applyFill="1" applyBorder="1" applyAlignment="1">
      <alignment horizontal="center" vertical="center" textRotation="255" wrapText="1"/>
    </xf>
    <xf numFmtId="0" fontId="21" fillId="10" borderId="30" xfId="16" applyFont="1" applyFill="1" applyBorder="1" applyAlignment="1">
      <alignment horizontal="center" vertical="center" textRotation="255" wrapText="1"/>
    </xf>
    <xf numFmtId="0" fontId="21" fillId="10" borderId="31" xfId="16" applyFont="1" applyFill="1" applyBorder="1" applyAlignment="1">
      <alignment horizontal="center" vertical="center" textRotation="255" wrapText="1"/>
    </xf>
    <xf numFmtId="0" fontId="21" fillId="10" borderId="32" xfId="16" applyFont="1" applyFill="1" applyBorder="1" applyAlignment="1">
      <alignment horizontal="center" vertical="center" textRotation="255" wrapText="1"/>
    </xf>
    <xf numFmtId="0" fontId="21" fillId="9" borderId="0" xfId="16" applyFont="1" applyFill="1" applyAlignment="1">
      <alignment horizontal="left" vertical="center" wrapText="1" indent="5"/>
    </xf>
    <xf numFmtId="0" fontId="31" fillId="9" borderId="36" xfId="16" applyFont="1" applyFill="1" applyBorder="1" applyAlignment="1">
      <alignment horizontal="left" vertical="center" wrapText="1"/>
    </xf>
    <xf numFmtId="0" fontId="21" fillId="9" borderId="146" xfId="16" applyFont="1" applyFill="1" applyBorder="1" applyAlignment="1">
      <alignment horizontal="center" vertical="center" textRotation="255" wrapText="1"/>
    </xf>
    <xf numFmtId="0" fontId="21" fillId="9" borderId="63" xfId="16" applyFont="1" applyFill="1" applyBorder="1" applyAlignment="1">
      <alignment horizontal="center" vertical="center" textRotation="255" wrapText="1"/>
    </xf>
    <xf numFmtId="0" fontId="21" fillId="9" borderId="147" xfId="16" applyFont="1" applyFill="1" applyBorder="1" applyAlignment="1">
      <alignment horizontal="center" vertical="center" textRotation="255" wrapText="1"/>
    </xf>
    <xf numFmtId="0" fontId="21" fillId="10" borderId="73" xfId="16" applyFont="1" applyFill="1" applyBorder="1" applyAlignment="1">
      <alignment horizontal="left" vertical="center" wrapText="1"/>
    </xf>
    <xf numFmtId="0" fontId="21" fillId="9" borderId="144" xfId="16" applyFont="1" applyFill="1" applyBorder="1" applyAlignment="1">
      <alignment horizontal="center" vertical="center" wrapText="1"/>
    </xf>
    <xf numFmtId="0" fontId="17" fillId="10" borderId="30" xfId="16" applyFont="1" applyFill="1" applyBorder="1" applyAlignment="1">
      <alignment horizontal="center" vertical="center" textRotation="255" wrapText="1"/>
    </xf>
    <xf numFmtId="0" fontId="17" fillId="10" borderId="31" xfId="16" applyFont="1" applyFill="1" applyBorder="1" applyAlignment="1">
      <alignment horizontal="center" vertical="center" textRotation="255" wrapText="1"/>
    </xf>
    <xf numFmtId="0" fontId="17" fillId="10" borderId="32" xfId="16" applyFont="1" applyFill="1" applyBorder="1" applyAlignment="1">
      <alignment horizontal="center" vertical="center" textRotation="255" wrapText="1"/>
    </xf>
    <xf numFmtId="0" fontId="17" fillId="9" borderId="0" xfId="16" applyFont="1" applyFill="1" applyAlignment="1">
      <alignment horizontal="left" vertical="top"/>
    </xf>
    <xf numFmtId="0" fontId="20" fillId="9" borderId="148" xfId="16" applyFont="1" applyFill="1" applyBorder="1" applyAlignment="1">
      <alignment horizontal="center" vertical="center"/>
    </xf>
    <xf numFmtId="0" fontId="20" fillId="9" borderId="80" xfId="16" applyFont="1" applyFill="1" applyBorder="1" applyAlignment="1">
      <alignment horizontal="center" vertical="center" wrapText="1"/>
    </xf>
    <xf numFmtId="0" fontId="21" fillId="0" borderId="128" xfId="16" applyFont="1" applyFill="1" applyBorder="1" applyAlignment="1">
      <alignment horizontal="center" vertical="center" wrapText="1" shrinkToFit="1"/>
    </xf>
    <xf numFmtId="0" fontId="32" fillId="0" borderId="19" xfId="16" applyFont="1" applyFill="1" applyBorder="1" applyAlignment="1">
      <alignment horizontal="center" vertical="center" wrapText="1"/>
    </xf>
    <xf numFmtId="0" fontId="20" fillId="9" borderId="102" xfId="16" applyFont="1" applyFill="1" applyBorder="1" applyAlignment="1">
      <alignment horizontal="center" vertical="center" wrapText="1"/>
    </xf>
    <xf numFmtId="0" fontId="20" fillId="10" borderId="10" xfId="16" applyFont="1" applyFill="1" applyBorder="1" applyAlignment="1">
      <alignment horizontal="left" vertical="center" wrapText="1"/>
    </xf>
    <xf numFmtId="0" fontId="20" fillId="10" borderId="109" xfId="16" applyFont="1" applyFill="1" applyBorder="1" applyAlignment="1">
      <alignment horizontal="left" vertical="center" wrapText="1"/>
    </xf>
    <xf numFmtId="0" fontId="20" fillId="9" borderId="149" xfId="16" applyFont="1" applyFill="1" applyBorder="1" applyAlignment="1">
      <alignment vertical="center" wrapText="1"/>
    </xf>
    <xf numFmtId="0" fontId="20" fillId="9" borderId="150" xfId="16" applyFont="1" applyFill="1" applyBorder="1" applyAlignment="1">
      <alignment vertical="center" wrapText="1"/>
    </xf>
    <xf numFmtId="0" fontId="20" fillId="10" borderId="125" xfId="16" applyFont="1" applyFill="1" applyBorder="1" applyAlignment="1">
      <alignment horizontal="left" vertical="center" wrapText="1"/>
    </xf>
    <xf numFmtId="0" fontId="20" fillId="9" borderId="6" xfId="16" applyFont="1" applyFill="1" applyBorder="1" applyAlignment="1">
      <alignment horizontal="center" vertical="center" wrapText="1"/>
    </xf>
    <xf numFmtId="0" fontId="20" fillId="9" borderId="7" xfId="16" applyFont="1" applyFill="1" applyBorder="1" applyAlignment="1">
      <alignment horizontal="left" vertical="center" wrapText="1"/>
    </xf>
    <xf numFmtId="0" fontId="20" fillId="9" borderId="9" xfId="16" applyFont="1" applyFill="1" applyBorder="1" applyAlignment="1">
      <alignment vertical="center" wrapText="1"/>
    </xf>
    <xf numFmtId="0" fontId="20" fillId="9" borderId="6" xfId="16" applyFont="1" applyFill="1" applyBorder="1" applyAlignment="1">
      <alignment vertical="center" wrapText="1"/>
    </xf>
    <xf numFmtId="0" fontId="20" fillId="9" borderId="98" xfId="16" applyFont="1" applyFill="1" applyBorder="1" applyAlignment="1">
      <alignment horizontal="center" vertical="center" wrapText="1"/>
    </xf>
    <xf numFmtId="0" fontId="20" fillId="10" borderId="151" xfId="16" applyFont="1" applyFill="1" applyBorder="1" applyAlignment="1">
      <alignment horizontal="left" vertical="center" wrapText="1"/>
    </xf>
    <xf numFmtId="0" fontId="20" fillId="9" borderId="68" xfId="16" applyFont="1" applyFill="1" applyBorder="1" applyAlignment="1">
      <alignment horizontal="center" vertical="center" wrapText="1"/>
    </xf>
    <xf numFmtId="0" fontId="20" fillId="9" borderId="130" xfId="16" applyFont="1" applyFill="1" applyBorder="1" applyAlignment="1">
      <alignment horizontal="center" vertical="center" wrapText="1"/>
    </xf>
    <xf numFmtId="0" fontId="20" fillId="9" borderId="81" xfId="16" applyFont="1" applyFill="1" applyBorder="1" applyAlignment="1">
      <alignment horizontal="center" vertical="center" wrapText="1"/>
    </xf>
    <xf numFmtId="0" fontId="20" fillId="9" borderId="7" xfId="16" applyFont="1" applyFill="1" applyBorder="1" applyAlignment="1">
      <alignment horizontal="center" vertical="center" wrapText="1"/>
    </xf>
    <xf numFmtId="0" fontId="21" fillId="9" borderId="36" xfId="16" applyFont="1" applyFill="1" applyBorder="1" applyAlignment="1">
      <alignment vertical="center" wrapText="1"/>
    </xf>
    <xf numFmtId="0" fontId="21" fillId="10" borderId="109" xfId="16" applyFont="1" applyFill="1" applyBorder="1" applyAlignment="1">
      <alignment horizontal="left" vertical="center" wrapText="1"/>
    </xf>
    <xf numFmtId="0" fontId="21" fillId="9" borderId="149" xfId="16" applyFont="1" applyFill="1" applyBorder="1" applyAlignment="1">
      <alignment vertical="center" wrapText="1"/>
    </xf>
    <xf numFmtId="0" fontId="21" fillId="9" borderId="150" xfId="16" applyFont="1" applyFill="1" applyBorder="1" applyAlignment="1">
      <alignment vertical="center" wrapText="1"/>
    </xf>
    <xf numFmtId="0" fontId="21" fillId="10" borderId="125" xfId="16" applyFont="1" applyFill="1" applyBorder="1" applyAlignment="1">
      <alignment horizontal="left" vertical="center" wrapText="1"/>
    </xf>
    <xf numFmtId="0" fontId="21" fillId="9" borderId="6" xfId="16" applyFont="1" applyFill="1" applyBorder="1" applyAlignment="1">
      <alignment horizontal="center" vertical="center" wrapText="1"/>
    </xf>
    <xf numFmtId="0" fontId="21" fillId="9" borderId="7" xfId="16" applyFont="1" applyFill="1" applyBorder="1" applyAlignment="1">
      <alignment horizontal="left" vertical="center" wrapText="1"/>
    </xf>
    <xf numFmtId="0" fontId="21" fillId="9" borderId="9" xfId="16" applyFont="1" applyFill="1" applyBorder="1" applyAlignment="1">
      <alignment vertical="center" wrapText="1"/>
    </xf>
    <xf numFmtId="0" fontId="21" fillId="9" borderId="6" xfId="16" applyFont="1" applyFill="1" applyBorder="1" applyAlignment="1">
      <alignment vertical="center" wrapText="1"/>
    </xf>
    <xf numFmtId="0" fontId="21" fillId="9" borderId="98" xfId="16" applyFont="1" applyFill="1" applyBorder="1" applyAlignment="1">
      <alignment horizontal="center" vertical="center" wrapText="1"/>
    </xf>
    <xf numFmtId="0" fontId="21" fillId="10" borderId="151" xfId="16" applyFont="1" applyFill="1" applyBorder="1" applyAlignment="1">
      <alignment horizontal="left" vertical="center" wrapText="1"/>
    </xf>
    <xf numFmtId="0" fontId="21" fillId="10" borderId="82" xfId="16" applyFont="1" applyFill="1" applyBorder="1" applyAlignment="1">
      <alignment horizontal="left" vertical="center" wrapText="1"/>
    </xf>
    <xf numFmtId="0" fontId="21" fillId="9" borderId="130" xfId="16" applyFont="1" applyFill="1" applyBorder="1" applyAlignment="1">
      <alignment horizontal="center" vertical="center" wrapText="1"/>
    </xf>
    <xf numFmtId="0" fontId="21" fillId="9" borderId="80" xfId="16" applyFont="1" applyFill="1" applyBorder="1" applyAlignment="1">
      <alignment horizontal="center" vertical="center" wrapText="1"/>
    </xf>
    <xf numFmtId="0" fontId="21" fillId="9" borderId="108" xfId="16" applyFont="1" applyFill="1" applyBorder="1" applyAlignment="1">
      <alignment horizontal="center" vertical="center" wrapText="1"/>
    </xf>
    <xf numFmtId="0" fontId="21" fillId="9" borderId="81" xfId="16" applyFont="1" applyFill="1" applyBorder="1" applyAlignment="1">
      <alignment horizontal="center" vertical="center" wrapText="1"/>
    </xf>
    <xf numFmtId="0" fontId="21" fillId="10" borderId="11" xfId="16" applyFont="1" applyFill="1" applyBorder="1" applyAlignment="1">
      <alignment horizontal="left" vertical="center" wrapText="1"/>
    </xf>
    <xf numFmtId="0" fontId="21" fillId="9" borderId="102" xfId="16" applyFont="1" applyFill="1" applyBorder="1" applyAlignment="1">
      <alignment horizontal="center" vertical="center" wrapText="1"/>
    </xf>
    <xf numFmtId="0" fontId="21" fillId="9" borderId="152" xfId="16" applyFont="1" applyFill="1" applyBorder="1" applyAlignment="1">
      <alignment horizontal="center" vertical="center" wrapText="1"/>
    </xf>
    <xf numFmtId="0" fontId="20" fillId="9" borderId="153" xfId="16" applyFont="1" applyFill="1" applyBorder="1" applyAlignment="1">
      <alignment horizontal="center" vertical="center"/>
    </xf>
    <xf numFmtId="0" fontId="20" fillId="9" borderId="89" xfId="16" applyFont="1" applyFill="1" applyBorder="1" applyAlignment="1">
      <alignment horizontal="center" vertical="center" shrinkToFit="1"/>
    </xf>
    <xf numFmtId="0" fontId="21" fillId="0" borderId="154" xfId="16" applyFont="1" applyFill="1" applyBorder="1" applyAlignment="1">
      <alignment horizontal="center" vertical="center" wrapText="1" shrinkToFit="1"/>
    </xf>
    <xf numFmtId="0" fontId="20" fillId="9" borderId="11" xfId="16" applyFont="1" applyFill="1" applyBorder="1" applyAlignment="1">
      <alignment horizontal="center" vertical="center" wrapText="1"/>
    </xf>
    <xf numFmtId="0" fontId="20" fillId="9" borderId="12" xfId="16" applyFont="1" applyFill="1" applyBorder="1" applyAlignment="1">
      <alignment horizontal="left" vertical="center" wrapText="1"/>
    </xf>
    <xf numFmtId="0" fontId="20" fillId="9" borderId="11" xfId="16" applyFont="1" applyFill="1" applyBorder="1" applyAlignment="1">
      <alignment vertical="center" wrapText="1"/>
    </xf>
    <xf numFmtId="0" fontId="20" fillId="9" borderId="91" xfId="16" applyFont="1" applyFill="1" applyBorder="1" applyAlignment="1">
      <alignment horizontal="center" vertical="center" wrapText="1"/>
    </xf>
    <xf numFmtId="0" fontId="20" fillId="9" borderId="109" xfId="16" applyFont="1" applyFill="1" applyBorder="1" applyAlignment="1">
      <alignment horizontal="center" vertical="center" wrapText="1"/>
    </xf>
    <xf numFmtId="0" fontId="21" fillId="9" borderId="12" xfId="16" applyFont="1" applyFill="1" applyBorder="1" applyAlignment="1">
      <alignment horizontal="left" vertical="center" wrapText="1"/>
    </xf>
    <xf numFmtId="0" fontId="21" fillId="9" borderId="11" xfId="16" applyFont="1" applyFill="1" applyBorder="1" applyAlignment="1">
      <alignment vertical="center" wrapText="1"/>
    </xf>
    <xf numFmtId="0" fontId="21" fillId="9" borderId="91" xfId="16" applyFont="1" applyFill="1" applyBorder="1" applyAlignment="1">
      <alignment horizontal="center" vertical="center" wrapText="1"/>
    </xf>
    <xf numFmtId="0" fontId="21" fillId="9" borderId="109" xfId="16" applyFont="1" applyFill="1" applyBorder="1" applyAlignment="1">
      <alignment horizontal="center" vertical="center" wrapText="1"/>
    </xf>
    <xf numFmtId="0" fontId="21" fillId="9" borderId="84" xfId="16" applyFont="1" applyFill="1" applyBorder="1" applyAlignment="1">
      <alignment horizontal="center" vertical="center" wrapText="1"/>
    </xf>
    <xf numFmtId="0" fontId="20" fillId="9" borderId="155" xfId="16" applyFont="1" applyFill="1" applyBorder="1" applyAlignment="1">
      <alignment horizontal="center" vertical="center" wrapText="1"/>
    </xf>
    <xf numFmtId="0" fontId="20" fillId="9" borderId="156" xfId="16" applyFont="1" applyFill="1" applyBorder="1" applyAlignment="1">
      <alignment horizontal="center" vertical="center" wrapText="1"/>
    </xf>
    <xf numFmtId="0" fontId="20" fillId="9" borderId="127" xfId="16" applyFont="1" applyFill="1" applyBorder="1" applyAlignment="1">
      <alignment horizontal="center" vertical="center" wrapText="1"/>
    </xf>
    <xf numFmtId="0" fontId="21" fillId="9" borderId="155" xfId="16" applyFont="1" applyFill="1" applyBorder="1" applyAlignment="1">
      <alignment horizontal="center" vertical="center" wrapText="1"/>
    </xf>
    <xf numFmtId="0" fontId="21" fillId="9" borderId="127" xfId="16" applyFont="1" applyFill="1" applyBorder="1" applyAlignment="1">
      <alignment horizontal="center" vertical="center" wrapText="1"/>
    </xf>
    <xf numFmtId="49" fontId="23" fillId="0" borderId="148" xfId="16" applyNumberFormat="1" applyFont="1" applyBorder="1" applyAlignment="1">
      <alignment horizontal="left" vertical="top"/>
    </xf>
    <xf numFmtId="0" fontId="20" fillId="9" borderId="77" xfId="16" applyFont="1" applyFill="1" applyBorder="1" applyAlignment="1">
      <alignment horizontal="left" vertical="center" wrapText="1"/>
    </xf>
    <xf numFmtId="0" fontId="20" fillId="9" borderId="80" xfId="58" applyFont="1" applyFill="1" applyBorder="1" applyAlignment="1">
      <alignment horizontal="left" vertical="center" wrapText="1"/>
    </xf>
    <xf numFmtId="176" fontId="20" fillId="9" borderId="89" xfId="16" applyNumberFormat="1" applyFont="1" applyFill="1" applyBorder="1" applyAlignment="1">
      <alignment horizontal="left" vertical="center" wrapText="1" indent="1"/>
    </xf>
    <xf numFmtId="0" fontId="33" fillId="0" borderId="19" xfId="16" applyFont="1" applyFill="1" applyBorder="1" applyAlignment="1">
      <alignment horizontal="center" vertical="center" wrapText="1"/>
    </xf>
    <xf numFmtId="0" fontId="20" fillId="9" borderId="128" xfId="16" applyFont="1" applyFill="1" applyBorder="1" applyAlignment="1">
      <alignment horizontal="center" vertical="center"/>
    </xf>
    <xf numFmtId="0" fontId="12" fillId="9" borderId="157" xfId="16" applyFont="1" applyFill="1" applyBorder="1" applyAlignment="1">
      <alignment horizontal="center" vertical="center"/>
    </xf>
    <xf numFmtId="0" fontId="20" fillId="9" borderId="157" xfId="16" applyFont="1" applyFill="1" applyBorder="1" applyAlignment="1">
      <alignment horizontal="center" vertical="center"/>
    </xf>
    <xf numFmtId="0" fontId="20" fillId="9" borderId="10" xfId="16" applyFont="1" applyFill="1" applyBorder="1" applyAlignment="1">
      <alignment horizontal="left" vertical="center" wrapText="1"/>
    </xf>
    <xf numFmtId="0" fontId="20" fillId="9" borderId="158" xfId="16" applyFont="1" applyFill="1" applyBorder="1" applyAlignment="1">
      <alignment horizontal="left" vertical="center" wrapText="1"/>
    </xf>
    <xf numFmtId="0" fontId="20" fillId="9" borderId="34" xfId="16" applyFont="1" applyFill="1" applyBorder="1" applyAlignment="1">
      <alignment horizontal="left" vertical="center" wrapText="1"/>
    </xf>
    <xf numFmtId="0" fontId="21" fillId="9" borderId="128" xfId="16" applyFont="1" applyFill="1" applyBorder="1" applyAlignment="1">
      <alignment horizontal="center" vertical="center"/>
    </xf>
    <xf numFmtId="0" fontId="17" fillId="9" borderId="157" xfId="16" applyFont="1" applyFill="1" applyBorder="1" applyAlignment="1">
      <alignment horizontal="center" vertical="center"/>
    </xf>
    <xf numFmtId="0" fontId="21" fillId="9" borderId="157" xfId="16" applyFont="1" applyFill="1" applyBorder="1" applyAlignment="1">
      <alignment horizontal="center" vertical="center"/>
    </xf>
    <xf numFmtId="0" fontId="21" fillId="9" borderId="10" xfId="16" applyFont="1" applyFill="1" applyBorder="1" applyAlignment="1">
      <alignment horizontal="left" vertical="center" wrapText="1"/>
    </xf>
    <xf numFmtId="0" fontId="21" fillId="9" borderId="7" xfId="16" applyFont="1" applyFill="1" applyBorder="1" applyAlignment="1">
      <alignment horizontal="center" vertical="center" wrapText="1"/>
    </xf>
    <xf numFmtId="0" fontId="21" fillId="9" borderId="77" xfId="16" applyFont="1" applyFill="1" applyBorder="1" applyAlignment="1">
      <alignment horizontal="left" vertical="center" wrapText="1"/>
    </xf>
    <xf numFmtId="0" fontId="21" fillId="9" borderId="80" xfId="58" applyFont="1" applyFill="1" applyBorder="1" applyAlignment="1">
      <alignment horizontal="left" vertical="center" wrapText="1"/>
    </xf>
    <xf numFmtId="49" fontId="23" fillId="0" borderId="153" xfId="16" applyNumberFormat="1" applyFont="1" applyBorder="1" applyAlignment="1">
      <alignment horizontal="left" vertical="top"/>
    </xf>
    <xf numFmtId="0" fontId="20" fillId="9" borderId="159" xfId="16" applyFont="1" applyFill="1" applyBorder="1" applyAlignment="1">
      <alignment horizontal="center" vertical="center"/>
    </xf>
    <xf numFmtId="0" fontId="20" fillId="9" borderId="10" xfId="16" applyFont="1" applyFill="1" applyBorder="1" applyAlignment="1">
      <alignment horizontal="center" vertical="center"/>
    </xf>
    <xf numFmtId="0" fontId="20" fillId="9" borderId="14" xfId="16" applyFont="1" applyFill="1" applyBorder="1" applyAlignment="1">
      <alignment horizontal="center" vertical="center" wrapText="1"/>
    </xf>
    <xf numFmtId="0" fontId="20" fillId="9" borderId="15" xfId="16" applyFont="1" applyFill="1" applyBorder="1" applyAlignment="1">
      <alignment horizontal="center" vertical="center" wrapText="1"/>
    </xf>
    <xf numFmtId="0" fontId="20" fillId="9" borderId="16" xfId="16" applyFont="1" applyFill="1" applyBorder="1" applyAlignment="1">
      <alignment horizontal="center" vertical="center" wrapText="1"/>
    </xf>
    <xf numFmtId="0" fontId="20" fillId="9" borderId="68" xfId="16" applyFont="1" applyFill="1" applyBorder="1" applyAlignment="1">
      <alignment horizontal="left" vertical="center" wrapText="1"/>
    </xf>
    <xf numFmtId="0" fontId="20" fillId="9" borderId="36" xfId="16" applyFont="1" applyFill="1" applyBorder="1" applyAlignment="1">
      <alignment horizontal="left" vertical="center" wrapText="1"/>
    </xf>
    <xf numFmtId="0" fontId="21" fillId="9" borderId="159" xfId="16" applyFont="1" applyFill="1" applyBorder="1" applyAlignment="1">
      <alignment horizontal="center" vertical="center"/>
    </xf>
    <xf numFmtId="0" fontId="17" fillId="9" borderId="17" xfId="16" applyFont="1" applyFill="1" applyBorder="1" applyAlignment="1">
      <alignment horizontal="center" vertical="center"/>
    </xf>
    <xf numFmtId="0" fontId="21" fillId="9" borderId="10" xfId="16" applyFont="1" applyFill="1" applyBorder="1" applyAlignment="1">
      <alignment horizontal="center" vertical="center"/>
    </xf>
    <xf numFmtId="0" fontId="21" fillId="9" borderId="89" xfId="16" applyFont="1" applyFill="1" applyBorder="1" applyAlignment="1">
      <alignment horizontal="left" vertical="center" wrapText="1"/>
    </xf>
    <xf numFmtId="49" fontId="20" fillId="9" borderId="108" xfId="16" applyNumberFormat="1" applyFont="1" applyFill="1" applyBorder="1" applyAlignment="1">
      <alignment horizontal="left" vertical="center" wrapText="1"/>
    </xf>
    <xf numFmtId="0" fontId="21" fillId="0" borderId="87" xfId="16" applyFont="1" applyFill="1" applyBorder="1" applyAlignment="1">
      <alignment horizontal="center" vertical="center" shrinkToFit="1"/>
    </xf>
    <xf numFmtId="0" fontId="32" fillId="0" borderId="4" xfId="16" applyFont="1" applyFill="1" applyBorder="1" applyAlignment="1">
      <alignment horizontal="center" vertical="center" wrapText="1"/>
    </xf>
    <xf numFmtId="0" fontId="33" fillId="0" borderId="103" xfId="16" applyFont="1" applyFill="1" applyBorder="1" applyAlignment="1">
      <alignment horizontal="center" vertical="center" wrapText="1"/>
    </xf>
    <xf numFmtId="0" fontId="33" fillId="0" borderId="104" xfId="16" applyFont="1" applyFill="1" applyBorder="1" applyAlignment="1">
      <alignment horizontal="center" vertical="center" wrapText="1"/>
    </xf>
    <xf numFmtId="0" fontId="20" fillId="9" borderId="160" xfId="16" applyFont="1" applyFill="1" applyBorder="1" applyAlignment="1">
      <alignment horizontal="center" vertical="center"/>
    </xf>
    <xf numFmtId="0" fontId="21" fillId="9" borderId="160" xfId="16" applyFont="1" applyFill="1" applyBorder="1" applyAlignment="1">
      <alignment horizontal="center" vertical="center"/>
    </xf>
    <xf numFmtId="49" fontId="21" fillId="9" borderId="108" xfId="16" applyNumberFormat="1" applyFont="1" applyFill="1" applyBorder="1" applyAlignment="1">
      <alignment horizontal="left" vertical="center" wrapText="1"/>
    </xf>
    <xf numFmtId="0" fontId="17" fillId="9" borderId="4" xfId="16" applyFont="1" applyFill="1" applyBorder="1" applyAlignment="1">
      <alignment horizontal="center" vertical="center"/>
    </xf>
    <xf numFmtId="49" fontId="20" fillId="9" borderId="82" xfId="16" applyNumberFormat="1" applyFont="1" applyFill="1" applyBorder="1" applyAlignment="1">
      <alignment horizontal="left" vertical="center" wrapText="1"/>
    </xf>
    <xf numFmtId="0" fontId="21" fillId="0" borderId="83" xfId="16" applyFont="1" applyFill="1" applyBorder="1" applyAlignment="1">
      <alignment horizontal="center" vertical="center" shrinkToFit="1"/>
    </xf>
    <xf numFmtId="0" fontId="32" fillId="0" borderId="10" xfId="16" applyFont="1" applyFill="1" applyBorder="1" applyAlignment="1">
      <alignment horizontal="center" vertical="center" wrapText="1"/>
    </xf>
    <xf numFmtId="0" fontId="33" fillId="0" borderId="105" xfId="16" applyFont="1" applyFill="1" applyBorder="1" applyAlignment="1">
      <alignment horizontal="center" vertical="center" wrapText="1"/>
    </xf>
    <xf numFmtId="0" fontId="33" fillId="0" borderId="106" xfId="16" applyFont="1" applyFill="1" applyBorder="1" applyAlignment="1">
      <alignment horizontal="center" vertical="center" wrapText="1"/>
    </xf>
    <xf numFmtId="0" fontId="20" fillId="9" borderId="92" xfId="16" applyFont="1" applyFill="1" applyBorder="1" applyAlignment="1">
      <alignment horizontal="center" vertical="center" wrapText="1"/>
    </xf>
    <xf numFmtId="0" fontId="20" fillId="9" borderId="161" xfId="16" applyFont="1" applyFill="1" applyBorder="1" applyAlignment="1">
      <alignment horizontal="center" vertical="center"/>
    </xf>
    <xf numFmtId="0" fontId="20" fillId="9" borderId="17" xfId="16" applyFont="1" applyFill="1" applyBorder="1" applyAlignment="1">
      <alignment horizontal="left" vertical="center" wrapText="1"/>
    </xf>
    <xf numFmtId="0" fontId="20" fillId="9" borderId="100" xfId="16" applyFont="1" applyFill="1" applyBorder="1" applyAlignment="1">
      <alignment horizontal="center" vertical="center" wrapText="1"/>
    </xf>
    <xf numFmtId="0" fontId="21" fillId="9" borderId="92" xfId="16" applyFont="1" applyFill="1" applyBorder="1" applyAlignment="1">
      <alignment horizontal="center" vertical="center" wrapText="1"/>
    </xf>
    <xf numFmtId="0" fontId="21" fillId="9" borderId="161" xfId="16" applyFont="1" applyFill="1" applyBorder="1" applyAlignment="1">
      <alignment horizontal="center" vertical="center"/>
    </xf>
    <xf numFmtId="0" fontId="21" fillId="9" borderId="17" xfId="16" applyFont="1" applyFill="1" applyBorder="1" applyAlignment="1">
      <alignment horizontal="left" vertical="center" wrapText="1"/>
    </xf>
    <xf numFmtId="0" fontId="21" fillId="9" borderId="100" xfId="16" applyFont="1" applyFill="1" applyBorder="1" applyAlignment="1">
      <alignment horizontal="center" vertical="center" wrapText="1"/>
    </xf>
    <xf numFmtId="49" fontId="21" fillId="9" borderId="82" xfId="16" applyNumberFormat="1" applyFont="1" applyFill="1" applyBorder="1" applyAlignment="1">
      <alignment horizontal="left" vertical="center" wrapText="1"/>
    </xf>
    <xf numFmtId="0" fontId="21" fillId="9" borderId="14" xfId="16" applyFont="1" applyFill="1" applyBorder="1" applyAlignment="1">
      <alignment horizontal="left" vertical="center" wrapText="1"/>
    </xf>
    <xf numFmtId="0" fontId="21" fillId="9" borderId="96" xfId="16" applyFont="1" applyFill="1" applyBorder="1" applyAlignment="1">
      <alignment horizontal="center" vertical="center" wrapText="1"/>
    </xf>
    <xf numFmtId="0" fontId="12" fillId="9" borderId="157" xfId="16" applyFont="1" applyFill="1" applyBorder="1" applyAlignment="1">
      <alignment horizontal="left" vertical="center"/>
    </xf>
    <xf numFmtId="49" fontId="20" fillId="9" borderId="4" xfId="16" applyNumberFormat="1" applyFont="1" applyFill="1" applyBorder="1" applyAlignment="1">
      <alignment horizontal="center" vertical="center" wrapText="1"/>
    </xf>
    <xf numFmtId="0" fontId="20" fillId="9" borderId="90" xfId="16" applyFont="1" applyFill="1" applyBorder="1" applyAlignment="1">
      <alignment horizontal="right" vertical="center" wrapText="1"/>
    </xf>
    <xf numFmtId="0" fontId="17" fillId="9" borderId="157" xfId="16" applyFont="1" applyFill="1" applyBorder="1" applyAlignment="1">
      <alignment horizontal="left" vertical="center"/>
    </xf>
    <xf numFmtId="49" fontId="21" fillId="9" borderId="4" xfId="16" applyNumberFormat="1" applyFont="1" applyFill="1" applyBorder="1" applyAlignment="1">
      <alignment horizontal="center" vertical="center" wrapText="1"/>
    </xf>
    <xf numFmtId="0" fontId="21" fillId="9" borderId="90" xfId="16" applyFont="1" applyFill="1" applyBorder="1" applyAlignment="1">
      <alignment horizontal="right" vertical="center" wrapText="1"/>
    </xf>
    <xf numFmtId="0" fontId="20" fillId="9" borderId="95" xfId="16" applyFont="1" applyFill="1" applyBorder="1" applyAlignment="1">
      <alignment horizontal="left" vertical="center" wrapText="1"/>
    </xf>
    <xf numFmtId="176" fontId="20" fillId="9" borderId="95" xfId="16" applyNumberFormat="1" applyFont="1" applyFill="1" applyBorder="1" applyAlignment="1">
      <alignment horizontal="left" vertical="center" wrapText="1" indent="1"/>
    </xf>
    <xf numFmtId="49" fontId="20" fillId="9" borderId="10" xfId="16" applyNumberFormat="1" applyFont="1" applyFill="1" applyBorder="1" applyAlignment="1">
      <alignment horizontal="center" vertical="center" wrapText="1"/>
    </xf>
    <xf numFmtId="0" fontId="20" fillId="9" borderId="102" xfId="16" applyFont="1" applyFill="1" applyBorder="1" applyAlignment="1">
      <alignment horizontal="right" vertical="center" wrapText="1"/>
    </xf>
    <xf numFmtId="0" fontId="17" fillId="9" borderId="10" xfId="16" applyFont="1" applyFill="1" applyBorder="1" applyAlignment="1">
      <alignment horizontal="left" vertical="center"/>
    </xf>
    <xf numFmtId="49" fontId="21" fillId="9" borderId="10" xfId="16" applyNumberFormat="1" applyFont="1" applyFill="1" applyBorder="1" applyAlignment="1">
      <alignment horizontal="center" vertical="center" wrapText="1"/>
    </xf>
    <xf numFmtId="0" fontId="21" fillId="9" borderId="102" xfId="16" applyFont="1" applyFill="1" applyBorder="1" applyAlignment="1">
      <alignment horizontal="right" vertical="center" wrapText="1"/>
    </xf>
    <xf numFmtId="0" fontId="12" fillId="9" borderId="102" xfId="16" applyFont="1" applyFill="1" applyBorder="1" applyAlignment="1">
      <alignment horizontal="center" vertical="center"/>
    </xf>
    <xf numFmtId="0" fontId="12" fillId="9" borderId="97" xfId="16" applyFont="1" applyFill="1" applyBorder="1" applyAlignment="1">
      <alignment horizontal="center" vertical="center"/>
    </xf>
    <xf numFmtId="0" fontId="20" fillId="9" borderId="10" xfId="16" applyFont="1" applyFill="1" applyBorder="1" applyAlignment="1">
      <alignment horizontal="center" vertical="center" wrapText="1"/>
    </xf>
    <xf numFmtId="0" fontId="21" fillId="9" borderId="10" xfId="16" applyFont="1" applyFill="1" applyBorder="1" applyAlignment="1">
      <alignment horizontal="center" vertical="center" wrapText="1"/>
    </xf>
    <xf numFmtId="0" fontId="17" fillId="9" borderId="97" xfId="16" applyFont="1" applyFill="1" applyBorder="1" applyAlignment="1">
      <alignment horizontal="center" vertical="center"/>
    </xf>
    <xf numFmtId="177" fontId="20" fillId="9" borderId="97" xfId="16" applyNumberFormat="1" applyFont="1" applyFill="1" applyBorder="1" applyAlignment="1">
      <alignment horizontal="center" vertical="center" wrapText="1"/>
    </xf>
    <xf numFmtId="0" fontId="17" fillId="9" borderId="36" xfId="16" applyFont="1" applyFill="1" applyBorder="1" applyAlignment="1">
      <alignment vertical="center"/>
    </xf>
    <xf numFmtId="177" fontId="21" fillId="9" borderId="97" xfId="16" applyNumberFormat="1" applyFont="1" applyFill="1" applyBorder="1" applyAlignment="1">
      <alignment horizontal="center" vertical="center" wrapText="1"/>
    </xf>
    <xf numFmtId="0" fontId="20" fillId="9" borderId="137" xfId="16" applyFont="1" applyFill="1" applyBorder="1" applyAlignment="1">
      <alignment horizontal="center" vertical="center" wrapText="1"/>
    </xf>
    <xf numFmtId="177" fontId="20" fillId="9" borderId="102" xfId="16" applyNumberFormat="1" applyFont="1" applyFill="1" applyBorder="1" applyAlignment="1">
      <alignment vertical="center" wrapText="1"/>
    </xf>
    <xf numFmtId="177" fontId="20" fillId="9" borderId="102" xfId="16" applyNumberFormat="1" applyFont="1" applyFill="1" applyBorder="1" applyAlignment="1">
      <alignment horizontal="center" vertical="center" wrapText="1"/>
    </xf>
    <xf numFmtId="177" fontId="20" fillId="9" borderId="102" xfId="16" applyNumberFormat="1" applyFont="1" applyFill="1" applyBorder="1" applyAlignment="1">
      <alignment horizontal="left" vertical="center" wrapText="1"/>
    </xf>
    <xf numFmtId="177" fontId="21" fillId="9" borderId="102" xfId="16" applyNumberFormat="1" applyFont="1" applyFill="1" applyBorder="1" applyAlignment="1">
      <alignment horizontal="center" vertical="center" wrapText="1"/>
    </xf>
    <xf numFmtId="49" fontId="20" fillId="9" borderId="17" xfId="16" applyNumberFormat="1" applyFont="1" applyFill="1" applyBorder="1" applyAlignment="1">
      <alignment horizontal="center" vertical="center" wrapText="1"/>
    </xf>
    <xf numFmtId="0" fontId="15" fillId="9" borderId="83" xfId="16" applyFont="1" applyFill="1" applyBorder="1" applyAlignment="1">
      <alignment horizontal="center" vertical="center" wrapText="1"/>
    </xf>
    <xf numFmtId="177" fontId="20" fillId="9" borderId="10" xfId="16" applyNumberFormat="1" applyFont="1" applyFill="1" applyBorder="1" applyAlignment="1">
      <alignment horizontal="center" vertical="center" wrapText="1"/>
    </xf>
    <xf numFmtId="177" fontId="20" fillId="9" borderId="12" xfId="16" applyNumberFormat="1" applyFont="1" applyFill="1" applyBorder="1" applyAlignment="1">
      <alignment horizontal="center" vertical="center" wrapText="1"/>
    </xf>
    <xf numFmtId="177" fontId="21" fillId="9" borderId="10" xfId="16" applyNumberFormat="1" applyFont="1" applyFill="1" applyBorder="1" applyAlignment="1">
      <alignment horizontal="center" vertical="center" wrapText="1"/>
    </xf>
    <xf numFmtId="177" fontId="21" fillId="9" borderId="12" xfId="16" applyNumberFormat="1" applyFont="1" applyFill="1" applyBorder="1" applyAlignment="1">
      <alignment horizontal="center" vertical="center" wrapText="1"/>
    </xf>
    <xf numFmtId="49" fontId="21" fillId="9" borderId="17" xfId="16" applyNumberFormat="1" applyFont="1" applyFill="1" applyBorder="1" applyAlignment="1">
      <alignment horizontal="center" vertical="center" wrapText="1"/>
    </xf>
    <xf numFmtId="49" fontId="20" fillId="9" borderId="0" xfId="16" applyNumberFormat="1" applyFont="1" applyFill="1" applyAlignment="1">
      <alignment horizontal="center" vertical="center"/>
    </xf>
    <xf numFmtId="49" fontId="20" fillId="9" borderId="129" xfId="16" applyNumberFormat="1" applyFont="1" applyFill="1" applyBorder="1" applyAlignment="1">
      <alignment horizontal="left" vertical="center" wrapText="1"/>
    </xf>
    <xf numFmtId="0" fontId="32" fillId="0" borderId="17" xfId="16" applyFont="1" applyFill="1" applyBorder="1" applyAlignment="1">
      <alignment horizontal="center" vertical="center" wrapText="1"/>
    </xf>
    <xf numFmtId="49" fontId="21" fillId="9" borderId="129" xfId="16" applyNumberFormat="1" applyFont="1" applyFill="1" applyBorder="1" applyAlignment="1">
      <alignment horizontal="left" vertical="center" wrapText="1"/>
    </xf>
    <xf numFmtId="49" fontId="15" fillId="9" borderId="83" xfId="16" applyNumberFormat="1" applyFont="1" applyFill="1" applyBorder="1" applyAlignment="1">
      <alignment horizontal="center" vertical="center" wrapText="1"/>
    </xf>
    <xf numFmtId="49" fontId="26" fillId="0" borderId="87" xfId="16" applyNumberFormat="1" applyFont="1" applyFill="1" applyBorder="1" applyAlignment="1">
      <alignment vertical="center" wrapText="1"/>
    </xf>
    <xf numFmtId="0" fontId="15" fillId="9" borderId="83" xfId="16" applyFont="1" applyFill="1" applyBorder="1" applyAlignment="1">
      <alignment horizontal="left" vertical="center" wrapText="1"/>
    </xf>
    <xf numFmtId="49" fontId="21" fillId="0" borderId="160" xfId="16" applyNumberFormat="1" applyFont="1" applyFill="1" applyBorder="1" applyAlignment="1">
      <alignment horizontal="center" vertical="center" wrapText="1"/>
    </xf>
    <xf numFmtId="0" fontId="21" fillId="9" borderId="0" xfId="16" applyFont="1" applyFill="1" applyAlignment="1">
      <alignment horizontal="left" vertical="top"/>
    </xf>
    <xf numFmtId="49" fontId="23" fillId="0" borderId="162" xfId="16" applyNumberFormat="1" applyFont="1" applyBorder="1" applyAlignment="1">
      <alignment horizontal="left" vertical="top"/>
    </xf>
    <xf numFmtId="0" fontId="20" fillId="9" borderId="163" xfId="16" applyFont="1" applyFill="1" applyBorder="1" applyAlignment="1">
      <alignment horizontal="left" vertical="center" wrapText="1"/>
    </xf>
    <xf numFmtId="0" fontId="20" fillId="9" borderId="164" xfId="16" applyFont="1" applyFill="1" applyBorder="1" applyAlignment="1">
      <alignment horizontal="left" vertical="center" wrapText="1"/>
    </xf>
    <xf numFmtId="0" fontId="20" fillId="9" borderId="165" xfId="16" applyFont="1" applyFill="1" applyBorder="1" applyAlignment="1">
      <alignment horizontal="center" vertical="center" wrapText="1"/>
    </xf>
    <xf numFmtId="0" fontId="20" fillId="9" borderId="166" xfId="58" applyFont="1" applyFill="1" applyBorder="1" applyAlignment="1">
      <alignment horizontal="left" vertical="center" wrapText="1"/>
    </xf>
    <xf numFmtId="49" fontId="20" fillId="9" borderId="164" xfId="16" applyNumberFormat="1" applyFont="1" applyFill="1" applyBorder="1" applyAlignment="1">
      <alignment horizontal="left" vertical="center" wrapText="1"/>
    </xf>
    <xf numFmtId="49" fontId="20" fillId="9" borderId="163" xfId="16" applyNumberFormat="1" applyFont="1" applyFill="1" applyBorder="1" applyAlignment="1">
      <alignment horizontal="left" vertical="center" wrapText="1"/>
    </xf>
    <xf numFmtId="0" fontId="15" fillId="9" borderId="114" xfId="16" applyFont="1" applyFill="1" applyBorder="1" applyAlignment="1">
      <alignment horizontal="left" vertical="center" wrapText="1"/>
    </xf>
    <xf numFmtId="0" fontId="21" fillId="0" borderId="114" xfId="16" applyFont="1" applyFill="1" applyBorder="1" applyAlignment="1">
      <alignment horizontal="center" vertical="center" shrinkToFit="1"/>
    </xf>
    <xf numFmtId="49" fontId="21" fillId="0" borderId="167" xfId="16" applyNumberFormat="1" applyFont="1" applyFill="1" applyBorder="1" applyAlignment="1">
      <alignment horizontal="center" vertical="center" wrapText="1"/>
    </xf>
    <xf numFmtId="0" fontId="33" fillId="0" borderId="119" xfId="16" applyFont="1" applyFill="1" applyBorder="1" applyAlignment="1">
      <alignment horizontal="center" vertical="center" wrapText="1"/>
    </xf>
    <xf numFmtId="0" fontId="33" fillId="0" borderId="120" xfId="16" applyFont="1" applyFill="1" applyBorder="1" applyAlignment="1">
      <alignment horizontal="center" vertical="center" wrapText="1"/>
    </xf>
    <xf numFmtId="0" fontId="12" fillId="9" borderId="117" xfId="16" applyFont="1" applyFill="1" applyBorder="1" applyAlignment="1">
      <alignment horizontal="center" vertical="center"/>
    </xf>
    <xf numFmtId="0" fontId="20" fillId="10" borderId="55" xfId="16" applyFont="1" applyFill="1" applyBorder="1" applyAlignment="1">
      <alignment horizontal="left" vertical="center" wrapText="1"/>
    </xf>
    <xf numFmtId="0" fontId="20" fillId="9" borderId="117" xfId="16" applyFont="1" applyFill="1" applyBorder="1" applyAlignment="1">
      <alignment vertical="center" wrapText="1"/>
    </xf>
    <xf numFmtId="0" fontId="20" fillId="10" borderId="113" xfId="16" applyFont="1" applyFill="1" applyBorder="1" applyAlignment="1">
      <alignment horizontal="left" vertical="center" wrapText="1"/>
    </xf>
    <xf numFmtId="0" fontId="20" fillId="9" borderId="138" xfId="16" applyFont="1" applyFill="1" applyBorder="1" applyAlignment="1">
      <alignment horizontal="center" vertical="center" wrapText="1"/>
    </xf>
    <xf numFmtId="0" fontId="20" fillId="9" borderId="167" xfId="16" applyFont="1" applyFill="1" applyBorder="1" applyAlignment="1">
      <alignment horizontal="center" vertical="center"/>
    </xf>
    <xf numFmtId="0" fontId="12" fillId="9" borderId="55" xfId="16" applyFont="1" applyFill="1" applyBorder="1" applyAlignment="1">
      <alignment horizontal="center" vertical="center"/>
    </xf>
    <xf numFmtId="0" fontId="12" fillId="9" borderId="55" xfId="16" applyFont="1" applyFill="1" applyBorder="1" applyAlignment="1">
      <alignment horizontal="left" vertical="center"/>
    </xf>
    <xf numFmtId="0" fontId="13" fillId="9" borderId="117" xfId="16" applyFont="1" applyFill="1" applyBorder="1" applyAlignment="1">
      <alignment vertical="center"/>
    </xf>
    <xf numFmtId="0" fontId="20" fillId="9" borderId="168" xfId="16" applyFont="1" applyFill="1" applyBorder="1" applyAlignment="1">
      <alignment horizontal="left" vertical="center" wrapText="1"/>
    </xf>
    <xf numFmtId="0" fontId="20" fillId="9" borderId="138" xfId="16" applyFont="1" applyFill="1" applyBorder="1" applyAlignment="1">
      <alignment horizontal="left" vertical="center" wrapText="1"/>
    </xf>
    <xf numFmtId="49" fontId="20" fillId="9" borderId="116" xfId="16" applyNumberFormat="1" applyFont="1" applyFill="1" applyBorder="1" applyAlignment="1">
      <alignment horizontal="left" vertical="center" wrapText="1"/>
    </xf>
    <xf numFmtId="0" fontId="20" fillId="9" borderId="59" xfId="16" applyFont="1" applyFill="1" applyBorder="1" applyAlignment="1">
      <alignment horizontal="left" vertical="center" wrapText="1"/>
    </xf>
    <xf numFmtId="0" fontId="21" fillId="10" borderId="113" xfId="16" applyFont="1" applyFill="1" applyBorder="1" applyAlignment="1">
      <alignment horizontal="left" vertical="center" wrapText="1"/>
    </xf>
    <xf numFmtId="0" fontId="21" fillId="9" borderId="138" xfId="16" applyFont="1" applyFill="1" applyBorder="1" applyAlignment="1">
      <alignment horizontal="center" vertical="center" wrapText="1"/>
    </xf>
    <xf numFmtId="0" fontId="21" fillId="10" borderId="116" xfId="16" applyFont="1" applyFill="1" applyBorder="1" applyAlignment="1">
      <alignment horizontal="left" vertical="center" wrapText="1"/>
    </xf>
    <xf numFmtId="0" fontId="21" fillId="9" borderId="167" xfId="16" applyFont="1" applyFill="1" applyBorder="1" applyAlignment="1">
      <alignment horizontal="center" vertical="center"/>
    </xf>
    <xf numFmtId="0" fontId="17" fillId="9" borderId="55" xfId="16" applyFont="1" applyFill="1" applyBorder="1" applyAlignment="1">
      <alignment horizontal="center" vertical="center"/>
    </xf>
    <xf numFmtId="0" fontId="17" fillId="9" borderId="55" xfId="16" applyFont="1" applyFill="1" applyBorder="1" applyAlignment="1">
      <alignment horizontal="left" vertical="center"/>
    </xf>
    <xf numFmtId="0" fontId="26" fillId="9" borderId="117" xfId="16" applyFont="1" applyFill="1" applyBorder="1" applyAlignment="1">
      <alignment vertical="center"/>
    </xf>
    <xf numFmtId="0" fontId="21" fillId="9" borderId="138" xfId="16" applyFont="1" applyFill="1" applyBorder="1" applyAlignment="1">
      <alignment horizontal="left" vertical="center" wrapText="1"/>
    </xf>
    <xf numFmtId="0" fontId="21" fillId="9" borderId="166" xfId="58" applyFont="1" applyFill="1" applyBorder="1" applyAlignment="1">
      <alignment horizontal="left" vertical="center" wrapText="1"/>
    </xf>
    <xf numFmtId="49" fontId="21" fillId="9" borderId="116" xfId="16" applyNumberFormat="1" applyFont="1" applyFill="1" applyBorder="1" applyAlignment="1">
      <alignment horizontal="left" vertical="center" wrapText="1"/>
    </xf>
    <xf numFmtId="0" fontId="21" fillId="10" borderId="54" xfId="16" applyFont="1" applyFill="1" applyBorder="1" applyAlignment="1">
      <alignment horizontal="left" vertical="center" wrapText="1"/>
    </xf>
    <xf numFmtId="0" fontId="21" fillId="9" borderId="117" xfId="16" applyFont="1" applyFill="1" applyBorder="1" applyAlignment="1">
      <alignment vertical="center" wrapText="1"/>
    </xf>
    <xf numFmtId="14" fontId="20" fillId="9" borderId="0" xfId="16" applyNumberFormat="1" applyFont="1" applyFill="1" applyAlignment="1">
      <alignment horizontal="left" vertical="top"/>
    </xf>
    <xf numFmtId="0" fontId="29" fillId="9" borderId="0" xfId="25" applyFont="1" applyFill="1" applyAlignment="1">
      <alignment horizontal="left" vertical="top"/>
    </xf>
    <xf numFmtId="0" fontId="12" fillId="9" borderId="0" xfId="25" applyFont="1" applyFill="1" applyAlignment="1">
      <alignment horizontal="left" vertical="top" indent="3"/>
    </xf>
    <xf numFmtId="0" fontId="20" fillId="9" borderId="64" xfId="25" applyFont="1" applyFill="1" applyBorder="1" applyAlignment="1">
      <alignment horizontal="center" vertical="center" wrapText="1"/>
    </xf>
    <xf numFmtId="0" fontId="20" fillId="10" borderId="169" xfId="25" applyFont="1" applyFill="1" applyBorder="1" applyAlignment="1">
      <alignment horizontal="center" vertical="center" textRotation="255"/>
    </xf>
    <xf numFmtId="0" fontId="20" fillId="10" borderId="170" xfId="25" applyFont="1" applyFill="1" applyBorder="1" applyAlignment="1">
      <alignment horizontal="center" vertical="center" textRotation="255"/>
    </xf>
    <xf numFmtId="0" fontId="18" fillId="9" borderId="0" xfId="25" applyFont="1" applyFill="1" applyAlignment="1">
      <alignment horizontal="left" vertical="top" wrapText="1"/>
    </xf>
    <xf numFmtId="0" fontId="12" fillId="9" borderId="31" xfId="25" applyFont="1" applyFill="1" applyBorder="1" applyAlignment="1">
      <alignment horizontal="center" vertical="center" textRotation="255" wrapText="1"/>
    </xf>
    <xf numFmtId="0" fontId="29" fillId="10" borderId="124" xfId="25" applyFont="1" applyFill="1" applyBorder="1" applyAlignment="1">
      <alignment horizontal="left" vertical="center" wrapText="1"/>
    </xf>
    <xf numFmtId="0" fontId="20" fillId="10" borderId="171" xfId="25" applyFont="1" applyFill="1" applyBorder="1" applyAlignment="1">
      <alignment horizontal="center" vertical="center" textRotation="255"/>
    </xf>
    <xf numFmtId="0" fontId="20" fillId="9" borderId="0" xfId="25" applyFont="1" applyFill="1" applyAlignment="1">
      <alignment horizontal="left" vertical="top" indent="7"/>
    </xf>
    <xf numFmtId="0" fontId="22" fillId="9" borderId="0" xfId="25" applyFont="1" applyFill="1" applyBorder="1" applyAlignment="1">
      <alignment horizontal="left" vertical="top" wrapText="1"/>
    </xf>
    <xf numFmtId="0" fontId="34" fillId="9" borderId="36" xfId="25" applyFont="1" applyFill="1" applyBorder="1" applyAlignment="1">
      <alignment horizontal="left" vertical="top" wrapText="1"/>
    </xf>
    <xf numFmtId="0" fontId="21" fillId="10" borderId="169" xfId="25" applyFont="1" applyFill="1" applyBorder="1" applyAlignment="1">
      <alignment horizontal="center" vertical="center" textRotation="255"/>
    </xf>
    <xf numFmtId="0" fontId="21" fillId="10" borderId="170" xfId="25" applyFont="1" applyFill="1" applyBorder="1" applyAlignment="1">
      <alignment horizontal="center" vertical="center" textRotation="255"/>
    </xf>
    <xf numFmtId="0" fontId="21" fillId="10" borderId="171" xfId="25" applyFont="1" applyFill="1" applyBorder="1" applyAlignment="1">
      <alignment horizontal="center" vertical="center" textRotation="255"/>
    </xf>
    <xf numFmtId="0" fontId="34" fillId="9" borderId="0" xfId="25" applyFont="1" applyFill="1" applyAlignment="1">
      <alignment horizontal="left" vertical="top" wrapText="1"/>
    </xf>
    <xf numFmtId="0" fontId="17" fillId="9" borderId="31" xfId="25" applyFont="1" applyFill="1" applyBorder="1" applyAlignment="1">
      <alignment horizontal="center" vertical="center" textRotation="255" wrapText="1"/>
    </xf>
    <xf numFmtId="0" fontId="32" fillId="10" borderId="124" xfId="25" applyFont="1" applyFill="1" applyBorder="1" applyAlignment="1">
      <alignment horizontal="left" vertical="center" wrapText="1"/>
    </xf>
    <xf numFmtId="0" fontId="21" fillId="9" borderId="0" xfId="25" applyFont="1" applyFill="1" applyAlignment="1">
      <alignment horizontal="left" vertical="top" indent="7"/>
    </xf>
    <xf numFmtId="0" fontId="21" fillId="9" borderId="0" xfId="25" applyFont="1" applyFill="1" applyAlignment="1">
      <alignment horizontal="left" vertical="top" indent="4"/>
    </xf>
    <xf numFmtId="0" fontId="20" fillId="9" borderId="33" xfId="25" applyFont="1" applyFill="1" applyBorder="1" applyAlignment="1">
      <alignment horizontal="center" vertical="center"/>
    </xf>
    <xf numFmtId="0" fontId="20" fillId="9" borderId="98" xfId="25" applyFont="1" applyFill="1" applyBorder="1" applyAlignment="1">
      <alignment horizontal="center" vertical="top" wrapText="1"/>
    </xf>
    <xf numFmtId="0" fontId="32" fillId="0" borderId="172" xfId="25" applyFont="1" applyFill="1" applyBorder="1" applyAlignment="1">
      <alignment horizontal="center" vertical="center" wrapText="1"/>
    </xf>
    <xf numFmtId="0" fontId="32" fillId="0" borderId="80" xfId="25" applyFont="1" applyFill="1" applyBorder="1" applyAlignment="1">
      <alignment horizontal="center" vertical="center" wrapText="1"/>
    </xf>
    <xf numFmtId="0" fontId="32" fillId="0" borderId="81" xfId="25" applyFont="1" applyFill="1" applyBorder="1" applyAlignment="1">
      <alignment horizontal="center" vertical="center" wrapText="1"/>
    </xf>
    <xf numFmtId="0" fontId="20" fillId="10" borderId="10" xfId="25" applyFont="1" applyFill="1" applyBorder="1" applyAlignment="1">
      <alignment horizontal="left" vertical="center"/>
    </xf>
    <xf numFmtId="0" fontId="20" fillId="10" borderId="37" xfId="25" applyFont="1" applyFill="1" applyBorder="1" applyAlignment="1">
      <alignment horizontal="left" vertical="center"/>
    </xf>
    <xf numFmtId="0" fontId="20" fillId="9" borderId="74" xfId="25" applyFont="1" applyFill="1" applyBorder="1" applyAlignment="1">
      <alignment horizontal="center" vertical="center"/>
    </xf>
    <xf numFmtId="0" fontId="20" fillId="9" borderId="66" xfId="25" applyFont="1" applyFill="1" applyBorder="1" applyAlignment="1">
      <alignment horizontal="center" vertical="center"/>
    </xf>
    <xf numFmtId="0" fontId="20" fillId="9" borderId="15" xfId="25" applyFont="1" applyFill="1" applyBorder="1" applyAlignment="1">
      <alignment vertical="center" wrapText="1"/>
    </xf>
    <xf numFmtId="0" fontId="20" fillId="9" borderId="12" xfId="25" applyFont="1" applyFill="1" applyBorder="1" applyAlignment="1">
      <alignment horizontal="center" vertical="center"/>
    </xf>
    <xf numFmtId="0" fontId="20" fillId="9" borderId="0" xfId="25" applyFont="1" applyFill="1" applyAlignment="1">
      <alignment horizontal="center" vertical="center"/>
    </xf>
    <xf numFmtId="0" fontId="20" fillId="9" borderId="11" xfId="25" applyFont="1" applyFill="1" applyBorder="1" applyAlignment="1">
      <alignment horizontal="center" vertical="center"/>
    </xf>
    <xf numFmtId="0" fontId="20" fillId="9" borderId="31" xfId="25" applyFont="1" applyFill="1" applyBorder="1" applyAlignment="1">
      <alignment vertical="center" wrapText="1"/>
    </xf>
    <xf numFmtId="0" fontId="20" fillId="9" borderId="66" xfId="25" applyFont="1" applyFill="1" applyBorder="1" applyAlignment="1">
      <alignment vertical="center" wrapText="1"/>
    </xf>
    <xf numFmtId="0" fontId="20" fillId="9" borderId="73" xfId="25" applyFont="1" applyFill="1" applyBorder="1" applyAlignment="1">
      <alignment vertical="center" wrapText="1"/>
    </xf>
    <xf numFmtId="0" fontId="29" fillId="10" borderId="10" xfId="25" applyFont="1" applyFill="1" applyBorder="1" applyAlignment="1">
      <alignment horizontal="left" vertical="center" wrapText="1"/>
    </xf>
    <xf numFmtId="0" fontId="21" fillId="0" borderId="0" xfId="25" applyNumberFormat="1" applyFont="1" applyFill="1" applyAlignment="1">
      <alignment horizontal="center" vertical="top" wrapText="1"/>
    </xf>
    <xf numFmtId="178" fontId="21" fillId="0" borderId="0" xfId="25" applyNumberFormat="1" applyFont="1" applyFill="1" applyAlignment="1">
      <alignment horizontal="center" vertical="top" wrapText="1"/>
    </xf>
    <xf numFmtId="0" fontId="21" fillId="10" borderId="37" xfId="25" applyFont="1" applyFill="1" applyBorder="1" applyAlignment="1">
      <alignment horizontal="left" vertical="center"/>
    </xf>
    <xf numFmtId="0" fontId="21" fillId="9" borderId="74" xfId="25" applyFont="1" applyFill="1" applyBorder="1" applyAlignment="1">
      <alignment horizontal="center" vertical="center"/>
    </xf>
    <xf numFmtId="0" fontId="21" fillId="9" borderId="66" xfId="25" applyFont="1" applyFill="1" applyBorder="1" applyAlignment="1">
      <alignment horizontal="center" vertical="center"/>
    </xf>
    <xf numFmtId="0" fontId="21" fillId="9" borderId="15" xfId="25" applyFont="1" applyFill="1" applyBorder="1" applyAlignment="1">
      <alignment vertical="center" wrapText="1"/>
    </xf>
    <xf numFmtId="0" fontId="21" fillId="10" borderId="10" xfId="25" applyFont="1" applyFill="1" applyBorder="1" applyAlignment="1">
      <alignment horizontal="left" vertical="center"/>
    </xf>
    <xf numFmtId="0" fontId="21" fillId="9" borderId="12" xfId="25" applyFont="1" applyFill="1" applyBorder="1" applyAlignment="1">
      <alignment horizontal="center" vertical="center"/>
    </xf>
    <xf numFmtId="0" fontId="21" fillId="9" borderId="0" xfId="25" applyFont="1" applyFill="1" applyAlignment="1">
      <alignment horizontal="center" vertical="center"/>
    </xf>
    <xf numFmtId="0" fontId="21" fillId="9" borderId="11" xfId="25" applyFont="1" applyFill="1" applyBorder="1" applyAlignment="1">
      <alignment horizontal="center" vertical="center"/>
    </xf>
    <xf numFmtId="0" fontId="21" fillId="9" borderId="31" xfId="25" applyFont="1" applyFill="1" applyBorder="1" applyAlignment="1">
      <alignment vertical="center" wrapText="1"/>
    </xf>
    <xf numFmtId="0" fontId="21" fillId="9" borderId="66" xfId="25" applyFont="1" applyFill="1" applyBorder="1" applyAlignment="1">
      <alignment vertical="center" wrapText="1"/>
    </xf>
    <xf numFmtId="0" fontId="21" fillId="9" borderId="73" xfId="25" applyFont="1" applyFill="1" applyBorder="1" applyAlignment="1">
      <alignment vertical="center" wrapText="1"/>
    </xf>
    <xf numFmtId="0" fontId="32" fillId="10" borderId="10" xfId="25" applyFont="1" applyFill="1" applyBorder="1" applyAlignment="1">
      <alignment horizontal="left" vertical="center" wrapText="1"/>
    </xf>
    <xf numFmtId="0" fontId="21" fillId="9" borderId="0" xfId="25" applyFont="1" applyFill="1" applyAlignment="1">
      <alignment horizontal="left" vertical="top" wrapText="1"/>
    </xf>
    <xf numFmtId="0" fontId="20" fillId="9" borderId="1" xfId="25" applyFont="1" applyFill="1" applyBorder="1" applyAlignment="1">
      <alignment horizontal="center" vertical="center"/>
    </xf>
    <xf numFmtId="0" fontId="20" fillId="9" borderId="91" xfId="25" applyFont="1" applyFill="1" applyBorder="1" applyAlignment="1">
      <alignment horizontal="center" vertical="top" wrapText="1"/>
    </xf>
    <xf numFmtId="0" fontId="32" fillId="0" borderId="12" xfId="25" applyFont="1" applyFill="1" applyBorder="1" applyAlignment="1">
      <alignment horizontal="center" vertical="center" wrapText="1"/>
    </xf>
    <xf numFmtId="0" fontId="32" fillId="0" borderId="0" xfId="25" applyFont="1" applyFill="1" applyBorder="1" applyAlignment="1">
      <alignment horizontal="center" vertical="center" wrapText="1"/>
    </xf>
    <xf numFmtId="0" fontId="32" fillId="0" borderId="11" xfId="25" applyFont="1" applyFill="1" applyBorder="1" applyAlignment="1">
      <alignment horizontal="center" vertical="center" wrapText="1"/>
    </xf>
    <xf numFmtId="0" fontId="20" fillId="9" borderId="157" xfId="25" applyFont="1" applyFill="1" applyBorder="1" applyAlignment="1">
      <alignment horizontal="center" vertical="center" wrapText="1"/>
    </xf>
    <xf numFmtId="0" fontId="21" fillId="0" borderId="0" xfId="25" applyFont="1" applyFill="1" applyAlignment="1">
      <alignment horizontal="left" vertical="top" wrapText="1"/>
    </xf>
    <xf numFmtId="0" fontId="21" fillId="9" borderId="157" xfId="25" applyFont="1" applyFill="1" applyBorder="1" applyAlignment="1">
      <alignment horizontal="center" vertical="center" wrapText="1"/>
    </xf>
    <xf numFmtId="0" fontId="20" fillId="9" borderId="133" xfId="25" applyFont="1" applyFill="1" applyBorder="1" applyAlignment="1">
      <alignment horizontal="center" vertical="top" wrapText="1"/>
    </xf>
    <xf numFmtId="0" fontId="32" fillId="0" borderId="173" xfId="25" applyFont="1" applyFill="1" applyBorder="1" applyAlignment="1">
      <alignment horizontal="center" vertical="center" wrapText="1"/>
    </xf>
    <xf numFmtId="0" fontId="32" fillId="0" borderId="94" xfId="25" applyFont="1" applyFill="1" applyBorder="1" applyAlignment="1">
      <alignment horizontal="center" vertical="center" wrapText="1"/>
    </xf>
    <xf numFmtId="0" fontId="32" fillId="0" borderId="155" xfId="25" applyFont="1" applyFill="1" applyBorder="1" applyAlignment="1">
      <alignment horizontal="center" vertical="center" wrapText="1"/>
    </xf>
    <xf numFmtId="49" fontId="23" fillId="0" borderId="33" xfId="25" applyNumberFormat="1" applyFont="1" applyBorder="1" applyAlignment="1">
      <alignment horizontal="left" vertical="top"/>
    </xf>
    <xf numFmtId="0" fontId="20" fillId="9" borderId="88" xfId="25" applyFont="1" applyFill="1" applyBorder="1" applyAlignment="1">
      <alignment horizontal="left" vertical="center" wrapText="1"/>
    </xf>
    <xf numFmtId="176" fontId="20" fillId="9" borderId="87" xfId="25" applyNumberFormat="1" applyFont="1" applyFill="1" applyBorder="1" applyAlignment="1">
      <alignment horizontal="left" vertical="center" wrapText="1"/>
    </xf>
    <xf numFmtId="0" fontId="25" fillId="0" borderId="11" xfId="25" applyFont="1" applyFill="1" applyBorder="1" applyAlignment="1">
      <alignment horizontal="center" vertical="center" wrapText="1"/>
    </xf>
    <xf numFmtId="0" fontId="33" fillId="0" borderId="12" xfId="25" applyFont="1" applyFill="1" applyBorder="1" applyAlignment="1">
      <alignment horizontal="center" vertical="center" wrapText="1"/>
    </xf>
    <xf numFmtId="0" fontId="33" fillId="0" borderId="11" xfId="25" applyFont="1" applyFill="1" applyBorder="1" applyAlignment="1">
      <alignment horizontal="center" vertical="center" wrapText="1"/>
    </xf>
    <xf numFmtId="0" fontId="20" fillId="9" borderId="174" xfId="25" applyFont="1" applyFill="1" applyBorder="1" applyAlignment="1">
      <alignment horizontal="left" vertical="center" wrapText="1"/>
    </xf>
    <xf numFmtId="0" fontId="21" fillId="9" borderId="88" xfId="25" applyFont="1" applyFill="1" applyBorder="1" applyAlignment="1">
      <alignment horizontal="center" vertical="center" wrapText="1"/>
    </xf>
    <xf numFmtId="49" fontId="23" fillId="0" borderId="1" xfId="25" applyNumberFormat="1" applyFont="1" applyBorder="1" applyAlignment="1">
      <alignment horizontal="left" vertical="top"/>
    </xf>
    <xf numFmtId="0" fontId="20" fillId="9" borderId="91" xfId="25" applyFont="1" applyFill="1" applyBorder="1" applyAlignment="1">
      <alignment horizontal="left" vertical="center" wrapText="1"/>
    </xf>
    <xf numFmtId="176" fontId="20" fillId="9" borderId="83" xfId="25" applyNumberFormat="1" applyFont="1" applyFill="1" applyBorder="1" applyAlignment="1">
      <alignment horizontal="left" vertical="center" wrapText="1"/>
    </xf>
    <xf numFmtId="0" fontId="20" fillId="9" borderId="14" xfId="25" applyFont="1" applyFill="1" applyBorder="1" applyAlignment="1">
      <alignment horizontal="center" vertical="center"/>
    </xf>
    <xf numFmtId="0" fontId="20" fillId="9" borderId="15" xfId="25" applyFont="1" applyFill="1" applyBorder="1" applyAlignment="1">
      <alignment horizontal="center" vertical="center"/>
    </xf>
    <xf numFmtId="0" fontId="20" fillId="9" borderId="16" xfId="25" applyFont="1" applyFill="1" applyBorder="1" applyAlignment="1">
      <alignment horizontal="center" vertical="center"/>
    </xf>
    <xf numFmtId="0" fontId="21" fillId="9" borderId="14" xfId="25" applyFont="1" applyFill="1" applyBorder="1" applyAlignment="1">
      <alignment horizontal="center" vertical="center"/>
    </xf>
    <xf numFmtId="0" fontId="21" fillId="9" borderId="15" xfId="25" applyFont="1" applyFill="1" applyBorder="1" applyAlignment="1">
      <alignment horizontal="center" vertical="center"/>
    </xf>
    <xf numFmtId="0" fontId="21" fillId="9" borderId="16" xfId="25" applyFont="1" applyFill="1" applyBorder="1" applyAlignment="1">
      <alignment horizontal="center" vertical="center"/>
    </xf>
    <xf numFmtId="0" fontId="21" fillId="9" borderId="133" xfId="25" applyFont="1" applyFill="1" applyBorder="1" applyAlignment="1">
      <alignment horizontal="center" vertical="center" wrapText="1"/>
    </xf>
    <xf numFmtId="0" fontId="25" fillId="0" borderId="19" xfId="25" applyFont="1" applyFill="1" applyBorder="1" applyAlignment="1">
      <alignment horizontal="center" vertical="center" wrapText="1"/>
    </xf>
    <xf numFmtId="0" fontId="32" fillId="0" borderId="103" xfId="25" applyFont="1" applyFill="1" applyBorder="1" applyAlignment="1">
      <alignment horizontal="center" vertical="center" wrapText="1"/>
    </xf>
    <xf numFmtId="0" fontId="32" fillId="0" borderId="104" xfId="25" applyFont="1" applyFill="1" applyBorder="1" applyAlignment="1">
      <alignment horizontal="center" vertical="center" wrapText="1"/>
    </xf>
    <xf numFmtId="0" fontId="20" fillId="9" borderId="4" xfId="25" applyFont="1" applyFill="1" applyBorder="1" applyAlignment="1">
      <alignment horizontal="center" vertical="center"/>
    </xf>
    <xf numFmtId="0" fontId="21" fillId="9" borderId="4" xfId="25" applyFont="1" applyFill="1" applyBorder="1" applyAlignment="1">
      <alignment horizontal="center" vertical="center"/>
    </xf>
    <xf numFmtId="0" fontId="32" fillId="0" borderId="105" xfId="25" applyFont="1" applyFill="1" applyBorder="1" applyAlignment="1">
      <alignment horizontal="center" vertical="center" wrapText="1"/>
    </xf>
    <xf numFmtId="0" fontId="32" fillId="0" borderId="106" xfId="25" applyFont="1" applyFill="1" applyBorder="1" applyAlignment="1">
      <alignment horizontal="center" vertical="center" wrapText="1"/>
    </xf>
    <xf numFmtId="0" fontId="20" fillId="9" borderId="17" xfId="25" applyFont="1" applyFill="1" applyBorder="1" applyAlignment="1">
      <alignment horizontal="center" vertical="center"/>
    </xf>
    <xf numFmtId="49" fontId="20" fillId="9" borderId="83" xfId="25" applyNumberFormat="1" applyFont="1" applyFill="1" applyBorder="1" applyAlignment="1">
      <alignment horizontal="center" vertical="top" wrapText="1"/>
    </xf>
    <xf numFmtId="0" fontId="21" fillId="9" borderId="17" xfId="25" applyFont="1" applyFill="1" applyBorder="1" applyAlignment="1">
      <alignment horizontal="center" vertical="center"/>
    </xf>
    <xf numFmtId="49" fontId="21" fillId="9" borderId="83" xfId="25" applyNumberFormat="1" applyFont="1" applyFill="1" applyBorder="1" applyAlignment="1">
      <alignment horizontal="center" vertical="top" wrapText="1"/>
    </xf>
    <xf numFmtId="0" fontId="20" fillId="9" borderId="90" xfId="25" applyFont="1" applyFill="1" applyBorder="1" applyAlignment="1">
      <alignment horizontal="center" vertical="center"/>
    </xf>
    <xf numFmtId="0" fontId="17" fillId="9" borderId="90" xfId="25" applyFont="1" applyFill="1" applyBorder="1" applyAlignment="1">
      <alignment horizontal="center" vertical="center"/>
    </xf>
    <xf numFmtId="176" fontId="20" fillId="9" borderId="92" xfId="25" applyNumberFormat="1" applyFont="1" applyFill="1" applyBorder="1" applyAlignment="1">
      <alignment horizontal="left" vertical="center" wrapText="1"/>
    </xf>
    <xf numFmtId="0" fontId="20" fillId="9" borderId="102" xfId="25" applyFont="1" applyFill="1" applyBorder="1" applyAlignment="1">
      <alignment horizontal="center" vertical="center"/>
    </xf>
    <xf numFmtId="0" fontId="17" fillId="9" borderId="102" xfId="25" applyFont="1" applyFill="1" applyBorder="1" applyAlignment="1">
      <alignment horizontal="center" vertical="center"/>
    </xf>
    <xf numFmtId="177" fontId="21" fillId="9" borderId="102" xfId="25" applyNumberFormat="1" applyFont="1" applyFill="1" applyBorder="1" applyAlignment="1">
      <alignment vertical="center" wrapText="1"/>
    </xf>
    <xf numFmtId="0" fontId="21" fillId="9" borderId="102" xfId="25" applyFont="1" applyFill="1" applyBorder="1" applyAlignment="1">
      <alignment vertical="center"/>
    </xf>
    <xf numFmtId="0" fontId="20" fillId="9" borderId="0" xfId="25" applyFont="1" applyFill="1" applyBorder="1" applyAlignment="1">
      <alignment horizontal="center" vertical="center" wrapText="1"/>
    </xf>
    <xf numFmtId="0" fontId="20" fillId="9" borderId="4" xfId="25" applyFont="1" applyFill="1" applyBorder="1" applyAlignment="1">
      <alignment horizontal="left" vertical="center"/>
    </xf>
    <xf numFmtId="0" fontId="21" fillId="9" borderId="4" xfId="25" applyFont="1" applyFill="1" applyBorder="1" applyAlignment="1">
      <alignment horizontal="left" vertical="center"/>
    </xf>
    <xf numFmtId="0" fontId="15" fillId="9" borderId="83" xfId="25" applyFont="1" applyFill="1" applyBorder="1" applyAlignment="1">
      <alignment horizontal="center" vertical="center"/>
    </xf>
    <xf numFmtId="0" fontId="20" fillId="9" borderId="0" xfId="25" applyFont="1" applyFill="1" applyBorder="1" applyAlignment="1">
      <alignment horizontal="left" vertical="center" wrapText="1"/>
    </xf>
    <xf numFmtId="0" fontId="20" fillId="9" borderId="10" xfId="25" applyFont="1" applyFill="1" applyBorder="1" applyAlignment="1">
      <alignment horizontal="left" vertical="center"/>
    </xf>
    <xf numFmtId="0" fontId="21" fillId="9" borderId="10" xfId="25" applyFont="1" applyFill="1" applyBorder="1" applyAlignment="1">
      <alignment horizontal="left" vertical="center"/>
    </xf>
    <xf numFmtId="0" fontId="13" fillId="9" borderId="102" xfId="25" applyFont="1" applyFill="1" applyBorder="1" applyAlignment="1">
      <alignment vertical="center"/>
    </xf>
    <xf numFmtId="0" fontId="26" fillId="9" borderId="102" xfId="25" applyFont="1" applyFill="1" applyBorder="1" applyAlignment="1">
      <alignment vertical="center"/>
    </xf>
    <xf numFmtId="0" fontId="13" fillId="9" borderId="19" xfId="25" applyFont="1" applyFill="1" applyBorder="1" applyAlignment="1">
      <alignment vertical="center"/>
    </xf>
    <xf numFmtId="177" fontId="21" fillId="9" borderId="102" xfId="25" applyNumberFormat="1" applyFont="1" applyFill="1" applyBorder="1" applyAlignment="1">
      <alignment horizontal="left" vertical="center" wrapText="1"/>
    </xf>
    <xf numFmtId="0" fontId="13" fillId="9" borderId="19" xfId="25" applyFont="1" applyFill="1" applyBorder="1" applyAlignment="1">
      <alignment horizontal="center" vertical="center" wrapText="1"/>
    </xf>
    <xf numFmtId="49" fontId="23" fillId="0" borderId="58" xfId="25" applyNumberFormat="1" applyFont="1" applyBorder="1" applyAlignment="1">
      <alignment horizontal="left" vertical="top"/>
    </xf>
    <xf numFmtId="0" fontId="20" fillId="9" borderId="115" xfId="25" applyFont="1" applyFill="1" applyBorder="1" applyAlignment="1">
      <alignment horizontal="left" vertical="center" wrapText="1"/>
    </xf>
    <xf numFmtId="0" fontId="20" fillId="9" borderId="164" xfId="25" applyFont="1" applyFill="1" applyBorder="1" applyAlignment="1">
      <alignment horizontal="center" vertical="center" wrapText="1"/>
    </xf>
    <xf numFmtId="0" fontId="20" fillId="9" borderId="114" xfId="25" applyFont="1" applyFill="1" applyBorder="1" applyAlignment="1">
      <alignment vertical="center" wrapText="1"/>
    </xf>
    <xf numFmtId="0" fontId="21" fillId="0" borderId="139" xfId="25" applyFont="1" applyFill="1" applyBorder="1" applyAlignment="1">
      <alignment horizontal="center" vertical="center" wrapText="1"/>
    </xf>
    <xf numFmtId="0" fontId="13" fillId="9" borderId="139" xfId="25" applyFont="1" applyFill="1" applyBorder="1" applyAlignment="1">
      <alignment horizontal="center" vertical="center" wrapText="1"/>
    </xf>
    <xf numFmtId="0" fontId="32" fillId="0" borderId="119" xfId="25" applyFont="1" applyFill="1" applyBorder="1" applyAlignment="1">
      <alignment horizontal="center" vertical="center" wrapText="1"/>
    </xf>
    <xf numFmtId="0" fontId="32" fillId="0" borderId="120" xfId="25" applyFont="1" applyFill="1" applyBorder="1" applyAlignment="1">
      <alignment horizontal="center" vertical="center" wrapText="1"/>
    </xf>
    <xf numFmtId="0" fontId="20" fillId="10" borderId="55" xfId="25" applyFont="1" applyFill="1" applyBorder="1" applyAlignment="1">
      <alignment horizontal="left" vertical="center"/>
    </xf>
    <xf numFmtId="0" fontId="20" fillId="9" borderId="117" xfId="25" applyFont="1" applyFill="1" applyBorder="1" applyAlignment="1">
      <alignment horizontal="center" vertical="center" wrapText="1"/>
    </xf>
    <xf numFmtId="0" fontId="20" fillId="10" borderId="56" xfId="25" applyFont="1" applyFill="1" applyBorder="1" applyAlignment="1">
      <alignment horizontal="left" vertical="center"/>
    </xf>
    <xf numFmtId="0" fontId="20" fillId="9" borderId="55" xfId="25" applyFont="1" applyFill="1" applyBorder="1" applyAlignment="1">
      <alignment horizontal="center" vertical="center" wrapText="1"/>
    </xf>
    <xf numFmtId="0" fontId="20" fillId="9" borderId="55" xfId="25" applyFont="1" applyFill="1" applyBorder="1" applyAlignment="1">
      <alignment horizontal="center" vertical="center"/>
    </xf>
    <xf numFmtId="0" fontId="20" fillId="9" borderId="55" xfId="25" applyFont="1" applyFill="1" applyBorder="1" applyAlignment="1">
      <alignment horizontal="left" vertical="center"/>
    </xf>
    <xf numFmtId="0" fontId="29" fillId="10" borderId="55" xfId="25" applyFont="1" applyFill="1" applyBorder="1" applyAlignment="1">
      <alignment horizontal="left" vertical="center" wrapText="1"/>
    </xf>
    <xf numFmtId="0" fontId="21" fillId="10" borderId="56" xfId="25" applyFont="1" applyFill="1" applyBorder="1" applyAlignment="1">
      <alignment horizontal="left" vertical="center"/>
    </xf>
    <xf numFmtId="0" fontId="21" fillId="9" borderId="55" xfId="25" applyFont="1" applyFill="1" applyBorder="1" applyAlignment="1">
      <alignment horizontal="center" vertical="center" wrapText="1"/>
    </xf>
    <xf numFmtId="0" fontId="21" fillId="10" borderId="55" xfId="25" applyFont="1" applyFill="1" applyBorder="1" applyAlignment="1">
      <alignment horizontal="left" vertical="center"/>
    </xf>
    <xf numFmtId="0" fontId="21" fillId="9" borderId="55" xfId="25" applyFont="1" applyFill="1" applyBorder="1" applyAlignment="1">
      <alignment horizontal="center" vertical="center"/>
    </xf>
    <xf numFmtId="0" fontId="21" fillId="9" borderId="55" xfId="25" applyFont="1" applyFill="1" applyBorder="1" applyAlignment="1">
      <alignment horizontal="left" vertical="center"/>
    </xf>
    <xf numFmtId="0" fontId="32" fillId="10" borderId="55" xfId="25" applyFont="1" applyFill="1" applyBorder="1" applyAlignment="1">
      <alignment horizontal="left" vertical="center" wrapText="1"/>
    </xf>
    <xf numFmtId="0" fontId="29" fillId="9" borderId="72" xfId="19" applyFont="1" applyFill="1" applyBorder="1" applyAlignment="1">
      <alignment horizontal="center" vertical="center" textRotation="255" wrapText="1"/>
    </xf>
    <xf numFmtId="0" fontId="29" fillId="9" borderId="66" xfId="19" applyFont="1" applyFill="1" applyBorder="1" applyAlignment="1">
      <alignment horizontal="center" vertical="center" textRotation="255" wrapText="1"/>
    </xf>
    <xf numFmtId="0" fontId="29" fillId="9" borderId="64" xfId="19" applyFont="1" applyFill="1" applyBorder="1" applyAlignment="1">
      <alignment horizontal="center" vertical="center" textRotation="255" wrapText="1"/>
    </xf>
    <xf numFmtId="0" fontId="29" fillId="9" borderId="143" xfId="19" applyFont="1" applyFill="1" applyBorder="1" applyAlignment="1">
      <alignment horizontal="center" vertical="center" textRotation="255" wrapText="1"/>
    </xf>
    <xf numFmtId="0" fontId="29" fillId="9" borderId="63" xfId="19" applyFont="1" applyFill="1" applyBorder="1" applyAlignment="1">
      <alignment horizontal="center" vertical="center" textRotation="255" wrapText="1"/>
    </xf>
    <xf numFmtId="0" fontId="20" fillId="9" borderId="124" xfId="19" applyFont="1" applyFill="1" applyBorder="1" applyAlignment="1">
      <alignment horizontal="center" vertical="center" wrapText="1"/>
    </xf>
    <xf numFmtId="0" fontId="29" fillId="9" borderId="75" xfId="19" applyFont="1" applyFill="1" applyBorder="1" applyAlignment="1">
      <alignment horizontal="center" vertical="center" wrapText="1"/>
    </xf>
    <xf numFmtId="0" fontId="29" fillId="9" borderId="0" xfId="19" applyFont="1" applyFill="1" applyAlignment="1">
      <alignment horizontal="center" vertical="center" wrapText="1"/>
    </xf>
    <xf numFmtId="0" fontId="19" fillId="9" borderId="0" xfId="19" applyFont="1" applyFill="1" applyAlignment="1">
      <alignment horizontal="left" wrapText="1"/>
    </xf>
    <xf numFmtId="0" fontId="12" fillId="9" borderId="61" xfId="19" applyFont="1" applyFill="1" applyBorder="1" applyAlignment="1">
      <alignment horizontal="center" vertical="center" textRotation="255" wrapText="1"/>
    </xf>
    <xf numFmtId="0" fontId="17" fillId="9" borderId="61" xfId="19" applyFont="1" applyFill="1" applyBorder="1" applyAlignment="1">
      <alignment horizontal="center" vertical="center" textRotation="255" wrapText="1"/>
    </xf>
    <xf numFmtId="0" fontId="29" fillId="9" borderId="108" xfId="19" applyFont="1" applyFill="1" applyBorder="1" applyAlignment="1">
      <alignment horizontal="center" vertical="center" wrapText="1"/>
    </xf>
    <xf numFmtId="0" fontId="29" fillId="9" borderId="77" xfId="19" applyFont="1" applyFill="1" applyBorder="1" applyAlignment="1">
      <alignment horizontal="center" vertical="center" wrapText="1"/>
    </xf>
    <xf numFmtId="0" fontId="29" fillId="9" borderId="87" xfId="19" applyFont="1" applyFill="1" applyBorder="1" applyAlignment="1">
      <alignment horizontal="center" vertical="center" wrapText="1"/>
    </xf>
    <xf numFmtId="0" fontId="29" fillId="9" borderId="9" xfId="19" applyFont="1" applyFill="1" applyBorder="1" applyAlignment="1">
      <alignment horizontal="center" vertical="center" wrapText="1"/>
    </xf>
    <xf numFmtId="0" fontId="29" fillId="9" borderId="6" xfId="19" applyFont="1" applyFill="1" applyBorder="1" applyAlignment="1">
      <alignment horizontal="center" vertical="center" wrapText="1"/>
    </xf>
    <xf numFmtId="0" fontId="29" fillId="9" borderId="7" xfId="19" applyFont="1" applyFill="1" applyBorder="1" applyAlignment="1">
      <alignment horizontal="center" vertical="center" wrapText="1"/>
    </xf>
    <xf numFmtId="0" fontId="29" fillId="9" borderId="79" xfId="19" applyFont="1" applyFill="1" applyBorder="1" applyAlignment="1">
      <alignment horizontal="center" vertical="center" wrapText="1"/>
    </xf>
    <xf numFmtId="0" fontId="32" fillId="0" borderId="7" xfId="19" applyFont="1" applyFill="1" applyBorder="1" applyAlignment="1">
      <alignment horizontal="center" vertical="center" wrapText="1"/>
    </xf>
    <xf numFmtId="0" fontId="32" fillId="0" borderId="9" xfId="19" applyFont="1" applyFill="1" applyBorder="1" applyAlignment="1">
      <alignment horizontal="center" vertical="center" wrapText="1"/>
    </xf>
    <xf numFmtId="0" fontId="32" fillId="0" borderId="6" xfId="19" applyFont="1" applyFill="1" applyBorder="1" applyAlignment="1">
      <alignment horizontal="center" vertical="center" wrapText="1"/>
    </xf>
    <xf numFmtId="0" fontId="21" fillId="0" borderId="74" xfId="19" applyFont="1" applyFill="1" applyBorder="1" applyAlignment="1">
      <alignment horizontal="center" vertical="center"/>
    </xf>
    <xf numFmtId="0" fontId="21" fillId="0" borderId="66" xfId="19" applyFont="1" applyFill="1" applyBorder="1" applyAlignment="1">
      <alignment horizontal="center" vertical="center"/>
    </xf>
    <xf numFmtId="0" fontId="21" fillId="0" borderId="15" xfId="19" applyFont="1" applyFill="1" applyBorder="1" applyAlignment="1">
      <alignment vertical="center" wrapText="1"/>
    </xf>
    <xf numFmtId="0" fontId="21" fillId="0" borderId="63" xfId="19" applyFont="1" applyFill="1" applyBorder="1" applyAlignment="1">
      <alignment vertical="center" wrapText="1"/>
    </xf>
    <xf numFmtId="0" fontId="21" fillId="0" borderId="0" xfId="19" applyFont="1" applyFill="1" applyAlignment="1">
      <alignment vertical="center" wrapText="1"/>
    </xf>
    <xf numFmtId="0" fontId="29" fillId="9" borderId="84" xfId="19" applyFont="1" applyFill="1" applyBorder="1" applyAlignment="1">
      <alignment horizontal="center" vertical="center" wrapText="1"/>
    </xf>
    <xf numFmtId="0" fontId="29" fillId="9" borderId="82" xfId="19" applyFont="1" applyFill="1" applyBorder="1" applyAlignment="1">
      <alignment horizontal="center" vertical="center" wrapText="1"/>
    </xf>
    <xf numFmtId="0" fontId="29" fillId="9" borderId="89" xfId="19" applyFont="1" applyFill="1" applyBorder="1" applyAlignment="1">
      <alignment horizontal="center" vertical="center" wrapText="1"/>
    </xf>
    <xf numFmtId="0" fontId="29" fillId="9" borderId="83" xfId="19" applyFont="1" applyFill="1" applyBorder="1" applyAlignment="1">
      <alignment horizontal="center" vertical="center" wrapText="1"/>
    </xf>
    <xf numFmtId="0" fontId="29" fillId="9" borderId="11" xfId="19" applyFont="1" applyFill="1" applyBorder="1" applyAlignment="1">
      <alignment horizontal="center" vertical="center" wrapText="1"/>
    </xf>
    <xf numFmtId="0" fontId="29" fillId="9" borderId="12" xfId="19" applyFont="1" applyFill="1" applyBorder="1" applyAlignment="1">
      <alignment horizontal="center" vertical="center" wrapText="1"/>
    </xf>
    <xf numFmtId="0" fontId="21" fillId="0" borderId="12" xfId="19" applyFont="1" applyFill="1" applyBorder="1" applyAlignment="1">
      <alignment horizontal="center" vertical="center"/>
    </xf>
    <xf numFmtId="0" fontId="21" fillId="0" borderId="0" xfId="19" applyFont="1" applyFill="1" applyAlignment="1">
      <alignment horizontal="center" vertical="center"/>
    </xf>
    <xf numFmtId="0" fontId="21" fillId="0" borderId="157" xfId="19" applyFont="1" applyFill="1" applyBorder="1" applyAlignment="1">
      <alignment horizontal="center" vertical="center" wrapText="1"/>
    </xf>
    <xf numFmtId="0" fontId="29" fillId="9" borderId="137" xfId="19" applyFont="1" applyFill="1" applyBorder="1" applyAlignment="1">
      <alignment horizontal="center" vertical="center" wrapText="1"/>
    </xf>
    <xf numFmtId="0" fontId="29" fillId="9" borderId="126" xfId="19" applyFont="1" applyFill="1" applyBorder="1" applyAlignment="1">
      <alignment horizontal="center" vertical="center" wrapText="1"/>
    </xf>
    <xf numFmtId="0" fontId="29" fillId="9" borderId="92" xfId="19" applyFont="1" applyFill="1" applyBorder="1" applyAlignment="1">
      <alignment horizontal="center" vertical="center" wrapText="1"/>
    </xf>
    <xf numFmtId="0" fontId="29" fillId="9" borderId="15" xfId="19" applyFont="1" applyFill="1" applyBorder="1" applyAlignment="1">
      <alignment horizontal="center" vertical="center" wrapText="1"/>
    </xf>
    <xf numFmtId="0" fontId="29" fillId="9" borderId="16" xfId="19" applyFont="1" applyFill="1" applyBorder="1" applyAlignment="1">
      <alignment horizontal="center" vertical="center" wrapText="1"/>
    </xf>
    <xf numFmtId="0" fontId="29" fillId="9" borderId="14" xfId="19" applyFont="1" applyFill="1" applyBorder="1" applyAlignment="1">
      <alignment horizontal="center" vertical="center" wrapText="1"/>
    </xf>
    <xf numFmtId="0" fontId="29" fillId="9" borderId="95" xfId="19" applyFont="1" applyFill="1" applyBorder="1" applyAlignment="1">
      <alignment horizontal="center" vertical="center" wrapText="1"/>
    </xf>
    <xf numFmtId="0" fontId="29" fillId="9" borderId="93" xfId="19" applyFont="1" applyFill="1" applyBorder="1" applyAlignment="1">
      <alignment horizontal="center" vertical="center" wrapText="1"/>
    </xf>
    <xf numFmtId="0" fontId="32" fillId="0" borderId="14" xfId="19" applyFont="1" applyFill="1" applyBorder="1" applyAlignment="1">
      <alignment horizontal="center" vertical="center" wrapText="1"/>
    </xf>
    <xf numFmtId="0" fontId="32" fillId="0" borderId="15" xfId="19" applyFont="1" applyFill="1" applyBorder="1" applyAlignment="1">
      <alignment horizontal="center" vertical="center" wrapText="1"/>
    </xf>
    <xf numFmtId="0" fontId="32" fillId="0" borderId="16" xfId="19" applyFont="1" applyFill="1" applyBorder="1" applyAlignment="1">
      <alignment horizontal="center" vertical="center" wrapText="1"/>
    </xf>
    <xf numFmtId="0" fontId="29" fillId="9" borderId="96" xfId="19" applyFont="1" applyFill="1" applyBorder="1" applyAlignment="1">
      <alignment horizontal="center" vertical="center" wrapText="1"/>
    </xf>
    <xf numFmtId="0" fontId="29" fillId="9" borderId="82" xfId="19" applyFont="1" applyFill="1" applyBorder="1" applyAlignment="1">
      <alignment horizontal="left" vertical="center" wrapText="1"/>
    </xf>
    <xf numFmtId="0" fontId="29" fillId="9" borderId="4" xfId="19" applyFont="1" applyFill="1" applyBorder="1" applyAlignment="1">
      <alignment horizontal="left" vertical="center" wrapText="1"/>
    </xf>
    <xf numFmtId="176" fontId="29" fillId="9" borderId="7" xfId="19" applyNumberFormat="1" applyFont="1" applyFill="1" applyBorder="1" applyAlignment="1">
      <alignment horizontal="left" vertical="center" wrapText="1"/>
    </xf>
    <xf numFmtId="0" fontId="25" fillId="0" borderId="4" xfId="19" applyFont="1" applyFill="1" applyBorder="1" applyAlignment="1">
      <alignment horizontal="center" vertical="center" wrapText="1"/>
    </xf>
    <xf numFmtId="0" fontId="33" fillId="0" borderId="7" xfId="19" applyFont="1" applyFill="1" applyBorder="1" applyAlignment="1">
      <alignment horizontal="center" vertical="center" wrapText="1"/>
    </xf>
    <xf numFmtId="0" fontId="33" fillId="0" borderId="6" xfId="19" applyFont="1" applyFill="1" applyBorder="1" applyAlignment="1">
      <alignment horizontal="center" vertical="center" wrapText="1"/>
    </xf>
    <xf numFmtId="0" fontId="29" fillId="9" borderId="36" xfId="19" applyFont="1" applyFill="1" applyBorder="1" applyAlignment="1">
      <alignment horizontal="left" vertical="center" wrapText="1"/>
    </xf>
    <xf numFmtId="0" fontId="32" fillId="9" borderId="87" xfId="19" applyFont="1" applyFill="1" applyBorder="1" applyAlignment="1">
      <alignment horizontal="center" vertical="center" wrapText="1"/>
    </xf>
    <xf numFmtId="0" fontId="29" fillId="9" borderId="10" xfId="19" applyFont="1" applyFill="1" applyBorder="1" applyAlignment="1">
      <alignment horizontal="left" vertical="center" wrapText="1"/>
    </xf>
    <xf numFmtId="176" fontId="29" fillId="9" borderId="12" xfId="19" applyNumberFormat="1" applyFont="1" applyFill="1" applyBorder="1" applyAlignment="1">
      <alignment horizontal="left" vertical="center" wrapText="1"/>
    </xf>
    <xf numFmtId="0" fontId="25" fillId="0" borderId="17" xfId="19" applyFont="1" applyFill="1" applyBorder="1" applyAlignment="1">
      <alignment horizontal="center" vertical="center" wrapText="1"/>
    </xf>
    <xf numFmtId="0" fontId="33" fillId="0" borderId="14" xfId="19" applyFont="1" applyFill="1" applyBorder="1" applyAlignment="1">
      <alignment horizontal="center" vertical="center" wrapText="1"/>
    </xf>
    <xf numFmtId="0" fontId="33" fillId="0" borderId="16" xfId="19" applyFont="1" applyFill="1" applyBorder="1" applyAlignment="1">
      <alignment horizontal="center" vertical="center" wrapText="1"/>
    </xf>
    <xf numFmtId="0" fontId="21" fillId="0" borderId="14" xfId="19" applyFont="1" applyFill="1" applyBorder="1" applyAlignment="1">
      <alignment horizontal="center" vertical="center"/>
    </xf>
    <xf numFmtId="0" fontId="21" fillId="0" borderId="15" xfId="19" applyFont="1" applyFill="1" applyBorder="1" applyAlignment="1">
      <alignment horizontal="center" vertical="center"/>
    </xf>
    <xf numFmtId="0" fontId="32" fillId="9" borderId="83" xfId="19" applyFont="1" applyFill="1" applyBorder="1" applyAlignment="1">
      <alignment horizontal="center" vertical="center" wrapText="1"/>
    </xf>
    <xf numFmtId="0" fontId="21" fillId="0" borderId="12" xfId="19" applyFont="1" applyFill="1" applyBorder="1" applyAlignment="1">
      <alignment horizontal="center" vertical="center" wrapText="1"/>
    </xf>
    <xf numFmtId="49" fontId="29" fillId="9" borderId="83" xfId="19" applyNumberFormat="1" applyFont="1" applyFill="1" applyBorder="1" applyAlignment="1">
      <alignment horizontal="center" vertical="center" wrapText="1"/>
    </xf>
    <xf numFmtId="0" fontId="25" fillId="0" borderId="10" xfId="19" applyFont="1" applyFill="1" applyBorder="1" applyAlignment="1">
      <alignment horizontal="center" vertical="center" wrapText="1"/>
    </xf>
    <xf numFmtId="49" fontId="29" fillId="9" borderId="83" xfId="19" applyNumberFormat="1" applyFont="1" applyFill="1" applyBorder="1" applyAlignment="1">
      <alignment horizontal="center" vertical="center"/>
    </xf>
    <xf numFmtId="49" fontId="32" fillId="9" borderId="83" xfId="19" applyNumberFormat="1" applyFont="1" applyFill="1" applyBorder="1" applyAlignment="1">
      <alignment horizontal="center" vertical="center"/>
    </xf>
    <xf numFmtId="0" fontId="29" fillId="9" borderId="36" xfId="19" applyFont="1" applyFill="1" applyBorder="1" applyAlignment="1">
      <alignment vertical="center" wrapText="1"/>
    </xf>
    <xf numFmtId="0" fontId="20" fillId="9" borderId="90" xfId="19" applyFont="1" applyFill="1" applyBorder="1" applyAlignment="1">
      <alignment vertical="center"/>
    </xf>
    <xf numFmtId="0" fontId="21" fillId="9" borderId="90" xfId="19" applyFont="1" applyFill="1" applyBorder="1" applyAlignment="1">
      <alignment horizontal="center" vertical="center"/>
    </xf>
    <xf numFmtId="0" fontId="21" fillId="0" borderId="17" xfId="19" applyFont="1" applyFill="1" applyBorder="1" applyAlignment="1">
      <alignment horizontal="center" vertical="center"/>
    </xf>
    <xf numFmtId="0" fontId="29" fillId="9" borderId="84" xfId="19" applyFont="1" applyFill="1" applyBorder="1" applyAlignment="1">
      <alignment vertical="center" wrapText="1"/>
    </xf>
    <xf numFmtId="0" fontId="20" fillId="9" borderId="102" xfId="19" applyFont="1" applyFill="1" applyBorder="1" applyAlignment="1">
      <alignment vertical="center"/>
    </xf>
    <xf numFmtId="0" fontId="21" fillId="9" borderId="102" xfId="19" applyFont="1" applyFill="1" applyBorder="1" applyAlignment="1">
      <alignment horizontal="center" vertical="center"/>
    </xf>
    <xf numFmtId="49" fontId="32" fillId="9" borderId="83" xfId="19" applyNumberFormat="1" applyFont="1" applyFill="1" applyBorder="1" applyAlignment="1">
      <alignment horizontal="center" vertical="center" wrapText="1"/>
    </xf>
    <xf numFmtId="0" fontId="20" fillId="9" borderId="97" xfId="19" applyFont="1" applyFill="1" applyBorder="1" applyAlignment="1">
      <alignment horizontal="center" vertical="center"/>
    </xf>
    <xf numFmtId="0" fontId="21" fillId="9" borderId="97" xfId="19" applyFont="1" applyFill="1" applyBorder="1" applyAlignment="1">
      <alignment horizontal="center" vertical="center"/>
    </xf>
    <xf numFmtId="0" fontId="15" fillId="9" borderId="87" xfId="19" applyFont="1" applyFill="1" applyBorder="1" applyAlignment="1">
      <alignment horizontal="center" vertical="center"/>
    </xf>
    <xf numFmtId="0" fontId="29" fillId="9" borderId="9" xfId="19" applyFont="1" applyFill="1" applyBorder="1" applyAlignment="1">
      <alignment horizontal="left" vertical="center" wrapText="1"/>
    </xf>
    <xf numFmtId="49" fontId="20" fillId="9" borderId="12" xfId="19" applyNumberFormat="1" applyFont="1" applyFill="1" applyBorder="1" applyAlignment="1">
      <alignment vertical="center" wrapText="1"/>
    </xf>
    <xf numFmtId="0" fontId="20" fillId="9" borderId="83" xfId="19" applyFont="1" applyFill="1" applyBorder="1" applyAlignment="1">
      <alignment horizontal="center" vertical="top" wrapText="1"/>
    </xf>
    <xf numFmtId="0" fontId="21" fillId="9" borderId="83" xfId="19" applyFont="1" applyFill="1" applyBorder="1" applyAlignment="1">
      <alignment horizontal="center" vertical="top" wrapText="1"/>
    </xf>
    <xf numFmtId="49" fontId="15" fillId="9" borderId="83" xfId="19" applyNumberFormat="1" applyFont="1" applyFill="1" applyBorder="1" applyAlignment="1">
      <alignment horizontal="center" vertical="center"/>
    </xf>
    <xf numFmtId="0" fontId="21" fillId="0" borderId="4" xfId="19" applyFont="1" applyFill="1" applyBorder="1" applyAlignment="1">
      <alignment horizontal="center" vertical="center" shrinkToFit="1"/>
    </xf>
    <xf numFmtId="0" fontId="20" fillId="9" borderId="12" xfId="19" applyFont="1" applyFill="1" applyBorder="1" applyAlignment="1">
      <alignment vertical="center" wrapText="1"/>
    </xf>
    <xf numFmtId="0" fontId="21" fillId="0" borderId="10" xfId="19" applyFont="1" applyFill="1" applyBorder="1" applyAlignment="1">
      <alignment horizontal="center" vertical="center" shrinkToFit="1"/>
    </xf>
    <xf numFmtId="0" fontId="21" fillId="0" borderId="17" xfId="19" applyFont="1" applyFill="1" applyBorder="1" applyAlignment="1">
      <alignment horizontal="center" vertical="center" shrinkToFit="1"/>
    </xf>
    <xf numFmtId="0" fontId="29" fillId="9" borderId="0" xfId="19" applyFont="1" applyFill="1" applyAlignment="1">
      <alignment horizontal="left" wrapText="1"/>
    </xf>
    <xf numFmtId="49" fontId="15" fillId="9" borderId="83" xfId="19" applyNumberFormat="1" applyFont="1" applyFill="1" applyBorder="1" applyAlignment="1">
      <alignment vertical="center" wrapText="1"/>
    </xf>
    <xf numFmtId="0" fontId="26" fillId="0" borderId="19" xfId="19" applyFont="1" applyFill="1" applyBorder="1" applyAlignment="1">
      <alignment vertical="center" wrapText="1"/>
    </xf>
    <xf numFmtId="0" fontId="32" fillId="0" borderId="4" xfId="19" applyFont="1" applyFill="1" applyBorder="1" applyAlignment="1">
      <alignment horizontal="center" vertical="top"/>
    </xf>
    <xf numFmtId="0" fontId="29" fillId="9" borderId="116" xfId="19" applyFont="1" applyFill="1" applyBorder="1" applyAlignment="1">
      <alignment horizontal="left" vertical="center" wrapText="1"/>
    </xf>
    <xf numFmtId="0" fontId="29" fillId="9" borderId="114" xfId="19" applyFont="1" applyFill="1" applyBorder="1" applyAlignment="1">
      <alignment horizontal="center" vertical="center" wrapText="1"/>
    </xf>
    <xf numFmtId="0" fontId="29" fillId="9" borderId="53" xfId="19" applyFont="1" applyFill="1" applyBorder="1" applyAlignment="1">
      <alignment horizontal="left" vertical="center" wrapText="1"/>
    </xf>
    <xf numFmtId="0" fontId="15" fillId="9" borderId="114" xfId="19" applyFont="1" applyFill="1" applyBorder="1" applyAlignment="1">
      <alignment horizontal="center" vertical="center" wrapText="1"/>
    </xf>
    <xf numFmtId="0" fontId="32" fillId="0" borderId="55" xfId="19" applyFont="1" applyFill="1" applyBorder="1" applyAlignment="1">
      <alignment horizontal="center" vertical="center" wrapText="1"/>
    </xf>
    <xf numFmtId="0" fontId="32" fillId="0" borderId="55" xfId="19" applyFont="1" applyFill="1" applyBorder="1" applyAlignment="1">
      <alignment horizontal="center" vertical="top"/>
    </xf>
    <xf numFmtId="0" fontId="20" fillId="9" borderId="52" xfId="19" applyFont="1" applyFill="1" applyBorder="1" applyAlignment="1">
      <alignment horizontal="center" vertical="center" wrapText="1"/>
    </xf>
    <xf numFmtId="0" fontId="29" fillId="9" borderId="122" xfId="19" applyFont="1" applyFill="1" applyBorder="1" applyAlignment="1">
      <alignment vertical="center" wrapText="1"/>
    </xf>
    <xf numFmtId="0" fontId="20" fillId="9" borderId="114" xfId="19" applyFont="1" applyFill="1" applyBorder="1" applyAlignment="1">
      <alignment horizontal="center" vertical="top" wrapText="1"/>
    </xf>
    <xf numFmtId="0" fontId="12" fillId="9" borderId="166" xfId="60" applyFont="1" applyFill="1" applyBorder="1" applyAlignment="1">
      <alignment horizontal="left" vertical="center" wrapText="1"/>
    </xf>
    <xf numFmtId="0" fontId="21" fillId="9" borderId="114" xfId="19" applyFont="1" applyFill="1" applyBorder="1" applyAlignment="1">
      <alignment horizontal="center" vertical="top" wrapText="1"/>
    </xf>
    <xf numFmtId="0" fontId="17" fillId="9" borderId="166" xfId="60" applyFont="1" applyFill="1" applyBorder="1" applyAlignment="1">
      <alignment horizontal="left" vertical="center" wrapText="1"/>
    </xf>
    <xf numFmtId="0" fontId="21" fillId="9" borderId="117" xfId="19" applyFont="1" applyFill="1" applyBorder="1" applyAlignment="1">
      <alignment horizontal="center" vertical="center" wrapText="1"/>
    </xf>
    <xf numFmtId="0" fontId="20" fillId="9" borderId="70" xfId="21" applyFont="1" applyFill="1" applyBorder="1" applyAlignment="1">
      <alignment horizontal="center" vertical="center" wrapText="1"/>
    </xf>
    <xf numFmtId="0" fontId="20" fillId="9" borderId="73" xfId="21" applyFont="1" applyFill="1" applyBorder="1" applyAlignment="1">
      <alignment horizontal="left" vertical="top" wrapText="1"/>
    </xf>
    <xf numFmtId="0" fontId="20" fillId="9" borderId="73" xfId="21" applyFont="1" applyFill="1" applyBorder="1" applyAlignment="1">
      <alignment horizontal="center" vertical="center" shrinkToFit="1"/>
    </xf>
    <xf numFmtId="0" fontId="20" fillId="10" borderId="73" xfId="21" applyFont="1" applyFill="1" applyBorder="1" applyAlignment="1">
      <alignment horizontal="left" vertical="center" wrapText="1"/>
    </xf>
    <xf numFmtId="0" fontId="20" fillId="9" borderId="73" xfId="21" applyFont="1" applyFill="1" applyBorder="1" applyAlignment="1">
      <alignment horizontal="center" vertical="center" wrapText="1"/>
    </xf>
    <xf numFmtId="0" fontId="20" fillId="9" borderId="75" xfId="21" applyFont="1" applyFill="1" applyBorder="1" applyAlignment="1">
      <alignment horizontal="left" vertical="center" wrapText="1" indent="4"/>
    </xf>
    <xf numFmtId="0" fontId="20" fillId="10" borderId="78" xfId="21" applyFont="1" applyFill="1" applyBorder="1" applyAlignment="1">
      <alignment horizontal="left" vertical="center" wrapText="1"/>
    </xf>
    <xf numFmtId="0" fontId="20" fillId="9" borderId="71" xfId="21" applyFont="1" applyFill="1" applyBorder="1" applyAlignment="1">
      <alignment horizontal="center" vertical="center" wrapText="1"/>
    </xf>
    <xf numFmtId="0" fontId="12" fillId="9" borderId="0" xfId="21" applyFont="1" applyFill="1" applyAlignment="1">
      <alignment horizontal="left" vertical="top" wrapText="1" indent="4"/>
    </xf>
    <xf numFmtId="0" fontId="12" fillId="9" borderId="0" xfId="21" applyFont="1" applyFill="1" applyAlignment="1">
      <alignment horizontal="left" vertical="top" indent="8"/>
    </xf>
    <xf numFmtId="0" fontId="12" fillId="9" borderId="0" xfId="21" applyFont="1" applyFill="1" applyAlignment="1">
      <alignment horizontal="left" vertical="top" indent="5"/>
    </xf>
    <xf numFmtId="0" fontId="22" fillId="9" borderId="0" xfId="21" applyFont="1" applyFill="1" applyAlignment="1">
      <alignment horizontal="left" wrapText="1"/>
    </xf>
    <xf numFmtId="0" fontId="21" fillId="9" borderId="30" xfId="21" applyFont="1" applyFill="1" applyBorder="1" applyAlignment="1">
      <alignment horizontal="center" vertical="center" wrapText="1"/>
    </xf>
    <xf numFmtId="0" fontId="21" fillId="9" borderId="31" xfId="21" applyFont="1" applyFill="1" applyBorder="1" applyAlignment="1">
      <alignment horizontal="center" vertical="center" wrapText="1"/>
    </xf>
    <xf numFmtId="0" fontId="21" fillId="9" borderId="32" xfId="21" applyFont="1" applyFill="1" applyBorder="1" applyAlignment="1">
      <alignment horizontal="center" vertical="center" wrapText="1"/>
    </xf>
    <xf numFmtId="0" fontId="22" fillId="9" borderId="36" xfId="21" applyFont="1" applyFill="1" applyBorder="1" applyAlignment="1">
      <alignment horizontal="left" wrapText="1"/>
    </xf>
    <xf numFmtId="0" fontId="21" fillId="10" borderId="78" xfId="21" applyFont="1" applyFill="1" applyBorder="1" applyAlignment="1">
      <alignment horizontal="left" vertical="center" wrapText="1"/>
    </xf>
    <xf numFmtId="0" fontId="21" fillId="9" borderId="124" xfId="21" applyFont="1" applyFill="1" applyBorder="1" applyAlignment="1">
      <alignment horizontal="center" vertical="center" wrapText="1"/>
    </xf>
    <xf numFmtId="0" fontId="21" fillId="9" borderId="70" xfId="21" applyFont="1" applyFill="1" applyBorder="1" applyAlignment="1">
      <alignment horizontal="center" vertical="center" wrapText="1"/>
    </xf>
    <xf numFmtId="0" fontId="21" fillId="9" borderId="71" xfId="21" applyFont="1" applyFill="1" applyBorder="1" applyAlignment="1">
      <alignment horizontal="center" vertical="center" wrapText="1"/>
    </xf>
    <xf numFmtId="0" fontId="17" fillId="9" borderId="0" xfId="21" applyFont="1" applyFill="1" applyAlignment="1">
      <alignment horizontal="left" vertical="top" wrapText="1" indent="4"/>
    </xf>
    <xf numFmtId="0" fontId="17" fillId="9" borderId="0" xfId="21" applyFont="1" applyFill="1" applyAlignment="1">
      <alignment horizontal="left" vertical="top" indent="8"/>
    </xf>
    <xf numFmtId="0" fontId="20" fillId="9" borderId="19" xfId="21" applyFont="1" applyFill="1" applyBorder="1" applyAlignment="1">
      <alignment horizontal="center" vertical="center"/>
    </xf>
    <xf numFmtId="0" fontId="21" fillId="0" borderId="7" xfId="21" applyFont="1" applyFill="1" applyBorder="1" applyAlignment="1">
      <alignment horizontal="center" vertical="center" wrapText="1"/>
    </xf>
    <xf numFmtId="0" fontId="20" fillId="9" borderId="11" xfId="21" applyFont="1" applyFill="1" applyBorder="1" applyAlignment="1">
      <alignment horizontal="center" vertical="center" shrinkToFit="1"/>
    </xf>
    <xf numFmtId="0" fontId="20" fillId="10" borderId="11" xfId="21" applyFont="1" applyFill="1" applyBorder="1" applyAlignment="1">
      <alignment horizontal="left" vertical="center" wrapText="1"/>
    </xf>
    <xf numFmtId="0" fontId="20" fillId="9" borderId="36" xfId="21" applyFont="1" applyFill="1" applyBorder="1" applyAlignment="1">
      <alignment horizontal="left" vertical="center" wrapText="1" indent="4"/>
    </xf>
    <xf numFmtId="0" fontId="12" fillId="9" borderId="0" xfId="21" applyFont="1" applyFill="1" applyAlignment="1">
      <alignment horizontal="left"/>
    </xf>
    <xf numFmtId="0" fontId="20" fillId="10" borderId="89" xfId="21" applyFont="1" applyFill="1" applyBorder="1" applyAlignment="1">
      <alignment horizontal="left" vertical="center" wrapText="1"/>
    </xf>
    <xf numFmtId="0" fontId="17" fillId="9" borderId="0" xfId="21" applyFont="1" applyFill="1" applyAlignment="1">
      <alignment horizontal="left"/>
    </xf>
    <xf numFmtId="0" fontId="21" fillId="10" borderId="89" xfId="21" applyFont="1" applyFill="1" applyBorder="1" applyAlignment="1">
      <alignment horizontal="left" vertical="center" wrapText="1"/>
    </xf>
    <xf numFmtId="0" fontId="17" fillId="9" borderId="0" xfId="21" applyFont="1" applyFill="1" applyAlignment="1">
      <alignment horizontal="left" vertical="top" wrapText="1"/>
    </xf>
    <xf numFmtId="0" fontId="21" fillId="0" borderId="14" xfId="21" applyFont="1" applyFill="1" applyBorder="1" applyAlignment="1">
      <alignment horizontal="center" vertical="center" wrapText="1"/>
    </xf>
    <xf numFmtId="0" fontId="20" fillId="9" borderId="4" xfId="21" applyFont="1" applyFill="1" applyBorder="1" applyAlignment="1">
      <alignment horizontal="left" vertical="center" wrapText="1"/>
    </xf>
    <xf numFmtId="0" fontId="20" fillId="9" borderId="19" xfId="21" applyFont="1" applyFill="1" applyBorder="1" applyAlignment="1">
      <alignment horizontal="left" vertical="center" wrapText="1"/>
    </xf>
    <xf numFmtId="176" fontId="20" fillId="9" borderId="19" xfId="21" applyNumberFormat="1" applyFont="1" applyFill="1" applyBorder="1" applyAlignment="1">
      <alignment horizontal="left" vertical="center" wrapText="1" indent="1"/>
    </xf>
    <xf numFmtId="0" fontId="17" fillId="0" borderId="4" xfId="21" applyFont="1" applyFill="1" applyBorder="1" applyAlignment="1">
      <alignment horizontal="center" vertical="center" wrapText="1"/>
    </xf>
    <xf numFmtId="0" fontId="35" fillId="0" borderId="7" xfId="21" applyFont="1" applyFill="1" applyBorder="1" applyAlignment="1">
      <alignment horizontal="center" vertical="center" wrapText="1"/>
    </xf>
    <xf numFmtId="0" fontId="35" fillId="0" borderId="6" xfId="21" applyFont="1" applyFill="1" applyBorder="1" applyAlignment="1">
      <alignment horizontal="center" vertical="center" wrapText="1"/>
    </xf>
    <xf numFmtId="0" fontId="21" fillId="9" borderId="85" xfId="21" applyFont="1" applyFill="1" applyBorder="1" applyAlignment="1">
      <alignment horizontal="left" vertical="center" wrapText="1"/>
    </xf>
    <xf numFmtId="0" fontId="21" fillId="9" borderId="19" xfId="21" applyFont="1" applyFill="1" applyBorder="1" applyAlignment="1">
      <alignment horizontal="left" vertical="center" wrapText="1"/>
    </xf>
    <xf numFmtId="0" fontId="21" fillId="9" borderId="86" xfId="21" applyFont="1" applyFill="1" applyBorder="1" applyAlignment="1">
      <alignment horizontal="left" vertical="center" wrapText="1"/>
    </xf>
    <xf numFmtId="0" fontId="17" fillId="9" borderId="9" xfId="62" applyFont="1" applyFill="1" applyBorder="1" applyAlignment="1">
      <alignment horizontal="left" vertical="center" wrapText="1"/>
    </xf>
    <xf numFmtId="0" fontId="17" fillId="0" borderId="10" xfId="21" applyFont="1" applyFill="1" applyBorder="1" applyAlignment="1">
      <alignment horizontal="center" vertical="center" wrapText="1"/>
    </xf>
    <xf numFmtId="0" fontId="35" fillId="0" borderId="12" xfId="21" applyFont="1" applyFill="1" applyBorder="1" applyAlignment="1">
      <alignment horizontal="center" vertical="center" wrapText="1"/>
    </xf>
    <xf numFmtId="0" fontId="35" fillId="0" borderId="11" xfId="21" applyFont="1" applyFill="1" applyBorder="1" applyAlignment="1">
      <alignment horizontal="center" vertical="center" wrapText="1"/>
    </xf>
    <xf numFmtId="0" fontId="20" fillId="9" borderId="175" xfId="21" applyFont="1" applyFill="1" applyBorder="1" applyAlignment="1">
      <alignment horizontal="left" vertical="center" wrapText="1"/>
    </xf>
    <xf numFmtId="0" fontId="17" fillId="0" borderId="17" xfId="21" applyFont="1" applyFill="1" applyBorder="1" applyAlignment="1">
      <alignment horizontal="center" vertical="center" wrapText="1"/>
    </xf>
    <xf numFmtId="0" fontId="35" fillId="0" borderId="14" xfId="21" applyFont="1" applyFill="1" applyBorder="1" applyAlignment="1">
      <alignment horizontal="center" vertical="center" wrapText="1"/>
    </xf>
    <xf numFmtId="0" fontId="35" fillId="0" borderId="16" xfId="21" applyFont="1" applyFill="1" applyBorder="1" applyAlignment="1">
      <alignment horizontal="center" vertical="center" wrapText="1"/>
    </xf>
    <xf numFmtId="49" fontId="20" fillId="9" borderId="19" xfId="21" applyNumberFormat="1" applyFont="1" applyFill="1" applyBorder="1" applyAlignment="1">
      <alignment horizontal="left" vertical="center" wrapText="1"/>
    </xf>
    <xf numFmtId="0" fontId="26" fillId="0" borderId="4" xfId="21" applyFont="1" applyFill="1" applyBorder="1" applyAlignment="1">
      <alignment horizontal="center" vertical="center" wrapText="1"/>
    </xf>
    <xf numFmtId="0" fontId="35" fillId="0" borderId="103" xfId="21" applyFont="1" applyFill="1" applyBorder="1" applyAlignment="1">
      <alignment horizontal="center" vertical="center" wrapText="1"/>
    </xf>
    <xf numFmtId="0" fontId="35" fillId="0" borderId="104" xfId="21" applyFont="1" applyFill="1" applyBorder="1" applyAlignment="1">
      <alignment horizontal="center" vertical="center" wrapText="1"/>
    </xf>
    <xf numFmtId="0" fontId="20" fillId="9" borderId="129" xfId="21" applyFont="1" applyFill="1" applyBorder="1" applyAlignment="1">
      <alignment horizontal="center" vertical="center" wrapText="1"/>
    </xf>
    <xf numFmtId="0" fontId="20" fillId="9" borderId="4" xfId="21" applyFont="1" applyFill="1" applyBorder="1" applyAlignment="1">
      <alignment horizontal="right" vertical="center" wrapText="1"/>
    </xf>
    <xf numFmtId="0" fontId="20" fillId="10" borderId="0" xfId="21" applyFont="1" applyFill="1" applyAlignment="1">
      <alignment horizontal="left" vertical="center" wrapText="1"/>
    </xf>
    <xf numFmtId="0" fontId="12" fillId="9" borderId="90" xfId="21" applyFont="1" applyFill="1" applyBorder="1" applyAlignment="1">
      <alignment horizontal="center" vertical="center"/>
    </xf>
    <xf numFmtId="49" fontId="21" fillId="9" borderId="19" xfId="21" applyNumberFormat="1" applyFont="1" applyFill="1" applyBorder="1" applyAlignment="1">
      <alignment horizontal="left" vertical="center" wrapText="1"/>
    </xf>
    <xf numFmtId="0" fontId="21" fillId="9" borderId="4" xfId="21" applyFont="1" applyFill="1" applyBorder="1" applyAlignment="1">
      <alignment horizontal="right" vertical="center" wrapText="1"/>
    </xf>
    <xf numFmtId="0" fontId="26" fillId="0" borderId="10" xfId="21" applyFont="1" applyFill="1" applyBorder="1" applyAlignment="1">
      <alignment horizontal="center" vertical="center" wrapText="1"/>
    </xf>
    <xf numFmtId="0" fontId="35" fillId="0" borderId="105" xfId="21" applyFont="1" applyFill="1" applyBorder="1" applyAlignment="1">
      <alignment horizontal="center" vertical="center" wrapText="1"/>
    </xf>
    <xf numFmtId="0" fontId="35" fillId="0" borderId="106" xfId="21" applyFont="1" applyFill="1" applyBorder="1" applyAlignment="1">
      <alignment horizontal="center" vertical="center" wrapText="1"/>
    </xf>
    <xf numFmtId="0" fontId="20" fillId="9" borderId="10" xfId="21" applyFont="1" applyFill="1" applyBorder="1" applyAlignment="1">
      <alignment horizontal="right" vertical="center" wrapText="1"/>
    </xf>
    <xf numFmtId="49" fontId="21" fillId="9" borderId="0" xfId="21" applyNumberFormat="1" applyFont="1" applyFill="1" applyAlignment="1">
      <alignment horizontal="center" vertical="center" wrapText="1"/>
    </xf>
    <xf numFmtId="0" fontId="21" fillId="9" borderId="10" xfId="21" applyFont="1" applyFill="1" applyBorder="1" applyAlignment="1">
      <alignment horizontal="right" vertical="center" wrapText="1"/>
    </xf>
    <xf numFmtId="0" fontId="20" fillId="10" borderId="83" xfId="21" applyFont="1" applyFill="1" applyBorder="1" applyAlignment="1">
      <alignment horizontal="left" vertical="center" wrapText="1"/>
    </xf>
    <xf numFmtId="0" fontId="21" fillId="10" borderId="83" xfId="21" applyFont="1" applyFill="1" applyBorder="1" applyAlignment="1">
      <alignment horizontal="left" vertical="center" wrapText="1"/>
    </xf>
    <xf numFmtId="0" fontId="12" fillId="9" borderId="10" xfId="21" applyFont="1" applyFill="1" applyBorder="1" applyAlignment="1">
      <alignment horizontal="center" vertical="center" wrapText="1"/>
    </xf>
    <xf numFmtId="0" fontId="17" fillId="9" borderId="10" xfId="21" applyFont="1" applyFill="1" applyBorder="1" applyAlignment="1">
      <alignment horizontal="center" vertical="center" wrapText="1"/>
    </xf>
    <xf numFmtId="0" fontId="12" fillId="9" borderId="17" xfId="21" applyFont="1" applyFill="1" applyBorder="1" applyAlignment="1">
      <alignment horizontal="center" vertical="center" wrapText="1"/>
    </xf>
    <xf numFmtId="0" fontId="17" fillId="9" borderId="17" xfId="21" applyFont="1" applyFill="1" applyBorder="1" applyAlignment="1">
      <alignment horizontal="center" vertical="center" wrapText="1"/>
    </xf>
    <xf numFmtId="0" fontId="15" fillId="9" borderId="4" xfId="21" applyFont="1" applyFill="1" applyBorder="1" applyAlignment="1">
      <alignment horizontal="center" vertical="center" shrinkToFit="1"/>
    </xf>
    <xf numFmtId="0" fontId="20" fillId="9" borderId="176" xfId="21" applyFont="1" applyFill="1" applyBorder="1" applyAlignment="1">
      <alignment horizontal="left" vertical="center" wrapText="1"/>
    </xf>
    <xf numFmtId="0" fontId="12" fillId="9" borderId="4" xfId="21" applyFont="1" applyFill="1" applyBorder="1" applyAlignment="1">
      <alignment horizontal="left" vertical="top"/>
    </xf>
    <xf numFmtId="49" fontId="20" fillId="9" borderId="10" xfId="21" applyNumberFormat="1" applyFont="1" applyFill="1" applyBorder="1" applyAlignment="1">
      <alignment vertical="center" wrapText="1"/>
    </xf>
    <xf numFmtId="0" fontId="12" fillId="9" borderId="10" xfId="21" applyFont="1" applyFill="1" applyBorder="1" applyAlignment="1">
      <alignment horizontal="center" vertical="center" shrinkToFit="1"/>
    </xf>
    <xf numFmtId="0" fontId="20" fillId="9" borderId="10" xfId="21" applyFont="1" applyFill="1" applyBorder="1" applyAlignment="1">
      <alignment vertical="center" wrapText="1"/>
    </xf>
    <xf numFmtId="0" fontId="25" fillId="9" borderId="35" xfId="21" applyFont="1" applyFill="1" applyBorder="1" applyAlignment="1">
      <alignment horizontal="center" vertical="center" shrinkToFit="1"/>
    </xf>
    <xf numFmtId="0" fontId="25" fillId="9" borderId="4" xfId="21" applyFont="1" applyFill="1" applyBorder="1" applyAlignment="1">
      <alignment horizontal="center" vertical="center" shrinkToFit="1"/>
    </xf>
    <xf numFmtId="0" fontId="25" fillId="9" borderId="90" xfId="21" applyFont="1" applyFill="1" applyBorder="1" applyAlignment="1">
      <alignment horizontal="center" vertical="center" shrinkToFit="1"/>
    </xf>
    <xf numFmtId="0" fontId="17" fillId="9" borderId="10" xfId="21" applyFont="1" applyFill="1" applyBorder="1" applyAlignment="1">
      <alignment horizontal="center" vertical="center" shrinkToFit="1"/>
    </xf>
    <xf numFmtId="0" fontId="15" fillId="9" borderId="10" xfId="21" applyFont="1" applyFill="1" applyBorder="1" applyAlignment="1">
      <alignment horizontal="center" vertical="center" shrinkToFit="1"/>
    </xf>
    <xf numFmtId="0" fontId="21" fillId="0" borderId="82" xfId="21" applyFont="1" applyFill="1" applyBorder="1" applyAlignment="1">
      <alignment horizontal="center" vertical="center" wrapText="1"/>
    </xf>
    <xf numFmtId="0" fontId="12" fillId="9" borderId="10" xfId="21" applyFont="1" applyFill="1" applyBorder="1" applyAlignment="1">
      <alignment horizontal="left" vertical="top"/>
    </xf>
    <xf numFmtId="0" fontId="25" fillId="9" borderId="37" xfId="21" applyFont="1" applyFill="1" applyBorder="1" applyAlignment="1">
      <alignment horizontal="center" vertical="center" shrinkToFit="1"/>
    </xf>
    <xf numFmtId="0" fontId="25" fillId="9" borderId="10" xfId="21" applyFont="1" applyFill="1" applyBorder="1" applyAlignment="1">
      <alignment horizontal="center" vertical="center" shrinkToFit="1"/>
    </xf>
    <xf numFmtId="0" fontId="25" fillId="9" borderId="102" xfId="21" applyFont="1" applyFill="1" applyBorder="1" applyAlignment="1">
      <alignment horizontal="center" vertical="center" shrinkToFit="1"/>
    </xf>
    <xf numFmtId="0" fontId="15" fillId="9" borderId="17" xfId="21" applyFont="1" applyFill="1" applyBorder="1" applyAlignment="1">
      <alignment horizontal="center" vertical="center" shrinkToFit="1"/>
    </xf>
    <xf numFmtId="0" fontId="25" fillId="9" borderId="40" xfId="21" applyFont="1" applyFill="1" applyBorder="1" applyAlignment="1">
      <alignment horizontal="center" vertical="center" shrinkToFit="1"/>
    </xf>
    <xf numFmtId="0" fontId="25" fillId="9" borderId="17" xfId="21" applyFont="1" applyFill="1" applyBorder="1" applyAlignment="1">
      <alignment horizontal="center" vertical="center" shrinkToFit="1"/>
    </xf>
    <xf numFmtId="0" fontId="25" fillId="9" borderId="97" xfId="21" applyFont="1" applyFill="1" applyBorder="1" applyAlignment="1">
      <alignment horizontal="center" vertical="center" shrinkToFit="1"/>
    </xf>
    <xf numFmtId="0" fontId="20" fillId="9" borderId="125" xfId="21" applyFont="1" applyFill="1" applyBorder="1" applyAlignment="1">
      <alignment horizontal="left" vertical="center" wrapText="1"/>
    </xf>
    <xf numFmtId="0" fontId="12" fillId="9" borderId="19" xfId="21" applyFont="1" applyFill="1" applyBorder="1" applyAlignment="1">
      <alignment horizontal="left" vertical="center" wrapText="1"/>
    </xf>
    <xf numFmtId="0" fontId="17" fillId="9" borderId="85" xfId="21" applyFont="1" applyFill="1" applyBorder="1" applyAlignment="1">
      <alignment horizontal="left" vertical="center" wrapText="1"/>
    </xf>
    <xf numFmtId="0" fontId="17" fillId="9" borderId="19" xfId="21" applyFont="1" applyFill="1" applyBorder="1" applyAlignment="1">
      <alignment horizontal="left" vertical="center" wrapText="1"/>
    </xf>
    <xf numFmtId="0" fontId="17" fillId="9" borderId="86" xfId="21" applyFont="1" applyFill="1" applyBorder="1" applyAlignment="1">
      <alignment horizontal="left" vertical="center" wrapText="1"/>
    </xf>
    <xf numFmtId="0" fontId="20" fillId="9" borderId="177" xfId="21" applyFont="1" applyFill="1" applyBorder="1" applyAlignment="1">
      <alignment horizontal="left" vertical="center" wrapText="1"/>
    </xf>
    <xf numFmtId="0" fontId="20" fillId="9" borderId="178" xfId="21" applyFont="1" applyFill="1" applyBorder="1" applyAlignment="1">
      <alignment horizontal="center" vertical="center" wrapText="1"/>
    </xf>
    <xf numFmtId="0" fontId="17" fillId="9" borderId="0" xfId="21" applyFont="1" applyFill="1" applyAlignment="1">
      <alignment horizontal="left" vertical="center"/>
    </xf>
    <xf numFmtId="0" fontId="20" fillId="9" borderId="176" xfId="21" applyFont="1" applyFill="1" applyBorder="1" applyAlignment="1">
      <alignment horizontal="center" vertical="center" wrapText="1"/>
    </xf>
    <xf numFmtId="0" fontId="12" fillId="9" borderId="83" xfId="21" applyFont="1" applyFill="1" applyBorder="1" applyAlignment="1">
      <alignment horizontal="center" vertical="center" wrapText="1"/>
    </xf>
    <xf numFmtId="0" fontId="12" fillId="9" borderId="17" xfId="21" applyFont="1" applyFill="1" applyBorder="1" applyAlignment="1">
      <alignment horizontal="center" vertical="center" shrinkToFit="1"/>
    </xf>
    <xf numFmtId="0" fontId="17" fillId="9" borderId="17" xfId="21" applyFont="1" applyFill="1" applyBorder="1" applyAlignment="1">
      <alignment horizontal="center" vertical="center" shrinkToFit="1"/>
    </xf>
    <xf numFmtId="0" fontId="26" fillId="0" borderId="17" xfId="21" applyFont="1" applyFill="1" applyBorder="1" applyAlignment="1">
      <alignment horizontal="center" vertical="center" wrapText="1"/>
    </xf>
    <xf numFmtId="0" fontId="20" fillId="9" borderId="179" xfId="21" applyFont="1" applyFill="1" applyBorder="1" applyAlignment="1">
      <alignment horizontal="center" vertical="center" wrapText="1"/>
    </xf>
    <xf numFmtId="0" fontId="12" fillId="9" borderId="4" xfId="21" applyFont="1" applyFill="1" applyBorder="1" applyAlignment="1">
      <alignment horizontal="right" vertical="top"/>
    </xf>
    <xf numFmtId="0" fontId="17" fillId="9" borderId="4" xfId="21" applyFont="1" applyFill="1" applyBorder="1" applyAlignment="1">
      <alignment horizontal="right" vertical="top"/>
    </xf>
    <xf numFmtId="0" fontId="12" fillId="9" borderId="10" xfId="21" applyFont="1" applyFill="1" applyBorder="1" applyAlignment="1">
      <alignment horizontal="right" vertical="top"/>
    </xf>
    <xf numFmtId="0" fontId="17" fillId="9" borderId="10" xfId="21" applyFont="1" applyFill="1" applyBorder="1" applyAlignment="1">
      <alignment horizontal="right" vertical="top"/>
    </xf>
    <xf numFmtId="0" fontId="12" fillId="9" borderId="83" xfId="21" applyFont="1" applyFill="1" applyBorder="1" applyAlignment="1">
      <alignment vertical="center" wrapText="1"/>
    </xf>
    <xf numFmtId="49" fontId="17" fillId="0" borderId="4" xfId="21" applyNumberFormat="1" applyFont="1" applyFill="1" applyBorder="1" applyAlignment="1">
      <alignment horizontal="center" vertical="center" wrapText="1"/>
    </xf>
    <xf numFmtId="0" fontId="12" fillId="9" borderId="12" xfId="21" applyFont="1" applyFill="1" applyBorder="1" applyAlignment="1">
      <alignment horizontal="center" vertical="top"/>
    </xf>
    <xf numFmtId="0" fontId="12" fillId="9" borderId="0" xfId="21" applyFont="1" applyFill="1" applyAlignment="1">
      <alignment horizontal="center" vertical="top"/>
    </xf>
    <xf numFmtId="0" fontId="12" fillId="0" borderId="10" xfId="21" applyFont="1" applyBorder="1" applyAlignment="1">
      <alignment vertical="center" wrapText="1"/>
    </xf>
    <xf numFmtId="0" fontId="20" fillId="9" borderId="55" xfId="21" applyFont="1" applyFill="1" applyBorder="1" applyAlignment="1">
      <alignment horizontal="left" vertical="center" wrapText="1"/>
    </xf>
    <xf numFmtId="0" fontId="20" fillId="9" borderId="139" xfId="21" applyFont="1" applyFill="1" applyBorder="1" applyAlignment="1">
      <alignment horizontal="left" vertical="center" wrapText="1"/>
    </xf>
    <xf numFmtId="0" fontId="20" fillId="9" borderId="53" xfId="21" applyFont="1" applyFill="1" applyBorder="1" applyAlignment="1">
      <alignment horizontal="center" vertical="center" wrapText="1"/>
    </xf>
    <xf numFmtId="0" fontId="12" fillId="9" borderId="53" xfId="21" applyFont="1" applyFill="1" applyBorder="1" applyAlignment="1">
      <alignment horizontal="left" vertical="center"/>
    </xf>
    <xf numFmtId="49" fontId="20" fillId="9" borderId="139" xfId="21" applyNumberFormat="1" applyFont="1" applyFill="1" applyBorder="1" applyAlignment="1">
      <alignment horizontal="left" vertical="center" wrapText="1"/>
    </xf>
    <xf numFmtId="0" fontId="12" fillId="9" borderId="114" xfId="21" applyFont="1" applyFill="1" applyBorder="1" applyAlignment="1">
      <alignment horizontal="left" vertical="top"/>
    </xf>
    <xf numFmtId="49" fontId="17" fillId="0" borderId="55" xfId="21" applyNumberFormat="1" applyFont="1" applyFill="1" applyBorder="1" applyAlignment="1">
      <alignment horizontal="center" vertical="center" wrapText="1"/>
    </xf>
    <xf numFmtId="0" fontId="35" fillId="0" borderId="119" xfId="21" applyFont="1" applyFill="1" applyBorder="1" applyAlignment="1">
      <alignment horizontal="center" vertical="center" wrapText="1"/>
    </xf>
    <xf numFmtId="0" fontId="35" fillId="0" borderId="120" xfId="21" applyFont="1" applyFill="1" applyBorder="1" applyAlignment="1">
      <alignment horizontal="center" vertical="center" wrapText="1"/>
    </xf>
    <xf numFmtId="0" fontId="12" fillId="9" borderId="139" xfId="21" applyFont="1" applyFill="1" applyBorder="1" applyAlignment="1">
      <alignment horizontal="left" vertical="center" wrapText="1"/>
    </xf>
    <xf numFmtId="0" fontId="20" fillId="10" borderId="54" xfId="21" applyFont="1" applyFill="1" applyBorder="1" applyAlignment="1">
      <alignment horizontal="left" vertical="center" wrapText="1"/>
    </xf>
    <xf numFmtId="49" fontId="20" fillId="9" borderId="55" xfId="21" applyNumberFormat="1" applyFont="1" applyFill="1" applyBorder="1" applyAlignment="1">
      <alignment vertical="center" wrapText="1"/>
    </xf>
    <xf numFmtId="0" fontId="20" fillId="9" borderId="55" xfId="21" applyFont="1" applyFill="1" applyBorder="1" applyAlignment="1">
      <alignment vertical="center" wrapText="1"/>
    </xf>
    <xf numFmtId="0" fontId="20" fillId="10" borderId="114" xfId="21" applyFont="1" applyFill="1" applyBorder="1" applyAlignment="1">
      <alignment horizontal="left" vertical="center" wrapText="1"/>
    </xf>
    <xf numFmtId="49" fontId="20" fillId="9" borderId="55" xfId="21" applyNumberFormat="1" applyFont="1" applyFill="1" applyBorder="1" applyAlignment="1">
      <alignment horizontal="center" vertical="center" wrapText="1"/>
    </xf>
    <xf numFmtId="0" fontId="17" fillId="9" borderId="180" xfId="21" applyFont="1" applyFill="1" applyBorder="1" applyAlignment="1">
      <alignment horizontal="left" vertical="center" wrapText="1"/>
    </xf>
    <xf numFmtId="0" fontId="17" fillId="9" borderId="139" xfId="21" applyFont="1" applyFill="1" applyBorder="1" applyAlignment="1">
      <alignment horizontal="left" vertical="center" wrapText="1"/>
    </xf>
    <xf numFmtId="0" fontId="17" fillId="9" borderId="181" xfId="21" applyFont="1" applyFill="1" applyBorder="1" applyAlignment="1">
      <alignment horizontal="left" vertical="center" wrapText="1"/>
    </xf>
    <xf numFmtId="0" fontId="21" fillId="9" borderId="139" xfId="21" applyFont="1" applyFill="1" applyBorder="1" applyAlignment="1">
      <alignment horizontal="left" vertical="center" wrapText="1"/>
    </xf>
    <xf numFmtId="0" fontId="21" fillId="9" borderId="53" xfId="21" applyFont="1" applyFill="1" applyBorder="1" applyAlignment="1">
      <alignment horizontal="center" vertical="center" wrapText="1"/>
    </xf>
    <xf numFmtId="0" fontId="17" fillId="9" borderId="53" xfId="21" applyFont="1" applyFill="1" applyBorder="1" applyAlignment="1">
      <alignment horizontal="left" vertical="center"/>
    </xf>
    <xf numFmtId="49" fontId="21" fillId="9" borderId="139" xfId="21" applyNumberFormat="1" applyFont="1" applyFill="1" applyBorder="1" applyAlignment="1">
      <alignment horizontal="left" vertical="center" wrapText="1"/>
    </xf>
    <xf numFmtId="0" fontId="21" fillId="10" borderId="114" xfId="21" applyFont="1" applyFill="1" applyBorder="1" applyAlignment="1">
      <alignment horizontal="left" vertical="center" wrapText="1"/>
    </xf>
    <xf numFmtId="49" fontId="21" fillId="9" borderId="55" xfId="21" applyNumberFormat="1" applyFont="1" applyFill="1" applyBorder="1" applyAlignment="1">
      <alignment horizontal="center" vertical="center" wrapText="1"/>
    </xf>
    <xf numFmtId="0" fontId="17" fillId="0" borderId="55" xfId="21" applyFont="1" applyBorder="1" applyAlignment="1">
      <alignment horizontal="center" vertical="center" wrapText="1"/>
    </xf>
    <xf numFmtId="0" fontId="17" fillId="9" borderId="117" xfId="21" applyFont="1" applyFill="1" applyBorder="1" applyAlignment="1">
      <alignment horizontal="center" vertical="center"/>
    </xf>
    <xf numFmtId="0" fontId="20" fillId="9" borderId="31" xfId="15" applyFont="1" applyFill="1" applyBorder="1" applyAlignment="1">
      <alignment horizontal="center" vertical="center" wrapText="1"/>
    </xf>
    <xf numFmtId="0" fontId="20" fillId="9" borderId="61" xfId="15" applyFont="1" applyFill="1" applyBorder="1" applyAlignment="1">
      <alignment horizontal="center" vertical="center" wrapText="1"/>
    </xf>
    <xf numFmtId="0" fontId="20" fillId="9" borderId="66" xfId="15" applyFont="1" applyFill="1" applyBorder="1" applyAlignment="1">
      <alignment horizontal="left" vertical="top" wrapText="1"/>
    </xf>
    <xf numFmtId="0" fontId="20" fillId="9" borderId="70" xfId="15" applyFont="1" applyFill="1" applyBorder="1" applyAlignment="1">
      <alignment horizontal="center" vertical="center" shrinkToFit="1"/>
    </xf>
    <xf numFmtId="0" fontId="20" fillId="9" borderId="124" xfId="15" applyFont="1" applyFill="1" applyBorder="1" applyAlignment="1">
      <alignment horizontal="center" vertical="top" wrapText="1"/>
    </xf>
    <xf numFmtId="0" fontId="20" fillId="10" borderId="66" xfId="15" applyFont="1" applyFill="1" applyBorder="1" applyAlignment="1">
      <alignment horizontal="left" vertical="center" wrapText="1"/>
    </xf>
    <xf numFmtId="0" fontId="20" fillId="9" borderId="78" xfId="15" applyFont="1" applyFill="1" applyBorder="1" applyAlignment="1">
      <alignment horizontal="center" vertical="center" wrapText="1"/>
    </xf>
    <xf numFmtId="0" fontId="20" fillId="9" borderId="0" xfId="15" applyFont="1" applyFill="1" applyAlignment="1">
      <alignment vertical="top"/>
    </xf>
    <xf numFmtId="0" fontId="20" fillId="9" borderId="4" xfId="15" applyFont="1" applyFill="1" applyBorder="1" applyAlignment="1">
      <alignment horizontal="center" vertical="center" shrinkToFit="1"/>
    </xf>
    <xf numFmtId="0" fontId="20" fillId="9" borderId="5" xfId="15" applyFont="1" applyFill="1" applyBorder="1" applyAlignment="1">
      <alignment horizontal="center" vertical="center" shrinkToFit="1"/>
    </xf>
    <xf numFmtId="0" fontId="20" fillId="9" borderId="10" xfId="15" applyFont="1" applyFill="1" applyBorder="1" applyAlignment="1">
      <alignment horizontal="center" vertical="top" wrapText="1"/>
    </xf>
    <xf numFmtId="0" fontId="21" fillId="9" borderId="182" xfId="15" applyFont="1" applyFill="1" applyBorder="1" applyAlignment="1">
      <alignment horizontal="center" vertical="center" wrapText="1"/>
    </xf>
    <xf numFmtId="0" fontId="21" fillId="9" borderId="183" xfId="15" applyFont="1" applyFill="1" applyBorder="1" applyAlignment="1">
      <alignment horizontal="center" vertical="center" wrapText="1"/>
    </xf>
    <xf numFmtId="0" fontId="20" fillId="9" borderId="10" xfId="15" applyFont="1" applyFill="1" applyBorder="1" applyAlignment="1">
      <alignment horizontal="center" vertical="center" shrinkToFit="1"/>
    </xf>
    <xf numFmtId="0" fontId="20" fillId="9" borderId="98" xfId="15" applyFont="1" applyFill="1" applyBorder="1" applyAlignment="1">
      <alignment horizontal="left" vertical="center" wrapText="1"/>
    </xf>
    <xf numFmtId="176" fontId="20" fillId="9" borderId="4" xfId="15" applyNumberFormat="1" applyFont="1" applyFill="1" applyBorder="1" applyAlignment="1">
      <alignment horizontal="left" vertical="center" wrapText="1" indent="1"/>
    </xf>
    <xf numFmtId="0" fontId="33" fillId="0" borderId="4" xfId="15" applyFont="1" applyFill="1" applyBorder="1" applyAlignment="1">
      <alignment horizontal="center" vertical="center" wrapText="1"/>
    </xf>
    <xf numFmtId="0" fontId="20" fillId="9" borderId="4" xfId="15" applyFont="1" applyFill="1" applyBorder="1" applyAlignment="1">
      <alignment vertical="center" wrapText="1"/>
    </xf>
    <xf numFmtId="0" fontId="12" fillId="9" borderId="4" xfId="15" applyFont="1" applyFill="1" applyBorder="1" applyAlignment="1">
      <alignment horizontal="left" vertical="top" wrapText="1"/>
    </xf>
    <xf numFmtId="0" fontId="21" fillId="0" borderId="5" xfId="15" applyFont="1" applyFill="1" applyBorder="1" applyAlignment="1">
      <alignment horizontal="left" vertical="center" wrapText="1"/>
    </xf>
    <xf numFmtId="0" fontId="20" fillId="9" borderId="184" xfId="15" applyFont="1" applyFill="1" applyBorder="1" applyAlignment="1">
      <alignment horizontal="center" vertical="center" wrapText="1"/>
    </xf>
    <xf numFmtId="0" fontId="17" fillId="9" borderId="35" xfId="15" applyFont="1" applyFill="1" applyBorder="1" applyAlignment="1">
      <alignment horizontal="left" vertical="top" wrapText="1"/>
    </xf>
    <xf numFmtId="0" fontId="17" fillId="9" borderId="4" xfId="15" applyFont="1" applyFill="1" applyBorder="1" applyAlignment="1">
      <alignment horizontal="left" vertical="top" wrapText="1"/>
    </xf>
    <xf numFmtId="0" fontId="17" fillId="9" borderId="90" xfId="15" applyFont="1" applyFill="1" applyBorder="1" applyAlignment="1">
      <alignment horizontal="left" vertical="top" wrapText="1"/>
    </xf>
    <xf numFmtId="176" fontId="20" fillId="9" borderId="10" xfId="15" applyNumberFormat="1" applyFont="1" applyFill="1" applyBorder="1" applyAlignment="1">
      <alignment horizontal="left" vertical="center" wrapText="1" indent="1"/>
    </xf>
    <xf numFmtId="0" fontId="33" fillId="0" borderId="10" xfId="15" applyFont="1" applyFill="1" applyBorder="1" applyAlignment="1">
      <alignment horizontal="center" vertical="center" wrapText="1"/>
    </xf>
    <xf numFmtId="0" fontId="12" fillId="9" borderId="10" xfId="15" applyFont="1" applyFill="1" applyBorder="1" applyAlignment="1">
      <alignment horizontal="left" vertical="top" wrapText="1"/>
    </xf>
    <xf numFmtId="0" fontId="20" fillId="9" borderId="183" xfId="15" applyFont="1" applyFill="1" applyBorder="1" applyAlignment="1">
      <alignment horizontal="left" vertical="center" wrapText="1"/>
    </xf>
    <xf numFmtId="0" fontId="17" fillId="9" borderId="37" xfId="15" applyFont="1" applyFill="1" applyBorder="1" applyAlignment="1">
      <alignment horizontal="left" vertical="top" wrapText="1"/>
    </xf>
    <xf numFmtId="0" fontId="17" fillId="9" borderId="10" xfId="15" applyFont="1" applyFill="1" applyBorder="1" applyAlignment="1">
      <alignment horizontal="left" vertical="top" wrapText="1"/>
    </xf>
    <xf numFmtId="0" fontId="17" fillId="9" borderId="102" xfId="15" applyFont="1" applyFill="1" applyBorder="1" applyAlignment="1">
      <alignment horizontal="left" vertical="top" wrapText="1"/>
    </xf>
    <xf numFmtId="0" fontId="20" fillId="9" borderId="17" xfId="15" applyFont="1" applyFill="1" applyBorder="1" applyAlignment="1">
      <alignment horizontal="center" vertical="center" shrinkToFit="1"/>
    </xf>
    <xf numFmtId="0" fontId="33" fillId="0" borderId="17" xfId="15" applyFont="1" applyFill="1" applyBorder="1" applyAlignment="1">
      <alignment horizontal="center" vertical="center" wrapText="1"/>
    </xf>
    <xf numFmtId="0" fontId="21" fillId="0" borderId="6" xfId="15" applyFont="1" applyFill="1" applyBorder="1" applyAlignment="1">
      <alignment horizontal="left" vertical="center" wrapText="1"/>
    </xf>
    <xf numFmtId="0" fontId="20" fillId="9" borderId="6" xfId="15" applyFont="1" applyFill="1" applyBorder="1" applyAlignment="1">
      <alignment horizontal="center" vertical="center" shrinkToFit="1"/>
    </xf>
    <xf numFmtId="0" fontId="20" fillId="0" borderId="4" xfId="15" applyFont="1" applyFill="1" applyBorder="1" applyAlignment="1">
      <alignment horizontal="center" vertical="center" wrapText="1"/>
    </xf>
    <xf numFmtId="0" fontId="16" fillId="0" borderId="103" xfId="15" applyFont="1" applyFill="1" applyBorder="1" applyAlignment="1">
      <alignment horizontal="center" vertical="center" wrapText="1"/>
    </xf>
    <xf numFmtId="0" fontId="16" fillId="0" borderId="104" xfId="15" applyFont="1" applyFill="1" applyBorder="1" applyAlignment="1">
      <alignment horizontal="center" vertical="center" wrapText="1"/>
    </xf>
    <xf numFmtId="0" fontId="20" fillId="9" borderId="89" xfId="15" applyFont="1" applyFill="1" applyBorder="1" applyAlignment="1">
      <alignment vertical="center" wrapText="1"/>
    </xf>
    <xf numFmtId="0" fontId="20" fillId="0" borderId="10" xfId="15" applyFont="1" applyFill="1" applyBorder="1" applyAlignment="1">
      <alignment horizontal="center" vertical="center" wrapText="1"/>
    </xf>
    <xf numFmtId="0" fontId="16" fillId="0" borderId="105" xfId="15" applyFont="1" applyFill="1" applyBorder="1" applyAlignment="1">
      <alignment horizontal="center" vertical="center" wrapText="1"/>
    </xf>
    <xf numFmtId="0" fontId="16" fillId="0" borderId="106" xfId="15" applyFont="1" applyFill="1" applyBorder="1" applyAlignment="1">
      <alignment horizontal="center" vertical="center" wrapText="1"/>
    </xf>
    <xf numFmtId="0" fontId="20" fillId="10" borderId="12" xfId="15" applyFont="1" applyFill="1" applyBorder="1" applyAlignment="1">
      <alignment horizontal="left" vertical="center" wrapText="1"/>
    </xf>
    <xf numFmtId="49" fontId="15" fillId="9" borderId="10" xfId="15" applyNumberFormat="1" applyFont="1" applyFill="1" applyBorder="1" applyAlignment="1">
      <alignment horizontal="center" vertical="center" wrapText="1"/>
    </xf>
    <xf numFmtId="0" fontId="20" fillId="9" borderId="16" xfId="15" applyFont="1" applyFill="1" applyBorder="1" applyAlignment="1">
      <alignment horizontal="left" vertical="center" wrapText="1"/>
    </xf>
    <xf numFmtId="176" fontId="20" fillId="9" borderId="17" xfId="15" applyNumberFormat="1" applyFont="1" applyFill="1" applyBorder="1" applyAlignment="1">
      <alignment horizontal="left" vertical="center" wrapText="1" indent="1"/>
    </xf>
    <xf numFmtId="0" fontId="12" fillId="9" borderId="17" xfId="15" applyFont="1" applyFill="1" applyBorder="1" applyAlignment="1">
      <alignment horizontal="left" vertical="top" wrapText="1"/>
    </xf>
    <xf numFmtId="0" fontId="17" fillId="9" borderId="40" xfId="15" applyFont="1" applyFill="1" applyBorder="1" applyAlignment="1">
      <alignment horizontal="left" vertical="top" wrapText="1"/>
    </xf>
    <xf numFmtId="0" fontId="17" fillId="9" borderId="17" xfId="15" applyFont="1" applyFill="1" applyBorder="1" applyAlignment="1">
      <alignment horizontal="left" vertical="top" wrapText="1"/>
    </xf>
    <xf numFmtId="0" fontId="17" fillId="9" borderId="97" xfId="15" applyFont="1" applyFill="1" applyBorder="1" applyAlignment="1">
      <alignment horizontal="left" vertical="top" wrapText="1"/>
    </xf>
    <xf numFmtId="0" fontId="12" fillId="9" borderId="4" xfId="15" applyFont="1" applyFill="1" applyBorder="1" applyAlignment="1">
      <alignment horizontal="left" vertical="center" wrapText="1"/>
    </xf>
    <xf numFmtId="0" fontId="12" fillId="9" borderId="10" xfId="15" applyFont="1" applyFill="1" applyBorder="1" applyAlignment="1">
      <alignment horizontal="left" vertical="center" wrapText="1"/>
    </xf>
    <xf numFmtId="0" fontId="17" fillId="9" borderId="85" xfId="15" applyFont="1" applyFill="1" applyBorder="1" applyAlignment="1">
      <alignment horizontal="left" vertical="top" wrapText="1"/>
    </xf>
    <xf numFmtId="0" fontId="17" fillId="9" borderId="19" xfId="15" applyFont="1" applyFill="1" applyBorder="1" applyAlignment="1">
      <alignment horizontal="left" vertical="top" wrapText="1"/>
    </xf>
    <xf numFmtId="0" fontId="17" fillId="9" borderId="86" xfId="15" applyFont="1" applyFill="1" applyBorder="1" applyAlignment="1">
      <alignment horizontal="left" vertical="top" wrapText="1"/>
    </xf>
    <xf numFmtId="49" fontId="20" fillId="9" borderId="12" xfId="15" applyNumberFormat="1" applyFont="1" applyFill="1" applyBorder="1" applyAlignment="1">
      <alignment horizontal="center" vertical="center" wrapText="1"/>
    </xf>
    <xf numFmtId="0" fontId="20" fillId="0" borderId="17" xfId="15" applyFont="1" applyFill="1" applyBorder="1" applyAlignment="1">
      <alignment horizontal="center" vertical="center" wrapText="1"/>
    </xf>
    <xf numFmtId="0" fontId="12" fillId="9" borderId="17" xfId="15" applyFont="1" applyFill="1" applyBorder="1" applyAlignment="1">
      <alignment horizontal="left" vertical="center" wrapText="1"/>
    </xf>
    <xf numFmtId="0" fontId="15" fillId="0" borderId="19" xfId="15" applyFont="1" applyFill="1" applyBorder="1" applyAlignment="1">
      <alignment horizontal="center" vertical="center" shrinkToFit="1"/>
    </xf>
    <xf numFmtId="0" fontId="15" fillId="9" borderId="19" xfId="15" applyFont="1" applyFill="1" applyBorder="1" applyAlignment="1">
      <alignment horizontal="center" vertical="center" shrinkToFit="1"/>
    </xf>
    <xf numFmtId="0" fontId="20" fillId="9" borderId="185" xfId="15" applyFont="1" applyFill="1" applyBorder="1" applyAlignment="1">
      <alignment horizontal="center" vertical="center" wrapText="1"/>
    </xf>
    <xf numFmtId="49" fontId="15" fillId="0" borderId="4" xfId="15" applyNumberFormat="1" applyFont="1" applyFill="1" applyBorder="1" applyAlignment="1">
      <alignment horizontal="left" vertical="center" shrinkToFit="1"/>
    </xf>
    <xf numFmtId="49" fontId="15" fillId="9" borderId="4" xfId="15" applyNumberFormat="1" applyFont="1" applyFill="1" applyBorder="1" applyAlignment="1">
      <alignment horizontal="left" vertical="center" shrinkToFit="1"/>
    </xf>
    <xf numFmtId="0" fontId="17" fillId="9" borderId="180" xfId="15" applyFont="1" applyFill="1" applyBorder="1" applyAlignment="1">
      <alignment horizontal="left" vertical="top" wrapText="1"/>
    </xf>
    <xf numFmtId="0" fontId="17" fillId="9" borderId="139" xfId="15" applyFont="1" applyFill="1" applyBorder="1" applyAlignment="1">
      <alignment horizontal="left" vertical="top" wrapText="1"/>
    </xf>
    <xf numFmtId="0" fontId="17" fillId="9" borderId="181" xfId="15" applyFont="1" applyFill="1" applyBorder="1" applyAlignment="1">
      <alignment horizontal="left" vertical="top" wrapText="1"/>
    </xf>
    <xf numFmtId="49" fontId="15" fillId="0" borderId="10" xfId="15" applyNumberFormat="1" applyFont="1" applyFill="1" applyBorder="1" applyAlignment="1">
      <alignment horizontal="left" vertical="center" shrinkToFit="1"/>
    </xf>
    <xf numFmtId="49" fontId="15" fillId="9" borderId="10" xfId="15" applyNumberFormat="1" applyFont="1" applyFill="1" applyBorder="1" applyAlignment="1">
      <alignment horizontal="left" vertical="center" shrinkToFit="1"/>
    </xf>
    <xf numFmtId="49" fontId="20" fillId="9" borderId="53" xfId="15" applyNumberFormat="1" applyFont="1" applyFill="1" applyBorder="1" applyAlignment="1">
      <alignment horizontal="center" vertical="top"/>
    </xf>
    <xf numFmtId="0" fontId="20" fillId="9" borderId="54" xfId="15" applyFont="1" applyFill="1" applyBorder="1" applyAlignment="1">
      <alignment horizontal="center" vertical="center" shrinkToFit="1"/>
    </xf>
    <xf numFmtId="49" fontId="15" fillId="0" borderId="55" xfId="15" applyNumberFormat="1" applyFont="1" applyFill="1" applyBorder="1" applyAlignment="1">
      <alignment horizontal="left" vertical="center" shrinkToFit="1"/>
    </xf>
    <xf numFmtId="0" fontId="16" fillId="0" borderId="119" xfId="15" applyFont="1" applyFill="1" applyBorder="1" applyAlignment="1">
      <alignment horizontal="center" vertical="center" wrapText="1"/>
    </xf>
    <xf numFmtId="0" fontId="16" fillId="0" borderId="120" xfId="15" applyFont="1" applyFill="1" applyBorder="1" applyAlignment="1">
      <alignment horizontal="center" vertical="center" wrapText="1"/>
    </xf>
    <xf numFmtId="49" fontId="15" fillId="9" borderId="55" xfId="15" applyNumberFormat="1" applyFont="1" applyFill="1" applyBorder="1" applyAlignment="1">
      <alignment horizontal="left" vertical="center" shrinkToFit="1"/>
    </xf>
    <xf numFmtId="0" fontId="20" fillId="9" borderId="52" xfId="15" applyFont="1" applyFill="1" applyBorder="1" applyAlignment="1">
      <alignment vertical="center" wrapText="1"/>
    </xf>
    <xf numFmtId="0" fontId="20" fillId="9" borderId="186" xfId="15" applyFont="1" applyFill="1" applyBorder="1" applyAlignment="1">
      <alignment horizontal="center" vertical="center" wrapText="1"/>
    </xf>
    <xf numFmtId="0" fontId="20" fillId="10" borderId="53" xfId="15" applyFont="1" applyFill="1" applyBorder="1" applyAlignment="1">
      <alignment horizontal="left" vertical="center" wrapText="1"/>
    </xf>
    <xf numFmtId="0" fontId="19" fillId="9" borderId="36" xfId="20" applyFont="1" applyFill="1" applyBorder="1" applyAlignment="1">
      <alignment horizontal="left" vertical="top"/>
    </xf>
    <xf numFmtId="0" fontId="20" fillId="9" borderId="72" xfId="20" applyFont="1" applyFill="1" applyBorder="1" applyAlignment="1">
      <alignment horizontal="center" vertical="center" textRotation="255" wrapText="1"/>
    </xf>
    <xf numFmtId="0" fontId="20" fillId="9" borderId="73" xfId="20" applyFont="1" applyFill="1" applyBorder="1" applyAlignment="1">
      <alignment horizontal="center" vertical="center" textRotation="255" wrapText="1"/>
    </xf>
    <xf numFmtId="0" fontId="20" fillId="9" borderId="187" xfId="20" applyFont="1" applyFill="1" applyBorder="1" applyAlignment="1">
      <alignment horizontal="center" vertical="center" wrapText="1"/>
    </xf>
    <xf numFmtId="0" fontId="30" fillId="9" borderId="0" xfId="20" applyFont="1" applyFill="1" applyAlignment="1">
      <alignment horizontal="left" vertical="center"/>
    </xf>
    <xf numFmtId="0" fontId="12" fillId="9" borderId="36" xfId="20" applyFont="1" applyFill="1" applyBorder="1" applyAlignment="1">
      <alignment horizontal="left" vertical="top"/>
    </xf>
    <xf numFmtId="0" fontId="21" fillId="0" borderId="172" xfId="20" applyFont="1" applyFill="1" applyBorder="1" applyAlignment="1">
      <alignment horizontal="center" vertical="center" shrinkToFit="1"/>
    </xf>
    <xf numFmtId="0" fontId="21" fillId="0" borderId="12" xfId="20" applyFont="1" applyFill="1" applyBorder="1" applyAlignment="1">
      <alignment horizontal="center" vertical="center" shrinkToFit="1"/>
    </xf>
    <xf numFmtId="0" fontId="21" fillId="0" borderId="94" xfId="20" applyFont="1" applyFill="1" applyBorder="1" applyAlignment="1">
      <alignment horizontal="center" vertical="center" wrapText="1"/>
    </xf>
    <xf numFmtId="0" fontId="21" fillId="0" borderId="155" xfId="20" applyFont="1" applyFill="1" applyBorder="1" applyAlignment="1">
      <alignment horizontal="center" vertical="center" wrapText="1"/>
    </xf>
    <xf numFmtId="0" fontId="23" fillId="9" borderId="108" xfId="20" applyFont="1" applyFill="1" applyBorder="1" applyAlignment="1">
      <alignment horizontal="left" vertical="center" wrapText="1"/>
    </xf>
    <xf numFmtId="0" fontId="20" fillId="9" borderId="125" xfId="20" applyFont="1" applyFill="1" applyBorder="1" applyAlignment="1">
      <alignment horizontal="left" vertical="center"/>
    </xf>
    <xf numFmtId="0" fontId="20" fillId="9" borderId="129" xfId="20" applyFont="1" applyFill="1" applyBorder="1" applyAlignment="1">
      <alignment horizontal="left" vertical="center"/>
    </xf>
    <xf numFmtId="0" fontId="20" fillId="9" borderId="87" xfId="20" applyFont="1" applyFill="1" applyBorder="1" applyAlignment="1">
      <alignment horizontal="left" vertical="center"/>
    </xf>
    <xf numFmtId="0" fontId="33" fillId="0" borderId="188" xfId="20" applyFont="1" applyFill="1" applyBorder="1" applyAlignment="1">
      <alignment horizontal="center" vertical="center" wrapText="1"/>
    </xf>
    <xf numFmtId="0" fontId="33" fillId="0" borderId="189" xfId="20" applyFont="1" applyFill="1" applyBorder="1" applyAlignment="1">
      <alignment horizontal="center" vertical="center" wrapText="1"/>
    </xf>
    <xf numFmtId="0" fontId="21" fillId="0" borderId="98" xfId="20" applyFont="1" applyFill="1" applyBorder="1" applyAlignment="1">
      <alignment horizontal="left" vertical="center" wrapText="1"/>
    </xf>
    <xf numFmtId="0" fontId="21" fillId="0" borderId="129" xfId="20" applyFont="1" applyFill="1" applyBorder="1" applyAlignment="1">
      <alignment horizontal="left" vertical="center" wrapText="1"/>
    </xf>
    <xf numFmtId="0" fontId="21" fillId="0" borderId="160" xfId="20" applyFont="1" applyFill="1" applyBorder="1" applyAlignment="1">
      <alignment horizontal="left" vertical="center" wrapText="1"/>
    </xf>
    <xf numFmtId="0" fontId="20" fillId="9" borderId="125" xfId="20" applyFont="1" applyFill="1" applyBorder="1" applyAlignment="1">
      <alignment vertical="center" wrapText="1"/>
    </xf>
    <xf numFmtId="0" fontId="20" fillId="9" borderId="152" xfId="20" applyFont="1" applyFill="1" applyBorder="1" applyAlignment="1">
      <alignment horizontal="left" vertical="center" wrapText="1"/>
    </xf>
    <xf numFmtId="0" fontId="21" fillId="9" borderId="151" xfId="20" applyFont="1" applyFill="1" applyBorder="1" applyAlignment="1">
      <alignment horizontal="left" vertical="center" wrapText="1"/>
    </xf>
    <xf numFmtId="0" fontId="21" fillId="9" borderId="129" xfId="20" applyFont="1" applyFill="1" applyBorder="1" applyAlignment="1">
      <alignment horizontal="left" vertical="center" wrapText="1"/>
    </xf>
    <xf numFmtId="0" fontId="21" fillId="9" borderId="152" xfId="20" applyFont="1" applyFill="1" applyBorder="1" applyAlignment="1">
      <alignment horizontal="left" vertical="center" wrapText="1"/>
    </xf>
    <xf numFmtId="0" fontId="20" fillId="9" borderId="82" xfId="20" applyFont="1" applyFill="1" applyBorder="1" applyAlignment="1">
      <alignment horizontal="left" vertical="center"/>
    </xf>
    <xf numFmtId="0" fontId="20" fillId="9" borderId="89" xfId="20" applyFont="1" applyFill="1" applyBorder="1" applyAlignment="1">
      <alignment horizontal="left" vertical="center"/>
    </xf>
    <xf numFmtId="0" fontId="20" fillId="9" borderId="83" xfId="20" applyFont="1" applyFill="1" applyBorder="1" applyAlignment="1">
      <alignment horizontal="left" vertical="center"/>
    </xf>
    <xf numFmtId="0" fontId="21" fillId="0" borderId="9" xfId="20" applyFont="1" applyFill="1" applyBorder="1" applyAlignment="1">
      <alignment horizontal="center" vertical="center" shrinkToFit="1"/>
    </xf>
    <xf numFmtId="0" fontId="21" fillId="0" borderId="190" xfId="20" applyFont="1" applyFill="1" applyBorder="1" applyAlignment="1">
      <alignment horizontal="center" vertical="center" wrapText="1"/>
    </xf>
    <xf numFmtId="0" fontId="21" fillId="0" borderId="91" xfId="20" applyFont="1" applyFill="1" applyBorder="1" applyAlignment="1">
      <alignment horizontal="left" vertical="center" wrapText="1"/>
    </xf>
    <xf numFmtId="0" fontId="21" fillId="0" borderId="89" xfId="20" applyFont="1" applyFill="1" applyBorder="1" applyAlignment="1">
      <alignment horizontal="left" vertical="center" wrapText="1"/>
    </xf>
    <xf numFmtId="0" fontId="21" fillId="0" borderId="154" xfId="20" applyFont="1" applyFill="1" applyBorder="1" applyAlignment="1">
      <alignment horizontal="left" vertical="center" wrapText="1"/>
    </xf>
    <xf numFmtId="0" fontId="20" fillId="9" borderId="82" xfId="20" applyFont="1" applyFill="1" applyBorder="1" applyAlignment="1">
      <alignment vertical="center" wrapText="1"/>
    </xf>
    <xf numFmtId="0" fontId="21" fillId="9" borderId="84" xfId="20" applyFont="1" applyFill="1" applyBorder="1" applyAlignment="1">
      <alignment horizontal="left" vertical="center" wrapText="1"/>
    </xf>
    <xf numFmtId="0" fontId="12" fillId="9" borderId="0" xfId="61" applyFont="1" applyFill="1" applyAlignment="1">
      <alignment horizontal="right" vertical="center" wrapText="1"/>
    </xf>
    <xf numFmtId="0" fontId="21" fillId="0" borderId="0" xfId="20" applyFont="1" applyFill="1" applyBorder="1" applyAlignment="1">
      <alignment horizontal="center" vertical="center" shrinkToFit="1"/>
    </xf>
    <xf numFmtId="0" fontId="12" fillId="9" borderId="2" xfId="20" applyFont="1" applyFill="1" applyBorder="1" applyAlignment="1">
      <alignment horizontal="center" vertical="center"/>
    </xf>
    <xf numFmtId="0" fontId="12" fillId="0" borderId="76" xfId="20" applyFont="1" applyBorder="1" applyAlignment="1">
      <alignment horizontal="center" vertical="center" wrapText="1"/>
    </xf>
    <xf numFmtId="0" fontId="20" fillId="9" borderId="80" xfId="20" applyFont="1" applyFill="1" applyBorder="1" applyAlignment="1">
      <alignment vertical="center"/>
    </xf>
    <xf numFmtId="0" fontId="20" fillId="0" borderId="4" xfId="20" applyFont="1" applyBorder="1" applyAlignment="1">
      <alignment vertical="center" wrapText="1"/>
    </xf>
    <xf numFmtId="0" fontId="20" fillId="9" borderId="4" xfId="20" applyFont="1" applyFill="1" applyBorder="1" applyAlignment="1">
      <alignment vertical="center"/>
    </xf>
    <xf numFmtId="31" fontId="20" fillId="9" borderId="87" xfId="20" applyNumberFormat="1" applyFont="1" applyFill="1" applyBorder="1" applyAlignment="1">
      <alignment horizontal="center" vertical="center" wrapText="1"/>
    </xf>
    <xf numFmtId="31" fontId="20" fillId="9" borderId="9" xfId="20" applyNumberFormat="1" applyFont="1" applyFill="1" applyBorder="1" applyAlignment="1">
      <alignment horizontal="center" vertical="center" wrapText="1"/>
    </xf>
    <xf numFmtId="31" fontId="20" fillId="9" borderId="125" xfId="20" applyNumberFormat="1" applyFont="1" applyFill="1" applyBorder="1" applyAlignment="1">
      <alignment horizontal="center" vertical="center" wrapText="1"/>
    </xf>
    <xf numFmtId="0" fontId="13" fillId="9" borderId="0" xfId="20" applyFont="1" applyFill="1" applyAlignment="1">
      <alignment horizontal="center" vertical="center" wrapText="1"/>
    </xf>
    <xf numFmtId="31" fontId="20" fillId="9" borderId="83" xfId="20" applyNumberFormat="1" applyFont="1" applyFill="1" applyBorder="1" applyAlignment="1">
      <alignment horizontal="center" vertical="center" wrapText="1"/>
    </xf>
    <xf numFmtId="31" fontId="20" fillId="9" borderId="0" xfId="20" applyNumberFormat="1" applyFont="1" applyFill="1" applyAlignment="1">
      <alignment horizontal="center" vertical="center" wrapText="1"/>
    </xf>
    <xf numFmtId="31" fontId="20" fillId="9" borderId="82" xfId="20" applyNumberFormat="1" applyFont="1" applyFill="1" applyBorder="1" applyAlignment="1">
      <alignment horizontal="center" vertical="center" wrapText="1"/>
    </xf>
    <xf numFmtId="49" fontId="12" fillId="9" borderId="83" xfId="20" applyNumberFormat="1" applyFont="1" applyFill="1" applyBorder="1" applyAlignment="1">
      <alignment horizontal="center" vertical="center" wrapText="1"/>
    </xf>
    <xf numFmtId="0" fontId="20" fillId="9" borderId="191" xfId="20" applyFont="1" applyFill="1" applyBorder="1" applyAlignment="1">
      <alignment horizontal="center" wrapText="1"/>
    </xf>
    <xf numFmtId="0" fontId="15" fillId="9" borderId="0" xfId="20" applyFont="1" applyFill="1" applyAlignment="1">
      <alignment horizontal="center" vertical="center" wrapText="1"/>
    </xf>
    <xf numFmtId="0" fontId="25" fillId="0" borderId="19" xfId="20" applyFont="1" applyFill="1" applyBorder="1" applyAlignment="1">
      <alignment horizontal="center" vertical="center" shrinkToFit="1"/>
    </xf>
    <xf numFmtId="49" fontId="17" fillId="0" borderId="129" xfId="20" applyNumberFormat="1" applyFont="1" applyFill="1" applyBorder="1" applyAlignment="1">
      <alignment horizontal="center" vertical="center" shrinkToFit="1"/>
    </xf>
    <xf numFmtId="0" fontId="20" fillId="9" borderId="192" xfId="20" applyFont="1" applyFill="1" applyBorder="1" applyAlignment="1">
      <alignment horizontal="left" wrapText="1"/>
    </xf>
    <xf numFmtId="31" fontId="20" fillId="9" borderId="114" xfId="20" applyNumberFormat="1" applyFont="1" applyFill="1" applyBorder="1" applyAlignment="1">
      <alignment horizontal="center" vertical="center" wrapText="1"/>
    </xf>
    <xf numFmtId="31" fontId="20" fillId="9" borderId="53" xfId="20" applyNumberFormat="1" applyFont="1" applyFill="1" applyBorder="1" applyAlignment="1">
      <alignment horizontal="center" vertical="center" wrapText="1"/>
    </xf>
    <xf numFmtId="31" fontId="20" fillId="9" borderId="116" xfId="20" applyNumberFormat="1" applyFont="1" applyFill="1" applyBorder="1" applyAlignment="1">
      <alignment horizontal="center" vertical="center" wrapText="1"/>
    </xf>
    <xf numFmtId="0" fontId="21" fillId="0" borderId="53" xfId="20" applyFont="1" applyFill="1" applyBorder="1" applyAlignment="1">
      <alignment horizontal="center" vertical="center" shrinkToFit="1"/>
    </xf>
    <xf numFmtId="49" fontId="17" fillId="0" borderId="138" xfId="20" applyNumberFormat="1" applyFont="1" applyFill="1" applyBorder="1" applyAlignment="1">
      <alignment horizontal="center" vertical="center" shrinkToFit="1"/>
    </xf>
    <xf numFmtId="0" fontId="21" fillId="0" borderId="193" xfId="20" applyFont="1" applyFill="1" applyBorder="1" applyAlignment="1">
      <alignment horizontal="center" vertical="center" wrapText="1"/>
    </xf>
    <xf numFmtId="0" fontId="21" fillId="0" borderId="115" xfId="20" applyFont="1" applyFill="1" applyBorder="1" applyAlignment="1">
      <alignment horizontal="left" vertical="center" wrapText="1"/>
    </xf>
    <xf numFmtId="0" fontId="21" fillId="0" borderId="138" xfId="20" applyFont="1" applyFill="1" applyBorder="1" applyAlignment="1">
      <alignment horizontal="left" vertical="center" wrapText="1"/>
    </xf>
    <xf numFmtId="0" fontId="21" fillId="0" borderId="167" xfId="20" applyFont="1" applyFill="1" applyBorder="1" applyAlignment="1">
      <alignment horizontal="left" vertical="center" wrapText="1"/>
    </xf>
    <xf numFmtId="0" fontId="20" fillId="9" borderId="194" xfId="20" applyFont="1" applyFill="1" applyBorder="1" applyAlignment="1">
      <alignment horizontal="center" vertical="center" wrapText="1"/>
    </xf>
    <xf numFmtId="0" fontId="20" fillId="9" borderId="139" xfId="20" applyFont="1" applyFill="1" applyBorder="1" applyAlignment="1">
      <alignment horizontal="center" vertical="center" wrapText="1"/>
    </xf>
    <xf numFmtId="0" fontId="20" fillId="9" borderId="195" xfId="20" applyFont="1" applyFill="1" applyBorder="1" applyAlignment="1">
      <alignment horizontal="left" wrapText="1"/>
    </xf>
    <xf numFmtId="0" fontId="12" fillId="0" borderId="55" xfId="20" applyFont="1" applyBorder="1" applyAlignment="1">
      <alignment vertical="center" wrapText="1"/>
    </xf>
    <xf numFmtId="0" fontId="20" fillId="9" borderId="116" xfId="20" applyFont="1" applyFill="1" applyBorder="1" applyAlignment="1">
      <alignment vertical="center" wrapText="1"/>
    </xf>
    <xf numFmtId="0" fontId="21" fillId="9" borderId="122" xfId="20" applyFont="1" applyFill="1" applyBorder="1" applyAlignment="1">
      <alignment horizontal="left" vertical="center" wrapText="1"/>
    </xf>
    <xf numFmtId="0" fontId="20" fillId="9" borderId="0" xfId="17" applyFont="1" applyFill="1" applyAlignment="1">
      <alignment horizontal="left" vertical="center"/>
    </xf>
    <xf numFmtId="0" fontId="20" fillId="9" borderId="196" xfId="17" applyFont="1" applyFill="1" applyBorder="1" applyAlignment="1">
      <alignment horizontal="center" vertical="center" textRotation="255" wrapText="1"/>
    </xf>
    <xf numFmtId="0" fontId="20" fillId="9" borderId="64" xfId="17" applyFont="1" applyFill="1" applyBorder="1" applyAlignment="1">
      <alignment horizontal="center" vertical="center" textRotation="255" wrapText="1"/>
    </xf>
    <xf numFmtId="0" fontId="13" fillId="9" borderId="197" xfId="17" applyFont="1" applyFill="1" applyBorder="1" applyAlignment="1">
      <alignment horizontal="center" vertical="center" wrapText="1"/>
    </xf>
    <xf numFmtId="0" fontId="13" fillId="9" borderId="31" xfId="17" applyFont="1" applyFill="1" applyBorder="1" applyAlignment="1">
      <alignment horizontal="center" vertical="center" wrapText="1"/>
    </xf>
    <xf numFmtId="0" fontId="20" fillId="9" borderId="75" xfId="17" applyFont="1" applyFill="1" applyBorder="1" applyAlignment="1">
      <alignment horizontal="center" vertical="center" wrapText="1"/>
    </xf>
    <xf numFmtId="0" fontId="36" fillId="9" borderId="0" xfId="17" applyFont="1" applyFill="1" applyAlignment="1">
      <alignment horizontal="left" vertical="top"/>
    </xf>
    <xf numFmtId="0" fontId="5" fillId="9" borderId="0" xfId="17" applyFont="1" applyFill="1" applyAlignment="1">
      <alignment horizontal="left" vertical="center"/>
    </xf>
    <xf numFmtId="0" fontId="37" fillId="9" borderId="69" xfId="17" applyFont="1" applyFill="1" applyBorder="1" applyAlignment="1">
      <alignment horizontal="center" vertical="center" wrapText="1"/>
    </xf>
    <xf numFmtId="0" fontId="37" fillId="9" borderId="70" xfId="17" applyFont="1" applyFill="1" applyBorder="1" applyAlignment="1">
      <alignment horizontal="center" vertical="center" wrapText="1"/>
    </xf>
    <xf numFmtId="0" fontId="37" fillId="9" borderId="71" xfId="17" applyFont="1" applyFill="1" applyBorder="1" applyAlignment="1">
      <alignment horizontal="center" vertical="center" wrapText="1"/>
    </xf>
    <xf numFmtId="0" fontId="23" fillId="9" borderId="36" xfId="17" applyFont="1" applyFill="1" applyBorder="1" applyAlignment="1">
      <alignment horizontal="left" vertical="top"/>
    </xf>
    <xf numFmtId="0" fontId="21" fillId="0" borderId="19" xfId="17" applyFont="1" applyFill="1" applyBorder="1" applyAlignment="1">
      <alignment horizontal="center" vertical="center" shrinkToFit="1"/>
    </xf>
    <xf numFmtId="0" fontId="20" fillId="10" borderId="109" xfId="17" applyFont="1" applyFill="1" applyBorder="1" applyAlignment="1">
      <alignment horizontal="left" vertical="top" wrapText="1"/>
    </xf>
    <xf numFmtId="0" fontId="20" fillId="10" borderId="154" xfId="17" applyFont="1" applyFill="1" applyBorder="1" applyAlignment="1">
      <alignment horizontal="left" vertical="top" wrapText="1"/>
    </xf>
    <xf numFmtId="0" fontId="15" fillId="9" borderId="94" xfId="17" applyFont="1" applyFill="1" applyBorder="1" applyAlignment="1">
      <alignment vertical="center" wrapText="1"/>
    </xf>
    <xf numFmtId="0" fontId="20" fillId="9" borderId="94" xfId="17" applyFont="1" applyFill="1" applyBorder="1" applyAlignment="1">
      <alignment vertical="center" wrapText="1"/>
    </xf>
    <xf numFmtId="0" fontId="20" fillId="9" borderId="0" xfId="17" applyFont="1" applyFill="1" applyAlignment="1">
      <alignment vertical="top" wrapText="1"/>
    </xf>
    <xf numFmtId="0" fontId="20" fillId="9" borderId="155" xfId="17" applyFont="1" applyFill="1" applyBorder="1" applyAlignment="1">
      <alignment vertical="center" wrapText="1"/>
    </xf>
    <xf numFmtId="0" fontId="21" fillId="0" borderId="12" xfId="17" applyFont="1" applyFill="1" applyBorder="1" applyAlignment="1">
      <alignment vertical="center"/>
    </xf>
    <xf numFmtId="0" fontId="21" fillId="0" borderId="160" xfId="17" applyFont="1" applyFill="1" applyBorder="1" applyAlignment="1">
      <alignment horizontal="center" vertical="center" wrapText="1"/>
    </xf>
    <xf numFmtId="0" fontId="20" fillId="9" borderId="12" xfId="17" applyFont="1" applyFill="1" applyBorder="1" applyAlignment="1">
      <alignment vertical="center"/>
    </xf>
    <xf numFmtId="0" fontId="20" fillId="9" borderId="36" xfId="17" applyFont="1" applyFill="1" applyBorder="1" applyAlignment="1">
      <alignment horizontal="center" vertical="center" wrapText="1"/>
    </xf>
    <xf numFmtId="0" fontId="12" fillId="9" borderId="0" xfId="17" applyFont="1" applyFill="1" applyAlignment="1">
      <alignment horizontal="justify" vertical="top"/>
    </xf>
    <xf numFmtId="0" fontId="4" fillId="9" borderId="0" xfId="17" applyFont="1" applyFill="1" applyAlignment="1">
      <alignment horizontal="left" vertical="top"/>
    </xf>
    <xf numFmtId="0" fontId="38" fillId="9" borderId="85" xfId="17" applyFont="1" applyFill="1" applyBorder="1" applyAlignment="1">
      <alignment horizontal="center" vertical="center" wrapText="1"/>
    </xf>
    <xf numFmtId="0" fontId="38" fillId="9" borderId="19" xfId="17" applyFont="1" applyFill="1" applyBorder="1" applyAlignment="1">
      <alignment horizontal="center" vertical="center" wrapText="1"/>
    </xf>
    <xf numFmtId="0" fontId="38" fillId="9" borderId="86" xfId="17" applyFont="1" applyFill="1" applyBorder="1" applyAlignment="1">
      <alignment horizontal="center" vertical="center" wrapText="1"/>
    </xf>
    <xf numFmtId="0" fontId="15" fillId="9" borderId="82" xfId="17" applyFont="1" applyFill="1" applyBorder="1" applyAlignment="1">
      <alignment horizontal="center" vertical="center" wrapText="1"/>
    </xf>
    <xf numFmtId="0" fontId="20" fillId="9" borderId="12" xfId="17" applyFont="1" applyFill="1" applyBorder="1" applyAlignment="1">
      <alignment vertical="top" wrapText="1"/>
    </xf>
    <xf numFmtId="0" fontId="20" fillId="9" borderId="11" xfId="17" applyFont="1" applyFill="1" applyBorder="1" applyAlignment="1">
      <alignment vertical="top" wrapText="1"/>
    </xf>
    <xf numFmtId="0" fontId="21" fillId="0" borderId="77" xfId="17" applyFont="1" applyFill="1" applyBorder="1" applyAlignment="1">
      <alignment horizontal="left" vertical="center" wrapText="1"/>
    </xf>
    <xf numFmtId="0" fontId="21" fillId="0" borderId="154" xfId="17" applyFont="1" applyFill="1" applyBorder="1" applyAlignment="1">
      <alignment horizontal="center" vertical="center" wrapText="1"/>
    </xf>
    <xf numFmtId="0" fontId="20" fillId="9" borderId="154" xfId="17" applyFont="1" applyFill="1" applyBorder="1" applyAlignment="1">
      <alignment horizontal="center" vertical="center" wrapText="1"/>
    </xf>
    <xf numFmtId="0" fontId="20" fillId="9" borderId="87" xfId="17" applyFont="1" applyFill="1" applyBorder="1" applyAlignment="1">
      <alignment horizontal="left" vertical="center" wrapText="1"/>
    </xf>
    <xf numFmtId="176" fontId="20" fillId="9" borderId="7" xfId="17" applyNumberFormat="1" applyFont="1" applyFill="1" applyBorder="1" applyAlignment="1">
      <alignment horizontal="left" vertical="center" wrapText="1" indent="1"/>
    </xf>
    <xf numFmtId="0" fontId="17" fillId="0" borderId="19" xfId="17" applyFont="1" applyFill="1" applyBorder="1" applyAlignment="1">
      <alignment horizontal="center" vertical="center" wrapText="1"/>
    </xf>
    <xf numFmtId="0" fontId="20" fillId="9" borderId="0" xfId="17" applyFont="1" applyFill="1" applyBorder="1" applyAlignment="1">
      <alignment vertical="center" wrapText="1"/>
    </xf>
    <xf numFmtId="176" fontId="20" fillId="9" borderId="12" xfId="17" applyNumberFormat="1" applyFont="1" applyFill="1" applyBorder="1" applyAlignment="1">
      <alignment horizontal="left" vertical="center" wrapText="1" indent="1"/>
    </xf>
    <xf numFmtId="0" fontId="15" fillId="9" borderId="93" xfId="17" applyFont="1" applyFill="1" applyBorder="1" applyAlignment="1">
      <alignment horizontal="center" vertical="center" wrapText="1"/>
    </xf>
    <xf numFmtId="0" fontId="15" fillId="9" borderId="110" xfId="17" applyFont="1" applyFill="1" applyBorder="1" applyAlignment="1">
      <alignment horizontal="center" vertical="center" wrapText="1"/>
    </xf>
    <xf numFmtId="0" fontId="20" fillId="9" borderId="39" xfId="17" applyFont="1" applyFill="1" applyBorder="1" applyAlignment="1">
      <alignment horizontal="center" vertical="center" wrapText="1"/>
    </xf>
    <xf numFmtId="0" fontId="17" fillId="0" borderId="103" xfId="17" applyFont="1" applyFill="1" applyBorder="1" applyAlignment="1">
      <alignment horizontal="center" vertical="center" wrapText="1"/>
    </xf>
    <xf numFmtId="0" fontId="17" fillId="0" borderId="104" xfId="17" applyFont="1" applyFill="1" applyBorder="1" applyAlignment="1">
      <alignment horizontal="center" vertical="center" wrapText="1"/>
    </xf>
    <xf numFmtId="49" fontId="20" fillId="9" borderId="125" xfId="17" applyNumberFormat="1" applyFont="1" applyFill="1" applyBorder="1" applyAlignment="1">
      <alignment horizontal="left" vertical="center" wrapText="1"/>
    </xf>
    <xf numFmtId="0" fontId="17" fillId="0" borderId="105" xfId="17" applyFont="1" applyFill="1" applyBorder="1" applyAlignment="1">
      <alignment horizontal="center" vertical="center" wrapText="1"/>
    </xf>
    <xf numFmtId="0" fontId="17" fillId="0" borderId="106" xfId="17" applyFont="1" applyFill="1" applyBorder="1" applyAlignment="1">
      <alignment horizontal="center" vertical="center" wrapText="1"/>
    </xf>
    <xf numFmtId="0" fontId="13" fillId="9" borderId="6" xfId="17" applyFont="1" applyFill="1" applyBorder="1" applyAlignment="1">
      <alignment horizontal="center" vertical="center" wrapText="1"/>
    </xf>
    <xf numFmtId="0" fontId="20" fillId="9" borderId="160" xfId="17" applyFont="1" applyFill="1" applyBorder="1" applyAlignment="1">
      <alignment horizontal="center" vertical="center" wrapText="1"/>
    </xf>
    <xf numFmtId="0" fontId="38" fillId="9" borderId="85" xfId="17" applyFont="1" applyFill="1" applyBorder="1" applyAlignment="1">
      <alignment horizontal="left" vertical="center" wrapText="1"/>
    </xf>
    <xf numFmtId="0" fontId="38" fillId="9" borderId="19" xfId="17" applyFont="1" applyFill="1" applyBorder="1" applyAlignment="1">
      <alignment horizontal="left" vertical="center" wrapText="1"/>
    </xf>
    <xf numFmtId="0" fontId="38" fillId="9" borderId="86" xfId="17" applyFont="1" applyFill="1" applyBorder="1" applyAlignment="1">
      <alignment horizontal="left" vertical="center" wrapText="1"/>
    </xf>
    <xf numFmtId="0" fontId="13" fillId="9" borderId="11" xfId="17" applyFont="1" applyFill="1" applyBorder="1" applyAlignment="1">
      <alignment horizontal="center" vertical="center" wrapText="1"/>
    </xf>
    <xf numFmtId="0" fontId="13" fillId="9" borderId="16" xfId="17" applyFont="1" applyFill="1" applyBorder="1" applyAlignment="1">
      <alignment horizontal="center" vertical="center" wrapText="1"/>
    </xf>
    <xf numFmtId="0" fontId="20" fillId="9" borderId="159" xfId="17" applyFont="1" applyFill="1" applyBorder="1" applyAlignment="1">
      <alignment horizontal="center" vertical="center" wrapText="1"/>
    </xf>
    <xf numFmtId="0" fontId="20" fillId="9" borderId="14" xfId="17" applyFont="1" applyFill="1" applyBorder="1" applyAlignment="1">
      <alignment vertical="top" wrapText="1"/>
    </xf>
    <xf numFmtId="0" fontId="20" fillId="9" borderId="16" xfId="17" applyFont="1" applyFill="1" applyBorder="1" applyAlignment="1">
      <alignment vertical="top" wrapText="1"/>
    </xf>
    <xf numFmtId="0" fontId="21" fillId="0" borderId="14" xfId="17" applyFont="1" applyFill="1" applyBorder="1" applyAlignment="1">
      <alignment vertical="center"/>
    </xf>
    <xf numFmtId="0" fontId="21" fillId="0" borderId="159" xfId="17" applyFont="1" applyFill="1" applyBorder="1" applyAlignment="1">
      <alignment horizontal="center" vertical="center" wrapText="1"/>
    </xf>
    <xf numFmtId="0" fontId="20" fillId="9" borderId="14" xfId="17" applyFont="1" applyFill="1" applyBorder="1" applyAlignment="1">
      <alignment vertical="center"/>
    </xf>
    <xf numFmtId="0" fontId="20" fillId="9" borderId="198" xfId="17" applyFont="1" applyFill="1" applyBorder="1" applyAlignment="1">
      <alignment horizontal="center" vertical="center" wrapText="1"/>
    </xf>
    <xf numFmtId="0" fontId="17" fillId="0" borderId="4" xfId="17" applyFont="1" applyFill="1" applyBorder="1" applyAlignment="1">
      <alignment horizontal="center" vertical="center" shrinkToFit="1"/>
    </xf>
    <xf numFmtId="0" fontId="21" fillId="0" borderId="4" xfId="17" applyFont="1" applyFill="1" applyBorder="1" applyAlignment="1">
      <alignment horizontal="right" vertical="center" wrapText="1"/>
    </xf>
    <xf numFmtId="0" fontId="21" fillId="0" borderId="4" xfId="17" applyFont="1" applyFill="1" applyBorder="1" applyAlignment="1">
      <alignment vertical="center" wrapText="1"/>
    </xf>
    <xf numFmtId="0" fontId="20" fillId="9" borderId="39" xfId="17" applyFont="1" applyFill="1" applyBorder="1" applyAlignment="1">
      <alignment horizontal="center" vertical="center"/>
    </xf>
    <xf numFmtId="0" fontId="12" fillId="9" borderId="4" xfId="17" applyFont="1" applyFill="1" applyBorder="1" applyAlignment="1">
      <alignment horizontal="center" vertical="center" shrinkToFit="1"/>
    </xf>
    <xf numFmtId="0" fontId="20" fillId="9" borderId="92" xfId="17" applyFont="1" applyFill="1" applyBorder="1" applyAlignment="1">
      <alignment horizontal="left" vertical="center" wrapText="1"/>
    </xf>
    <xf numFmtId="0" fontId="20" fillId="9" borderId="14" xfId="17" applyFont="1" applyFill="1" applyBorder="1" applyAlignment="1">
      <alignment horizontal="left" vertical="center" wrapText="1"/>
    </xf>
    <xf numFmtId="176" fontId="20" fillId="9" borderId="14" xfId="17" applyNumberFormat="1" applyFont="1" applyFill="1" applyBorder="1" applyAlignment="1">
      <alignment horizontal="left" vertical="center" wrapText="1" indent="1"/>
    </xf>
    <xf numFmtId="0" fontId="20" fillId="9" borderId="100" xfId="17" applyFont="1" applyFill="1" applyBorder="1" applyAlignment="1">
      <alignment horizontal="left" vertical="center" wrapText="1"/>
    </xf>
    <xf numFmtId="0" fontId="20" fillId="9" borderId="199" xfId="17" applyFont="1" applyFill="1" applyBorder="1" applyAlignment="1">
      <alignment horizontal="center" vertical="center" wrapText="1"/>
    </xf>
    <xf numFmtId="0" fontId="17" fillId="0" borderId="10" xfId="17" applyFont="1" applyFill="1" applyBorder="1" applyAlignment="1">
      <alignment horizontal="center" vertical="center" shrinkToFit="1"/>
    </xf>
    <xf numFmtId="0" fontId="21" fillId="0" borderId="10" xfId="17" applyFont="1" applyFill="1" applyBorder="1" applyAlignment="1">
      <alignment horizontal="right" vertical="center" wrapText="1"/>
    </xf>
    <xf numFmtId="0" fontId="21" fillId="0" borderId="10" xfId="17" applyFont="1" applyFill="1" applyBorder="1" applyAlignment="1">
      <alignment vertical="center" wrapText="1"/>
    </xf>
    <xf numFmtId="0" fontId="20" fillId="9" borderId="34" xfId="17" applyFont="1" applyFill="1" applyBorder="1" applyAlignment="1">
      <alignment vertical="center" wrapText="1"/>
    </xf>
    <xf numFmtId="0" fontId="20" fillId="9" borderId="90" xfId="17" applyFont="1" applyFill="1" applyBorder="1" applyAlignment="1">
      <alignment vertical="center" wrapText="1"/>
    </xf>
    <xf numFmtId="49" fontId="15" fillId="9" borderId="100" xfId="17" applyNumberFormat="1" applyFont="1" applyFill="1" applyBorder="1" applyAlignment="1">
      <alignment horizontal="center" vertical="center" wrapText="1"/>
    </xf>
    <xf numFmtId="49" fontId="20" fillId="9" borderId="0" xfId="17" applyNumberFormat="1" applyFont="1" applyFill="1" applyAlignment="1">
      <alignment horizontal="left" vertical="center" wrapText="1"/>
    </xf>
    <xf numFmtId="0" fontId="15" fillId="9" borderId="2" xfId="17" applyFont="1" applyFill="1" applyBorder="1" applyAlignment="1">
      <alignment horizontal="center" vertical="center" wrapText="1"/>
    </xf>
    <xf numFmtId="0" fontId="15" fillId="9" borderId="3" xfId="17" applyFont="1" applyFill="1" applyBorder="1" applyAlignment="1">
      <alignment horizontal="center" vertical="center" wrapText="1"/>
    </xf>
    <xf numFmtId="0" fontId="20" fillId="9" borderId="7" xfId="17" applyFont="1" applyFill="1" applyBorder="1" applyAlignment="1">
      <alignment horizontal="center" vertical="center"/>
    </xf>
    <xf numFmtId="0" fontId="20" fillId="9" borderId="151" xfId="17" applyFont="1" applyFill="1" applyBorder="1" applyAlignment="1">
      <alignment vertical="top" wrapText="1"/>
    </xf>
    <xf numFmtId="0" fontId="17" fillId="0" borderId="17" xfId="17" applyFont="1" applyFill="1" applyBorder="1" applyAlignment="1">
      <alignment horizontal="center" vertical="center" shrinkToFit="1"/>
    </xf>
    <xf numFmtId="0" fontId="38" fillId="9" borderId="19" xfId="17" applyFont="1" applyFill="1" applyBorder="1" applyAlignment="1">
      <alignment horizontal="center" vertical="center"/>
    </xf>
    <xf numFmtId="0" fontId="38" fillId="9" borderId="86" xfId="17" applyFont="1" applyFill="1" applyBorder="1" applyAlignment="1">
      <alignment horizontal="center" vertical="center"/>
    </xf>
    <xf numFmtId="49" fontId="20" fillId="9" borderId="200" xfId="17" applyNumberFormat="1" applyFont="1" applyFill="1" applyBorder="1" applyAlignment="1">
      <alignment horizontal="center" vertical="center" wrapText="1"/>
    </xf>
    <xf numFmtId="49" fontId="13" fillId="9" borderId="83" xfId="17" applyNumberFormat="1" applyFont="1" applyFill="1" applyBorder="1" applyAlignment="1">
      <alignment vertical="center" shrinkToFit="1"/>
    </xf>
    <xf numFmtId="0" fontId="20" fillId="9" borderId="95" xfId="17" applyFont="1" applyFill="1" applyBorder="1" applyAlignment="1">
      <alignment vertical="center" wrapText="1"/>
    </xf>
    <xf numFmtId="49" fontId="20" fillId="9" borderId="98" xfId="17" applyNumberFormat="1" applyFont="1" applyFill="1" applyBorder="1" applyAlignment="1">
      <alignment horizontal="left" vertical="center"/>
    </xf>
    <xf numFmtId="0" fontId="15" fillId="9" borderId="88" xfId="17" applyFont="1" applyFill="1" applyBorder="1" applyAlignment="1">
      <alignment horizontal="left" vertical="top" wrapText="1"/>
    </xf>
    <xf numFmtId="0" fontId="20" fillId="9" borderId="201" xfId="17" applyFont="1" applyFill="1" applyBorder="1" applyAlignment="1">
      <alignment horizontal="center" vertical="center" wrapText="1"/>
    </xf>
    <xf numFmtId="49" fontId="20" fillId="9" borderId="91" xfId="17" applyNumberFormat="1" applyFont="1" applyFill="1" applyBorder="1" applyAlignment="1">
      <alignment horizontal="left" vertical="center"/>
    </xf>
    <xf numFmtId="0" fontId="21" fillId="0" borderId="19" xfId="17" applyFont="1" applyFill="1" applyBorder="1" applyAlignment="1">
      <alignment vertical="center" wrapText="1"/>
    </xf>
    <xf numFmtId="0" fontId="20" fillId="9" borderId="77" xfId="17" applyFont="1" applyFill="1" applyBorder="1" applyAlignment="1">
      <alignment horizontal="center" vertical="top" wrapText="1"/>
    </xf>
    <xf numFmtId="0" fontId="20" fillId="9" borderId="109" xfId="17" applyFont="1" applyFill="1" applyBorder="1" applyAlignment="1">
      <alignment vertical="top" wrapText="1"/>
    </xf>
    <xf numFmtId="0" fontId="20" fillId="9" borderId="89" xfId="17" applyFont="1" applyFill="1" applyBorder="1" applyAlignment="1">
      <alignment horizontal="center" vertical="top" wrapText="1"/>
    </xf>
    <xf numFmtId="0" fontId="12" fillId="9" borderId="5" xfId="17" applyFont="1" applyFill="1" applyBorder="1" applyAlignment="1">
      <alignment horizontal="center" vertical="center" wrapText="1"/>
    </xf>
    <xf numFmtId="49" fontId="20" fillId="9" borderId="53" xfId="17" applyNumberFormat="1" applyFont="1" applyFill="1" applyBorder="1" applyAlignment="1">
      <alignment horizontal="center" vertical="center" wrapText="1"/>
    </xf>
    <xf numFmtId="0" fontId="20" fillId="9" borderId="53" xfId="17" applyFont="1" applyFill="1" applyBorder="1" applyAlignment="1">
      <alignment horizontal="left" vertical="center"/>
    </xf>
    <xf numFmtId="49" fontId="20" fillId="9" borderId="115" xfId="17" applyNumberFormat="1" applyFont="1" applyFill="1" applyBorder="1" applyAlignment="1">
      <alignment horizontal="left" vertical="center"/>
    </xf>
    <xf numFmtId="0" fontId="15" fillId="9" borderId="114" xfId="17" applyFont="1" applyFill="1" applyBorder="1" applyAlignment="1">
      <alignment vertical="center" wrapText="1"/>
    </xf>
    <xf numFmtId="0" fontId="21" fillId="0" borderId="55" xfId="17" applyFont="1" applyFill="1" applyBorder="1" applyAlignment="1">
      <alignment horizontal="center" vertical="center" shrinkToFit="1"/>
    </xf>
    <xf numFmtId="0" fontId="17" fillId="0" borderId="119" xfId="17" applyFont="1" applyFill="1" applyBorder="1" applyAlignment="1">
      <alignment horizontal="center" vertical="center" wrapText="1"/>
    </xf>
    <xf numFmtId="0" fontId="17" fillId="0" borderId="120" xfId="17" applyFont="1" applyFill="1" applyBorder="1" applyAlignment="1">
      <alignment horizontal="center" vertical="center" wrapText="1"/>
    </xf>
    <xf numFmtId="0" fontId="20" fillId="9" borderId="115" xfId="17" applyFont="1" applyFill="1" applyBorder="1" applyAlignment="1">
      <alignment horizontal="center" vertical="center" wrapText="1"/>
    </xf>
    <xf numFmtId="0" fontId="20" fillId="9" borderId="138" xfId="17" applyFont="1" applyFill="1" applyBorder="1" applyAlignment="1">
      <alignment horizontal="center" vertical="top" wrapText="1"/>
    </xf>
    <xf numFmtId="0" fontId="20" fillId="9" borderId="114" xfId="17" applyFont="1" applyFill="1" applyBorder="1" applyAlignment="1">
      <alignment horizontal="left" vertical="center" wrapText="1"/>
    </xf>
    <xf numFmtId="0" fontId="20" fillId="9" borderId="113" xfId="17" applyFont="1" applyFill="1" applyBorder="1" applyAlignment="1">
      <alignment horizontal="center" vertical="top" wrapText="1"/>
    </xf>
    <xf numFmtId="0" fontId="20" fillId="10" borderId="167" xfId="17" applyFont="1" applyFill="1" applyBorder="1" applyAlignment="1">
      <alignment horizontal="left" vertical="top" wrapText="1"/>
    </xf>
    <xf numFmtId="0" fontId="20" fillId="9" borderId="202" xfId="17" applyFont="1" applyFill="1" applyBorder="1" applyAlignment="1">
      <alignment horizontal="center" vertical="center" wrapText="1"/>
    </xf>
    <xf numFmtId="0" fontId="12" fillId="9" borderId="194" xfId="17" applyFont="1" applyFill="1" applyBorder="1" applyAlignment="1">
      <alignment horizontal="center" vertical="center" wrapText="1"/>
    </xf>
    <xf numFmtId="0" fontId="12" fillId="9" borderId="139" xfId="17" applyFont="1" applyFill="1" applyBorder="1" applyAlignment="1">
      <alignment horizontal="center" vertical="center" wrapText="1"/>
    </xf>
    <xf numFmtId="0" fontId="21" fillId="0" borderId="55" xfId="17" applyFont="1" applyFill="1" applyBorder="1" applyAlignment="1">
      <alignment vertical="center" wrapText="1"/>
    </xf>
    <xf numFmtId="0" fontId="20" fillId="9" borderId="59" xfId="17" applyFont="1" applyFill="1" applyBorder="1" applyAlignment="1">
      <alignment horizontal="center" vertical="center" wrapText="1"/>
    </xf>
    <xf numFmtId="0" fontId="38" fillId="9" borderId="180" xfId="17" applyFont="1" applyFill="1" applyBorder="1" applyAlignment="1">
      <alignment horizontal="left" vertical="center" wrapText="1"/>
    </xf>
    <xf numFmtId="0" fontId="38" fillId="9" borderId="139" xfId="17" applyFont="1" applyFill="1" applyBorder="1" applyAlignment="1">
      <alignment horizontal="left" vertical="center" wrapText="1"/>
    </xf>
    <xf numFmtId="0" fontId="38" fillId="9" borderId="181" xfId="17" applyFont="1" applyFill="1" applyBorder="1" applyAlignment="1">
      <alignment horizontal="left" vertical="center" wrapText="1"/>
    </xf>
    <xf numFmtId="0" fontId="20" fillId="9" borderId="66" xfId="17" applyFont="1" applyFill="1" applyBorder="1" applyAlignment="1">
      <alignment horizontal="left" vertical="top"/>
    </xf>
    <xf numFmtId="0" fontId="21" fillId="13" borderId="66" xfId="17" applyFont="1" applyFill="1" applyBorder="1" applyAlignment="1">
      <alignment vertical="center" wrapText="1"/>
    </xf>
    <xf numFmtId="0" fontId="20" fillId="9" borderId="0" xfId="17" applyFont="1" applyFill="1" applyBorder="1" applyAlignment="1">
      <alignment horizontal="left" vertical="top"/>
    </xf>
    <xf numFmtId="0" fontId="21" fillId="9" borderId="0" xfId="17" applyFont="1" applyFill="1" applyBorder="1" applyAlignment="1">
      <alignment vertical="center" wrapText="1"/>
    </xf>
    <xf numFmtId="14" fontId="20" fillId="9" borderId="0" xfId="17" applyNumberFormat="1" applyFont="1" applyFill="1" applyBorder="1" applyAlignment="1">
      <alignment horizontal="left" vertical="top"/>
    </xf>
    <xf numFmtId="0" fontId="15" fillId="9" borderId="0" xfId="24" applyFont="1" applyFill="1" applyAlignment="1">
      <alignment horizontal="left" vertical="top"/>
    </xf>
    <xf numFmtId="0" fontId="20" fillId="9" borderId="203" xfId="24" applyFont="1" applyFill="1" applyBorder="1" applyAlignment="1">
      <alignment horizontal="center" vertical="center" wrapText="1"/>
    </xf>
    <xf numFmtId="0" fontId="20" fillId="10" borderId="70" xfId="24" applyFont="1" applyFill="1" applyBorder="1" applyAlignment="1">
      <alignment horizontal="left" vertical="center" wrapText="1"/>
    </xf>
    <xf numFmtId="0" fontId="12" fillId="9" borderId="66" xfId="24" applyFont="1" applyFill="1" applyBorder="1" applyAlignment="1">
      <alignment horizontal="center" vertical="center" wrapText="1"/>
    </xf>
    <xf numFmtId="0" fontId="20" fillId="0" borderId="124" xfId="24" applyFont="1" applyBorder="1" applyAlignment="1">
      <alignment horizontal="center" vertical="center" wrapText="1"/>
    </xf>
    <xf numFmtId="0" fontId="20" fillId="9" borderId="203" xfId="24" applyFont="1" applyFill="1" applyBorder="1" applyAlignment="1">
      <alignment horizontal="center" vertical="center" textRotation="255" wrapText="1"/>
    </xf>
    <xf numFmtId="0" fontId="15" fillId="9" borderId="0" xfId="24" applyFont="1" applyFill="1" applyAlignment="1">
      <alignment horizontal="left" vertical="top" indent="5"/>
    </xf>
    <xf numFmtId="0" fontId="15" fillId="9" borderId="0" xfId="24" applyFont="1" applyFill="1" applyAlignment="1">
      <alignment horizontal="left" vertical="top" indent="9"/>
    </xf>
    <xf numFmtId="0" fontId="21" fillId="9" borderId="69" xfId="24" applyFont="1" applyFill="1" applyBorder="1" applyAlignment="1">
      <alignment horizontal="center" vertical="center" wrapText="1"/>
    </xf>
    <xf numFmtId="0" fontId="21" fillId="9" borderId="203" xfId="24" applyFont="1" applyFill="1" applyBorder="1" applyAlignment="1">
      <alignment horizontal="center" vertical="center" textRotation="255" wrapText="1"/>
    </xf>
    <xf numFmtId="0" fontId="21" fillId="10" borderId="70" xfId="24" applyFont="1" applyFill="1" applyBorder="1" applyAlignment="1">
      <alignment horizontal="left" vertical="center" wrapText="1"/>
    </xf>
    <xf numFmtId="0" fontId="20" fillId="9" borderId="204" xfId="24" applyFont="1" applyFill="1" applyBorder="1" applyAlignment="1">
      <alignment horizontal="center" vertical="center" wrapText="1"/>
    </xf>
    <xf numFmtId="0" fontId="20" fillId="9" borderId="76" xfId="24" applyFont="1" applyFill="1" applyBorder="1" applyAlignment="1">
      <alignment horizontal="center" vertical="center" shrinkToFit="1"/>
    </xf>
    <xf numFmtId="0" fontId="17" fillId="0" borderId="77" xfId="24" applyFont="1" applyFill="1" applyBorder="1" applyAlignment="1">
      <alignment horizontal="center" vertical="center" wrapText="1"/>
    </xf>
    <xf numFmtId="0" fontId="20" fillId="10" borderId="19" xfId="24" applyFont="1" applyFill="1" applyBorder="1" applyAlignment="1">
      <alignment horizontal="left" vertical="center" wrapText="1"/>
    </xf>
    <xf numFmtId="0" fontId="15" fillId="9" borderId="0" xfId="24" applyFont="1" applyFill="1" applyAlignment="1">
      <alignment horizontal="justify" vertical="top" wrapText="1"/>
    </xf>
    <xf numFmtId="0" fontId="15" fillId="9" borderId="0" xfId="24" applyFont="1" applyFill="1" applyAlignment="1">
      <alignment horizontal="justify" vertical="top"/>
    </xf>
    <xf numFmtId="0" fontId="21" fillId="10" borderId="19" xfId="24" applyFont="1" applyFill="1" applyBorder="1" applyAlignment="1">
      <alignment horizontal="left" vertical="center" wrapText="1"/>
    </xf>
    <xf numFmtId="0" fontId="21" fillId="9" borderId="19" xfId="24" applyFont="1" applyFill="1" applyBorder="1" applyAlignment="1">
      <alignment horizontal="center" vertical="center"/>
    </xf>
    <xf numFmtId="49" fontId="20" fillId="0" borderId="33" xfId="24" applyNumberFormat="1" applyFont="1" applyBorder="1" applyAlignment="1">
      <alignment horizontal="left" vertical="center"/>
    </xf>
    <xf numFmtId="0" fontId="23" fillId="9" borderId="125" xfId="24" applyFont="1" applyFill="1" applyBorder="1" applyAlignment="1">
      <alignment horizontal="left" vertical="center" wrapText="1"/>
    </xf>
    <xf numFmtId="0" fontId="17" fillId="0" borderId="89" xfId="24" applyFont="1" applyFill="1" applyBorder="1" applyAlignment="1">
      <alignment horizontal="center" vertical="center" wrapText="1"/>
    </xf>
    <xf numFmtId="0" fontId="17" fillId="9" borderId="19" xfId="24" applyFont="1" applyFill="1" applyBorder="1" applyAlignment="1">
      <alignment horizontal="center" vertical="center" wrapText="1"/>
    </xf>
    <xf numFmtId="49" fontId="20" fillId="0" borderId="1" xfId="24" applyNumberFormat="1" applyFont="1" applyBorder="1" applyAlignment="1">
      <alignment horizontal="left" vertical="center"/>
    </xf>
    <xf numFmtId="0" fontId="17" fillId="0" borderId="83" xfId="24" applyFont="1" applyFill="1" applyBorder="1" applyAlignment="1">
      <alignment horizontal="center" vertical="center" wrapText="1"/>
    </xf>
    <xf numFmtId="0" fontId="17" fillId="0" borderId="19" xfId="24" applyFont="1" applyFill="1" applyBorder="1" applyAlignment="1">
      <alignment vertical="center" wrapText="1"/>
    </xf>
    <xf numFmtId="0" fontId="20" fillId="9" borderId="173" xfId="24" applyFont="1" applyFill="1" applyBorder="1" applyAlignment="1">
      <alignment horizontal="center" vertical="center" wrapText="1"/>
    </xf>
    <xf numFmtId="0" fontId="12" fillId="9" borderId="94" xfId="24" applyFont="1" applyFill="1" applyBorder="1" applyAlignment="1">
      <alignment horizontal="center" vertical="center" wrapText="1"/>
    </xf>
    <xf numFmtId="0" fontId="20" fillId="9" borderId="16" xfId="24" applyFont="1" applyFill="1" applyBorder="1" applyAlignment="1">
      <alignment horizontal="center" vertical="center" shrinkToFit="1"/>
    </xf>
    <xf numFmtId="0" fontId="12" fillId="9" borderId="2" xfId="24" applyFont="1" applyFill="1" applyBorder="1" applyAlignment="1">
      <alignment horizontal="center" vertical="center" wrapText="1"/>
    </xf>
    <xf numFmtId="0" fontId="17" fillId="0" borderId="79" xfId="24" applyFont="1" applyFill="1" applyBorder="1" applyAlignment="1">
      <alignment horizontal="center" vertical="center" wrapText="1"/>
    </xf>
    <xf numFmtId="0" fontId="20" fillId="9" borderId="205" xfId="24" applyFont="1" applyFill="1" applyBorder="1" applyAlignment="1">
      <alignment horizontal="center" vertical="center" wrapText="1"/>
    </xf>
    <xf numFmtId="0" fontId="20" fillId="9" borderId="7" xfId="24" applyFont="1" applyFill="1" applyBorder="1" applyAlignment="1">
      <alignment horizontal="right" vertical="center" wrapText="1"/>
    </xf>
    <xf numFmtId="0" fontId="20" fillId="0" borderId="10" xfId="24" applyFont="1" applyBorder="1" applyAlignment="1">
      <alignment vertical="center" wrapText="1"/>
    </xf>
    <xf numFmtId="0" fontId="20" fillId="9" borderId="102" xfId="24" applyFont="1" applyFill="1" applyBorder="1" applyAlignment="1">
      <alignment horizontal="left" vertical="center" wrapText="1"/>
    </xf>
    <xf numFmtId="0" fontId="20" fillId="9" borderId="7" xfId="24" applyFont="1" applyFill="1" applyBorder="1" applyAlignment="1">
      <alignment vertical="center" wrapText="1"/>
    </xf>
    <xf numFmtId="0" fontId="21" fillId="9" borderId="4" xfId="24" applyFont="1" applyFill="1" applyBorder="1" applyAlignment="1">
      <alignment vertical="center" wrapText="1"/>
    </xf>
    <xf numFmtId="0" fontId="21" fillId="9" borderId="7" xfId="24" applyFont="1" applyFill="1" applyBorder="1" applyAlignment="1">
      <alignment vertical="center" wrapText="1"/>
    </xf>
    <xf numFmtId="0" fontId="21" fillId="9" borderId="10" xfId="24" applyFont="1" applyFill="1" applyBorder="1" applyAlignment="1">
      <alignment vertical="center" wrapText="1"/>
    </xf>
    <xf numFmtId="0" fontId="21" fillId="9" borderId="90" xfId="24" applyFont="1" applyFill="1" applyBorder="1" applyAlignment="1">
      <alignment vertical="center" wrapText="1"/>
    </xf>
    <xf numFmtId="0" fontId="20" fillId="9" borderId="110" xfId="24" applyFont="1" applyFill="1" applyBorder="1" applyAlignment="1">
      <alignment horizontal="left" vertical="center" wrapText="1"/>
    </xf>
    <xf numFmtId="0" fontId="20" fillId="9" borderId="2" xfId="24" applyFont="1" applyFill="1" applyBorder="1" applyAlignment="1">
      <alignment horizontal="left" vertical="center" wrapText="1"/>
    </xf>
    <xf numFmtId="0" fontId="20" fillId="9" borderId="102" xfId="24" applyFont="1" applyFill="1" applyBorder="1" applyAlignment="1">
      <alignment vertical="center" wrapText="1"/>
    </xf>
    <xf numFmtId="0" fontId="21" fillId="9" borderId="102" xfId="24" applyFont="1" applyFill="1" applyBorder="1" applyAlignment="1">
      <alignment vertical="center" wrapText="1"/>
    </xf>
    <xf numFmtId="0" fontId="20" fillId="9" borderId="172" xfId="24" applyFont="1" applyFill="1" applyBorder="1" applyAlignment="1">
      <alignment horizontal="center" vertical="center" wrapText="1"/>
    </xf>
    <xf numFmtId="0" fontId="25" fillId="9" borderId="19" xfId="24" applyFont="1" applyFill="1" applyBorder="1" applyAlignment="1">
      <alignment horizontal="center" vertical="center" wrapText="1"/>
    </xf>
    <xf numFmtId="0" fontId="17" fillId="9" borderId="2" xfId="24" applyFont="1" applyFill="1" applyBorder="1" applyAlignment="1">
      <alignment horizontal="center" vertical="center"/>
    </xf>
    <xf numFmtId="0" fontId="12" fillId="9" borderId="11" xfId="24" applyFont="1" applyFill="1" applyBorder="1" applyAlignment="1">
      <alignment horizontal="center" vertical="center" wrapText="1"/>
    </xf>
    <xf numFmtId="0" fontId="15" fillId="9" borderId="19" xfId="24" applyFont="1" applyFill="1" applyBorder="1" applyAlignment="1">
      <alignment horizontal="center" vertical="center"/>
    </xf>
    <xf numFmtId="0" fontId="25" fillId="9" borderId="19" xfId="24" applyFont="1" applyFill="1" applyBorder="1" applyAlignment="1">
      <alignment horizontal="center" vertical="center"/>
    </xf>
    <xf numFmtId="0" fontId="20" fillId="9" borderId="17" xfId="24" applyFont="1" applyFill="1" applyBorder="1" applyAlignment="1">
      <alignment vertical="center" shrinkToFit="1"/>
    </xf>
    <xf numFmtId="49" fontId="20" fillId="9" borderId="0" xfId="24" applyNumberFormat="1" applyFont="1" applyFill="1" applyAlignment="1">
      <alignment vertical="center" shrinkToFit="1"/>
    </xf>
    <xf numFmtId="49" fontId="12" fillId="9" borderId="4" xfId="24" applyNumberFormat="1" applyFont="1" applyFill="1" applyBorder="1" applyAlignment="1">
      <alignment horizontal="left" vertical="center" shrinkToFit="1"/>
    </xf>
    <xf numFmtId="49" fontId="12" fillId="9" borderId="0" xfId="24" applyNumberFormat="1" applyFont="1" applyFill="1" applyAlignment="1">
      <alignment horizontal="center" vertical="center" wrapText="1"/>
    </xf>
    <xf numFmtId="49" fontId="12" fillId="9" borderId="10" xfId="24" applyNumberFormat="1" applyFont="1" applyFill="1" applyBorder="1" applyAlignment="1">
      <alignment horizontal="left" vertical="center" shrinkToFit="1"/>
    </xf>
    <xf numFmtId="0" fontId="12" fillId="9" borderId="80" xfId="24" applyFont="1" applyFill="1" applyBorder="1" applyAlignment="1">
      <alignment horizontal="center" vertical="center" wrapText="1"/>
    </xf>
    <xf numFmtId="0" fontId="12" fillId="9" borderId="108" xfId="24" applyFont="1" applyFill="1" applyBorder="1" applyAlignment="1">
      <alignment horizontal="center" vertical="center" wrapText="1"/>
    </xf>
    <xf numFmtId="0" fontId="12" fillId="9" borderId="3" xfId="24" applyFont="1" applyFill="1" applyBorder="1" applyAlignment="1">
      <alignment horizontal="center" vertical="center"/>
    </xf>
    <xf numFmtId="0" fontId="21" fillId="9" borderId="7" xfId="24" applyFont="1" applyFill="1" applyBorder="1" applyAlignment="1">
      <alignment horizontal="right" vertical="center" wrapText="1"/>
    </xf>
    <xf numFmtId="0" fontId="20" fillId="9" borderId="12" xfId="24" applyFont="1" applyFill="1" applyBorder="1" applyAlignment="1">
      <alignment horizontal="right" vertical="center" wrapText="1"/>
    </xf>
    <xf numFmtId="0" fontId="21" fillId="9" borderId="12" xfId="24" applyFont="1" applyFill="1" applyBorder="1" applyAlignment="1">
      <alignment horizontal="right" vertical="center" wrapText="1"/>
    </xf>
    <xf numFmtId="49" fontId="20" fillId="0" borderId="58" xfId="24" applyNumberFormat="1" applyFont="1" applyBorder="1" applyAlignment="1">
      <alignment horizontal="left" vertical="center"/>
    </xf>
    <xf numFmtId="0" fontId="20" fillId="9" borderId="54" xfId="24" applyFont="1" applyFill="1" applyBorder="1" applyAlignment="1">
      <alignment horizontal="center" vertical="center" wrapText="1"/>
    </xf>
    <xf numFmtId="49" fontId="12" fillId="9" borderId="55" xfId="24" applyNumberFormat="1" applyFont="1" applyFill="1" applyBorder="1" applyAlignment="1">
      <alignment horizontal="left" vertical="center" shrinkToFit="1"/>
    </xf>
    <xf numFmtId="0" fontId="20" fillId="9" borderId="52" xfId="24" applyFont="1" applyFill="1" applyBorder="1" applyAlignment="1">
      <alignment vertical="top" wrapText="1"/>
    </xf>
    <xf numFmtId="0" fontId="17" fillId="0" borderId="114" xfId="24" applyFont="1" applyFill="1" applyBorder="1" applyAlignment="1">
      <alignment horizontal="center" vertical="center" wrapText="1"/>
    </xf>
    <xf numFmtId="0" fontId="17" fillId="0" borderId="139" xfId="24" applyFont="1" applyFill="1" applyBorder="1" applyAlignment="1">
      <alignment horizontal="center" vertical="center" wrapText="1"/>
    </xf>
    <xf numFmtId="0" fontId="26" fillId="0" borderId="139" xfId="24" applyFont="1" applyFill="1" applyBorder="1" applyAlignment="1">
      <alignment horizontal="center" vertical="center" wrapText="1"/>
    </xf>
    <xf numFmtId="0" fontId="20" fillId="10" borderId="139" xfId="24" applyFont="1" applyFill="1" applyBorder="1" applyAlignment="1">
      <alignment horizontal="left" vertical="center" wrapText="1"/>
    </xf>
    <xf numFmtId="0" fontId="12" fillId="9" borderId="53" xfId="24" applyFont="1" applyFill="1" applyBorder="1" applyAlignment="1">
      <alignment horizontal="center" vertical="center" wrapText="1"/>
    </xf>
    <xf numFmtId="0" fontId="12" fillId="9" borderId="116" xfId="24" applyFont="1" applyFill="1" applyBorder="1" applyAlignment="1">
      <alignment horizontal="center" vertical="center" wrapText="1"/>
    </xf>
    <xf numFmtId="0" fontId="20" fillId="9" borderId="167" xfId="24" applyFont="1" applyFill="1" applyBorder="1" applyAlignment="1">
      <alignment horizontal="center" vertical="center" wrapText="1"/>
    </xf>
    <xf numFmtId="0" fontId="12" fillId="9" borderId="55" xfId="24" applyFont="1" applyFill="1" applyBorder="1" applyAlignment="1">
      <alignment horizontal="center" vertical="center" wrapText="1"/>
    </xf>
    <xf numFmtId="0" fontId="15" fillId="9" borderId="55" xfId="24" applyFont="1" applyFill="1" applyBorder="1" applyAlignment="1">
      <alignment vertical="center" wrapText="1"/>
    </xf>
    <xf numFmtId="0" fontId="12" fillId="9" borderId="139" xfId="24" applyFont="1" applyFill="1" applyBorder="1" applyAlignment="1">
      <alignment horizontal="center" vertical="center"/>
    </xf>
    <xf numFmtId="0" fontId="12" fillId="9" borderId="55" xfId="24" applyFont="1" applyFill="1" applyBorder="1" applyAlignment="1">
      <alignment vertical="center" wrapText="1"/>
    </xf>
    <xf numFmtId="0" fontId="20" fillId="9" borderId="117" xfId="24" applyFont="1" applyFill="1" applyBorder="1" applyAlignment="1">
      <alignment horizontal="left" vertical="center" wrapText="1"/>
    </xf>
    <xf numFmtId="0" fontId="21" fillId="9" borderId="180" xfId="24" applyFont="1" applyFill="1" applyBorder="1" applyAlignment="1">
      <alignment horizontal="left" vertical="center" wrapText="1"/>
    </xf>
    <xf numFmtId="0" fontId="21" fillId="9" borderId="181" xfId="24" applyFont="1" applyFill="1" applyBorder="1" applyAlignment="1">
      <alignment horizontal="left" vertical="center" wrapText="1"/>
    </xf>
    <xf numFmtId="0" fontId="21" fillId="10" borderId="139" xfId="24" applyFont="1" applyFill="1" applyBorder="1" applyAlignment="1">
      <alignment horizontal="left" vertical="center" wrapText="1"/>
    </xf>
    <xf numFmtId="0" fontId="21" fillId="9" borderId="139" xfId="24" applyFont="1" applyFill="1" applyBorder="1" applyAlignment="1">
      <alignment horizontal="center" vertical="center" wrapText="1"/>
    </xf>
    <xf numFmtId="0" fontId="17" fillId="9" borderId="139" xfId="24" applyFont="1" applyFill="1" applyBorder="1" applyAlignment="1">
      <alignment horizontal="center" vertical="center"/>
    </xf>
    <xf numFmtId="0" fontId="17" fillId="9" borderId="55" xfId="24" applyFont="1" applyFill="1" applyBorder="1" applyAlignment="1">
      <alignment horizontal="center" vertical="center" wrapText="1"/>
    </xf>
    <xf numFmtId="0" fontId="19" fillId="9" borderId="0" xfId="22" applyFont="1" applyFill="1" applyAlignment="1">
      <alignment horizontal="left" vertical="center"/>
    </xf>
    <xf numFmtId="0" fontId="12" fillId="9" borderId="72" xfId="22" applyFont="1" applyFill="1" applyBorder="1" applyAlignment="1">
      <alignment horizontal="center" vertical="center" textRotation="255" wrapText="1"/>
    </xf>
    <xf numFmtId="0" fontId="12" fillId="9" borderId="66" xfId="22" applyFont="1" applyFill="1" applyBorder="1" applyAlignment="1">
      <alignment horizontal="center" vertical="center" textRotation="255" wrapText="1"/>
    </xf>
    <xf numFmtId="0" fontId="12" fillId="9" borderId="64" xfId="22" applyFont="1" applyFill="1" applyBorder="1" applyAlignment="1">
      <alignment horizontal="center" vertical="center" textRotation="255" wrapText="1"/>
    </xf>
    <xf numFmtId="0" fontId="12" fillId="9" borderId="143" xfId="22" applyFont="1" applyFill="1" applyBorder="1" applyAlignment="1">
      <alignment horizontal="center" vertical="center" textRotation="255" wrapText="1"/>
    </xf>
    <xf numFmtId="0" fontId="12" fillId="9" borderId="63" xfId="22" applyFont="1" applyFill="1" applyBorder="1" applyAlignment="1">
      <alignment horizontal="center" vertical="center" textRotation="255" wrapText="1"/>
    </xf>
    <xf numFmtId="0" fontId="12" fillId="9" borderId="63" xfId="22" applyFont="1" applyFill="1" applyBorder="1" applyAlignment="1">
      <alignment horizontal="left" vertical="top" wrapText="1"/>
    </xf>
    <xf numFmtId="0" fontId="12" fillId="9" borderId="206" xfId="22" applyFont="1" applyFill="1" applyBorder="1" applyAlignment="1">
      <alignment horizontal="left" vertical="top" wrapText="1"/>
    </xf>
    <xf numFmtId="0" fontId="15" fillId="9" borderId="0" xfId="22" applyFont="1" applyFill="1" applyAlignment="1">
      <alignment horizontal="left" vertical="top" indent="3"/>
    </xf>
    <xf numFmtId="0" fontId="15" fillId="9" borderId="0" xfId="22" applyFont="1" applyFill="1" applyAlignment="1">
      <alignment horizontal="left" vertical="top" indent="6"/>
    </xf>
    <xf numFmtId="49" fontId="20" fillId="0" borderId="35" xfId="22" applyNumberFormat="1" applyFont="1" applyBorder="1" applyAlignment="1">
      <alignment horizontal="left" vertical="center"/>
    </xf>
    <xf numFmtId="0" fontId="20" fillId="9" borderId="79" xfId="22" applyFont="1" applyFill="1" applyBorder="1" applyAlignment="1">
      <alignment horizontal="center" vertical="center" shrinkToFit="1"/>
    </xf>
    <xf numFmtId="176" fontId="12" fillId="9" borderId="6" xfId="22" applyNumberFormat="1" applyFont="1" applyFill="1" applyBorder="1" applyAlignment="1">
      <alignment horizontal="left" vertical="center" wrapText="1" indent="1"/>
    </xf>
    <xf numFmtId="49" fontId="20" fillId="0" borderId="37" xfId="22" applyNumberFormat="1" applyFont="1" applyBorder="1" applyAlignment="1">
      <alignment horizontal="left" vertical="center"/>
    </xf>
    <xf numFmtId="0" fontId="20" fillId="9" borderId="83" xfId="22" applyFont="1" applyFill="1" applyBorder="1" applyAlignment="1">
      <alignment horizontal="center" vertical="center" shrinkToFit="1"/>
    </xf>
    <xf numFmtId="176" fontId="12" fillId="9" borderId="11" xfId="22" applyNumberFormat="1" applyFont="1" applyFill="1" applyBorder="1" applyAlignment="1">
      <alignment horizontal="left" vertical="center" wrapText="1" indent="1"/>
    </xf>
    <xf numFmtId="176" fontId="12" fillId="9" borderId="0" xfId="22" applyNumberFormat="1" applyFont="1" applyFill="1" applyBorder="1" applyAlignment="1">
      <alignment horizontal="left" vertical="center" wrapText="1" indent="1"/>
    </xf>
    <xf numFmtId="0" fontId="12" fillId="9" borderId="77" xfId="22" applyFont="1" applyFill="1" applyBorder="1" applyAlignment="1">
      <alignment horizontal="center" vertical="center" wrapText="1"/>
    </xf>
    <xf numFmtId="0" fontId="20" fillId="9" borderId="89" xfId="22" applyFont="1" applyFill="1" applyBorder="1" applyAlignment="1">
      <alignment horizontal="right" vertical="center" wrapText="1"/>
    </xf>
    <xf numFmtId="0" fontId="12" fillId="9" borderId="89" xfId="22" applyFont="1" applyFill="1" applyBorder="1" applyAlignment="1">
      <alignment horizontal="center" vertical="center" wrapText="1"/>
    </xf>
    <xf numFmtId="176" fontId="12" fillId="9" borderId="15" xfId="22" applyNumberFormat="1" applyFont="1" applyFill="1" applyBorder="1" applyAlignment="1">
      <alignment horizontal="left" vertical="center" wrapText="1" indent="1"/>
    </xf>
    <xf numFmtId="0" fontId="12" fillId="9" borderId="95" xfId="22" applyFont="1" applyFill="1" applyBorder="1" applyAlignment="1">
      <alignment horizontal="center" vertical="center" wrapText="1"/>
    </xf>
    <xf numFmtId="49" fontId="12" fillId="9" borderId="12" xfId="22" applyNumberFormat="1" applyFont="1" applyFill="1" applyBorder="1" applyAlignment="1">
      <alignment horizontal="left" vertical="top"/>
    </xf>
    <xf numFmtId="0" fontId="12" fillId="9" borderId="79" xfId="22" applyFont="1" applyFill="1" applyBorder="1" applyAlignment="1">
      <alignment horizontal="left" vertical="top" wrapText="1"/>
    </xf>
    <xf numFmtId="0" fontId="12" fillId="9" borderId="80" xfId="22" applyFont="1" applyFill="1" applyBorder="1" applyAlignment="1">
      <alignment horizontal="left" vertical="top" wrapText="1"/>
    </xf>
    <xf numFmtId="0" fontId="12" fillId="9" borderId="80" xfId="22" applyFont="1" applyFill="1" applyBorder="1" applyAlignment="1">
      <alignment vertical="center" wrapText="1"/>
    </xf>
    <xf numFmtId="0" fontId="20" fillId="9" borderId="175" xfId="22" applyFont="1" applyFill="1" applyBorder="1" applyAlignment="1">
      <alignment vertical="center" wrapText="1"/>
    </xf>
    <xf numFmtId="0" fontId="12" fillId="9" borderId="83" xfId="22" applyFont="1" applyFill="1" applyBorder="1" applyAlignment="1">
      <alignment horizontal="left" vertical="top" wrapText="1"/>
    </xf>
    <xf numFmtId="0" fontId="20" fillId="9" borderId="36" xfId="22" applyFont="1" applyFill="1" applyBorder="1" applyAlignment="1">
      <alignment vertical="center" wrapText="1"/>
    </xf>
    <xf numFmtId="0" fontId="21" fillId="0" borderId="15" xfId="22" applyFont="1" applyFill="1" applyBorder="1" applyAlignment="1">
      <alignment horizontal="center" vertical="center" shrinkToFit="1"/>
    </xf>
    <xf numFmtId="49" fontId="20" fillId="0" borderId="56" xfId="22" applyNumberFormat="1" applyFont="1" applyBorder="1" applyAlignment="1">
      <alignment horizontal="left" vertical="center"/>
    </xf>
    <xf numFmtId="49" fontId="20" fillId="9" borderId="53" xfId="22" applyNumberFormat="1" applyFont="1" applyFill="1" applyBorder="1" applyAlignment="1">
      <alignment horizontal="left" vertical="center" wrapText="1"/>
    </xf>
    <xf numFmtId="0" fontId="15" fillId="9" borderId="52" xfId="22" applyFont="1" applyFill="1" applyBorder="1" applyAlignment="1">
      <alignment horizontal="left" vertical="center"/>
    </xf>
    <xf numFmtId="49" fontId="21" fillId="0" borderId="53" xfId="22" applyNumberFormat="1" applyFont="1" applyFill="1" applyBorder="1" applyAlignment="1">
      <alignment vertical="center" wrapText="1"/>
    </xf>
    <xf numFmtId="0" fontId="12" fillId="9" borderId="114" xfId="22" applyFont="1" applyFill="1" applyBorder="1" applyAlignment="1">
      <alignment horizontal="left" vertical="top" wrapText="1"/>
    </xf>
    <xf numFmtId="0" fontId="12" fillId="9" borderId="53" xfId="22" applyFont="1" applyFill="1" applyBorder="1" applyAlignment="1">
      <alignment horizontal="left" vertical="top" wrapText="1"/>
    </xf>
    <xf numFmtId="0" fontId="12" fillId="9" borderId="53" xfId="22" applyFont="1" applyFill="1" applyBorder="1" applyAlignment="1">
      <alignment vertical="center" wrapText="1"/>
    </xf>
    <xf numFmtId="0" fontId="20" fillId="9" borderId="59" xfId="22" applyFont="1" applyFill="1" applyBorder="1" applyAlignment="1">
      <alignment vertical="center" wrapText="1"/>
    </xf>
    <xf numFmtId="0" fontId="20" fillId="10" borderId="4" xfId="23" applyFont="1" applyFill="1" applyBorder="1" applyAlignment="1">
      <alignment horizontal="left" vertical="center" wrapText="1"/>
    </xf>
    <xf numFmtId="0" fontId="17" fillId="0" borderId="81" xfId="23" applyFont="1" applyFill="1" applyBorder="1" applyAlignment="1">
      <alignment horizontal="center" vertical="center" wrapText="1"/>
    </xf>
    <xf numFmtId="0" fontId="21" fillId="0" borderId="172" xfId="23" applyFont="1" applyFill="1" applyBorder="1" applyAlignment="1">
      <alignment horizontal="center" vertical="center" wrapText="1"/>
    </xf>
    <xf numFmtId="0" fontId="20" fillId="9" borderId="80" xfId="23" applyFont="1" applyFill="1" applyBorder="1" applyAlignment="1">
      <alignment vertical="center" wrapText="1"/>
    </xf>
    <xf numFmtId="0" fontId="20" fillId="9" borderId="108" xfId="23" applyFont="1" applyFill="1" applyBorder="1" applyAlignment="1">
      <alignment vertical="center" wrapText="1"/>
    </xf>
    <xf numFmtId="0" fontId="20" fillId="10" borderId="17" xfId="23" applyFont="1" applyFill="1" applyBorder="1" applyAlignment="1">
      <alignment horizontal="left" vertical="center" wrapText="1"/>
    </xf>
    <xf numFmtId="0" fontId="12" fillId="9" borderId="53" xfId="23" applyFont="1" applyFill="1" applyBorder="1" applyAlignment="1">
      <alignment vertical="top" wrapText="1"/>
    </xf>
    <xf numFmtId="0" fontId="24" fillId="0" borderId="0" xfId="0" applyFont="1">
      <alignment vertical="center"/>
    </xf>
    <xf numFmtId="0" fontId="39" fillId="0" borderId="0" xfId="0" applyFont="1">
      <alignment vertical="center"/>
    </xf>
    <xf numFmtId="0" fontId="40" fillId="0" borderId="0" xfId="0" applyFont="1">
      <alignment vertical="center"/>
    </xf>
    <xf numFmtId="0" fontId="40" fillId="0" borderId="0" xfId="0" applyFont="1" applyProtection="1">
      <alignment vertical="center"/>
    </xf>
    <xf numFmtId="0" fontId="39" fillId="0" borderId="0" xfId="0" applyFont="1" applyBorder="1" applyAlignment="1" applyProtection="1">
      <alignment horizontal="left" vertical="center"/>
    </xf>
    <xf numFmtId="0" fontId="39" fillId="9" borderId="0" xfId="0" applyFont="1" applyFill="1" applyBorder="1" applyAlignment="1" applyProtection="1">
      <alignment horizontal="left" vertical="center"/>
    </xf>
    <xf numFmtId="0" fontId="24" fillId="0" borderId="0" xfId="0" applyFont="1" applyProtection="1">
      <alignment vertical="center"/>
    </xf>
    <xf numFmtId="0" fontId="39" fillId="0" borderId="207" xfId="0" applyFont="1" applyBorder="1" applyAlignment="1">
      <alignment horizontal="center" vertical="center"/>
    </xf>
    <xf numFmtId="0" fontId="39" fillId="0" borderId="208" xfId="0" applyFont="1" applyBorder="1" applyAlignment="1">
      <alignment horizontal="center" vertical="center"/>
    </xf>
    <xf numFmtId="0" fontId="39" fillId="0" borderId="209" xfId="0" applyFont="1" applyBorder="1" applyAlignment="1">
      <alignment horizontal="center" vertical="center"/>
    </xf>
    <xf numFmtId="0" fontId="39" fillId="0" borderId="210" xfId="0" applyFont="1" applyBorder="1" applyAlignment="1">
      <alignment horizontal="center" vertical="center"/>
    </xf>
    <xf numFmtId="0" fontId="39" fillId="0" borderId="211" xfId="0" applyFont="1" applyBorder="1" applyAlignment="1">
      <alignment horizontal="center" vertical="center"/>
    </xf>
    <xf numFmtId="0" fontId="39" fillId="0" borderId="171" xfId="0" applyFont="1" applyBorder="1" applyAlignment="1">
      <alignment horizontal="center" vertical="center"/>
    </xf>
    <xf numFmtId="0" fontId="24" fillId="9" borderId="0" xfId="0" applyFont="1" applyFill="1" applyBorder="1" applyAlignment="1">
      <alignment horizontal="center" vertical="center"/>
    </xf>
    <xf numFmtId="0" fontId="39" fillId="0" borderId="0" xfId="0" applyFont="1" applyAlignment="1">
      <alignment horizontal="left" vertical="center"/>
    </xf>
    <xf numFmtId="0" fontId="39" fillId="0" borderId="0" xfId="0" applyFont="1" applyBorder="1" applyAlignment="1" applyProtection="1">
      <alignment vertical="center"/>
    </xf>
    <xf numFmtId="0" fontId="39" fillId="0" borderId="0" xfId="0" applyFont="1" applyBorder="1" applyAlignment="1" applyProtection="1">
      <alignment horizontal="center" vertical="center"/>
    </xf>
    <xf numFmtId="0" fontId="39" fillId="9" borderId="0" xfId="0" applyFont="1" applyFill="1" applyBorder="1" applyAlignment="1" applyProtection="1">
      <alignment horizontal="center" vertical="center"/>
    </xf>
    <xf numFmtId="0" fontId="24" fillId="0" borderId="0" xfId="0" applyFont="1" applyAlignment="1" applyProtection="1">
      <alignment horizontal="left" vertical="center"/>
    </xf>
    <xf numFmtId="0" fontId="39" fillId="0" borderId="72" xfId="0" applyFont="1" applyBorder="1" applyAlignment="1">
      <alignment horizontal="center" vertical="center" wrapText="1"/>
    </xf>
    <xf numFmtId="0" fontId="39" fillId="0" borderId="66" xfId="0" applyFont="1" applyBorder="1" applyAlignment="1">
      <alignment horizontal="center" vertical="center" wrapText="1"/>
    </xf>
    <xf numFmtId="0" fontId="39" fillId="0" borderId="75" xfId="0" applyFont="1" applyBorder="1" applyAlignment="1">
      <alignment horizontal="center" vertical="center" wrapText="1"/>
    </xf>
    <xf numFmtId="0" fontId="39" fillId="14" borderId="72" xfId="0" applyFont="1" applyFill="1" applyBorder="1" applyAlignment="1" applyProtection="1">
      <alignment horizontal="center" vertical="center" shrinkToFit="1"/>
      <protection locked="0"/>
    </xf>
    <xf numFmtId="0" fontId="39" fillId="14" borderId="66" xfId="0" applyFont="1" applyFill="1" applyBorder="1" applyAlignment="1" applyProtection="1">
      <alignment horizontal="center" vertical="center" shrinkToFit="1"/>
      <protection locked="0"/>
    </xf>
    <xf numFmtId="0" fontId="39" fillId="14" borderId="74" xfId="0" applyFont="1" applyFill="1" applyBorder="1" applyAlignment="1" applyProtection="1">
      <alignment horizontal="center" vertical="center" shrinkToFit="1"/>
      <protection locked="0"/>
    </xf>
    <xf numFmtId="0" fontId="39" fillId="14" borderId="73" xfId="0" applyFont="1" applyFill="1" applyBorder="1" applyAlignment="1" applyProtection="1">
      <alignment horizontal="center" vertical="center" shrinkToFit="1"/>
      <protection locked="0"/>
    </xf>
    <xf numFmtId="0" fontId="39" fillId="14" borderId="75" xfId="0" applyFont="1" applyFill="1" applyBorder="1" applyAlignment="1" applyProtection="1">
      <alignment horizontal="center" vertical="center" shrinkToFit="1"/>
      <protection locked="0"/>
    </xf>
    <xf numFmtId="0" fontId="24" fillId="9" borderId="0" xfId="0" applyFont="1" applyFill="1" applyBorder="1" applyAlignment="1" applyProtection="1">
      <alignment horizontal="center" vertical="center" shrinkToFit="1"/>
      <protection locked="0"/>
    </xf>
    <xf numFmtId="0" fontId="24" fillId="0" borderId="0" xfId="0" applyFont="1" applyFill="1" applyAlignment="1">
      <alignment horizontal="left" vertical="center"/>
    </xf>
    <xf numFmtId="0" fontId="24" fillId="0" borderId="0" xfId="0" applyFont="1" applyFill="1" applyAlignment="1">
      <alignment vertical="center" textRotation="90"/>
    </xf>
    <xf numFmtId="0" fontId="39" fillId="0" borderId="38"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39" xfId="0" applyFont="1" applyBorder="1" applyAlignment="1">
      <alignment horizontal="center" vertical="center" wrapText="1"/>
    </xf>
    <xf numFmtId="0" fontId="39" fillId="14" borderId="38" xfId="0" applyFont="1" applyFill="1" applyBorder="1" applyAlignment="1" applyProtection="1">
      <alignment horizontal="center" vertical="center" shrinkToFit="1"/>
      <protection locked="0"/>
    </xf>
    <xf numFmtId="0" fontId="39" fillId="14" borderId="15" xfId="0" applyFont="1" applyFill="1" applyBorder="1" applyAlignment="1" applyProtection="1">
      <alignment horizontal="center" vertical="center" shrinkToFit="1"/>
      <protection locked="0"/>
    </xf>
    <xf numFmtId="0" fontId="39" fillId="14" borderId="14" xfId="0" applyFont="1" applyFill="1" applyBorder="1" applyAlignment="1" applyProtection="1">
      <alignment horizontal="center" vertical="center" shrinkToFit="1"/>
      <protection locked="0"/>
    </xf>
    <xf numFmtId="0" fontId="39" fillId="14" borderId="16" xfId="0" applyFont="1" applyFill="1" applyBorder="1" applyAlignment="1" applyProtection="1">
      <alignment horizontal="center" vertical="center" shrinkToFit="1"/>
      <protection locked="0"/>
    </xf>
    <xf numFmtId="0" fontId="39" fillId="14" borderId="39" xfId="0" applyFont="1" applyFill="1" applyBorder="1" applyAlignment="1" applyProtection="1">
      <alignment horizontal="center" vertical="center" shrinkToFit="1"/>
      <protection locked="0"/>
    </xf>
    <xf numFmtId="0" fontId="39" fillId="0" borderId="33"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34" xfId="0" applyFont="1" applyBorder="1" applyAlignment="1">
      <alignment horizontal="center" vertical="center" wrapText="1"/>
    </xf>
    <xf numFmtId="0" fontId="39" fillId="9" borderId="33" xfId="0" applyFont="1" applyFill="1" applyBorder="1" applyAlignment="1" applyProtection="1">
      <alignment horizontal="center" vertical="center" shrinkToFit="1"/>
    </xf>
    <xf numFmtId="0" fontId="39" fillId="9" borderId="9" xfId="0" applyFont="1" applyFill="1" applyBorder="1" applyAlignment="1" applyProtection="1">
      <alignment horizontal="center" vertical="center" shrinkToFit="1"/>
    </xf>
    <xf numFmtId="0" fontId="39" fillId="9" borderId="7" xfId="0" applyFont="1" applyFill="1" applyBorder="1" applyAlignment="1" applyProtection="1">
      <alignment horizontal="center" vertical="center" shrinkToFit="1"/>
    </xf>
    <xf numFmtId="0" fontId="39" fillId="9" borderId="6" xfId="0" applyFont="1" applyFill="1" applyBorder="1" applyAlignment="1" applyProtection="1">
      <alignment horizontal="center" vertical="center" shrinkToFit="1"/>
    </xf>
    <xf numFmtId="0" fontId="39" fillId="9" borderId="34" xfId="0" applyFont="1" applyFill="1" applyBorder="1" applyAlignment="1" applyProtection="1">
      <alignment horizontal="center" vertical="center" shrinkToFit="1"/>
    </xf>
    <xf numFmtId="0" fontId="39" fillId="9" borderId="38" xfId="0" applyFont="1" applyFill="1" applyBorder="1" applyAlignment="1" applyProtection="1">
      <alignment horizontal="center" vertical="center" shrinkToFit="1"/>
    </xf>
    <xf numFmtId="0" fontId="39" fillId="9" borderId="15" xfId="0" applyFont="1" applyFill="1" applyBorder="1" applyAlignment="1" applyProtection="1">
      <alignment horizontal="center" vertical="center" shrinkToFit="1"/>
    </xf>
    <xf numFmtId="0" fontId="39" fillId="9" borderId="14" xfId="0" applyFont="1" applyFill="1" applyBorder="1" applyAlignment="1" applyProtection="1">
      <alignment horizontal="center" vertical="center" shrinkToFit="1"/>
    </xf>
    <xf numFmtId="0" fontId="39" fillId="9" borderId="16" xfId="0" applyFont="1" applyFill="1" applyBorder="1" applyAlignment="1" applyProtection="1">
      <alignment horizontal="center" vertical="center" shrinkToFit="1"/>
    </xf>
    <xf numFmtId="0" fontId="39" fillId="9" borderId="39" xfId="0" applyFont="1" applyFill="1" applyBorder="1" applyAlignment="1" applyProtection="1">
      <alignment horizontal="center" vertical="center" shrinkToFit="1"/>
    </xf>
    <xf numFmtId="0" fontId="41" fillId="0" borderId="3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34" xfId="0" applyFont="1" applyBorder="1" applyAlignment="1">
      <alignment horizontal="center" vertical="center" wrapText="1"/>
    </xf>
    <xf numFmtId="0" fontId="39" fillId="14" borderId="33" xfId="0" applyFont="1" applyFill="1" applyBorder="1" applyAlignment="1" applyProtection="1">
      <alignment horizontal="center" vertical="center" wrapText="1"/>
      <protection locked="0"/>
    </xf>
    <xf numFmtId="0" fontId="39" fillId="14" borderId="9" xfId="0" applyFont="1" applyFill="1" applyBorder="1" applyAlignment="1" applyProtection="1">
      <alignment horizontal="center" vertical="center" wrapText="1"/>
      <protection locked="0"/>
    </xf>
    <xf numFmtId="0" fontId="39" fillId="14" borderId="7" xfId="0" applyFont="1" applyFill="1" applyBorder="1" applyAlignment="1" applyProtection="1">
      <alignment horizontal="center" vertical="center" wrapText="1"/>
      <protection locked="0"/>
    </xf>
    <xf numFmtId="0" fontId="39" fillId="14" borderId="6" xfId="0" applyFont="1" applyFill="1" applyBorder="1" applyAlignment="1" applyProtection="1">
      <alignment horizontal="center" vertical="center" wrapText="1"/>
      <protection locked="0"/>
    </xf>
    <xf numFmtId="0" fontId="39" fillId="14" borderId="34" xfId="0" applyFont="1" applyFill="1" applyBorder="1" applyAlignment="1" applyProtection="1">
      <alignment horizontal="center" vertical="center" wrapText="1"/>
      <protection locked="0"/>
    </xf>
    <xf numFmtId="0" fontId="24" fillId="9" borderId="0" xfId="0" applyFont="1" applyFill="1" applyBorder="1" applyAlignment="1" applyProtection="1">
      <alignment horizontal="center" vertical="center" wrapText="1"/>
      <protection locked="0"/>
    </xf>
    <xf numFmtId="0" fontId="41" fillId="9" borderId="0" xfId="0" applyFont="1" applyFill="1" applyBorder="1" applyAlignment="1" applyProtection="1">
      <alignment horizontal="center" vertical="center" wrapText="1"/>
      <protection locked="0"/>
    </xf>
    <xf numFmtId="0" fontId="41" fillId="0" borderId="0" xfId="0" applyFont="1">
      <alignment vertical="center"/>
    </xf>
    <xf numFmtId="0" fontId="40" fillId="0" borderId="0" xfId="0" applyFont="1" applyAlignment="1">
      <alignment horizontal="left" vertical="center"/>
    </xf>
    <xf numFmtId="0" fontId="40" fillId="0" borderId="0" xfId="0" applyFont="1" applyAlignment="1" applyProtection="1">
      <alignment horizontal="left" vertical="center"/>
    </xf>
    <xf numFmtId="20" fontId="39" fillId="9" borderId="0" xfId="0" applyNumberFormat="1" applyFont="1" applyFill="1" applyBorder="1" applyAlignment="1" applyProtection="1">
      <alignment vertical="center"/>
    </xf>
    <xf numFmtId="0" fontId="41" fillId="0" borderId="38"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39" xfId="0" applyFont="1" applyBorder="1" applyAlignment="1">
      <alignment horizontal="center" vertical="center" wrapText="1"/>
    </xf>
    <xf numFmtId="0" fontId="39" fillId="14" borderId="38" xfId="0" applyFont="1" applyFill="1" applyBorder="1" applyAlignment="1" applyProtection="1">
      <alignment horizontal="center" vertical="center" wrapText="1"/>
      <protection locked="0"/>
    </xf>
    <xf numFmtId="0" fontId="39" fillId="14" borderId="15" xfId="0" applyFont="1" applyFill="1" applyBorder="1" applyAlignment="1" applyProtection="1">
      <alignment horizontal="center" vertical="center" wrapText="1"/>
      <protection locked="0"/>
    </xf>
    <xf numFmtId="0" fontId="39" fillId="14" borderId="14" xfId="0" applyFont="1" applyFill="1" applyBorder="1" applyAlignment="1" applyProtection="1">
      <alignment horizontal="center" vertical="center" wrapText="1"/>
      <protection locked="0"/>
    </xf>
    <xf numFmtId="0" fontId="39" fillId="14" borderId="16" xfId="0" applyFont="1" applyFill="1" applyBorder="1" applyAlignment="1" applyProtection="1">
      <alignment horizontal="center" vertical="center" wrapText="1"/>
      <protection locked="0"/>
    </xf>
    <xf numFmtId="0" fontId="39" fillId="14" borderId="39" xfId="0" applyFont="1" applyFill="1" applyBorder="1" applyAlignment="1" applyProtection="1">
      <alignment horizontal="center" vertical="center" wrapText="1"/>
      <protection locked="0"/>
    </xf>
    <xf numFmtId="0" fontId="41" fillId="0" borderId="0" xfId="0" applyFont="1" applyFill="1" applyBorder="1" applyAlignment="1">
      <alignment vertical="center"/>
    </xf>
    <xf numFmtId="0" fontId="39" fillId="14" borderId="33" xfId="0" applyFont="1" applyFill="1" applyBorder="1" applyAlignment="1" applyProtection="1">
      <alignment horizontal="center" vertical="center" shrinkToFit="1"/>
      <protection locked="0"/>
    </xf>
    <xf numFmtId="0" fontId="39" fillId="14" borderId="9" xfId="0" applyFont="1" applyFill="1" applyBorder="1" applyAlignment="1" applyProtection="1">
      <alignment horizontal="center" vertical="center" shrinkToFit="1"/>
      <protection locked="0"/>
    </xf>
    <xf numFmtId="0" fontId="39" fillId="14" borderId="7" xfId="0" applyFont="1" applyFill="1" applyBorder="1" applyAlignment="1" applyProtection="1">
      <alignment horizontal="center" vertical="center" shrinkToFit="1"/>
      <protection locked="0"/>
    </xf>
    <xf numFmtId="0" fontId="39" fillId="14" borderId="6" xfId="0" applyFont="1" applyFill="1" applyBorder="1" applyAlignment="1" applyProtection="1">
      <alignment horizontal="center" vertical="center" shrinkToFit="1"/>
      <protection locked="0"/>
    </xf>
    <xf numFmtId="0" fontId="39" fillId="14" borderId="34" xfId="0" applyFont="1" applyFill="1" applyBorder="1" applyAlignment="1" applyProtection="1">
      <alignment horizontal="center" vertical="center" shrinkToFit="1"/>
      <protection locked="0"/>
    </xf>
    <xf numFmtId="0" fontId="41" fillId="0" borderId="0" xfId="0" applyFont="1" applyFill="1" applyBorder="1" applyAlignment="1">
      <alignment horizontal="center" vertical="center"/>
    </xf>
    <xf numFmtId="0" fontId="41" fillId="0" borderId="11" xfId="0" applyFont="1" applyFill="1" applyBorder="1" applyAlignment="1">
      <alignment horizontal="center" vertical="center"/>
    </xf>
    <xf numFmtId="0" fontId="41" fillId="0" borderId="19" xfId="0" applyFont="1" applyFill="1" applyBorder="1" applyAlignment="1">
      <alignment horizontal="center" vertical="center"/>
    </xf>
    <xf numFmtId="0" fontId="41" fillId="9" borderId="0" xfId="0" applyFont="1" applyFill="1" applyBorder="1" applyAlignment="1" applyProtection="1">
      <alignment horizontal="center" vertical="center" shrinkToFit="1"/>
      <protection locked="0"/>
    </xf>
    <xf numFmtId="0" fontId="41" fillId="0" borderId="0" xfId="0" applyFont="1" applyFill="1" applyBorder="1" applyAlignment="1">
      <alignment horizontal="left" vertical="center"/>
    </xf>
    <xf numFmtId="179" fontId="41" fillId="0" borderId="19" xfId="0" applyNumberFormat="1" applyFont="1" applyFill="1" applyBorder="1" applyAlignment="1">
      <alignment horizontal="center" vertical="center"/>
    </xf>
    <xf numFmtId="0" fontId="41" fillId="0" borderId="0" xfId="0" applyFont="1" applyFill="1" applyAlignment="1">
      <alignment vertical="center"/>
    </xf>
    <xf numFmtId="0" fontId="24" fillId="0" borderId="0" xfId="0" applyFont="1" applyFill="1" applyAlignment="1">
      <alignment horizontal="left" vertical="center" wrapText="1"/>
    </xf>
    <xf numFmtId="0" fontId="39" fillId="0" borderId="1"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36" xfId="0" applyFont="1" applyBorder="1" applyAlignment="1">
      <alignment horizontal="center" vertical="center" wrapText="1"/>
    </xf>
    <xf numFmtId="0" fontId="39" fillId="14" borderId="1" xfId="0" applyFont="1" applyFill="1" applyBorder="1" applyAlignment="1" applyProtection="1">
      <alignment horizontal="center" vertical="center" shrinkToFit="1"/>
      <protection locked="0"/>
    </xf>
    <xf numFmtId="0" fontId="39" fillId="14" borderId="0" xfId="0" applyFont="1" applyFill="1" applyBorder="1" applyAlignment="1" applyProtection="1">
      <alignment horizontal="center" vertical="center" shrinkToFit="1"/>
      <protection locked="0"/>
    </xf>
    <xf numFmtId="0" fontId="39" fillId="14" borderId="12" xfId="0" applyFont="1" applyFill="1" applyBorder="1" applyAlignment="1" applyProtection="1">
      <alignment horizontal="center" vertical="center" shrinkToFit="1"/>
      <protection locked="0"/>
    </xf>
    <xf numFmtId="0" fontId="39" fillId="14" borderId="11" xfId="0" applyFont="1" applyFill="1" applyBorder="1" applyAlignment="1" applyProtection="1">
      <alignment horizontal="center" vertical="center" shrinkToFit="1"/>
      <protection locked="0"/>
    </xf>
    <xf numFmtId="0" fontId="39" fillId="14" borderId="36" xfId="0" applyFont="1" applyFill="1" applyBorder="1" applyAlignment="1" applyProtection="1">
      <alignment horizontal="center" vertical="center" shrinkToFit="1"/>
      <protection locked="0"/>
    </xf>
    <xf numFmtId="179" fontId="41" fillId="0" borderId="19" xfId="0" applyNumberFormat="1" applyFont="1" applyFill="1" applyBorder="1" applyAlignment="1">
      <alignment horizontal="right" vertical="center"/>
    </xf>
    <xf numFmtId="0" fontId="40" fillId="0" borderId="0" xfId="0" applyFont="1" applyAlignment="1">
      <alignment horizontal="right" vertical="center"/>
    </xf>
    <xf numFmtId="0" fontId="40" fillId="0" borderId="0" xfId="0" applyFont="1" applyAlignment="1" applyProtection="1">
      <alignment horizontal="right" vertical="center"/>
    </xf>
    <xf numFmtId="0" fontId="39" fillId="15" borderId="35" xfId="0" applyFont="1" applyFill="1" applyBorder="1" applyAlignment="1" applyProtection="1">
      <alignment horizontal="center" vertical="center" shrinkToFit="1"/>
      <protection locked="0"/>
    </xf>
    <xf numFmtId="0" fontId="39" fillId="15" borderId="4" xfId="0" applyFont="1" applyFill="1" applyBorder="1" applyAlignment="1" applyProtection="1">
      <alignment horizontal="center" vertical="center" shrinkToFit="1"/>
      <protection locked="0"/>
    </xf>
    <xf numFmtId="0" fontId="39" fillId="15" borderId="90" xfId="0" applyFont="1" applyFill="1" applyBorder="1" applyAlignment="1" applyProtection="1">
      <alignment horizontal="center" vertical="center" shrinkToFit="1"/>
      <protection locked="0"/>
    </xf>
    <xf numFmtId="0" fontId="24" fillId="9" borderId="0" xfId="0" applyFont="1" applyFill="1" applyBorder="1" applyAlignment="1" applyProtection="1">
      <alignment horizontal="left" vertical="center" wrapText="1"/>
      <protection locked="0"/>
    </xf>
    <xf numFmtId="0" fontId="41" fillId="9" borderId="0" xfId="0" applyFont="1" applyFill="1" applyBorder="1" applyAlignment="1" applyProtection="1">
      <alignment horizontal="left" vertical="center" wrapText="1"/>
      <protection locked="0"/>
    </xf>
    <xf numFmtId="0" fontId="39" fillId="15" borderId="37" xfId="0" applyFont="1" applyFill="1" applyBorder="1" applyAlignment="1" applyProtection="1">
      <alignment horizontal="center" vertical="center" shrinkToFit="1"/>
      <protection locked="0"/>
    </xf>
    <xf numFmtId="0" fontId="39" fillId="15" borderId="10" xfId="0" applyFont="1" applyFill="1" applyBorder="1" applyAlignment="1" applyProtection="1">
      <alignment horizontal="center" vertical="center" shrinkToFit="1"/>
      <protection locked="0"/>
    </xf>
    <xf numFmtId="0" fontId="39" fillId="15" borderId="212" xfId="0" applyFont="1" applyFill="1" applyBorder="1" applyAlignment="1" applyProtection="1">
      <alignment horizontal="center" vertical="center" shrinkToFit="1"/>
      <protection locked="0"/>
    </xf>
    <xf numFmtId="180" fontId="41" fillId="0" borderId="19" xfId="0" applyNumberFormat="1" applyFont="1" applyFill="1" applyBorder="1" applyAlignment="1">
      <alignment horizontal="center" vertical="center"/>
    </xf>
    <xf numFmtId="179" fontId="41" fillId="0" borderId="0" xfId="0" applyNumberFormat="1" applyFont="1" applyFill="1" applyBorder="1" applyAlignment="1">
      <alignment vertical="center"/>
    </xf>
    <xf numFmtId="0" fontId="41" fillId="0" borderId="0" xfId="0" applyFont="1" applyFill="1" applyBorder="1" applyAlignment="1" applyProtection="1">
      <alignment horizontal="right" vertical="center"/>
    </xf>
    <xf numFmtId="0" fontId="30" fillId="9" borderId="0" xfId="0" applyFont="1" applyFill="1" applyBorder="1" applyAlignment="1">
      <alignment vertical="center"/>
    </xf>
    <xf numFmtId="0" fontId="24" fillId="0" borderId="0" xfId="0" applyFont="1" applyFill="1" applyBorder="1" applyAlignment="1">
      <alignment horizontal="center" vertical="center" wrapText="1"/>
    </xf>
    <xf numFmtId="179" fontId="41" fillId="15" borderId="19" xfId="0" applyNumberFormat="1" applyFont="1" applyFill="1" applyBorder="1" applyAlignment="1" applyProtection="1">
      <alignment horizontal="right" vertical="center"/>
      <protection locked="0"/>
    </xf>
    <xf numFmtId="0" fontId="41" fillId="9" borderId="0" xfId="0" applyFont="1" applyFill="1" applyBorder="1" applyAlignment="1">
      <alignment vertical="center"/>
    </xf>
    <xf numFmtId="0" fontId="41" fillId="15" borderId="4" xfId="0" applyFont="1" applyFill="1" applyBorder="1" applyAlignment="1" applyProtection="1">
      <alignment horizontal="center" vertical="center"/>
      <protection locked="0"/>
    </xf>
    <xf numFmtId="0" fontId="39" fillId="15" borderId="40" xfId="0" applyFont="1" applyFill="1" applyBorder="1" applyAlignment="1" applyProtection="1">
      <alignment horizontal="center" vertical="center" shrinkToFit="1"/>
      <protection locked="0"/>
    </xf>
    <xf numFmtId="0" fontId="39" fillId="15" borderId="17" xfId="0" applyFont="1" applyFill="1" applyBorder="1" applyAlignment="1" applyProtection="1">
      <alignment horizontal="center" vertical="center" shrinkToFit="1"/>
      <protection locked="0"/>
    </xf>
    <xf numFmtId="0" fontId="39" fillId="15" borderId="97" xfId="0" applyFont="1" applyFill="1" applyBorder="1" applyAlignment="1" applyProtection="1">
      <alignment horizontal="center" vertical="center" shrinkToFit="1"/>
      <protection locked="0"/>
    </xf>
    <xf numFmtId="0" fontId="41" fillId="15" borderId="17" xfId="0" applyFont="1" applyFill="1" applyBorder="1" applyAlignment="1" applyProtection="1">
      <alignment horizontal="center" vertical="center"/>
      <protection locked="0"/>
    </xf>
    <xf numFmtId="0" fontId="39" fillId="0" borderId="1" xfId="0" applyFont="1" applyBorder="1" applyAlignment="1">
      <alignment vertical="center" wrapText="1"/>
    </xf>
    <xf numFmtId="0" fontId="39" fillId="0" borderId="0" xfId="0" applyFont="1" applyBorder="1" applyAlignment="1">
      <alignment vertical="center" wrapText="1"/>
    </xf>
    <xf numFmtId="0" fontId="39" fillId="0" borderId="36" xfId="0" applyFont="1" applyBorder="1" applyAlignment="1">
      <alignment vertical="center" wrapText="1"/>
    </xf>
    <xf numFmtId="0" fontId="24" fillId="0" borderId="33" xfId="0" applyFont="1" applyBorder="1" applyAlignment="1">
      <alignment vertical="center"/>
    </xf>
    <xf numFmtId="0" fontId="24" fillId="0" borderId="213" xfId="0" applyFont="1" applyBorder="1" applyAlignment="1">
      <alignment vertical="center"/>
    </xf>
    <xf numFmtId="0" fontId="24" fillId="0" borderId="7" xfId="0" applyFont="1" applyBorder="1" applyAlignment="1">
      <alignment vertical="center"/>
    </xf>
    <xf numFmtId="0" fontId="24" fillId="0" borderId="214" xfId="0" applyFont="1" applyBorder="1" applyAlignment="1">
      <alignment vertical="center"/>
    </xf>
    <xf numFmtId="0" fontId="24" fillId="0" borderId="9" xfId="0" applyFont="1" applyBorder="1" applyAlignment="1">
      <alignment vertical="center"/>
    </xf>
    <xf numFmtId="0" fontId="24" fillId="0" borderId="215" xfId="0" applyFont="1" applyBorder="1" applyAlignment="1">
      <alignment vertical="center"/>
    </xf>
    <xf numFmtId="0" fontId="41" fillId="0" borderId="0" xfId="0" applyFont="1" applyFill="1" applyBorder="1" applyAlignment="1">
      <alignment horizontal="right" vertical="center"/>
    </xf>
    <xf numFmtId="0" fontId="24" fillId="0" borderId="1" xfId="0" applyFont="1" applyBorder="1" applyAlignment="1">
      <alignment vertical="center"/>
    </xf>
    <xf numFmtId="0" fontId="24" fillId="0" borderId="216" xfId="0" applyFont="1" applyBorder="1" applyAlignment="1">
      <alignment vertical="center"/>
    </xf>
    <xf numFmtId="0" fontId="24" fillId="0" borderId="12" xfId="0" applyFont="1" applyBorder="1" applyAlignment="1">
      <alignment vertical="center"/>
    </xf>
    <xf numFmtId="0" fontId="24" fillId="0" borderId="217" xfId="0" applyFont="1" applyBorder="1" applyAlignment="1">
      <alignment vertical="center"/>
    </xf>
    <xf numFmtId="0" fontId="24" fillId="0" borderId="0" xfId="0" applyFont="1" applyBorder="1" applyAlignment="1">
      <alignment vertical="center"/>
    </xf>
    <xf numFmtId="0" fontId="24" fillId="0" borderId="218" xfId="0" applyFont="1" applyBorder="1" applyAlignment="1">
      <alignment vertical="center"/>
    </xf>
    <xf numFmtId="0" fontId="17" fillId="9" borderId="0" xfId="0" applyFont="1" applyFill="1" applyBorder="1" applyAlignment="1">
      <alignment vertical="center"/>
    </xf>
    <xf numFmtId="181" fontId="41" fillId="9" borderId="19" xfId="0" applyNumberFormat="1" applyFont="1" applyFill="1" applyBorder="1" applyAlignment="1">
      <alignment horizontal="center" vertical="center"/>
    </xf>
    <xf numFmtId="0" fontId="39" fillId="0" borderId="58" xfId="0" applyFont="1" applyBorder="1" applyAlignment="1">
      <alignment vertical="center" wrapText="1"/>
    </xf>
    <xf numFmtId="0" fontId="39" fillId="0" borderId="53" xfId="0" applyFont="1" applyBorder="1" applyAlignment="1">
      <alignment vertical="center" wrapText="1"/>
    </xf>
    <xf numFmtId="0" fontId="39" fillId="0" borderId="59" xfId="0" applyFont="1" applyBorder="1" applyAlignment="1">
      <alignment vertical="center" wrapText="1"/>
    </xf>
    <xf numFmtId="0" fontId="24" fillId="0" borderId="58" xfId="0" applyFont="1" applyBorder="1" applyAlignment="1">
      <alignment vertical="center"/>
    </xf>
    <xf numFmtId="0" fontId="24" fillId="0" borderId="219" xfId="0" applyFont="1" applyBorder="1" applyAlignment="1">
      <alignment vertical="center"/>
    </xf>
    <xf numFmtId="0" fontId="24" fillId="0" borderId="52" xfId="0" applyFont="1" applyBorder="1" applyAlignment="1">
      <alignment vertical="center"/>
    </xf>
    <xf numFmtId="0" fontId="24" fillId="0" borderId="220" xfId="0" applyFont="1" applyBorder="1" applyAlignment="1">
      <alignment vertical="center"/>
    </xf>
    <xf numFmtId="0" fontId="24" fillId="0" borderId="53" xfId="0" applyFont="1" applyBorder="1" applyAlignment="1">
      <alignment vertical="center"/>
    </xf>
    <xf numFmtId="0" fontId="24" fillId="0" borderId="221" xfId="0" applyFont="1" applyBorder="1" applyAlignment="1">
      <alignment vertical="center"/>
    </xf>
    <xf numFmtId="0" fontId="17" fillId="9" borderId="0" xfId="0" applyFont="1" applyFill="1" applyBorder="1" applyAlignment="1">
      <alignment horizontal="center" vertical="center"/>
    </xf>
    <xf numFmtId="179" fontId="41" fillId="0" borderId="0" xfId="0" applyNumberFormat="1" applyFont="1" applyFill="1" applyAlignment="1">
      <alignment vertical="center"/>
    </xf>
    <xf numFmtId="0" fontId="41" fillId="9" borderId="0" xfId="0" applyFont="1" applyFill="1" applyBorder="1" applyAlignment="1">
      <alignment horizontal="center" vertical="center"/>
    </xf>
    <xf numFmtId="0" fontId="39" fillId="0" borderId="1" xfId="0" quotePrefix="1" applyFont="1" applyBorder="1" applyAlignment="1">
      <alignment horizontal="center" vertical="center"/>
    </xf>
    <xf numFmtId="0" fontId="39" fillId="0" borderId="10" xfId="0" applyFont="1" applyFill="1" applyBorder="1" applyAlignment="1">
      <alignment horizontal="center" vertical="center"/>
    </xf>
    <xf numFmtId="0" fontId="41" fillId="0" borderId="17" xfId="0" applyFont="1" applyBorder="1" applyAlignment="1">
      <alignment horizontal="center" vertical="center"/>
    </xf>
    <xf numFmtId="0" fontId="41" fillId="0" borderId="97" xfId="0" applyNumberFormat="1" applyFont="1" applyFill="1" applyBorder="1" applyAlignment="1">
      <alignment horizontal="center" vertical="center" wrapText="1"/>
    </xf>
    <xf numFmtId="0" fontId="39" fillId="14" borderId="222" xfId="0" applyFont="1" applyFill="1" applyBorder="1" applyAlignment="1" applyProtection="1">
      <alignment horizontal="center" vertical="center" shrinkToFit="1"/>
      <protection locked="0"/>
    </xf>
    <xf numFmtId="182" fontId="39" fillId="0" borderId="223" xfId="0" applyNumberFormat="1" applyFont="1" applyBorder="1" applyAlignment="1">
      <alignment horizontal="center" vertical="center" shrinkToFit="1"/>
    </xf>
    <xf numFmtId="0" fontId="39" fillId="14" borderId="224" xfId="0" applyFont="1" applyFill="1" applyBorder="1" applyAlignment="1" applyProtection="1">
      <alignment horizontal="center" vertical="center" shrinkToFit="1"/>
      <protection locked="0"/>
    </xf>
    <xf numFmtId="182" fontId="39" fillId="0" borderId="225" xfId="0" applyNumberFormat="1" applyFont="1" applyBorder="1" applyAlignment="1">
      <alignment horizontal="center" vertical="center" shrinkToFit="1"/>
    </xf>
    <xf numFmtId="0" fontId="24" fillId="9" borderId="0" xfId="0" applyFont="1" applyFill="1" applyBorder="1" applyAlignment="1">
      <alignment horizontal="center" vertical="center" wrapText="1"/>
    </xf>
    <xf numFmtId="0" fontId="41" fillId="0" borderId="0" xfId="0" applyFont="1" applyFill="1" applyBorder="1" applyAlignment="1">
      <alignment horizontal="centerContinuous" vertical="center"/>
    </xf>
    <xf numFmtId="179" fontId="41" fillId="15" borderId="4" xfId="0" applyNumberFormat="1" applyFont="1" applyFill="1" applyBorder="1" applyAlignment="1" applyProtection="1">
      <alignment horizontal="right" vertical="center"/>
      <protection locked="0"/>
    </xf>
    <xf numFmtId="179" fontId="41" fillId="0" borderId="4" xfId="0" applyNumberFormat="1" applyFont="1" applyFill="1" applyBorder="1" applyAlignment="1">
      <alignment horizontal="center" vertical="center"/>
    </xf>
    <xf numFmtId="179" fontId="41" fillId="0" borderId="4" xfId="0" applyNumberFormat="1" applyFont="1" applyFill="1" applyBorder="1" applyAlignment="1">
      <alignment horizontal="right" vertical="center"/>
    </xf>
    <xf numFmtId="0" fontId="41" fillId="9" borderId="0" xfId="0" applyFont="1" applyFill="1" applyBorder="1" applyAlignment="1">
      <alignment horizontal="center" vertical="center" wrapText="1"/>
    </xf>
    <xf numFmtId="0" fontId="39" fillId="0" borderId="1" xfId="0" applyFont="1" applyBorder="1" applyAlignment="1">
      <alignment horizontal="center" vertical="center"/>
    </xf>
    <xf numFmtId="0" fontId="41" fillId="0" borderId="86" xfId="0" applyNumberFormat="1" applyFont="1" applyFill="1" applyBorder="1" applyAlignment="1">
      <alignment horizontal="center" vertical="center" wrapText="1"/>
    </xf>
    <xf numFmtId="0" fontId="39" fillId="14" borderId="226" xfId="0" applyFont="1" applyFill="1" applyBorder="1" applyAlignment="1" applyProtection="1">
      <alignment horizontal="center" vertical="center" shrinkToFit="1"/>
      <protection locked="0"/>
    </xf>
    <xf numFmtId="182" fontId="39" fillId="0" borderId="227" xfId="0" applyNumberFormat="1" applyFont="1" applyBorder="1" applyAlignment="1">
      <alignment horizontal="center" vertical="center" shrinkToFit="1"/>
    </xf>
    <xf numFmtId="0" fontId="39" fillId="14" borderId="228" xfId="0" applyFont="1" applyFill="1" applyBorder="1" applyAlignment="1" applyProtection="1">
      <alignment horizontal="center" vertical="center" shrinkToFit="1"/>
      <protection locked="0"/>
    </xf>
    <xf numFmtId="182" fontId="39" fillId="0" borderId="229" xfId="0" applyNumberFormat="1" applyFont="1" applyBorder="1" applyAlignment="1">
      <alignment horizontal="center" vertical="center" shrinkToFit="1"/>
    </xf>
    <xf numFmtId="179" fontId="41" fillId="15" borderId="17" xfId="0" applyNumberFormat="1" applyFont="1" applyFill="1" applyBorder="1" applyAlignment="1" applyProtection="1">
      <alignment horizontal="right" vertical="center"/>
      <protection locked="0"/>
    </xf>
    <xf numFmtId="179" fontId="41" fillId="0" borderId="17" xfId="0" applyNumberFormat="1" applyFont="1" applyFill="1" applyBorder="1" applyAlignment="1">
      <alignment horizontal="center" vertical="center"/>
    </xf>
    <xf numFmtId="179" fontId="41" fillId="0" borderId="17" xfId="0" applyNumberFormat="1" applyFont="1" applyFill="1" applyBorder="1" applyAlignment="1">
      <alignment horizontal="right" vertical="center"/>
    </xf>
    <xf numFmtId="0" fontId="41" fillId="9" borderId="0" xfId="0" applyFont="1" applyFill="1">
      <alignment vertical="center"/>
    </xf>
    <xf numFmtId="0" fontId="40" fillId="15" borderId="0" xfId="0" applyFont="1" applyFill="1" applyAlignment="1" applyProtection="1">
      <alignment horizontal="center" vertical="center"/>
      <protection locked="0"/>
    </xf>
    <xf numFmtId="0" fontId="40" fillId="9" borderId="0" xfId="0" applyFont="1" applyFill="1" applyAlignment="1">
      <alignment vertical="center"/>
    </xf>
    <xf numFmtId="0" fontId="40" fillId="9" borderId="0" xfId="0" applyFont="1" applyFill="1" applyAlignment="1" applyProtection="1">
      <alignment vertical="center"/>
    </xf>
    <xf numFmtId="0" fontId="40" fillId="0" borderId="0" xfId="0" applyFont="1" applyAlignment="1" applyProtection="1">
      <alignment horizontal="center" vertical="center"/>
    </xf>
    <xf numFmtId="0" fontId="39" fillId="0" borderId="55" xfId="0" applyFont="1" applyFill="1" applyBorder="1" applyAlignment="1">
      <alignment horizontal="center" vertical="center"/>
    </xf>
    <xf numFmtId="0" fontId="41" fillId="0" borderId="139" xfId="0" applyFont="1" applyBorder="1" applyAlignment="1">
      <alignment horizontal="center" vertical="center"/>
    </xf>
    <xf numFmtId="0" fontId="41" fillId="0" borderId="181" xfId="0" applyNumberFormat="1" applyFont="1" applyFill="1" applyBorder="1" applyAlignment="1">
      <alignment horizontal="center" vertical="center" wrapText="1"/>
    </xf>
    <xf numFmtId="0" fontId="39" fillId="14" borderId="230" xfId="0" applyFont="1" applyFill="1" applyBorder="1" applyAlignment="1" applyProtection="1">
      <alignment horizontal="center" vertical="center" shrinkToFit="1"/>
      <protection locked="0"/>
    </xf>
    <xf numFmtId="182" fontId="39" fillId="0" borderId="231" xfId="0" applyNumberFormat="1" applyFont="1" applyBorder="1" applyAlignment="1">
      <alignment horizontal="center" vertical="center" shrinkToFit="1"/>
    </xf>
    <xf numFmtId="0" fontId="39" fillId="14" borderId="232" xfId="0" applyFont="1" applyFill="1" applyBorder="1" applyAlignment="1" applyProtection="1">
      <alignment horizontal="center" vertical="center" shrinkToFit="1"/>
      <protection locked="0"/>
    </xf>
    <xf numFmtId="182" fontId="39" fillId="0" borderId="233" xfId="0" applyNumberFormat="1" applyFont="1" applyBorder="1" applyAlignment="1">
      <alignment horizontal="center" vertical="center" shrinkToFit="1"/>
    </xf>
    <xf numFmtId="0" fontId="39" fillId="0" borderId="124" xfId="0" applyFont="1" applyFill="1" applyBorder="1" applyAlignment="1">
      <alignment horizontal="center" vertical="center"/>
    </xf>
    <xf numFmtId="0" fontId="41" fillId="0" borderId="70" xfId="0" applyFont="1" applyBorder="1" applyAlignment="1">
      <alignment horizontal="center" vertical="center"/>
    </xf>
    <xf numFmtId="0" fontId="41" fillId="0" borderId="71" xfId="0" applyNumberFormat="1" applyFont="1" applyFill="1" applyBorder="1" applyAlignment="1">
      <alignment horizontal="center" vertical="center" wrapText="1"/>
    </xf>
    <xf numFmtId="0" fontId="40" fillId="9" borderId="0" xfId="0" applyFont="1" applyFill="1">
      <alignment vertical="center"/>
    </xf>
    <xf numFmtId="0" fontId="40" fillId="9" borderId="0" xfId="0" applyFont="1" applyFill="1" applyProtection="1">
      <alignment vertical="center"/>
    </xf>
    <xf numFmtId="0" fontId="40" fillId="0" borderId="0" xfId="0" applyFont="1" applyFill="1" applyAlignment="1">
      <alignment horizontal="center" vertical="center"/>
    </xf>
    <xf numFmtId="0" fontId="40" fillId="9" borderId="0" xfId="0" applyFont="1" applyFill="1" applyAlignment="1">
      <alignment horizontal="center" vertical="center"/>
    </xf>
    <xf numFmtId="0" fontId="40" fillId="9" borderId="0" xfId="0" applyFont="1" applyFill="1" applyAlignment="1" applyProtection="1">
      <alignment horizontal="center" vertical="center"/>
    </xf>
    <xf numFmtId="0" fontId="40" fillId="0" borderId="0" xfId="0" applyFont="1" applyFill="1" applyAlignment="1">
      <alignment vertical="center"/>
    </xf>
    <xf numFmtId="0" fontId="39" fillId="0" borderId="0" xfId="0" applyFont="1" applyProtection="1">
      <alignment vertical="center"/>
    </xf>
    <xf numFmtId="20" fontId="39" fillId="0" borderId="0" xfId="0" applyNumberFormat="1" applyFont="1" applyBorder="1" applyAlignment="1" applyProtection="1">
      <alignment vertical="center"/>
    </xf>
    <xf numFmtId="0" fontId="39" fillId="0" borderId="0" xfId="0" applyFont="1" applyBorder="1" applyAlignment="1" applyProtection="1">
      <alignment horizontal="right" vertical="center"/>
    </xf>
    <xf numFmtId="1" fontId="41" fillId="9" borderId="0" xfId="0" applyNumberFormat="1" applyFont="1" applyFill="1" applyBorder="1" applyAlignment="1">
      <alignment horizontal="center" vertical="center" wrapText="1"/>
    </xf>
    <xf numFmtId="180" fontId="39" fillId="0" borderId="0" xfId="0" applyNumberFormat="1" applyFont="1" applyBorder="1" applyAlignment="1" applyProtection="1">
      <alignment vertical="center"/>
    </xf>
    <xf numFmtId="1" fontId="24" fillId="9"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xf>
    <xf numFmtId="183" fontId="24" fillId="9" borderId="0" xfId="0" applyNumberFormat="1" applyFont="1" applyFill="1" applyBorder="1" applyAlignment="1">
      <alignment horizontal="center" vertical="center"/>
    </xf>
    <xf numFmtId="0" fontId="39" fillId="9" borderId="0" xfId="0" applyFont="1" applyFill="1" applyBorder="1" applyAlignment="1" applyProtection="1">
      <alignment vertical="center"/>
    </xf>
    <xf numFmtId="0" fontId="40" fillId="14" borderId="0" xfId="0" applyFont="1" applyFill="1" applyAlignment="1" applyProtection="1">
      <alignment horizontal="center" vertical="center" shrinkToFit="1"/>
      <protection locked="0"/>
    </xf>
    <xf numFmtId="0" fontId="40" fillId="16" borderId="0" xfId="0" applyFont="1" applyFill="1" applyAlignment="1" applyProtection="1">
      <alignment horizontal="center" vertical="center" shrinkToFit="1"/>
      <protection locked="0"/>
    </xf>
    <xf numFmtId="0" fontId="41" fillId="0" borderId="0" xfId="0" applyFont="1" applyBorder="1" applyAlignment="1" applyProtection="1">
      <alignment horizontal="left" vertical="center"/>
    </xf>
    <xf numFmtId="0" fontId="39" fillId="15" borderId="4" xfId="0" applyFont="1" applyFill="1" applyBorder="1" applyAlignment="1" applyProtection="1">
      <alignment horizontal="center" vertical="center"/>
      <protection locked="0"/>
    </xf>
    <xf numFmtId="0" fontId="39" fillId="14" borderId="234" xfId="0" applyFont="1" applyFill="1" applyBorder="1" applyAlignment="1" applyProtection="1">
      <alignment horizontal="center" vertical="center" shrinkToFit="1"/>
      <protection locked="0"/>
    </xf>
    <xf numFmtId="0" fontId="39" fillId="15" borderId="17" xfId="0" applyFont="1" applyFill="1" applyBorder="1" applyAlignment="1" applyProtection="1">
      <alignment horizontal="center" vertical="center"/>
      <protection locked="0"/>
    </xf>
    <xf numFmtId="0" fontId="24" fillId="0" borderId="235" xfId="0" applyFont="1" applyFill="1" applyBorder="1" applyAlignment="1">
      <alignment horizontal="center" vertical="center" wrapText="1"/>
    </xf>
    <xf numFmtId="0" fontId="24" fillId="0" borderId="236" xfId="0" applyFont="1" applyFill="1" applyBorder="1" applyAlignment="1">
      <alignment horizontal="center" vertical="center" wrapText="1"/>
    </xf>
    <xf numFmtId="0" fontId="24" fillId="0" borderId="237" xfId="0" applyFont="1" applyFill="1" applyBorder="1" applyAlignment="1">
      <alignment horizontal="center" vertical="center" wrapText="1"/>
    </xf>
    <xf numFmtId="0" fontId="39" fillId="0" borderId="238" xfId="0" applyFont="1" applyBorder="1" applyAlignment="1">
      <alignment horizontal="center" vertical="center" wrapText="1"/>
    </xf>
    <xf numFmtId="182" fontId="39" fillId="0" borderId="239" xfId="0" applyNumberFormat="1" applyFont="1" applyBorder="1" applyAlignment="1">
      <alignment horizontal="center" vertical="center" wrapText="1"/>
    </xf>
    <xf numFmtId="0" fontId="39" fillId="0" borderId="240" xfId="0" applyFont="1" applyBorder="1" applyAlignment="1">
      <alignment horizontal="center" vertical="center" wrapText="1"/>
    </xf>
    <xf numFmtId="182" fontId="39" fillId="0" borderId="241" xfId="0" applyNumberFormat="1" applyFont="1" applyBorder="1" applyAlignment="1">
      <alignment horizontal="center" vertical="center" wrapText="1"/>
    </xf>
    <xf numFmtId="182" fontId="39" fillId="0" borderId="242" xfId="0" applyNumberFormat="1" applyFont="1" applyBorder="1" applyAlignment="1">
      <alignment horizontal="center" vertical="center" wrapText="1"/>
    </xf>
    <xf numFmtId="0" fontId="24" fillId="0" borderId="58" xfId="0" applyFont="1" applyFill="1" applyBorder="1" applyAlignment="1">
      <alignment horizontal="center" vertical="center" wrapText="1"/>
    </xf>
    <xf numFmtId="0" fontId="24" fillId="0" borderId="53" xfId="0" applyFont="1" applyFill="1" applyBorder="1" applyAlignment="1">
      <alignment horizontal="center" vertical="center" wrapText="1"/>
    </xf>
    <xf numFmtId="0" fontId="24" fillId="0" borderId="59" xfId="0" applyFont="1" applyFill="1" applyBorder="1" applyAlignment="1">
      <alignment horizontal="center" vertical="center" wrapText="1"/>
    </xf>
    <xf numFmtId="0" fontId="39" fillId="0" borderId="243" xfId="0" applyFont="1" applyBorder="1" applyAlignment="1">
      <alignment horizontal="center" vertical="center" wrapText="1"/>
    </xf>
    <xf numFmtId="182" fontId="39" fillId="0" borderId="219" xfId="0" applyNumberFormat="1" applyFont="1" applyBorder="1" applyAlignment="1">
      <alignment horizontal="center" vertical="center" wrapText="1"/>
    </xf>
    <xf numFmtId="0" fontId="39" fillId="0" borderId="244" xfId="0" applyFont="1" applyBorder="1" applyAlignment="1">
      <alignment horizontal="center" vertical="center" wrapText="1"/>
    </xf>
    <xf numFmtId="182" fontId="39" fillId="0" borderId="220" xfId="0" applyNumberFormat="1" applyFont="1" applyBorder="1" applyAlignment="1">
      <alignment horizontal="center" vertical="center" wrapText="1"/>
    </xf>
    <xf numFmtId="182" fontId="39" fillId="0" borderId="221" xfId="0" applyNumberFormat="1" applyFont="1" applyBorder="1" applyAlignment="1">
      <alignment horizontal="center" vertical="center" wrapText="1"/>
    </xf>
    <xf numFmtId="0" fontId="39" fillId="9" borderId="0" xfId="0" quotePrefix="1" applyFont="1" applyFill="1" applyBorder="1" applyAlignment="1">
      <alignment vertical="center"/>
    </xf>
    <xf numFmtId="0" fontId="24" fillId="0" borderId="72" xfId="0" applyFont="1" applyBorder="1" applyAlignment="1">
      <alignment horizontal="center" vertical="center" wrapText="1"/>
    </xf>
    <xf numFmtId="0" fontId="24" fillId="0" borderId="66" xfId="0" applyFont="1" applyBorder="1" applyAlignment="1">
      <alignment horizontal="center" vertical="center" wrapText="1"/>
    </xf>
    <xf numFmtId="0" fontId="24" fillId="0" borderId="75" xfId="0" applyFont="1" applyBorder="1" applyAlignment="1">
      <alignment horizontal="center" vertical="center" wrapText="1"/>
    </xf>
    <xf numFmtId="1" fontId="39" fillId="0" borderId="245" xfId="0" applyNumberFormat="1" applyFont="1" applyBorder="1" applyAlignment="1">
      <alignment horizontal="center" vertical="center" wrapText="1"/>
    </xf>
    <xf numFmtId="182" fontId="39" fillId="0" borderId="246" xfId="0" applyNumberFormat="1" applyFont="1" applyBorder="1" applyAlignment="1">
      <alignment horizontal="center" vertical="center" wrapText="1"/>
    </xf>
    <xf numFmtId="1" fontId="39" fillId="0" borderId="247" xfId="0" applyNumberFormat="1" applyFont="1" applyBorder="1" applyAlignment="1">
      <alignment horizontal="center" vertical="center" wrapText="1"/>
    </xf>
    <xf numFmtId="182" fontId="39" fillId="0" borderId="248" xfId="0" applyNumberFormat="1" applyFont="1" applyBorder="1" applyAlignment="1">
      <alignment horizontal="center" vertical="center" wrapText="1"/>
    </xf>
    <xf numFmtId="182" fontId="39" fillId="0" borderId="249" xfId="0" applyNumberFormat="1" applyFont="1" applyBorder="1" applyAlignment="1">
      <alignment horizontal="center" vertical="center" wrapText="1"/>
    </xf>
    <xf numFmtId="0" fontId="39" fillId="14" borderId="4" xfId="0" applyFont="1" applyFill="1" applyBorder="1" applyAlignment="1" applyProtection="1">
      <alignment horizontal="center" vertical="center"/>
      <protection locked="0"/>
    </xf>
    <xf numFmtId="0" fontId="39" fillId="9" borderId="4" xfId="0" applyFont="1" applyFill="1" applyBorder="1" applyAlignment="1" applyProtection="1">
      <alignment horizontal="center" vertical="center"/>
    </xf>
    <xf numFmtId="1" fontId="39" fillId="0" borderId="243" xfId="0" applyNumberFormat="1" applyFont="1" applyBorder="1" applyAlignment="1">
      <alignment horizontal="center" vertical="center" wrapText="1"/>
    </xf>
    <xf numFmtId="1" fontId="39" fillId="0" borderId="244" xfId="0" applyNumberFormat="1" applyFont="1" applyBorder="1" applyAlignment="1">
      <alignment horizontal="center" vertical="center" wrapText="1"/>
    </xf>
    <xf numFmtId="0" fontId="39" fillId="16" borderId="10" xfId="0" applyFont="1" applyFill="1" applyBorder="1" applyAlignment="1" applyProtection="1">
      <alignment horizontal="center" vertical="center"/>
      <protection locked="0"/>
    </xf>
    <xf numFmtId="0" fontId="39" fillId="9" borderId="17" xfId="0" applyFont="1" applyFill="1" applyBorder="1" applyAlignment="1" applyProtection="1">
      <alignment horizontal="center" vertical="center"/>
    </xf>
    <xf numFmtId="0" fontId="39" fillId="15" borderId="72" xfId="0" applyFont="1" applyFill="1" applyBorder="1" applyAlignment="1" applyProtection="1">
      <alignment horizontal="left" vertical="center" wrapText="1"/>
      <protection locked="0"/>
    </xf>
    <xf numFmtId="0" fontId="39" fillId="15" borderId="66" xfId="0" applyFont="1" applyFill="1" applyBorder="1" applyAlignment="1" applyProtection="1">
      <alignment horizontal="left" vertical="center" wrapText="1"/>
      <protection locked="0"/>
    </xf>
    <xf numFmtId="0" fontId="39" fillId="15" borderId="74" xfId="0" applyFont="1" applyFill="1" applyBorder="1" applyAlignment="1" applyProtection="1">
      <alignment horizontal="left" vertical="center" wrapText="1"/>
      <protection locked="0"/>
    </xf>
    <xf numFmtId="0" fontId="39" fillId="15" borderId="73" xfId="0" applyFont="1" applyFill="1" applyBorder="1" applyAlignment="1" applyProtection="1">
      <alignment horizontal="left" vertical="center" wrapText="1"/>
      <protection locked="0"/>
    </xf>
    <xf numFmtId="0" fontId="39" fillId="15" borderId="75" xfId="0" applyFont="1" applyFill="1" applyBorder="1" applyAlignment="1" applyProtection="1">
      <alignment horizontal="left" vertical="center" wrapText="1"/>
      <protection locked="0"/>
    </xf>
    <xf numFmtId="0" fontId="39" fillId="15" borderId="1" xfId="0" applyFont="1" applyFill="1" applyBorder="1" applyAlignment="1" applyProtection="1">
      <alignment horizontal="left" vertical="center" wrapText="1"/>
      <protection locked="0"/>
    </xf>
    <xf numFmtId="0" fontId="39" fillId="15" borderId="0" xfId="0" applyFont="1" applyFill="1" applyBorder="1" applyAlignment="1" applyProtection="1">
      <alignment horizontal="left" vertical="center" wrapText="1"/>
      <protection locked="0"/>
    </xf>
    <xf numFmtId="0" fontId="39" fillId="15" borderId="12" xfId="0" applyFont="1" applyFill="1" applyBorder="1" applyAlignment="1" applyProtection="1">
      <alignment horizontal="left" vertical="center" wrapText="1"/>
      <protection locked="0"/>
    </xf>
    <xf numFmtId="0" fontId="39" fillId="15" borderId="11" xfId="0" applyFont="1" applyFill="1" applyBorder="1" applyAlignment="1" applyProtection="1">
      <alignment horizontal="left" vertical="center" wrapText="1"/>
      <protection locked="0"/>
    </xf>
    <xf numFmtId="0" fontId="39" fillId="15" borderId="36" xfId="0" applyFont="1" applyFill="1" applyBorder="1" applyAlignment="1" applyProtection="1">
      <alignment horizontal="left" vertical="center" wrapText="1"/>
      <protection locked="0"/>
    </xf>
    <xf numFmtId="0" fontId="39" fillId="16" borderId="17" xfId="0" applyFont="1" applyFill="1" applyBorder="1" applyAlignment="1" applyProtection="1">
      <alignment horizontal="center" vertical="center"/>
      <protection locked="0"/>
    </xf>
    <xf numFmtId="0" fontId="39" fillId="0" borderId="0" xfId="0" applyFont="1" applyAlignment="1">
      <alignment horizontal="right" vertical="center"/>
    </xf>
    <xf numFmtId="0" fontId="39" fillId="0" borderId="0" xfId="0" applyFont="1" applyAlignment="1" applyProtection="1">
      <alignment horizontal="right" vertical="center"/>
    </xf>
    <xf numFmtId="0" fontId="39" fillId="0" borderId="58" xfId="0" applyFont="1" applyBorder="1" applyAlignment="1">
      <alignment horizontal="center" vertical="center" wrapText="1"/>
    </xf>
    <xf numFmtId="0" fontId="39" fillId="0" borderId="53" xfId="0" applyFont="1" applyBorder="1" applyAlignment="1">
      <alignment horizontal="center" vertical="center" wrapText="1"/>
    </xf>
    <xf numFmtId="0" fontId="39" fillId="0" borderId="59" xfId="0" applyFont="1" applyBorder="1" applyAlignment="1">
      <alignment horizontal="center" vertical="center" wrapText="1"/>
    </xf>
    <xf numFmtId="0" fontId="39" fillId="15" borderId="58" xfId="0" applyFont="1" applyFill="1" applyBorder="1" applyAlignment="1" applyProtection="1">
      <alignment horizontal="left" vertical="center" wrapText="1"/>
      <protection locked="0"/>
    </xf>
    <xf numFmtId="0" fontId="39" fillId="15" borderId="53" xfId="0" applyFont="1" applyFill="1" applyBorder="1" applyAlignment="1" applyProtection="1">
      <alignment horizontal="left" vertical="center" wrapText="1"/>
      <protection locked="0"/>
    </xf>
    <xf numFmtId="0" fontId="39" fillId="15" borderId="52" xfId="0" applyFont="1" applyFill="1" applyBorder="1" applyAlignment="1" applyProtection="1">
      <alignment horizontal="left" vertical="center" wrapText="1"/>
      <protection locked="0"/>
    </xf>
    <xf numFmtId="0" fontId="39" fillId="15" borderId="54" xfId="0" applyFont="1" applyFill="1" applyBorder="1" applyAlignment="1" applyProtection="1">
      <alignment horizontal="left" vertical="center" wrapText="1"/>
      <protection locked="0"/>
    </xf>
    <xf numFmtId="0" fontId="39" fillId="15" borderId="59" xfId="0" applyFont="1" applyFill="1" applyBorder="1" applyAlignment="1" applyProtection="1">
      <alignment horizontal="left" vertical="center" wrapText="1"/>
      <protection locked="0"/>
    </xf>
    <xf numFmtId="0" fontId="24" fillId="0" borderId="0" xfId="0" applyFont="1" applyAlignment="1">
      <alignment horizontal="right" vertical="center"/>
    </xf>
    <xf numFmtId="0" fontId="24" fillId="0" borderId="250" xfId="0" applyFont="1" applyBorder="1" applyAlignment="1">
      <alignment vertical="center"/>
    </xf>
    <xf numFmtId="0" fontId="24" fillId="0" borderId="251" xfId="0" applyFont="1" applyBorder="1" applyAlignment="1">
      <alignment vertical="center"/>
    </xf>
    <xf numFmtId="0" fontId="24" fillId="0" borderId="252" xfId="0" applyFont="1" applyBorder="1" applyAlignment="1">
      <alignment vertical="center"/>
    </xf>
    <xf numFmtId="182" fontId="39" fillId="0" borderId="253" xfId="0" applyNumberFormat="1" applyFont="1" applyBorder="1" applyAlignment="1">
      <alignment horizontal="center" vertical="center" shrinkToFit="1"/>
    </xf>
    <xf numFmtId="0" fontId="9" fillId="9" borderId="0" xfId="0" applyFont="1" applyFill="1" applyProtection="1">
      <alignment vertical="center"/>
    </xf>
    <xf numFmtId="0" fontId="9" fillId="9" borderId="0" xfId="0" applyFont="1" applyFill="1" applyAlignment="1" applyProtection="1">
      <alignment horizontal="center" vertical="center"/>
    </xf>
    <xf numFmtId="0" fontId="42" fillId="9" borderId="0" xfId="0" applyFont="1" applyFill="1" applyAlignment="1" applyProtection="1">
      <alignment horizontal="left" vertical="center"/>
    </xf>
    <xf numFmtId="0" fontId="9" fillId="9" borderId="0" xfId="0" applyFont="1" applyFill="1" applyAlignment="1" applyProtection="1">
      <alignment horizontal="left" vertical="center"/>
    </xf>
    <xf numFmtId="0" fontId="43" fillId="9" borderId="0" xfId="0" applyFont="1" applyFill="1">
      <alignment vertical="center"/>
    </xf>
    <xf numFmtId="0" fontId="9" fillId="9" borderId="0" xfId="0" applyFont="1" applyFill="1" applyAlignment="1" applyProtection="1">
      <alignment horizontal="center" vertical="center"/>
      <protection locked="0"/>
    </xf>
    <xf numFmtId="0" fontId="9" fillId="15" borderId="19" xfId="0" applyFont="1" applyFill="1" applyBorder="1" applyAlignment="1" applyProtection="1">
      <alignment horizontal="center" vertical="center"/>
      <protection locked="0"/>
    </xf>
    <xf numFmtId="0" fontId="39" fillId="15" borderId="2" xfId="0" applyFont="1" applyFill="1" applyBorder="1" applyAlignment="1" applyProtection="1">
      <alignment horizontal="center" vertical="center"/>
      <protection locked="0"/>
    </xf>
    <xf numFmtId="0" fontId="39" fillId="15" borderId="3" xfId="0" applyFont="1" applyFill="1" applyBorder="1" applyAlignment="1" applyProtection="1">
      <alignment horizontal="center" vertical="center"/>
      <protection locked="0"/>
    </xf>
    <xf numFmtId="0" fontId="39" fillId="15" borderId="5" xfId="0" applyFont="1" applyFill="1" applyBorder="1" applyAlignment="1" applyProtection="1">
      <alignment horizontal="center" vertical="center"/>
      <protection locked="0"/>
    </xf>
    <xf numFmtId="0" fontId="9" fillId="15" borderId="0" xfId="0" applyFont="1" applyFill="1" applyBorder="1" applyAlignment="1" applyProtection="1">
      <alignment horizontal="center" vertical="center"/>
      <protection locked="0"/>
    </xf>
    <xf numFmtId="0" fontId="43" fillId="9" borderId="0" xfId="0" applyFont="1" applyFill="1" applyAlignment="1">
      <alignment horizontal="left" vertical="center"/>
    </xf>
    <xf numFmtId="0" fontId="9" fillId="9" borderId="19" xfId="0" applyFont="1" applyFill="1" applyBorder="1" applyAlignment="1" applyProtection="1">
      <alignment horizontal="center" vertical="center"/>
    </xf>
    <xf numFmtId="20" fontId="9" fillId="15" borderId="19" xfId="0" applyNumberFormat="1" applyFont="1" applyFill="1" applyBorder="1" applyAlignment="1" applyProtection="1">
      <alignment horizontal="center" vertical="center"/>
      <protection locked="0"/>
    </xf>
    <xf numFmtId="20" fontId="9" fillId="9" borderId="19" xfId="0" applyNumberFormat="1" applyFont="1" applyFill="1" applyBorder="1" applyAlignment="1" applyProtection="1">
      <alignment horizontal="center" vertical="center"/>
      <protection locked="0"/>
    </xf>
    <xf numFmtId="0" fontId="9" fillId="9" borderId="0" xfId="0" applyFont="1" applyFill="1">
      <alignment vertical="center"/>
    </xf>
    <xf numFmtId="0" fontId="9" fillId="9" borderId="0" xfId="0" applyFont="1" applyFill="1" applyAlignment="1" applyProtection="1">
      <alignment horizontal="right" vertical="center"/>
      <protection locked="0"/>
    </xf>
    <xf numFmtId="0" fontId="9" fillId="9" borderId="0" xfId="0" applyFont="1" applyFill="1" applyProtection="1">
      <alignment vertical="center"/>
      <protection locked="0"/>
    </xf>
    <xf numFmtId="0" fontId="9" fillId="15" borderId="19" xfId="0" applyFont="1" applyFill="1" applyBorder="1" applyAlignment="1" applyProtection="1">
      <alignment horizontal="left" vertical="center"/>
      <protection locked="0"/>
    </xf>
    <xf numFmtId="0" fontId="7" fillId="9" borderId="0" xfId="0" applyFont="1" applyFill="1">
      <alignment vertical="center"/>
    </xf>
    <xf numFmtId="0" fontId="24" fillId="9" borderId="0" xfId="0" applyFont="1" applyFill="1">
      <alignment vertical="center"/>
    </xf>
    <xf numFmtId="0" fontId="24" fillId="9" borderId="0" xfId="0" applyFont="1" applyFill="1" applyAlignment="1">
      <alignment vertical="center"/>
    </xf>
    <xf numFmtId="0" fontId="44" fillId="9" borderId="0" xfId="0" applyFont="1" applyFill="1" applyAlignment="1">
      <alignment horizontal="left" vertical="center"/>
    </xf>
    <xf numFmtId="0" fontId="24" fillId="15" borderId="19" xfId="0" applyFont="1" applyFill="1" applyBorder="1" applyAlignment="1">
      <alignment horizontal="left" vertical="center"/>
    </xf>
    <xf numFmtId="0" fontId="24" fillId="14" borderId="19" xfId="0" applyFont="1" applyFill="1" applyBorder="1" applyAlignment="1">
      <alignment horizontal="left" vertical="center"/>
    </xf>
    <xf numFmtId="0" fontId="45" fillId="9" borderId="0" xfId="0" applyFont="1" applyFill="1" applyAlignment="1">
      <alignment horizontal="left" vertical="center"/>
    </xf>
    <xf numFmtId="0" fontId="24" fillId="9" borderId="0" xfId="0" applyFont="1" applyFill="1" applyAlignment="1">
      <alignment horizontal="left" vertical="center"/>
    </xf>
    <xf numFmtId="0" fontId="22" fillId="9" borderId="0" xfId="0" applyFont="1" applyFill="1" applyAlignment="1">
      <alignment vertical="center"/>
    </xf>
    <xf numFmtId="0" fontId="46" fillId="9" borderId="0" xfId="0" applyFont="1" applyFill="1" applyAlignment="1">
      <alignment horizontal="left" vertical="center"/>
    </xf>
    <xf numFmtId="0" fontId="46" fillId="0" borderId="0" xfId="0" applyFont="1" applyAlignment="1">
      <alignment horizontal="left" vertical="center"/>
    </xf>
    <xf numFmtId="0" fontId="24" fillId="9" borderId="19" xfId="0" applyFont="1" applyFill="1" applyBorder="1" applyAlignment="1">
      <alignment horizontal="center" vertical="center"/>
    </xf>
    <xf numFmtId="0" fontId="24" fillId="9" borderId="19" xfId="0" applyFont="1" applyFill="1" applyBorder="1" applyAlignment="1">
      <alignment horizontal="left" vertical="center"/>
    </xf>
    <xf numFmtId="0" fontId="24" fillId="9" borderId="0" xfId="0" applyFont="1" applyFill="1" applyBorder="1" applyAlignment="1">
      <alignment horizontal="left" vertical="center"/>
    </xf>
    <xf numFmtId="0" fontId="24" fillId="9" borderId="0" xfId="0" applyFont="1" applyFill="1" applyAlignment="1">
      <alignment vertical="center" wrapText="1"/>
    </xf>
    <xf numFmtId="0" fontId="24" fillId="9" borderId="0" xfId="0" applyFont="1" applyFill="1" applyBorder="1" applyAlignment="1">
      <alignment horizontal="left" vertical="center" indent="1"/>
    </xf>
    <xf numFmtId="0" fontId="24" fillId="9" borderId="0" xfId="0" applyFont="1" applyFill="1" applyBorder="1" applyAlignment="1">
      <alignment vertical="center"/>
    </xf>
    <xf numFmtId="0" fontId="24" fillId="9" borderId="0" xfId="0" applyFont="1" applyFill="1" applyBorder="1" applyAlignment="1">
      <alignment vertical="center" shrinkToFit="1"/>
    </xf>
    <xf numFmtId="0" fontId="24" fillId="9" borderId="0" xfId="0" applyFont="1" applyFill="1" applyBorder="1">
      <alignment vertical="center"/>
    </xf>
    <xf numFmtId="0" fontId="24" fillId="9" borderId="19" xfId="0" applyFont="1" applyFill="1" applyBorder="1" applyAlignment="1">
      <alignment horizontal="right" vertical="center"/>
    </xf>
    <xf numFmtId="0" fontId="7" fillId="9" borderId="254" xfId="0" applyFont="1" applyFill="1" applyBorder="1" applyAlignment="1">
      <alignment horizontal="center" vertical="center"/>
    </xf>
    <xf numFmtId="0" fontId="7" fillId="9" borderId="169" xfId="0" applyFont="1" applyFill="1" applyBorder="1" applyAlignment="1">
      <alignment horizontal="center" vertical="center"/>
    </xf>
    <xf numFmtId="0" fontId="7" fillId="9" borderId="170" xfId="0" applyFont="1" applyFill="1" applyBorder="1" applyAlignment="1">
      <alignment horizontal="center" vertical="center"/>
    </xf>
    <xf numFmtId="0" fontId="7" fillId="9" borderId="171" xfId="0" applyFont="1" applyFill="1" applyBorder="1" applyAlignment="1">
      <alignment horizontal="center" vertical="center"/>
    </xf>
    <xf numFmtId="0" fontId="24" fillId="9" borderId="19" xfId="0" applyFont="1" applyFill="1" applyBorder="1" applyAlignment="1">
      <alignment vertical="center" shrinkToFit="1"/>
    </xf>
    <xf numFmtId="0" fontId="24" fillId="9" borderId="156" xfId="0" applyFont="1" applyFill="1" applyBorder="1" applyAlignment="1">
      <alignment horizontal="center" vertical="center"/>
    </xf>
    <xf numFmtId="0" fontId="23" fillId="9" borderId="40" xfId="0" applyFont="1" applyFill="1" applyBorder="1" applyAlignment="1">
      <alignment vertical="center" shrinkToFit="1"/>
    </xf>
    <xf numFmtId="0" fontId="23" fillId="9" borderId="19" xfId="0" applyFont="1" applyFill="1" applyBorder="1" applyAlignment="1">
      <alignment vertical="center" shrinkToFit="1"/>
    </xf>
    <xf numFmtId="0" fontId="23" fillId="9" borderId="71" xfId="0" applyFont="1" applyFill="1" applyBorder="1">
      <alignment vertical="center"/>
    </xf>
    <xf numFmtId="0" fontId="24" fillId="9" borderId="255" xfId="0" applyFont="1" applyFill="1" applyBorder="1" applyAlignment="1">
      <alignment horizontal="center" vertical="center"/>
    </xf>
    <xf numFmtId="0" fontId="23" fillId="9" borderId="85" xfId="0" applyFont="1" applyFill="1" applyBorder="1" applyAlignment="1">
      <alignment vertical="center" shrinkToFit="1"/>
    </xf>
    <xf numFmtId="0" fontId="23" fillId="9" borderId="86" xfId="0" applyFont="1" applyFill="1" applyBorder="1" applyAlignment="1">
      <alignment vertical="center" shrinkToFit="1"/>
    </xf>
    <xf numFmtId="0" fontId="23" fillId="9" borderId="255" xfId="0" applyFont="1" applyFill="1" applyBorder="1" applyAlignment="1">
      <alignment horizontal="center" vertical="center"/>
    </xf>
    <xf numFmtId="0" fontId="23" fillId="9" borderId="85" xfId="0" applyFont="1" applyFill="1" applyBorder="1">
      <alignment vertical="center"/>
    </xf>
    <xf numFmtId="0" fontId="23" fillId="9" borderId="19" xfId="0" applyFont="1" applyFill="1" applyBorder="1">
      <alignment vertical="center"/>
    </xf>
    <xf numFmtId="0" fontId="23" fillId="9" borderId="86" xfId="0" applyFont="1" applyFill="1" applyBorder="1">
      <alignment vertical="center"/>
    </xf>
    <xf numFmtId="0" fontId="23" fillId="9" borderId="256" xfId="0" applyFont="1" applyFill="1" applyBorder="1" applyAlignment="1">
      <alignment horizontal="center" vertical="center"/>
    </xf>
    <xf numFmtId="0" fontId="23" fillId="9" borderId="180" xfId="0" applyFont="1" applyFill="1" applyBorder="1">
      <alignment vertical="center"/>
    </xf>
    <xf numFmtId="0" fontId="23" fillId="9" borderId="139" xfId="0" applyFont="1" applyFill="1" applyBorder="1">
      <alignment vertical="center"/>
    </xf>
    <xf numFmtId="0" fontId="23" fillId="9" borderId="181" xfId="0" applyFont="1" applyFill="1" applyBorder="1">
      <alignment vertical="center"/>
    </xf>
    <xf numFmtId="0" fontId="24" fillId="0" borderId="0" xfId="0" applyFont="1" applyFill="1" applyBorder="1">
      <alignment vertical="center"/>
    </xf>
    <xf numFmtId="0" fontId="39" fillId="9" borderId="0" xfId="0" applyFont="1" applyFill="1" applyBorder="1" applyProtection="1">
      <alignment vertical="center"/>
    </xf>
    <xf numFmtId="0" fontId="24" fillId="9" borderId="0" xfId="0" applyFont="1" applyFill="1" applyBorder="1" applyAlignment="1" applyProtection="1">
      <alignment vertical="center"/>
    </xf>
    <xf numFmtId="0" fontId="39" fillId="0" borderId="169" xfId="0" applyFont="1" applyBorder="1" applyAlignment="1">
      <alignment horizontal="center" vertical="center"/>
    </xf>
    <xf numFmtId="0" fontId="39" fillId="0" borderId="170" xfId="0" applyFont="1" applyBorder="1" applyAlignment="1">
      <alignment horizontal="center" vertical="center"/>
    </xf>
    <xf numFmtId="0" fontId="39" fillId="0" borderId="207" xfId="0" applyFont="1" applyBorder="1" applyAlignment="1">
      <alignment horizontal="center" vertical="center" shrinkToFit="1"/>
    </xf>
    <xf numFmtId="0" fontId="39" fillId="0" borderId="208" xfId="0" applyFont="1" applyBorder="1" applyAlignment="1">
      <alignment horizontal="center" vertical="center" shrinkToFit="1"/>
    </xf>
    <xf numFmtId="0" fontId="39" fillId="0" borderId="209" xfId="0" applyFont="1" applyBorder="1" applyAlignment="1">
      <alignment horizontal="center" vertical="center" shrinkToFit="1"/>
    </xf>
    <xf numFmtId="0" fontId="24" fillId="9" borderId="145" xfId="0" applyFont="1" applyFill="1" applyBorder="1">
      <alignment vertical="center"/>
    </xf>
    <xf numFmtId="0" fontId="41" fillId="0" borderId="72" xfId="0" applyFont="1" applyBorder="1" applyProtection="1">
      <alignment vertical="center"/>
    </xf>
    <xf numFmtId="0" fontId="41" fillId="0" borderId="66" xfId="0" applyFont="1" applyBorder="1" applyProtection="1">
      <alignment vertical="center"/>
    </xf>
    <xf numFmtId="0" fontId="41" fillId="0" borderId="73" xfId="0" applyFont="1" applyBorder="1" applyProtection="1">
      <alignment vertical="center"/>
    </xf>
    <xf numFmtId="0" fontId="24" fillId="0" borderId="124" xfId="0" applyFont="1" applyBorder="1">
      <alignment vertical="center"/>
    </xf>
    <xf numFmtId="0" fontId="24" fillId="0" borderId="144" xfId="0" applyFont="1" applyBorder="1">
      <alignment vertical="center"/>
    </xf>
    <xf numFmtId="0" fontId="41" fillId="0" borderId="66" xfId="0" applyFont="1" applyBorder="1" applyAlignment="1">
      <alignment horizontal="center" vertical="center" wrapText="1"/>
    </xf>
    <xf numFmtId="0" fontId="41" fillId="0" borderId="75" xfId="0" applyFont="1" applyBorder="1" applyAlignment="1">
      <alignment horizontal="center" vertical="center" wrapText="1"/>
    </xf>
    <xf numFmtId="0" fontId="39" fillId="0" borderId="0" xfId="0" applyFont="1" applyBorder="1" applyProtection="1">
      <alignment vertical="center"/>
    </xf>
    <xf numFmtId="0" fontId="39" fillId="14" borderId="72" xfId="0" applyFont="1" applyFill="1" applyBorder="1" applyAlignment="1" applyProtection="1">
      <alignment horizontal="center" vertical="center"/>
      <protection locked="0"/>
    </xf>
    <xf numFmtId="0" fontId="39" fillId="14" borderId="66" xfId="0" applyFont="1" applyFill="1" applyBorder="1" applyAlignment="1" applyProtection="1">
      <alignment horizontal="center" vertical="center"/>
      <protection locked="0"/>
    </xf>
    <xf numFmtId="0" fontId="39" fillId="14" borderId="73" xfId="0" applyFont="1" applyFill="1" applyBorder="1" applyAlignment="1" applyProtection="1">
      <alignment horizontal="center" vertical="center"/>
      <protection locked="0"/>
    </xf>
    <xf numFmtId="0" fontId="39" fillId="14" borderId="74" xfId="0" applyFont="1" applyFill="1" applyBorder="1" applyAlignment="1" applyProtection="1">
      <alignment horizontal="center" vertical="center"/>
      <protection locked="0"/>
    </xf>
    <xf numFmtId="0" fontId="47" fillId="9" borderId="68" xfId="0" applyFont="1" applyFill="1" applyBorder="1" applyAlignment="1">
      <alignment horizontal="center" vertical="center"/>
    </xf>
    <xf numFmtId="0" fontId="41" fillId="0" borderId="1" xfId="0" applyFont="1" applyFill="1" applyBorder="1" applyAlignment="1" applyProtection="1">
      <alignment vertical="center" wrapText="1"/>
    </xf>
    <xf numFmtId="0" fontId="41" fillId="0" borderId="0" xfId="0" applyFont="1" applyFill="1" applyBorder="1" applyAlignment="1" applyProtection="1">
      <alignment vertical="center" wrapText="1"/>
    </xf>
    <xf numFmtId="0" fontId="41" fillId="0" borderId="11" xfId="0" applyFont="1" applyFill="1" applyBorder="1" applyAlignment="1" applyProtection="1">
      <alignment vertical="center" wrapText="1"/>
    </xf>
    <xf numFmtId="0" fontId="24" fillId="0" borderId="10" xfId="0" applyFont="1" applyFill="1" applyBorder="1" applyAlignment="1">
      <alignment vertical="center" wrapText="1"/>
    </xf>
    <xf numFmtId="0" fontId="24" fillId="0" borderId="212" xfId="0" applyFont="1" applyFill="1" applyBorder="1" applyAlignment="1">
      <alignment vertical="center" wrapText="1"/>
    </xf>
    <xf numFmtId="0" fontId="41" fillId="0" borderId="0" xfId="0" applyFont="1" applyBorder="1" applyAlignment="1">
      <alignment horizontal="center" vertical="center" wrapText="1"/>
    </xf>
    <xf numFmtId="0" fontId="41" fillId="0" borderId="36" xfId="0" applyFont="1" applyBorder="1" applyAlignment="1">
      <alignment horizontal="center" vertical="center" wrapText="1"/>
    </xf>
    <xf numFmtId="0" fontId="22" fillId="0" borderId="0" xfId="0" applyFont="1">
      <alignment vertical="center"/>
    </xf>
    <xf numFmtId="0" fontId="39" fillId="14" borderId="1" xfId="0" applyFont="1" applyFill="1" applyBorder="1" applyAlignment="1" applyProtection="1">
      <alignment horizontal="center" vertical="center"/>
      <protection locked="0"/>
    </xf>
    <xf numFmtId="0" fontId="39" fillId="14" borderId="0" xfId="0" applyFont="1" applyFill="1" applyBorder="1" applyAlignment="1" applyProtection="1">
      <alignment horizontal="center" vertical="center"/>
      <protection locked="0"/>
    </xf>
    <xf numFmtId="0" fontId="39" fillId="14" borderId="11" xfId="0" applyFont="1" applyFill="1" applyBorder="1" applyAlignment="1" applyProtection="1">
      <alignment horizontal="center" vertical="center"/>
      <protection locked="0"/>
    </xf>
    <xf numFmtId="0" fontId="39" fillId="14" borderId="12" xfId="0" applyFont="1" applyFill="1" applyBorder="1" applyAlignment="1" applyProtection="1">
      <alignment horizontal="center" vertical="center"/>
      <protection locked="0"/>
    </xf>
    <xf numFmtId="0" fontId="39" fillId="14" borderId="38" xfId="0" applyFont="1" applyFill="1" applyBorder="1" applyAlignment="1" applyProtection="1">
      <alignment horizontal="center" vertical="center"/>
      <protection locked="0"/>
    </xf>
    <xf numFmtId="0" fontId="39" fillId="14" borderId="15" xfId="0" applyFont="1" applyFill="1" applyBorder="1" applyAlignment="1" applyProtection="1">
      <alignment horizontal="center" vertical="center"/>
      <protection locked="0"/>
    </xf>
    <xf numFmtId="0" fontId="39" fillId="14" borderId="16" xfId="0" applyFont="1" applyFill="1" applyBorder="1" applyAlignment="1" applyProtection="1">
      <alignment horizontal="center" vertical="center"/>
      <protection locked="0"/>
    </xf>
    <xf numFmtId="0" fontId="39" fillId="14" borderId="14" xfId="0" applyFont="1" applyFill="1" applyBorder="1" applyAlignment="1" applyProtection="1">
      <alignment horizontal="center" vertical="center"/>
      <protection locked="0"/>
    </xf>
    <xf numFmtId="0" fontId="40" fillId="9" borderId="0" xfId="0" applyFont="1" applyFill="1" applyBorder="1" applyProtection="1">
      <alignment vertical="center"/>
    </xf>
    <xf numFmtId="0" fontId="39" fillId="14" borderId="5" xfId="0" applyFont="1" applyFill="1" applyBorder="1" applyAlignment="1" applyProtection="1">
      <alignment horizontal="center" vertical="center" wrapText="1"/>
      <protection locked="0"/>
    </xf>
    <xf numFmtId="0" fontId="39" fillId="14" borderId="2" xfId="0" applyFont="1" applyFill="1" applyBorder="1" applyAlignment="1" applyProtection="1">
      <alignment horizontal="center" vertical="center" wrapText="1"/>
      <protection locked="0"/>
    </xf>
    <xf numFmtId="0" fontId="24" fillId="9" borderId="68" xfId="0" applyFont="1" applyFill="1" applyBorder="1" applyAlignment="1">
      <alignment horizontal="center" vertical="center" wrapText="1"/>
    </xf>
    <xf numFmtId="0" fontId="41" fillId="0" borderId="37" xfId="0" applyFont="1" applyFill="1" applyBorder="1" applyAlignment="1" applyProtection="1">
      <alignment vertical="center" wrapText="1"/>
    </xf>
    <xf numFmtId="0" fontId="41" fillId="0" borderId="10" xfId="0" applyFont="1" applyFill="1" applyBorder="1" applyAlignment="1" applyProtection="1">
      <alignment vertical="center" wrapText="1"/>
    </xf>
    <xf numFmtId="0" fontId="24" fillId="0" borderId="257"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107" xfId="0" applyFont="1" applyBorder="1" applyAlignment="1">
      <alignment horizontal="center" vertical="center" wrapText="1"/>
    </xf>
    <xf numFmtId="0" fontId="39" fillId="14" borderId="257" xfId="0" applyFont="1" applyFill="1" applyBorder="1" applyAlignment="1" applyProtection="1">
      <alignment horizontal="center" vertical="center" wrapText="1"/>
      <protection locked="0"/>
    </xf>
    <xf numFmtId="0" fontId="39" fillId="16" borderId="3" xfId="0" applyFont="1" applyFill="1" applyBorder="1" applyAlignment="1" applyProtection="1">
      <alignment horizontal="center" vertical="center" wrapText="1"/>
      <protection locked="0"/>
    </xf>
    <xf numFmtId="0" fontId="39" fillId="16" borderId="5" xfId="0" applyFont="1" applyFill="1" applyBorder="1" applyAlignment="1" applyProtection="1">
      <alignment horizontal="center" vertical="center" wrapText="1"/>
      <protection locked="0"/>
    </xf>
    <xf numFmtId="0" fontId="39" fillId="16" borderId="107" xfId="0" applyFont="1" applyFill="1" applyBorder="1" applyAlignment="1" applyProtection="1">
      <alignment horizontal="center" vertical="center" wrapText="1"/>
      <protection locked="0"/>
    </xf>
    <xf numFmtId="0" fontId="41" fillId="0" borderId="1" xfId="0" applyFont="1" applyFill="1" applyBorder="1" applyAlignment="1" applyProtection="1">
      <alignment horizontal="center" vertical="center" wrapText="1"/>
    </xf>
    <xf numFmtId="0" fontId="41" fillId="0" borderId="0" xfId="0" applyFont="1" applyBorder="1" applyAlignment="1" applyProtection="1">
      <alignment horizontal="center" vertical="center" wrapText="1"/>
    </xf>
    <xf numFmtId="0" fontId="41" fillId="0" borderId="11" xfId="0" applyFont="1" applyFill="1" applyBorder="1" applyAlignment="1" applyProtection="1">
      <alignment horizontal="center" vertical="center" wrapText="1"/>
    </xf>
    <xf numFmtId="0" fontId="41" fillId="0" borderId="10" xfId="0" applyFont="1" applyFill="1" applyBorder="1" applyAlignment="1">
      <alignment horizontal="left" vertical="center" wrapText="1"/>
    </xf>
    <xf numFmtId="182" fontId="41" fillId="0" borderId="212" xfId="0" applyNumberFormat="1" applyFont="1" applyFill="1" applyBorder="1" applyAlignment="1">
      <alignment horizontal="left" vertical="center" wrapText="1"/>
    </xf>
    <xf numFmtId="0" fontId="24" fillId="0" borderId="0" xfId="0" applyFont="1" applyAlignment="1">
      <alignment vertical="center" shrinkToFit="1"/>
    </xf>
    <xf numFmtId="0" fontId="39" fillId="14" borderId="35" xfId="0" applyFont="1" applyFill="1" applyBorder="1" applyAlignment="1" applyProtection="1">
      <alignment horizontal="center" vertical="center" shrinkToFit="1"/>
      <protection locked="0"/>
    </xf>
    <xf numFmtId="0" fontId="39" fillId="16" borderId="4" xfId="0" applyFont="1" applyFill="1" applyBorder="1" applyAlignment="1" applyProtection="1">
      <alignment horizontal="center" vertical="center" shrinkToFit="1"/>
      <protection locked="0"/>
    </xf>
    <xf numFmtId="0" fontId="39" fillId="14" borderId="4" xfId="0" applyFont="1" applyFill="1" applyBorder="1" applyAlignment="1" applyProtection="1">
      <alignment horizontal="center" vertical="center" shrinkToFit="1"/>
      <protection locked="0"/>
    </xf>
    <xf numFmtId="0" fontId="39" fillId="16" borderId="90" xfId="0" applyFont="1" applyFill="1" applyBorder="1" applyAlignment="1" applyProtection="1">
      <alignment horizontal="center" vertical="center" shrinkToFit="1"/>
      <protection locked="0"/>
    </xf>
    <xf numFmtId="0" fontId="24" fillId="9" borderId="68" xfId="0" applyFont="1" applyFill="1" applyBorder="1" applyAlignment="1">
      <alignment horizontal="center" vertical="center" shrinkToFit="1"/>
    </xf>
    <xf numFmtId="0" fontId="41" fillId="0" borderId="212" xfId="0" applyFont="1" applyFill="1" applyBorder="1" applyAlignment="1">
      <alignment horizontal="left" vertical="center" wrapText="1"/>
    </xf>
    <xf numFmtId="0" fontId="30" fillId="0" borderId="0" xfId="0" applyFont="1" applyAlignment="1">
      <alignment vertical="center" shrinkToFit="1"/>
    </xf>
    <xf numFmtId="0" fontId="24" fillId="0" borderId="0" xfId="0" applyFont="1" applyFill="1" applyAlignment="1">
      <alignment vertical="center" wrapText="1"/>
    </xf>
    <xf numFmtId="0" fontId="39" fillId="16" borderId="37" xfId="0" applyFont="1" applyFill="1" applyBorder="1" applyAlignment="1" applyProtection="1">
      <alignment horizontal="center" vertical="center" shrinkToFit="1"/>
      <protection locked="0"/>
    </xf>
    <xf numFmtId="0" fontId="39" fillId="16" borderId="10" xfId="0" applyFont="1" applyFill="1" applyBorder="1" applyAlignment="1" applyProtection="1">
      <alignment horizontal="center" vertical="center" shrinkToFit="1"/>
      <protection locked="0"/>
    </xf>
    <xf numFmtId="0" fontId="39" fillId="16" borderId="212" xfId="0" applyFont="1" applyFill="1" applyBorder="1" applyAlignment="1" applyProtection="1">
      <alignment horizontal="center" vertical="center" shrinkToFit="1"/>
      <protection locked="0"/>
    </xf>
    <xf numFmtId="0" fontId="39" fillId="16" borderId="40" xfId="0" applyFont="1" applyFill="1" applyBorder="1" applyAlignment="1" applyProtection="1">
      <alignment horizontal="center" vertical="center" shrinkToFit="1"/>
      <protection locked="0"/>
    </xf>
    <xf numFmtId="0" fontId="39" fillId="16" borderId="17" xfId="0" applyFont="1" applyFill="1" applyBorder="1" applyAlignment="1" applyProtection="1">
      <alignment horizontal="center" vertical="center" shrinkToFit="1"/>
      <protection locked="0"/>
    </xf>
    <xf numFmtId="0" fontId="39" fillId="16" borderId="97" xfId="0" applyFont="1" applyFill="1" applyBorder="1" applyAlignment="1" applyProtection="1">
      <alignment horizontal="center" vertical="center" shrinkToFit="1"/>
      <protection locked="0"/>
    </xf>
    <xf numFmtId="0" fontId="41" fillId="0" borderId="38" xfId="0" applyFont="1" applyFill="1" applyBorder="1" applyAlignment="1" applyProtection="1">
      <alignment horizontal="center" vertical="center" wrapText="1"/>
    </xf>
    <xf numFmtId="0" fontId="41" fillId="0" borderId="15" xfId="0" applyFont="1" applyFill="1" applyBorder="1" applyAlignment="1" applyProtection="1">
      <alignment horizontal="center" vertical="center" wrapText="1"/>
    </xf>
    <xf numFmtId="0" fontId="41" fillId="0" borderId="16" xfId="0" applyFont="1" applyFill="1" applyBorder="1" applyAlignment="1" applyProtection="1">
      <alignment horizontal="center" vertical="center" wrapText="1"/>
    </xf>
    <xf numFmtId="0" fontId="41" fillId="0" borderId="53" xfId="0" applyFont="1" applyBorder="1" applyAlignment="1">
      <alignment horizontal="center" vertical="center" wrapText="1"/>
    </xf>
    <xf numFmtId="0" fontId="41" fillId="0" borderId="59" xfId="0" applyFont="1" applyBorder="1" applyAlignment="1">
      <alignment horizontal="center" vertical="center" wrapText="1"/>
    </xf>
    <xf numFmtId="0" fontId="39" fillId="15" borderId="33" xfId="0" applyFont="1" applyFill="1" applyBorder="1" applyAlignment="1" applyProtection="1">
      <alignment horizontal="center" vertical="center" wrapText="1"/>
      <protection locked="0"/>
    </xf>
    <xf numFmtId="0" fontId="39" fillId="15" borderId="9" xfId="0" applyFont="1" applyFill="1" applyBorder="1" applyAlignment="1" applyProtection="1">
      <alignment horizontal="center" vertical="center" wrapText="1"/>
      <protection locked="0"/>
    </xf>
    <xf numFmtId="0" fontId="39" fillId="15" borderId="7" xfId="0" applyFont="1" applyFill="1" applyBorder="1" applyAlignment="1" applyProtection="1">
      <alignment horizontal="center" vertical="center" wrapText="1"/>
      <protection locked="0"/>
    </xf>
    <xf numFmtId="0" fontId="39" fillId="15" borderId="6" xfId="0" applyFont="1" applyFill="1" applyBorder="1" applyAlignment="1" applyProtection="1">
      <alignment horizontal="center" vertical="center" wrapText="1"/>
      <protection locked="0"/>
    </xf>
    <xf numFmtId="0" fontId="39" fillId="15" borderId="34" xfId="0" applyFont="1" applyFill="1" applyBorder="1" applyAlignment="1" applyProtection="1">
      <alignment horizontal="center" vertical="center" wrapText="1"/>
      <protection locked="0"/>
    </xf>
    <xf numFmtId="0" fontId="41" fillId="0" borderId="258" xfId="0" applyFont="1" applyFill="1" applyBorder="1" applyAlignment="1">
      <alignment vertical="center" wrapText="1"/>
    </xf>
    <xf numFmtId="0" fontId="41" fillId="0" borderId="213" xfId="0" applyFont="1" applyFill="1" applyBorder="1" applyAlignment="1">
      <alignment vertical="center" wrapText="1"/>
    </xf>
    <xf numFmtId="0" fontId="41" fillId="0" borderId="10" xfId="0" applyFont="1" applyBorder="1" applyAlignment="1">
      <alignment horizontal="center" vertical="center"/>
    </xf>
    <xf numFmtId="0" fontId="41" fillId="15" borderId="212" xfId="0" applyFont="1" applyFill="1" applyBorder="1" applyAlignment="1" applyProtection="1">
      <alignment horizontal="center" vertical="center"/>
      <protection locked="0"/>
    </xf>
    <xf numFmtId="0" fontId="39" fillId="15" borderId="1" xfId="0" applyFont="1" applyFill="1" applyBorder="1" applyAlignment="1" applyProtection="1">
      <alignment horizontal="center" vertical="center" wrapText="1"/>
      <protection locked="0"/>
    </xf>
    <xf numFmtId="0" fontId="39" fillId="15" borderId="0" xfId="0" applyFont="1" applyFill="1" applyBorder="1" applyAlignment="1" applyProtection="1">
      <alignment horizontal="center" vertical="center" wrapText="1"/>
      <protection locked="0"/>
    </xf>
    <xf numFmtId="0" fontId="39" fillId="15" borderId="12" xfId="0" applyFont="1" applyFill="1" applyBorder="1" applyAlignment="1" applyProtection="1">
      <alignment horizontal="center" vertical="center" wrapText="1"/>
      <protection locked="0"/>
    </xf>
    <xf numFmtId="0" fontId="39" fillId="15" borderId="11" xfId="0" applyFont="1" applyFill="1" applyBorder="1" applyAlignment="1" applyProtection="1">
      <alignment horizontal="center" vertical="center" wrapText="1"/>
      <protection locked="0"/>
    </xf>
    <xf numFmtId="0" fontId="39" fillId="15" borderId="36" xfId="0" applyFont="1" applyFill="1" applyBorder="1" applyAlignment="1" applyProtection="1">
      <alignment horizontal="center" vertical="center" wrapText="1"/>
      <protection locked="0"/>
    </xf>
    <xf numFmtId="182" fontId="41" fillId="0" borderId="259" xfId="0" applyNumberFormat="1" applyFont="1" applyFill="1" applyBorder="1" applyAlignment="1">
      <alignment horizontal="left" vertical="center" shrinkToFit="1"/>
    </xf>
    <xf numFmtId="182" fontId="41" fillId="0" borderId="216" xfId="0" applyNumberFormat="1" applyFont="1" applyFill="1" applyBorder="1" applyAlignment="1">
      <alignment horizontal="left" vertical="center" shrinkToFit="1"/>
    </xf>
    <xf numFmtId="0" fontId="41" fillId="0" borderId="259" xfId="0" applyFont="1" applyFill="1" applyBorder="1" applyAlignment="1">
      <alignment horizontal="left" vertical="center" shrinkToFit="1"/>
    </xf>
    <xf numFmtId="0" fontId="41" fillId="0" borderId="216" xfId="0" applyFont="1" applyFill="1" applyBorder="1" applyAlignment="1">
      <alignment horizontal="left" vertical="center" shrinkToFit="1"/>
    </xf>
    <xf numFmtId="0" fontId="39" fillId="15" borderId="58" xfId="0" applyFont="1" applyFill="1" applyBorder="1" applyAlignment="1" applyProtection="1">
      <alignment horizontal="center" vertical="center" wrapText="1"/>
      <protection locked="0"/>
    </xf>
    <xf numFmtId="0" fontId="39" fillId="15" borderId="53" xfId="0" applyFont="1" applyFill="1" applyBorder="1" applyAlignment="1" applyProtection="1">
      <alignment horizontal="center" vertical="center" wrapText="1"/>
      <protection locked="0"/>
    </xf>
    <xf numFmtId="0" fontId="39" fillId="15" borderId="52" xfId="0" applyFont="1" applyFill="1" applyBorder="1" applyAlignment="1" applyProtection="1">
      <alignment horizontal="center" vertical="center" wrapText="1"/>
      <protection locked="0"/>
    </xf>
    <xf numFmtId="0" fontId="39" fillId="15" borderId="54" xfId="0" applyFont="1" applyFill="1" applyBorder="1" applyAlignment="1" applyProtection="1">
      <alignment horizontal="center" vertical="center" wrapText="1"/>
      <protection locked="0"/>
    </xf>
    <xf numFmtId="0" fontId="39" fillId="15" borderId="59" xfId="0" applyFont="1" applyFill="1" applyBorder="1" applyAlignment="1" applyProtection="1">
      <alignment horizontal="center" vertical="center" wrapText="1"/>
      <protection locked="0"/>
    </xf>
    <xf numFmtId="0" fontId="30" fillId="0" borderId="260" xfId="0" applyFont="1" applyFill="1" applyBorder="1" applyAlignment="1">
      <alignment horizontal="center" vertical="center" wrapText="1"/>
    </xf>
    <xf numFmtId="0" fontId="30" fillId="0" borderId="246" xfId="0" applyFont="1" applyFill="1" applyBorder="1" applyAlignment="1">
      <alignment horizontal="center" vertical="center" wrapText="1"/>
    </xf>
    <xf numFmtId="0" fontId="33" fillId="0" borderId="248" xfId="0" applyFont="1" applyFill="1" applyBorder="1" applyAlignment="1">
      <alignment horizontal="center" vertical="center" wrapText="1"/>
    </xf>
    <xf numFmtId="0" fontId="30" fillId="0" borderId="261" xfId="0" applyFont="1" applyFill="1" applyBorder="1" applyAlignment="1">
      <alignment horizontal="center" vertical="center" wrapText="1"/>
    </xf>
    <xf numFmtId="0" fontId="33" fillId="0" borderId="249" xfId="0" applyFont="1" applyFill="1" applyBorder="1" applyAlignment="1">
      <alignment horizontal="center" vertical="center" wrapText="1"/>
    </xf>
    <xf numFmtId="0" fontId="33" fillId="9" borderId="68"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36" xfId="0" applyFont="1" applyBorder="1" applyAlignment="1">
      <alignment horizontal="center" vertical="center" wrapText="1"/>
    </xf>
    <xf numFmtId="0" fontId="30" fillId="0" borderId="259" xfId="0" applyFont="1" applyFill="1" applyBorder="1" applyAlignment="1">
      <alignment horizontal="center" vertical="center" wrapText="1"/>
    </xf>
    <xf numFmtId="0" fontId="30" fillId="0" borderId="216" xfId="0" applyFont="1" applyFill="1" applyBorder="1" applyAlignment="1">
      <alignment horizontal="center" vertical="center" wrapText="1"/>
    </xf>
    <xf numFmtId="0" fontId="33" fillId="0" borderId="217" xfId="0" applyFont="1" applyFill="1" applyBorder="1" applyAlignment="1">
      <alignment horizontal="center" vertical="center" wrapText="1"/>
    </xf>
    <xf numFmtId="0" fontId="30" fillId="0" borderId="251" xfId="0" applyFont="1" applyFill="1" applyBorder="1" applyAlignment="1">
      <alignment horizontal="center" vertical="center" wrapText="1"/>
    </xf>
    <xf numFmtId="0" fontId="33" fillId="0" borderId="218" xfId="0" applyFont="1" applyFill="1" applyBorder="1" applyAlignment="1">
      <alignment horizontal="center" vertical="center" wrapText="1"/>
    </xf>
    <xf numFmtId="0" fontId="30" fillId="0" borderId="262" xfId="0" applyFont="1" applyFill="1" applyBorder="1" applyAlignment="1">
      <alignment horizontal="center" vertical="center" wrapText="1"/>
    </xf>
    <xf numFmtId="0" fontId="30" fillId="0" borderId="219" xfId="0" applyFont="1" applyFill="1" applyBorder="1" applyAlignment="1">
      <alignment horizontal="center" vertical="center" wrapText="1"/>
    </xf>
    <xf numFmtId="0" fontId="33" fillId="0" borderId="220" xfId="0" applyFont="1" applyFill="1" applyBorder="1" applyAlignment="1">
      <alignment horizontal="center" vertical="center" wrapText="1"/>
    </xf>
    <xf numFmtId="0" fontId="30" fillId="0" borderId="252" xfId="0" applyFont="1" applyFill="1" applyBorder="1" applyAlignment="1">
      <alignment horizontal="center" vertical="center" wrapText="1"/>
    </xf>
    <xf numFmtId="0" fontId="33" fillId="0" borderId="221" xfId="0" applyFont="1" applyFill="1" applyBorder="1" applyAlignment="1">
      <alignment horizontal="center" vertical="center" wrapText="1"/>
    </xf>
    <xf numFmtId="0" fontId="41" fillId="0" borderId="262" xfId="0" applyFont="1" applyFill="1" applyBorder="1" applyAlignment="1">
      <alignment horizontal="left" vertical="center" shrinkToFit="1"/>
    </xf>
    <xf numFmtId="0" fontId="41" fillId="0" borderId="219" xfId="0" applyFont="1" applyFill="1" applyBorder="1" applyAlignment="1">
      <alignment horizontal="left" vertical="center" shrinkToFit="1"/>
    </xf>
    <xf numFmtId="0" fontId="41" fillId="0" borderId="55" xfId="0" applyFont="1" applyFill="1" applyBorder="1" applyAlignment="1">
      <alignment horizontal="left" vertical="center" wrapText="1"/>
    </xf>
    <xf numFmtId="0" fontId="41" fillId="0" borderId="117" xfId="0" applyFont="1" applyFill="1" applyBorder="1" applyAlignment="1">
      <alignment horizontal="left" vertical="center" wrapText="1"/>
    </xf>
    <xf numFmtId="0" fontId="41" fillId="0" borderId="54" xfId="0" applyFont="1" applyBorder="1" applyAlignment="1">
      <alignment horizontal="center" vertical="center"/>
    </xf>
    <xf numFmtId="0" fontId="41" fillId="0" borderId="55" xfId="0" applyFont="1" applyBorder="1" applyAlignment="1">
      <alignment horizontal="center" vertical="center"/>
    </xf>
    <xf numFmtId="0" fontId="41" fillId="15" borderId="117" xfId="0" applyFont="1" applyFill="1" applyBorder="1" applyAlignment="1" applyProtection="1">
      <alignment horizontal="center" vertical="center"/>
      <protection locked="0"/>
    </xf>
    <xf numFmtId="0" fontId="39" fillId="9" borderId="0" xfId="0" applyFont="1" applyFill="1" applyBorder="1" applyAlignment="1" applyProtection="1">
      <alignment horizontal="right" vertical="center"/>
    </xf>
    <xf numFmtId="0" fontId="39" fillId="0" borderId="72" xfId="0" quotePrefix="1" applyFont="1" applyBorder="1" applyAlignment="1" applyProtection="1">
      <alignment horizontal="center" vertical="center"/>
    </xf>
    <xf numFmtId="182" fontId="39" fillId="0" borderId="263" xfId="0" applyNumberFormat="1" applyFont="1" applyBorder="1" applyAlignment="1">
      <alignment horizontal="center" vertical="center" shrinkToFit="1"/>
    </xf>
    <xf numFmtId="182" fontId="41" fillId="9" borderId="264" xfId="0" applyNumberFormat="1" applyFont="1" applyFill="1" applyBorder="1" applyAlignment="1" applyProtection="1">
      <alignment horizontal="center" vertical="center" shrinkToFit="1"/>
    </xf>
    <xf numFmtId="182" fontId="41" fillId="15" borderId="70" xfId="0" applyNumberFormat="1" applyFont="1" applyFill="1" applyBorder="1" applyAlignment="1" applyProtection="1">
      <alignment horizontal="center" vertical="center" shrinkToFit="1"/>
      <protection locked="0"/>
    </xf>
    <xf numFmtId="182" fontId="41" fillId="0" borderId="70" xfId="0" applyNumberFormat="1" applyFont="1" applyFill="1" applyBorder="1" applyAlignment="1">
      <alignment horizontal="center" vertical="center" shrinkToFit="1"/>
    </xf>
    <xf numFmtId="182" fontId="41" fillId="9" borderId="69" xfId="0" applyNumberFormat="1" applyFont="1" applyFill="1" applyBorder="1" applyAlignment="1" applyProtection="1">
      <alignment horizontal="center" vertical="center" shrinkToFit="1"/>
    </xf>
    <xf numFmtId="182" fontId="41" fillId="9" borderId="70" xfId="0" applyNumberFormat="1" applyFont="1" applyFill="1" applyBorder="1" applyAlignment="1" applyProtection="1">
      <alignment horizontal="center" vertical="center" shrinkToFit="1"/>
    </xf>
    <xf numFmtId="182" fontId="41" fillId="9" borderId="71" xfId="0" applyNumberFormat="1" applyFont="1" applyFill="1" applyBorder="1" applyAlignment="1" applyProtection="1">
      <alignment horizontal="center" vertical="center" shrinkToFit="1"/>
    </xf>
    <xf numFmtId="180" fontId="39" fillId="9" borderId="0" xfId="0" applyNumberFormat="1" applyFont="1" applyFill="1" applyBorder="1" applyAlignment="1" applyProtection="1">
      <alignment vertical="center"/>
    </xf>
    <xf numFmtId="0" fontId="39" fillId="0" borderId="1" xfId="0" applyFont="1" applyBorder="1" applyAlignment="1" applyProtection="1">
      <alignment horizontal="center" vertical="center"/>
    </xf>
    <xf numFmtId="182" fontId="39" fillId="0" borderId="265" xfId="0" applyNumberFormat="1" applyFont="1" applyBorder="1" applyAlignment="1">
      <alignment horizontal="center" vertical="center" shrinkToFit="1"/>
    </xf>
    <xf numFmtId="182" fontId="41" fillId="9" borderId="266" xfId="0" applyNumberFormat="1" applyFont="1" applyFill="1" applyBorder="1" applyAlignment="1" applyProtection="1">
      <alignment horizontal="center" vertical="center" shrinkToFit="1"/>
    </xf>
    <xf numFmtId="182" fontId="41" fillId="15" borderId="19" xfId="0" applyNumberFormat="1" applyFont="1" applyFill="1" applyBorder="1" applyAlignment="1" applyProtection="1">
      <alignment horizontal="center" vertical="center" shrinkToFit="1"/>
      <protection locked="0"/>
    </xf>
    <xf numFmtId="182" fontId="41" fillId="0" borderId="19" xfId="0" applyNumberFormat="1" applyFont="1" applyFill="1" applyBorder="1" applyAlignment="1">
      <alignment horizontal="center" vertical="center" shrinkToFit="1"/>
    </xf>
    <xf numFmtId="182" fontId="41" fillId="9" borderId="85" xfId="0" applyNumberFormat="1" applyFont="1" applyFill="1" applyBorder="1" applyAlignment="1" applyProtection="1">
      <alignment horizontal="center" vertical="center" shrinkToFit="1"/>
    </xf>
    <xf numFmtId="182" fontId="41" fillId="9" borderId="19" xfId="0" applyNumberFormat="1" applyFont="1" applyFill="1" applyBorder="1" applyAlignment="1" applyProtection="1">
      <alignment horizontal="center" vertical="center" shrinkToFit="1"/>
    </xf>
    <xf numFmtId="182" fontId="41" fillId="9" borderId="86" xfId="0" applyNumberFormat="1" applyFont="1" applyFill="1" applyBorder="1" applyAlignment="1" applyProtection="1">
      <alignment horizontal="center" vertical="center" shrinkToFit="1"/>
    </xf>
    <xf numFmtId="182" fontId="39" fillId="0" borderId="267" xfId="0" applyNumberFormat="1" applyFont="1" applyBorder="1" applyAlignment="1">
      <alignment horizontal="center" vertical="center" shrinkToFit="1"/>
    </xf>
    <xf numFmtId="182" fontId="41" fillId="9" borderId="268" xfId="0" applyNumberFormat="1" applyFont="1" applyFill="1" applyBorder="1" applyAlignment="1" applyProtection="1">
      <alignment horizontal="center" vertical="center" shrinkToFit="1"/>
    </xf>
    <xf numFmtId="182" fontId="41" fillId="15" borderId="139" xfId="0" applyNumberFormat="1" applyFont="1" applyFill="1" applyBorder="1" applyAlignment="1" applyProtection="1">
      <alignment horizontal="center" vertical="center" shrinkToFit="1"/>
      <protection locked="0"/>
    </xf>
    <xf numFmtId="182" fontId="41" fillId="0" borderId="139" xfId="0" applyNumberFormat="1" applyFont="1" applyFill="1" applyBorder="1" applyAlignment="1">
      <alignment horizontal="center" vertical="center" shrinkToFit="1"/>
    </xf>
    <xf numFmtId="182" fontId="41" fillId="9" borderId="180" xfId="0" applyNumberFormat="1" applyFont="1" applyFill="1" applyBorder="1" applyAlignment="1" applyProtection="1">
      <alignment horizontal="center" vertical="center" shrinkToFit="1"/>
    </xf>
    <xf numFmtId="182" fontId="41" fillId="9" borderId="139" xfId="0" applyNumberFormat="1" applyFont="1" applyFill="1" applyBorder="1" applyAlignment="1" applyProtection="1">
      <alignment horizontal="center" vertical="center" shrinkToFit="1"/>
    </xf>
    <xf numFmtId="182" fontId="41" fillId="9" borderId="181" xfId="0" applyNumberFormat="1" applyFont="1" applyFill="1" applyBorder="1" applyAlignment="1" applyProtection="1">
      <alignment horizontal="center" vertical="center" shrinkToFit="1"/>
    </xf>
    <xf numFmtId="182" fontId="41" fillId="9" borderId="40" xfId="0" applyNumberFormat="1" applyFont="1" applyFill="1" applyBorder="1" applyAlignment="1" applyProtection="1">
      <alignment horizontal="center" vertical="center" shrinkToFit="1"/>
    </xf>
    <xf numFmtId="182" fontId="41" fillId="9" borderId="17" xfId="0" applyNumberFormat="1" applyFont="1" applyFill="1" applyBorder="1" applyAlignment="1" applyProtection="1">
      <alignment horizontal="center" vertical="center" shrinkToFit="1"/>
    </xf>
    <xf numFmtId="182" fontId="41" fillId="9" borderId="97" xfId="0" applyNumberFormat="1" applyFont="1" applyFill="1" applyBorder="1" applyAlignment="1" applyProtection="1">
      <alignment horizontal="center" vertical="center" shrinkToFit="1"/>
    </xf>
    <xf numFmtId="0" fontId="24" fillId="0" borderId="0" xfId="0" applyFont="1" applyBorder="1" applyAlignment="1" applyProtection="1">
      <alignment vertical="center"/>
    </xf>
    <xf numFmtId="0" fontId="24" fillId="0" borderId="0" xfId="0" applyFont="1" applyBorder="1" applyAlignment="1" applyProtection="1">
      <alignment horizontal="left" vertical="center"/>
    </xf>
    <xf numFmtId="0" fontId="40" fillId="0" borderId="0" xfId="0" applyFont="1" applyBorder="1" applyAlignment="1" applyProtection="1">
      <alignment horizontal="center" vertical="center"/>
    </xf>
    <xf numFmtId="0" fontId="40" fillId="0" borderId="0" xfId="0" applyFont="1" applyBorder="1" applyAlignment="1" applyProtection="1">
      <alignment vertical="center"/>
    </xf>
    <xf numFmtId="20" fontId="40" fillId="0" borderId="0" xfId="0" applyNumberFormat="1" applyFont="1" applyBorder="1" applyAlignment="1" applyProtection="1">
      <alignment vertical="center"/>
    </xf>
    <xf numFmtId="0" fontId="44" fillId="0" borderId="0" xfId="0" applyFont="1" applyAlignment="1">
      <alignment horizontal="left" vertical="center"/>
    </xf>
    <xf numFmtId="1" fontId="39" fillId="9" borderId="0" xfId="0" applyNumberFormat="1" applyFont="1" applyFill="1" applyBorder="1" applyAlignment="1" applyProtection="1">
      <alignment vertical="center"/>
    </xf>
    <xf numFmtId="38" fontId="39" fillId="9" borderId="0" xfId="111" applyFont="1" applyFill="1" applyBorder="1" applyAlignment="1" applyProtection="1">
      <alignment horizontal="center" vertical="center"/>
    </xf>
    <xf numFmtId="0" fontId="40" fillId="0" borderId="0" xfId="0" applyFont="1" applyBorder="1" applyProtection="1">
      <alignment vertical="center"/>
    </xf>
    <xf numFmtId="0" fontId="40" fillId="14" borderId="0" xfId="0" applyFont="1" applyFill="1" applyAlignment="1" applyProtection="1">
      <alignment horizontal="center" vertical="center"/>
      <protection locked="0"/>
    </xf>
    <xf numFmtId="0" fontId="40" fillId="16" borderId="0" xfId="0" applyFont="1" applyFill="1" applyAlignment="1" applyProtection="1">
      <alignment horizontal="center" vertical="center"/>
      <protection locked="0"/>
    </xf>
    <xf numFmtId="0" fontId="39" fillId="0" borderId="0" xfId="0" applyFont="1" applyAlignment="1" applyProtection="1">
      <alignment horizontal="center" vertical="center"/>
    </xf>
    <xf numFmtId="0" fontId="41" fillId="0" borderId="0" xfId="0" applyFont="1" applyProtection="1">
      <alignment vertical="center"/>
    </xf>
    <xf numFmtId="0" fontId="41" fillId="0" borderId="0" xfId="0" applyFont="1" applyAlignment="1" applyProtection="1">
      <alignment horizontal="center" vertical="center"/>
    </xf>
    <xf numFmtId="0" fontId="39" fillId="9" borderId="0" xfId="0" applyFont="1" applyFill="1" applyBorder="1" applyAlignment="1" applyProtection="1">
      <alignment vertical="center"/>
      <protection locked="0"/>
    </xf>
    <xf numFmtId="0" fontId="39" fillId="0" borderId="0" xfId="0" applyFont="1" applyAlignment="1">
      <alignment horizontal="center" vertical="center"/>
    </xf>
    <xf numFmtId="20" fontId="39" fillId="15" borderId="4" xfId="0" applyNumberFormat="1" applyFont="1" applyFill="1" applyBorder="1" applyAlignment="1" applyProtection="1">
      <alignment horizontal="center" vertical="center"/>
      <protection locked="0"/>
    </xf>
    <xf numFmtId="0" fontId="39" fillId="9" borderId="124" xfId="0" applyFont="1" applyFill="1" applyBorder="1" applyAlignment="1">
      <alignment horizontal="center" vertical="center"/>
    </xf>
    <xf numFmtId="182" fontId="41" fillId="9" borderId="70" xfId="0" applyNumberFormat="1" applyFont="1" applyFill="1" applyBorder="1" applyAlignment="1">
      <alignment horizontal="center" vertical="center" shrinkToFit="1"/>
    </xf>
    <xf numFmtId="0" fontId="39" fillId="0" borderId="0" xfId="0" applyFont="1" applyBorder="1" applyAlignment="1">
      <alignment vertical="center"/>
    </xf>
    <xf numFmtId="20" fontId="39" fillId="15" borderId="10" xfId="0" applyNumberFormat="1" applyFont="1" applyFill="1" applyBorder="1" applyAlignment="1" applyProtection="1">
      <alignment horizontal="center" vertical="center"/>
      <protection locked="0"/>
    </xf>
    <xf numFmtId="0" fontId="40" fillId="0" borderId="0" xfId="0" applyFont="1" applyBorder="1" applyAlignment="1">
      <alignment vertical="center"/>
    </xf>
    <xf numFmtId="0" fontId="39" fillId="9" borderId="10" xfId="0" applyFont="1" applyFill="1" applyBorder="1" applyAlignment="1">
      <alignment horizontal="center" vertical="center"/>
    </xf>
    <xf numFmtId="182" fontId="41" fillId="9" borderId="19" xfId="0" applyNumberFormat="1" applyFont="1" applyFill="1" applyBorder="1" applyAlignment="1">
      <alignment horizontal="center" vertical="center" shrinkToFit="1"/>
    </xf>
    <xf numFmtId="0" fontId="39" fillId="9" borderId="0" xfId="0" applyFont="1" applyFill="1" applyBorder="1" applyAlignment="1">
      <alignment horizontal="center" vertical="center"/>
    </xf>
    <xf numFmtId="20" fontId="39" fillId="15" borderId="17" xfId="0" applyNumberFormat="1" applyFont="1" applyFill="1" applyBorder="1" applyAlignment="1" applyProtection="1">
      <alignment horizontal="center" vertical="center"/>
      <protection locked="0"/>
    </xf>
    <xf numFmtId="0" fontId="39" fillId="0" borderId="58" xfId="0" applyFont="1" applyBorder="1" applyAlignment="1" applyProtection="1">
      <alignment horizontal="center" vertical="center"/>
    </xf>
    <xf numFmtId="0" fontId="39" fillId="9" borderId="55" xfId="0" applyFont="1" applyFill="1" applyBorder="1" applyAlignment="1">
      <alignment horizontal="center" vertical="center"/>
    </xf>
    <xf numFmtId="182" fontId="41" fillId="9" borderId="139" xfId="0" applyNumberFormat="1" applyFont="1" applyFill="1" applyBorder="1" applyAlignment="1">
      <alignment horizontal="center" vertical="center" shrinkToFit="1"/>
    </xf>
    <xf numFmtId="0" fontId="41" fillId="0" borderId="0" xfId="0" applyFont="1" applyAlignment="1">
      <alignment horizontal="right" vertical="center"/>
    </xf>
    <xf numFmtId="0" fontId="39" fillId="0" borderId="0" xfId="0" applyFont="1" applyBorder="1" applyAlignment="1">
      <alignment horizontal="center" vertical="center"/>
    </xf>
    <xf numFmtId="0" fontId="44" fillId="0" borderId="0" xfId="0" applyFont="1" applyAlignment="1">
      <alignment horizontal="right" vertical="center"/>
    </xf>
    <xf numFmtId="0" fontId="17" fillId="9" borderId="72" xfId="0" applyFont="1" applyFill="1" applyBorder="1" applyAlignment="1">
      <alignment horizontal="center" vertical="center" wrapText="1"/>
    </xf>
    <xf numFmtId="0" fontId="17" fillId="9" borderId="66" xfId="0" applyFont="1" applyFill="1" applyBorder="1" applyAlignment="1">
      <alignment horizontal="center" vertical="center" wrapText="1"/>
    </xf>
    <xf numFmtId="0" fontId="17" fillId="9" borderId="75" xfId="0" applyFont="1" applyFill="1" applyBorder="1" applyAlignment="1">
      <alignment horizontal="center" vertical="center" wrapText="1"/>
    </xf>
    <xf numFmtId="1" fontId="39" fillId="9" borderId="245" xfId="0" applyNumberFormat="1" applyFont="1" applyFill="1" applyBorder="1" applyAlignment="1">
      <alignment horizontal="center" vertical="center" wrapText="1"/>
    </xf>
    <xf numFmtId="182" fontId="39" fillId="9" borderId="246" xfId="0" applyNumberFormat="1" applyFont="1" applyFill="1" applyBorder="1" applyAlignment="1">
      <alignment horizontal="center" vertical="center" wrapText="1"/>
    </xf>
    <xf numFmtId="182" fontId="39" fillId="9" borderId="248" xfId="0" applyNumberFormat="1" applyFont="1" applyFill="1" applyBorder="1" applyAlignment="1">
      <alignment horizontal="center" vertical="center" wrapText="1"/>
    </xf>
    <xf numFmtId="1" fontId="39" fillId="9" borderId="247" xfId="0" applyNumberFormat="1" applyFont="1" applyFill="1" applyBorder="1" applyAlignment="1">
      <alignment horizontal="center" vertical="center" wrapText="1"/>
    </xf>
    <xf numFmtId="1" fontId="24" fillId="9" borderId="68" xfId="0" applyNumberFormat="1" applyFont="1" applyFill="1" applyBorder="1" applyAlignment="1">
      <alignment horizontal="center" vertical="center" wrapText="1"/>
    </xf>
    <xf numFmtId="182" fontId="41" fillId="9" borderId="269" xfId="0" applyNumberFormat="1" applyFont="1" applyFill="1" applyBorder="1" applyAlignment="1" applyProtection="1">
      <alignment horizontal="center" vertical="center" wrapText="1"/>
    </xf>
    <xf numFmtId="182" fontId="24" fillId="9" borderId="270" xfId="0" applyNumberFormat="1" applyFont="1" applyFill="1" applyBorder="1" applyAlignment="1">
      <alignment horizontal="center" vertical="center" wrapText="1"/>
    </xf>
    <xf numFmtId="182" fontId="24" fillId="9" borderId="271" xfId="0" applyNumberFormat="1" applyFont="1" applyFill="1" applyBorder="1" applyAlignment="1">
      <alignment horizontal="center" vertical="center" wrapText="1"/>
    </xf>
    <xf numFmtId="182" fontId="24" fillId="9" borderId="272" xfId="0" applyNumberFormat="1" applyFont="1" applyFill="1" applyBorder="1" applyAlignment="1">
      <alignment horizontal="center" vertical="center" wrapText="1"/>
    </xf>
    <xf numFmtId="0" fontId="17" fillId="9" borderId="38" xfId="0" applyFont="1" applyFill="1" applyBorder="1" applyAlignment="1">
      <alignment horizontal="center" vertical="center" wrapText="1"/>
    </xf>
    <xf numFmtId="0" fontId="17" fillId="9" borderId="15" xfId="0" applyFont="1" applyFill="1" applyBorder="1" applyAlignment="1">
      <alignment horizontal="center" vertical="center" wrapText="1"/>
    </xf>
    <xf numFmtId="0" fontId="17" fillId="9" borderId="39" xfId="0" applyFont="1" applyFill="1" applyBorder="1" applyAlignment="1">
      <alignment horizontal="center" vertical="center" wrapText="1"/>
    </xf>
    <xf numFmtId="1" fontId="39" fillId="9" borderId="273" xfId="0" applyNumberFormat="1" applyFont="1" applyFill="1" applyBorder="1" applyAlignment="1">
      <alignment horizontal="center" vertical="center" wrapText="1"/>
    </xf>
    <xf numFmtId="182" fontId="39" fillId="9" borderId="274" xfId="0" applyNumberFormat="1" applyFont="1" applyFill="1" applyBorder="1" applyAlignment="1">
      <alignment horizontal="center" vertical="center" wrapText="1"/>
    </xf>
    <xf numFmtId="182" fontId="39" fillId="9" borderId="275" xfId="0" applyNumberFormat="1" applyFont="1" applyFill="1" applyBorder="1" applyAlignment="1">
      <alignment horizontal="center" vertical="center" wrapText="1"/>
    </xf>
    <xf numFmtId="1" fontId="39" fillId="9" borderId="276" xfId="0" applyNumberFormat="1" applyFont="1" applyFill="1" applyBorder="1" applyAlignment="1">
      <alignment horizontal="center" vertical="center" wrapText="1"/>
    </xf>
    <xf numFmtId="182" fontId="41" fillId="9" borderId="277" xfId="0" applyNumberFormat="1" applyFont="1" applyFill="1" applyBorder="1" applyAlignment="1" applyProtection="1">
      <alignment horizontal="center" vertical="center" wrapText="1"/>
    </xf>
    <xf numFmtId="182" fontId="24" fillId="9" borderId="278" xfId="0" applyNumberFormat="1" applyFont="1" applyFill="1" applyBorder="1" applyAlignment="1">
      <alignment horizontal="center" vertical="center" wrapText="1"/>
    </xf>
    <xf numFmtId="182" fontId="24" fillId="9" borderId="279" xfId="0" applyNumberFormat="1" applyFont="1" applyFill="1" applyBorder="1" applyAlignment="1">
      <alignment horizontal="center" vertical="center" wrapText="1"/>
    </xf>
    <xf numFmtId="182" fontId="24" fillId="9" borderId="280" xfId="0" applyNumberFormat="1" applyFont="1" applyFill="1" applyBorder="1" applyAlignment="1">
      <alignment horizontal="center" vertical="center" wrapText="1"/>
    </xf>
    <xf numFmtId="0" fontId="17" fillId="9" borderId="33"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17" fillId="9" borderId="34" xfId="0" applyFont="1" applyFill="1" applyBorder="1" applyAlignment="1">
      <alignment horizontal="center" vertical="center" wrapText="1"/>
    </xf>
    <xf numFmtId="1" fontId="39" fillId="9" borderId="281" xfId="0" applyNumberFormat="1" applyFont="1" applyFill="1" applyBorder="1" applyAlignment="1">
      <alignment horizontal="center" vertical="center" wrapText="1"/>
    </xf>
    <xf numFmtId="182" fontId="39" fillId="9" borderId="213" xfId="0" applyNumberFormat="1" applyFont="1" applyFill="1" applyBorder="1" applyAlignment="1">
      <alignment horizontal="center" vertical="center" wrapText="1"/>
    </xf>
    <xf numFmtId="182" fontId="39" fillId="9" borderId="214" xfId="0" applyNumberFormat="1" applyFont="1" applyFill="1" applyBorder="1" applyAlignment="1">
      <alignment horizontal="center" vertical="center" wrapText="1"/>
    </xf>
    <xf numFmtId="1" fontId="39" fillId="9" borderId="282" xfId="0" applyNumberFormat="1" applyFont="1" applyFill="1" applyBorder="1" applyAlignment="1">
      <alignment horizontal="center" vertical="center" wrapText="1"/>
    </xf>
    <xf numFmtId="182" fontId="41" fillId="9" borderId="283" xfId="0" applyNumberFormat="1" applyFont="1" applyFill="1" applyBorder="1" applyAlignment="1" applyProtection="1">
      <alignment horizontal="center" vertical="center" wrapText="1"/>
    </xf>
    <xf numFmtId="0" fontId="17" fillId="9" borderId="58" xfId="0" applyFont="1" applyFill="1" applyBorder="1" applyAlignment="1">
      <alignment horizontal="center" vertical="center" wrapText="1"/>
    </xf>
    <xf numFmtId="0" fontId="17" fillId="9" borderId="53" xfId="0" applyFont="1" applyFill="1" applyBorder="1" applyAlignment="1">
      <alignment horizontal="center" vertical="center" wrapText="1"/>
    </xf>
    <xf numFmtId="0" fontId="17" fillId="9" borderId="59" xfId="0" applyFont="1" applyFill="1" applyBorder="1" applyAlignment="1">
      <alignment horizontal="center" vertical="center" wrapText="1"/>
    </xf>
    <xf numFmtId="1" fontId="39" fillId="9" borderId="243" xfId="0" applyNumberFormat="1" applyFont="1" applyFill="1" applyBorder="1" applyAlignment="1">
      <alignment horizontal="center" vertical="center" wrapText="1"/>
    </xf>
    <xf numFmtId="182" fontId="39" fillId="9" borderId="219" xfId="0" applyNumberFormat="1" applyFont="1" applyFill="1" applyBorder="1" applyAlignment="1">
      <alignment horizontal="center" vertical="center" wrapText="1"/>
    </xf>
    <xf numFmtId="182" fontId="39" fillId="9" borderId="220" xfId="0" applyNumberFormat="1" applyFont="1" applyFill="1" applyBorder="1" applyAlignment="1">
      <alignment horizontal="center" vertical="center" wrapText="1"/>
    </xf>
    <xf numFmtId="1" fontId="39" fillId="9" borderId="244" xfId="0" applyNumberFormat="1" applyFont="1" applyFill="1" applyBorder="1" applyAlignment="1">
      <alignment horizontal="center" vertical="center" wrapText="1"/>
    </xf>
    <xf numFmtId="182" fontId="41" fillId="9" borderId="284" xfId="0" applyNumberFormat="1" applyFont="1" applyFill="1" applyBorder="1" applyAlignment="1" applyProtection="1">
      <alignment horizontal="center" vertical="center" wrapText="1"/>
    </xf>
    <xf numFmtId="182" fontId="24" fillId="9" borderId="285" xfId="0" applyNumberFormat="1" applyFont="1" applyFill="1" applyBorder="1" applyAlignment="1">
      <alignment horizontal="center" vertical="center" wrapText="1"/>
    </xf>
    <xf numFmtId="182" fontId="24" fillId="9" borderId="286" xfId="0" applyNumberFormat="1" applyFont="1" applyFill="1" applyBorder="1" applyAlignment="1">
      <alignment horizontal="center" vertical="center" wrapText="1"/>
    </xf>
    <xf numFmtId="182" fontId="24" fillId="9" borderId="287" xfId="0" applyNumberFormat="1" applyFont="1" applyFill="1" applyBorder="1" applyAlignment="1">
      <alignment horizontal="center" vertical="center" wrapText="1"/>
    </xf>
    <xf numFmtId="0" fontId="39" fillId="9" borderId="4" xfId="0" applyFont="1" applyFill="1" applyBorder="1" applyAlignment="1">
      <alignment horizontal="center" vertical="center"/>
    </xf>
    <xf numFmtId="0" fontId="39" fillId="0" borderId="0" xfId="0" applyFont="1" applyBorder="1" applyAlignment="1">
      <alignment horizontal="right" vertical="center"/>
    </xf>
    <xf numFmtId="0" fontId="40" fillId="0" borderId="0" xfId="0" applyFont="1" applyBorder="1" applyAlignment="1">
      <alignment horizontal="center" vertical="center"/>
    </xf>
    <xf numFmtId="0" fontId="41" fillId="0" borderId="72" xfId="0" applyFont="1" applyBorder="1" applyAlignment="1">
      <alignment horizontal="center" vertical="center" wrapText="1"/>
    </xf>
    <xf numFmtId="0" fontId="39" fillId="15" borderId="74" xfId="0" applyFont="1" applyFill="1" applyBorder="1" applyAlignment="1" applyProtection="1">
      <alignment horizontal="center" vertical="center" wrapText="1"/>
      <protection locked="0"/>
    </xf>
    <xf numFmtId="0" fontId="39" fillId="15" borderId="66" xfId="0" applyFont="1" applyFill="1" applyBorder="1" applyAlignment="1" applyProtection="1">
      <alignment horizontal="center" vertical="center" wrapText="1"/>
      <protection locked="0"/>
    </xf>
    <xf numFmtId="0" fontId="39" fillId="15" borderId="73" xfId="0" applyFont="1" applyFill="1" applyBorder="1" applyAlignment="1" applyProtection="1">
      <alignment horizontal="center" vertical="center" wrapText="1"/>
      <protection locked="0"/>
    </xf>
    <xf numFmtId="0" fontId="39" fillId="15" borderId="75" xfId="0" applyFont="1" applyFill="1" applyBorder="1" applyAlignment="1" applyProtection="1">
      <alignment horizontal="center" vertical="center" wrapText="1"/>
      <protection locked="0"/>
    </xf>
    <xf numFmtId="0" fontId="24" fillId="0" borderId="288" xfId="0" applyFont="1" applyBorder="1" applyAlignment="1">
      <alignment horizontal="center" vertical="center" wrapText="1"/>
    </xf>
    <xf numFmtId="0" fontId="24" fillId="0" borderId="271" xfId="0" applyFont="1" applyBorder="1" applyAlignment="1">
      <alignment horizontal="center" vertical="center" wrapText="1"/>
    </xf>
    <xf numFmtId="0" fontId="24" fillId="0" borderId="272" xfId="0" applyFont="1" applyBorder="1" applyAlignment="1">
      <alignment horizontal="center" vertical="center" wrapText="1"/>
    </xf>
    <xf numFmtId="0" fontId="39" fillId="9" borderId="17" xfId="0" applyFont="1" applyFill="1" applyBorder="1" applyAlignment="1">
      <alignment horizontal="center" vertical="center"/>
    </xf>
    <xf numFmtId="0" fontId="39" fillId="15" borderId="10" xfId="0" applyFont="1" applyFill="1" applyBorder="1" applyAlignment="1" applyProtection="1">
      <alignment horizontal="center" vertical="center"/>
      <protection locked="0"/>
    </xf>
    <xf numFmtId="4" fontId="39" fillId="0" borderId="4" xfId="0" applyNumberFormat="1" applyFont="1" applyBorder="1" applyAlignment="1">
      <alignment horizontal="center" vertical="center"/>
    </xf>
    <xf numFmtId="0" fontId="41" fillId="0" borderId="1" xfId="0" applyFont="1" applyBorder="1" applyAlignment="1">
      <alignment horizontal="center" vertical="center" wrapText="1"/>
    </xf>
    <xf numFmtId="0" fontId="24" fillId="0" borderId="289" xfId="0" applyFont="1" applyBorder="1" applyAlignment="1">
      <alignment horizontal="center" vertical="center" wrapText="1"/>
    </xf>
    <xf numFmtId="0" fontId="24" fillId="0" borderId="279" xfId="0" applyFont="1" applyBorder="1" applyAlignment="1">
      <alignment horizontal="center" vertical="center" wrapText="1"/>
    </xf>
    <xf numFmtId="0" fontId="24" fillId="0" borderId="280" xfId="0" applyFont="1" applyBorder="1" applyAlignment="1">
      <alignment horizontal="center" vertical="center" wrapText="1"/>
    </xf>
    <xf numFmtId="4" fontId="39" fillId="0" borderId="17" xfId="0" applyNumberFormat="1" applyFont="1" applyBorder="1" applyAlignment="1">
      <alignment horizontal="center" vertical="center"/>
    </xf>
    <xf numFmtId="0" fontId="41" fillId="0" borderId="0" xfId="0" applyFont="1" applyAlignment="1"/>
    <xf numFmtId="0" fontId="41" fillId="0" borderId="0" xfId="0" applyFont="1" applyAlignment="1">
      <alignment horizontal="left"/>
    </xf>
    <xf numFmtId="0" fontId="39" fillId="0" borderId="0" xfId="0" applyFont="1" applyBorder="1" applyAlignment="1">
      <alignment horizontal="left" vertical="center"/>
    </xf>
    <xf numFmtId="0" fontId="22" fillId="0" borderId="0" xfId="0" applyFont="1" applyAlignment="1"/>
    <xf numFmtId="0" fontId="41" fillId="0" borderId="58" xfId="0" applyFont="1" applyBorder="1" applyAlignment="1">
      <alignment horizontal="center" vertical="center" wrapText="1"/>
    </xf>
    <xf numFmtId="0" fontId="24" fillId="9" borderId="168" xfId="0" applyFont="1" applyFill="1" applyBorder="1" applyAlignment="1">
      <alignment horizontal="center" vertical="center" wrapText="1"/>
    </xf>
    <xf numFmtId="0" fontId="24" fillId="0" borderId="290" xfId="0" applyFont="1" applyBorder="1" applyAlignment="1">
      <alignment horizontal="center" vertical="center" wrapText="1"/>
    </xf>
    <xf numFmtId="0" fontId="24" fillId="0" borderId="286" xfId="0" applyFont="1" applyBorder="1" applyAlignment="1">
      <alignment horizontal="center" vertical="center" wrapText="1"/>
    </xf>
    <xf numFmtId="0" fontId="24" fillId="0" borderId="287" xfId="0" applyFont="1" applyBorder="1" applyAlignment="1">
      <alignment horizontal="center" vertical="center" wrapText="1"/>
    </xf>
    <xf numFmtId="0" fontId="41" fillId="0" borderId="0" xfId="0" applyFont="1" applyFill="1" applyBorder="1" applyAlignment="1">
      <alignment vertical="center" wrapText="1"/>
    </xf>
    <xf numFmtId="0" fontId="41" fillId="0" borderId="0" xfId="0" applyFont="1" applyFill="1" applyBorder="1" applyAlignment="1">
      <alignment horizontal="justify" vertical="center" wrapText="1"/>
    </xf>
    <xf numFmtId="0" fontId="24" fillId="9" borderId="0" xfId="0" applyFont="1" applyFill="1" applyProtection="1">
      <alignment vertical="center"/>
    </xf>
    <xf numFmtId="0" fontId="24" fillId="0" borderId="0" xfId="0" applyFont="1" applyFill="1" applyBorder="1" applyProtection="1">
      <alignment vertical="center"/>
    </xf>
    <xf numFmtId="0" fontId="39" fillId="0" borderId="169" xfId="0" applyFont="1" applyBorder="1" applyAlignment="1" applyProtection="1">
      <alignment horizontal="center" vertical="center"/>
    </xf>
    <xf numFmtId="0" fontId="39" fillId="0" borderId="170" xfId="0" applyFont="1" applyBorder="1" applyAlignment="1" applyProtection="1">
      <alignment horizontal="center" vertical="center"/>
    </xf>
    <xf numFmtId="0" fontId="39" fillId="0" borderId="171" xfId="0" applyFont="1" applyBorder="1" applyAlignment="1" applyProtection="1">
      <alignment horizontal="center" vertical="center"/>
    </xf>
    <xf numFmtId="0" fontId="39" fillId="0" borderId="207" xfId="0" applyFont="1" applyBorder="1" applyAlignment="1" applyProtection="1">
      <alignment horizontal="center" vertical="center"/>
    </xf>
    <xf numFmtId="0" fontId="39" fillId="0" borderId="208" xfId="0" applyFont="1" applyBorder="1" applyAlignment="1" applyProtection="1">
      <alignment horizontal="center" vertical="center"/>
    </xf>
    <xf numFmtId="0" fontId="39" fillId="0" borderId="209" xfId="0" applyFont="1" applyBorder="1" applyAlignment="1" applyProtection="1">
      <alignment horizontal="center" vertical="center"/>
    </xf>
    <xf numFmtId="0" fontId="24" fillId="9" borderId="145" xfId="0" applyFont="1" applyFill="1" applyBorder="1" applyProtection="1">
      <alignment vertical="center"/>
    </xf>
    <xf numFmtId="0" fontId="41" fillId="0" borderId="124" xfId="0" applyFont="1" applyBorder="1" applyProtection="1">
      <alignment vertical="center"/>
    </xf>
    <xf numFmtId="0" fontId="41" fillId="0" borderId="144" xfId="0" applyFont="1" applyBorder="1" applyProtection="1">
      <alignment vertical="center"/>
    </xf>
    <xf numFmtId="0" fontId="41" fillId="0" borderId="66" xfId="0" applyFont="1" applyBorder="1" applyAlignment="1" applyProtection="1">
      <alignment horizontal="center" vertical="center" wrapText="1"/>
    </xf>
    <xf numFmtId="0" fontId="41" fillId="0" borderId="75" xfId="0" applyFont="1" applyBorder="1" applyAlignment="1" applyProtection="1">
      <alignment horizontal="center" vertical="center" wrapText="1"/>
    </xf>
    <xf numFmtId="0" fontId="39" fillId="0" borderId="0" xfId="0" applyFont="1" applyAlignment="1" applyProtection="1">
      <alignment horizontal="left" vertical="center"/>
    </xf>
    <xf numFmtId="0" fontId="39" fillId="0" borderId="72" xfId="0" applyFont="1" applyBorder="1" applyAlignment="1" applyProtection="1">
      <alignment horizontal="center" vertical="center" wrapText="1"/>
    </xf>
    <xf numFmtId="0" fontId="39" fillId="0" borderId="66" xfId="0" applyFont="1" applyBorder="1" applyAlignment="1" applyProtection="1">
      <alignment horizontal="center" vertical="center" wrapText="1"/>
    </xf>
    <xf numFmtId="0" fontId="39" fillId="0" borderId="75" xfId="0" applyFont="1" applyBorder="1" applyAlignment="1" applyProtection="1">
      <alignment horizontal="center" vertical="center" wrapText="1"/>
    </xf>
    <xf numFmtId="0" fontId="47" fillId="9" borderId="68" xfId="0" applyFont="1" applyFill="1" applyBorder="1" applyAlignment="1" applyProtection="1">
      <alignment horizontal="center" vertical="center"/>
    </xf>
    <xf numFmtId="0" fontId="41" fillId="0" borderId="212" xfId="0" applyFont="1" applyFill="1" applyBorder="1" applyAlignment="1" applyProtection="1">
      <alignment vertical="center" wrapText="1"/>
    </xf>
    <xf numFmtId="0" fontId="41" fillId="0" borderId="36" xfId="0" applyFont="1" applyBorder="1" applyAlignment="1" applyProtection="1">
      <alignment horizontal="center" vertical="center" wrapText="1"/>
    </xf>
    <xf numFmtId="0" fontId="22" fillId="0" borderId="0" xfId="0" applyFont="1" applyProtection="1">
      <alignment vertical="center"/>
    </xf>
    <xf numFmtId="0" fontId="24" fillId="0" borderId="0" xfId="0" applyFont="1" applyFill="1" applyAlignment="1" applyProtection="1">
      <alignment vertical="center" textRotation="90"/>
    </xf>
    <xf numFmtId="0" fontId="39" fillId="0" borderId="1" xfId="0" applyFont="1" applyBorder="1" applyAlignment="1" applyProtection="1">
      <alignment horizontal="center" vertical="center" wrapText="1"/>
    </xf>
    <xf numFmtId="0" fontId="39" fillId="0" borderId="0" xfId="0" applyFont="1" applyBorder="1" applyAlignment="1" applyProtection="1">
      <alignment horizontal="center" vertical="center" wrapText="1"/>
    </xf>
    <xf numFmtId="0" fontId="39" fillId="0" borderId="36" xfId="0" applyFont="1" applyBorder="1" applyAlignment="1" applyProtection="1">
      <alignment horizontal="center" vertical="center" wrapText="1"/>
    </xf>
    <xf numFmtId="0" fontId="39" fillId="0" borderId="38" xfId="0" applyFont="1" applyBorder="1" applyAlignment="1" applyProtection="1">
      <alignment horizontal="center" vertical="center" wrapText="1"/>
    </xf>
    <xf numFmtId="0" fontId="39" fillId="0" borderId="15" xfId="0" applyFont="1" applyBorder="1" applyAlignment="1" applyProtection="1">
      <alignment horizontal="center" vertical="center" wrapText="1"/>
    </xf>
    <xf numFmtId="0" fontId="39" fillId="0" borderId="39" xfId="0" applyFont="1" applyBorder="1" applyAlignment="1" applyProtection="1">
      <alignment horizontal="center" vertical="center" wrapText="1"/>
    </xf>
    <xf numFmtId="0" fontId="24" fillId="9" borderId="68" xfId="0" applyFont="1" applyFill="1" applyBorder="1" applyAlignment="1" applyProtection="1">
      <alignment horizontal="center" vertical="center" wrapText="1"/>
    </xf>
    <xf numFmtId="0" fontId="24" fillId="0" borderId="257"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4" fillId="0" borderId="107" xfId="0" applyFont="1" applyBorder="1" applyAlignment="1" applyProtection="1">
      <alignment horizontal="center" vertical="center" wrapText="1"/>
    </xf>
    <xf numFmtId="0" fontId="41" fillId="0" borderId="10" xfId="0" applyFont="1" applyFill="1" applyBorder="1" applyAlignment="1" applyProtection="1">
      <alignment horizontal="left" vertical="center" wrapText="1"/>
    </xf>
    <xf numFmtId="0" fontId="41" fillId="0" borderId="212" xfId="0" applyFont="1" applyFill="1" applyBorder="1" applyAlignment="1" applyProtection="1">
      <alignment horizontal="left" vertical="center" wrapText="1"/>
    </xf>
    <xf numFmtId="0" fontId="24" fillId="0" borderId="0" xfId="0" applyFont="1" applyAlignment="1" applyProtection="1">
      <alignment vertical="center" shrinkToFit="1"/>
    </xf>
    <xf numFmtId="0" fontId="39" fillId="0" borderId="33" xfId="0" applyFont="1" applyBorder="1" applyAlignment="1" applyProtection="1">
      <alignment horizontal="center" vertical="center" wrapText="1"/>
    </xf>
    <xf numFmtId="0" fontId="39" fillId="0" borderId="9" xfId="0" applyFont="1" applyBorder="1" applyAlignment="1" applyProtection="1">
      <alignment horizontal="center" vertical="center" wrapText="1"/>
    </xf>
    <xf numFmtId="0" fontId="39" fillId="0" borderId="34" xfId="0" applyFont="1" applyBorder="1" applyAlignment="1" applyProtection="1">
      <alignment horizontal="center" vertical="center" wrapText="1"/>
    </xf>
    <xf numFmtId="0" fontId="24" fillId="9" borderId="68" xfId="0" applyFont="1" applyFill="1" applyBorder="1" applyAlignment="1" applyProtection="1">
      <alignment horizontal="center" vertical="center" shrinkToFit="1"/>
    </xf>
    <xf numFmtId="0" fontId="30" fillId="0" borderId="0" xfId="0" applyFont="1" applyAlignment="1" applyProtection="1">
      <alignment vertical="center" shrinkToFit="1"/>
    </xf>
    <xf numFmtId="0" fontId="24" fillId="0" borderId="0" xfId="0" applyFont="1" applyFill="1" applyAlignment="1" applyProtection="1">
      <alignment vertical="center" wrapText="1"/>
    </xf>
    <xf numFmtId="0" fontId="41" fillId="0" borderId="53" xfId="0" applyFont="1" applyBorder="1" applyAlignment="1" applyProtection="1">
      <alignment horizontal="center" vertical="center" wrapText="1"/>
    </xf>
    <xf numFmtId="0" fontId="41" fillId="0" borderId="59" xfId="0" applyFont="1" applyBorder="1" applyAlignment="1" applyProtection="1">
      <alignment horizontal="center" vertical="center" wrapText="1"/>
    </xf>
    <xf numFmtId="0" fontId="41" fillId="0" borderId="11" xfId="0" applyFont="1" applyBorder="1" applyAlignment="1" applyProtection="1">
      <alignment horizontal="center" vertical="center"/>
    </xf>
    <xf numFmtId="0" fontId="41" fillId="0" borderId="10" xfId="0" applyFont="1" applyBorder="1" applyAlignment="1" applyProtection="1">
      <alignment horizontal="center" vertical="center"/>
    </xf>
    <xf numFmtId="0" fontId="39" fillId="0" borderId="58" xfId="0" applyFont="1" applyBorder="1" applyAlignment="1" applyProtection="1">
      <alignment horizontal="center" vertical="center" wrapText="1"/>
    </xf>
    <xf numFmtId="0" fontId="39" fillId="0" borderId="53" xfId="0" applyFont="1" applyBorder="1" applyAlignment="1" applyProtection="1">
      <alignment horizontal="center" vertical="center" wrapText="1"/>
    </xf>
    <xf numFmtId="0" fontId="39" fillId="0" borderId="59" xfId="0" applyFont="1" applyBorder="1" applyAlignment="1" applyProtection="1">
      <alignment horizontal="center" vertical="center" wrapText="1"/>
    </xf>
    <xf numFmtId="0" fontId="24" fillId="0" borderId="72" xfId="0" applyFont="1" applyBorder="1" applyAlignment="1" applyProtection="1">
      <alignment horizontal="center" vertical="center" wrapText="1"/>
    </xf>
    <xf numFmtId="0" fontId="24" fillId="0" borderId="66" xfId="0" applyFont="1" applyBorder="1" applyAlignment="1" applyProtection="1">
      <alignment horizontal="center" vertical="center" wrapText="1"/>
    </xf>
    <xf numFmtId="0" fontId="24" fillId="0" borderId="75" xfId="0" applyFont="1" applyBorder="1" applyAlignment="1" applyProtection="1">
      <alignment horizontal="center" vertical="center" wrapText="1"/>
    </xf>
    <xf numFmtId="0" fontId="30" fillId="0" borderId="260" xfId="0" applyFont="1" applyFill="1" applyBorder="1" applyAlignment="1" applyProtection="1">
      <alignment horizontal="center" vertical="center" wrapText="1"/>
    </xf>
    <xf numFmtId="0" fontId="30" fillId="0" borderId="246" xfId="0" applyFont="1" applyFill="1" applyBorder="1" applyAlignment="1" applyProtection="1">
      <alignment horizontal="center" vertical="center" wrapText="1"/>
    </xf>
    <xf numFmtId="0" fontId="33" fillId="0" borderId="248" xfId="0" applyFont="1" applyFill="1" applyBorder="1" applyAlignment="1" applyProtection="1">
      <alignment horizontal="center" vertical="center" wrapText="1"/>
    </xf>
    <xf numFmtId="0" fontId="30" fillId="0" borderId="261" xfId="0" applyFont="1" applyFill="1" applyBorder="1" applyAlignment="1" applyProtection="1">
      <alignment horizontal="center" vertical="center" wrapText="1"/>
    </xf>
    <xf numFmtId="0" fontId="33" fillId="0" borderId="249" xfId="0" applyFont="1" applyFill="1" applyBorder="1" applyAlignment="1" applyProtection="1">
      <alignment horizontal="center" vertical="center" wrapText="1"/>
    </xf>
    <xf numFmtId="0" fontId="33" fillId="9" borderId="68" xfId="0" applyFont="1" applyFill="1" applyBorder="1" applyAlignment="1" applyProtection="1">
      <alignment horizontal="center" vertical="center" wrapText="1"/>
    </xf>
    <xf numFmtId="0" fontId="24" fillId="0" borderId="1" xfId="0" applyFont="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24" fillId="0" borderId="36" xfId="0" applyFont="1" applyBorder="1" applyAlignment="1" applyProtection="1">
      <alignment horizontal="center" vertical="center" wrapText="1"/>
    </xf>
    <xf numFmtId="0" fontId="30" fillId="0" borderId="259" xfId="0" applyFont="1" applyFill="1" applyBorder="1" applyAlignment="1" applyProtection="1">
      <alignment horizontal="center" vertical="center" wrapText="1"/>
    </xf>
    <xf numFmtId="0" fontId="30" fillId="0" borderId="216" xfId="0" applyFont="1" applyFill="1" applyBorder="1" applyAlignment="1" applyProtection="1">
      <alignment horizontal="center" vertical="center" wrapText="1"/>
    </xf>
    <xf numFmtId="0" fontId="33" fillId="0" borderId="217" xfId="0" applyFont="1" applyFill="1" applyBorder="1" applyAlignment="1" applyProtection="1">
      <alignment horizontal="center" vertical="center" wrapText="1"/>
    </xf>
    <xf numFmtId="0" fontId="30" fillId="0" borderId="251" xfId="0" applyFont="1" applyFill="1" applyBorder="1" applyAlignment="1" applyProtection="1">
      <alignment horizontal="center" vertical="center" wrapText="1"/>
    </xf>
    <xf numFmtId="0" fontId="33" fillId="0" borderId="218" xfId="0" applyFont="1" applyFill="1" applyBorder="1" applyAlignment="1" applyProtection="1">
      <alignment horizontal="center" vertical="center" wrapText="1"/>
    </xf>
    <xf numFmtId="0" fontId="24" fillId="0" borderId="58" xfId="0" applyFont="1" applyBorder="1" applyAlignment="1" applyProtection="1">
      <alignment horizontal="center" vertical="center" wrapText="1"/>
    </xf>
    <xf numFmtId="0" fontId="24" fillId="0" borderId="53" xfId="0" applyFont="1" applyBorder="1" applyAlignment="1" applyProtection="1">
      <alignment horizontal="center" vertical="center" wrapText="1"/>
    </xf>
    <xf numFmtId="0" fontId="24" fillId="0" borderId="59" xfId="0" applyFont="1" applyBorder="1" applyAlignment="1" applyProtection="1">
      <alignment horizontal="center" vertical="center" wrapText="1"/>
    </xf>
    <xf numFmtId="0" fontId="30" fillId="0" borderId="262" xfId="0" applyFont="1" applyFill="1" applyBorder="1" applyAlignment="1" applyProtection="1">
      <alignment horizontal="center" vertical="center" wrapText="1"/>
    </xf>
    <xf numFmtId="0" fontId="30" fillId="0" borderId="219" xfId="0" applyFont="1" applyFill="1" applyBorder="1" applyAlignment="1" applyProtection="1">
      <alignment horizontal="center" vertical="center" wrapText="1"/>
    </xf>
    <xf numFmtId="0" fontId="33" fillId="0" borderId="220" xfId="0" applyFont="1" applyFill="1" applyBorder="1" applyAlignment="1" applyProtection="1">
      <alignment horizontal="center" vertical="center" wrapText="1"/>
    </xf>
    <xf numFmtId="0" fontId="30" fillId="0" borderId="252" xfId="0" applyFont="1" applyFill="1" applyBorder="1" applyAlignment="1" applyProtection="1">
      <alignment horizontal="center" vertical="center" wrapText="1"/>
    </xf>
    <xf numFmtId="0" fontId="33" fillId="0" borderId="221" xfId="0" applyFont="1" applyFill="1" applyBorder="1" applyAlignment="1" applyProtection="1">
      <alignment horizontal="center" vertical="center" wrapText="1"/>
    </xf>
    <xf numFmtId="0" fontId="41" fillId="0" borderId="55" xfId="0" applyFont="1" applyFill="1" applyBorder="1" applyAlignment="1" applyProtection="1">
      <alignment horizontal="left" vertical="center" wrapText="1"/>
    </xf>
    <xf numFmtId="0" fontId="41" fillId="0" borderId="117" xfId="0" applyFont="1" applyFill="1" applyBorder="1" applyAlignment="1" applyProtection="1">
      <alignment horizontal="left" vertical="center" wrapText="1"/>
    </xf>
    <xf numFmtId="0" fontId="41" fillId="0" borderId="54" xfId="0" applyFont="1" applyBorder="1" applyAlignment="1" applyProtection="1">
      <alignment horizontal="center" vertical="center"/>
    </xf>
    <xf numFmtId="0" fontId="41" fillId="0" borderId="55" xfId="0" applyFont="1" applyBorder="1" applyAlignment="1" applyProtection="1">
      <alignment horizontal="center" vertical="center"/>
    </xf>
    <xf numFmtId="0" fontId="39" fillId="0" borderId="124" xfId="0" applyFont="1" applyBorder="1" applyAlignment="1" applyProtection="1">
      <alignment horizontal="center" vertical="center"/>
    </xf>
    <xf numFmtId="0" fontId="41" fillId="0" borderId="70" xfId="0" applyFont="1" applyBorder="1" applyAlignment="1" applyProtection="1">
      <alignment horizontal="center" vertical="center"/>
    </xf>
    <xf numFmtId="0" fontId="41" fillId="0" borderId="71" xfId="0" applyNumberFormat="1" applyFont="1" applyFill="1" applyBorder="1" applyAlignment="1" applyProtection="1">
      <alignment horizontal="center" vertical="center" wrapText="1"/>
    </xf>
    <xf numFmtId="182" fontId="39" fillId="0" borderId="263" xfId="0" applyNumberFormat="1" applyFont="1" applyBorder="1" applyAlignment="1" applyProtection="1">
      <alignment horizontal="center" vertical="center" shrinkToFit="1"/>
    </xf>
    <xf numFmtId="182" fontId="39" fillId="0" borderId="223" xfId="0" applyNumberFormat="1" applyFont="1" applyBorder="1" applyAlignment="1" applyProtection="1">
      <alignment horizontal="center" vertical="center" shrinkToFit="1"/>
    </xf>
    <xf numFmtId="182" fontId="41" fillId="0" borderId="70" xfId="0" applyNumberFormat="1" applyFont="1" applyFill="1" applyBorder="1" applyAlignment="1" applyProtection="1">
      <alignment horizontal="center" vertical="center" shrinkToFit="1"/>
    </xf>
    <xf numFmtId="0" fontId="39" fillId="0" borderId="10" xfId="0" applyFont="1" applyBorder="1" applyAlignment="1" applyProtection="1">
      <alignment horizontal="center" vertical="center"/>
    </xf>
    <xf numFmtId="0" fontId="41" fillId="0" borderId="19" xfId="0" applyFont="1" applyBorder="1" applyAlignment="1" applyProtection="1">
      <alignment horizontal="center" vertical="center"/>
    </xf>
    <xf numFmtId="0" fontId="41" fillId="0" borderId="86" xfId="0" applyNumberFormat="1" applyFont="1" applyFill="1" applyBorder="1" applyAlignment="1" applyProtection="1">
      <alignment horizontal="center" vertical="center" wrapText="1"/>
    </xf>
    <xf numFmtId="182" fontId="39" fillId="0" borderId="265" xfId="0" applyNumberFormat="1" applyFont="1" applyBorder="1" applyAlignment="1" applyProtection="1">
      <alignment horizontal="center" vertical="center" shrinkToFit="1"/>
    </xf>
    <xf numFmtId="182" fontId="39" fillId="0" borderId="227" xfId="0" applyNumberFormat="1" applyFont="1" applyBorder="1" applyAlignment="1" applyProtection="1">
      <alignment horizontal="center" vertical="center" shrinkToFit="1"/>
    </xf>
    <xf numFmtId="182" fontId="41" fillId="0" borderId="19" xfId="0" applyNumberFormat="1" applyFont="1" applyFill="1" applyBorder="1" applyAlignment="1" applyProtection="1">
      <alignment horizontal="center" vertical="center" shrinkToFit="1"/>
    </xf>
    <xf numFmtId="0" fontId="39" fillId="0" borderId="55" xfId="0" applyFont="1" applyBorder="1" applyAlignment="1" applyProtection="1">
      <alignment horizontal="center" vertical="center"/>
    </xf>
    <xf numFmtId="0" fontId="41" fillId="0" borderId="139" xfId="0" applyFont="1" applyBorder="1" applyAlignment="1" applyProtection="1">
      <alignment horizontal="center" vertical="center"/>
    </xf>
    <xf numFmtId="0" fontId="41" fillId="0" borderId="181" xfId="0" applyNumberFormat="1" applyFont="1" applyFill="1" applyBorder="1" applyAlignment="1" applyProtection="1">
      <alignment horizontal="center" vertical="center" wrapText="1"/>
    </xf>
    <xf numFmtId="182" fontId="39" fillId="0" borderId="267" xfId="0" applyNumberFormat="1" applyFont="1" applyBorder="1" applyAlignment="1" applyProtection="1">
      <alignment horizontal="center" vertical="center" shrinkToFit="1"/>
    </xf>
    <xf numFmtId="182" fontId="39" fillId="0" borderId="231" xfId="0" applyNumberFormat="1" applyFont="1" applyBorder="1" applyAlignment="1" applyProtection="1">
      <alignment horizontal="center" vertical="center" shrinkToFit="1"/>
    </xf>
    <xf numFmtId="182" fontId="41" fillId="0" borderId="139" xfId="0" applyNumberFormat="1" applyFont="1" applyFill="1" applyBorder="1" applyAlignment="1" applyProtection="1">
      <alignment horizontal="center" vertical="center" shrinkToFit="1"/>
    </xf>
    <xf numFmtId="0" fontId="40" fillId="0" borderId="0" xfId="0" applyFont="1" applyFill="1" applyAlignment="1" applyProtection="1">
      <alignment vertical="center"/>
    </xf>
    <xf numFmtId="0" fontId="41" fillId="0" borderId="17" xfId="0" applyFont="1" applyBorder="1" applyAlignment="1" applyProtection="1">
      <alignment horizontal="center" vertical="center"/>
    </xf>
    <xf numFmtId="0" fontId="44" fillId="0" borderId="0" xfId="0" applyFont="1" applyAlignment="1" applyProtection="1">
      <alignment horizontal="left" vertical="center"/>
    </xf>
    <xf numFmtId="0" fontId="39" fillId="9" borderId="124" xfId="0" applyFont="1" applyFill="1" applyBorder="1" applyAlignment="1" applyProtection="1">
      <alignment horizontal="center" vertical="center"/>
    </xf>
    <xf numFmtId="0" fontId="39" fillId="9" borderId="10" xfId="0" applyFont="1" applyFill="1" applyBorder="1" applyAlignment="1" applyProtection="1">
      <alignment horizontal="center" vertical="center"/>
    </xf>
    <xf numFmtId="0" fontId="39" fillId="9" borderId="55" xfId="0" applyFont="1" applyFill="1" applyBorder="1" applyAlignment="1" applyProtection="1">
      <alignment horizontal="center" vertical="center"/>
    </xf>
    <xf numFmtId="0" fontId="41" fillId="0" borderId="0" xfId="0" applyFont="1" applyAlignment="1" applyProtection="1">
      <alignment horizontal="right" vertical="center"/>
    </xf>
    <xf numFmtId="0" fontId="44" fillId="0" borderId="0" xfId="0" applyFont="1" applyAlignment="1" applyProtection="1">
      <alignment horizontal="right" vertical="center"/>
    </xf>
    <xf numFmtId="0" fontId="17" fillId="9" borderId="72" xfId="0" applyFont="1" applyFill="1" applyBorder="1" applyAlignment="1" applyProtection="1">
      <alignment horizontal="center" vertical="center" wrapText="1"/>
    </xf>
    <xf numFmtId="0" fontId="17" fillId="9" borderId="66" xfId="0" applyFont="1" applyFill="1" applyBorder="1" applyAlignment="1" applyProtection="1">
      <alignment horizontal="center" vertical="center" wrapText="1"/>
    </xf>
    <xf numFmtId="0" fontId="17" fillId="9" borderId="75" xfId="0" applyFont="1" applyFill="1" applyBorder="1" applyAlignment="1" applyProtection="1">
      <alignment horizontal="center" vertical="center" wrapText="1"/>
    </xf>
    <xf numFmtId="1" fontId="39" fillId="9" borderId="245" xfId="0" applyNumberFormat="1" applyFont="1" applyFill="1" applyBorder="1" applyAlignment="1" applyProtection="1">
      <alignment horizontal="center" vertical="center" wrapText="1"/>
    </xf>
    <xf numFmtId="182" fontId="39" fillId="9" borderId="246" xfId="0" applyNumberFormat="1" applyFont="1" applyFill="1" applyBorder="1" applyAlignment="1" applyProtection="1">
      <alignment horizontal="center" vertical="center" wrapText="1"/>
    </xf>
    <xf numFmtId="182" fontId="39" fillId="9" borderId="248" xfId="0" applyNumberFormat="1" applyFont="1" applyFill="1" applyBorder="1" applyAlignment="1" applyProtection="1">
      <alignment horizontal="center" vertical="center" wrapText="1"/>
    </xf>
    <xf numFmtId="1" fontId="39" fillId="9" borderId="247" xfId="0" applyNumberFormat="1" applyFont="1" applyFill="1" applyBorder="1" applyAlignment="1" applyProtection="1">
      <alignment horizontal="center" vertical="center" wrapText="1"/>
    </xf>
    <xf numFmtId="1" fontId="24" fillId="9" borderId="68" xfId="0" applyNumberFormat="1" applyFont="1" applyFill="1" applyBorder="1" applyAlignment="1" applyProtection="1">
      <alignment horizontal="center" vertical="center" wrapText="1"/>
    </xf>
    <xf numFmtId="182" fontId="41" fillId="9" borderId="270" xfId="0" applyNumberFormat="1" applyFont="1" applyFill="1" applyBorder="1" applyAlignment="1" applyProtection="1">
      <alignment horizontal="center" vertical="center" wrapText="1"/>
    </xf>
    <xf numFmtId="182" fontId="41" fillId="9" borderId="271" xfId="0" applyNumberFormat="1" applyFont="1" applyFill="1" applyBorder="1" applyAlignment="1" applyProtection="1">
      <alignment horizontal="center" vertical="center" wrapText="1"/>
    </xf>
    <xf numFmtId="182" fontId="41" fillId="9" borderId="272" xfId="0" applyNumberFormat="1" applyFont="1" applyFill="1" applyBorder="1" applyAlignment="1" applyProtection="1">
      <alignment horizontal="center" vertical="center" wrapText="1"/>
    </xf>
    <xf numFmtId="0" fontId="17" fillId="9" borderId="38" xfId="0" applyFont="1" applyFill="1" applyBorder="1" applyAlignment="1" applyProtection="1">
      <alignment horizontal="center" vertical="center" wrapText="1"/>
    </xf>
    <xf numFmtId="0" fontId="17" fillId="9" borderId="15" xfId="0" applyFont="1" applyFill="1" applyBorder="1" applyAlignment="1" applyProtection="1">
      <alignment horizontal="center" vertical="center" wrapText="1"/>
    </xf>
    <xf numFmtId="0" fontId="17" fillId="9" borderId="39" xfId="0" applyFont="1" applyFill="1" applyBorder="1" applyAlignment="1" applyProtection="1">
      <alignment horizontal="center" vertical="center" wrapText="1"/>
    </xf>
    <xf numFmtId="1" fontId="39" fillId="9" borderId="273" xfId="0" applyNumberFormat="1" applyFont="1" applyFill="1" applyBorder="1" applyAlignment="1" applyProtection="1">
      <alignment horizontal="center" vertical="center" wrapText="1"/>
    </xf>
    <xf numFmtId="182" fontId="39" fillId="9" borderId="274" xfId="0" applyNumberFormat="1" applyFont="1" applyFill="1" applyBorder="1" applyAlignment="1" applyProtection="1">
      <alignment horizontal="center" vertical="center" wrapText="1"/>
    </xf>
    <xf numFmtId="182" fontId="39" fillId="9" borderId="275" xfId="0" applyNumberFormat="1" applyFont="1" applyFill="1" applyBorder="1" applyAlignment="1" applyProtection="1">
      <alignment horizontal="center" vertical="center" wrapText="1"/>
    </xf>
    <xf numFmtId="1" fontId="39" fillId="9" borderId="276" xfId="0" applyNumberFormat="1" applyFont="1" applyFill="1" applyBorder="1" applyAlignment="1" applyProtection="1">
      <alignment horizontal="center" vertical="center" wrapText="1"/>
    </xf>
    <xf numFmtId="182" fontId="41" fillId="9" borderId="278" xfId="0" applyNumberFormat="1" applyFont="1" applyFill="1" applyBorder="1" applyAlignment="1" applyProtection="1">
      <alignment horizontal="center" vertical="center" wrapText="1"/>
    </xf>
    <xf numFmtId="182" fontId="41" fillId="9" borderId="279" xfId="0" applyNumberFormat="1" applyFont="1" applyFill="1" applyBorder="1" applyAlignment="1" applyProtection="1">
      <alignment horizontal="center" vertical="center" wrapText="1"/>
    </xf>
    <xf numFmtId="182" fontId="41" fillId="9" borderId="280" xfId="0" applyNumberFormat="1" applyFont="1" applyFill="1" applyBorder="1" applyAlignment="1" applyProtection="1">
      <alignment horizontal="center" vertical="center" wrapText="1"/>
    </xf>
    <xf numFmtId="0" fontId="17" fillId="9" borderId="33" xfId="0" applyFont="1" applyFill="1" applyBorder="1" applyAlignment="1" applyProtection="1">
      <alignment horizontal="center" vertical="center" wrapText="1"/>
    </xf>
    <xf numFmtId="0" fontId="17" fillId="9" borderId="9" xfId="0" applyFont="1" applyFill="1" applyBorder="1" applyAlignment="1" applyProtection="1">
      <alignment horizontal="center" vertical="center" wrapText="1"/>
    </xf>
    <xf numFmtId="0" fontId="17" fillId="9" borderId="34" xfId="0" applyFont="1" applyFill="1" applyBorder="1" applyAlignment="1" applyProtection="1">
      <alignment horizontal="center" vertical="center" wrapText="1"/>
    </xf>
    <xf numFmtId="1" fontId="39" fillId="9" borderId="281" xfId="0" applyNumberFormat="1" applyFont="1" applyFill="1" applyBorder="1" applyAlignment="1" applyProtection="1">
      <alignment horizontal="center" vertical="center" wrapText="1"/>
    </xf>
    <xf numFmtId="182" fontId="39" fillId="9" borderId="213" xfId="0" applyNumberFormat="1" applyFont="1" applyFill="1" applyBorder="1" applyAlignment="1" applyProtection="1">
      <alignment horizontal="center" vertical="center" wrapText="1"/>
    </xf>
    <xf numFmtId="182" fontId="39" fillId="9" borderId="214" xfId="0" applyNumberFormat="1" applyFont="1" applyFill="1" applyBorder="1" applyAlignment="1" applyProtection="1">
      <alignment horizontal="center" vertical="center" wrapText="1"/>
    </xf>
    <xf numFmtId="1" fontId="39" fillId="9" borderId="282" xfId="0" applyNumberFormat="1" applyFont="1" applyFill="1" applyBorder="1" applyAlignment="1" applyProtection="1">
      <alignment horizontal="center" vertical="center" wrapText="1"/>
    </xf>
    <xf numFmtId="0" fontId="39" fillId="9" borderId="0" xfId="0" quotePrefix="1" applyFont="1" applyFill="1" applyBorder="1" applyAlignment="1" applyProtection="1">
      <alignment vertical="center"/>
    </xf>
    <xf numFmtId="0" fontId="17" fillId="9" borderId="58" xfId="0" applyFont="1" applyFill="1" applyBorder="1" applyAlignment="1" applyProtection="1">
      <alignment horizontal="center" vertical="center" wrapText="1"/>
    </xf>
    <xf numFmtId="0" fontId="17" fillId="9" borderId="53" xfId="0" applyFont="1" applyFill="1" applyBorder="1" applyAlignment="1" applyProtection="1">
      <alignment horizontal="center" vertical="center" wrapText="1"/>
    </xf>
    <xf numFmtId="0" fontId="17" fillId="9" borderId="59" xfId="0" applyFont="1" applyFill="1" applyBorder="1" applyAlignment="1" applyProtection="1">
      <alignment horizontal="center" vertical="center" wrapText="1"/>
    </xf>
    <xf numFmtId="1" fontId="39" fillId="9" borderId="243" xfId="0" applyNumberFormat="1" applyFont="1" applyFill="1" applyBorder="1" applyAlignment="1" applyProtection="1">
      <alignment horizontal="center" vertical="center" wrapText="1"/>
    </xf>
    <xf numFmtId="182" fontId="39" fillId="9" borderId="219" xfId="0" applyNumberFormat="1" applyFont="1" applyFill="1" applyBorder="1" applyAlignment="1" applyProtection="1">
      <alignment horizontal="center" vertical="center" wrapText="1"/>
    </xf>
    <xf numFmtId="182" fontId="39" fillId="9" borderId="220" xfId="0" applyNumberFormat="1" applyFont="1" applyFill="1" applyBorder="1" applyAlignment="1" applyProtection="1">
      <alignment horizontal="center" vertical="center" wrapText="1"/>
    </xf>
    <xf numFmtId="1" fontId="39" fillId="9" borderId="244" xfId="0" applyNumberFormat="1" applyFont="1" applyFill="1" applyBorder="1" applyAlignment="1" applyProtection="1">
      <alignment horizontal="center" vertical="center" wrapText="1"/>
    </xf>
    <xf numFmtId="182" fontId="41" fillId="9" borderId="285" xfId="0" applyNumberFormat="1" applyFont="1" applyFill="1" applyBorder="1" applyAlignment="1" applyProtection="1">
      <alignment horizontal="center" vertical="center" wrapText="1"/>
    </xf>
    <xf numFmtId="182" fontId="41" fillId="9" borderId="286" xfId="0" applyNumberFormat="1" applyFont="1" applyFill="1" applyBorder="1" applyAlignment="1" applyProtection="1">
      <alignment horizontal="center" vertical="center" wrapText="1"/>
    </xf>
    <xf numFmtId="182" fontId="41" fillId="9" borderId="287" xfId="0" applyNumberFormat="1" applyFont="1" applyFill="1" applyBorder="1" applyAlignment="1" applyProtection="1">
      <alignment horizontal="center" vertical="center" wrapText="1"/>
    </xf>
    <xf numFmtId="0" fontId="41" fillId="0" borderId="72" xfId="0" applyFont="1" applyBorder="1" applyAlignment="1" applyProtection="1">
      <alignment horizontal="center" vertical="center" wrapText="1"/>
    </xf>
    <xf numFmtId="0" fontId="41" fillId="0" borderId="288" xfId="0" applyFont="1" applyBorder="1" applyAlignment="1" applyProtection="1">
      <alignment horizontal="center" vertical="center" wrapText="1"/>
    </xf>
    <xf numFmtId="0" fontId="41" fillId="0" borderId="271" xfId="0" applyFont="1" applyBorder="1" applyAlignment="1" applyProtection="1">
      <alignment horizontal="center" vertical="center" wrapText="1"/>
    </xf>
    <xf numFmtId="0" fontId="41" fillId="0" borderId="272" xfId="0" applyFont="1" applyBorder="1" applyAlignment="1" applyProtection="1">
      <alignment horizontal="center" vertical="center" wrapText="1"/>
    </xf>
    <xf numFmtId="4" fontId="39" fillId="0" borderId="4" xfId="0" applyNumberFormat="1" applyFont="1" applyBorder="1" applyAlignment="1" applyProtection="1">
      <alignment horizontal="center" vertical="center"/>
    </xf>
    <xf numFmtId="0" fontId="41" fillId="0" borderId="289" xfId="0" applyFont="1" applyBorder="1" applyAlignment="1" applyProtection="1">
      <alignment horizontal="center" vertical="center" wrapText="1"/>
    </xf>
    <xf numFmtId="0" fontId="41" fillId="0" borderId="279" xfId="0" applyFont="1" applyBorder="1" applyAlignment="1" applyProtection="1">
      <alignment horizontal="center" vertical="center" wrapText="1"/>
    </xf>
    <xf numFmtId="0" fontId="41" fillId="0" borderId="280" xfId="0" applyFont="1" applyBorder="1" applyAlignment="1" applyProtection="1">
      <alignment horizontal="center" vertical="center" wrapText="1"/>
    </xf>
    <xf numFmtId="4" fontId="39" fillId="0" borderId="17" xfId="0" applyNumberFormat="1" applyFont="1" applyBorder="1" applyAlignment="1" applyProtection="1">
      <alignment horizontal="center" vertical="center"/>
    </xf>
    <xf numFmtId="0" fontId="41" fillId="0" borderId="0" xfId="0" applyFont="1" applyAlignment="1" applyProtection="1"/>
    <xf numFmtId="0" fontId="41" fillId="0" borderId="0" xfId="0" applyFont="1" applyAlignment="1" applyProtection="1">
      <alignment horizontal="left"/>
    </xf>
    <xf numFmtId="0" fontId="22" fillId="0" borderId="0" xfId="0" applyFont="1" applyAlignment="1" applyProtection="1"/>
    <xf numFmtId="0" fontId="24" fillId="0" borderId="0" xfId="0" applyFont="1" applyAlignment="1" applyProtection="1">
      <alignment horizontal="right" vertical="center"/>
    </xf>
    <xf numFmtId="0" fontId="41" fillId="0" borderId="58" xfId="0" applyFont="1" applyBorder="1" applyAlignment="1" applyProtection="1">
      <alignment horizontal="center" vertical="center" wrapText="1"/>
    </xf>
    <xf numFmtId="0" fontId="24" fillId="9" borderId="168" xfId="0" applyFont="1" applyFill="1" applyBorder="1" applyAlignment="1" applyProtection="1">
      <alignment horizontal="center" vertical="center" wrapText="1"/>
    </xf>
    <xf numFmtId="0" fontId="41" fillId="0" borderId="290" xfId="0" applyFont="1" applyBorder="1" applyAlignment="1" applyProtection="1">
      <alignment horizontal="center" vertical="center" wrapText="1"/>
    </xf>
    <xf numFmtId="0" fontId="41" fillId="0" borderId="286" xfId="0" applyFont="1" applyBorder="1" applyAlignment="1" applyProtection="1">
      <alignment horizontal="center" vertical="center" wrapText="1"/>
    </xf>
    <xf numFmtId="0" fontId="41" fillId="0" borderId="287" xfId="0" applyFont="1" applyBorder="1" applyAlignment="1" applyProtection="1">
      <alignment horizontal="center" vertical="center" wrapText="1"/>
    </xf>
    <xf numFmtId="0" fontId="41" fillId="0" borderId="0" xfId="0" applyFont="1" applyFill="1" applyAlignment="1" applyProtection="1">
      <alignment vertical="center"/>
    </xf>
    <xf numFmtId="0" fontId="41" fillId="0" borderId="0" xfId="0" applyFont="1" applyFill="1" applyBorder="1" applyAlignment="1" applyProtection="1">
      <alignment horizontal="justify" vertical="center" wrapText="1"/>
    </xf>
    <xf numFmtId="0" fontId="43" fillId="9" borderId="0" xfId="0" applyFont="1" applyFill="1" applyAlignment="1" applyProtection="1">
      <alignment horizontal="left" vertical="center"/>
    </xf>
    <xf numFmtId="0" fontId="49" fillId="9" borderId="0" xfId="0" applyFont="1" applyFill="1" applyAlignment="1" applyProtection="1">
      <alignment horizontal="left" vertical="center"/>
    </xf>
    <xf numFmtId="0" fontId="9" fillId="9" borderId="0" xfId="0" applyFont="1" applyFill="1" applyAlignment="1" applyProtection="1">
      <alignment vertical="center"/>
    </xf>
    <xf numFmtId="0" fontId="43" fillId="9" borderId="0" xfId="0" applyFont="1" applyFill="1" applyProtection="1">
      <alignment vertical="center"/>
    </xf>
    <xf numFmtId="20" fontId="9" fillId="9" borderId="19" xfId="0" applyNumberFormat="1" applyFont="1" applyFill="1" applyBorder="1" applyAlignment="1" applyProtection="1">
      <alignment horizontal="center" vertical="center"/>
    </xf>
    <xf numFmtId="177" fontId="9" fillId="9" borderId="19" xfId="0" applyNumberFormat="1" applyFont="1" applyFill="1" applyBorder="1" applyAlignment="1" applyProtection="1">
      <alignment horizontal="center" vertical="center"/>
    </xf>
    <xf numFmtId="0" fontId="41" fillId="9" borderId="0" xfId="0" applyFont="1" applyFill="1" applyAlignment="1"/>
    <xf numFmtId="0" fontId="41" fillId="9" borderId="0" xfId="0" applyFont="1" applyFill="1" applyAlignment="1">
      <alignment vertical="center" wrapText="1"/>
    </xf>
    <xf numFmtId="0" fontId="41" fillId="9" borderId="0" xfId="0" applyFont="1" applyFill="1" applyAlignment="1">
      <alignment horizontal="justify" vertical="center" wrapText="1"/>
    </xf>
    <xf numFmtId="0" fontId="39" fillId="9" borderId="0" xfId="0" applyFont="1" applyFill="1" applyBorder="1">
      <alignment vertical="center"/>
    </xf>
    <xf numFmtId="0" fontId="39" fillId="9" borderId="19" xfId="0" applyFont="1" applyFill="1" applyBorder="1" applyAlignment="1">
      <alignment horizontal="center" vertical="center"/>
    </xf>
    <xf numFmtId="0" fontId="39" fillId="9" borderId="19" xfId="0" applyFont="1" applyFill="1" applyBorder="1">
      <alignment vertical="center"/>
    </xf>
    <xf numFmtId="0" fontId="9" fillId="9" borderId="254" xfId="0" applyFont="1" applyFill="1" applyBorder="1" applyAlignment="1">
      <alignment horizontal="center" vertical="center"/>
    </xf>
    <xf numFmtId="0" fontId="9" fillId="9" borderId="169" xfId="0" applyFont="1" applyFill="1" applyBorder="1" applyAlignment="1">
      <alignment horizontal="center" vertical="center"/>
    </xf>
    <xf numFmtId="0" fontId="9" fillId="9" borderId="170" xfId="0" applyFont="1" applyFill="1" applyBorder="1" applyAlignment="1">
      <alignment horizontal="center" vertical="center"/>
    </xf>
    <xf numFmtId="0" fontId="9" fillId="9" borderId="171" xfId="0" applyFont="1" applyFill="1" applyBorder="1" applyAlignment="1">
      <alignment horizontal="center" vertical="center"/>
    </xf>
    <xf numFmtId="0" fontId="39" fillId="9" borderId="19" xfId="0" applyFont="1" applyFill="1" applyBorder="1" applyAlignment="1">
      <alignment vertical="center" shrinkToFit="1"/>
    </xf>
    <xf numFmtId="0" fontId="9" fillId="9" borderId="291" xfId="0" applyFont="1" applyFill="1" applyBorder="1" applyAlignment="1">
      <alignment horizontal="center" vertical="center"/>
    </xf>
    <xf numFmtId="0" fontId="9" fillId="9" borderId="69" xfId="0" applyFont="1" applyFill="1" applyBorder="1">
      <alignment vertical="center"/>
    </xf>
    <xf numFmtId="0" fontId="9" fillId="9" borderId="70" xfId="0" applyFont="1" applyFill="1" applyBorder="1">
      <alignment vertical="center"/>
    </xf>
    <xf numFmtId="0" fontId="9" fillId="9" borderId="71" xfId="0" applyFont="1" applyFill="1" applyBorder="1">
      <alignment vertical="center"/>
    </xf>
    <xf numFmtId="0" fontId="9" fillId="9" borderId="255" xfId="0" applyFont="1" applyFill="1" applyBorder="1" applyAlignment="1">
      <alignment horizontal="center" vertical="center"/>
    </xf>
    <xf numFmtId="0" fontId="9" fillId="9" borderId="85" xfId="0" applyFont="1" applyFill="1" applyBorder="1">
      <alignment vertical="center"/>
    </xf>
    <xf numFmtId="0" fontId="9" fillId="9" borderId="19" xfId="0" applyFont="1" applyFill="1" applyBorder="1">
      <alignment vertical="center"/>
    </xf>
    <xf numFmtId="0" fontId="9" fillId="9" borderId="86" xfId="0" applyFont="1" applyFill="1" applyBorder="1">
      <alignment vertical="center"/>
    </xf>
    <xf numFmtId="0" fontId="9" fillId="9" borderId="158" xfId="0" applyFont="1" applyFill="1" applyBorder="1" applyAlignment="1">
      <alignment horizontal="center" vertical="center"/>
    </xf>
    <xf numFmtId="0" fontId="9" fillId="9" borderId="35" xfId="0" applyFont="1" applyFill="1" applyBorder="1">
      <alignment vertical="center"/>
    </xf>
    <xf numFmtId="0" fontId="9" fillId="9" borderId="4" xfId="0" applyFont="1" applyFill="1" applyBorder="1">
      <alignment vertical="center"/>
    </xf>
    <xf numFmtId="0" fontId="9" fillId="9" borderId="256" xfId="0" applyFont="1" applyFill="1" applyBorder="1" applyAlignment="1">
      <alignment horizontal="center" vertical="center"/>
    </xf>
    <xf numFmtId="0" fontId="9" fillId="9" borderId="180" xfId="0" applyFont="1" applyFill="1" applyBorder="1">
      <alignment vertical="center"/>
    </xf>
    <xf numFmtId="0" fontId="9" fillId="9" borderId="139" xfId="0" applyFont="1" applyFill="1" applyBorder="1">
      <alignment vertical="center"/>
    </xf>
    <xf numFmtId="0" fontId="9" fillId="9" borderId="181" xfId="0" applyFont="1" applyFill="1" applyBorder="1">
      <alignment vertical="center"/>
    </xf>
    <xf numFmtId="0" fontId="41" fillId="0" borderId="144" xfId="0" applyFont="1" applyFill="1" applyBorder="1" applyAlignment="1" applyProtection="1">
      <alignment vertical="center" wrapText="1"/>
    </xf>
    <xf numFmtId="184" fontId="41" fillId="0" borderId="212" xfId="0" applyNumberFormat="1" applyFont="1" applyFill="1" applyBorder="1" applyAlignment="1" applyProtection="1">
      <alignment horizontal="left" vertical="center" wrapText="1"/>
    </xf>
    <xf numFmtId="182" fontId="41" fillId="9" borderId="292" xfId="0" applyNumberFormat="1" applyFont="1" applyFill="1" applyBorder="1" applyAlignment="1" applyProtection="1">
      <alignment horizontal="center" vertical="center" shrinkToFit="1"/>
    </xf>
    <xf numFmtId="184" fontId="41" fillId="0" borderId="71" xfId="111" applyNumberFormat="1" applyFont="1" applyFill="1" applyBorder="1" applyAlignment="1">
      <alignment horizontal="center" vertical="center" shrinkToFit="1"/>
    </xf>
    <xf numFmtId="182" fontId="41" fillId="9" borderId="293" xfId="0" applyNumberFormat="1" applyFont="1" applyFill="1" applyBorder="1" applyAlignment="1" applyProtection="1">
      <alignment horizontal="center" vertical="center" shrinkToFit="1"/>
    </xf>
    <xf numFmtId="184" fontId="41" fillId="0" borderId="86" xfId="111" applyNumberFormat="1" applyFont="1" applyFill="1" applyBorder="1" applyAlignment="1">
      <alignment horizontal="center" vertical="center" shrinkToFit="1"/>
    </xf>
    <xf numFmtId="182" fontId="41" fillId="9" borderId="294" xfId="0" applyNumberFormat="1" applyFont="1" applyFill="1" applyBorder="1" applyAlignment="1" applyProtection="1">
      <alignment horizontal="center" vertical="center" shrinkToFit="1"/>
    </xf>
    <xf numFmtId="184" fontId="41" fillId="0" borderId="181" xfId="111" applyNumberFormat="1" applyFont="1" applyFill="1" applyBorder="1" applyAlignment="1">
      <alignment horizontal="center" vertical="center" shrinkToFit="1"/>
    </xf>
    <xf numFmtId="182" fontId="41" fillId="9" borderId="295" xfId="0" applyNumberFormat="1" applyFont="1" applyFill="1" applyBorder="1" applyAlignment="1" applyProtection="1">
      <alignment horizontal="center" vertical="center" wrapText="1"/>
    </xf>
    <xf numFmtId="182" fontId="41" fillId="9" borderId="296" xfId="0" applyNumberFormat="1" applyFont="1" applyFill="1" applyBorder="1" applyAlignment="1" applyProtection="1">
      <alignment horizontal="center" vertical="center" wrapText="1"/>
    </xf>
    <xf numFmtId="182" fontId="41" fillId="9" borderId="297" xfId="0" applyNumberFormat="1" applyFont="1" applyFill="1" applyBorder="1" applyAlignment="1" applyProtection="1">
      <alignment horizontal="center" vertical="center" wrapText="1"/>
    </xf>
    <xf numFmtId="182" fontId="41" fillId="9" borderId="298" xfId="0" applyNumberFormat="1" applyFont="1" applyFill="1" applyBorder="1" applyAlignment="1" applyProtection="1">
      <alignment horizontal="center" vertical="center" wrapText="1"/>
    </xf>
    <xf numFmtId="0" fontId="39" fillId="14" borderId="35" xfId="0" applyFont="1" applyFill="1" applyBorder="1" applyAlignment="1" applyProtection="1">
      <alignment horizontal="center" vertical="center" wrapText="1"/>
      <protection locked="0"/>
    </xf>
    <xf numFmtId="0" fontId="39" fillId="16" borderId="4" xfId="0" applyFont="1" applyFill="1" applyBorder="1" applyAlignment="1" applyProtection="1">
      <alignment horizontal="center" vertical="center" wrapText="1"/>
      <protection locked="0"/>
    </xf>
    <xf numFmtId="0" fontId="39" fillId="14" borderId="4" xfId="0" applyFont="1" applyFill="1" applyBorder="1" applyAlignment="1" applyProtection="1">
      <alignment horizontal="center" vertical="center" wrapText="1"/>
      <protection locked="0"/>
    </xf>
    <xf numFmtId="0" fontId="39" fillId="16" borderId="90" xfId="0" applyFont="1" applyFill="1" applyBorder="1" applyAlignment="1" applyProtection="1">
      <alignment horizontal="center" vertical="center" wrapText="1"/>
      <protection locked="0"/>
    </xf>
    <xf numFmtId="0" fontId="39" fillId="16" borderId="37" xfId="0" applyFont="1" applyFill="1" applyBorder="1" applyAlignment="1" applyProtection="1">
      <alignment horizontal="center" vertical="center" wrapText="1"/>
      <protection locked="0"/>
    </xf>
    <xf numFmtId="0" fontId="39" fillId="16" borderId="10" xfId="0" applyFont="1" applyFill="1" applyBorder="1" applyAlignment="1" applyProtection="1">
      <alignment horizontal="center" vertical="center" wrapText="1"/>
      <protection locked="0"/>
    </xf>
    <xf numFmtId="0" fontId="39" fillId="16" borderId="212" xfId="0" applyFont="1" applyFill="1" applyBorder="1" applyAlignment="1" applyProtection="1">
      <alignment horizontal="center" vertical="center" wrapText="1"/>
      <protection locked="0"/>
    </xf>
    <xf numFmtId="0" fontId="39" fillId="16" borderId="40" xfId="0" applyFont="1" applyFill="1" applyBorder="1" applyAlignment="1" applyProtection="1">
      <alignment horizontal="center" vertical="center" wrapText="1"/>
      <protection locked="0"/>
    </xf>
    <xf numFmtId="0" fontId="39" fillId="16" borderId="17" xfId="0" applyFont="1" applyFill="1" applyBorder="1" applyAlignment="1" applyProtection="1">
      <alignment horizontal="center" vertical="center" wrapText="1"/>
      <protection locked="0"/>
    </xf>
    <xf numFmtId="0" fontId="39" fillId="16" borderId="97" xfId="0" applyFont="1" applyFill="1" applyBorder="1" applyAlignment="1" applyProtection="1">
      <alignment horizontal="center" vertical="center" wrapText="1"/>
      <protection locked="0"/>
    </xf>
    <xf numFmtId="0" fontId="9" fillId="9" borderId="69" xfId="0" applyFont="1" applyFill="1" applyBorder="1" applyAlignment="1">
      <alignment vertical="center" shrinkToFit="1"/>
    </xf>
    <xf numFmtId="0" fontId="30" fillId="0" borderId="0" xfId="0" applyFont="1">
      <alignment vertical="center"/>
    </xf>
    <xf numFmtId="0" fontId="39" fillId="0" borderId="169" xfId="0" applyFont="1" applyBorder="1" applyAlignment="1">
      <alignment vertical="center"/>
    </xf>
    <xf numFmtId="0" fontId="39" fillId="0" borderId="210" xfId="0" applyFont="1" applyBorder="1" applyAlignment="1">
      <alignment vertical="center"/>
    </xf>
    <xf numFmtId="0" fontId="41" fillId="0" borderId="222" xfId="0" applyFont="1" applyBorder="1" applyAlignment="1">
      <alignment horizontal="center" vertical="center"/>
    </xf>
    <xf numFmtId="0" fontId="41" fillId="0" borderId="223" xfId="0" applyFont="1" applyBorder="1" applyAlignment="1">
      <alignment horizontal="center" vertical="center"/>
    </xf>
    <xf numFmtId="0" fontId="41" fillId="0" borderId="225" xfId="0" applyFont="1" applyBorder="1" applyAlignment="1">
      <alignment horizontal="center" vertical="center"/>
    </xf>
    <xf numFmtId="0" fontId="41" fillId="0" borderId="226" xfId="0" applyFont="1" applyBorder="1" applyAlignment="1">
      <alignment horizontal="center" vertical="center"/>
    </xf>
    <xf numFmtId="0" fontId="41" fillId="0" borderId="227" xfId="0" applyFont="1" applyBorder="1" applyAlignment="1">
      <alignment horizontal="center" vertical="center"/>
    </xf>
    <xf numFmtId="0" fontId="41" fillId="0" borderId="229" xfId="0" applyFont="1" applyBorder="1" applyAlignment="1">
      <alignment horizontal="center" vertical="center"/>
    </xf>
    <xf numFmtId="0" fontId="17" fillId="0" borderId="0" xfId="0" applyFont="1">
      <alignment vertical="center"/>
    </xf>
    <xf numFmtId="0" fontId="24" fillId="0" borderId="38"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39" xfId="0" applyFont="1" applyBorder="1" applyAlignment="1">
      <alignment horizontal="center" vertical="center" wrapText="1"/>
    </xf>
    <xf numFmtId="0" fontId="39" fillId="14" borderId="3" xfId="0" applyFont="1" applyFill="1" applyBorder="1" applyAlignment="1" applyProtection="1">
      <alignment horizontal="center" vertical="center" wrapText="1"/>
      <protection locked="0"/>
    </xf>
    <xf numFmtId="0" fontId="39" fillId="14" borderId="1" xfId="0" applyFont="1" applyFill="1" applyBorder="1" applyAlignment="1" applyProtection="1">
      <alignment horizontal="center" vertical="center" wrapText="1"/>
      <protection locked="0"/>
    </xf>
    <xf numFmtId="0" fontId="39" fillId="14" borderId="0" xfId="0" applyFont="1" applyFill="1" applyBorder="1" applyAlignment="1" applyProtection="1">
      <alignment horizontal="center" vertical="center" wrapText="1"/>
      <protection locked="0"/>
    </xf>
    <xf numFmtId="0" fontId="39" fillId="14" borderId="11" xfId="0" applyFont="1" applyFill="1" applyBorder="1" applyAlignment="1" applyProtection="1">
      <alignment horizontal="center" vertical="center" wrapText="1"/>
      <protection locked="0"/>
    </xf>
    <xf numFmtId="0" fontId="39" fillId="14" borderId="12" xfId="0" applyFont="1" applyFill="1" applyBorder="1" applyAlignment="1" applyProtection="1">
      <alignment horizontal="center" vertical="center" wrapText="1"/>
      <protection locked="0"/>
    </xf>
    <xf numFmtId="0" fontId="39" fillId="15" borderId="33" xfId="0" applyFont="1" applyFill="1" applyBorder="1" applyAlignment="1" applyProtection="1">
      <alignment horizontal="left" vertical="center" shrinkToFit="1"/>
      <protection locked="0"/>
    </xf>
    <xf numFmtId="0" fontId="39" fillId="15" borderId="9" xfId="0" applyFont="1" applyFill="1" applyBorder="1" applyAlignment="1" applyProtection="1">
      <alignment horizontal="left" vertical="center" shrinkToFit="1"/>
      <protection locked="0"/>
    </xf>
    <xf numFmtId="0" fontId="39" fillId="15" borderId="6" xfId="0" applyFont="1" applyFill="1" applyBorder="1" applyAlignment="1" applyProtection="1">
      <alignment horizontal="left" vertical="center" shrinkToFit="1"/>
      <protection locked="0"/>
    </xf>
    <xf numFmtId="0" fontId="39" fillId="15" borderId="7" xfId="0" applyFont="1" applyFill="1" applyBorder="1" applyAlignment="1" applyProtection="1">
      <alignment horizontal="left" vertical="center" shrinkToFit="1"/>
      <protection locked="0"/>
    </xf>
    <xf numFmtId="0" fontId="39" fillId="15" borderId="1" xfId="0" applyFont="1" applyFill="1" applyBorder="1" applyAlignment="1" applyProtection="1">
      <alignment horizontal="left" vertical="center" shrinkToFit="1"/>
      <protection locked="0"/>
    </xf>
    <xf numFmtId="0" fontId="39" fillId="15" borderId="0" xfId="0" applyFont="1" applyFill="1" applyBorder="1" applyAlignment="1" applyProtection="1">
      <alignment horizontal="left" vertical="center" shrinkToFit="1"/>
      <protection locked="0"/>
    </xf>
    <xf numFmtId="0" fontId="39" fillId="15" borderId="11" xfId="0" applyFont="1" applyFill="1" applyBorder="1" applyAlignment="1" applyProtection="1">
      <alignment horizontal="left" vertical="center" shrinkToFit="1"/>
      <protection locked="0"/>
    </xf>
    <xf numFmtId="0" fontId="39" fillId="15" borderId="12" xfId="0" applyFont="1" applyFill="1" applyBorder="1" applyAlignment="1" applyProtection="1">
      <alignment horizontal="left" vertical="center" shrinkToFit="1"/>
      <protection locked="0"/>
    </xf>
    <xf numFmtId="0" fontId="39" fillId="15" borderId="38" xfId="0" applyFont="1" applyFill="1" applyBorder="1" applyAlignment="1" applyProtection="1">
      <alignment horizontal="left" vertical="center" shrinkToFit="1"/>
      <protection locked="0"/>
    </xf>
    <xf numFmtId="0" fontId="39" fillId="15" borderId="15" xfId="0" applyFont="1" applyFill="1" applyBorder="1" applyAlignment="1" applyProtection="1">
      <alignment horizontal="left" vertical="center" shrinkToFit="1"/>
      <protection locked="0"/>
    </xf>
    <xf numFmtId="0" fontId="39" fillId="15" borderId="16" xfId="0" applyFont="1" applyFill="1" applyBorder="1" applyAlignment="1" applyProtection="1">
      <alignment horizontal="left" vertical="center" shrinkToFit="1"/>
      <protection locked="0"/>
    </xf>
    <xf numFmtId="0" fontId="39" fillId="15" borderId="14" xfId="0" applyFont="1" applyFill="1" applyBorder="1" applyAlignment="1" applyProtection="1">
      <alignment horizontal="left" vertical="center" shrinkToFit="1"/>
      <protection locked="0"/>
    </xf>
    <xf numFmtId="0" fontId="30" fillId="0" borderId="33" xfId="0" applyFont="1" applyBorder="1" applyAlignment="1">
      <alignment vertical="center"/>
    </xf>
    <xf numFmtId="0" fontId="30" fillId="0" borderId="213" xfId="0" applyFont="1" applyBorder="1" applyAlignment="1">
      <alignment vertical="center"/>
    </xf>
    <xf numFmtId="0" fontId="30" fillId="0" borderId="299" xfId="0" applyFont="1" applyBorder="1" applyAlignment="1">
      <alignment vertical="center"/>
    </xf>
    <xf numFmtId="0" fontId="30" fillId="0" borderId="7" xfId="0" applyFont="1" applyBorder="1" applyAlignment="1">
      <alignment vertical="center"/>
    </xf>
    <xf numFmtId="0" fontId="30" fillId="0" borderId="214" xfId="0" applyFont="1" applyBorder="1" applyAlignment="1">
      <alignment vertical="center"/>
    </xf>
    <xf numFmtId="0" fontId="30" fillId="0" borderId="250" xfId="0" applyFont="1" applyBorder="1" applyAlignment="1">
      <alignment vertical="center"/>
    </xf>
    <xf numFmtId="0" fontId="30" fillId="0" borderId="6" xfId="0" applyFont="1" applyBorder="1" applyAlignment="1">
      <alignment vertical="center"/>
    </xf>
    <xf numFmtId="0" fontId="30" fillId="0" borderId="1" xfId="0" applyFont="1" applyBorder="1" applyAlignment="1">
      <alignment vertical="center"/>
    </xf>
    <xf numFmtId="0" fontId="30" fillId="0" borderId="216" xfId="0" applyFont="1" applyBorder="1" applyAlignment="1">
      <alignment vertical="center"/>
    </xf>
    <xf numFmtId="0" fontId="30" fillId="0" borderId="11" xfId="0" applyFont="1" applyBorder="1" applyAlignment="1">
      <alignment vertical="center"/>
    </xf>
    <xf numFmtId="0" fontId="30" fillId="0" borderId="12" xfId="0" applyFont="1" applyBorder="1" applyAlignment="1">
      <alignment vertical="center"/>
    </xf>
    <xf numFmtId="0" fontId="30" fillId="0" borderId="0" xfId="0" applyFont="1" applyBorder="1" applyAlignment="1">
      <alignment vertical="center"/>
    </xf>
    <xf numFmtId="0" fontId="30" fillId="0" borderId="300" xfId="0" applyFont="1" applyBorder="1" applyAlignment="1">
      <alignment vertical="center"/>
    </xf>
    <xf numFmtId="0" fontId="30" fillId="0" borderId="217" xfId="0" applyFont="1" applyBorder="1" applyAlignment="1">
      <alignment vertical="center"/>
    </xf>
    <xf numFmtId="0" fontId="30" fillId="0" borderId="251" xfId="0" applyFont="1" applyBorder="1" applyAlignment="1">
      <alignment vertical="center"/>
    </xf>
    <xf numFmtId="0" fontId="17" fillId="0" borderId="1" xfId="0" applyFont="1" applyBorder="1" applyAlignment="1">
      <alignment vertical="center"/>
    </xf>
    <xf numFmtId="0" fontId="17" fillId="0" borderId="216" xfId="0" applyFont="1" applyBorder="1" applyAlignment="1">
      <alignment vertical="center"/>
    </xf>
    <xf numFmtId="0" fontId="17" fillId="0" borderId="300" xfId="0" applyFont="1" applyBorder="1" applyAlignment="1">
      <alignment vertical="center"/>
    </xf>
    <xf numFmtId="0" fontId="17" fillId="0" borderId="12" xfId="0" applyFont="1" applyBorder="1" applyAlignment="1">
      <alignment vertical="center"/>
    </xf>
    <xf numFmtId="0" fontId="17" fillId="0" borderId="0" xfId="0" applyFont="1" applyBorder="1" applyAlignment="1">
      <alignment vertical="center"/>
    </xf>
    <xf numFmtId="0" fontId="17" fillId="0" borderId="11" xfId="0" applyFont="1" applyBorder="1" applyAlignment="1">
      <alignment vertical="center"/>
    </xf>
    <xf numFmtId="0" fontId="17" fillId="0" borderId="217" xfId="0" applyFont="1" applyBorder="1" applyAlignment="1">
      <alignment vertical="center"/>
    </xf>
    <xf numFmtId="0" fontId="17" fillId="0" borderId="251" xfId="0" applyFont="1" applyBorder="1" applyAlignment="1">
      <alignment vertical="center"/>
    </xf>
    <xf numFmtId="0" fontId="17" fillId="0" borderId="58" xfId="0" applyFont="1" applyBorder="1" applyAlignment="1">
      <alignment vertical="center"/>
    </xf>
    <xf numFmtId="0" fontId="17" fillId="0" borderId="219" xfId="0" applyFont="1" applyBorder="1" applyAlignment="1">
      <alignment vertical="center"/>
    </xf>
    <xf numFmtId="0" fontId="17" fillId="0" borderId="301" xfId="0" applyFont="1" applyBorder="1" applyAlignment="1">
      <alignment horizontal="center" vertical="center"/>
    </xf>
    <xf numFmtId="0" fontId="17" fillId="0" borderId="52" xfId="0" applyFont="1" applyBorder="1" applyAlignment="1">
      <alignment vertical="center"/>
    </xf>
    <xf numFmtId="0" fontId="17" fillId="0" borderId="53" xfId="0" applyFont="1" applyBorder="1" applyAlignment="1">
      <alignment horizontal="center" vertical="center"/>
    </xf>
    <xf numFmtId="0" fontId="17" fillId="0" borderId="54" xfId="0" applyFont="1" applyBorder="1" applyAlignment="1">
      <alignment horizontal="center" vertical="center"/>
    </xf>
    <xf numFmtId="0" fontId="17" fillId="0" borderId="53" xfId="0" applyFont="1" applyBorder="1" applyAlignment="1">
      <alignment vertical="center"/>
    </xf>
    <xf numFmtId="0" fontId="17" fillId="0" borderId="220" xfId="0" applyFont="1" applyBorder="1" applyAlignment="1">
      <alignment horizontal="center" vertical="center"/>
    </xf>
    <xf numFmtId="0" fontId="17" fillId="0" borderId="252" xfId="0" applyFont="1" applyBorder="1" applyAlignment="1">
      <alignment vertical="center"/>
    </xf>
    <xf numFmtId="0" fontId="41" fillId="0" borderId="230" xfId="0" applyFont="1" applyBorder="1" applyAlignment="1">
      <alignment horizontal="center" vertical="center"/>
    </xf>
    <xf numFmtId="0" fontId="41" fillId="0" borderId="231" xfId="0" applyFont="1" applyBorder="1" applyAlignment="1">
      <alignment horizontal="center" vertical="center"/>
    </xf>
    <xf numFmtId="0" fontId="41" fillId="0" borderId="233" xfId="0" applyFont="1" applyBorder="1" applyAlignment="1">
      <alignment horizontal="center" vertical="center"/>
    </xf>
    <xf numFmtId="180" fontId="39" fillId="0" borderId="0" xfId="0" applyNumberFormat="1" applyFont="1" applyBorder="1" applyAlignment="1" applyProtection="1">
      <alignment horizontal="center" vertical="center"/>
    </xf>
    <xf numFmtId="0" fontId="39" fillId="0" borderId="302" xfId="0" applyFont="1" applyBorder="1" applyAlignment="1">
      <alignment vertical="center"/>
    </xf>
    <xf numFmtId="182" fontId="39" fillId="14" borderId="15" xfId="0" applyNumberFormat="1" applyFont="1" applyFill="1" applyBorder="1" applyAlignment="1" applyProtection="1">
      <alignment horizontal="center" vertical="center" shrinkToFit="1"/>
      <protection locked="0"/>
    </xf>
    <xf numFmtId="182" fontId="39" fillId="14" borderId="224" xfId="0" applyNumberFormat="1" applyFont="1" applyFill="1" applyBorder="1" applyAlignment="1" applyProtection="1">
      <alignment horizontal="center" vertical="center" shrinkToFit="1"/>
      <protection locked="0"/>
    </xf>
    <xf numFmtId="182" fontId="41" fillId="15" borderId="303" xfId="0" applyNumberFormat="1" applyFont="1" applyFill="1" applyBorder="1" applyAlignment="1" applyProtection="1">
      <alignment horizontal="center" vertical="center" shrinkToFit="1"/>
      <protection locked="0"/>
    </xf>
    <xf numFmtId="182" fontId="41" fillId="15" borderId="275" xfId="0" applyNumberFormat="1" applyFont="1" applyFill="1" applyBorder="1" applyAlignment="1" applyProtection="1">
      <alignment horizontal="center" vertical="center" shrinkToFit="1"/>
      <protection locked="0"/>
    </xf>
    <xf numFmtId="182" fontId="41" fillId="0" borderId="275" xfId="0" applyNumberFormat="1" applyFont="1" applyBorder="1" applyAlignment="1">
      <alignment horizontal="center" vertical="center" shrinkToFit="1"/>
    </xf>
    <xf numFmtId="182" fontId="41" fillId="0" borderId="304" xfId="0" applyNumberFormat="1" applyFont="1" applyBorder="1" applyAlignment="1">
      <alignment horizontal="center" vertical="center" shrinkToFit="1"/>
    </xf>
    <xf numFmtId="0" fontId="39" fillId="0" borderId="37" xfId="0" applyFont="1" applyBorder="1" applyAlignment="1">
      <alignment vertical="center"/>
    </xf>
    <xf numFmtId="182" fontId="39" fillId="14" borderId="228" xfId="0" applyNumberFormat="1" applyFont="1" applyFill="1" applyBorder="1" applyAlignment="1" applyProtection="1">
      <alignment horizontal="center" vertical="center" shrinkToFit="1"/>
      <protection locked="0"/>
    </xf>
    <xf numFmtId="182" fontId="41" fillId="15" borderId="226" xfId="0" applyNumberFormat="1" applyFont="1" applyFill="1" applyBorder="1" applyAlignment="1" applyProtection="1">
      <alignment horizontal="center" vertical="center" shrinkToFit="1"/>
      <protection locked="0"/>
    </xf>
    <xf numFmtId="182" fontId="41" fillId="15" borderId="227" xfId="0" applyNumberFormat="1" applyFont="1" applyFill="1" applyBorder="1" applyAlignment="1" applyProtection="1">
      <alignment horizontal="center" vertical="center" shrinkToFit="1"/>
      <protection locked="0"/>
    </xf>
    <xf numFmtId="182" fontId="41" fillId="0" borderId="227" xfId="0" applyNumberFormat="1" applyFont="1" applyBorder="1" applyAlignment="1">
      <alignment horizontal="center" vertical="center" shrinkToFit="1"/>
    </xf>
    <xf numFmtId="182" fontId="41" fillId="0" borderId="229" xfId="0" applyNumberFormat="1" applyFont="1" applyBorder="1" applyAlignment="1">
      <alignment horizontal="center" vertical="center" shrinkToFit="1"/>
    </xf>
    <xf numFmtId="182" fontId="39" fillId="14" borderId="305" xfId="0" applyNumberFormat="1" applyFont="1" applyFill="1" applyBorder="1" applyAlignment="1" applyProtection="1">
      <alignment horizontal="center" vertical="center" shrinkToFit="1"/>
      <protection locked="0"/>
    </xf>
    <xf numFmtId="182" fontId="39" fillId="14" borderId="232" xfId="0" applyNumberFormat="1" applyFont="1" applyFill="1" applyBorder="1" applyAlignment="1" applyProtection="1">
      <alignment horizontal="center" vertical="center" shrinkToFit="1"/>
      <protection locked="0"/>
    </xf>
    <xf numFmtId="182" fontId="41" fillId="15" borderId="230" xfId="0" applyNumberFormat="1" applyFont="1" applyFill="1" applyBorder="1" applyAlignment="1" applyProtection="1">
      <alignment horizontal="center" vertical="center" shrinkToFit="1"/>
      <protection locked="0"/>
    </xf>
    <xf numFmtId="182" fontId="41" fillId="15" borderId="231" xfId="0" applyNumberFormat="1" applyFont="1" applyFill="1" applyBorder="1" applyAlignment="1" applyProtection="1">
      <alignment horizontal="center" vertical="center" shrinkToFit="1"/>
      <protection locked="0"/>
    </xf>
    <xf numFmtId="182" fontId="41" fillId="0" borderId="233" xfId="0" applyNumberFormat="1" applyFont="1" applyBorder="1" applyAlignment="1">
      <alignment horizontal="center" vertical="center" shrinkToFit="1"/>
    </xf>
    <xf numFmtId="182" fontId="39" fillId="14" borderId="30" xfId="0" applyNumberFormat="1" applyFont="1" applyFill="1" applyBorder="1" applyAlignment="1" applyProtection="1">
      <alignment horizontal="center" vertical="center" shrinkToFit="1"/>
      <protection locked="0"/>
    </xf>
    <xf numFmtId="182" fontId="41" fillId="15" borderId="222" xfId="0" applyNumberFormat="1" applyFont="1" applyFill="1" applyBorder="1" applyAlignment="1" applyProtection="1">
      <alignment horizontal="center" vertical="center" shrinkToFit="1"/>
      <protection locked="0"/>
    </xf>
    <xf numFmtId="182" fontId="41" fillId="15" borderId="223" xfId="0" applyNumberFormat="1" applyFont="1" applyFill="1" applyBorder="1" applyAlignment="1" applyProtection="1">
      <alignment horizontal="center" vertical="center" shrinkToFit="1"/>
      <protection locked="0"/>
    </xf>
    <xf numFmtId="182" fontId="41" fillId="0" borderId="225" xfId="0" applyNumberFormat="1" applyFont="1" applyBorder="1" applyAlignment="1">
      <alignment horizontal="center" vertical="center" shrinkToFit="1"/>
    </xf>
    <xf numFmtId="0" fontId="39" fillId="0" borderId="37" xfId="0" quotePrefix="1" applyFont="1" applyBorder="1" applyAlignment="1">
      <alignment vertical="center"/>
    </xf>
    <xf numFmtId="0" fontId="39" fillId="9" borderId="37" xfId="0" applyFont="1" applyFill="1" applyBorder="1" applyAlignment="1">
      <alignment vertical="center"/>
    </xf>
    <xf numFmtId="0" fontId="39" fillId="17" borderId="37" xfId="0" applyFont="1" applyFill="1" applyBorder="1" applyAlignment="1">
      <alignment vertical="center"/>
    </xf>
    <xf numFmtId="0" fontId="39" fillId="0" borderId="306" xfId="0" applyFont="1" applyBorder="1" applyAlignment="1">
      <alignment vertical="center"/>
    </xf>
    <xf numFmtId="182" fontId="41" fillId="15" borderId="307" xfId="0" applyNumberFormat="1" applyFont="1" applyFill="1" applyBorder="1" applyAlignment="1" applyProtection="1">
      <alignment horizontal="center" vertical="center" shrinkToFit="1"/>
      <protection locked="0"/>
    </xf>
    <xf numFmtId="182" fontId="41" fillId="15" borderId="308" xfId="0" applyNumberFormat="1" applyFont="1" applyFill="1" applyBorder="1" applyAlignment="1" applyProtection="1">
      <alignment horizontal="center" vertical="center" shrinkToFit="1"/>
      <protection locked="0"/>
    </xf>
    <xf numFmtId="182" fontId="41" fillId="0" borderId="253" xfId="0" applyNumberFormat="1" applyFont="1" applyBorder="1" applyAlignment="1">
      <alignment horizontal="center" vertical="center" shrinkToFit="1"/>
    </xf>
    <xf numFmtId="182" fontId="39" fillId="0" borderId="238" xfId="0" applyNumberFormat="1" applyFont="1" applyBorder="1" applyAlignment="1">
      <alignment horizontal="center" vertical="center" wrapText="1"/>
    </xf>
    <xf numFmtId="182" fontId="39" fillId="0" borderId="240" xfId="0" applyNumberFormat="1" applyFont="1" applyBorder="1" applyAlignment="1">
      <alignment horizontal="center" vertical="center" wrapText="1"/>
    </xf>
    <xf numFmtId="182" fontId="41" fillId="0" borderId="309" xfId="0" applyNumberFormat="1" applyFont="1" applyBorder="1" applyAlignment="1">
      <alignment horizontal="center" vertical="center" shrinkToFit="1"/>
    </xf>
    <xf numFmtId="182" fontId="41" fillId="0" borderId="310" xfId="0" applyNumberFormat="1" applyFont="1" applyBorder="1" applyAlignment="1">
      <alignment horizontal="center" vertical="center" shrinkToFit="1"/>
    </xf>
    <xf numFmtId="182" fontId="41" fillId="0" borderId="311" xfId="0" applyNumberFormat="1" applyFont="1" applyBorder="1" applyAlignment="1">
      <alignment horizontal="center" vertical="center" shrinkToFit="1"/>
    </xf>
    <xf numFmtId="182" fontId="41" fillId="0" borderId="312" xfId="111" applyNumberFormat="1" applyFont="1" applyBorder="1" applyAlignment="1">
      <alignment horizontal="right" vertical="center" shrinkToFit="1"/>
    </xf>
    <xf numFmtId="182" fontId="41" fillId="0" borderId="237" xfId="111" applyNumberFormat="1" applyFont="1" applyBorder="1" applyAlignment="1">
      <alignment horizontal="right" vertical="center" shrinkToFit="1"/>
    </xf>
    <xf numFmtId="182" fontId="39" fillId="0" borderId="243" xfId="0" applyNumberFormat="1" applyFont="1" applyBorder="1" applyAlignment="1">
      <alignment horizontal="center" vertical="center" wrapText="1"/>
    </xf>
    <xf numFmtId="182" fontId="39" fillId="0" borderId="244" xfId="0" applyNumberFormat="1" applyFont="1" applyBorder="1" applyAlignment="1">
      <alignment horizontal="center" vertical="center" wrapText="1"/>
    </xf>
    <xf numFmtId="182" fontId="41" fillId="0" borderId="289" xfId="0" applyNumberFormat="1" applyFont="1" applyBorder="1" applyAlignment="1">
      <alignment horizontal="center" vertical="center" shrinkToFit="1"/>
    </xf>
    <xf numFmtId="182" fontId="41" fillId="0" borderId="279" xfId="0" applyNumberFormat="1" applyFont="1" applyBorder="1" applyAlignment="1">
      <alignment horizontal="center" vertical="center" shrinkToFit="1"/>
    </xf>
    <xf numFmtId="182" fontId="41" fillId="0" borderId="313" xfId="0" applyNumberFormat="1" applyFont="1" applyBorder="1" applyAlignment="1">
      <alignment horizontal="center" vertical="center" shrinkToFit="1"/>
    </xf>
    <xf numFmtId="182" fontId="41" fillId="0" borderId="10" xfId="111" applyNumberFormat="1" applyFont="1" applyBorder="1" applyAlignment="1">
      <alignment horizontal="right" vertical="center" shrinkToFit="1"/>
    </xf>
    <xf numFmtId="182" fontId="41" fillId="0" borderId="36" xfId="111" applyNumberFormat="1" applyFont="1" applyBorder="1" applyAlignment="1">
      <alignment horizontal="right" vertical="center" shrinkToFit="1"/>
    </xf>
    <xf numFmtId="182" fontId="39" fillId="0" borderId="245" xfId="0" applyNumberFormat="1" applyFont="1" applyBorder="1" applyAlignment="1">
      <alignment horizontal="center" vertical="center" wrapText="1"/>
    </xf>
    <xf numFmtId="182" fontId="39" fillId="0" borderId="247" xfId="0" applyNumberFormat="1" applyFont="1" applyBorder="1" applyAlignment="1">
      <alignment horizontal="center" vertical="center" wrapText="1"/>
    </xf>
    <xf numFmtId="0" fontId="30" fillId="0" borderId="0" xfId="0" applyFont="1" applyAlignment="1">
      <alignment horizontal="right" vertical="center"/>
    </xf>
    <xf numFmtId="0" fontId="39" fillId="14" borderId="36" xfId="0" applyFont="1" applyFill="1" applyBorder="1" applyAlignment="1" applyProtection="1">
      <alignment horizontal="center" vertical="center" wrapText="1"/>
      <protection locked="0"/>
    </xf>
    <xf numFmtId="0" fontId="39" fillId="15" borderId="34" xfId="0" applyFont="1" applyFill="1" applyBorder="1" applyAlignment="1" applyProtection="1">
      <alignment horizontal="left" vertical="center" shrinkToFit="1"/>
      <protection locked="0"/>
    </xf>
    <xf numFmtId="0" fontId="39" fillId="15" borderId="36" xfId="0" applyFont="1" applyFill="1" applyBorder="1" applyAlignment="1" applyProtection="1">
      <alignment horizontal="left" vertical="center" shrinkToFit="1"/>
      <protection locked="0"/>
    </xf>
    <xf numFmtId="0" fontId="39" fillId="15" borderId="39" xfId="0" applyFont="1" applyFill="1" applyBorder="1" applyAlignment="1" applyProtection="1">
      <alignment horizontal="left" vertical="center" shrinkToFit="1"/>
      <protection locked="0"/>
    </xf>
    <xf numFmtId="0" fontId="30" fillId="0" borderId="34" xfId="0" applyFont="1" applyBorder="1" applyAlignment="1">
      <alignment vertical="center"/>
    </xf>
    <xf numFmtId="0" fontId="30" fillId="0" borderId="36" xfId="0" applyFont="1" applyBorder="1" applyAlignment="1">
      <alignment vertical="center"/>
    </xf>
    <xf numFmtId="0" fontId="17" fillId="0" borderId="36" xfId="0" applyFont="1" applyBorder="1" applyAlignment="1">
      <alignment vertical="center"/>
    </xf>
    <xf numFmtId="0" fontId="17" fillId="0" borderId="59" xfId="0" applyFont="1" applyBorder="1" applyAlignment="1">
      <alignment horizontal="center" vertical="center"/>
    </xf>
    <xf numFmtId="0" fontId="9" fillId="9" borderId="19" xfId="0" applyFont="1" applyFill="1" applyBorder="1" applyAlignment="1" applyProtection="1">
      <alignment horizontal="center" vertical="center"/>
      <protection locked="0"/>
    </xf>
    <xf numFmtId="0" fontId="9" fillId="9" borderId="0" xfId="0" applyFont="1" applyFill="1" applyAlignment="1" applyProtection="1">
      <alignment horizontal="right" vertical="center"/>
    </xf>
    <xf numFmtId="0" fontId="50" fillId="9" borderId="2" xfId="0" applyFont="1" applyFill="1" applyBorder="1" applyAlignment="1" applyProtection="1">
      <alignment horizontal="center" vertical="center" shrinkToFit="1"/>
    </xf>
    <xf numFmtId="0" fontId="50" fillId="9" borderId="5" xfId="0" applyFont="1" applyFill="1" applyBorder="1" applyAlignment="1" applyProtection="1">
      <alignment horizontal="center" vertical="center"/>
    </xf>
    <xf numFmtId="0" fontId="24" fillId="17" borderId="0" xfId="0" applyFont="1" applyFill="1" applyAlignment="1">
      <alignment vertical="center" wrapText="1"/>
    </xf>
    <xf numFmtId="0" fontId="39" fillId="9" borderId="156" xfId="0" applyFont="1" applyFill="1" applyBorder="1" applyAlignment="1">
      <alignment horizontal="center" vertical="center"/>
    </xf>
    <xf numFmtId="0" fontId="9" fillId="9" borderId="40" xfId="0" applyFont="1" applyFill="1" applyBorder="1" applyAlignment="1">
      <alignment vertical="center" shrinkToFit="1"/>
    </xf>
    <xf numFmtId="0" fontId="9" fillId="9" borderId="17" xfId="0" applyFont="1" applyFill="1" applyBorder="1" applyAlignment="1">
      <alignment vertical="center" shrinkToFit="1"/>
    </xf>
    <xf numFmtId="0" fontId="9" fillId="9" borderId="97" xfId="0" applyFont="1" applyFill="1" applyBorder="1">
      <alignment vertical="center"/>
    </xf>
    <xf numFmtId="0" fontId="39" fillId="9" borderId="255" xfId="0" applyFont="1" applyFill="1" applyBorder="1" applyAlignment="1">
      <alignment horizontal="center" vertical="center"/>
    </xf>
    <xf numFmtId="0" fontId="9" fillId="9" borderId="85" xfId="0" applyFont="1" applyFill="1" applyBorder="1" applyAlignment="1">
      <alignment vertical="center" shrinkToFit="1"/>
    </xf>
    <xf numFmtId="0" fontId="9" fillId="9" borderId="19" xfId="0" applyFont="1" applyFill="1" applyBorder="1" applyAlignment="1">
      <alignment vertical="center" shrinkToFit="1"/>
    </xf>
    <xf numFmtId="0" fontId="39" fillId="9" borderId="256" xfId="0" applyFont="1" applyFill="1" applyBorder="1" applyAlignment="1">
      <alignment horizontal="center" vertical="center"/>
    </xf>
    <xf numFmtId="0" fontId="9" fillId="9" borderId="139" xfId="0" applyFont="1" applyFill="1" applyBorder="1" applyAlignment="1">
      <alignment vertical="center" shrinkToFit="1"/>
    </xf>
    <xf numFmtId="0" fontId="39" fillId="15" borderId="19" xfId="0" applyFont="1" applyFill="1" applyBorder="1" applyAlignment="1" applyProtection="1">
      <alignment horizontal="center" vertical="center"/>
      <protection locked="0"/>
    </xf>
    <xf numFmtId="0" fontId="39" fillId="0" borderId="0" xfId="0" applyFont="1" applyProtection="1">
      <alignment vertical="center"/>
      <protection locked="0"/>
    </xf>
    <xf numFmtId="20" fontId="39" fillId="9" borderId="0" xfId="0" applyNumberFormat="1" applyFont="1" applyFill="1" applyBorder="1" applyAlignment="1" applyProtection="1">
      <alignment vertical="center"/>
      <protection locked="0"/>
    </xf>
    <xf numFmtId="0" fontId="41" fillId="9" borderId="19" xfId="0" applyFont="1" applyFill="1" applyBorder="1" applyAlignment="1">
      <alignment horizontal="center" vertical="center"/>
    </xf>
    <xf numFmtId="180" fontId="41" fillId="9" borderId="19" xfId="0" applyNumberFormat="1" applyFont="1" applyFill="1" applyBorder="1" applyAlignment="1">
      <alignment horizontal="center" vertical="center"/>
    </xf>
    <xf numFmtId="0" fontId="41" fillId="9" borderId="4" xfId="0" applyFont="1" applyFill="1" applyBorder="1" applyAlignment="1" applyProtection="1">
      <alignment horizontal="center" vertical="center"/>
    </xf>
    <xf numFmtId="0" fontId="41" fillId="9" borderId="17" xfId="0" applyFont="1" applyFill="1" applyBorder="1" applyAlignment="1" applyProtection="1">
      <alignment horizontal="center" vertical="center"/>
    </xf>
    <xf numFmtId="0" fontId="41" fillId="0" borderId="0" xfId="0" applyFont="1" applyFill="1" applyAlignment="1">
      <alignment horizontal="centerContinuous" vertical="center"/>
    </xf>
    <xf numFmtId="181" fontId="41" fillId="0" borderId="19" xfId="0" applyNumberFormat="1" applyFont="1" applyFill="1" applyBorder="1" applyAlignment="1">
      <alignment horizontal="center" vertical="center"/>
    </xf>
    <xf numFmtId="0" fontId="17" fillId="0" borderId="169" xfId="0" applyFont="1" applyBorder="1" applyAlignment="1">
      <alignment horizontal="center" vertical="center" wrapText="1"/>
    </xf>
    <xf numFmtId="0" fontId="17" fillId="0" borderId="170" xfId="0" applyFont="1" applyBorder="1" applyAlignment="1">
      <alignment horizontal="center" vertical="center" wrapText="1"/>
    </xf>
    <xf numFmtId="0" fontId="17" fillId="0" borderId="171" xfId="0" applyFont="1" applyBorder="1" applyAlignment="1">
      <alignment horizontal="center" vertical="center" wrapText="1"/>
    </xf>
    <xf numFmtId="0" fontId="39" fillId="14" borderId="207" xfId="0" applyFont="1" applyFill="1" applyBorder="1" applyAlignment="1" applyProtection="1">
      <alignment horizontal="center" vertical="center"/>
      <protection locked="0"/>
    </xf>
    <xf numFmtId="0" fontId="39" fillId="16" borderId="208" xfId="0" applyFont="1" applyFill="1" applyBorder="1" applyAlignment="1" applyProtection="1">
      <alignment horizontal="center" vertical="center"/>
      <protection locked="0"/>
    </xf>
    <xf numFmtId="0" fontId="39" fillId="14" borderId="208" xfId="0" applyFont="1" applyFill="1" applyBorder="1" applyAlignment="1" applyProtection="1">
      <alignment horizontal="center" vertical="center"/>
      <protection locked="0"/>
    </xf>
    <xf numFmtId="0" fontId="39" fillId="16" borderId="209" xfId="0" applyFont="1" applyFill="1" applyBorder="1" applyAlignment="1" applyProtection="1">
      <alignment horizontal="center" vertical="center"/>
      <protection locked="0"/>
    </xf>
    <xf numFmtId="0" fontId="39" fillId="0" borderId="66" xfId="0" applyFont="1" applyBorder="1" applyAlignment="1">
      <alignment horizontal="center" vertical="center"/>
    </xf>
    <xf numFmtId="0" fontId="39" fillId="0" borderId="75" xfId="0" applyFont="1" applyBorder="1" applyAlignment="1">
      <alignment horizontal="center" vertical="center"/>
    </xf>
    <xf numFmtId="0" fontId="39" fillId="14" borderId="302" xfId="0" applyFont="1" applyFill="1" applyBorder="1" applyAlignment="1" applyProtection="1">
      <alignment horizontal="center" vertical="center"/>
      <protection locked="0"/>
    </xf>
    <xf numFmtId="0" fontId="39" fillId="16" borderId="124" xfId="0" applyFont="1" applyFill="1" applyBorder="1" applyAlignment="1" applyProtection="1">
      <alignment horizontal="center" vertical="center"/>
      <protection locked="0"/>
    </xf>
    <xf numFmtId="0" fontId="39" fillId="14" borderId="124" xfId="0" applyFont="1" applyFill="1" applyBorder="1" applyAlignment="1" applyProtection="1">
      <alignment horizontal="center" vertical="center"/>
      <protection locked="0"/>
    </xf>
    <xf numFmtId="0" fontId="39" fillId="16" borderId="144" xfId="0" applyFont="1" applyFill="1" applyBorder="1" applyAlignment="1" applyProtection="1">
      <alignment horizontal="center" vertical="center"/>
      <protection locked="0"/>
    </xf>
    <xf numFmtId="0" fontId="39" fillId="0" borderId="36" xfId="0" applyFont="1" applyBorder="1" applyAlignment="1">
      <alignment horizontal="center" vertical="center"/>
    </xf>
    <xf numFmtId="0" fontId="39" fillId="16" borderId="37" xfId="0" applyFont="1" applyFill="1" applyBorder="1" applyAlignment="1" applyProtection="1">
      <alignment horizontal="center" vertical="center"/>
      <protection locked="0"/>
    </xf>
    <xf numFmtId="0" fontId="39" fillId="16" borderId="212" xfId="0" applyFont="1" applyFill="1" applyBorder="1" applyAlignment="1" applyProtection="1">
      <alignment horizontal="center" vertical="center"/>
      <protection locked="0"/>
    </xf>
    <xf numFmtId="0" fontId="39" fillId="0" borderId="58" xfId="0" applyFont="1" applyBorder="1" applyAlignment="1">
      <alignment horizontal="center" vertical="center"/>
    </xf>
    <xf numFmtId="0" fontId="39" fillId="0" borderId="53" xfId="0" applyFont="1" applyBorder="1" applyAlignment="1">
      <alignment horizontal="center" vertical="center"/>
    </xf>
    <xf numFmtId="0" fontId="39" fillId="0" borderId="59" xfId="0" applyFont="1" applyBorder="1" applyAlignment="1">
      <alignment horizontal="center" vertical="center"/>
    </xf>
    <xf numFmtId="0" fontId="39" fillId="16" borderId="56" xfId="0" applyFont="1" applyFill="1" applyBorder="1" applyAlignment="1" applyProtection="1">
      <alignment horizontal="center" vertical="center"/>
      <protection locked="0"/>
    </xf>
    <xf numFmtId="0" fontId="39" fillId="16" borderId="55" xfId="0" applyFont="1" applyFill="1" applyBorder="1" applyAlignment="1" applyProtection="1">
      <alignment horizontal="center" vertical="center"/>
      <protection locked="0"/>
    </xf>
    <xf numFmtId="0" fontId="39" fillId="16" borderId="117" xfId="0" applyFont="1" applyFill="1" applyBorder="1" applyAlignment="1" applyProtection="1">
      <alignment horizontal="center" vertical="center"/>
      <protection locked="0"/>
    </xf>
    <xf numFmtId="0" fontId="0" fillId="9" borderId="0" xfId="0" applyFill="1">
      <alignment vertical="center"/>
    </xf>
    <xf numFmtId="0" fontId="51" fillId="9" borderId="0" xfId="0" applyFont="1" applyFill="1">
      <alignment vertical="center"/>
    </xf>
    <xf numFmtId="0" fontId="51" fillId="9" borderId="0" xfId="0" applyFont="1" applyFill="1" applyAlignment="1">
      <alignment vertical="center"/>
    </xf>
    <xf numFmtId="0" fontId="52" fillId="9" borderId="0" xfId="0" applyFont="1" applyFill="1" applyAlignment="1">
      <alignment horizontal="left" vertical="center"/>
    </xf>
    <xf numFmtId="0" fontId="51" fillId="15" borderId="19" xfId="0" applyFont="1" applyFill="1" applyBorder="1" applyAlignment="1">
      <alignment horizontal="left" vertical="center"/>
    </xf>
    <xf numFmtId="0" fontId="51" fillId="14" borderId="19" xfId="0" applyFont="1" applyFill="1" applyBorder="1" applyAlignment="1">
      <alignment horizontal="left" vertical="center"/>
    </xf>
    <xf numFmtId="0" fontId="53" fillId="9" borderId="0" xfId="0" applyFont="1" applyFill="1" applyAlignment="1">
      <alignment horizontal="left" vertical="center"/>
    </xf>
    <xf numFmtId="0" fontId="51" fillId="9" borderId="0" xfId="0" applyFont="1" applyFill="1" applyAlignment="1">
      <alignment horizontal="left" vertical="center"/>
    </xf>
    <xf numFmtId="0" fontId="54" fillId="9" borderId="0" xfId="0" applyFont="1" applyFill="1" applyAlignment="1">
      <alignment vertical="center"/>
    </xf>
    <xf numFmtId="0" fontId="55" fillId="9" borderId="0" xfId="0" applyFont="1" applyFill="1" applyAlignment="1">
      <alignment horizontal="left" vertical="center"/>
    </xf>
    <xf numFmtId="0" fontId="55" fillId="0" borderId="0" xfId="0" applyFont="1" applyAlignment="1">
      <alignment horizontal="left" vertical="center"/>
    </xf>
    <xf numFmtId="0" fontId="51" fillId="9" borderId="19" xfId="0" applyFont="1" applyFill="1" applyBorder="1" applyAlignment="1">
      <alignment horizontal="center" vertical="center"/>
    </xf>
    <xf numFmtId="0" fontId="51" fillId="9" borderId="0" xfId="0" applyFont="1" applyFill="1" applyBorder="1" applyAlignment="1">
      <alignment horizontal="center" vertical="center"/>
    </xf>
    <xf numFmtId="0" fontId="56" fillId="9" borderId="0" xfId="0" applyFont="1" applyFill="1" applyAlignment="1">
      <alignment horizontal="left" vertical="center"/>
    </xf>
    <xf numFmtId="0" fontId="51" fillId="9" borderId="19" xfId="0" applyFont="1" applyFill="1" applyBorder="1" applyAlignment="1">
      <alignment horizontal="left" vertical="center"/>
    </xf>
    <xf numFmtId="0" fontId="51" fillId="9" borderId="0" xfId="0" applyFont="1" applyFill="1" applyBorder="1" applyAlignment="1">
      <alignment horizontal="left" vertical="center"/>
    </xf>
    <xf numFmtId="0" fontId="56" fillId="9" borderId="0" xfId="0" applyFont="1" applyFill="1" applyBorder="1">
      <alignment vertical="center"/>
    </xf>
    <xf numFmtId="0" fontId="51" fillId="9" borderId="0" xfId="0" applyFont="1" applyFill="1" applyAlignment="1">
      <alignment vertical="center" wrapText="1"/>
    </xf>
    <xf numFmtId="0" fontId="51" fillId="9" borderId="0" xfId="0" applyFont="1" applyFill="1" applyBorder="1" applyAlignment="1">
      <alignment horizontal="left" vertical="center" indent="1"/>
    </xf>
    <xf numFmtId="0" fontId="56" fillId="9" borderId="0" xfId="0" applyFont="1" applyFill="1">
      <alignment vertical="center"/>
    </xf>
    <xf numFmtId="0" fontId="56" fillId="9" borderId="0" xfId="0" applyFont="1" applyFill="1" applyBorder="1" applyAlignment="1">
      <alignment vertical="center"/>
    </xf>
    <xf numFmtId="0" fontId="56" fillId="9" borderId="0" xfId="0" applyFont="1" applyFill="1" applyBorder="1" applyAlignment="1">
      <alignment vertical="center" shrinkToFit="1"/>
    </xf>
    <xf numFmtId="0" fontId="23" fillId="9" borderId="17" xfId="0" applyFont="1" applyFill="1" applyBorder="1" applyAlignment="1">
      <alignment vertical="center" shrinkToFit="1"/>
    </xf>
    <xf numFmtId="0" fontId="23" fillId="9" borderId="17" xfId="0" applyFont="1" applyFill="1" applyBorder="1">
      <alignment vertical="center"/>
    </xf>
    <xf numFmtId="182" fontId="41" fillId="0" borderId="71" xfId="0" applyNumberFormat="1" applyFont="1" applyBorder="1" applyAlignment="1">
      <alignment horizontal="center" vertical="center" shrinkToFit="1"/>
    </xf>
    <xf numFmtId="182" fontId="41" fillId="0" borderId="86" xfId="0" applyNumberFormat="1" applyFont="1" applyBorder="1" applyAlignment="1">
      <alignment horizontal="center" vertical="center" shrinkToFit="1"/>
    </xf>
    <xf numFmtId="182" fontId="41" fillId="0" borderId="181" xfId="0" applyNumberFormat="1" applyFont="1" applyBorder="1" applyAlignment="1">
      <alignment horizontal="center" vertical="center" shrinkToFit="1"/>
    </xf>
    <xf numFmtId="182" fontId="41" fillId="0" borderId="55" xfId="111" applyNumberFormat="1" applyFont="1" applyBorder="1" applyAlignment="1">
      <alignment horizontal="right" vertical="center" shrinkToFit="1"/>
    </xf>
    <xf numFmtId="182" fontId="41" fillId="0" borderId="59" xfId="111" applyNumberFormat="1" applyFont="1" applyBorder="1" applyAlignment="1">
      <alignment horizontal="right" vertical="center" shrinkToFit="1"/>
    </xf>
    <xf numFmtId="182" fontId="41" fillId="0" borderId="314" xfId="0" applyNumberFormat="1" applyFont="1" applyBorder="1" applyAlignment="1">
      <alignment horizontal="center" vertical="center" shrinkToFit="1"/>
    </xf>
    <xf numFmtId="0" fontId="24" fillId="0" borderId="0" xfId="0" applyFont="1" applyFill="1" applyAlignment="1">
      <alignment vertical="center"/>
    </xf>
    <xf numFmtId="0" fontId="39" fillId="0" borderId="0" xfId="0" applyFont="1" applyFill="1" applyAlignment="1">
      <alignment vertical="center"/>
    </xf>
    <xf numFmtId="0" fontId="39" fillId="0" borderId="0" xfId="0" applyFont="1" applyFill="1" applyAlignment="1" applyProtection="1">
      <alignment vertical="center"/>
    </xf>
    <xf numFmtId="0" fontId="24" fillId="0" borderId="0" xfId="0" applyFont="1" applyFill="1" applyAlignment="1" applyProtection="1">
      <alignment vertical="center"/>
    </xf>
    <xf numFmtId="0" fontId="39" fillId="0" borderId="207" xfId="0" applyFont="1" applyFill="1" applyBorder="1" applyAlignment="1" applyProtection="1">
      <alignment vertical="center"/>
    </xf>
    <xf numFmtId="0" fontId="39" fillId="0" borderId="208" xfId="0" applyFont="1" applyFill="1" applyBorder="1" applyAlignment="1" applyProtection="1">
      <alignment vertical="center"/>
    </xf>
    <xf numFmtId="0" fontId="39" fillId="0" borderId="209" xfId="0" applyFont="1" applyFill="1" applyBorder="1" applyAlignment="1" applyProtection="1">
      <alignment vertical="center"/>
    </xf>
    <xf numFmtId="0" fontId="41" fillId="0" borderId="0" xfId="0" applyFont="1" applyFill="1" applyBorder="1" applyAlignment="1" applyProtection="1">
      <alignment vertical="center"/>
    </xf>
    <xf numFmtId="0" fontId="24" fillId="14" borderId="302" xfId="0" applyFont="1" applyFill="1" applyBorder="1" applyAlignment="1" applyProtection="1">
      <alignment horizontal="center" vertical="center" wrapText="1"/>
      <protection locked="0"/>
    </xf>
    <xf numFmtId="0" fontId="24" fillId="14" borderId="124" xfId="0" applyFont="1" applyFill="1" applyBorder="1" applyAlignment="1" applyProtection="1">
      <alignment horizontal="center" vertical="center" wrapText="1"/>
      <protection locked="0"/>
    </xf>
    <xf numFmtId="0" fontId="24" fillId="14" borderId="144" xfId="0" applyFont="1" applyFill="1" applyBorder="1" applyAlignment="1" applyProtection="1">
      <alignment horizontal="center" vertical="center" wrapText="1"/>
      <protection locked="0"/>
    </xf>
    <xf numFmtId="0" fontId="22" fillId="0" borderId="0" xfId="0" applyFont="1" applyFill="1" applyAlignment="1" applyProtection="1">
      <alignment vertical="center"/>
    </xf>
    <xf numFmtId="0" fontId="41" fillId="0" borderId="0" xfId="0" applyFont="1" applyFill="1" applyBorder="1" applyAlignment="1" applyProtection="1">
      <alignment horizontal="center" vertical="center"/>
    </xf>
    <xf numFmtId="0" fontId="41" fillId="0" borderId="4" xfId="0" applyFont="1" applyFill="1" applyBorder="1" applyAlignment="1" applyProtection="1">
      <alignment horizontal="center" vertical="center"/>
    </xf>
    <xf numFmtId="179" fontId="41" fillId="0" borderId="4" xfId="0" applyNumberFormat="1" applyFont="1" applyFill="1" applyBorder="1" applyAlignment="1" applyProtection="1">
      <alignment horizontal="center" vertical="center"/>
    </xf>
    <xf numFmtId="0" fontId="24" fillId="0" borderId="0" xfId="0" applyFont="1" applyFill="1" applyBorder="1" applyAlignment="1">
      <alignment horizontal="left" vertical="center"/>
    </xf>
    <xf numFmtId="0" fontId="24" fillId="0" borderId="0" xfId="0" applyFont="1" applyFill="1" applyBorder="1" applyAlignment="1">
      <alignment vertical="center" wrapText="1"/>
    </xf>
    <xf numFmtId="0" fontId="24" fillId="14" borderId="40" xfId="0" applyFont="1" applyFill="1" applyBorder="1" applyAlignment="1" applyProtection="1">
      <alignment horizontal="center" vertical="center" wrapText="1"/>
      <protection locked="0"/>
    </xf>
    <xf numFmtId="0" fontId="24" fillId="14" borderId="17" xfId="0" applyFont="1" applyFill="1" applyBorder="1" applyAlignment="1" applyProtection="1">
      <alignment horizontal="center" vertical="center" wrapText="1"/>
      <protection locked="0"/>
    </xf>
    <xf numFmtId="0" fontId="24" fillId="14" borderId="97" xfId="0"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shrinkToFit="1"/>
    </xf>
    <xf numFmtId="179" fontId="41" fillId="0" borderId="10" xfId="0" applyNumberFormat="1" applyFont="1" applyFill="1" applyBorder="1" applyAlignment="1" applyProtection="1">
      <alignment horizontal="center" vertical="center"/>
    </xf>
    <xf numFmtId="0" fontId="39" fillId="14" borderId="90" xfId="0"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shrinkToFit="1"/>
    </xf>
    <xf numFmtId="179" fontId="41" fillId="0" borderId="4" xfId="0" applyNumberFormat="1" applyFont="1" applyFill="1" applyBorder="1" applyAlignment="1" applyProtection="1">
      <alignment horizontal="right" vertical="center"/>
    </xf>
    <xf numFmtId="0" fontId="39" fillId="14" borderId="40" xfId="0" applyFont="1" applyFill="1" applyBorder="1" applyAlignment="1" applyProtection="1">
      <alignment horizontal="center" vertical="center" wrapText="1"/>
      <protection locked="0"/>
    </xf>
    <xf numFmtId="0" fontId="39" fillId="14" borderId="17" xfId="0" applyFont="1" applyFill="1" applyBorder="1" applyAlignment="1" applyProtection="1">
      <alignment horizontal="center" vertical="center" wrapText="1"/>
      <protection locked="0"/>
    </xf>
    <xf numFmtId="0" fontId="39" fillId="14" borderId="97" xfId="0" applyFont="1" applyFill="1" applyBorder="1" applyAlignment="1" applyProtection="1">
      <alignment horizontal="center" vertical="center" wrapText="1"/>
      <protection locked="0"/>
    </xf>
    <xf numFmtId="179" fontId="41" fillId="0" borderId="17" xfId="0" applyNumberFormat="1" applyFont="1" applyFill="1" applyBorder="1" applyAlignment="1" applyProtection="1">
      <alignment horizontal="right" vertical="center"/>
    </xf>
    <xf numFmtId="179" fontId="41" fillId="0" borderId="17" xfId="0" applyNumberFormat="1" applyFont="1" applyFill="1" applyBorder="1" applyAlignment="1" applyProtection="1">
      <alignment horizontal="center" vertical="center"/>
    </xf>
    <xf numFmtId="0" fontId="39" fillId="14" borderId="90" xfId="0" applyFont="1" applyFill="1" applyBorder="1" applyAlignment="1" applyProtection="1">
      <alignment horizontal="center" vertical="center" shrinkToFit="1"/>
      <protection locked="0"/>
    </xf>
    <xf numFmtId="0" fontId="39" fillId="14" borderId="37" xfId="0" applyFont="1" applyFill="1" applyBorder="1" applyAlignment="1" applyProtection="1">
      <alignment horizontal="center" vertical="center" shrinkToFit="1"/>
      <protection locked="0"/>
    </xf>
    <xf numFmtId="0" fontId="39" fillId="14" borderId="10" xfId="0" applyFont="1" applyFill="1" applyBorder="1" applyAlignment="1" applyProtection="1">
      <alignment horizontal="center" vertical="center" shrinkToFit="1"/>
      <protection locked="0"/>
    </xf>
    <xf numFmtId="0" fontId="39" fillId="14" borderId="212" xfId="0" applyFont="1" applyFill="1" applyBorder="1" applyAlignment="1" applyProtection="1">
      <alignment horizontal="center" vertical="center" shrinkToFit="1"/>
      <protection locked="0"/>
    </xf>
    <xf numFmtId="180" fontId="41" fillId="0" borderId="4" xfId="0" applyNumberFormat="1" applyFont="1" applyFill="1" applyBorder="1" applyAlignment="1" applyProtection="1">
      <alignment horizontal="center" vertical="center"/>
    </xf>
    <xf numFmtId="179" fontId="41" fillId="0" borderId="0" xfId="0" applyNumberFormat="1" applyFont="1" applyFill="1" applyBorder="1" applyAlignment="1" applyProtection="1">
      <alignment vertical="center"/>
    </xf>
    <xf numFmtId="180" fontId="41" fillId="0" borderId="10" xfId="0" applyNumberFormat="1" applyFont="1" applyFill="1" applyBorder="1" applyAlignment="1" applyProtection="1">
      <alignment horizontal="center" vertical="center"/>
    </xf>
    <xf numFmtId="0" fontId="40" fillId="9" borderId="0" xfId="0" applyFont="1" applyFill="1" applyBorder="1" applyAlignment="1" applyProtection="1">
      <alignment horizontal="right" vertical="center"/>
    </xf>
    <xf numFmtId="0" fontId="40" fillId="9" borderId="0" xfId="0" applyFont="1" applyFill="1" applyBorder="1" applyAlignment="1" applyProtection="1">
      <alignment vertical="center"/>
    </xf>
    <xf numFmtId="0" fontId="41" fillId="9" borderId="0" xfId="0" applyFont="1" applyFill="1" applyBorder="1" applyAlignment="1" applyProtection="1">
      <alignment horizontal="centerContinuous" vertical="center"/>
    </xf>
    <xf numFmtId="0" fontId="39" fillId="14" borderId="40" xfId="0" applyFont="1" applyFill="1" applyBorder="1" applyAlignment="1" applyProtection="1">
      <alignment horizontal="center" vertical="center" shrinkToFit="1"/>
      <protection locked="0"/>
    </xf>
    <xf numFmtId="0" fontId="39" fillId="14" borderId="17" xfId="0" applyFont="1" applyFill="1" applyBorder="1" applyAlignment="1" applyProtection="1">
      <alignment horizontal="center" vertical="center" shrinkToFit="1"/>
      <protection locked="0"/>
    </xf>
    <xf numFmtId="0" fontId="39" fillId="14" borderId="97" xfId="0" applyFont="1" applyFill="1" applyBorder="1" applyAlignment="1" applyProtection="1">
      <alignment horizontal="center" vertical="center" shrinkToFit="1"/>
      <protection locked="0"/>
    </xf>
    <xf numFmtId="180" fontId="41" fillId="0" borderId="17" xfId="0" applyNumberFormat="1" applyFont="1" applyFill="1" applyBorder="1" applyAlignment="1" applyProtection="1">
      <alignment horizontal="center" vertical="center"/>
    </xf>
    <xf numFmtId="0" fontId="39" fillId="9" borderId="0" xfId="0" applyFont="1" applyFill="1" applyBorder="1" applyAlignment="1" applyProtection="1">
      <alignment horizontal="centerContinuous" vertical="center"/>
    </xf>
    <xf numFmtId="0" fontId="39" fillId="15" borderId="35" xfId="0" applyFont="1" applyFill="1" applyBorder="1" applyAlignment="1" applyProtection="1">
      <alignment horizontal="center" vertical="center" wrapText="1"/>
      <protection locked="0"/>
    </xf>
    <xf numFmtId="0" fontId="39" fillId="15" borderId="4" xfId="0" applyFont="1" applyFill="1" applyBorder="1" applyAlignment="1" applyProtection="1">
      <alignment horizontal="center" vertical="center" wrapText="1"/>
      <protection locked="0"/>
    </xf>
    <xf numFmtId="0" fontId="39" fillId="15" borderId="90" xfId="0"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xf>
    <xf numFmtId="0" fontId="39" fillId="15" borderId="37" xfId="0" applyFont="1" applyFill="1" applyBorder="1" applyAlignment="1" applyProtection="1">
      <alignment horizontal="center" vertical="center" wrapText="1"/>
      <protection locked="0"/>
    </xf>
    <xf numFmtId="0" fontId="39" fillId="15" borderId="10" xfId="0" applyFont="1" applyFill="1" applyBorder="1" applyAlignment="1" applyProtection="1">
      <alignment horizontal="center" vertical="center" wrapText="1"/>
      <protection locked="0"/>
    </xf>
    <xf numFmtId="0" fontId="39" fillId="15" borderId="212" xfId="0" applyFont="1" applyFill="1" applyBorder="1" applyAlignment="1" applyProtection="1">
      <alignment horizontal="center" vertical="center" wrapText="1"/>
      <protection locked="0"/>
    </xf>
    <xf numFmtId="181" fontId="41" fillId="9" borderId="4" xfId="0" applyNumberFormat="1" applyFont="1" applyFill="1" applyBorder="1" applyAlignment="1" applyProtection="1">
      <alignment horizontal="center" vertical="center"/>
    </xf>
    <xf numFmtId="179" fontId="41" fillId="0" borderId="0" xfId="0" applyNumberFormat="1" applyFont="1" applyFill="1" applyAlignment="1" applyProtection="1">
      <alignment vertical="center"/>
    </xf>
    <xf numFmtId="181" fontId="41" fillId="9" borderId="10" xfId="0" applyNumberFormat="1" applyFont="1" applyFill="1" applyBorder="1" applyAlignment="1" applyProtection="1">
      <alignment horizontal="center" vertical="center"/>
    </xf>
    <xf numFmtId="20" fontId="39" fillId="9" borderId="0" xfId="0" applyNumberFormat="1" applyFont="1" applyFill="1" applyBorder="1" applyAlignment="1" applyProtection="1">
      <alignment horizontal="center" vertical="center"/>
    </xf>
    <xf numFmtId="0" fontId="39" fillId="15" borderId="56" xfId="0" applyFont="1" applyFill="1" applyBorder="1" applyAlignment="1" applyProtection="1">
      <alignment horizontal="center" vertical="center" wrapText="1"/>
      <protection locked="0"/>
    </xf>
    <xf numFmtId="0" fontId="39" fillId="15" borderId="55" xfId="0" applyFont="1" applyFill="1" applyBorder="1" applyAlignment="1" applyProtection="1">
      <alignment horizontal="center" vertical="center" wrapText="1"/>
      <protection locked="0"/>
    </xf>
    <xf numFmtId="0" fontId="39" fillId="15" borderId="117" xfId="0" applyFont="1" applyFill="1" applyBorder="1" applyAlignment="1" applyProtection="1">
      <alignment horizontal="center" vertical="center" wrapText="1"/>
      <protection locked="0"/>
    </xf>
    <xf numFmtId="0" fontId="40" fillId="9" borderId="0" xfId="0" applyFont="1" applyFill="1" applyBorder="1" applyAlignment="1" applyProtection="1">
      <alignment horizontal="center" vertical="center"/>
    </xf>
    <xf numFmtId="182" fontId="39" fillId="15" borderId="292" xfId="0" applyNumberFormat="1" applyFont="1" applyFill="1" applyBorder="1" applyAlignment="1" applyProtection="1">
      <alignment horizontal="center" vertical="center" shrinkToFit="1"/>
      <protection locked="0"/>
    </xf>
    <xf numFmtId="182" fontId="39" fillId="15" borderId="315" xfId="0" applyNumberFormat="1" applyFont="1" applyFill="1" applyBorder="1" applyAlignment="1" applyProtection="1">
      <alignment horizontal="center" vertical="center" shrinkToFit="1"/>
      <protection locked="0"/>
    </xf>
    <xf numFmtId="182" fontId="39" fillId="15" borderId="71" xfId="0" applyNumberFormat="1" applyFont="1" applyFill="1" applyBorder="1" applyAlignment="1" applyProtection="1">
      <alignment horizontal="center" vertical="center" shrinkToFit="1"/>
      <protection locked="0"/>
    </xf>
    <xf numFmtId="0" fontId="41" fillId="0" borderId="0" xfId="0" applyFont="1" applyFill="1" applyBorder="1" applyAlignment="1" applyProtection="1">
      <alignment horizontal="centerContinuous" vertical="center"/>
    </xf>
    <xf numFmtId="181" fontId="41" fillId="9" borderId="17" xfId="0" applyNumberFormat="1" applyFont="1" applyFill="1" applyBorder="1" applyAlignment="1" applyProtection="1">
      <alignment horizontal="center" vertical="center"/>
    </xf>
    <xf numFmtId="182" fontId="39" fillId="15" borderId="293" xfId="0" applyNumberFormat="1" applyFont="1" applyFill="1" applyBorder="1" applyAlignment="1" applyProtection="1">
      <alignment horizontal="center" vertical="center" shrinkToFit="1"/>
      <protection locked="0"/>
    </xf>
    <xf numFmtId="182" fontId="39" fillId="15" borderId="316" xfId="0" applyNumberFormat="1" applyFont="1" applyFill="1" applyBorder="1" applyAlignment="1" applyProtection="1">
      <alignment horizontal="center" vertical="center" shrinkToFit="1"/>
      <protection locked="0"/>
    </xf>
    <xf numFmtId="182" fontId="39" fillId="15" borderId="86" xfId="0" applyNumberFormat="1" applyFont="1" applyFill="1" applyBorder="1" applyAlignment="1" applyProtection="1">
      <alignment horizontal="center" vertical="center" shrinkToFit="1"/>
      <protection locked="0"/>
    </xf>
    <xf numFmtId="0" fontId="44" fillId="9" borderId="0" xfId="0" applyFont="1" applyFill="1" applyAlignment="1" applyProtection="1">
      <alignment horizontal="center" vertical="center"/>
    </xf>
    <xf numFmtId="0" fontId="41" fillId="9" borderId="0" xfId="0" applyFont="1" applyFill="1" applyBorder="1" applyAlignment="1" applyProtection="1">
      <alignment horizontal="center" vertical="center"/>
    </xf>
    <xf numFmtId="0" fontId="41" fillId="9" borderId="0" xfId="0" applyFont="1" applyFill="1" applyBorder="1" applyAlignment="1" applyProtection="1">
      <alignment vertical="center"/>
    </xf>
    <xf numFmtId="0" fontId="41" fillId="9" borderId="0" xfId="0" applyFont="1" applyFill="1" applyBorder="1" applyAlignment="1" applyProtection="1">
      <alignment horizontal="left" vertical="center"/>
    </xf>
    <xf numFmtId="184" fontId="41" fillId="9" borderId="0" xfId="0" applyNumberFormat="1" applyFont="1" applyFill="1" applyBorder="1" applyAlignment="1" applyProtection="1">
      <alignment horizontal="center" vertical="center"/>
    </xf>
    <xf numFmtId="0" fontId="24" fillId="0" borderId="0" xfId="0" applyFont="1" applyFill="1" applyBorder="1" applyAlignment="1">
      <alignment horizontal="justify" vertical="center" wrapText="1"/>
    </xf>
    <xf numFmtId="182" fontId="39" fillId="15" borderId="294" xfId="0" applyNumberFormat="1" applyFont="1" applyFill="1" applyBorder="1" applyAlignment="1" applyProtection="1">
      <alignment horizontal="center" vertical="center" shrinkToFit="1"/>
      <protection locked="0"/>
    </xf>
    <xf numFmtId="182" fontId="39" fillId="15" borderId="317" xfId="0" applyNumberFormat="1" applyFont="1" applyFill="1" applyBorder="1" applyAlignment="1" applyProtection="1">
      <alignment horizontal="center" vertical="center" shrinkToFit="1"/>
      <protection locked="0"/>
    </xf>
    <xf numFmtId="182" fontId="39" fillId="15" borderId="181" xfId="0" applyNumberFormat="1" applyFont="1" applyFill="1" applyBorder="1" applyAlignment="1" applyProtection="1">
      <alignment horizontal="center" vertical="center" shrinkToFit="1"/>
      <protection locked="0"/>
    </xf>
    <xf numFmtId="0" fontId="44" fillId="9" borderId="0" xfId="0" applyFont="1" applyFill="1" applyAlignment="1" applyProtection="1">
      <alignment horizontal="right" vertical="center"/>
    </xf>
    <xf numFmtId="0" fontId="41" fillId="9" borderId="0" xfId="0" applyFont="1" applyFill="1" applyBorder="1" applyAlignment="1" applyProtection="1">
      <alignment horizontal="right" vertical="center"/>
    </xf>
    <xf numFmtId="184" fontId="41" fillId="9" borderId="0" xfId="111" applyNumberFormat="1" applyFont="1" applyFill="1" applyBorder="1" applyAlignment="1" applyProtection="1">
      <alignment vertical="center"/>
    </xf>
    <xf numFmtId="180" fontId="41" fillId="9" borderId="0" xfId="0" applyNumberFormat="1" applyFont="1" applyFill="1" applyBorder="1" applyAlignment="1" applyProtection="1">
      <alignment vertical="center"/>
    </xf>
    <xf numFmtId="0" fontId="44" fillId="9" borderId="0" xfId="0" applyFont="1" applyFill="1" applyAlignment="1" applyProtection="1">
      <alignment vertical="center"/>
    </xf>
    <xf numFmtId="183" fontId="41" fillId="9" borderId="0" xfId="0" applyNumberFormat="1" applyFont="1" applyFill="1" applyBorder="1" applyAlignment="1" applyProtection="1">
      <alignment horizontal="center" vertical="center"/>
    </xf>
    <xf numFmtId="184" fontId="41" fillId="9" borderId="0" xfId="111" applyNumberFormat="1" applyFont="1" applyFill="1" applyBorder="1" applyAlignment="1" applyProtection="1">
      <alignment horizontal="right" vertical="center"/>
    </xf>
    <xf numFmtId="0" fontId="44" fillId="0" borderId="0" xfId="0" applyFont="1" applyFill="1" applyAlignment="1" applyProtection="1">
      <alignment vertical="center"/>
    </xf>
    <xf numFmtId="0" fontId="41" fillId="0" borderId="0" xfId="0" applyFont="1" applyFill="1" applyAlignment="1" applyProtection="1">
      <alignment horizontal="left" vertical="center"/>
    </xf>
    <xf numFmtId="0" fontId="39" fillId="0" borderId="139" xfId="0" applyFont="1" applyFill="1" applyBorder="1" applyAlignment="1" applyProtection="1">
      <alignment horizontal="center" vertical="center"/>
    </xf>
    <xf numFmtId="0" fontId="39" fillId="0" borderId="86" xfId="0" applyNumberFormat="1" applyFont="1" applyFill="1" applyBorder="1" applyAlignment="1" applyProtection="1">
      <alignment horizontal="center" vertical="center" wrapText="1"/>
    </xf>
    <xf numFmtId="0" fontId="24" fillId="0" borderId="69" xfId="0" applyFont="1" applyFill="1" applyBorder="1" applyAlignment="1" applyProtection="1">
      <alignment horizontal="center" vertical="center" wrapText="1"/>
    </xf>
    <xf numFmtId="0" fontId="24" fillId="0" borderId="70" xfId="0" applyFont="1" applyFill="1" applyBorder="1" applyAlignment="1" applyProtection="1">
      <alignment horizontal="center" vertical="center" wrapText="1"/>
    </xf>
    <xf numFmtId="0" fontId="24" fillId="0" borderId="203" xfId="0" applyFont="1" applyFill="1" applyBorder="1" applyAlignment="1" applyProtection="1">
      <alignment horizontal="center" vertical="center" wrapText="1"/>
    </xf>
    <xf numFmtId="0" fontId="24" fillId="0" borderId="71" xfId="0" applyFont="1" applyFill="1" applyBorder="1" applyAlignment="1" applyProtection="1">
      <alignment horizontal="center" vertical="center" wrapText="1"/>
    </xf>
    <xf numFmtId="182" fontId="40" fillId="9" borderId="302" xfId="0" applyNumberFormat="1" applyFont="1" applyFill="1" applyBorder="1" applyAlignment="1" applyProtection="1">
      <alignment horizontal="center" vertical="center" wrapText="1"/>
    </xf>
    <xf numFmtId="182" fontId="40" fillId="9" borderId="124" xfId="0" applyNumberFormat="1" applyFont="1" applyFill="1" applyBorder="1" applyAlignment="1" applyProtection="1">
      <alignment horizontal="center" vertical="center" wrapText="1"/>
    </xf>
    <xf numFmtId="182" fontId="40" fillId="9" borderId="144" xfId="0" applyNumberFormat="1" applyFont="1" applyFill="1" applyBorder="1" applyAlignment="1" applyProtection="1">
      <alignment horizontal="center" vertical="center" wrapText="1"/>
    </xf>
    <xf numFmtId="0" fontId="24" fillId="0" borderId="180" xfId="0" applyFont="1" applyFill="1" applyBorder="1" applyAlignment="1" applyProtection="1">
      <alignment horizontal="center" vertical="center" wrapText="1"/>
    </xf>
    <xf numFmtId="0" fontId="24" fillId="0" borderId="139" xfId="0" applyFont="1" applyFill="1" applyBorder="1" applyAlignment="1" applyProtection="1">
      <alignment horizontal="center" vertical="center" wrapText="1"/>
    </xf>
    <xf numFmtId="0" fontId="24" fillId="0" borderId="202" xfId="0" applyFont="1" applyFill="1" applyBorder="1" applyAlignment="1" applyProtection="1">
      <alignment horizontal="center" vertical="center" wrapText="1"/>
    </xf>
    <xf numFmtId="0" fontId="24" fillId="0" borderId="181" xfId="0" applyFont="1" applyFill="1" applyBorder="1" applyAlignment="1" applyProtection="1">
      <alignment horizontal="center" vertical="center" wrapText="1"/>
    </xf>
    <xf numFmtId="182" fontId="40" fillId="9" borderId="56" xfId="0" applyNumberFormat="1" applyFont="1" applyFill="1" applyBorder="1" applyAlignment="1" applyProtection="1">
      <alignment horizontal="center" vertical="center" wrapText="1"/>
    </xf>
    <xf numFmtId="182" fontId="40" fillId="9" borderId="55" xfId="0" applyNumberFormat="1" applyFont="1" applyFill="1" applyBorder="1" applyAlignment="1" applyProtection="1">
      <alignment horizontal="center" vertical="center" wrapText="1"/>
    </xf>
    <xf numFmtId="182" fontId="40" fillId="9" borderId="117" xfId="0" applyNumberFormat="1" applyFont="1" applyFill="1" applyBorder="1" applyAlignment="1" applyProtection="1">
      <alignment horizontal="center" vertical="center" wrapText="1"/>
    </xf>
    <xf numFmtId="0" fontId="39" fillId="0" borderId="0" xfId="0" quotePrefix="1" applyFont="1" applyFill="1" applyAlignment="1" applyProtection="1">
      <alignment horizontal="center" vertical="center"/>
    </xf>
    <xf numFmtId="0" fontId="39" fillId="0" borderId="254" xfId="0" applyFont="1" applyFill="1" applyBorder="1" applyAlignment="1" applyProtection="1">
      <alignment horizontal="center" vertical="center" wrapText="1"/>
    </xf>
    <xf numFmtId="0" fontId="39" fillId="0" borderId="169" xfId="0" applyFont="1" applyFill="1" applyBorder="1" applyAlignment="1" applyProtection="1">
      <alignment horizontal="center" vertical="center" wrapText="1"/>
    </xf>
    <xf numFmtId="0" fontId="39" fillId="15" borderId="302" xfId="0" applyFont="1" applyFill="1" applyBorder="1" applyAlignment="1" applyProtection="1">
      <alignment horizontal="left" vertical="center" wrapText="1"/>
      <protection locked="0"/>
    </xf>
    <xf numFmtId="0" fontId="39" fillId="15" borderId="124" xfId="0" applyFont="1" applyFill="1" applyBorder="1" applyAlignment="1" applyProtection="1">
      <alignment horizontal="left" vertical="center" wrapText="1"/>
      <protection locked="0"/>
    </xf>
    <xf numFmtId="0" fontId="39" fillId="15" borderId="144" xfId="0" applyFont="1" applyFill="1" applyBorder="1" applyAlignment="1" applyProtection="1">
      <alignment horizontal="left" vertical="center" wrapText="1"/>
      <protection locked="0"/>
    </xf>
    <xf numFmtId="0" fontId="39" fillId="14" borderId="19" xfId="0" applyFont="1" applyFill="1" applyBorder="1" applyAlignment="1" applyProtection="1">
      <alignment horizontal="center" vertical="center"/>
      <protection locked="0"/>
    </xf>
    <xf numFmtId="0" fontId="39" fillId="15" borderId="37" xfId="0" applyFont="1" applyFill="1" applyBorder="1" applyAlignment="1" applyProtection="1">
      <alignment horizontal="left" vertical="center" wrapText="1"/>
      <protection locked="0"/>
    </xf>
    <xf numFmtId="0" fontId="39" fillId="15" borderId="10" xfId="0" applyFont="1" applyFill="1" applyBorder="1" applyAlignment="1" applyProtection="1">
      <alignment horizontal="left" vertical="center" wrapText="1"/>
      <protection locked="0"/>
    </xf>
    <xf numFmtId="0" fontId="39" fillId="15" borderId="212" xfId="0" applyFont="1" applyFill="1" applyBorder="1" applyAlignment="1" applyProtection="1">
      <alignment horizontal="left" vertical="center" wrapText="1"/>
      <protection locked="0"/>
    </xf>
    <xf numFmtId="0" fontId="39" fillId="15" borderId="56" xfId="0" applyFont="1" applyFill="1" applyBorder="1" applyAlignment="1" applyProtection="1">
      <alignment horizontal="left" vertical="center" wrapText="1"/>
      <protection locked="0"/>
    </xf>
    <xf numFmtId="0" fontId="39" fillId="15" borderId="55" xfId="0" applyFont="1" applyFill="1" applyBorder="1" applyAlignment="1" applyProtection="1">
      <alignment horizontal="left" vertical="center" wrapText="1"/>
      <protection locked="0"/>
    </xf>
    <xf numFmtId="0" fontId="39" fillId="15" borderId="117" xfId="0" applyFont="1" applyFill="1" applyBorder="1" applyAlignment="1" applyProtection="1">
      <alignment horizontal="left" vertical="center" wrapText="1"/>
      <protection locked="0"/>
    </xf>
    <xf numFmtId="0" fontId="24"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24" fillId="0" borderId="0" xfId="0" applyFont="1" applyFill="1" applyBorder="1" applyAlignment="1" applyProtection="1">
      <alignment vertical="center"/>
      <protection locked="0"/>
    </xf>
    <xf numFmtId="0" fontId="24" fillId="0" borderId="0" xfId="0" applyFont="1" applyFill="1" applyBorder="1" applyAlignment="1" applyProtection="1">
      <alignment horizontal="left" vertical="center"/>
      <protection locked="0"/>
    </xf>
    <xf numFmtId="0" fontId="24" fillId="0" borderId="0" xfId="0" applyFont="1" applyFill="1" applyBorder="1" applyAlignment="1" applyProtection="1">
      <alignment vertical="center" wrapText="1"/>
      <protection locked="0"/>
    </xf>
    <xf numFmtId="0" fontId="24" fillId="0" borderId="0" xfId="0" applyFont="1" applyFill="1" applyBorder="1" applyAlignment="1" applyProtection="1">
      <alignment horizontal="justify" vertical="center" wrapText="1"/>
      <protection locked="0"/>
    </xf>
    <xf numFmtId="0" fontId="24" fillId="0" borderId="1" xfId="0" applyFont="1" applyFill="1" applyBorder="1" applyAlignment="1" applyProtection="1">
      <alignment vertical="center"/>
    </xf>
    <xf numFmtId="0" fontId="39" fillId="15" borderId="6" xfId="0" applyFont="1" applyFill="1" applyBorder="1" applyAlignment="1" applyProtection="1">
      <alignment horizontal="center" vertical="center"/>
      <protection locked="0"/>
    </xf>
    <xf numFmtId="0" fontId="39" fillId="15" borderId="16" xfId="0" applyFont="1" applyFill="1" applyBorder="1" applyAlignment="1" applyProtection="1">
      <alignment horizontal="center" vertical="center"/>
      <protection locked="0"/>
    </xf>
    <xf numFmtId="0" fontId="40" fillId="0" borderId="0" xfId="0" applyFont="1" applyFill="1" applyAlignment="1" applyProtection="1">
      <alignment horizontal="right" vertical="center"/>
      <protection locked="0"/>
    </xf>
    <xf numFmtId="0" fontId="24" fillId="0" borderId="0" xfId="0" applyFont="1" applyFill="1" applyAlignment="1" applyProtection="1">
      <alignment horizontal="right" vertical="center"/>
      <protection locked="0"/>
    </xf>
    <xf numFmtId="0" fontId="24" fillId="18" borderId="19" xfId="0" applyFont="1" applyFill="1" applyBorder="1" applyAlignment="1">
      <alignment horizontal="left" vertical="center"/>
    </xf>
    <xf numFmtId="0" fontId="24" fillId="9" borderId="0" xfId="0" applyFont="1" applyFill="1" applyAlignment="1">
      <alignment vertical="center" textRotation="90"/>
    </xf>
    <xf numFmtId="0" fontId="24" fillId="9" borderId="0" xfId="0" applyFont="1" applyFill="1" applyAlignment="1">
      <alignment horizontal="left" vertical="center" wrapText="1"/>
    </xf>
    <xf numFmtId="0" fontId="30" fillId="9" borderId="0" xfId="0" applyFont="1" applyFill="1" applyBorder="1" applyAlignment="1">
      <alignment vertical="center" shrinkToFit="1"/>
    </xf>
    <xf numFmtId="0" fontId="9" fillId="9" borderId="19" xfId="0" applyFont="1" applyFill="1" applyBorder="1" applyAlignment="1">
      <alignment horizontal="center" vertical="center"/>
    </xf>
    <xf numFmtId="0" fontId="9" fillId="9" borderId="254" xfId="0" applyFont="1" applyFill="1" applyBorder="1" applyAlignment="1">
      <alignment horizontal="center" vertical="center" shrinkToFit="1"/>
    </xf>
    <xf numFmtId="0" fontId="39" fillId="9" borderId="291" xfId="0" applyFont="1" applyFill="1" applyBorder="1" applyAlignment="1">
      <alignment horizontal="center" vertical="center"/>
    </xf>
    <xf numFmtId="0" fontId="39" fillId="9" borderId="69" xfId="0" applyFont="1" applyFill="1" applyBorder="1">
      <alignment vertical="center"/>
    </xf>
    <xf numFmtId="0" fontId="39" fillId="9" borderId="70" xfId="0" applyFont="1" applyFill="1" applyBorder="1">
      <alignment vertical="center"/>
    </xf>
    <xf numFmtId="0" fontId="39" fillId="9" borderId="71" xfId="0" applyFont="1" applyFill="1" applyBorder="1">
      <alignment vertical="center"/>
    </xf>
    <xf numFmtId="0" fontId="39" fillId="9" borderId="158" xfId="0" applyFont="1" applyFill="1" applyBorder="1" applyAlignment="1">
      <alignment horizontal="center" vertical="center"/>
    </xf>
    <xf numFmtId="0" fontId="39" fillId="9" borderId="4" xfId="0" applyFont="1" applyFill="1" applyBorder="1">
      <alignment vertical="center"/>
    </xf>
    <xf numFmtId="0" fontId="46" fillId="9" borderId="0" xfId="108" applyFont="1" applyFill="1" applyAlignment="1">
      <alignment horizontal="left" vertical="top"/>
    </xf>
    <xf numFmtId="0" fontId="30" fillId="9" borderId="0" xfId="108" applyFont="1" applyFill="1" applyBorder="1" applyAlignment="1">
      <alignment horizontal="left" vertical="top"/>
    </xf>
    <xf numFmtId="0" fontId="58" fillId="9" borderId="0" xfId="108" applyFont="1" applyFill="1" applyBorder="1" applyAlignment="1">
      <alignment horizontal="center" vertical="center"/>
    </xf>
    <xf numFmtId="0" fontId="46" fillId="9" borderId="302" xfId="108" applyFont="1" applyFill="1" applyBorder="1" applyAlignment="1">
      <alignment horizontal="center" vertical="top"/>
    </xf>
    <xf numFmtId="0" fontId="46" fillId="9" borderId="315" xfId="108" applyFont="1" applyFill="1" applyBorder="1" applyAlignment="1">
      <alignment horizontal="center" vertical="center"/>
    </xf>
    <xf numFmtId="0" fontId="46" fillId="9" borderId="318" xfId="108" applyFont="1" applyFill="1" applyBorder="1" applyAlignment="1">
      <alignment horizontal="center" vertical="center"/>
    </xf>
    <xf numFmtId="0" fontId="46" fillId="9" borderId="70" xfId="108" applyFont="1" applyFill="1" applyBorder="1" applyAlignment="1">
      <alignment horizontal="center" vertical="top"/>
    </xf>
    <xf numFmtId="0" fontId="46" fillId="9" borderId="124" xfId="108" applyFont="1" applyFill="1" applyBorder="1" applyAlignment="1">
      <alignment horizontal="center" vertical="top"/>
    </xf>
    <xf numFmtId="0" fontId="46" fillId="9" borderId="319" xfId="108" applyFont="1" applyFill="1" applyBorder="1" applyAlignment="1">
      <alignment horizontal="center" vertical="top"/>
    </xf>
    <xf numFmtId="0" fontId="46" fillId="9" borderId="269" xfId="108" applyFont="1" applyFill="1" applyBorder="1" applyAlignment="1">
      <alignment horizontal="center" vertical="top"/>
    </xf>
    <xf numFmtId="0" fontId="46" fillId="9" borderId="320" xfId="108" applyFont="1" applyFill="1" applyBorder="1" applyAlignment="1">
      <alignment horizontal="center" vertical="top"/>
    </xf>
    <xf numFmtId="0" fontId="17" fillId="9" borderId="144" xfId="108" applyFont="1" applyFill="1" applyBorder="1" applyAlignment="1">
      <alignment horizontal="left" vertical="top" wrapText="1"/>
    </xf>
    <xf numFmtId="0" fontId="17" fillId="9" borderId="0" xfId="108" applyFont="1" applyFill="1" applyBorder="1" applyAlignment="1">
      <alignment horizontal="left" vertical="top"/>
    </xf>
    <xf numFmtId="0" fontId="46" fillId="9" borderId="0" xfId="108" applyFont="1" applyFill="1" applyBorder="1" applyAlignment="1">
      <alignment horizontal="center" vertical="top"/>
    </xf>
    <xf numFmtId="0" fontId="46" fillId="9" borderId="37" xfId="108" applyFont="1" applyFill="1" applyBorder="1" applyAlignment="1">
      <alignment horizontal="center" vertical="top"/>
    </xf>
    <xf numFmtId="0" fontId="46" fillId="9" borderId="316" xfId="108" applyFont="1" applyFill="1" applyBorder="1" applyAlignment="1">
      <alignment horizontal="center" vertical="center"/>
    </xf>
    <xf numFmtId="0" fontId="46" fillId="9" borderId="321" xfId="108" applyFont="1" applyFill="1" applyBorder="1" applyAlignment="1">
      <alignment horizontal="center" vertical="center"/>
    </xf>
    <xf numFmtId="0" fontId="46" fillId="9" borderId="19" xfId="108" applyFont="1" applyFill="1" applyBorder="1" applyAlignment="1">
      <alignment horizontal="center" vertical="top"/>
    </xf>
    <xf numFmtId="0" fontId="46" fillId="9" borderId="10" xfId="108" applyFont="1" applyFill="1" applyBorder="1" applyAlignment="1">
      <alignment horizontal="center" vertical="top"/>
    </xf>
    <xf numFmtId="0" fontId="46" fillId="9" borderId="105" xfId="108" applyFont="1" applyFill="1" applyBorder="1" applyAlignment="1">
      <alignment horizontal="center" vertical="top"/>
    </xf>
    <xf numFmtId="0" fontId="46" fillId="9" borderId="322" xfId="108" applyFont="1" applyFill="1" applyBorder="1" applyAlignment="1">
      <alignment horizontal="center" vertical="top"/>
    </xf>
    <xf numFmtId="0" fontId="46" fillId="9" borderId="106" xfId="108" applyFont="1" applyFill="1" applyBorder="1" applyAlignment="1">
      <alignment horizontal="center" vertical="top"/>
    </xf>
    <xf numFmtId="0" fontId="17" fillId="9" borderId="212" xfId="108" applyFont="1" applyFill="1" applyBorder="1" applyAlignment="1">
      <alignment horizontal="left" vertical="top" wrapText="1"/>
    </xf>
    <xf numFmtId="0" fontId="59" fillId="9" borderId="0" xfId="108" applyFont="1" applyFill="1" applyBorder="1" applyAlignment="1">
      <alignment horizontal="left" vertical="top" wrapText="1"/>
    </xf>
    <xf numFmtId="0" fontId="46" fillId="9" borderId="103" xfId="108" applyFont="1" applyFill="1" applyBorder="1" applyAlignment="1">
      <alignment horizontal="center" vertical="top"/>
    </xf>
    <xf numFmtId="0" fontId="46" fillId="9" borderId="104" xfId="108" applyFont="1" applyFill="1" applyBorder="1" applyAlignment="1">
      <alignment horizontal="center" vertical="top"/>
    </xf>
    <xf numFmtId="0" fontId="46" fillId="9" borderId="40" xfId="108" applyFont="1" applyFill="1" applyBorder="1" applyAlignment="1">
      <alignment horizontal="center" vertical="top"/>
    </xf>
    <xf numFmtId="0" fontId="46" fillId="9" borderId="323" xfId="108" applyFont="1" applyFill="1" applyBorder="1" applyAlignment="1">
      <alignment horizontal="center" vertical="top"/>
    </xf>
    <xf numFmtId="0" fontId="46" fillId="9" borderId="277" xfId="108" applyFont="1" applyFill="1" applyBorder="1" applyAlignment="1">
      <alignment horizontal="center" vertical="top"/>
    </xf>
    <xf numFmtId="0" fontId="46" fillId="9" borderId="324" xfId="108" applyFont="1" applyFill="1" applyBorder="1" applyAlignment="1">
      <alignment horizontal="center" vertical="top"/>
    </xf>
    <xf numFmtId="0" fontId="46" fillId="9" borderId="35" xfId="108" applyFont="1" applyFill="1" applyBorder="1" applyAlignment="1">
      <alignment horizontal="center" vertical="top"/>
    </xf>
    <xf numFmtId="0" fontId="46" fillId="9" borderId="316" xfId="108" applyFont="1" applyFill="1" applyBorder="1" applyAlignment="1">
      <alignment horizontal="center" vertical="top"/>
    </xf>
    <xf numFmtId="0" fontId="46" fillId="9" borderId="266" xfId="108" applyFont="1" applyFill="1" applyBorder="1" applyAlignment="1">
      <alignment horizontal="center" vertical="top"/>
    </xf>
    <xf numFmtId="0" fontId="46" fillId="9" borderId="321" xfId="108" applyFont="1" applyFill="1" applyBorder="1" applyAlignment="1">
      <alignment horizontal="center" vertical="top"/>
    </xf>
    <xf numFmtId="0" fontId="46" fillId="9" borderId="7" xfId="108" applyFont="1" applyFill="1" applyBorder="1" applyAlignment="1">
      <alignment horizontal="center" vertical="center"/>
    </xf>
    <xf numFmtId="0" fontId="46" fillId="9" borderId="6" xfId="108" applyFont="1" applyFill="1" applyBorder="1" applyAlignment="1">
      <alignment horizontal="center" vertical="center"/>
    </xf>
    <xf numFmtId="0" fontId="46" fillId="9" borderId="12" xfId="108" applyFont="1" applyFill="1" applyBorder="1" applyAlignment="1">
      <alignment horizontal="center" vertical="center"/>
    </xf>
    <xf numFmtId="0" fontId="46" fillId="9" borderId="11" xfId="108" applyFont="1" applyFill="1" applyBorder="1" applyAlignment="1">
      <alignment horizontal="center" vertical="center"/>
    </xf>
    <xf numFmtId="0" fontId="46" fillId="9" borderId="14" xfId="108" applyFont="1" applyFill="1" applyBorder="1" applyAlignment="1">
      <alignment horizontal="center" vertical="center"/>
    </xf>
    <xf numFmtId="0" fontId="46" fillId="9" borderId="16" xfId="108" applyFont="1" applyFill="1" applyBorder="1" applyAlignment="1">
      <alignment horizontal="center" vertical="center"/>
    </xf>
    <xf numFmtId="0" fontId="46" fillId="9" borderId="7" xfId="108" applyFont="1" applyFill="1" applyBorder="1" applyAlignment="1">
      <alignment horizontal="center" vertical="top"/>
    </xf>
    <xf numFmtId="0" fontId="46" fillId="9" borderId="6" xfId="108" applyFont="1" applyFill="1" applyBorder="1" applyAlignment="1">
      <alignment horizontal="center" vertical="top"/>
    </xf>
    <xf numFmtId="0" fontId="46" fillId="9" borderId="56" xfId="108" applyFont="1" applyFill="1" applyBorder="1" applyAlignment="1">
      <alignment horizontal="center" vertical="top"/>
    </xf>
    <xf numFmtId="0" fontId="46" fillId="9" borderId="52" xfId="108" applyFont="1" applyFill="1" applyBorder="1" applyAlignment="1">
      <alignment horizontal="center" vertical="center"/>
    </xf>
    <xf numFmtId="0" fontId="46" fillId="9" borderId="54" xfId="108" applyFont="1" applyFill="1" applyBorder="1" applyAlignment="1">
      <alignment horizontal="center" vertical="center"/>
    </xf>
    <xf numFmtId="0" fontId="46" fillId="9" borderId="139" xfId="108" applyFont="1" applyFill="1" applyBorder="1" applyAlignment="1">
      <alignment horizontal="center" vertical="top"/>
    </xf>
    <xf numFmtId="0" fontId="46" fillId="9" borderId="317" xfId="108" applyFont="1" applyFill="1" applyBorder="1" applyAlignment="1">
      <alignment horizontal="center" vertical="top"/>
    </xf>
    <xf numFmtId="0" fontId="46" fillId="9" borderId="268" xfId="108" applyFont="1" applyFill="1" applyBorder="1" applyAlignment="1">
      <alignment horizontal="center" vertical="top"/>
    </xf>
    <xf numFmtId="0" fontId="46" fillId="9" borderId="325" xfId="108" applyFont="1" applyFill="1" applyBorder="1" applyAlignment="1">
      <alignment horizontal="center" vertical="top"/>
    </xf>
    <xf numFmtId="0" fontId="17" fillId="9" borderId="117" xfId="108" applyFont="1" applyFill="1" applyBorder="1" applyAlignment="1">
      <alignment horizontal="left" vertical="top" wrapText="1"/>
    </xf>
    <xf numFmtId="0" fontId="30" fillId="0" borderId="0" xfId="87" applyFont="1" applyAlignment="1">
      <alignment vertical="center"/>
    </xf>
    <xf numFmtId="0" fontId="30" fillId="0" borderId="19" xfId="87" applyFont="1" applyBorder="1" applyAlignment="1">
      <alignment horizontal="center" vertical="center"/>
    </xf>
    <xf numFmtId="0" fontId="30" fillId="0" borderId="72" xfId="87" applyFont="1" applyBorder="1" applyAlignment="1">
      <alignment vertical="center"/>
    </xf>
    <xf numFmtId="0" fontId="30" fillId="0" borderId="66" xfId="87" applyFont="1" applyBorder="1" applyAlignment="1">
      <alignment vertical="center"/>
    </xf>
    <xf numFmtId="0" fontId="30" fillId="0" borderId="75" xfId="87" applyFont="1" applyBorder="1" applyAlignment="1">
      <alignment vertical="center"/>
    </xf>
    <xf numFmtId="0" fontId="30" fillId="0" borderId="2" xfId="87" applyFont="1" applyBorder="1" applyAlignment="1">
      <alignment vertical="center"/>
    </xf>
    <xf numFmtId="0" fontId="30" fillId="0" borderId="3" xfId="87" applyFont="1" applyBorder="1" applyAlignment="1">
      <alignment vertical="center"/>
    </xf>
    <xf numFmtId="0" fontId="30" fillId="0" borderId="9" xfId="87" applyFont="1" applyBorder="1" applyAlignment="1">
      <alignment vertical="center"/>
    </xf>
    <xf numFmtId="0" fontId="30" fillId="0" borderId="15" xfId="87" applyFont="1" applyBorder="1" applyAlignment="1">
      <alignment vertical="center"/>
    </xf>
    <xf numFmtId="0" fontId="30" fillId="0" borderId="16" xfId="87" applyFont="1" applyBorder="1" applyAlignment="1">
      <alignment vertical="center"/>
    </xf>
    <xf numFmtId="0" fontId="30" fillId="0" borderId="5" xfId="87" applyFont="1" applyBorder="1" applyAlignment="1">
      <alignment vertical="center"/>
    </xf>
    <xf numFmtId="0" fontId="30" fillId="0" borderId="7" xfId="87" applyFont="1" applyBorder="1" applyAlignment="1">
      <alignment horizontal="center" vertical="center"/>
    </xf>
    <xf numFmtId="0" fontId="30" fillId="0" borderId="6" xfId="87" applyFont="1" applyBorder="1" applyAlignment="1">
      <alignment horizontal="center" vertical="center"/>
    </xf>
    <xf numFmtId="0" fontId="30" fillId="0" borderId="14" xfId="87" applyFont="1" applyBorder="1" applyAlignment="1">
      <alignment vertical="center"/>
    </xf>
    <xf numFmtId="0" fontId="30" fillId="0" borderId="14" xfId="87" applyFont="1" applyBorder="1" applyAlignment="1">
      <alignment horizontal="center" vertical="center"/>
    </xf>
    <xf numFmtId="0" fontId="30" fillId="0" borderId="16" xfId="87" applyFont="1" applyBorder="1" applyAlignment="1">
      <alignment horizontal="center" vertical="center"/>
    </xf>
    <xf numFmtId="0" fontId="30" fillId="0" borderId="9" xfId="87" applyFont="1" applyBorder="1" applyAlignment="1">
      <alignment horizontal="center" vertical="center"/>
    </xf>
    <xf numFmtId="0" fontId="30" fillId="0" borderId="12" xfId="87" applyFont="1" applyBorder="1" applyAlignment="1">
      <alignment horizontal="center" vertical="center"/>
    </xf>
    <xf numFmtId="0" fontId="30" fillId="0" borderId="0" xfId="87" applyFont="1" applyBorder="1" applyAlignment="1">
      <alignment horizontal="center" vertical="center"/>
    </xf>
    <xf numFmtId="0" fontId="30" fillId="0" borderId="11" xfId="87" applyFont="1" applyBorder="1" applyAlignment="1">
      <alignment horizontal="center" vertical="center"/>
    </xf>
    <xf numFmtId="0" fontId="30" fillId="0" borderId="15" xfId="87" applyFont="1" applyBorder="1" applyAlignment="1">
      <alignment horizontal="center" vertical="center"/>
    </xf>
    <xf numFmtId="0" fontId="30" fillId="0" borderId="58" xfId="87" applyFont="1" applyBorder="1" applyAlignment="1">
      <alignment vertical="center"/>
    </xf>
    <xf numFmtId="0" fontId="30" fillId="0" borderId="53" xfId="87" applyFont="1" applyBorder="1" applyAlignment="1">
      <alignment vertical="center"/>
    </xf>
    <xf numFmtId="0" fontId="30" fillId="0" borderId="59" xfId="87" applyFont="1" applyBorder="1" applyAlignment="1">
      <alignment vertical="center"/>
    </xf>
    <xf numFmtId="0" fontId="28" fillId="9" borderId="0" xfId="109" applyFont="1" applyFill="1" applyAlignment="1">
      <alignment horizontal="left" vertical="top"/>
    </xf>
    <xf numFmtId="0" fontId="28" fillId="9" borderId="0" xfId="109" applyFont="1" applyFill="1" applyBorder="1" applyAlignment="1">
      <alignment horizontal="left" vertical="center"/>
    </xf>
    <xf numFmtId="0" fontId="30" fillId="9" borderId="0" xfId="109" applyFont="1" applyFill="1" applyBorder="1" applyAlignment="1">
      <alignment horizontal="left" vertical="center"/>
    </xf>
    <xf numFmtId="0" fontId="22" fillId="9" borderId="0" xfId="109" applyFont="1" applyFill="1" applyBorder="1" applyAlignment="1">
      <alignment horizontal="left" vertical="center"/>
    </xf>
    <xf numFmtId="0" fontId="46" fillId="19" borderId="69" xfId="109" applyFont="1" applyFill="1" applyBorder="1" applyAlignment="1">
      <alignment horizontal="center" vertical="center" shrinkToFit="1"/>
    </xf>
    <xf numFmtId="0" fontId="28" fillId="9" borderId="124" xfId="109" applyFont="1" applyFill="1" applyBorder="1" applyAlignment="1">
      <alignment horizontal="center" vertical="center" shrinkToFit="1"/>
    </xf>
    <xf numFmtId="0" fontId="28" fillId="9" borderId="144" xfId="109" applyFont="1" applyFill="1" applyBorder="1" applyAlignment="1">
      <alignment horizontal="center" vertical="center" shrinkToFit="1"/>
    </xf>
    <xf numFmtId="0" fontId="21" fillId="9" borderId="0" xfId="109" applyFont="1" applyFill="1" applyBorder="1" applyAlignment="1">
      <alignment horizontal="left" vertical="top"/>
    </xf>
    <xf numFmtId="0" fontId="46" fillId="19" borderId="85" xfId="109" applyFont="1" applyFill="1" applyBorder="1" applyAlignment="1">
      <alignment horizontal="center" vertical="center" shrinkToFit="1"/>
    </xf>
    <xf numFmtId="0" fontId="28" fillId="9" borderId="17" xfId="109" applyFont="1" applyFill="1" applyBorder="1" applyAlignment="1">
      <alignment horizontal="center" vertical="center" shrinkToFit="1"/>
    </xf>
    <xf numFmtId="0" fontId="28" fillId="9" borderId="97" xfId="109" applyFont="1" applyFill="1" applyBorder="1" applyAlignment="1">
      <alignment horizontal="center" vertical="center" shrinkToFit="1"/>
    </xf>
    <xf numFmtId="0" fontId="46" fillId="19" borderId="85" xfId="109" applyFont="1" applyFill="1" applyBorder="1" applyAlignment="1">
      <alignment horizontal="center" vertical="center"/>
    </xf>
    <xf numFmtId="0" fontId="28" fillId="9" borderId="4" xfId="109" applyFont="1" applyFill="1" applyBorder="1" applyAlignment="1">
      <alignment horizontal="left" vertical="top" wrapText="1"/>
    </xf>
    <xf numFmtId="0" fontId="28" fillId="9" borderId="90" xfId="109" applyFont="1" applyFill="1" applyBorder="1" applyAlignment="1">
      <alignment horizontal="left" vertical="top" wrapText="1"/>
    </xf>
    <xf numFmtId="0" fontId="27" fillId="9" borderId="0" xfId="109" applyFont="1" applyFill="1" applyBorder="1" applyAlignment="1">
      <alignment horizontal="left" vertical="top" wrapText="1"/>
    </xf>
    <xf numFmtId="0" fontId="28" fillId="9" borderId="10" xfId="109" applyFont="1" applyFill="1" applyBorder="1" applyAlignment="1">
      <alignment horizontal="left" vertical="top" wrapText="1"/>
    </xf>
    <xf numFmtId="0" fontId="28" fillId="9" borderId="212" xfId="109" applyFont="1" applyFill="1" applyBorder="1" applyAlignment="1">
      <alignment horizontal="left" vertical="top" wrapText="1"/>
    </xf>
    <xf numFmtId="0" fontId="28" fillId="9" borderId="17" xfId="109" applyFont="1" applyFill="1" applyBorder="1" applyAlignment="1">
      <alignment horizontal="left" vertical="top" wrapText="1"/>
    </xf>
    <xf numFmtId="0" fontId="28" fillId="9" borderId="97" xfId="109" applyFont="1" applyFill="1" applyBorder="1" applyAlignment="1">
      <alignment horizontal="left" vertical="top" wrapText="1"/>
    </xf>
    <xf numFmtId="0" fontId="28" fillId="9" borderId="0" xfId="109" applyFont="1" applyFill="1" applyBorder="1" applyAlignment="1">
      <alignment horizontal="right" vertical="center"/>
    </xf>
    <xf numFmtId="0" fontId="28" fillId="9" borderId="0" xfId="109" applyFont="1" applyFill="1" applyBorder="1" applyAlignment="1">
      <alignment horizontal="center" vertical="center"/>
    </xf>
    <xf numFmtId="0" fontId="46" fillId="19" borderId="180" xfId="109" applyFont="1" applyFill="1" applyBorder="1" applyAlignment="1">
      <alignment horizontal="center" vertical="center"/>
    </xf>
    <xf numFmtId="0" fontId="28" fillId="9" borderId="55" xfId="109" applyFont="1" applyFill="1" applyBorder="1" applyAlignment="1">
      <alignment horizontal="left" vertical="top" wrapText="1"/>
    </xf>
    <xf numFmtId="0" fontId="28" fillId="9" borderId="117" xfId="109" applyFont="1" applyFill="1" applyBorder="1" applyAlignment="1">
      <alignment horizontal="left" vertical="top" wrapText="1"/>
    </xf>
    <xf numFmtId="0" fontId="46" fillId="9" borderId="0" xfId="85" applyFont="1" applyFill="1" applyBorder="1" applyAlignment="1">
      <alignment horizontal="left" vertical="top"/>
    </xf>
    <xf numFmtId="0" fontId="22" fillId="9" borderId="0" xfId="85" applyFont="1" applyFill="1" applyBorder="1" applyAlignment="1">
      <alignment horizontal="center" vertical="center"/>
    </xf>
    <xf numFmtId="0" fontId="30" fillId="9" borderId="326" xfId="85" applyFont="1" applyFill="1" applyBorder="1" applyAlignment="1">
      <alignment horizontal="left" vertical="center" wrapText="1"/>
    </xf>
    <xf numFmtId="0" fontId="30" fillId="9" borderId="327" xfId="85" applyFont="1" applyFill="1" applyBorder="1" applyAlignment="1">
      <alignment horizontal="left" vertical="center" wrapText="1"/>
    </xf>
    <xf numFmtId="0" fontId="30" fillId="9" borderId="0" xfId="85" applyFont="1" applyFill="1" applyBorder="1" applyAlignment="1">
      <alignment horizontal="left" vertical="center" wrapText="1"/>
    </xf>
    <xf numFmtId="0" fontId="30" fillId="9" borderId="69" xfId="85" applyFont="1" applyFill="1" applyBorder="1" applyAlignment="1">
      <alignment horizontal="center" vertical="center" wrapText="1"/>
    </xf>
    <xf numFmtId="0" fontId="30" fillId="9" borderId="74" xfId="85" applyFont="1" applyFill="1" applyBorder="1" applyAlignment="1">
      <alignment horizontal="left" vertical="center" wrapText="1"/>
    </xf>
    <xf numFmtId="0" fontId="30" fillId="9" borderId="66" xfId="85" applyFont="1" applyFill="1" applyBorder="1" applyAlignment="1">
      <alignment horizontal="left" vertical="top" wrapText="1"/>
    </xf>
    <xf numFmtId="0" fontId="30" fillId="9" borderId="66" xfId="85" applyFont="1" applyFill="1" applyBorder="1" applyAlignment="1">
      <alignment horizontal="left" vertical="center" wrapText="1"/>
    </xf>
    <xf numFmtId="0" fontId="30" fillId="9" borderId="75" xfId="85" applyFont="1" applyFill="1" applyBorder="1" applyAlignment="1">
      <alignment horizontal="left" vertical="top" wrapText="1"/>
    </xf>
    <xf numFmtId="0" fontId="30" fillId="9" borderId="0" xfId="85" applyFont="1" applyFill="1" applyBorder="1" applyAlignment="1">
      <alignment horizontal="left" vertical="top" wrapText="1"/>
    </xf>
    <xf numFmtId="0" fontId="46" fillId="9" borderId="328" xfId="85" applyFont="1" applyFill="1" applyBorder="1" applyAlignment="1">
      <alignment horizontal="left" vertical="center" wrapText="1"/>
    </xf>
    <xf numFmtId="0" fontId="46" fillId="9" borderId="329" xfId="85" applyFont="1" applyFill="1" applyBorder="1" applyAlignment="1">
      <alignment horizontal="left" vertical="center" wrapText="1"/>
    </xf>
    <xf numFmtId="0" fontId="46" fillId="9" borderId="0" xfId="85" applyFont="1" applyFill="1" applyBorder="1" applyAlignment="1">
      <alignment horizontal="left" vertical="center" wrapText="1"/>
    </xf>
    <xf numFmtId="0" fontId="30" fillId="9" borderId="180" xfId="85" applyFont="1" applyFill="1" applyBorder="1" applyAlignment="1">
      <alignment horizontal="center" vertical="center" wrapText="1"/>
    </xf>
    <xf numFmtId="0" fontId="30" fillId="9" borderId="52" xfId="85" applyFont="1" applyFill="1" applyBorder="1" applyAlignment="1">
      <alignment horizontal="left" vertical="center" wrapText="1"/>
    </xf>
    <xf numFmtId="0" fontId="30" fillId="9" borderId="53" xfId="85" applyFont="1" applyFill="1" applyBorder="1" applyAlignment="1">
      <alignment horizontal="left" vertical="top" wrapText="1"/>
    </xf>
    <xf numFmtId="0" fontId="30" fillId="9" borderId="53" xfId="85" applyFont="1" applyFill="1" applyBorder="1" applyAlignment="1">
      <alignment horizontal="left" vertical="center" wrapText="1"/>
    </xf>
    <xf numFmtId="0" fontId="30" fillId="9" borderId="59" xfId="85" applyFont="1" applyFill="1" applyBorder="1" applyAlignment="1">
      <alignment horizontal="left" vertical="top" wrapText="1"/>
    </xf>
    <xf numFmtId="0" fontId="27" fillId="9" borderId="0" xfId="110" applyFont="1" applyFill="1" applyAlignment="1">
      <alignment horizontal="left" vertical="top"/>
    </xf>
    <xf numFmtId="0" fontId="27" fillId="9" borderId="0" xfId="110" applyFont="1" applyFill="1" applyBorder="1" applyAlignment="1">
      <alignment horizontal="left"/>
    </xf>
    <xf numFmtId="0" fontId="27" fillId="9" borderId="0" xfId="110" applyFont="1" applyFill="1" applyBorder="1" applyAlignment="1">
      <alignment horizontal="left" vertical="top"/>
    </xf>
    <xf numFmtId="0" fontId="31" fillId="9" borderId="0" xfId="110" applyFont="1" applyFill="1" applyBorder="1" applyAlignment="1">
      <alignment horizontal="center" vertical="center"/>
    </xf>
    <xf numFmtId="0" fontId="21" fillId="9" borderId="0" xfId="110" applyFont="1" applyFill="1" applyBorder="1" applyAlignment="1">
      <alignment vertical="center"/>
    </xf>
    <xf numFmtId="0" fontId="21" fillId="9" borderId="0" xfId="110" applyFont="1" applyFill="1" applyBorder="1" applyAlignment="1">
      <alignment horizontal="center" vertical="center"/>
    </xf>
    <xf numFmtId="0" fontId="21" fillId="9" borderId="0" xfId="110" applyFont="1" applyFill="1" applyBorder="1" applyAlignment="1">
      <alignment horizontal="left" vertical="center"/>
    </xf>
    <xf numFmtId="0" fontId="22" fillId="9" borderId="0" xfId="110" applyFont="1" applyFill="1" applyBorder="1" applyAlignment="1">
      <alignment horizontal="right"/>
    </xf>
    <xf numFmtId="0" fontId="22" fillId="9" borderId="0" xfId="110" applyFont="1" applyFill="1" applyBorder="1" applyAlignment="1">
      <alignment horizontal="right" vertical="top"/>
    </xf>
    <xf numFmtId="0" fontId="21" fillId="9" borderId="0" xfId="110" applyFont="1" applyFill="1" applyBorder="1" applyAlignment="1">
      <alignment horizontal="center" vertical="top"/>
    </xf>
    <xf numFmtId="0" fontId="17" fillId="9" borderId="0" xfId="110" applyFont="1" applyFill="1" applyBorder="1" applyAlignment="1">
      <alignment vertical="top"/>
    </xf>
    <xf numFmtId="0" fontId="27" fillId="9" borderId="19" xfId="110" applyFont="1" applyFill="1" applyBorder="1" applyAlignment="1">
      <alignment horizontal="center" vertical="center"/>
    </xf>
    <xf numFmtId="0" fontId="17" fillId="9" borderId="0" xfId="110" applyFont="1" applyFill="1" applyBorder="1" applyAlignment="1">
      <alignment vertical="top" wrapText="1"/>
    </xf>
    <xf numFmtId="0" fontId="27" fillId="9" borderId="4" xfId="110" applyFont="1" applyFill="1" applyBorder="1" applyAlignment="1">
      <alignment horizontal="left" vertical="center"/>
    </xf>
    <xf numFmtId="0" fontId="27" fillId="9" borderId="10" xfId="110" applyFont="1" applyFill="1" applyBorder="1" applyAlignment="1">
      <alignment horizontal="left" vertical="center"/>
    </xf>
    <xf numFmtId="0" fontId="28" fillId="9" borderId="0" xfId="110" applyFont="1" applyFill="1" applyBorder="1" applyAlignment="1"/>
    <xf numFmtId="0" fontId="27" fillId="9" borderId="11" xfId="110" applyFont="1" applyFill="1" applyBorder="1" applyAlignment="1">
      <alignment horizontal="left" vertical="center"/>
    </xf>
    <xf numFmtId="0" fontId="28" fillId="9" borderId="12" xfId="110" applyFont="1" applyFill="1" applyBorder="1" applyAlignment="1">
      <alignment horizontal="left"/>
    </xf>
    <xf numFmtId="0" fontId="21" fillId="9" borderId="0" xfId="110" applyFont="1" applyFill="1" applyBorder="1" applyAlignment="1">
      <alignment horizontal="right" vertical="center"/>
    </xf>
    <xf numFmtId="0" fontId="28" fillId="9" borderId="12" xfId="110" applyFont="1" applyFill="1" applyBorder="1" applyAlignment="1">
      <alignment horizontal="center" vertical="center"/>
    </xf>
    <xf numFmtId="0" fontId="27" fillId="9" borderId="17" xfId="110" applyFont="1" applyFill="1" applyBorder="1" applyAlignment="1">
      <alignment horizontal="left" vertical="center"/>
    </xf>
    <xf numFmtId="0" fontId="7" fillId="0" borderId="0" xfId="37" applyFont="1"/>
    <xf numFmtId="0" fontId="13" fillId="0" borderId="0" xfId="37" applyFont="1" applyAlignment="1">
      <alignment wrapText="1"/>
    </xf>
    <xf numFmtId="0" fontId="13" fillId="0" borderId="7" xfId="37" applyFont="1" applyBorder="1" applyAlignment="1">
      <alignment vertical="top"/>
    </xf>
    <xf numFmtId="0" fontId="13" fillId="0" borderId="9" xfId="37" applyFont="1" applyBorder="1" applyAlignment="1">
      <alignment vertical="top"/>
    </xf>
    <xf numFmtId="0" fontId="13" fillId="0" borderId="6" xfId="37" applyFont="1" applyBorder="1" applyAlignment="1">
      <alignment vertical="top"/>
    </xf>
    <xf numFmtId="0" fontId="13" fillId="0" borderId="0" xfId="37" applyFont="1"/>
    <xf numFmtId="0" fontId="13" fillId="0" borderId="14" xfId="37" applyFont="1" applyBorder="1" applyAlignment="1">
      <alignment vertical="top" wrapText="1"/>
    </xf>
    <xf numFmtId="0" fontId="13" fillId="0" borderId="15" xfId="37" applyFont="1" applyBorder="1" applyAlignment="1">
      <alignment vertical="top" wrapText="1"/>
    </xf>
    <xf numFmtId="0" fontId="13" fillId="0" borderId="16" xfId="37" applyFont="1" applyBorder="1" applyAlignment="1">
      <alignment vertical="top" wrapText="1"/>
    </xf>
    <xf numFmtId="0" fontId="30" fillId="9" borderId="0" xfId="89" applyFont="1" applyFill="1">
      <alignment vertical="center"/>
    </xf>
    <xf numFmtId="0" fontId="34" fillId="9" borderId="0" xfId="89" applyFont="1" applyFill="1" applyAlignment="1">
      <alignment horizontal="center" vertical="center"/>
    </xf>
    <xf numFmtId="0" fontId="30" fillId="9" borderId="18" xfId="89" applyFont="1" applyFill="1" applyBorder="1" applyAlignment="1">
      <alignment horizontal="center" vertical="center"/>
    </xf>
    <xf numFmtId="0" fontId="30" fillId="9" borderId="8" xfId="89" applyFont="1" applyFill="1" applyBorder="1" applyAlignment="1">
      <alignment horizontal="center" vertical="center"/>
    </xf>
    <xf numFmtId="0" fontId="17" fillId="9" borderId="330" xfId="89" applyFont="1" applyFill="1" applyBorder="1" applyAlignment="1">
      <alignment horizontal="left" vertical="center"/>
    </xf>
    <xf numFmtId="0" fontId="24" fillId="9" borderId="331" xfId="89" applyFont="1" applyFill="1" applyBorder="1" applyAlignment="1">
      <alignment horizontal="left" vertical="center"/>
    </xf>
    <xf numFmtId="0" fontId="30" fillId="9" borderId="0" xfId="89" applyFont="1" applyFill="1" applyBorder="1">
      <alignment vertical="center"/>
    </xf>
    <xf numFmtId="0" fontId="30" fillId="9" borderId="0" xfId="89" applyFont="1" applyFill="1" applyAlignment="1">
      <alignment vertical="center"/>
    </xf>
    <xf numFmtId="0" fontId="30" fillId="9" borderId="2" xfId="89" applyFont="1" applyFill="1" applyBorder="1" applyAlignment="1">
      <alignment horizontal="center" vertical="center"/>
    </xf>
    <xf numFmtId="0" fontId="30" fillId="9" borderId="5" xfId="89" applyFont="1" applyFill="1" applyBorder="1" applyAlignment="1">
      <alignment horizontal="center" vertical="center"/>
    </xf>
    <xf numFmtId="0" fontId="17" fillId="9" borderId="2" xfId="89" applyFont="1" applyFill="1" applyBorder="1" applyAlignment="1">
      <alignment horizontal="left" vertical="center"/>
    </xf>
    <xf numFmtId="0" fontId="17" fillId="9" borderId="5" xfId="89" applyFont="1" applyFill="1" applyBorder="1" applyAlignment="1">
      <alignment horizontal="left" vertical="center"/>
    </xf>
  </cellXfs>
  <cellStyles count="112">
    <cellStyle name="ハイパーリンク" xfId="1"/>
    <cellStyle name="ハイパーリンク_チェックリスト(介護予防支援事業所)" xfId="2"/>
    <cellStyle name="ハイパーリンク_チェックリスト(地域密着型介護老人福祉施設)" xfId="3"/>
    <cellStyle name="ハイパーリンク_チェックリスト(地域密着型特定施設入所者生活介護)" xfId="4"/>
    <cellStyle name="ハイパーリンク_チェックリスト(地域密着型通所介護)" xfId="5"/>
    <cellStyle name="ハイパーリンク_チェックリスト(夜間対応型訪問介護)" xfId="6"/>
    <cellStyle name="ハイパーリンク_チェックリスト(小規模多機能型)" xfId="7"/>
    <cellStyle name="ハイパーリンク_チェックリスト(居宅介護支援事業所)" xfId="8"/>
    <cellStyle name="ハイパーリンク_チェックリスト(複合型サービス)" xfId="9"/>
    <cellStyle name="ハイパーリンク_チェックリスト(認知症対応型生活介護)" xfId="10"/>
    <cellStyle name="ハイパーリンク_チェックリスト(認知症対応型通所介護《共用型》)" xfId="11"/>
    <cellStyle name="ハイパーリンク_チェックリスト(認知症対応型通所介護《単独型・併用型》)" xfId="12"/>
    <cellStyle name="標準" xfId="0" builtinId="0"/>
    <cellStyle name="標準 2" xfId="13"/>
    <cellStyle name="標準 2 3" xfId="14"/>
    <cellStyle name="標準 2 3_付表第二号（七）　(介護予防)認知症対応型共同生活介護事業所" xfId="15"/>
    <cellStyle name="標準 2 3_付表第二号（三）  地域密着型通所介護（療養通所介護）事業所" xfId="16"/>
    <cellStyle name="標準 2 3_付表第二号（九）  地域密着型介護老人福祉施設入所者生活介護" xfId="17"/>
    <cellStyle name="標準 2 3_付表第二号（二）  夜間対応型訪問介護事業所" xfId="18"/>
    <cellStyle name="標準 2 3_付表第二号（五）  (介護予防)認知症対応型通所介護事業所　共用" xfId="19"/>
    <cellStyle name="標準 2 3_付表第二号（八）  地域密着型特定施設入居者生活介護事業所" xfId="20"/>
    <cellStyle name="標準 2 3_付表第二号（六）　(介護予防)小規模多機能型居宅介護事業所" xfId="21"/>
    <cellStyle name="標準 2 3_付表第二号（十一）  居宅介護支援" xfId="22"/>
    <cellStyle name="標準 2 3_付表第二号（十二）  介護予防支援" xfId="23"/>
    <cellStyle name="標準 2 3_付表第二号（十）   複合型サービス事業所" xfId="24"/>
    <cellStyle name="標準 2 3_付表第二号（四） (介護予防)認知症対応型通所介護事業所　単・併" xfId="25"/>
    <cellStyle name="標準 2_チェックリスト(介護予防支援事業所)" xfId="26"/>
    <cellStyle name="標準 2_チェックリスト(地域密着型介護老人福祉施設)" xfId="27"/>
    <cellStyle name="標準 2_チェックリスト(地域密着型特定施設入所者生活介護)" xfId="28"/>
    <cellStyle name="標準 2_チェックリスト(地域密着型通所介護)" xfId="29"/>
    <cellStyle name="標準 2_チェックリスト(夜間対応型訪問介護)" xfId="30"/>
    <cellStyle name="標準 2_チェックリスト(小規模多機能型)" xfId="31"/>
    <cellStyle name="標準 2_チェックリスト(居宅介護支援事業所)" xfId="32"/>
    <cellStyle name="標準 2_チェックリスト(複合型サービス)" xfId="33"/>
    <cellStyle name="標準 2_チェックリスト(認知症対応型生活介護)" xfId="34"/>
    <cellStyle name="標準 2_チェックリスト(認知症対応型通所介護《共用型》)" xfId="35"/>
    <cellStyle name="標準 2_チェックリスト(認知症対応型通所介護《単独型・併用型》)" xfId="36"/>
    <cellStyle name="標準 2_誓約書(標準様式6)" xfId="37"/>
    <cellStyle name="標準_kyotaku_shinnsei" xfId="38"/>
    <cellStyle name="標準_kyotaku_shinnsei_再開届出書(別紙様式第二号《五》)" xfId="39"/>
    <cellStyle name="標準_kyotaku_shinnsei_変更届出書(別紙様式第二号《四》)" xfId="40"/>
    <cellStyle name="標準_kyotaku_shinnsei_廃止・休止届出書(別紙様式第二号《三》)" xfId="41"/>
    <cellStyle name="標準_kyotaku_shinnsei_指定更新申請書(別紙様式第二号《二》)" xfId="42"/>
    <cellStyle name="標準_kyotaku_shinnsei_指定辞退届出書(別紙様式第二号《六》)" xfId="43"/>
    <cellStyle name="標準_チェックリスト(介護予防支援事業所)" xfId="44"/>
    <cellStyle name="標準_チェックリスト(地域密着型介護老人福祉施設)" xfId="45"/>
    <cellStyle name="標準_チェックリスト(地域密着型特定施設入所者生活介護)" xfId="46"/>
    <cellStyle name="標準_チェックリスト(地域密着型通所介護)" xfId="47"/>
    <cellStyle name="標準_チェックリスト(夜間対応型訪問介護)" xfId="48"/>
    <cellStyle name="標準_チェックリスト(定期巡回・随時対応型訪問介護)" xfId="49"/>
    <cellStyle name="標準_チェックリスト(小規模多機能型)" xfId="50"/>
    <cellStyle name="標準_チェックリスト(居宅介護支援事業所)" xfId="51"/>
    <cellStyle name="標準_チェックリスト(複合型サービス)" xfId="52"/>
    <cellStyle name="標準_チェックリスト(認知症対応型生活介護)" xfId="53"/>
    <cellStyle name="標準_チェックリスト(認知症対応型通所介護《共用型》)" xfId="54"/>
    <cellStyle name="標準_チェックリスト(認知症対応型通所介護《単独型・併用型》)" xfId="55"/>
    <cellStyle name="標準_付表　訪問介護　修正版_第一号様式 2" xfId="56"/>
    <cellStyle name="標準_付表　訪問介護　修正版_第一号様式 2_付表第二号（七）　(介護予防)認知症対応型共同生活介護事業所" xfId="57"/>
    <cellStyle name="標準_付表　訪問介護　修正版_第一号様式 2_付表第二号（三）  地域密着型通所介護（療養通所介護）事業所" xfId="58"/>
    <cellStyle name="標準_付表　訪問介護　修正版_第一号様式 2_付表第二号（二）  夜間対応型訪問介護事業所" xfId="59"/>
    <cellStyle name="標準_付表　訪問介護　修正版_第一号様式 2_付表第二号（五）  (介護予防)認知症対応型通所介護事業所　共用" xfId="60"/>
    <cellStyle name="標準_付表　訪問介護　修正版_第一号様式 2_付表第二号（八）  地域密着型特定施設入居者生活介護事業所" xfId="61"/>
    <cellStyle name="標準_付表　訪問介護　修正版_第一号様式 2_付表第二号（六）　(介護予防)小規模多機能型居宅介護事業所" xfId="62"/>
    <cellStyle name="標準_付表　訪問介護　修正版_第一号様式 2_付表第二号（十一）  居宅介護支援" xfId="63"/>
    <cellStyle name="標準_付表　訪問介護　修正版_第一号様式 2_付表第二号（十二）  介護予防支援" xfId="64"/>
    <cellStyle name="標準_付表　訪問介護　修正版_第一号様式 2_付表第二号（十）   複合型サービス事業所" xfId="65"/>
    <cellStyle name="標準_付表　訪問介護　修正版_第一号様式 2_付表第二号（四） (介護予防)認知症対応型通所介護事業所　単・併" xfId="66"/>
    <cellStyle name="標準_付表　訪問介護　修正版_第一号様式 2_再開届出書(別紙様式第二号《五》)" xfId="67"/>
    <cellStyle name="標準_付表　訪問介護　修正版_第一号様式 2_変更届出書(別紙様式第二号《四》)" xfId="68"/>
    <cellStyle name="標準_付表　訪問介護　修正版_第一号様式 2_廃止・休止届出書(別紙様式第二号《三》)" xfId="69"/>
    <cellStyle name="標準_付表　訪問介護　修正版_第一号様式 2_指定更新申請書(別紙様式第二号《二》)" xfId="70"/>
    <cellStyle name="標準_付表　訪問介護　修正版_第一号様式 2_指定辞退届出書(別紙様式第二号《六》)" xfId="71"/>
    <cellStyle name="標準_付表第二号（一）   定期巡回・随時対応型訪問介護看護事業所" xfId="72"/>
    <cellStyle name="標準_付表第二号（七）　(介護予防)認知症対応型共同生活介護事業所" xfId="73"/>
    <cellStyle name="標準_付表第二号（三）  地域密着型通所介護（療養通所介護）事業所" xfId="74"/>
    <cellStyle name="標準_付表第二号（九）  地域密着型介護老人福祉施設入所者生活介護" xfId="75"/>
    <cellStyle name="標準_付表第二号（二）  夜間対応型訪問介護事業所" xfId="76"/>
    <cellStyle name="標準_付表第二号（五）  (介護予防)認知症対応型通所介護事業所　共用" xfId="77"/>
    <cellStyle name="標準_付表第二号（八）  地域密着型特定施設入居者生活介護事業所" xfId="78"/>
    <cellStyle name="標準_付表第二号（六）　(介護予防)小規模多機能型居宅介護事業所" xfId="79"/>
    <cellStyle name="標準_付表第二号（十一）  居宅介護支援" xfId="80"/>
    <cellStyle name="標準_付表第二号（十二）  介護予防支援" xfId="81"/>
    <cellStyle name="標準_付表第二号（十）   複合型サービス事業所" xfId="82"/>
    <cellStyle name="標準_付表第二号（四） (介護予防)認知症対応型通所介護事業所　単・併" xfId="83"/>
    <cellStyle name="標準_再開届出書(別紙様式第二号《五》)" xfId="84"/>
    <cellStyle name="標準_利用者からの苦情を処理するために講ずる措置の概要(標準様式5)" xfId="85"/>
    <cellStyle name="標準_変更届出書(別紙様式第二号《四》)" xfId="86"/>
    <cellStyle name="標準_平面図(標準様式3)" xfId="87"/>
    <cellStyle name="標準_廃止・休止届出書(別紙様式第二号《三》)" xfId="88"/>
    <cellStyle name="標準_当該事業所に勤務する介護支援専門員一覧(標準様式7)" xfId="89"/>
    <cellStyle name="標準_指定更新申請書(別紙様式第二号《二》)" xfId="90"/>
    <cellStyle name="標準_指定申請書(別紙様式第二号《一》)" xfId="91"/>
    <cellStyle name="標準_指定辞退届出書(別紙様式第二号《六》)" xfId="92"/>
    <cellStyle name="標準_第１号様式・付表" xfId="93"/>
    <cellStyle name="標準_第１号様式・付表_付表第二号（一）   定期巡回・随時対応型訪問介護看護事業所" xfId="94"/>
    <cellStyle name="標準_第１号様式・付表_付表第二号（七）　(介護予防)認知症対応型共同生活介護事業所" xfId="95"/>
    <cellStyle name="標準_第１号様式・付表_付表第二号（三）  地域密着型通所介護（療養通所介護）事業所" xfId="96"/>
    <cellStyle name="標準_第１号様式・付表_付表第二号（九）  地域密着型介護老人福祉施設入所者生活介護" xfId="97"/>
    <cellStyle name="標準_第１号様式・付表_付表第二号（二）  夜間対応型訪問介護事業所" xfId="98"/>
    <cellStyle name="標準_第１号様式・付表_付表第二号（五）  (介護予防)認知症対応型通所介護事業所　共用" xfId="99"/>
    <cellStyle name="標準_第１号様式・付表_付表第二号（八）  地域密着型特定施設入居者生活介護事業所" xfId="100"/>
    <cellStyle name="標準_第１号様式・付表_付表第二号（六）　(介護予防)小規模多機能型居宅介護事業所" xfId="101"/>
    <cellStyle name="標準_第１号様式・付表_付表第二号（四） (介護予防)認知症対応型通所介護事業所　単・併" xfId="102"/>
    <cellStyle name="標準_第１号様式・付表_再開届出書(別紙様式第二号《五》)" xfId="103"/>
    <cellStyle name="標準_第１号様式・付表_変更届出書(別紙様式第二号《四》)" xfId="104"/>
    <cellStyle name="標準_第１号様式・付表_廃止・休止届出書(別紙様式第二号《三》)" xfId="105"/>
    <cellStyle name="標準_第１号様式・付表_指定更新申請書(別紙様式第二号《二》)" xfId="106"/>
    <cellStyle name="標準_第１号様式・付表_指定辞退届出書(別紙様式第二号《六》)" xfId="107"/>
    <cellStyle name="標準_管理者経歴書(標準様式2)" xfId="108"/>
    <cellStyle name="標準_設備等一覧表(標準様式4)" xfId="109"/>
    <cellStyle name="標準_誓約書(標準様式6)" xfId="110"/>
    <cellStyle name="桁区切り" xfId="111" builtinId="6"/>
  </cellStyles>
  <dxfs count="4474">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externalLink" Target="externalLinks/externalLink1.xml" /><Relationship Id="rId86" Type="http://schemas.openxmlformats.org/officeDocument/2006/relationships/externalLink" Target="externalLinks/externalLink2.xml" /><Relationship Id="rId87" Type="http://schemas.openxmlformats.org/officeDocument/2006/relationships/externalLink" Target="externalLinks/externalLink3.xml" /><Relationship Id="rId88" Type="http://schemas.openxmlformats.org/officeDocument/2006/relationships/externalLink" Target="externalLinks/externalLink4.xml" /><Relationship Id="rId89" Type="http://schemas.openxmlformats.org/officeDocument/2006/relationships/externalLink" Target="externalLinks/externalLink5.xml" /><Relationship Id="rId90" Type="http://schemas.openxmlformats.org/officeDocument/2006/relationships/externalLink" Target="externalLinks/externalLink6.xml" /><Relationship Id="rId91" Type="http://schemas.openxmlformats.org/officeDocument/2006/relationships/externalLink" Target="externalLinks/externalLink7.xml" /><Relationship Id="rId92" Type="http://schemas.openxmlformats.org/officeDocument/2006/relationships/externalLink" Target="externalLinks/externalLink8.xml" /><Relationship Id="rId93" Type="http://schemas.openxmlformats.org/officeDocument/2006/relationships/externalLink" Target="externalLinks/externalLink9.xml" /><Relationship Id="rId94" Type="http://schemas.openxmlformats.org/officeDocument/2006/relationships/externalLink" Target="externalLinks/externalLink10.xml" /><Relationship Id="rId95" Type="http://schemas.openxmlformats.org/officeDocument/2006/relationships/externalLink" Target="externalLinks/externalLink11.xml" /><Relationship Id="rId96" Type="http://schemas.openxmlformats.org/officeDocument/2006/relationships/externalLink" Target="externalLinks/externalLink12.xml" /><Relationship Id="rId97" Type="http://schemas.openxmlformats.org/officeDocument/2006/relationships/externalLink" Target="externalLinks/externalLink13.xml" /><Relationship Id="rId98" Type="http://schemas.openxmlformats.org/officeDocument/2006/relationships/externalLink" Target="externalLinks/externalLink14.xml" /><Relationship Id="rId99" Type="http://schemas.openxmlformats.org/officeDocument/2006/relationships/externalLink" Target="externalLinks/externalLink15.xml" /><Relationship Id="rId100" Type="http://schemas.openxmlformats.org/officeDocument/2006/relationships/externalLink" Target="externalLinks/externalLink16.xml" /><Relationship Id="rId101" Type="http://schemas.openxmlformats.org/officeDocument/2006/relationships/theme" Target="theme/theme1.xml" /><Relationship Id="rId102" Type="http://schemas.openxmlformats.org/officeDocument/2006/relationships/sharedStrings" Target="sharedStrings.xml" /><Relationship Id="rId103"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hyperlink" Target="#'&#21029;&#32025;&#27096;&#24335;&#31532;&#20108;&#21495;&#65288;&#19968;&#65289;'!A1" /><Relationship Id="rId2" Type="http://schemas.openxmlformats.org/officeDocument/2006/relationships/hyperlink" Target="#'&#20184;&#34920;&#31532;&#20108;&#21495;&#65288;&#19968;&#65289;'!A1" /><Relationship Id="rId3" Type="http://schemas.openxmlformats.org/officeDocument/2006/relationships/hyperlink" Target="#'&#20184;&#34920;&#31532;&#20108;&#21495;&#65288;&#20108;&#65289;'!A1" /><Relationship Id="rId4" Type="http://schemas.openxmlformats.org/officeDocument/2006/relationships/hyperlink" Target="#'&#20184;&#34920;&#31532;&#20108;&#21495;&#65288;&#19977;&#65289;'!A1" /><Relationship Id="rId5" Type="http://schemas.openxmlformats.org/officeDocument/2006/relationships/hyperlink" Target="#'&#20184;&#34920;&#31532;&#20108;&#21495;&#65288;&#22235;&#65289;'!A1" /><Relationship Id="rId6" Type="http://schemas.openxmlformats.org/officeDocument/2006/relationships/hyperlink" Target="#'&#20184;&#34920;&#31532;&#20108;&#21495;&#65288;&#20116;&#65289;'!A1" /><Relationship Id="rId7" Type="http://schemas.openxmlformats.org/officeDocument/2006/relationships/hyperlink" Target="#'&#20184;&#34920;&#31532;&#20108;&#21495;&#65288;&#20845;&#65289;'!A1" /><Relationship Id="rId8" Type="http://schemas.openxmlformats.org/officeDocument/2006/relationships/hyperlink" Target="#'&#20184;&#34920;&#31532;&#20108;&#21495;&#65288;&#19971;&#65289;'!A1" /><Relationship Id="rId9" Type="http://schemas.openxmlformats.org/officeDocument/2006/relationships/hyperlink" Target="#'&#20184;&#34920;&#31532;&#20108;&#21495;&#65288;&#20843;&#65289;'!A1" /><Relationship Id="rId10" Type="http://schemas.openxmlformats.org/officeDocument/2006/relationships/hyperlink" Target="#'&#20184;&#34920;&#31532;&#20108;&#21495;&#65288;&#20061;&#65289; '!A1" /><Relationship Id="rId11" Type="http://schemas.openxmlformats.org/officeDocument/2006/relationships/hyperlink" Target="#'&#20184;&#34920;&#31532;&#20108;&#21495;&#65288;&#21313;&#65289;'!A1" /><Relationship Id="rId12" Type="http://schemas.openxmlformats.org/officeDocument/2006/relationships/hyperlink" Target="#'&#20184;&#34920;&#31532;&#20108;&#21495;&#65288;&#21313;&#19968;&#65289;'!A1" /><Relationship Id="rId13" Type="http://schemas.openxmlformats.org/officeDocument/2006/relationships/hyperlink" Target="#'&#20184;&#34920;&#31532;&#20108;&#21495;&#65288;&#21313;&#20108;&#65289;'!A1" /><Relationship Id="rId14" Type="http://schemas.openxmlformats.org/officeDocument/2006/relationships/hyperlink" Target="#'&#21029;&#32025;&#27096;&#24335;&#31532;&#20108;&#21495;&#65288;&#20108;&#65289;'!A1" /><Relationship Id="rId15" Type="http://schemas.openxmlformats.org/officeDocument/2006/relationships/hyperlink" Target="#'&#21029;&#32025;&#27096;&#24335;&#31532;&#20108;&#21495;&#65288;&#22235;&#65289;'!A1" /><Relationship Id="rId16" Type="http://schemas.openxmlformats.org/officeDocument/2006/relationships/hyperlink" Target="#'&#21029;&#32025;&#27096;&#24335;&#31532;&#20108;&#21495;&#65288;&#19977;&#65289;'!A1" /><Relationship Id="rId17" Type="http://schemas.openxmlformats.org/officeDocument/2006/relationships/hyperlink" Target="#'&#21029;&#32025;&#27096;&#24335;&#31532;&#20108;&#21495;&#65288;&#20116;&#65289;'!A1" /><Relationship Id="rId18" Type="http://schemas.openxmlformats.org/officeDocument/2006/relationships/hyperlink" Target="#'&#21029;&#32025;&#27096;&#24335;&#31532;&#20108;&#21495;&#65288;&#20845;&#65289;'!A1" /><Relationship Id="rId19" Type="http://schemas.openxmlformats.org/officeDocument/2006/relationships/hyperlink" Target="#'&#23450;&#26399;&#24033;&#22238;&#12539;&#38543;&#26178;&#23550;&#24540;&#22411;&#35370;&#21839;&#20171;&#35703;&#30475;&#35703;'!A1" /><Relationship Id="rId20" Type="http://schemas.openxmlformats.org/officeDocument/2006/relationships/hyperlink" Target="#&#22812;&#38291;&#23550;&#24540;&#22411;&#35370;&#21839;&#20171;&#35703;!A1" /><Relationship Id="rId21" Type="http://schemas.openxmlformats.org/officeDocument/2006/relationships/hyperlink" Target="#'&#22320;&#22495;&#23494;&#30528;&#22411;&#36890;&#25152;&#20171;&#35703;&#65288;1&#26522;&#29256;&#65289;'!A1" /><Relationship Id="rId22" Type="http://schemas.openxmlformats.org/officeDocument/2006/relationships/hyperlink" Target="#'&#30274;&#39178;&#36890;&#25152;&#20171;&#35703;&#65288;1&#26522;&#29256;&#65289;'!A1" /><Relationship Id="rId23" Type="http://schemas.openxmlformats.org/officeDocument/2006/relationships/hyperlink" Target="#'&#35469;&#30693;&#30151;&#23550;&#24540;&#22411;&#36890;&#25152;&#20171;&#35703;&#65288;1&#26522;&#29256;&#65289;'!A1" /><Relationship Id="rId24" Type="http://schemas.openxmlformats.org/officeDocument/2006/relationships/hyperlink" Target="#&#23567;&#35215;&#27169;&#22810;&#27231;&#33021;&#22411;&#23621;&#23429;&#20171;&#35703;!A1" /><Relationship Id="rId25" Type="http://schemas.openxmlformats.org/officeDocument/2006/relationships/hyperlink" Target="#'&#35469;&#30693;&#30151;&#23550;&#24540;&#22411;&#20849;&#21516;&#29983;&#27963;&#20171;&#35703;(50&#20154;)'!A1" /><Relationship Id="rId26" Type="http://schemas.openxmlformats.org/officeDocument/2006/relationships/hyperlink" Target="#&#22320;&#22495;&#23494;&#30528;&#22411;&#29305;&#23450;&#26045;&#35373;&#20837;&#23621;&#32773;&#29983;&#27963;&#20171;&#35703;!A1" /><Relationship Id="rId27" Type="http://schemas.openxmlformats.org/officeDocument/2006/relationships/hyperlink" Target="#'&#65288;&#12518;&#12491;&#12483;&#12488;&#22411;&#65289;'!A1" /><Relationship Id="rId28" Type="http://schemas.openxmlformats.org/officeDocument/2006/relationships/hyperlink" Target="#'&#65288;&#24467;&#26469;&#22411;&#65289;'!A1" /><Relationship Id="rId29" Type="http://schemas.openxmlformats.org/officeDocument/2006/relationships/hyperlink" Target="#'&#23621;&#23429;&#20171;&#35703;&#25903;&#25588;&#12289;&#20171;&#35703;&#20104;&#38450;&#25903;&#25588;&#65288;&#65297;&#26522;&#29256;&#65289;'!A1" /><Relationship Id="rId30" Type="http://schemas.openxmlformats.org/officeDocument/2006/relationships/hyperlink" Target="#&#27161;&#28310;&#27096;&#24335;3!A1" /><Relationship Id="rId31" Type="http://schemas.openxmlformats.org/officeDocument/2006/relationships/hyperlink" Target="#&#27161;&#28310;&#27096;&#24335;&#65300;!A1" /><Relationship Id="rId32" Type="http://schemas.openxmlformats.org/officeDocument/2006/relationships/hyperlink" Target="#&#27161;&#28310;&#27096;&#24335;&#65298;!A1" /><Relationship Id="rId33" Type="http://schemas.openxmlformats.org/officeDocument/2006/relationships/hyperlink" Target="#&#27161;&#28310;&#27096;&#24335;&#65301;!A1" /><Relationship Id="rId34" Type="http://schemas.openxmlformats.org/officeDocument/2006/relationships/hyperlink" Target="#&#27161;&#28310;&#27096;&#24335;&#65302;!A1" /><Relationship Id="rId35" Type="http://schemas.openxmlformats.org/officeDocument/2006/relationships/hyperlink" Target="#&#27161;&#28310;&#27096;&#24335;&#65303;!A1" /><Relationship Id="rId36" Type="http://schemas.openxmlformats.org/officeDocument/2006/relationships/hyperlink" Target="#&#12471;&#12501;&#12488;&#35352;&#21495;&#34920;!A1" /><Relationship Id="rId37" Type="http://schemas.openxmlformats.org/officeDocument/2006/relationships/hyperlink" Target="#'&#12304;&#35352;&#36617;&#20363;&#12305;&#23450;&#26399;&#24033;&#22238;&#12539;&#38543;&#26178;&#23550;&#24540;&#22411;&#35370;&#21839;&#20171;&#35703;&#30475;&#35703;'!A1" /><Relationship Id="rId38" Type="http://schemas.openxmlformats.org/officeDocument/2006/relationships/hyperlink" Target="#&#35352;&#20837;&#26041;&#27861;!A1" /><Relationship Id="rId39" Type="http://schemas.openxmlformats.org/officeDocument/2006/relationships/hyperlink" Target="#'&#12471;&#12501;&#12488;&#35352;&#21495;&#34920; (2)'!A1" /><Relationship Id="rId40" Type="http://schemas.openxmlformats.org/officeDocument/2006/relationships/hyperlink" Target="#'&#12471;&#12501;&#12488;&#35352;&#21495;&#34920;&#65288;&#21220;&#21209;&#26178;&#38291;&#24111;&#65289;'!A1" /><Relationship Id="rId41" Type="http://schemas.openxmlformats.org/officeDocument/2006/relationships/hyperlink" Target="#'&#12471;&#12501;&#12488;&#35352;&#21495;&#34920;&#65288;&#21220;&#21209;&#26178;&#38291;&#24111;&#65289; (6)'!A1" /><Relationship Id="rId42" Type="http://schemas.openxmlformats.org/officeDocument/2006/relationships/hyperlink" Target="#'&#12471;&#12501;&#12488;&#35352;&#21495;&#34920;&#65288;&#21220;&#21209;&#26178;&#38291;&#24111;&#65289; (2)'!A1" /><Relationship Id="rId43" Type="http://schemas.openxmlformats.org/officeDocument/2006/relationships/hyperlink" Target="#'&#12471;&#12501;&#12488;&#35352;&#21495;&#34920;&#65288;&#21220;&#21209;&#26178;&#38291;&#24111;&#65289; (3)'!A1" /><Relationship Id="rId44" Type="http://schemas.openxmlformats.org/officeDocument/2006/relationships/hyperlink" Target="#'&#12471;&#12501;&#12488;&#35352;&#21495;&#34920;&#65288;&#21220;&#21209;&#26178;&#38291;&#24111;&#65289; (4)'!A1" /><Relationship Id="rId45" Type="http://schemas.openxmlformats.org/officeDocument/2006/relationships/hyperlink" Target="#'&#12471;&#12501;&#12488;&#35352;&#21495;&#34920; (3)'!A1" /><Relationship Id="rId46" Type="http://schemas.openxmlformats.org/officeDocument/2006/relationships/hyperlink" Target="#'&#12471;&#12501;&#12488;&#35352;&#21495;&#34920;&#65288;&#24467;&#26469;&#22411;&#12539;&#12518;&#12491;&#12483;&#12488;&#22411;&#20849;&#36890;&#65289;'!A1" /><Relationship Id="rId47" Type="http://schemas.openxmlformats.org/officeDocument/2006/relationships/hyperlink" Target="#'&#12471;&#12501;&#12488;&#35352;&#21495;&#34920;&#65288;&#24467;&#26469;&#22411;&#12539;&#12518;&#12491;&#12483;&#12488;&#22411;&#20849;&#36890;&#65289;'!A1" /><Relationship Id="rId48" Type="http://schemas.openxmlformats.org/officeDocument/2006/relationships/hyperlink" Target="#'&#12304;&#35352;&#36617;&#20363;&#12305;&#22812;&#38291;&#23550;&#24540;&#22411;&#35370;&#21839;&#20171;&#35703;'!A1" /><Relationship Id="rId49" Type="http://schemas.openxmlformats.org/officeDocument/2006/relationships/hyperlink" Target="#'&#12304;&#35352;&#36617;&#20363;&#12305;&#22320;&#22495;&#23494;&#30528;&#22411;&#36890;&#25152;&#20171;&#35703;'!A1" /><Relationship Id="rId50" Type="http://schemas.openxmlformats.org/officeDocument/2006/relationships/hyperlink" Target="#'&#12304;&#35352;&#36617;&#20363;&#12305;&#30274;&#39178;&#36890;&#25152;&#20171;&#35703;'!A1" /><Relationship Id="rId51" Type="http://schemas.openxmlformats.org/officeDocument/2006/relationships/hyperlink" Target="#'&#12304;&#35352;&#36617;&#20363;&#12305;&#22320;&#22495;&#23494;&#30528;&#22411;&#36890;&#25152;&#20171;&#35703;'!A1" /><Relationship Id="rId52" Type="http://schemas.openxmlformats.org/officeDocument/2006/relationships/hyperlink" Target="#'&#12304;&#35352;&#36617;&#20363;&#12305;&#23567;&#35215;&#27169;&#22810;&#27231;&#33021;&#22411;&#23621;&#23429;&#20171;&#35703;'!A1" /><Relationship Id="rId53" Type="http://schemas.openxmlformats.org/officeDocument/2006/relationships/hyperlink" Target="#'&#12304;&#35352;&#36617;&#20363;&#12305;&#35469;&#30693;&#30151;&#23550;&#24540;&#22411;&#20849;&#21516;&#29983;&#27963;&#20171;&#35703;'!A1" /><Relationship Id="rId54" Type="http://schemas.openxmlformats.org/officeDocument/2006/relationships/hyperlink" Target="#'&#12304;&#35352;&#36617;&#20363;&#12305;&#22320;&#22495;&#23494;&#30528;&#22411;&#29305;&#23450;&#26045;&#35373;&#20837;&#23621;&#32773;&#29983;&#27963;&#20171;&#35703;'!A1" /><Relationship Id="rId55" Type="http://schemas.openxmlformats.org/officeDocument/2006/relationships/hyperlink" Target="#'&#12304;&#35352;&#36617;&#20363;&#12305;'!A1" /><Relationship Id="rId56" Type="http://schemas.openxmlformats.org/officeDocument/2006/relationships/hyperlink" Target="#'&#12304;&#35352;&#36617;&#20363;&#12305;'!A1" /><Relationship Id="rId57" Type="http://schemas.openxmlformats.org/officeDocument/2006/relationships/hyperlink" Target="#'&#12304;&#35352;&#36617;&#20363;&#12305;&#23621;&#23429;&#20171;&#35703;&#25903;&#25588;&#12289;&#20171;&#35703;&#20104;&#38450;&#25903;&#25588;'!A1" /><Relationship Id="rId58" Type="http://schemas.openxmlformats.org/officeDocument/2006/relationships/hyperlink" Target="#'&#35352;&#20837;&#26041;&#27861; (2)'!A1" /><Relationship Id="rId59" Type="http://schemas.openxmlformats.org/officeDocument/2006/relationships/hyperlink" Target="#'&#35352;&#20837;&#26041;&#27861; (3)'!A1" /><Relationship Id="rId60" Type="http://schemas.openxmlformats.org/officeDocument/2006/relationships/hyperlink" Target="#'&#35352;&#20837;&#26041;&#27861; (10)'!A1" /><Relationship Id="rId61" Type="http://schemas.openxmlformats.org/officeDocument/2006/relationships/hyperlink" Target="#'&#35352;&#20837;&#26041;&#27861; (4)'!A1" /><Relationship Id="rId62" Type="http://schemas.openxmlformats.org/officeDocument/2006/relationships/hyperlink" Target="#'&#35352;&#20837;&#26041;&#27861; (5)'!A1" /><Relationship Id="rId63" Type="http://schemas.openxmlformats.org/officeDocument/2006/relationships/hyperlink" Target="#'&#35352;&#20837;&#26041;&#27861; (6)'!A1" /><Relationship Id="rId64" Type="http://schemas.openxmlformats.org/officeDocument/2006/relationships/hyperlink" Target="#'&#35352;&#20837;&#26041;&#27861; (7)'!A1" /><Relationship Id="rId65" Type="http://schemas.openxmlformats.org/officeDocument/2006/relationships/hyperlink" Target="#'&#65288;&#12518;&#12491;&#12483;&#12488;&#22411;&#65289;&#35352;&#20837;&#26041;&#27861;'!A1" /><Relationship Id="rId66" Type="http://schemas.openxmlformats.org/officeDocument/2006/relationships/hyperlink" Target="#'&#65288;&#24467;&#26469;&#22411;&#65289;&#35352;&#20837;&#26041;&#27861;'!A1" /><Relationship Id="rId67" Type="http://schemas.openxmlformats.org/officeDocument/2006/relationships/hyperlink" Target="#'&#35352;&#20837;&#26041;&#27861; (9)'!A1" /><Relationship Id="rId68" Type="http://schemas.openxmlformats.org/officeDocument/2006/relationships/hyperlink" Target="#'&#21029;&#32025;&#9312; '!A1" /><Relationship Id="rId69" Type="http://schemas.openxmlformats.org/officeDocument/2006/relationships/hyperlink" Target="#'&#21029;&#32025;&#9313;'!A1" /><Relationship Id="rId70" Type="http://schemas.openxmlformats.org/officeDocument/2006/relationships/hyperlink" Target="#'&#21029;&#32025;&#9314;'!A1" /><Relationship Id="rId71" Type="http://schemas.openxmlformats.org/officeDocument/2006/relationships/hyperlink" Target="#'&#21029;&#32025;&#9315;'!A1" /><Relationship Id="rId72" Type="http://schemas.openxmlformats.org/officeDocument/2006/relationships/hyperlink" Target="#&#30475;&#35703;&#23567;&#35215;&#27169;&#22810;&#27231;&#33021;&#22411;&#23621;&#23429;&#20171;&#35703;!A1" /><Relationship Id="rId73" Type="http://schemas.openxmlformats.org/officeDocument/2006/relationships/hyperlink" Target="#'&#12471;&#12501;&#12488;&#35352;&#21495;&#34920;&#65288;&#21220;&#21209;&#26178;&#38291;&#24111;&#65289; (5)'!A1" /><Relationship Id="rId74" Type="http://schemas.openxmlformats.org/officeDocument/2006/relationships/hyperlink" Target="#'&#12304;&#35352;&#36617;&#20363;&#12305;&#30475;&#35703;&#23567;&#35215;&#27169;&#22810;&#27231;&#33021;&#22411;&#23621;&#23429;&#20171;&#35703;'!A1" /><Relationship Id="rId75" Type="http://schemas.openxmlformats.org/officeDocument/2006/relationships/hyperlink" Target="#'&#35352;&#20837;&#26041;&#27861; (8)'!A1"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0</xdr:rowOff>
    </xdr:from>
    <xdr:to xmlns:xdr="http://schemas.openxmlformats.org/drawingml/2006/spreadsheetDrawing">
      <xdr:col>5</xdr:col>
      <xdr:colOff>20955</xdr:colOff>
      <xdr:row>4</xdr:row>
      <xdr:rowOff>224790</xdr:rowOff>
    </xdr:to>
    <xdr:sp macro="" textlink="">
      <xdr:nvSpPr>
        <xdr:cNvPr id="20" name="図形 8">
          <a:hlinkClick xmlns:r="http://schemas.openxmlformats.org/officeDocument/2006/relationships" r:id="rId1"/>
        </xdr:cNvPr>
        <xdr:cNvSpPr/>
      </xdr:nvSpPr>
      <xdr:spPr>
        <a:xfrm>
          <a:off x="0" y="647700"/>
          <a:ext cx="3449955" cy="99631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600">
              <a:solidFill>
                <a:schemeClr val="tx1"/>
              </a:solidFill>
              <a:latin typeface="UD デジタル 教科書体 N-B"/>
              <a:ea typeface="UD デジタル 教科書体 N-B"/>
            </a:rPr>
            <a:t>指定申請書(</a:t>
          </a:r>
          <a:r>
            <a:rPr kumimoji="1" lang="ja-JP" altLang="en-US" sz="1600">
              <a:solidFill>
                <a:schemeClr val="tx1"/>
              </a:solidFill>
              <a:latin typeface="UD デジタル 教科書体 N-B"/>
              <a:ea typeface="UD デジタル 教科書体 N-B"/>
            </a:rPr>
            <a:t>別紙様式第二号</a:t>
          </a:r>
          <a:r>
            <a:rPr kumimoji="1" lang="ja-JP" altLang="en-US" sz="1600">
              <a:solidFill>
                <a:schemeClr val="tx1"/>
              </a:solidFill>
              <a:latin typeface="UD デジタル 教科書体 N-B"/>
              <a:ea typeface="UD デジタル 教科書体 N-B"/>
            </a:rPr>
            <a:t>《一》)</a:t>
          </a:r>
          <a:endParaRPr kumimoji="1" lang="ja-JP" altLang="en-US" sz="16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0</xdr:col>
      <xdr:colOff>0</xdr:colOff>
      <xdr:row>6</xdr:row>
      <xdr:rowOff>0</xdr:rowOff>
    </xdr:from>
    <xdr:to xmlns:xdr="http://schemas.openxmlformats.org/drawingml/2006/spreadsheetDrawing">
      <xdr:col>4</xdr:col>
      <xdr:colOff>680720</xdr:colOff>
      <xdr:row>9</xdr:row>
      <xdr:rowOff>236220</xdr:rowOff>
    </xdr:to>
    <xdr:sp macro="" textlink="">
      <xdr:nvSpPr>
        <xdr:cNvPr id="21" name="図形 9">
          <a:hlinkClick xmlns:r="http://schemas.openxmlformats.org/officeDocument/2006/relationships" r:id="rId2"/>
        </xdr:cNvPr>
        <xdr:cNvSpPr/>
      </xdr:nvSpPr>
      <xdr:spPr>
        <a:xfrm>
          <a:off x="0" y="2324100"/>
          <a:ext cx="3423920" cy="100774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付表第二号（一)　定期巡回・随時対応型訪問介護看護事業所</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5</xdr:col>
      <xdr:colOff>670560</xdr:colOff>
      <xdr:row>6</xdr:row>
      <xdr:rowOff>32385</xdr:rowOff>
    </xdr:from>
    <xdr:to xmlns:xdr="http://schemas.openxmlformats.org/drawingml/2006/spreadsheetDrawing">
      <xdr:col>10</xdr:col>
      <xdr:colOff>664845</xdr:colOff>
      <xdr:row>9</xdr:row>
      <xdr:rowOff>236220</xdr:rowOff>
    </xdr:to>
    <xdr:sp macro="" textlink="">
      <xdr:nvSpPr>
        <xdr:cNvPr id="22" name="図形 10">
          <a:hlinkClick xmlns:r="http://schemas.openxmlformats.org/officeDocument/2006/relationships" r:id="rId3"/>
        </xdr:cNvPr>
        <xdr:cNvSpPr/>
      </xdr:nvSpPr>
      <xdr:spPr>
        <a:xfrm>
          <a:off x="4099560" y="2356485"/>
          <a:ext cx="3423285" cy="97536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付表第二号(二)　夜間対応型訪問介護事業所</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12</xdr:col>
      <xdr:colOff>12700</xdr:colOff>
      <xdr:row>6</xdr:row>
      <xdr:rowOff>6350</xdr:rowOff>
    </xdr:from>
    <xdr:to xmlns:xdr="http://schemas.openxmlformats.org/drawingml/2006/spreadsheetDrawing">
      <xdr:col>17</xdr:col>
      <xdr:colOff>7620</xdr:colOff>
      <xdr:row>10</xdr:row>
      <xdr:rowOff>0</xdr:rowOff>
    </xdr:to>
    <xdr:sp macro="" textlink="">
      <xdr:nvSpPr>
        <xdr:cNvPr id="23" name="図形 11">
          <a:hlinkClick xmlns:r="http://schemas.openxmlformats.org/officeDocument/2006/relationships" r:id="rId4"/>
        </xdr:cNvPr>
        <xdr:cNvSpPr/>
      </xdr:nvSpPr>
      <xdr:spPr>
        <a:xfrm>
          <a:off x="8242300" y="2330450"/>
          <a:ext cx="3423920" cy="10223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付表第二号(三)　地域密着型通所介護（療養通所介護）事業所</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18</xdr:col>
      <xdr:colOff>19685</xdr:colOff>
      <xdr:row>6</xdr:row>
      <xdr:rowOff>30480</xdr:rowOff>
    </xdr:from>
    <xdr:to xmlns:xdr="http://schemas.openxmlformats.org/drawingml/2006/spreadsheetDrawing">
      <xdr:col>23</xdr:col>
      <xdr:colOff>13970</xdr:colOff>
      <xdr:row>9</xdr:row>
      <xdr:rowOff>246380</xdr:rowOff>
    </xdr:to>
    <xdr:sp macro="" textlink="">
      <xdr:nvSpPr>
        <xdr:cNvPr id="24" name="図形 12">
          <a:hlinkClick xmlns:r="http://schemas.openxmlformats.org/officeDocument/2006/relationships" r:id="rId5"/>
        </xdr:cNvPr>
        <xdr:cNvSpPr/>
      </xdr:nvSpPr>
      <xdr:spPr>
        <a:xfrm>
          <a:off x="12364085" y="2354580"/>
          <a:ext cx="3423285" cy="98742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付表第二号(四)　(介護予防)認知症対応型通所介護事業所　単・併</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24</xdr:col>
      <xdr:colOff>0</xdr:colOff>
      <xdr:row>6</xdr:row>
      <xdr:rowOff>0</xdr:rowOff>
    </xdr:from>
    <xdr:to xmlns:xdr="http://schemas.openxmlformats.org/drawingml/2006/spreadsheetDrawing">
      <xdr:col>28</xdr:col>
      <xdr:colOff>680720</xdr:colOff>
      <xdr:row>9</xdr:row>
      <xdr:rowOff>246380</xdr:rowOff>
    </xdr:to>
    <xdr:sp macro="" textlink="">
      <xdr:nvSpPr>
        <xdr:cNvPr id="25" name="図形 13">
          <a:hlinkClick xmlns:r="http://schemas.openxmlformats.org/officeDocument/2006/relationships" r:id="rId6"/>
        </xdr:cNvPr>
        <xdr:cNvSpPr/>
      </xdr:nvSpPr>
      <xdr:spPr>
        <a:xfrm>
          <a:off x="16459200" y="2324100"/>
          <a:ext cx="3423920" cy="101790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付表第二号(五)　(介護予防)認知症対応型通所介護事業所　共用</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30</xdr:col>
      <xdr:colOff>19685</xdr:colOff>
      <xdr:row>6</xdr:row>
      <xdr:rowOff>36195</xdr:rowOff>
    </xdr:from>
    <xdr:to xmlns:xdr="http://schemas.openxmlformats.org/drawingml/2006/spreadsheetDrawing">
      <xdr:col>35</xdr:col>
      <xdr:colOff>13970</xdr:colOff>
      <xdr:row>10</xdr:row>
      <xdr:rowOff>36195</xdr:rowOff>
    </xdr:to>
    <xdr:sp macro="" textlink="">
      <xdr:nvSpPr>
        <xdr:cNvPr id="26" name="図形 14">
          <a:hlinkClick xmlns:r="http://schemas.openxmlformats.org/officeDocument/2006/relationships" r:id="rId7"/>
        </xdr:cNvPr>
        <xdr:cNvSpPr/>
      </xdr:nvSpPr>
      <xdr:spPr>
        <a:xfrm>
          <a:off x="20593685" y="2360295"/>
          <a:ext cx="3423285" cy="10287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付表第二号(六)　(介護予防)小規模多機能型居宅介護事業所</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0</xdr:col>
      <xdr:colOff>0</xdr:colOff>
      <xdr:row>11</xdr:row>
      <xdr:rowOff>19050</xdr:rowOff>
    </xdr:from>
    <xdr:to xmlns:xdr="http://schemas.openxmlformats.org/drawingml/2006/spreadsheetDrawing">
      <xdr:col>4</xdr:col>
      <xdr:colOff>679450</xdr:colOff>
      <xdr:row>15</xdr:row>
      <xdr:rowOff>15240</xdr:rowOff>
    </xdr:to>
    <xdr:sp macro="" textlink="">
      <xdr:nvSpPr>
        <xdr:cNvPr id="27" name="図形 15">
          <a:hlinkClick xmlns:r="http://schemas.openxmlformats.org/officeDocument/2006/relationships" r:id="rId8"/>
        </xdr:cNvPr>
        <xdr:cNvSpPr/>
      </xdr:nvSpPr>
      <xdr:spPr>
        <a:xfrm>
          <a:off x="0" y="3629025"/>
          <a:ext cx="3422650" cy="102489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付表第二号(七)　(介護予防)認知症対応型共同生活介護事業所</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6</xdr:col>
      <xdr:colOff>0</xdr:colOff>
      <xdr:row>11</xdr:row>
      <xdr:rowOff>0</xdr:rowOff>
    </xdr:from>
    <xdr:to xmlns:xdr="http://schemas.openxmlformats.org/drawingml/2006/spreadsheetDrawing">
      <xdr:col>10</xdr:col>
      <xdr:colOff>679450</xdr:colOff>
      <xdr:row>15</xdr:row>
      <xdr:rowOff>0</xdr:rowOff>
    </xdr:to>
    <xdr:sp macro="" textlink="">
      <xdr:nvSpPr>
        <xdr:cNvPr id="28" name="図形 16">
          <a:hlinkClick xmlns:r="http://schemas.openxmlformats.org/officeDocument/2006/relationships" r:id="rId9"/>
        </xdr:cNvPr>
        <xdr:cNvSpPr/>
      </xdr:nvSpPr>
      <xdr:spPr>
        <a:xfrm>
          <a:off x="4114800" y="3609975"/>
          <a:ext cx="3422650" cy="10287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付表第二号(八)　地域密着型特定施設入居者生活介護事業所</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12</xdr:col>
      <xdr:colOff>0</xdr:colOff>
      <xdr:row>11</xdr:row>
      <xdr:rowOff>0</xdr:rowOff>
    </xdr:from>
    <xdr:to xmlns:xdr="http://schemas.openxmlformats.org/drawingml/2006/spreadsheetDrawing">
      <xdr:col>16</xdr:col>
      <xdr:colOff>679450</xdr:colOff>
      <xdr:row>15</xdr:row>
      <xdr:rowOff>0</xdr:rowOff>
    </xdr:to>
    <xdr:sp macro="" textlink="">
      <xdr:nvSpPr>
        <xdr:cNvPr id="29" name="図形 17">
          <a:hlinkClick xmlns:r="http://schemas.openxmlformats.org/officeDocument/2006/relationships" r:id="rId10"/>
        </xdr:cNvPr>
        <xdr:cNvSpPr/>
      </xdr:nvSpPr>
      <xdr:spPr>
        <a:xfrm>
          <a:off x="8229600" y="3609975"/>
          <a:ext cx="3422650" cy="10287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付表第二号(九)　地域密着型介護老人福祉施設入所者生活介護</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18</xdr:col>
      <xdr:colOff>19050</xdr:colOff>
      <xdr:row>11</xdr:row>
      <xdr:rowOff>19050</xdr:rowOff>
    </xdr:from>
    <xdr:to xmlns:xdr="http://schemas.openxmlformats.org/drawingml/2006/spreadsheetDrawing">
      <xdr:col>23</xdr:col>
      <xdr:colOff>13335</xdr:colOff>
      <xdr:row>15</xdr:row>
      <xdr:rowOff>14605</xdr:rowOff>
    </xdr:to>
    <xdr:sp macro="" textlink="">
      <xdr:nvSpPr>
        <xdr:cNvPr id="30" name="図形 18">
          <a:hlinkClick xmlns:r="http://schemas.openxmlformats.org/officeDocument/2006/relationships" r:id="rId11"/>
        </xdr:cNvPr>
        <xdr:cNvSpPr/>
      </xdr:nvSpPr>
      <xdr:spPr>
        <a:xfrm>
          <a:off x="12363450" y="3629025"/>
          <a:ext cx="3423285" cy="102425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付表第二号(十)　複合型サービス事業所</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24</xdr:col>
      <xdr:colOff>19050</xdr:colOff>
      <xdr:row>11</xdr:row>
      <xdr:rowOff>19050</xdr:rowOff>
    </xdr:from>
    <xdr:to xmlns:xdr="http://schemas.openxmlformats.org/drawingml/2006/spreadsheetDrawing">
      <xdr:col>29</xdr:col>
      <xdr:colOff>13335</xdr:colOff>
      <xdr:row>15</xdr:row>
      <xdr:rowOff>1905</xdr:rowOff>
    </xdr:to>
    <xdr:sp macro="" textlink="">
      <xdr:nvSpPr>
        <xdr:cNvPr id="31" name="図形 19">
          <a:hlinkClick xmlns:r="http://schemas.openxmlformats.org/officeDocument/2006/relationships" r:id="rId12"/>
        </xdr:cNvPr>
        <xdr:cNvSpPr/>
      </xdr:nvSpPr>
      <xdr:spPr>
        <a:xfrm>
          <a:off x="16478250" y="3629025"/>
          <a:ext cx="3423285" cy="101155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付表第二号(十一)　居宅介護支援</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30</xdr:col>
      <xdr:colOff>15875</xdr:colOff>
      <xdr:row>11</xdr:row>
      <xdr:rowOff>13970</xdr:rowOff>
    </xdr:from>
    <xdr:to xmlns:xdr="http://schemas.openxmlformats.org/drawingml/2006/spreadsheetDrawing">
      <xdr:col>35</xdr:col>
      <xdr:colOff>10795</xdr:colOff>
      <xdr:row>15</xdr:row>
      <xdr:rowOff>1270</xdr:rowOff>
    </xdr:to>
    <xdr:sp macro="" textlink="">
      <xdr:nvSpPr>
        <xdr:cNvPr id="32" name="図形 20">
          <a:hlinkClick xmlns:r="http://schemas.openxmlformats.org/officeDocument/2006/relationships" r:id="rId13"/>
        </xdr:cNvPr>
        <xdr:cNvSpPr/>
      </xdr:nvSpPr>
      <xdr:spPr>
        <a:xfrm>
          <a:off x="20589875" y="3623945"/>
          <a:ext cx="3423920" cy="10160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付表第二号(十二)　介護予防支援</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6</xdr:col>
      <xdr:colOff>0</xdr:colOff>
      <xdr:row>1</xdr:row>
      <xdr:rowOff>0</xdr:rowOff>
    </xdr:from>
    <xdr:to xmlns:xdr="http://schemas.openxmlformats.org/drawingml/2006/spreadsheetDrawing">
      <xdr:col>10</xdr:col>
      <xdr:colOff>668655</xdr:colOff>
      <xdr:row>4</xdr:row>
      <xdr:rowOff>224790</xdr:rowOff>
    </xdr:to>
    <xdr:sp macro="" textlink="">
      <xdr:nvSpPr>
        <xdr:cNvPr id="33" name="図形 21">
          <a:hlinkClick xmlns:r="http://schemas.openxmlformats.org/officeDocument/2006/relationships" r:id="rId14"/>
        </xdr:cNvPr>
        <xdr:cNvSpPr/>
      </xdr:nvSpPr>
      <xdr:spPr>
        <a:xfrm>
          <a:off x="4114800" y="647700"/>
          <a:ext cx="3411855" cy="99631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600">
              <a:solidFill>
                <a:schemeClr val="tx1"/>
              </a:solidFill>
              <a:latin typeface="UD デジタル 教科書体 N-B"/>
              <a:ea typeface="UD デジタル 教科書体 N-B"/>
            </a:rPr>
            <a:t>指定更新申請書(別紙様式第二号《二》)</a:t>
          </a:r>
          <a:endParaRPr kumimoji="1" lang="ja-JP" altLang="en-US" sz="16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12</xdr:col>
      <xdr:colOff>0</xdr:colOff>
      <xdr:row>1</xdr:row>
      <xdr:rowOff>0</xdr:rowOff>
    </xdr:from>
    <xdr:to xmlns:xdr="http://schemas.openxmlformats.org/drawingml/2006/spreadsheetDrawing">
      <xdr:col>16</xdr:col>
      <xdr:colOff>668655</xdr:colOff>
      <xdr:row>4</xdr:row>
      <xdr:rowOff>224790</xdr:rowOff>
    </xdr:to>
    <xdr:sp macro="" textlink="">
      <xdr:nvSpPr>
        <xdr:cNvPr id="34" name="図形 22">
          <a:hlinkClick xmlns:r="http://schemas.openxmlformats.org/officeDocument/2006/relationships" r:id="rId15"/>
        </xdr:cNvPr>
        <xdr:cNvSpPr/>
      </xdr:nvSpPr>
      <xdr:spPr>
        <a:xfrm>
          <a:off x="8229600" y="647700"/>
          <a:ext cx="3411855" cy="99631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600">
              <a:solidFill>
                <a:schemeClr val="tx1"/>
              </a:solidFill>
              <a:latin typeface="UD デジタル 教科書体 N-B"/>
              <a:ea typeface="UD デジタル 教科書体 N-B"/>
            </a:rPr>
            <a:t>変更届出書(別紙様式第二号《四》)</a:t>
          </a:r>
          <a:endParaRPr kumimoji="1" lang="ja-JP" altLang="en-US" sz="16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18</xdr:col>
      <xdr:colOff>0</xdr:colOff>
      <xdr:row>1</xdr:row>
      <xdr:rowOff>0</xdr:rowOff>
    </xdr:from>
    <xdr:to xmlns:xdr="http://schemas.openxmlformats.org/drawingml/2006/spreadsheetDrawing">
      <xdr:col>22</xdr:col>
      <xdr:colOff>668655</xdr:colOff>
      <xdr:row>4</xdr:row>
      <xdr:rowOff>224790</xdr:rowOff>
    </xdr:to>
    <xdr:sp macro="" textlink="">
      <xdr:nvSpPr>
        <xdr:cNvPr id="35" name="図形 23">
          <a:hlinkClick xmlns:r="http://schemas.openxmlformats.org/officeDocument/2006/relationships" r:id="rId16"/>
        </xdr:cNvPr>
        <xdr:cNvSpPr/>
      </xdr:nvSpPr>
      <xdr:spPr>
        <a:xfrm>
          <a:off x="12344400" y="647700"/>
          <a:ext cx="3411855" cy="99631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600">
              <a:solidFill>
                <a:schemeClr val="tx1"/>
              </a:solidFill>
              <a:latin typeface="UD デジタル 教科書体 N-B"/>
              <a:ea typeface="UD デジタル 教科書体 N-B"/>
            </a:rPr>
            <a:t>廃止・休止届出書(別紙様式第二号《三》)</a:t>
          </a:r>
          <a:endParaRPr kumimoji="1" lang="ja-JP" altLang="en-US" sz="16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24</xdr:col>
      <xdr:colOff>0</xdr:colOff>
      <xdr:row>1</xdr:row>
      <xdr:rowOff>0</xdr:rowOff>
    </xdr:from>
    <xdr:to xmlns:xdr="http://schemas.openxmlformats.org/drawingml/2006/spreadsheetDrawing">
      <xdr:col>28</xdr:col>
      <xdr:colOff>668655</xdr:colOff>
      <xdr:row>4</xdr:row>
      <xdr:rowOff>224790</xdr:rowOff>
    </xdr:to>
    <xdr:sp macro="" textlink="">
      <xdr:nvSpPr>
        <xdr:cNvPr id="36" name="図形 24">
          <a:hlinkClick xmlns:r="http://schemas.openxmlformats.org/officeDocument/2006/relationships" r:id="rId17"/>
        </xdr:cNvPr>
        <xdr:cNvSpPr/>
      </xdr:nvSpPr>
      <xdr:spPr>
        <a:xfrm>
          <a:off x="16459200" y="647700"/>
          <a:ext cx="3411855" cy="99631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600">
              <a:solidFill>
                <a:schemeClr val="tx1"/>
              </a:solidFill>
              <a:latin typeface="UD デジタル 教科書体 N-B"/>
              <a:ea typeface="UD デジタル 教科書体 N-B"/>
            </a:rPr>
            <a:t>再開届出書(別紙様式第二号《五》)</a:t>
          </a:r>
          <a:endParaRPr kumimoji="1" lang="ja-JP" altLang="en-US" sz="16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30</xdr:col>
      <xdr:colOff>0</xdr:colOff>
      <xdr:row>1</xdr:row>
      <xdr:rowOff>0</xdr:rowOff>
    </xdr:from>
    <xdr:to xmlns:xdr="http://schemas.openxmlformats.org/drawingml/2006/spreadsheetDrawing">
      <xdr:col>34</xdr:col>
      <xdr:colOff>668655</xdr:colOff>
      <xdr:row>4</xdr:row>
      <xdr:rowOff>224790</xdr:rowOff>
    </xdr:to>
    <xdr:sp macro="" textlink="">
      <xdr:nvSpPr>
        <xdr:cNvPr id="37" name="図形 25">
          <a:hlinkClick xmlns:r="http://schemas.openxmlformats.org/officeDocument/2006/relationships" r:id="rId18"/>
        </xdr:cNvPr>
        <xdr:cNvSpPr/>
      </xdr:nvSpPr>
      <xdr:spPr>
        <a:xfrm>
          <a:off x="20574000" y="647700"/>
          <a:ext cx="3411855" cy="99631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600">
              <a:solidFill>
                <a:schemeClr val="tx1"/>
              </a:solidFill>
              <a:latin typeface="UD デジタル 教科書体 N-B"/>
              <a:ea typeface="UD デジタル 教科書体 N-B"/>
            </a:rPr>
            <a:t>指定辞退届出書(別紙様式第二号《六》)</a:t>
          </a:r>
          <a:endParaRPr kumimoji="1" lang="ja-JP" altLang="en-US" sz="16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0</xdr:col>
      <xdr:colOff>0</xdr:colOff>
      <xdr:row>52</xdr:row>
      <xdr:rowOff>18415</xdr:rowOff>
    </xdr:from>
    <xdr:to xmlns:xdr="http://schemas.openxmlformats.org/drawingml/2006/spreadsheetDrawing">
      <xdr:col>4</xdr:col>
      <xdr:colOff>680720</xdr:colOff>
      <xdr:row>56</xdr:row>
      <xdr:rowOff>5715</xdr:rowOff>
    </xdr:to>
    <xdr:sp macro="" textlink="">
      <xdr:nvSpPr>
        <xdr:cNvPr id="38" name="図形 26"/>
        <xdr:cNvSpPr/>
      </xdr:nvSpPr>
      <xdr:spPr>
        <a:xfrm>
          <a:off x="0" y="15582265"/>
          <a:ext cx="3423920" cy="977900"/>
        </a:xfrm>
        <a:prstGeom prst="bevel">
          <a:avLst/>
        </a:prstGeom>
        <a:solidFill>
          <a:srgbClr val="E78B8B"/>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業務管理体制に係る届出書(様式第1号)</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0</xdr:col>
      <xdr:colOff>0</xdr:colOff>
      <xdr:row>17</xdr:row>
      <xdr:rowOff>0</xdr:rowOff>
    </xdr:from>
    <xdr:to xmlns:xdr="http://schemas.openxmlformats.org/drawingml/2006/spreadsheetDrawing">
      <xdr:col>4</xdr:col>
      <xdr:colOff>680720</xdr:colOff>
      <xdr:row>21</xdr:row>
      <xdr:rowOff>6350</xdr:rowOff>
    </xdr:to>
    <xdr:sp macro="" textlink="">
      <xdr:nvSpPr>
        <xdr:cNvPr id="39" name="図形 20">
          <a:hlinkClick xmlns:r="http://schemas.openxmlformats.org/officeDocument/2006/relationships" r:id="rId19"/>
        </xdr:cNvPr>
        <xdr:cNvSpPr/>
      </xdr:nvSpPr>
      <xdr:spPr>
        <a:xfrm>
          <a:off x="0" y="5314950"/>
          <a:ext cx="3423920" cy="12255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従業者の勤務の体制及び勤務形態一覧表(定期巡回・随時対応型訪問介護看護《標準様式1》)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6</xdr:col>
      <xdr:colOff>0</xdr:colOff>
      <xdr:row>17</xdr:row>
      <xdr:rowOff>0</xdr:rowOff>
    </xdr:from>
    <xdr:to xmlns:xdr="http://schemas.openxmlformats.org/drawingml/2006/spreadsheetDrawing">
      <xdr:col>10</xdr:col>
      <xdr:colOff>680720</xdr:colOff>
      <xdr:row>21</xdr:row>
      <xdr:rowOff>6350</xdr:rowOff>
    </xdr:to>
    <xdr:sp macro="" textlink="">
      <xdr:nvSpPr>
        <xdr:cNvPr id="40" name="図形 21">
          <a:hlinkClick xmlns:r="http://schemas.openxmlformats.org/officeDocument/2006/relationships" r:id="rId20"/>
        </xdr:cNvPr>
        <xdr:cNvSpPr/>
      </xdr:nvSpPr>
      <xdr:spPr>
        <a:xfrm>
          <a:off x="4114800" y="5314950"/>
          <a:ext cx="3423920" cy="12255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従業者の勤務の体制及び勤務形態一覧表(夜間対応型訪問介護《標準様式1》)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12</xdr:col>
      <xdr:colOff>0</xdr:colOff>
      <xdr:row>17</xdr:row>
      <xdr:rowOff>0</xdr:rowOff>
    </xdr:from>
    <xdr:to xmlns:xdr="http://schemas.openxmlformats.org/drawingml/2006/spreadsheetDrawing">
      <xdr:col>16</xdr:col>
      <xdr:colOff>680720</xdr:colOff>
      <xdr:row>21</xdr:row>
      <xdr:rowOff>6350</xdr:rowOff>
    </xdr:to>
    <xdr:sp macro="" textlink="">
      <xdr:nvSpPr>
        <xdr:cNvPr id="41" name="図形 22">
          <a:hlinkClick xmlns:r="http://schemas.openxmlformats.org/officeDocument/2006/relationships" r:id="rId21"/>
        </xdr:cNvPr>
        <xdr:cNvSpPr/>
      </xdr:nvSpPr>
      <xdr:spPr>
        <a:xfrm>
          <a:off x="8229600" y="5314950"/>
          <a:ext cx="3423920" cy="12255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従業者の勤務の体制及び勤務形態一覧表(地域密着型通所介護《標準様式1》)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18</xdr:col>
      <xdr:colOff>0</xdr:colOff>
      <xdr:row>17</xdr:row>
      <xdr:rowOff>0</xdr:rowOff>
    </xdr:from>
    <xdr:to xmlns:xdr="http://schemas.openxmlformats.org/drawingml/2006/spreadsheetDrawing">
      <xdr:col>22</xdr:col>
      <xdr:colOff>680720</xdr:colOff>
      <xdr:row>21</xdr:row>
      <xdr:rowOff>6350</xdr:rowOff>
    </xdr:to>
    <xdr:sp macro="" textlink="">
      <xdr:nvSpPr>
        <xdr:cNvPr id="42" name="図形 23">
          <a:hlinkClick xmlns:r="http://schemas.openxmlformats.org/officeDocument/2006/relationships" r:id="rId22" tooltip="療養"/>
        </xdr:cNvPr>
        <xdr:cNvSpPr/>
      </xdr:nvSpPr>
      <xdr:spPr>
        <a:xfrm>
          <a:off x="12344400" y="5314950"/>
          <a:ext cx="3423920" cy="12255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従業者の勤務の体制及び勤務形態一覧(療養通所介護《標準様式1》)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24</xdr:col>
      <xdr:colOff>0</xdr:colOff>
      <xdr:row>17</xdr:row>
      <xdr:rowOff>0</xdr:rowOff>
    </xdr:from>
    <xdr:to xmlns:xdr="http://schemas.openxmlformats.org/drawingml/2006/spreadsheetDrawing">
      <xdr:col>28</xdr:col>
      <xdr:colOff>680720</xdr:colOff>
      <xdr:row>21</xdr:row>
      <xdr:rowOff>6350</xdr:rowOff>
    </xdr:to>
    <xdr:sp macro="" textlink="">
      <xdr:nvSpPr>
        <xdr:cNvPr id="43" name="図形 24">
          <a:hlinkClick xmlns:r="http://schemas.openxmlformats.org/officeDocument/2006/relationships" r:id="rId23"/>
        </xdr:cNvPr>
        <xdr:cNvSpPr/>
      </xdr:nvSpPr>
      <xdr:spPr>
        <a:xfrm>
          <a:off x="16459200" y="5314950"/>
          <a:ext cx="3423920" cy="12255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従業者の勤務の体制及び勤務形態一覧表(認知症対応型通所介護《標準様式1》)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30</xdr:col>
      <xdr:colOff>0</xdr:colOff>
      <xdr:row>17</xdr:row>
      <xdr:rowOff>0</xdr:rowOff>
    </xdr:from>
    <xdr:to xmlns:xdr="http://schemas.openxmlformats.org/drawingml/2006/spreadsheetDrawing">
      <xdr:col>34</xdr:col>
      <xdr:colOff>680720</xdr:colOff>
      <xdr:row>21</xdr:row>
      <xdr:rowOff>6350</xdr:rowOff>
    </xdr:to>
    <xdr:sp macro="" textlink="">
      <xdr:nvSpPr>
        <xdr:cNvPr id="44" name="図形 25">
          <a:hlinkClick xmlns:r="http://schemas.openxmlformats.org/officeDocument/2006/relationships" r:id="rId24"/>
        </xdr:cNvPr>
        <xdr:cNvSpPr/>
      </xdr:nvSpPr>
      <xdr:spPr>
        <a:xfrm>
          <a:off x="20574000" y="5314950"/>
          <a:ext cx="3423920" cy="12255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従業者の勤務の体制及び勤務形態一覧表(小規模多機能型居宅介護《標準様式1》)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0</xdr:col>
      <xdr:colOff>0</xdr:colOff>
      <xdr:row>28</xdr:row>
      <xdr:rowOff>0</xdr:rowOff>
    </xdr:from>
    <xdr:to xmlns:xdr="http://schemas.openxmlformats.org/drawingml/2006/spreadsheetDrawing">
      <xdr:col>4</xdr:col>
      <xdr:colOff>680720</xdr:colOff>
      <xdr:row>32</xdr:row>
      <xdr:rowOff>6350</xdr:rowOff>
    </xdr:to>
    <xdr:sp macro="" textlink="">
      <xdr:nvSpPr>
        <xdr:cNvPr id="45" name="図形 26">
          <a:hlinkClick xmlns:r="http://schemas.openxmlformats.org/officeDocument/2006/relationships" r:id="rId25"/>
        </xdr:cNvPr>
        <xdr:cNvSpPr/>
      </xdr:nvSpPr>
      <xdr:spPr>
        <a:xfrm>
          <a:off x="0" y="8334375"/>
          <a:ext cx="3423920" cy="17018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従業者の勤務の体制及び勤務形態一覧表(認知症対応型共同生活介護《標準様式1》)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6</xdr:col>
      <xdr:colOff>0</xdr:colOff>
      <xdr:row>28</xdr:row>
      <xdr:rowOff>0</xdr:rowOff>
    </xdr:from>
    <xdr:to xmlns:xdr="http://schemas.openxmlformats.org/drawingml/2006/spreadsheetDrawing">
      <xdr:col>10</xdr:col>
      <xdr:colOff>680720</xdr:colOff>
      <xdr:row>32</xdr:row>
      <xdr:rowOff>6350</xdr:rowOff>
    </xdr:to>
    <xdr:sp macro="" textlink="">
      <xdr:nvSpPr>
        <xdr:cNvPr id="46" name="図形 27">
          <a:hlinkClick xmlns:r="http://schemas.openxmlformats.org/officeDocument/2006/relationships" r:id="rId26"/>
        </xdr:cNvPr>
        <xdr:cNvSpPr/>
      </xdr:nvSpPr>
      <xdr:spPr>
        <a:xfrm>
          <a:off x="4114800" y="8334375"/>
          <a:ext cx="3423920" cy="17018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従業者の勤務の体制及び勤務形態一覧表(地域密着型特定施設入所者生活介護《標準様式1》)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12</xdr:col>
      <xdr:colOff>0</xdr:colOff>
      <xdr:row>28</xdr:row>
      <xdr:rowOff>0</xdr:rowOff>
    </xdr:from>
    <xdr:to xmlns:xdr="http://schemas.openxmlformats.org/drawingml/2006/spreadsheetDrawing">
      <xdr:col>16</xdr:col>
      <xdr:colOff>680720</xdr:colOff>
      <xdr:row>32</xdr:row>
      <xdr:rowOff>6350</xdr:rowOff>
    </xdr:to>
    <xdr:sp macro="" textlink="">
      <xdr:nvSpPr>
        <xdr:cNvPr id="47" name="図形 28">
          <a:hlinkClick xmlns:r="http://schemas.openxmlformats.org/officeDocument/2006/relationships" r:id="rId27"/>
        </xdr:cNvPr>
        <xdr:cNvSpPr/>
      </xdr:nvSpPr>
      <xdr:spPr>
        <a:xfrm>
          <a:off x="8229600" y="8334375"/>
          <a:ext cx="3423920" cy="17018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従業者の勤務の体制及び勤務形態一覧表(地域密着型介護老人福祉施設入所者生活介護(</a:t>
          </a:r>
          <a:r>
            <a:rPr kumimoji="1" lang="ja-JP" altLang="en-US" sz="1400">
              <a:solidFill>
                <a:schemeClr val="tx1"/>
              </a:solidFill>
              <a:latin typeface="UD デジタル 教科書体 N-B"/>
              <a:ea typeface="UD デジタル 教科書体 N-B"/>
            </a:rPr>
            <a:t>ユニット型</a:t>
          </a:r>
          <a:r>
            <a:rPr kumimoji="1" lang="ja-JP" altLang="en-US" sz="1400">
              <a:solidFill>
                <a:schemeClr val="tx1"/>
              </a:solidFill>
              <a:latin typeface="UD デジタル 教科書体 N-B"/>
              <a:ea typeface="UD デジタル 教科書体 N-B"/>
            </a:rPr>
            <a:t>)《標準様式1》)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18</xdr:col>
      <xdr:colOff>0</xdr:colOff>
      <xdr:row>28</xdr:row>
      <xdr:rowOff>0</xdr:rowOff>
    </xdr:from>
    <xdr:to xmlns:xdr="http://schemas.openxmlformats.org/drawingml/2006/spreadsheetDrawing">
      <xdr:col>22</xdr:col>
      <xdr:colOff>680720</xdr:colOff>
      <xdr:row>32</xdr:row>
      <xdr:rowOff>6350</xdr:rowOff>
    </xdr:to>
    <xdr:sp macro="" textlink="">
      <xdr:nvSpPr>
        <xdr:cNvPr id="48" name="図形 29">
          <a:hlinkClick xmlns:r="http://schemas.openxmlformats.org/officeDocument/2006/relationships" r:id="rId28"/>
        </xdr:cNvPr>
        <xdr:cNvSpPr/>
      </xdr:nvSpPr>
      <xdr:spPr>
        <a:xfrm>
          <a:off x="12344400" y="8334375"/>
          <a:ext cx="3423920" cy="17018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従業者の勤務の体制及び勤務形態一覧表(地域密着型介護老人福祉施設入所者生活介護(従来</a:t>
          </a:r>
          <a:r>
            <a:rPr kumimoji="1" lang="ja-JP" altLang="en-US" sz="1400">
              <a:solidFill>
                <a:schemeClr val="tx1"/>
              </a:solidFill>
              <a:latin typeface="UD デジタル 教科書体 N-B"/>
              <a:ea typeface="UD デジタル 教科書体 N-B"/>
            </a:rPr>
            <a:t>型</a:t>
          </a:r>
          <a:r>
            <a:rPr kumimoji="1" lang="ja-JP" altLang="en-US" sz="1400">
              <a:solidFill>
                <a:schemeClr val="tx1"/>
              </a:solidFill>
              <a:latin typeface="UD デジタル 教科書体 N-B"/>
              <a:ea typeface="UD デジタル 教科書体 N-B"/>
            </a:rPr>
            <a:t>)《標準様式1》)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30</xdr:col>
      <xdr:colOff>19685</xdr:colOff>
      <xdr:row>28</xdr:row>
      <xdr:rowOff>0</xdr:rowOff>
    </xdr:from>
    <xdr:to xmlns:xdr="http://schemas.openxmlformats.org/drawingml/2006/spreadsheetDrawing">
      <xdr:col>35</xdr:col>
      <xdr:colOff>13970</xdr:colOff>
      <xdr:row>32</xdr:row>
      <xdr:rowOff>6350</xdr:rowOff>
    </xdr:to>
    <xdr:sp macro="" textlink="">
      <xdr:nvSpPr>
        <xdr:cNvPr id="49" name="図形 30">
          <a:hlinkClick xmlns:r="http://schemas.openxmlformats.org/officeDocument/2006/relationships" r:id="rId29"/>
        </xdr:cNvPr>
        <xdr:cNvSpPr/>
      </xdr:nvSpPr>
      <xdr:spPr>
        <a:xfrm>
          <a:off x="20593685" y="8334375"/>
          <a:ext cx="3423285" cy="17018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従業者の勤務の体制及び勤務形態一覧表(居宅介護支援、介護予防支援《標準様式1》)</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5</xdr:col>
      <xdr:colOff>666750</xdr:colOff>
      <xdr:row>39</xdr:row>
      <xdr:rowOff>0</xdr:rowOff>
    </xdr:from>
    <xdr:to xmlns:xdr="http://schemas.openxmlformats.org/drawingml/2006/spreadsheetDrawing">
      <xdr:col>10</xdr:col>
      <xdr:colOff>661670</xdr:colOff>
      <xdr:row>43</xdr:row>
      <xdr:rowOff>6350</xdr:rowOff>
    </xdr:to>
    <xdr:sp macro="" textlink="">
      <xdr:nvSpPr>
        <xdr:cNvPr id="51" name="図形 32">
          <a:hlinkClick xmlns:r="http://schemas.openxmlformats.org/officeDocument/2006/relationships" r:id="rId30"/>
        </xdr:cNvPr>
        <xdr:cNvSpPr/>
      </xdr:nvSpPr>
      <xdr:spPr>
        <a:xfrm>
          <a:off x="4095750" y="11830050"/>
          <a:ext cx="3423920" cy="10350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平面図(標準様式3)</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11</xdr:col>
      <xdr:colOff>666750</xdr:colOff>
      <xdr:row>39</xdr:row>
      <xdr:rowOff>19050</xdr:rowOff>
    </xdr:from>
    <xdr:to xmlns:xdr="http://schemas.openxmlformats.org/drawingml/2006/spreadsheetDrawing">
      <xdr:col>16</xdr:col>
      <xdr:colOff>661670</xdr:colOff>
      <xdr:row>43</xdr:row>
      <xdr:rowOff>26035</xdr:rowOff>
    </xdr:to>
    <xdr:sp macro="" textlink="">
      <xdr:nvSpPr>
        <xdr:cNvPr id="52" name="図形 33">
          <a:hlinkClick xmlns:r="http://schemas.openxmlformats.org/officeDocument/2006/relationships" r:id="rId31"/>
        </xdr:cNvPr>
        <xdr:cNvSpPr/>
      </xdr:nvSpPr>
      <xdr:spPr>
        <a:xfrm>
          <a:off x="8210550" y="11849100"/>
          <a:ext cx="3423920" cy="103568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設備等一覧表(標準様式4)</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0</xdr:col>
      <xdr:colOff>0</xdr:colOff>
      <xdr:row>39</xdr:row>
      <xdr:rowOff>17145</xdr:rowOff>
    </xdr:from>
    <xdr:to xmlns:xdr="http://schemas.openxmlformats.org/drawingml/2006/spreadsheetDrawing">
      <xdr:col>4</xdr:col>
      <xdr:colOff>680720</xdr:colOff>
      <xdr:row>43</xdr:row>
      <xdr:rowOff>24130</xdr:rowOff>
    </xdr:to>
    <xdr:sp macro="" textlink="">
      <xdr:nvSpPr>
        <xdr:cNvPr id="53" name="図形 34">
          <a:hlinkClick xmlns:r="http://schemas.openxmlformats.org/officeDocument/2006/relationships" r:id="rId32"/>
        </xdr:cNvPr>
        <xdr:cNvSpPr/>
      </xdr:nvSpPr>
      <xdr:spPr>
        <a:xfrm>
          <a:off x="0" y="11847195"/>
          <a:ext cx="3423920" cy="1035685"/>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管理者経歴書(標準様式2)</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17</xdr:col>
      <xdr:colOff>666750</xdr:colOff>
      <xdr:row>39</xdr:row>
      <xdr:rowOff>0</xdr:rowOff>
    </xdr:from>
    <xdr:to xmlns:xdr="http://schemas.openxmlformats.org/drawingml/2006/spreadsheetDrawing">
      <xdr:col>22</xdr:col>
      <xdr:colOff>661670</xdr:colOff>
      <xdr:row>43</xdr:row>
      <xdr:rowOff>6350</xdr:rowOff>
    </xdr:to>
    <xdr:sp macro="" textlink="">
      <xdr:nvSpPr>
        <xdr:cNvPr id="54" name="図形 35">
          <a:hlinkClick xmlns:r="http://schemas.openxmlformats.org/officeDocument/2006/relationships" r:id="rId33"/>
        </xdr:cNvPr>
        <xdr:cNvSpPr/>
      </xdr:nvSpPr>
      <xdr:spPr>
        <a:xfrm>
          <a:off x="12325350" y="11830050"/>
          <a:ext cx="3423920" cy="10350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利用者からの苦情を処理するために講ずる措置の概要(標準様式5)</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24</xdr:col>
      <xdr:colOff>635</xdr:colOff>
      <xdr:row>39</xdr:row>
      <xdr:rowOff>0</xdr:rowOff>
    </xdr:from>
    <xdr:to xmlns:xdr="http://schemas.openxmlformats.org/drawingml/2006/spreadsheetDrawing">
      <xdr:col>28</xdr:col>
      <xdr:colOff>681355</xdr:colOff>
      <xdr:row>43</xdr:row>
      <xdr:rowOff>6350</xdr:rowOff>
    </xdr:to>
    <xdr:sp macro="" textlink="">
      <xdr:nvSpPr>
        <xdr:cNvPr id="55" name="図形 36">
          <a:hlinkClick xmlns:r="http://schemas.openxmlformats.org/officeDocument/2006/relationships" r:id="rId34"/>
        </xdr:cNvPr>
        <xdr:cNvSpPr/>
      </xdr:nvSpPr>
      <xdr:spPr>
        <a:xfrm>
          <a:off x="16459835" y="11830050"/>
          <a:ext cx="3423920" cy="10350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誓約書(標準様式6)</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30</xdr:col>
      <xdr:colOff>635</xdr:colOff>
      <xdr:row>39</xdr:row>
      <xdr:rowOff>0</xdr:rowOff>
    </xdr:from>
    <xdr:to xmlns:xdr="http://schemas.openxmlformats.org/drawingml/2006/spreadsheetDrawing">
      <xdr:col>34</xdr:col>
      <xdr:colOff>681355</xdr:colOff>
      <xdr:row>43</xdr:row>
      <xdr:rowOff>6350</xdr:rowOff>
    </xdr:to>
    <xdr:sp macro="" textlink="">
      <xdr:nvSpPr>
        <xdr:cNvPr id="56" name="図形 37">
          <a:hlinkClick xmlns:r="http://schemas.openxmlformats.org/officeDocument/2006/relationships" r:id="rId35"/>
        </xdr:cNvPr>
        <xdr:cNvSpPr/>
      </xdr:nvSpPr>
      <xdr:spPr>
        <a:xfrm>
          <a:off x="20574635" y="11830050"/>
          <a:ext cx="3423920" cy="103505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当該事業所に勤務する介護支援専門員一覧(標準様式7)</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0</xdr:col>
      <xdr:colOff>0</xdr:colOff>
      <xdr:row>21</xdr:row>
      <xdr:rowOff>0</xdr:rowOff>
    </xdr:from>
    <xdr:to xmlns:xdr="http://schemas.openxmlformats.org/drawingml/2006/spreadsheetDrawing">
      <xdr:col>5</xdr:col>
      <xdr:colOff>5080</xdr:colOff>
      <xdr:row>22</xdr:row>
      <xdr:rowOff>229870</xdr:rowOff>
    </xdr:to>
    <xdr:sp macro="" textlink="">
      <xdr:nvSpPr>
        <xdr:cNvPr id="60" name="四角形 41">
          <a:hlinkClick xmlns:r="http://schemas.openxmlformats.org/officeDocument/2006/relationships" r:id="rId36"/>
        </xdr:cNvPr>
        <xdr:cNvSpPr/>
      </xdr:nvSpPr>
      <xdr:spPr>
        <a:xfrm>
          <a:off x="0" y="6534150"/>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0</xdr:col>
      <xdr:colOff>0</xdr:colOff>
      <xdr:row>23</xdr:row>
      <xdr:rowOff>0</xdr:rowOff>
    </xdr:from>
    <xdr:to xmlns:xdr="http://schemas.openxmlformats.org/drawingml/2006/spreadsheetDrawing">
      <xdr:col>5</xdr:col>
      <xdr:colOff>5080</xdr:colOff>
      <xdr:row>24</xdr:row>
      <xdr:rowOff>213995</xdr:rowOff>
    </xdr:to>
    <xdr:sp macro="" textlink="">
      <xdr:nvSpPr>
        <xdr:cNvPr id="61" name="四角形 42">
          <a:hlinkClick xmlns:r="http://schemas.openxmlformats.org/officeDocument/2006/relationships" r:id="rId37"/>
        </xdr:cNvPr>
        <xdr:cNvSpPr/>
      </xdr:nvSpPr>
      <xdr:spPr>
        <a:xfrm>
          <a:off x="0" y="704850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0</xdr:col>
      <xdr:colOff>0</xdr:colOff>
      <xdr:row>25</xdr:row>
      <xdr:rowOff>0</xdr:rowOff>
    </xdr:from>
    <xdr:to xmlns:xdr="http://schemas.openxmlformats.org/drawingml/2006/spreadsheetDrawing">
      <xdr:col>5</xdr:col>
      <xdr:colOff>5080</xdr:colOff>
      <xdr:row>26</xdr:row>
      <xdr:rowOff>213995</xdr:rowOff>
    </xdr:to>
    <xdr:sp macro="" textlink="">
      <xdr:nvSpPr>
        <xdr:cNvPr id="62" name="四角形 43">
          <a:hlinkClick xmlns:r="http://schemas.openxmlformats.org/officeDocument/2006/relationships" r:id="rId38"/>
        </xdr:cNvPr>
        <xdr:cNvSpPr/>
      </xdr:nvSpPr>
      <xdr:spPr>
        <a:xfrm>
          <a:off x="0" y="756285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6</xdr:col>
      <xdr:colOff>0</xdr:colOff>
      <xdr:row>21</xdr:row>
      <xdr:rowOff>0</xdr:rowOff>
    </xdr:from>
    <xdr:to xmlns:xdr="http://schemas.openxmlformats.org/drawingml/2006/spreadsheetDrawing">
      <xdr:col>11</xdr:col>
      <xdr:colOff>5080</xdr:colOff>
      <xdr:row>22</xdr:row>
      <xdr:rowOff>229870</xdr:rowOff>
    </xdr:to>
    <xdr:sp macro="" textlink="">
      <xdr:nvSpPr>
        <xdr:cNvPr id="63" name="四角形 44">
          <a:hlinkClick xmlns:r="http://schemas.openxmlformats.org/officeDocument/2006/relationships" r:id="rId39"/>
        </xdr:cNvPr>
        <xdr:cNvSpPr/>
      </xdr:nvSpPr>
      <xdr:spPr>
        <a:xfrm>
          <a:off x="4114800" y="6534150"/>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12</xdr:col>
      <xdr:colOff>0</xdr:colOff>
      <xdr:row>21</xdr:row>
      <xdr:rowOff>0</xdr:rowOff>
    </xdr:from>
    <xdr:to xmlns:xdr="http://schemas.openxmlformats.org/drawingml/2006/spreadsheetDrawing">
      <xdr:col>17</xdr:col>
      <xdr:colOff>5080</xdr:colOff>
      <xdr:row>22</xdr:row>
      <xdr:rowOff>229870</xdr:rowOff>
    </xdr:to>
    <xdr:sp macro="" textlink="">
      <xdr:nvSpPr>
        <xdr:cNvPr id="64" name="四角形 45">
          <a:hlinkClick xmlns:r="http://schemas.openxmlformats.org/officeDocument/2006/relationships" r:id="rId40"/>
        </xdr:cNvPr>
        <xdr:cNvSpPr/>
      </xdr:nvSpPr>
      <xdr:spPr>
        <a:xfrm>
          <a:off x="8229600" y="6534150"/>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18</xdr:col>
      <xdr:colOff>0</xdr:colOff>
      <xdr:row>21</xdr:row>
      <xdr:rowOff>0</xdr:rowOff>
    </xdr:from>
    <xdr:to xmlns:xdr="http://schemas.openxmlformats.org/drawingml/2006/spreadsheetDrawing">
      <xdr:col>23</xdr:col>
      <xdr:colOff>5080</xdr:colOff>
      <xdr:row>22</xdr:row>
      <xdr:rowOff>229870</xdr:rowOff>
    </xdr:to>
    <xdr:sp macro="" textlink="">
      <xdr:nvSpPr>
        <xdr:cNvPr id="65" name="四角形 46">
          <a:hlinkClick xmlns:r="http://schemas.openxmlformats.org/officeDocument/2006/relationships" r:id="rId41"/>
        </xdr:cNvPr>
        <xdr:cNvSpPr/>
      </xdr:nvSpPr>
      <xdr:spPr>
        <a:xfrm>
          <a:off x="12344400" y="6534150"/>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0</xdr:colOff>
      <xdr:row>21</xdr:row>
      <xdr:rowOff>0</xdr:rowOff>
    </xdr:from>
    <xdr:to xmlns:xdr="http://schemas.openxmlformats.org/drawingml/2006/spreadsheetDrawing">
      <xdr:col>29</xdr:col>
      <xdr:colOff>5080</xdr:colOff>
      <xdr:row>22</xdr:row>
      <xdr:rowOff>229870</xdr:rowOff>
    </xdr:to>
    <xdr:sp macro="" textlink="">
      <xdr:nvSpPr>
        <xdr:cNvPr id="66" name="四角形 47">
          <a:hlinkClick xmlns:r="http://schemas.openxmlformats.org/officeDocument/2006/relationships" r:id="rId42"/>
        </xdr:cNvPr>
        <xdr:cNvSpPr/>
      </xdr:nvSpPr>
      <xdr:spPr>
        <a:xfrm>
          <a:off x="16459200" y="6534150"/>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30</xdr:col>
      <xdr:colOff>0</xdr:colOff>
      <xdr:row>21</xdr:row>
      <xdr:rowOff>0</xdr:rowOff>
    </xdr:from>
    <xdr:to xmlns:xdr="http://schemas.openxmlformats.org/drawingml/2006/spreadsheetDrawing">
      <xdr:col>35</xdr:col>
      <xdr:colOff>5080</xdr:colOff>
      <xdr:row>22</xdr:row>
      <xdr:rowOff>229870</xdr:rowOff>
    </xdr:to>
    <xdr:sp macro="" textlink="">
      <xdr:nvSpPr>
        <xdr:cNvPr id="67" name="四角形 48">
          <a:hlinkClick xmlns:r="http://schemas.openxmlformats.org/officeDocument/2006/relationships" r:id="rId43"/>
        </xdr:cNvPr>
        <xdr:cNvSpPr/>
      </xdr:nvSpPr>
      <xdr:spPr>
        <a:xfrm>
          <a:off x="20574000" y="6534150"/>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0</xdr:col>
      <xdr:colOff>0</xdr:colOff>
      <xdr:row>32</xdr:row>
      <xdr:rowOff>47625</xdr:rowOff>
    </xdr:from>
    <xdr:to xmlns:xdr="http://schemas.openxmlformats.org/drawingml/2006/spreadsheetDrawing">
      <xdr:col>5</xdr:col>
      <xdr:colOff>5080</xdr:colOff>
      <xdr:row>34</xdr:row>
      <xdr:rowOff>29210</xdr:rowOff>
    </xdr:to>
    <xdr:sp macro="" textlink="">
      <xdr:nvSpPr>
        <xdr:cNvPr id="68" name="四角形 49">
          <a:hlinkClick xmlns:r="http://schemas.openxmlformats.org/officeDocument/2006/relationships" r:id="rId44"/>
        </xdr:cNvPr>
        <xdr:cNvSpPr/>
      </xdr:nvSpPr>
      <xdr:spPr>
        <a:xfrm>
          <a:off x="0" y="10077450"/>
          <a:ext cx="3434080" cy="49593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6</xdr:col>
      <xdr:colOff>0</xdr:colOff>
      <xdr:row>32</xdr:row>
      <xdr:rowOff>0</xdr:rowOff>
    </xdr:from>
    <xdr:to xmlns:xdr="http://schemas.openxmlformats.org/drawingml/2006/spreadsheetDrawing">
      <xdr:col>11</xdr:col>
      <xdr:colOff>5080</xdr:colOff>
      <xdr:row>33</xdr:row>
      <xdr:rowOff>229870</xdr:rowOff>
    </xdr:to>
    <xdr:sp macro="" textlink="">
      <xdr:nvSpPr>
        <xdr:cNvPr id="69" name="四角形 50">
          <a:hlinkClick xmlns:r="http://schemas.openxmlformats.org/officeDocument/2006/relationships" r:id="rId45"/>
        </xdr:cNvPr>
        <xdr:cNvSpPr/>
      </xdr:nvSpPr>
      <xdr:spPr>
        <a:xfrm>
          <a:off x="4114800" y="10029825"/>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12</xdr:col>
      <xdr:colOff>0</xdr:colOff>
      <xdr:row>32</xdr:row>
      <xdr:rowOff>0</xdr:rowOff>
    </xdr:from>
    <xdr:to xmlns:xdr="http://schemas.openxmlformats.org/drawingml/2006/spreadsheetDrawing">
      <xdr:col>17</xdr:col>
      <xdr:colOff>5080</xdr:colOff>
      <xdr:row>33</xdr:row>
      <xdr:rowOff>229870</xdr:rowOff>
    </xdr:to>
    <xdr:sp macro="" textlink="">
      <xdr:nvSpPr>
        <xdr:cNvPr id="70" name="四角形 51">
          <a:hlinkClick xmlns:r="http://schemas.openxmlformats.org/officeDocument/2006/relationships" r:id="rId46"/>
        </xdr:cNvPr>
        <xdr:cNvSpPr/>
      </xdr:nvSpPr>
      <xdr:spPr>
        <a:xfrm>
          <a:off x="8229600" y="10029825"/>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18</xdr:col>
      <xdr:colOff>0</xdr:colOff>
      <xdr:row>32</xdr:row>
      <xdr:rowOff>0</xdr:rowOff>
    </xdr:from>
    <xdr:to xmlns:xdr="http://schemas.openxmlformats.org/drawingml/2006/spreadsheetDrawing">
      <xdr:col>23</xdr:col>
      <xdr:colOff>5080</xdr:colOff>
      <xdr:row>33</xdr:row>
      <xdr:rowOff>229870</xdr:rowOff>
    </xdr:to>
    <xdr:sp macro="" textlink="">
      <xdr:nvSpPr>
        <xdr:cNvPr id="71" name="四角形 52">
          <a:hlinkClick xmlns:r="http://schemas.openxmlformats.org/officeDocument/2006/relationships" r:id="rId47"/>
        </xdr:cNvPr>
        <xdr:cNvSpPr/>
      </xdr:nvSpPr>
      <xdr:spPr>
        <a:xfrm>
          <a:off x="12344400" y="10029825"/>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6</xdr:col>
      <xdr:colOff>0</xdr:colOff>
      <xdr:row>23</xdr:row>
      <xdr:rowOff>0</xdr:rowOff>
    </xdr:from>
    <xdr:to xmlns:xdr="http://schemas.openxmlformats.org/drawingml/2006/spreadsheetDrawing">
      <xdr:col>11</xdr:col>
      <xdr:colOff>5080</xdr:colOff>
      <xdr:row>24</xdr:row>
      <xdr:rowOff>213995</xdr:rowOff>
    </xdr:to>
    <xdr:sp macro="" textlink="">
      <xdr:nvSpPr>
        <xdr:cNvPr id="74" name="四角形 55">
          <a:hlinkClick xmlns:r="http://schemas.openxmlformats.org/officeDocument/2006/relationships" r:id="rId48"/>
        </xdr:cNvPr>
        <xdr:cNvSpPr/>
      </xdr:nvSpPr>
      <xdr:spPr>
        <a:xfrm>
          <a:off x="4114800" y="704850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12</xdr:col>
      <xdr:colOff>0</xdr:colOff>
      <xdr:row>23</xdr:row>
      <xdr:rowOff>0</xdr:rowOff>
    </xdr:from>
    <xdr:to xmlns:xdr="http://schemas.openxmlformats.org/drawingml/2006/spreadsheetDrawing">
      <xdr:col>17</xdr:col>
      <xdr:colOff>5080</xdr:colOff>
      <xdr:row>24</xdr:row>
      <xdr:rowOff>213995</xdr:rowOff>
    </xdr:to>
    <xdr:sp macro="" textlink="">
      <xdr:nvSpPr>
        <xdr:cNvPr id="75" name="四角形 56">
          <a:hlinkClick xmlns:r="http://schemas.openxmlformats.org/officeDocument/2006/relationships" r:id="rId49"/>
        </xdr:cNvPr>
        <xdr:cNvSpPr/>
      </xdr:nvSpPr>
      <xdr:spPr>
        <a:xfrm>
          <a:off x="8229600" y="704850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18</xdr:col>
      <xdr:colOff>0</xdr:colOff>
      <xdr:row>23</xdr:row>
      <xdr:rowOff>0</xdr:rowOff>
    </xdr:from>
    <xdr:to xmlns:xdr="http://schemas.openxmlformats.org/drawingml/2006/spreadsheetDrawing">
      <xdr:col>23</xdr:col>
      <xdr:colOff>5080</xdr:colOff>
      <xdr:row>24</xdr:row>
      <xdr:rowOff>213995</xdr:rowOff>
    </xdr:to>
    <xdr:sp macro="" textlink="">
      <xdr:nvSpPr>
        <xdr:cNvPr id="76" name="四角形 57">
          <a:hlinkClick xmlns:r="http://schemas.openxmlformats.org/officeDocument/2006/relationships" r:id="rId50"/>
        </xdr:cNvPr>
        <xdr:cNvSpPr/>
      </xdr:nvSpPr>
      <xdr:spPr>
        <a:xfrm>
          <a:off x="12344400" y="704850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0</xdr:colOff>
      <xdr:row>23</xdr:row>
      <xdr:rowOff>0</xdr:rowOff>
    </xdr:from>
    <xdr:to xmlns:xdr="http://schemas.openxmlformats.org/drawingml/2006/spreadsheetDrawing">
      <xdr:col>29</xdr:col>
      <xdr:colOff>5080</xdr:colOff>
      <xdr:row>24</xdr:row>
      <xdr:rowOff>213995</xdr:rowOff>
    </xdr:to>
    <xdr:sp macro="" textlink="">
      <xdr:nvSpPr>
        <xdr:cNvPr id="77" name="四角形 58">
          <a:hlinkClick xmlns:r="http://schemas.openxmlformats.org/officeDocument/2006/relationships" r:id="rId51"/>
        </xdr:cNvPr>
        <xdr:cNvSpPr/>
      </xdr:nvSpPr>
      <xdr:spPr>
        <a:xfrm>
          <a:off x="16459200" y="704850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30</xdr:col>
      <xdr:colOff>0</xdr:colOff>
      <xdr:row>23</xdr:row>
      <xdr:rowOff>0</xdr:rowOff>
    </xdr:from>
    <xdr:to xmlns:xdr="http://schemas.openxmlformats.org/drawingml/2006/spreadsheetDrawing">
      <xdr:col>35</xdr:col>
      <xdr:colOff>5080</xdr:colOff>
      <xdr:row>24</xdr:row>
      <xdr:rowOff>213995</xdr:rowOff>
    </xdr:to>
    <xdr:sp macro="" textlink="">
      <xdr:nvSpPr>
        <xdr:cNvPr id="78" name="四角形 59">
          <a:hlinkClick xmlns:r="http://schemas.openxmlformats.org/officeDocument/2006/relationships" r:id="rId52"/>
        </xdr:cNvPr>
        <xdr:cNvSpPr/>
      </xdr:nvSpPr>
      <xdr:spPr>
        <a:xfrm>
          <a:off x="20574000" y="704850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0</xdr:col>
      <xdr:colOff>12065</xdr:colOff>
      <xdr:row>34</xdr:row>
      <xdr:rowOff>35560</xdr:rowOff>
    </xdr:from>
    <xdr:to xmlns:xdr="http://schemas.openxmlformats.org/drawingml/2006/spreadsheetDrawing">
      <xdr:col>5</xdr:col>
      <xdr:colOff>17145</xdr:colOff>
      <xdr:row>36</xdr:row>
      <xdr:rowOff>1905</xdr:rowOff>
    </xdr:to>
    <xdr:sp macro="" textlink="">
      <xdr:nvSpPr>
        <xdr:cNvPr id="79" name="四角形 60">
          <a:hlinkClick xmlns:r="http://schemas.openxmlformats.org/officeDocument/2006/relationships" r:id="rId53"/>
        </xdr:cNvPr>
        <xdr:cNvSpPr/>
      </xdr:nvSpPr>
      <xdr:spPr>
        <a:xfrm>
          <a:off x="12065" y="10579735"/>
          <a:ext cx="3434080" cy="48069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6</xdr:col>
      <xdr:colOff>0</xdr:colOff>
      <xdr:row>34</xdr:row>
      <xdr:rowOff>0</xdr:rowOff>
    </xdr:from>
    <xdr:to xmlns:xdr="http://schemas.openxmlformats.org/drawingml/2006/spreadsheetDrawing">
      <xdr:col>11</xdr:col>
      <xdr:colOff>5080</xdr:colOff>
      <xdr:row>35</xdr:row>
      <xdr:rowOff>213995</xdr:rowOff>
    </xdr:to>
    <xdr:sp macro="" textlink="">
      <xdr:nvSpPr>
        <xdr:cNvPr id="80" name="四角形 61">
          <a:hlinkClick xmlns:r="http://schemas.openxmlformats.org/officeDocument/2006/relationships" r:id="rId54"/>
        </xdr:cNvPr>
        <xdr:cNvSpPr/>
      </xdr:nvSpPr>
      <xdr:spPr>
        <a:xfrm>
          <a:off x="4114800" y="10544175"/>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12</xdr:col>
      <xdr:colOff>0</xdr:colOff>
      <xdr:row>34</xdr:row>
      <xdr:rowOff>0</xdr:rowOff>
    </xdr:from>
    <xdr:to xmlns:xdr="http://schemas.openxmlformats.org/drawingml/2006/spreadsheetDrawing">
      <xdr:col>17</xdr:col>
      <xdr:colOff>5080</xdr:colOff>
      <xdr:row>35</xdr:row>
      <xdr:rowOff>213995</xdr:rowOff>
    </xdr:to>
    <xdr:sp macro="" textlink="">
      <xdr:nvSpPr>
        <xdr:cNvPr id="81" name="四角形 62">
          <a:hlinkClick xmlns:r="http://schemas.openxmlformats.org/officeDocument/2006/relationships" r:id="rId55"/>
        </xdr:cNvPr>
        <xdr:cNvSpPr/>
      </xdr:nvSpPr>
      <xdr:spPr>
        <a:xfrm>
          <a:off x="8229600" y="10544175"/>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18</xdr:col>
      <xdr:colOff>0</xdr:colOff>
      <xdr:row>34</xdr:row>
      <xdr:rowOff>0</xdr:rowOff>
    </xdr:from>
    <xdr:to xmlns:xdr="http://schemas.openxmlformats.org/drawingml/2006/spreadsheetDrawing">
      <xdr:col>23</xdr:col>
      <xdr:colOff>5080</xdr:colOff>
      <xdr:row>35</xdr:row>
      <xdr:rowOff>213995</xdr:rowOff>
    </xdr:to>
    <xdr:sp macro="" textlink="">
      <xdr:nvSpPr>
        <xdr:cNvPr id="82" name="四角形 63">
          <a:hlinkClick xmlns:r="http://schemas.openxmlformats.org/officeDocument/2006/relationships" r:id="rId56"/>
        </xdr:cNvPr>
        <xdr:cNvSpPr/>
      </xdr:nvSpPr>
      <xdr:spPr>
        <a:xfrm>
          <a:off x="12344400" y="10544175"/>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30</xdr:col>
      <xdr:colOff>0</xdr:colOff>
      <xdr:row>32</xdr:row>
      <xdr:rowOff>37465</xdr:rowOff>
    </xdr:from>
    <xdr:to xmlns:xdr="http://schemas.openxmlformats.org/drawingml/2006/spreadsheetDrawing">
      <xdr:col>35</xdr:col>
      <xdr:colOff>5080</xdr:colOff>
      <xdr:row>34</xdr:row>
      <xdr:rowOff>3810</xdr:rowOff>
    </xdr:to>
    <xdr:sp macro="" textlink="">
      <xdr:nvSpPr>
        <xdr:cNvPr id="83" name="四角形 64">
          <a:hlinkClick xmlns:r="http://schemas.openxmlformats.org/officeDocument/2006/relationships" r:id="rId57"/>
        </xdr:cNvPr>
        <xdr:cNvSpPr/>
      </xdr:nvSpPr>
      <xdr:spPr>
        <a:xfrm>
          <a:off x="20574000" y="10067290"/>
          <a:ext cx="3434080" cy="48069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6</xdr:col>
      <xdr:colOff>0</xdr:colOff>
      <xdr:row>25</xdr:row>
      <xdr:rowOff>0</xdr:rowOff>
    </xdr:from>
    <xdr:to xmlns:xdr="http://schemas.openxmlformats.org/drawingml/2006/spreadsheetDrawing">
      <xdr:col>11</xdr:col>
      <xdr:colOff>5080</xdr:colOff>
      <xdr:row>26</xdr:row>
      <xdr:rowOff>213995</xdr:rowOff>
    </xdr:to>
    <xdr:sp macro="" textlink="">
      <xdr:nvSpPr>
        <xdr:cNvPr id="85" name="四角形 66">
          <a:hlinkClick xmlns:r="http://schemas.openxmlformats.org/officeDocument/2006/relationships" r:id="rId58"/>
        </xdr:cNvPr>
        <xdr:cNvSpPr/>
      </xdr:nvSpPr>
      <xdr:spPr>
        <a:xfrm>
          <a:off x="4114800" y="756285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12</xdr:col>
      <xdr:colOff>0</xdr:colOff>
      <xdr:row>25</xdr:row>
      <xdr:rowOff>0</xdr:rowOff>
    </xdr:from>
    <xdr:to xmlns:xdr="http://schemas.openxmlformats.org/drawingml/2006/spreadsheetDrawing">
      <xdr:col>17</xdr:col>
      <xdr:colOff>5080</xdr:colOff>
      <xdr:row>26</xdr:row>
      <xdr:rowOff>213995</xdr:rowOff>
    </xdr:to>
    <xdr:sp macro="" textlink="">
      <xdr:nvSpPr>
        <xdr:cNvPr id="86" name="四角形 67">
          <a:hlinkClick xmlns:r="http://schemas.openxmlformats.org/officeDocument/2006/relationships" r:id="rId59"/>
        </xdr:cNvPr>
        <xdr:cNvSpPr/>
      </xdr:nvSpPr>
      <xdr:spPr>
        <a:xfrm>
          <a:off x="8229600" y="756285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18</xdr:col>
      <xdr:colOff>0</xdr:colOff>
      <xdr:row>25</xdr:row>
      <xdr:rowOff>0</xdr:rowOff>
    </xdr:from>
    <xdr:to xmlns:xdr="http://schemas.openxmlformats.org/drawingml/2006/spreadsheetDrawing">
      <xdr:col>23</xdr:col>
      <xdr:colOff>5080</xdr:colOff>
      <xdr:row>26</xdr:row>
      <xdr:rowOff>213995</xdr:rowOff>
    </xdr:to>
    <xdr:sp macro="" textlink="">
      <xdr:nvSpPr>
        <xdr:cNvPr id="87" name="四角形 68">
          <a:hlinkClick xmlns:r="http://schemas.openxmlformats.org/officeDocument/2006/relationships" r:id="rId60"/>
        </xdr:cNvPr>
        <xdr:cNvSpPr/>
      </xdr:nvSpPr>
      <xdr:spPr>
        <a:xfrm>
          <a:off x="12344400" y="756285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0</xdr:colOff>
      <xdr:row>25</xdr:row>
      <xdr:rowOff>0</xdr:rowOff>
    </xdr:from>
    <xdr:to xmlns:xdr="http://schemas.openxmlformats.org/drawingml/2006/spreadsheetDrawing">
      <xdr:col>29</xdr:col>
      <xdr:colOff>5080</xdr:colOff>
      <xdr:row>26</xdr:row>
      <xdr:rowOff>213995</xdr:rowOff>
    </xdr:to>
    <xdr:sp macro="" textlink="">
      <xdr:nvSpPr>
        <xdr:cNvPr id="88" name="四角形 69">
          <a:hlinkClick xmlns:r="http://schemas.openxmlformats.org/officeDocument/2006/relationships" r:id="rId61"/>
        </xdr:cNvPr>
        <xdr:cNvSpPr/>
      </xdr:nvSpPr>
      <xdr:spPr>
        <a:xfrm>
          <a:off x="16459200" y="756285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30</xdr:col>
      <xdr:colOff>0</xdr:colOff>
      <xdr:row>25</xdr:row>
      <xdr:rowOff>0</xdr:rowOff>
    </xdr:from>
    <xdr:to xmlns:xdr="http://schemas.openxmlformats.org/drawingml/2006/spreadsheetDrawing">
      <xdr:col>35</xdr:col>
      <xdr:colOff>5080</xdr:colOff>
      <xdr:row>26</xdr:row>
      <xdr:rowOff>213995</xdr:rowOff>
    </xdr:to>
    <xdr:sp macro="" textlink="">
      <xdr:nvSpPr>
        <xdr:cNvPr id="89" name="四角形 70">
          <a:hlinkClick xmlns:r="http://schemas.openxmlformats.org/officeDocument/2006/relationships" r:id="rId62"/>
        </xdr:cNvPr>
        <xdr:cNvSpPr/>
      </xdr:nvSpPr>
      <xdr:spPr>
        <a:xfrm>
          <a:off x="20574000" y="756285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0</xdr:col>
      <xdr:colOff>0</xdr:colOff>
      <xdr:row>36</xdr:row>
      <xdr:rowOff>24130</xdr:rowOff>
    </xdr:from>
    <xdr:to xmlns:xdr="http://schemas.openxmlformats.org/drawingml/2006/spreadsheetDrawing">
      <xdr:col>5</xdr:col>
      <xdr:colOff>5080</xdr:colOff>
      <xdr:row>37</xdr:row>
      <xdr:rowOff>238125</xdr:rowOff>
    </xdr:to>
    <xdr:sp macro="" textlink="">
      <xdr:nvSpPr>
        <xdr:cNvPr id="90" name="四角形 71">
          <a:hlinkClick xmlns:r="http://schemas.openxmlformats.org/officeDocument/2006/relationships" r:id="rId63"/>
        </xdr:cNvPr>
        <xdr:cNvSpPr/>
      </xdr:nvSpPr>
      <xdr:spPr>
        <a:xfrm>
          <a:off x="0" y="11082655"/>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6</xdr:col>
      <xdr:colOff>0</xdr:colOff>
      <xdr:row>36</xdr:row>
      <xdr:rowOff>0</xdr:rowOff>
    </xdr:from>
    <xdr:to xmlns:xdr="http://schemas.openxmlformats.org/drawingml/2006/spreadsheetDrawing">
      <xdr:col>11</xdr:col>
      <xdr:colOff>5080</xdr:colOff>
      <xdr:row>37</xdr:row>
      <xdr:rowOff>213995</xdr:rowOff>
    </xdr:to>
    <xdr:sp macro="" textlink="">
      <xdr:nvSpPr>
        <xdr:cNvPr id="91" name="四角形 72">
          <a:hlinkClick xmlns:r="http://schemas.openxmlformats.org/officeDocument/2006/relationships" r:id="rId64"/>
        </xdr:cNvPr>
        <xdr:cNvSpPr/>
      </xdr:nvSpPr>
      <xdr:spPr>
        <a:xfrm>
          <a:off x="4114800" y="11058525"/>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12</xdr:col>
      <xdr:colOff>0</xdr:colOff>
      <xdr:row>36</xdr:row>
      <xdr:rowOff>0</xdr:rowOff>
    </xdr:from>
    <xdr:to xmlns:xdr="http://schemas.openxmlformats.org/drawingml/2006/spreadsheetDrawing">
      <xdr:col>17</xdr:col>
      <xdr:colOff>5080</xdr:colOff>
      <xdr:row>37</xdr:row>
      <xdr:rowOff>213995</xdr:rowOff>
    </xdr:to>
    <xdr:sp macro="" textlink="">
      <xdr:nvSpPr>
        <xdr:cNvPr id="92" name="四角形 73">
          <a:hlinkClick xmlns:r="http://schemas.openxmlformats.org/officeDocument/2006/relationships" r:id="rId65"/>
        </xdr:cNvPr>
        <xdr:cNvSpPr/>
      </xdr:nvSpPr>
      <xdr:spPr>
        <a:xfrm>
          <a:off x="8229600" y="11058525"/>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18</xdr:col>
      <xdr:colOff>0</xdr:colOff>
      <xdr:row>36</xdr:row>
      <xdr:rowOff>0</xdr:rowOff>
    </xdr:from>
    <xdr:to xmlns:xdr="http://schemas.openxmlformats.org/drawingml/2006/spreadsheetDrawing">
      <xdr:col>23</xdr:col>
      <xdr:colOff>5080</xdr:colOff>
      <xdr:row>37</xdr:row>
      <xdr:rowOff>213995</xdr:rowOff>
    </xdr:to>
    <xdr:sp macro="" textlink="">
      <xdr:nvSpPr>
        <xdr:cNvPr id="93" name="四角形 74">
          <a:hlinkClick xmlns:r="http://schemas.openxmlformats.org/officeDocument/2006/relationships" r:id="rId66"/>
        </xdr:cNvPr>
        <xdr:cNvSpPr/>
      </xdr:nvSpPr>
      <xdr:spPr>
        <a:xfrm>
          <a:off x="12344400" y="11058525"/>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30</xdr:col>
      <xdr:colOff>19685</xdr:colOff>
      <xdr:row>34</xdr:row>
      <xdr:rowOff>18415</xdr:rowOff>
    </xdr:from>
    <xdr:to xmlns:xdr="http://schemas.openxmlformats.org/drawingml/2006/spreadsheetDrawing">
      <xdr:col>35</xdr:col>
      <xdr:colOff>24765</xdr:colOff>
      <xdr:row>35</xdr:row>
      <xdr:rowOff>233045</xdr:rowOff>
    </xdr:to>
    <xdr:sp macro="" textlink="">
      <xdr:nvSpPr>
        <xdr:cNvPr id="94" name="四角形 75">
          <a:hlinkClick xmlns:r="http://schemas.openxmlformats.org/officeDocument/2006/relationships" r:id="rId67"/>
        </xdr:cNvPr>
        <xdr:cNvSpPr/>
      </xdr:nvSpPr>
      <xdr:spPr>
        <a:xfrm>
          <a:off x="20593685" y="10562590"/>
          <a:ext cx="3434080" cy="47180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0</xdr:colOff>
      <xdr:row>43</xdr:row>
      <xdr:rowOff>38100</xdr:rowOff>
    </xdr:from>
    <xdr:to xmlns:xdr="http://schemas.openxmlformats.org/drawingml/2006/spreadsheetDrawing">
      <xdr:col>29</xdr:col>
      <xdr:colOff>5080</xdr:colOff>
      <xdr:row>45</xdr:row>
      <xdr:rowOff>5080</xdr:rowOff>
    </xdr:to>
    <xdr:sp macro="" textlink="">
      <xdr:nvSpPr>
        <xdr:cNvPr id="99" name="四角形 80">
          <a:hlinkClick xmlns:r="http://schemas.openxmlformats.org/officeDocument/2006/relationships" r:id="rId68"/>
        </xdr:cNvPr>
        <xdr:cNvSpPr/>
      </xdr:nvSpPr>
      <xdr:spPr>
        <a:xfrm>
          <a:off x="16459200" y="12896850"/>
          <a:ext cx="3434080" cy="48133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別紙①</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0</xdr:colOff>
      <xdr:row>45</xdr:row>
      <xdr:rowOff>0</xdr:rowOff>
    </xdr:from>
    <xdr:to xmlns:xdr="http://schemas.openxmlformats.org/drawingml/2006/spreadsheetDrawing">
      <xdr:col>29</xdr:col>
      <xdr:colOff>5080</xdr:colOff>
      <xdr:row>46</xdr:row>
      <xdr:rowOff>213995</xdr:rowOff>
    </xdr:to>
    <xdr:sp macro="" textlink="">
      <xdr:nvSpPr>
        <xdr:cNvPr id="100" name="四角形 81">
          <a:hlinkClick xmlns:r="http://schemas.openxmlformats.org/officeDocument/2006/relationships" r:id="rId69"/>
        </xdr:cNvPr>
        <xdr:cNvSpPr/>
      </xdr:nvSpPr>
      <xdr:spPr>
        <a:xfrm>
          <a:off x="16459200" y="1337310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別紙②</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0</xdr:colOff>
      <xdr:row>47</xdr:row>
      <xdr:rowOff>0</xdr:rowOff>
    </xdr:from>
    <xdr:to xmlns:xdr="http://schemas.openxmlformats.org/drawingml/2006/spreadsheetDrawing">
      <xdr:col>29</xdr:col>
      <xdr:colOff>5080</xdr:colOff>
      <xdr:row>48</xdr:row>
      <xdr:rowOff>213995</xdr:rowOff>
    </xdr:to>
    <xdr:sp macro="" textlink="">
      <xdr:nvSpPr>
        <xdr:cNvPr id="101" name="四角形 82">
          <a:hlinkClick xmlns:r="http://schemas.openxmlformats.org/officeDocument/2006/relationships" r:id="rId70"/>
        </xdr:cNvPr>
        <xdr:cNvSpPr/>
      </xdr:nvSpPr>
      <xdr:spPr>
        <a:xfrm>
          <a:off x="16459200" y="1388745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別紙③</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19685</xdr:colOff>
      <xdr:row>49</xdr:row>
      <xdr:rowOff>0</xdr:rowOff>
    </xdr:from>
    <xdr:to xmlns:xdr="http://schemas.openxmlformats.org/drawingml/2006/spreadsheetDrawing">
      <xdr:col>29</xdr:col>
      <xdr:colOff>24765</xdr:colOff>
      <xdr:row>50</xdr:row>
      <xdr:rowOff>213995</xdr:rowOff>
    </xdr:to>
    <xdr:sp macro="" textlink="">
      <xdr:nvSpPr>
        <xdr:cNvPr id="102" name="四角形 83">
          <a:hlinkClick xmlns:r="http://schemas.openxmlformats.org/officeDocument/2006/relationships" r:id="rId71"/>
        </xdr:cNvPr>
        <xdr:cNvSpPr/>
      </xdr:nvSpPr>
      <xdr:spPr>
        <a:xfrm>
          <a:off x="16478885" y="14401800"/>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別紙④</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0</xdr:colOff>
      <xdr:row>28</xdr:row>
      <xdr:rowOff>0</xdr:rowOff>
    </xdr:from>
    <xdr:to xmlns:xdr="http://schemas.openxmlformats.org/drawingml/2006/spreadsheetDrawing">
      <xdr:col>28</xdr:col>
      <xdr:colOff>680720</xdr:colOff>
      <xdr:row>32</xdr:row>
      <xdr:rowOff>6350</xdr:rowOff>
    </xdr:to>
    <xdr:sp macro="" textlink="">
      <xdr:nvSpPr>
        <xdr:cNvPr id="103" name="図形 84">
          <a:hlinkClick xmlns:r="http://schemas.openxmlformats.org/officeDocument/2006/relationships" r:id="rId72"/>
        </xdr:cNvPr>
        <xdr:cNvSpPr/>
      </xdr:nvSpPr>
      <xdr:spPr>
        <a:xfrm>
          <a:off x="16459200" y="8334375"/>
          <a:ext cx="3423920" cy="1701800"/>
        </a:xfrm>
        <a:prstGeom prst="bevel">
          <a:avLst/>
        </a:prstGeom>
        <a:solidFill>
          <a:schemeClr val="bg1"/>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l"/>
          <a:r>
            <a:rPr kumimoji="1" lang="ja-JP" altLang="en-US" sz="1400">
              <a:solidFill>
                <a:schemeClr val="tx1"/>
              </a:solidFill>
              <a:latin typeface="UD デジタル 教科書体 N-B"/>
              <a:ea typeface="UD デジタル 教科書体 N-B"/>
            </a:rPr>
            <a:t>従業者の勤務の体制及び勤務形態一覧表((複合型サービス)看護小規模多機能型居宅介護《標準様式1》)　</a:t>
          </a:r>
          <a:endParaRPr kumimoji="1" lang="ja-JP" altLang="en-US" sz="1400">
            <a:solidFill>
              <a:schemeClr val="tx1"/>
            </a:solidFill>
            <a:latin typeface="UD デジタル 教科書体 N-B"/>
            <a:ea typeface="UD デジタル 教科書体 N-B"/>
          </a:endParaRPr>
        </a:p>
      </xdr:txBody>
    </xdr:sp>
    <xdr:clientData/>
  </xdr:twoCellAnchor>
  <xdr:twoCellAnchor>
    <xdr:from xmlns:xdr="http://schemas.openxmlformats.org/drawingml/2006/spreadsheetDrawing">
      <xdr:col>24</xdr:col>
      <xdr:colOff>0</xdr:colOff>
      <xdr:row>32</xdr:row>
      <xdr:rowOff>0</xdr:rowOff>
    </xdr:from>
    <xdr:to xmlns:xdr="http://schemas.openxmlformats.org/drawingml/2006/spreadsheetDrawing">
      <xdr:col>29</xdr:col>
      <xdr:colOff>5080</xdr:colOff>
      <xdr:row>33</xdr:row>
      <xdr:rowOff>229870</xdr:rowOff>
    </xdr:to>
    <xdr:sp macro="" textlink="">
      <xdr:nvSpPr>
        <xdr:cNvPr id="104" name="四角形 85">
          <a:hlinkClick xmlns:r="http://schemas.openxmlformats.org/officeDocument/2006/relationships" r:id="rId73"/>
        </xdr:cNvPr>
        <xdr:cNvSpPr/>
      </xdr:nvSpPr>
      <xdr:spPr>
        <a:xfrm>
          <a:off x="16459200" y="10029825"/>
          <a:ext cx="3434080" cy="487045"/>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シフト記号表</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0</xdr:colOff>
      <xdr:row>34</xdr:row>
      <xdr:rowOff>0</xdr:rowOff>
    </xdr:from>
    <xdr:to xmlns:xdr="http://schemas.openxmlformats.org/drawingml/2006/spreadsheetDrawing">
      <xdr:col>29</xdr:col>
      <xdr:colOff>5080</xdr:colOff>
      <xdr:row>35</xdr:row>
      <xdr:rowOff>213995</xdr:rowOff>
    </xdr:to>
    <xdr:sp macro="" textlink="">
      <xdr:nvSpPr>
        <xdr:cNvPr id="105" name="四角形 86">
          <a:hlinkClick xmlns:r="http://schemas.openxmlformats.org/officeDocument/2006/relationships" r:id="rId74"/>
        </xdr:cNvPr>
        <xdr:cNvSpPr/>
      </xdr:nvSpPr>
      <xdr:spPr>
        <a:xfrm>
          <a:off x="16459200" y="10544175"/>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記載例</a:t>
          </a:r>
          <a:endParaRPr kumimoji="1" lang="ja-JP" altLang="en-US" sz="1600">
            <a:solidFill>
              <a:srgbClr val="FF0000"/>
            </a:solidFill>
            <a:latin typeface="UD デジタル 教科書体 N-R"/>
            <a:ea typeface="UD デジタル 教科書体 N-R"/>
          </a:endParaRPr>
        </a:p>
      </xdr:txBody>
    </xdr:sp>
    <xdr:clientData/>
  </xdr:twoCellAnchor>
  <xdr:twoCellAnchor>
    <xdr:from xmlns:xdr="http://schemas.openxmlformats.org/drawingml/2006/spreadsheetDrawing">
      <xdr:col>24</xdr:col>
      <xdr:colOff>0</xdr:colOff>
      <xdr:row>36</xdr:row>
      <xdr:rowOff>0</xdr:rowOff>
    </xdr:from>
    <xdr:to xmlns:xdr="http://schemas.openxmlformats.org/drawingml/2006/spreadsheetDrawing">
      <xdr:col>29</xdr:col>
      <xdr:colOff>5080</xdr:colOff>
      <xdr:row>37</xdr:row>
      <xdr:rowOff>213995</xdr:rowOff>
    </xdr:to>
    <xdr:sp macro="" textlink="">
      <xdr:nvSpPr>
        <xdr:cNvPr id="106" name="四角形 87">
          <a:hlinkClick xmlns:r="http://schemas.openxmlformats.org/officeDocument/2006/relationships" r:id="rId75"/>
        </xdr:cNvPr>
        <xdr:cNvSpPr/>
      </xdr:nvSpPr>
      <xdr:spPr>
        <a:xfrm>
          <a:off x="16459200" y="11058525"/>
          <a:ext cx="3434080" cy="471170"/>
        </a:xfrm>
        <a:prstGeom prst="rect">
          <a:avLst/>
        </a:prstGeom>
        <a:solidFill>
          <a:schemeClr val="accent1">
            <a:lumMod val="60000"/>
            <a:lumOff val="40000"/>
          </a:schemeClr>
        </a:solidFill>
        <a:ln w="12700" cap="flat" cmpd="sng" algn="ctr">
          <a:solidFill>
            <a:schemeClr val="tx1"/>
          </a:solidFill>
          <a:prstDash val="sysDot"/>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lstStyle/>
        <a:p>
          <a:pPr algn="ctr"/>
          <a:r>
            <a:rPr kumimoji="1" lang="ja-JP" altLang="en-US" sz="1600">
              <a:solidFill>
                <a:srgbClr val="FF0000"/>
              </a:solidFill>
              <a:latin typeface="UD デジタル 教科書体 N-R"/>
              <a:ea typeface="UD デジタル 教科書体 N-R"/>
            </a:rPr>
            <a:t>記入方法</a:t>
          </a:r>
          <a:endParaRPr kumimoji="1" lang="ja-JP" altLang="en-US" sz="1600">
            <a:solidFill>
              <a:srgbClr val="FF0000"/>
            </a:solidFill>
            <a:latin typeface="UD デジタル 教科書体 N-R"/>
            <a:ea typeface="UD デジタル 教科書体 N-R"/>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38100</xdr:colOff>
          <xdr:row>16</xdr:row>
          <xdr:rowOff>256540</xdr:rowOff>
        </xdr:from>
        <xdr:to xmlns:xdr="http://schemas.openxmlformats.org/drawingml/2006/spreadsheetDrawing">
          <xdr:col>6</xdr:col>
          <xdr:colOff>142240</xdr:colOff>
          <xdr:row>18</xdr:row>
          <xdr:rowOff>0</xdr:rowOff>
        </xdr:to>
        <xdr:sp textlink="">
          <xdr:nvSpPr>
            <xdr:cNvPr id="10241" name="チェック 1" hidden="1">
              <a:extLst>
                <a:ext uri="{63B3BB69-23CF-44E3-9099-C40C66FF867C}">
                  <a14:compatExt spid="_x0000_s10241"/>
                </a:ext>
              </a:extLst>
            </xdr:cNvPr>
            <xdr:cNvSpPr>
              <a:spLocks noRot="1" noChangeShapeType="1"/>
            </xdr:cNvSpPr>
          </xdr:nvSpPr>
          <xdr:spPr>
            <a:xfrm>
              <a:off x="1876425" y="4364355"/>
              <a:ext cx="570865"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133350</xdr:colOff>
          <xdr:row>16</xdr:row>
          <xdr:rowOff>256540</xdr:rowOff>
        </xdr:from>
        <xdr:to xmlns:xdr="http://schemas.openxmlformats.org/drawingml/2006/spreadsheetDrawing">
          <xdr:col>6</xdr:col>
          <xdr:colOff>752475</xdr:colOff>
          <xdr:row>18</xdr:row>
          <xdr:rowOff>0</xdr:rowOff>
        </xdr:to>
        <xdr:sp textlink="">
          <xdr:nvSpPr>
            <xdr:cNvPr id="10242" name="チェック 2" hidden="1">
              <a:extLst>
                <a:ext uri="{63B3BB69-23CF-44E3-9099-C40C66FF867C}">
                  <a14:compatExt spid="_x0000_s10242"/>
                </a:ext>
              </a:extLst>
            </xdr:cNvPr>
            <xdr:cNvSpPr>
              <a:spLocks noRot="1" noChangeShapeType="1"/>
            </xdr:cNvSpPr>
          </xdr:nvSpPr>
          <xdr:spPr>
            <a:xfrm>
              <a:off x="2438400" y="4364355"/>
              <a:ext cx="619125"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180975</xdr:colOff>
          <xdr:row>17</xdr:row>
          <xdr:rowOff>180975</xdr:rowOff>
        </xdr:from>
        <xdr:to xmlns:xdr="http://schemas.openxmlformats.org/drawingml/2006/spreadsheetDrawing">
          <xdr:col>17</xdr:col>
          <xdr:colOff>161925</xdr:colOff>
          <xdr:row>19</xdr:row>
          <xdr:rowOff>28575</xdr:rowOff>
        </xdr:to>
        <xdr:sp textlink="">
          <xdr:nvSpPr>
            <xdr:cNvPr id="10243" name="チェック 3" hidden="1">
              <a:extLst>
                <a:ext uri="{63B3BB69-23CF-44E3-9099-C40C66FF867C}">
                  <a14:compatExt spid="_x0000_s10243"/>
                </a:ext>
              </a:extLst>
            </xdr:cNvPr>
            <xdr:cNvSpPr>
              <a:spLocks noRot="1" noChangeShapeType="1"/>
            </xdr:cNvSpPr>
          </xdr:nvSpPr>
          <xdr:spPr>
            <a:xfrm>
              <a:off x="8429625" y="4565015"/>
              <a:ext cx="7429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409575</xdr:colOff>
          <xdr:row>17</xdr:row>
          <xdr:rowOff>180975</xdr:rowOff>
        </xdr:from>
        <xdr:to xmlns:xdr="http://schemas.openxmlformats.org/drawingml/2006/spreadsheetDrawing">
          <xdr:col>18</xdr:col>
          <xdr:colOff>390525</xdr:colOff>
          <xdr:row>19</xdr:row>
          <xdr:rowOff>28575</xdr:rowOff>
        </xdr:to>
        <xdr:sp textlink="">
          <xdr:nvSpPr>
            <xdr:cNvPr id="10244" name="チェック 4" hidden="1">
              <a:extLst>
                <a:ext uri="{63B3BB69-23CF-44E3-9099-C40C66FF867C}">
                  <a14:compatExt spid="_x0000_s10244"/>
                </a:ext>
              </a:extLst>
            </xdr:cNvPr>
            <xdr:cNvSpPr>
              <a:spLocks noRot="1" noChangeShapeType="1"/>
            </xdr:cNvSpPr>
          </xdr:nvSpPr>
          <xdr:spPr>
            <a:xfrm>
              <a:off x="9420225" y="4565015"/>
              <a:ext cx="7429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628650</xdr:colOff>
          <xdr:row>20</xdr:row>
          <xdr:rowOff>238125</xdr:rowOff>
        </xdr:from>
        <xdr:to xmlns:xdr="http://schemas.openxmlformats.org/drawingml/2006/spreadsheetDrawing">
          <xdr:col>14</xdr:col>
          <xdr:colOff>219075</xdr:colOff>
          <xdr:row>22</xdr:row>
          <xdr:rowOff>19685</xdr:rowOff>
        </xdr:to>
        <xdr:sp textlink="">
          <xdr:nvSpPr>
            <xdr:cNvPr id="10245" name="チェック 5" hidden="1">
              <a:extLst>
                <a:ext uri="{63B3BB69-23CF-44E3-9099-C40C66FF867C}">
                  <a14:compatExt spid="_x0000_s10245"/>
                </a:ext>
              </a:extLst>
            </xdr:cNvPr>
            <xdr:cNvSpPr>
              <a:spLocks noRot="1" noChangeShapeType="1"/>
            </xdr:cNvSpPr>
          </xdr:nvSpPr>
          <xdr:spPr>
            <a:xfrm>
              <a:off x="6391275" y="5320030"/>
              <a:ext cx="35242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20</xdr:row>
          <xdr:rowOff>238125</xdr:rowOff>
        </xdr:from>
        <xdr:to xmlns:xdr="http://schemas.openxmlformats.org/drawingml/2006/spreadsheetDrawing">
          <xdr:col>17</xdr:col>
          <xdr:colOff>285750</xdr:colOff>
          <xdr:row>22</xdr:row>
          <xdr:rowOff>19685</xdr:rowOff>
        </xdr:to>
        <xdr:sp textlink="">
          <xdr:nvSpPr>
            <xdr:cNvPr id="10246" name="チェック 6" hidden="1">
              <a:extLst>
                <a:ext uri="{63B3BB69-23CF-44E3-9099-C40C66FF867C}">
                  <a14:compatExt spid="_x0000_s10246"/>
                </a:ext>
              </a:extLst>
            </xdr:cNvPr>
            <xdr:cNvSpPr>
              <a:spLocks noRot="1" noChangeShapeType="1"/>
            </xdr:cNvSpPr>
          </xdr:nvSpPr>
          <xdr:spPr>
            <a:xfrm>
              <a:off x="9020175" y="5320030"/>
              <a:ext cx="276225" cy="2508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628650</xdr:colOff>
          <xdr:row>42</xdr:row>
          <xdr:rowOff>152400</xdr:rowOff>
        </xdr:from>
        <xdr:to xmlns:xdr="http://schemas.openxmlformats.org/drawingml/2006/spreadsheetDrawing">
          <xdr:col>14</xdr:col>
          <xdr:colOff>219075</xdr:colOff>
          <xdr:row>44</xdr:row>
          <xdr:rowOff>19685</xdr:rowOff>
        </xdr:to>
        <xdr:sp textlink="">
          <xdr:nvSpPr>
            <xdr:cNvPr id="10247" name="チェック 7" hidden="1">
              <a:extLst>
                <a:ext uri="{63B3BB69-23CF-44E3-9099-C40C66FF867C}">
                  <a14:compatExt spid="_x0000_s10247"/>
                </a:ext>
              </a:extLst>
            </xdr:cNvPr>
            <xdr:cNvSpPr>
              <a:spLocks noRot="1" noChangeShapeType="1"/>
            </xdr:cNvSpPr>
          </xdr:nvSpPr>
          <xdr:spPr>
            <a:xfrm>
              <a:off x="6391275" y="9620250"/>
              <a:ext cx="352425"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42</xdr:row>
          <xdr:rowOff>152400</xdr:rowOff>
        </xdr:from>
        <xdr:to xmlns:xdr="http://schemas.openxmlformats.org/drawingml/2006/spreadsheetDrawing">
          <xdr:col>17</xdr:col>
          <xdr:colOff>285750</xdr:colOff>
          <xdr:row>44</xdr:row>
          <xdr:rowOff>19685</xdr:rowOff>
        </xdr:to>
        <xdr:sp textlink="">
          <xdr:nvSpPr>
            <xdr:cNvPr id="10248" name="チェック 8" hidden="1">
              <a:extLst>
                <a:ext uri="{63B3BB69-23CF-44E3-9099-C40C66FF867C}">
                  <a14:compatExt spid="_x0000_s10248"/>
                </a:ext>
              </a:extLst>
            </xdr:cNvPr>
            <xdr:cNvSpPr>
              <a:spLocks noRot="1" noChangeShapeType="1"/>
            </xdr:cNvSpPr>
          </xdr:nvSpPr>
          <xdr:spPr>
            <a:xfrm>
              <a:off x="9020175" y="9620250"/>
              <a:ext cx="276225"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38100</xdr:colOff>
          <xdr:row>17</xdr:row>
          <xdr:rowOff>209550</xdr:rowOff>
        </xdr:from>
        <xdr:to xmlns:xdr="http://schemas.openxmlformats.org/drawingml/2006/spreadsheetDrawing">
          <xdr:col>6</xdr:col>
          <xdr:colOff>152400</xdr:colOff>
          <xdr:row>19</xdr:row>
          <xdr:rowOff>18415</xdr:rowOff>
        </xdr:to>
        <xdr:sp textlink="">
          <xdr:nvSpPr>
            <xdr:cNvPr id="10249" name="チェック 9" hidden="1">
              <a:extLst>
                <a:ext uri="{63B3BB69-23CF-44E3-9099-C40C66FF867C}">
                  <a14:compatExt spid="_x0000_s10249"/>
                </a:ext>
              </a:extLst>
            </xdr:cNvPr>
            <xdr:cNvSpPr>
              <a:spLocks noRot="1" noChangeShapeType="1"/>
            </xdr:cNvSpPr>
          </xdr:nvSpPr>
          <xdr:spPr>
            <a:xfrm>
              <a:off x="1876425" y="4593590"/>
              <a:ext cx="581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133350</xdr:colOff>
          <xdr:row>17</xdr:row>
          <xdr:rowOff>209550</xdr:rowOff>
        </xdr:from>
        <xdr:to xmlns:xdr="http://schemas.openxmlformats.org/drawingml/2006/spreadsheetDrawing">
          <xdr:col>6</xdr:col>
          <xdr:colOff>752475</xdr:colOff>
          <xdr:row>19</xdr:row>
          <xdr:rowOff>18415</xdr:rowOff>
        </xdr:to>
        <xdr:sp textlink="">
          <xdr:nvSpPr>
            <xdr:cNvPr id="10250" name="チェック 10" hidden="1">
              <a:extLst>
                <a:ext uri="{63B3BB69-23CF-44E3-9099-C40C66FF867C}">
                  <a14:compatExt spid="_x0000_s10250"/>
                </a:ext>
              </a:extLst>
            </xdr:cNvPr>
            <xdr:cNvSpPr>
              <a:spLocks noRot="1" noChangeShapeType="1"/>
            </xdr:cNvSpPr>
          </xdr:nvSpPr>
          <xdr:spPr>
            <a:xfrm>
              <a:off x="2438400" y="4593590"/>
              <a:ext cx="6191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238125</xdr:colOff>
          <xdr:row>18</xdr:row>
          <xdr:rowOff>0</xdr:rowOff>
        </xdr:from>
        <xdr:to xmlns:xdr="http://schemas.openxmlformats.org/drawingml/2006/spreadsheetDrawing">
          <xdr:col>14</xdr:col>
          <xdr:colOff>47625</xdr:colOff>
          <xdr:row>19</xdr:row>
          <xdr:rowOff>38100</xdr:rowOff>
        </xdr:to>
        <xdr:sp textlink="">
          <xdr:nvSpPr>
            <xdr:cNvPr id="10251" name="チェック 11" hidden="1">
              <a:extLst>
                <a:ext uri="{63B3BB69-23CF-44E3-9099-C40C66FF867C}">
                  <a14:compatExt spid="_x0000_s10251"/>
                </a:ext>
              </a:extLst>
            </xdr:cNvPr>
            <xdr:cNvSpPr>
              <a:spLocks noRot="1" noChangeShapeType="1"/>
            </xdr:cNvSpPr>
          </xdr:nvSpPr>
          <xdr:spPr>
            <a:xfrm>
              <a:off x="6000750" y="4612640"/>
              <a:ext cx="5715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104775</xdr:colOff>
          <xdr:row>18</xdr:row>
          <xdr:rowOff>0</xdr:rowOff>
        </xdr:from>
        <xdr:to xmlns:xdr="http://schemas.openxmlformats.org/drawingml/2006/spreadsheetDrawing">
          <xdr:col>15</xdr:col>
          <xdr:colOff>0</xdr:colOff>
          <xdr:row>19</xdr:row>
          <xdr:rowOff>38100</xdr:rowOff>
        </xdr:to>
        <xdr:sp textlink="">
          <xdr:nvSpPr>
            <xdr:cNvPr id="10252" name="チェック 12" hidden="1">
              <a:extLst>
                <a:ext uri="{63B3BB69-23CF-44E3-9099-C40C66FF867C}">
                  <a14:compatExt spid="_x0000_s10252"/>
                </a:ext>
              </a:extLst>
            </xdr:cNvPr>
            <xdr:cNvSpPr>
              <a:spLocks noRot="1" noChangeShapeType="1"/>
            </xdr:cNvSpPr>
          </xdr:nvSpPr>
          <xdr:spPr>
            <a:xfrm>
              <a:off x="6629400" y="4612640"/>
              <a:ext cx="65722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123825</xdr:colOff>
          <xdr:row>40</xdr:row>
          <xdr:rowOff>142875</xdr:rowOff>
        </xdr:from>
        <xdr:to xmlns:xdr="http://schemas.openxmlformats.org/drawingml/2006/spreadsheetDrawing">
          <xdr:col>12</xdr:col>
          <xdr:colOff>361950</xdr:colOff>
          <xdr:row>42</xdr:row>
          <xdr:rowOff>47625</xdr:rowOff>
        </xdr:to>
        <xdr:sp textlink="">
          <xdr:nvSpPr>
            <xdr:cNvPr id="10253" name="チェック 13" hidden="1">
              <a:extLst>
                <a:ext uri="{63B3BB69-23CF-44E3-9099-C40C66FF867C}">
                  <a14:compatExt spid="_x0000_s10253"/>
                </a:ext>
              </a:extLst>
            </xdr:cNvPr>
            <xdr:cNvSpPr>
              <a:spLocks noRot="1" noChangeShapeType="1"/>
            </xdr:cNvSpPr>
          </xdr:nvSpPr>
          <xdr:spPr>
            <a:xfrm>
              <a:off x="4362450" y="9229725"/>
              <a:ext cx="100012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266700</xdr:colOff>
          <xdr:row>40</xdr:row>
          <xdr:rowOff>152400</xdr:rowOff>
        </xdr:from>
        <xdr:to xmlns:xdr="http://schemas.openxmlformats.org/drawingml/2006/spreadsheetDrawing">
          <xdr:col>15</xdr:col>
          <xdr:colOff>123825</xdr:colOff>
          <xdr:row>42</xdr:row>
          <xdr:rowOff>47625</xdr:rowOff>
        </xdr:to>
        <xdr:sp textlink="">
          <xdr:nvSpPr>
            <xdr:cNvPr id="10254" name="チェック 14" hidden="1">
              <a:extLst>
                <a:ext uri="{63B3BB69-23CF-44E3-9099-C40C66FF867C}">
                  <a14:compatExt spid="_x0000_s10254"/>
                </a:ext>
              </a:extLst>
            </xdr:cNvPr>
            <xdr:cNvSpPr>
              <a:spLocks noRot="1" noChangeShapeType="1"/>
            </xdr:cNvSpPr>
          </xdr:nvSpPr>
          <xdr:spPr>
            <a:xfrm>
              <a:off x="6029325" y="9239250"/>
              <a:ext cx="138112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40</xdr:row>
          <xdr:rowOff>152400</xdr:rowOff>
        </xdr:from>
        <xdr:to xmlns:xdr="http://schemas.openxmlformats.org/drawingml/2006/spreadsheetDrawing">
          <xdr:col>17</xdr:col>
          <xdr:colOff>600075</xdr:colOff>
          <xdr:row>42</xdr:row>
          <xdr:rowOff>47625</xdr:rowOff>
        </xdr:to>
        <xdr:sp textlink="">
          <xdr:nvSpPr>
            <xdr:cNvPr id="10255" name="チェック 15" hidden="1">
              <a:extLst>
                <a:ext uri="{63B3BB69-23CF-44E3-9099-C40C66FF867C}">
                  <a14:compatExt spid="_x0000_s10255"/>
                </a:ext>
              </a:extLst>
            </xdr:cNvPr>
            <xdr:cNvSpPr>
              <a:spLocks noRot="1" noChangeShapeType="1"/>
            </xdr:cNvSpPr>
          </xdr:nvSpPr>
          <xdr:spPr>
            <a:xfrm>
              <a:off x="8248650" y="9239250"/>
              <a:ext cx="136207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123825</xdr:colOff>
          <xdr:row>63</xdr:row>
          <xdr:rowOff>0</xdr:rowOff>
        </xdr:from>
        <xdr:to xmlns:xdr="http://schemas.openxmlformats.org/drawingml/2006/spreadsheetDrawing">
          <xdr:col>12</xdr:col>
          <xdr:colOff>361950</xdr:colOff>
          <xdr:row>64</xdr:row>
          <xdr:rowOff>47625</xdr:rowOff>
        </xdr:to>
        <xdr:sp textlink="">
          <xdr:nvSpPr>
            <xdr:cNvPr id="10256" name="チェック 16" hidden="1">
              <a:extLst>
                <a:ext uri="{63B3BB69-23CF-44E3-9099-C40C66FF867C}">
                  <a14:compatExt spid="_x0000_s10256"/>
                </a:ext>
              </a:extLst>
            </xdr:cNvPr>
            <xdr:cNvSpPr>
              <a:spLocks noRot="1" noChangeShapeType="1"/>
            </xdr:cNvSpPr>
          </xdr:nvSpPr>
          <xdr:spPr>
            <a:xfrm>
              <a:off x="4362450" y="13575030"/>
              <a:ext cx="100012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266700</xdr:colOff>
          <xdr:row>63</xdr:row>
          <xdr:rowOff>0</xdr:rowOff>
        </xdr:from>
        <xdr:to xmlns:xdr="http://schemas.openxmlformats.org/drawingml/2006/spreadsheetDrawing">
          <xdr:col>15</xdr:col>
          <xdr:colOff>123825</xdr:colOff>
          <xdr:row>64</xdr:row>
          <xdr:rowOff>38100</xdr:rowOff>
        </xdr:to>
        <xdr:sp textlink="">
          <xdr:nvSpPr>
            <xdr:cNvPr id="10257" name="チェック 17" hidden="1">
              <a:extLst>
                <a:ext uri="{63B3BB69-23CF-44E3-9099-C40C66FF867C}">
                  <a14:compatExt spid="_x0000_s10257"/>
                </a:ext>
              </a:extLst>
            </xdr:cNvPr>
            <xdr:cNvSpPr>
              <a:spLocks noRot="1" noChangeShapeType="1"/>
            </xdr:cNvSpPr>
          </xdr:nvSpPr>
          <xdr:spPr>
            <a:xfrm>
              <a:off x="6029325" y="13575030"/>
              <a:ext cx="138112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63</xdr:row>
          <xdr:rowOff>0</xdr:rowOff>
        </xdr:from>
        <xdr:to xmlns:xdr="http://schemas.openxmlformats.org/drawingml/2006/spreadsheetDrawing">
          <xdr:col>17</xdr:col>
          <xdr:colOff>600075</xdr:colOff>
          <xdr:row>64</xdr:row>
          <xdr:rowOff>38100</xdr:rowOff>
        </xdr:to>
        <xdr:sp textlink="">
          <xdr:nvSpPr>
            <xdr:cNvPr id="10258" name="チェック 18" hidden="1">
              <a:extLst>
                <a:ext uri="{63B3BB69-23CF-44E3-9099-C40C66FF867C}">
                  <a14:compatExt spid="_x0000_s10258"/>
                </a:ext>
              </a:extLst>
            </xdr:cNvPr>
            <xdr:cNvSpPr>
              <a:spLocks noRot="1" noChangeShapeType="1"/>
            </xdr:cNvSpPr>
          </xdr:nvSpPr>
          <xdr:spPr>
            <a:xfrm>
              <a:off x="8248650" y="13575030"/>
              <a:ext cx="1362075" cy="276225"/>
            </a:xfrm>
            <a:prstGeom prst="rec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153035</xdr:colOff>
          <xdr:row>9</xdr:row>
          <xdr:rowOff>172085</xdr:rowOff>
        </xdr:from>
        <xdr:to xmlns:xdr="http://schemas.openxmlformats.org/drawingml/2006/spreadsheetDrawing">
          <xdr:col>2</xdr:col>
          <xdr:colOff>733425</xdr:colOff>
          <xdr:row>11</xdr:row>
          <xdr:rowOff>19685</xdr:rowOff>
        </xdr:to>
        <xdr:sp textlink="">
          <xdr:nvSpPr>
            <xdr:cNvPr id="11265" name="チェック 1" hidden="1">
              <a:extLst>
                <a:ext uri="{63B3BB69-23CF-44E3-9099-C40C66FF867C}">
                  <a14:compatExt spid="_x0000_s11265"/>
                </a:ext>
              </a:extLst>
            </xdr:cNvPr>
            <xdr:cNvSpPr>
              <a:spLocks noRot="1" noChangeShapeType="1"/>
            </xdr:cNvSpPr>
          </xdr:nvSpPr>
          <xdr:spPr>
            <a:xfrm>
              <a:off x="1572260" y="2396490"/>
              <a:ext cx="58039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66675</xdr:colOff>
          <xdr:row>9</xdr:row>
          <xdr:rowOff>172085</xdr:rowOff>
        </xdr:from>
        <xdr:to xmlns:xdr="http://schemas.openxmlformats.org/drawingml/2006/spreadsheetDrawing">
          <xdr:col>3</xdr:col>
          <xdr:colOff>742950</xdr:colOff>
          <xdr:row>11</xdr:row>
          <xdr:rowOff>19685</xdr:rowOff>
        </xdr:to>
        <xdr:sp textlink="">
          <xdr:nvSpPr>
            <xdr:cNvPr id="11266" name="チェック 2" hidden="1">
              <a:extLst>
                <a:ext uri="{63B3BB69-23CF-44E3-9099-C40C66FF867C}">
                  <a14:compatExt spid="_x0000_s11266"/>
                </a:ext>
              </a:extLst>
            </xdr:cNvPr>
            <xdr:cNvSpPr>
              <a:spLocks noRot="1" noChangeShapeType="1"/>
            </xdr:cNvSpPr>
          </xdr:nvSpPr>
          <xdr:spPr>
            <a:xfrm>
              <a:off x="2295525" y="2396490"/>
              <a:ext cx="6762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152400</xdr:colOff>
          <xdr:row>9</xdr:row>
          <xdr:rowOff>161925</xdr:rowOff>
        </xdr:from>
        <xdr:to xmlns:xdr="http://schemas.openxmlformats.org/drawingml/2006/spreadsheetDrawing">
          <xdr:col>7</xdr:col>
          <xdr:colOff>390525</xdr:colOff>
          <xdr:row>11</xdr:row>
          <xdr:rowOff>47625</xdr:rowOff>
        </xdr:to>
        <xdr:sp textlink="">
          <xdr:nvSpPr>
            <xdr:cNvPr id="11267" name="チェック 3" hidden="1">
              <a:extLst>
                <a:ext uri="{63B3BB69-23CF-44E3-9099-C40C66FF867C}">
                  <a14:compatExt spid="_x0000_s11267"/>
                </a:ext>
              </a:extLst>
            </xdr:cNvPr>
            <xdr:cNvSpPr>
              <a:spLocks noRot="1" noChangeShapeType="1"/>
            </xdr:cNvSpPr>
          </xdr:nvSpPr>
          <xdr:spPr>
            <a:xfrm>
              <a:off x="4657725" y="2386330"/>
              <a:ext cx="9334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219075</xdr:colOff>
          <xdr:row>9</xdr:row>
          <xdr:rowOff>161925</xdr:rowOff>
        </xdr:from>
        <xdr:to xmlns:xdr="http://schemas.openxmlformats.org/drawingml/2006/spreadsheetDrawing">
          <xdr:col>8</xdr:col>
          <xdr:colOff>485775</xdr:colOff>
          <xdr:row>11</xdr:row>
          <xdr:rowOff>38100</xdr:rowOff>
        </xdr:to>
        <xdr:sp textlink="">
          <xdr:nvSpPr>
            <xdr:cNvPr id="11268" name="チェック 4" hidden="1">
              <a:extLst>
                <a:ext uri="{63B3BB69-23CF-44E3-9099-C40C66FF867C}">
                  <a14:compatExt spid="_x0000_s11268"/>
                </a:ext>
              </a:extLst>
            </xdr:cNvPr>
            <xdr:cNvSpPr>
              <a:spLocks noRot="1" noChangeShapeType="1"/>
            </xdr:cNvSpPr>
          </xdr:nvSpPr>
          <xdr:spPr>
            <a:xfrm>
              <a:off x="5419725" y="2386330"/>
              <a:ext cx="962025"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371475</xdr:colOff>
          <xdr:row>9</xdr:row>
          <xdr:rowOff>152400</xdr:rowOff>
        </xdr:from>
        <xdr:to xmlns:xdr="http://schemas.openxmlformats.org/drawingml/2006/spreadsheetDrawing">
          <xdr:col>13</xdr:col>
          <xdr:colOff>19050</xdr:colOff>
          <xdr:row>11</xdr:row>
          <xdr:rowOff>38100</xdr:rowOff>
        </xdr:to>
        <xdr:sp textlink="">
          <xdr:nvSpPr>
            <xdr:cNvPr id="11269" name="チェック 5" hidden="1">
              <a:extLst>
                <a:ext uri="{63B3BB69-23CF-44E3-9099-C40C66FF867C}">
                  <a14:compatExt spid="_x0000_s11269"/>
                </a:ext>
              </a:extLst>
            </xdr:cNvPr>
            <xdr:cNvSpPr>
              <a:spLocks noRot="1" noChangeShapeType="1"/>
            </xdr:cNvSpPr>
          </xdr:nvSpPr>
          <xdr:spPr>
            <a:xfrm>
              <a:off x="6267450" y="2376805"/>
              <a:ext cx="243840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123825</xdr:colOff>
          <xdr:row>35</xdr:row>
          <xdr:rowOff>152400</xdr:rowOff>
        </xdr:from>
        <xdr:to xmlns:xdr="http://schemas.openxmlformats.org/drawingml/2006/spreadsheetDrawing">
          <xdr:col>5</xdr:col>
          <xdr:colOff>428625</xdr:colOff>
          <xdr:row>37</xdr:row>
          <xdr:rowOff>47625</xdr:rowOff>
        </xdr:to>
        <xdr:sp textlink="">
          <xdr:nvSpPr>
            <xdr:cNvPr id="11270" name="チェック 6" hidden="1">
              <a:extLst>
                <a:ext uri="{63B3BB69-23CF-44E3-9099-C40C66FF867C}">
                  <a14:compatExt spid="_x0000_s11270"/>
                </a:ext>
              </a:extLst>
            </xdr:cNvPr>
            <xdr:cNvSpPr>
              <a:spLocks noRot="1" noChangeShapeType="1"/>
            </xdr:cNvSpPr>
          </xdr:nvSpPr>
          <xdr:spPr>
            <a:xfrm>
              <a:off x="3238500" y="8616315"/>
              <a:ext cx="100012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266700</xdr:colOff>
          <xdr:row>35</xdr:row>
          <xdr:rowOff>152400</xdr:rowOff>
        </xdr:from>
        <xdr:to xmlns:xdr="http://schemas.openxmlformats.org/drawingml/2006/spreadsheetDrawing">
          <xdr:col>8</xdr:col>
          <xdr:colOff>257175</xdr:colOff>
          <xdr:row>37</xdr:row>
          <xdr:rowOff>47625</xdr:rowOff>
        </xdr:to>
        <xdr:sp textlink="">
          <xdr:nvSpPr>
            <xdr:cNvPr id="11271" name="チェック 7" hidden="1">
              <a:extLst>
                <a:ext uri="{63B3BB69-23CF-44E3-9099-C40C66FF867C}">
                  <a14:compatExt spid="_x0000_s11271"/>
                </a:ext>
              </a:extLst>
            </xdr:cNvPr>
            <xdr:cNvSpPr>
              <a:spLocks noRot="1" noChangeShapeType="1"/>
            </xdr:cNvSpPr>
          </xdr:nvSpPr>
          <xdr:spPr>
            <a:xfrm>
              <a:off x="4772025" y="8616315"/>
              <a:ext cx="138112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35</xdr:row>
          <xdr:rowOff>142875</xdr:rowOff>
        </xdr:from>
        <xdr:to xmlns:xdr="http://schemas.openxmlformats.org/drawingml/2006/spreadsheetDrawing">
          <xdr:col>11</xdr:col>
          <xdr:colOff>200025</xdr:colOff>
          <xdr:row>37</xdr:row>
          <xdr:rowOff>38100</xdr:rowOff>
        </xdr:to>
        <xdr:sp textlink="">
          <xdr:nvSpPr>
            <xdr:cNvPr id="11272" name="チェック 8" hidden="1">
              <a:extLst>
                <a:ext uri="{63B3BB69-23CF-44E3-9099-C40C66FF867C}">
                  <a14:compatExt spid="_x0000_s11272"/>
                </a:ext>
              </a:extLst>
            </xdr:cNvPr>
            <xdr:cNvSpPr>
              <a:spLocks noRot="1" noChangeShapeType="1"/>
            </xdr:cNvSpPr>
          </xdr:nvSpPr>
          <xdr:spPr>
            <a:xfrm>
              <a:off x="6591300" y="8606790"/>
              <a:ext cx="1362075"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123825</xdr:colOff>
          <xdr:row>52</xdr:row>
          <xdr:rowOff>142875</xdr:rowOff>
        </xdr:from>
        <xdr:to xmlns:xdr="http://schemas.openxmlformats.org/drawingml/2006/spreadsheetDrawing">
          <xdr:col>5</xdr:col>
          <xdr:colOff>428625</xdr:colOff>
          <xdr:row>54</xdr:row>
          <xdr:rowOff>46990</xdr:rowOff>
        </xdr:to>
        <xdr:sp textlink="">
          <xdr:nvSpPr>
            <xdr:cNvPr id="11273" name="チェック 9" hidden="1">
              <a:extLst>
                <a:ext uri="{63B3BB69-23CF-44E3-9099-C40C66FF867C}">
                  <a14:compatExt spid="_x0000_s11273"/>
                </a:ext>
              </a:extLst>
            </xdr:cNvPr>
            <xdr:cNvSpPr>
              <a:spLocks noRot="1" noChangeShapeType="1"/>
            </xdr:cNvSpPr>
          </xdr:nvSpPr>
          <xdr:spPr>
            <a:xfrm>
              <a:off x="3238500" y="12446000"/>
              <a:ext cx="100012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266700</xdr:colOff>
          <xdr:row>52</xdr:row>
          <xdr:rowOff>152400</xdr:rowOff>
        </xdr:from>
        <xdr:to xmlns:xdr="http://schemas.openxmlformats.org/drawingml/2006/spreadsheetDrawing">
          <xdr:col>8</xdr:col>
          <xdr:colOff>257175</xdr:colOff>
          <xdr:row>54</xdr:row>
          <xdr:rowOff>46990</xdr:rowOff>
        </xdr:to>
        <xdr:sp textlink="">
          <xdr:nvSpPr>
            <xdr:cNvPr id="11274" name="チェック 10" hidden="1">
              <a:extLst>
                <a:ext uri="{63B3BB69-23CF-44E3-9099-C40C66FF867C}">
                  <a14:compatExt spid="_x0000_s11274"/>
                </a:ext>
              </a:extLst>
            </xdr:cNvPr>
            <xdr:cNvSpPr>
              <a:spLocks noRot="1" noChangeShapeType="1"/>
            </xdr:cNvSpPr>
          </xdr:nvSpPr>
          <xdr:spPr>
            <a:xfrm>
              <a:off x="4772025" y="12455525"/>
              <a:ext cx="138112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52</xdr:row>
          <xdr:rowOff>152400</xdr:rowOff>
        </xdr:from>
        <xdr:to xmlns:xdr="http://schemas.openxmlformats.org/drawingml/2006/spreadsheetDrawing">
          <xdr:col>11</xdr:col>
          <xdr:colOff>200025</xdr:colOff>
          <xdr:row>54</xdr:row>
          <xdr:rowOff>46990</xdr:rowOff>
        </xdr:to>
        <xdr:sp textlink="">
          <xdr:nvSpPr>
            <xdr:cNvPr id="11275" name="チェック 11" hidden="1">
              <a:extLst>
                <a:ext uri="{63B3BB69-23CF-44E3-9099-C40C66FF867C}">
                  <a14:compatExt spid="_x0000_s11275"/>
                </a:ext>
              </a:extLst>
            </xdr:cNvPr>
            <xdr:cNvSpPr>
              <a:spLocks noRot="1" noChangeShapeType="1"/>
            </xdr:cNvSpPr>
          </xdr:nvSpPr>
          <xdr:spPr>
            <a:xfrm>
              <a:off x="6591300" y="12455525"/>
              <a:ext cx="136207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123825</xdr:colOff>
          <xdr:row>82</xdr:row>
          <xdr:rowOff>142875</xdr:rowOff>
        </xdr:from>
        <xdr:to xmlns:xdr="http://schemas.openxmlformats.org/drawingml/2006/spreadsheetDrawing">
          <xdr:col>5</xdr:col>
          <xdr:colOff>428625</xdr:colOff>
          <xdr:row>84</xdr:row>
          <xdr:rowOff>46990</xdr:rowOff>
        </xdr:to>
        <xdr:sp textlink="">
          <xdr:nvSpPr>
            <xdr:cNvPr id="11276" name="チェック 12" hidden="1">
              <a:extLst>
                <a:ext uri="{63B3BB69-23CF-44E3-9099-C40C66FF867C}">
                  <a14:compatExt spid="_x0000_s11276"/>
                </a:ext>
              </a:extLst>
            </xdr:cNvPr>
            <xdr:cNvSpPr>
              <a:spLocks noRot="1" noChangeShapeType="1"/>
            </xdr:cNvSpPr>
          </xdr:nvSpPr>
          <xdr:spPr>
            <a:xfrm>
              <a:off x="3238500" y="18315940"/>
              <a:ext cx="100012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266700</xdr:colOff>
          <xdr:row>82</xdr:row>
          <xdr:rowOff>152400</xdr:rowOff>
        </xdr:from>
        <xdr:to xmlns:xdr="http://schemas.openxmlformats.org/drawingml/2006/spreadsheetDrawing">
          <xdr:col>8</xdr:col>
          <xdr:colOff>257175</xdr:colOff>
          <xdr:row>84</xdr:row>
          <xdr:rowOff>46990</xdr:rowOff>
        </xdr:to>
        <xdr:sp textlink="">
          <xdr:nvSpPr>
            <xdr:cNvPr id="11277" name="チェック 13" hidden="1">
              <a:extLst>
                <a:ext uri="{63B3BB69-23CF-44E3-9099-C40C66FF867C}">
                  <a14:compatExt spid="_x0000_s11277"/>
                </a:ext>
              </a:extLst>
            </xdr:cNvPr>
            <xdr:cNvSpPr>
              <a:spLocks noRot="1" noChangeShapeType="1"/>
            </xdr:cNvSpPr>
          </xdr:nvSpPr>
          <xdr:spPr>
            <a:xfrm>
              <a:off x="4772025" y="18325465"/>
              <a:ext cx="1381125"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82</xdr:row>
          <xdr:rowOff>152400</xdr:rowOff>
        </xdr:from>
        <xdr:to xmlns:xdr="http://schemas.openxmlformats.org/drawingml/2006/spreadsheetDrawing">
          <xdr:col>11</xdr:col>
          <xdr:colOff>200025</xdr:colOff>
          <xdr:row>84</xdr:row>
          <xdr:rowOff>46990</xdr:rowOff>
        </xdr:to>
        <xdr:sp textlink="">
          <xdr:nvSpPr>
            <xdr:cNvPr id="11278" name="チェック 14" hidden="1">
              <a:extLst>
                <a:ext uri="{63B3BB69-23CF-44E3-9099-C40C66FF867C}">
                  <a14:compatExt spid="_x0000_s11278"/>
                </a:ext>
              </a:extLst>
            </xdr:cNvPr>
            <xdr:cNvSpPr>
              <a:spLocks noRot="1" noChangeShapeType="1"/>
            </xdr:cNvSpPr>
          </xdr:nvSpPr>
          <xdr:spPr>
            <a:xfrm>
              <a:off x="6591300" y="18325465"/>
              <a:ext cx="1362075" cy="275590"/>
            </a:xfrm>
            <a:prstGeom prst="rec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76835</xdr:rowOff>
    </xdr:from>
    <xdr:to xmlns:xdr="http://schemas.openxmlformats.org/drawingml/2006/spreadsheetDrawing">
      <xdr:col>3</xdr:col>
      <xdr:colOff>228600</xdr:colOff>
      <xdr:row>2</xdr:row>
      <xdr:rowOff>165100</xdr:rowOff>
    </xdr:to>
    <xdr:sp macro="" textlink="">
      <xdr:nvSpPr>
        <xdr:cNvPr id="2" name="正方形/長方形 4"/>
        <xdr:cNvSpPr/>
      </xdr:nvSpPr>
      <xdr:spPr>
        <a:xfrm>
          <a:off x="0" y="334010"/>
          <a:ext cx="1346835" cy="3454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4</xdr:col>
      <xdr:colOff>572135</xdr:colOff>
      <xdr:row>3</xdr:row>
      <xdr:rowOff>66675</xdr:rowOff>
    </xdr:from>
    <xdr:to xmlns:xdr="http://schemas.openxmlformats.org/drawingml/2006/spreadsheetDrawing">
      <xdr:col>4</xdr:col>
      <xdr:colOff>647700</xdr:colOff>
      <xdr:row>4</xdr:row>
      <xdr:rowOff>229235</xdr:rowOff>
    </xdr:to>
    <xdr:sp macro="" textlink="">
      <xdr:nvSpPr>
        <xdr:cNvPr id="2" name="右中かっこ 3"/>
        <xdr:cNvSpPr/>
      </xdr:nvSpPr>
      <xdr:spPr>
        <a:xfrm>
          <a:off x="5142865" y="781050"/>
          <a:ext cx="75565"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57150</xdr:colOff>
      <xdr:row>68</xdr:row>
      <xdr:rowOff>38100</xdr:rowOff>
    </xdr:from>
    <xdr:to xmlns:xdr="http://schemas.openxmlformats.org/drawingml/2006/spreadsheetDrawing">
      <xdr:col>15</xdr:col>
      <xdr:colOff>628650</xdr:colOff>
      <xdr:row>77</xdr:row>
      <xdr:rowOff>76835</xdr:rowOff>
    </xdr:to>
    <xdr:sp macro="" textlink="">
      <xdr:nvSpPr>
        <xdr:cNvPr id="3" name="正方形/長方形 4"/>
        <xdr:cNvSpPr/>
      </xdr:nvSpPr>
      <xdr:spPr>
        <a:xfrm>
          <a:off x="163195" y="15582900"/>
          <a:ext cx="12579985" cy="21818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a:t>
          </a:r>
          <a:r>
            <a:rPr kumimoji="1" lang="ja-JP" altLang="en-US" sz="1100">
              <a:solidFill>
                <a:sysClr val="windowText" lastClr="000000"/>
              </a:solidFill>
              <a:effectLst/>
              <a:latin typeface="+mn-lt"/>
              <a:ea typeface="+mn-ea"/>
              <a:cs typeface="+mn-cs"/>
            </a:rPr>
            <a:t>代替</a:t>
          </a:r>
          <a:r>
            <a:rPr kumimoji="1" lang="ja-JP" altLang="ja-JP" sz="1100">
              <a:solidFill>
                <a:sysClr val="windowText" lastClr="000000"/>
              </a:solidFill>
              <a:effectLst/>
              <a:latin typeface="+mn-lt"/>
              <a:ea typeface="+mn-ea"/>
              <a:cs typeface="+mn-cs"/>
            </a:rPr>
            <a:t>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76835</xdr:rowOff>
    </xdr:from>
    <xdr:to xmlns:xdr="http://schemas.openxmlformats.org/drawingml/2006/spreadsheetDrawing">
      <xdr:col>3</xdr:col>
      <xdr:colOff>228600</xdr:colOff>
      <xdr:row>2</xdr:row>
      <xdr:rowOff>165100</xdr:rowOff>
    </xdr:to>
    <xdr:sp macro="" textlink="">
      <xdr:nvSpPr>
        <xdr:cNvPr id="2" name="正方形/長方形 4"/>
        <xdr:cNvSpPr/>
      </xdr:nvSpPr>
      <xdr:spPr>
        <a:xfrm>
          <a:off x="0" y="334010"/>
          <a:ext cx="1346835" cy="3454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xdr:col>
      <xdr:colOff>572135</xdr:colOff>
      <xdr:row>3</xdr:row>
      <xdr:rowOff>66675</xdr:rowOff>
    </xdr:from>
    <xdr:to xmlns:xdr="http://schemas.openxmlformats.org/drawingml/2006/spreadsheetDrawing">
      <xdr:col>4</xdr:col>
      <xdr:colOff>647700</xdr:colOff>
      <xdr:row>4</xdr:row>
      <xdr:rowOff>229235</xdr:rowOff>
    </xdr:to>
    <xdr:sp macro="" textlink="">
      <xdr:nvSpPr>
        <xdr:cNvPr id="2" name="右中かっこ 3"/>
        <xdr:cNvSpPr/>
      </xdr:nvSpPr>
      <xdr:spPr>
        <a:xfrm>
          <a:off x="5142865" y="781050"/>
          <a:ext cx="75565"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180975</xdr:colOff>
      <xdr:row>56</xdr:row>
      <xdr:rowOff>180975</xdr:rowOff>
    </xdr:from>
    <xdr:to xmlns:xdr="http://schemas.openxmlformats.org/drawingml/2006/spreadsheetDrawing">
      <xdr:col>16</xdr:col>
      <xdr:colOff>66675</xdr:colOff>
      <xdr:row>65</xdr:row>
      <xdr:rowOff>219710</xdr:rowOff>
    </xdr:to>
    <xdr:sp macro="" textlink="">
      <xdr:nvSpPr>
        <xdr:cNvPr id="3" name="正方形/長方形 4"/>
        <xdr:cNvSpPr/>
      </xdr:nvSpPr>
      <xdr:spPr>
        <a:xfrm>
          <a:off x="287020" y="13039725"/>
          <a:ext cx="12579985" cy="21818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a:t>
          </a:r>
          <a:r>
            <a:rPr kumimoji="1" lang="ja-JP" altLang="en-US" sz="1100">
              <a:solidFill>
                <a:sysClr val="windowText" lastClr="000000"/>
              </a:solidFill>
              <a:effectLst/>
              <a:latin typeface="+mn-lt"/>
              <a:ea typeface="+mn-ea"/>
              <a:cs typeface="+mn-cs"/>
            </a:rPr>
            <a:t>代替書類</a:t>
          </a:r>
          <a:r>
            <a:rPr kumimoji="1" lang="ja-JP" altLang="ja-JP" sz="1100">
              <a:solidFill>
                <a:sysClr val="windowText" lastClr="000000"/>
              </a:solidFill>
              <a:effectLst/>
              <a:latin typeface="+mn-lt"/>
              <a:ea typeface="+mn-ea"/>
              <a:cs typeface="+mn-cs"/>
            </a:rPr>
            <a:t>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231140</xdr:rowOff>
    </xdr:from>
    <xdr:to xmlns:xdr="http://schemas.openxmlformats.org/drawingml/2006/spreadsheetDrawing">
      <xdr:col>3</xdr:col>
      <xdr:colOff>251460</xdr:colOff>
      <xdr:row>3</xdr:row>
      <xdr:rowOff>55245</xdr:rowOff>
    </xdr:to>
    <xdr:sp macro="" textlink="">
      <xdr:nvSpPr>
        <xdr:cNvPr id="2" name="正方形/長方形 4"/>
        <xdr:cNvSpPr/>
      </xdr:nvSpPr>
      <xdr:spPr>
        <a:xfrm>
          <a:off x="0" y="488315"/>
          <a:ext cx="1240155" cy="3384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xdr:col>
      <xdr:colOff>419100</xdr:colOff>
      <xdr:row>42</xdr:row>
      <xdr:rowOff>257175</xdr:rowOff>
    </xdr:from>
    <xdr:to xmlns:xdr="http://schemas.openxmlformats.org/drawingml/2006/spreadsheetDrawing">
      <xdr:col>22</xdr:col>
      <xdr:colOff>3467100</xdr:colOff>
      <xdr:row>56</xdr:row>
      <xdr:rowOff>257175</xdr:rowOff>
    </xdr:to>
    <xdr:sp macro="" textlink="">
      <xdr:nvSpPr>
        <xdr:cNvPr id="2" name="正方形/長方形 1"/>
        <xdr:cNvSpPr/>
      </xdr:nvSpPr>
      <xdr:spPr>
        <a:xfrm>
          <a:off x="540385" y="11458575"/>
          <a:ext cx="17558385" cy="37338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年度介護報酬改定に関する</a:t>
          </a:r>
          <a:r>
            <a:rPr kumimoji="1" lang="en-US" altLang="ja-JP" sz="1600">
              <a:solidFill>
                <a:sysClr val="windowText" lastClr="000000"/>
              </a:solidFill>
              <a:latin typeface="+mn-ea"/>
              <a:ea typeface="+mn-ea"/>
            </a:rPr>
            <a:t>Q&amp;A</a:t>
          </a:r>
          <a:r>
            <a:rPr kumimoji="1" lang="ja-JP" altLang="en-US" sz="1600">
              <a:solidFill>
                <a:sysClr val="windowText" lastClr="000000"/>
              </a:solidFill>
              <a:latin typeface="+mn-ea"/>
              <a:ea typeface="+mn-ea"/>
            </a:rPr>
            <a:t>（</a:t>
          </a:r>
          <a:r>
            <a:rPr kumimoji="1" lang="en-US" altLang="ja-JP" sz="1600">
              <a:solidFill>
                <a:sysClr val="windowText" lastClr="000000"/>
              </a:solidFill>
              <a:latin typeface="+mn-ea"/>
              <a:ea typeface="+mn-ea"/>
            </a:rPr>
            <a:t>Vol.1</a:t>
          </a:r>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a:t>
          </a:r>
          <a:r>
            <a:rPr kumimoji="1" lang="en-US" altLang="ja-JP" sz="1600">
              <a:solidFill>
                <a:sysClr val="windowText" lastClr="000000"/>
              </a:solidFill>
              <a:latin typeface="+mn-ea"/>
              <a:ea typeface="+mn-ea"/>
            </a:rPr>
            <a:t>3</a:t>
          </a:r>
          <a:r>
            <a:rPr kumimoji="1" lang="ja-JP" altLang="en-US" sz="1600">
              <a:solidFill>
                <a:sysClr val="windowText" lastClr="000000"/>
              </a:solidFill>
              <a:latin typeface="+mn-ea"/>
              <a:ea typeface="+mn-ea"/>
            </a:rPr>
            <a:t>月</a:t>
          </a:r>
          <a:r>
            <a:rPr kumimoji="1" lang="en-US" altLang="ja-JP" sz="1600">
              <a:solidFill>
                <a:sysClr val="windowText" lastClr="000000"/>
              </a:solidFill>
              <a:latin typeface="+mn-ea"/>
              <a:ea typeface="+mn-ea"/>
            </a:rPr>
            <a:t>16</a:t>
          </a:r>
          <a:r>
            <a:rPr kumimoji="1" lang="ja-JP" altLang="en-US" sz="1600">
              <a:solidFill>
                <a:sysClr val="windowText" lastClr="000000"/>
              </a:solidFill>
              <a:latin typeface="+mn-ea"/>
              <a:ea typeface="+mn-ea"/>
            </a:rPr>
            <a:t>日）</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問</a:t>
          </a:r>
          <a:r>
            <a:rPr kumimoji="1" lang="en-US" altLang="ja-JP" sz="1600">
              <a:solidFill>
                <a:sysClr val="windowText" lastClr="000000"/>
              </a:solidFill>
              <a:latin typeface="+mn-ea"/>
              <a:ea typeface="+mn-ea"/>
            </a:rPr>
            <a:t>63</a:t>
          </a:r>
          <a:r>
            <a:rPr kumimoji="1" lang="ja-JP" altLang="en-US" sz="1600">
              <a:solidFill>
                <a:sysClr val="windowText" lastClr="000000"/>
              </a:solidFill>
              <a:latin typeface="+mn-ea"/>
              <a:ea typeface="+mn-ea"/>
            </a:rPr>
            <a:t>　通所介護において、確保すべき従業者の勤務延時間数は、実労働時間しか算入できないのか。休憩時間はどのように取扱うのか。</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（答）労働基準法第</a:t>
          </a:r>
          <a:r>
            <a:rPr kumimoji="1" lang="en-US" altLang="ja-JP" sz="1600">
              <a:solidFill>
                <a:sysClr val="windowText" lastClr="000000"/>
              </a:solidFill>
              <a:latin typeface="+mn-ea"/>
              <a:ea typeface="+mn-ea"/>
            </a:rPr>
            <a:t>34 </a:t>
          </a:r>
          <a:r>
            <a:rPr kumimoji="1" lang="ja-JP" altLang="en-US" sz="1600">
              <a:solidFill>
                <a:sysClr val="windowText" lastClr="000000"/>
              </a:solidFill>
              <a:latin typeface="+mn-ea"/>
              <a:ea typeface="+mn-ea"/>
            </a:rPr>
            <a:t>条において最低限確保すべきとされている程度の休憩時間については、確保すべき勤務延時間数に含めて差し支えない。ただし、その場合においても、居宅基準第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項第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号の生活相談員又は同項第</a:t>
          </a:r>
          <a:r>
            <a:rPr kumimoji="1" lang="en-US" altLang="ja-JP" sz="1600">
              <a:solidFill>
                <a:sysClr val="windowText" lastClr="000000"/>
              </a:solidFill>
              <a:latin typeface="+mn-ea"/>
              <a:ea typeface="+mn-ea"/>
            </a:rPr>
            <a:t>2 </a:t>
          </a:r>
          <a:r>
            <a:rPr kumimoji="1" lang="ja-JP" altLang="en-US" sz="1600">
              <a:solidFill>
                <a:sysClr val="windowText" lastClr="000000"/>
              </a:solidFill>
              <a:latin typeface="+mn-ea"/>
              <a:ea typeface="+mn-ea"/>
            </a:rPr>
            <a:t>号の看護職員）が配置されていれば、居宅基準第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項の規定を満たすものとして取り扱って差し支えない。</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p>
        <a:p>
          <a:pPr algn="l"/>
          <a:r>
            <a:rPr kumimoji="1" lang="ja-JP" altLang="en-US" sz="1600">
              <a:solidFill>
                <a:sysClr val="windowText" lastClr="000000"/>
              </a:solidFill>
              <a:latin typeface="+mn-ea"/>
              <a:ea typeface="+mn-ea"/>
            </a:rPr>
            <a:t>　なお、管理者は従業者の雇用管理を一元的に行うものとされていることから、休憩時間の取得等について労働関係法規を遵守すること。</a:t>
          </a:r>
        </a:p>
        <a:p>
          <a:pPr algn="l"/>
          <a:r>
            <a:rPr kumimoji="1" lang="ja-JP" altLang="en-US" sz="1600">
              <a:solidFill>
                <a:sysClr val="windowText" lastClr="000000"/>
              </a:solidFill>
              <a:latin typeface="+mn-ea"/>
              <a:ea typeface="+mn-ea"/>
            </a:rPr>
            <a:t>　認知症対応型通所介護についても同様の考え方とする。</a:t>
          </a:r>
          <a:endParaRPr kumimoji="1" lang="en-US" altLang="ja-JP" sz="1600">
            <a:solidFill>
              <a:sysClr val="windowText" lastClr="00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4</xdr:col>
      <xdr:colOff>381000</xdr:colOff>
      <xdr:row>3</xdr:row>
      <xdr:rowOff>85725</xdr:rowOff>
    </xdr:from>
    <xdr:to xmlns:xdr="http://schemas.openxmlformats.org/drawingml/2006/spreadsheetDrawing">
      <xdr:col>4</xdr:col>
      <xdr:colOff>457200</xdr:colOff>
      <xdr:row>4</xdr:row>
      <xdr:rowOff>248285</xdr:rowOff>
    </xdr:to>
    <xdr:sp macro="" textlink="">
      <xdr:nvSpPr>
        <xdr:cNvPr id="2" name="右中かっこ 1"/>
        <xdr:cNvSpPr/>
      </xdr:nvSpPr>
      <xdr:spPr>
        <a:xfrm>
          <a:off x="5370830" y="800100"/>
          <a:ext cx="7620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85725</xdr:colOff>
      <xdr:row>72</xdr:row>
      <xdr:rowOff>38100</xdr:rowOff>
    </xdr:from>
    <xdr:to xmlns:xdr="http://schemas.openxmlformats.org/drawingml/2006/spreadsheetDrawing">
      <xdr:col>15</xdr:col>
      <xdr:colOff>276225</xdr:colOff>
      <xdr:row>81</xdr:row>
      <xdr:rowOff>123190</xdr:rowOff>
    </xdr:to>
    <xdr:sp macro="" textlink="">
      <xdr:nvSpPr>
        <xdr:cNvPr id="3" name="正方形/長方形 2"/>
        <xdr:cNvSpPr/>
      </xdr:nvSpPr>
      <xdr:spPr>
        <a:xfrm>
          <a:off x="229870" y="16478250"/>
          <a:ext cx="12579985" cy="182816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231140</xdr:rowOff>
    </xdr:from>
    <xdr:to xmlns:xdr="http://schemas.openxmlformats.org/drawingml/2006/spreadsheetDrawing">
      <xdr:col>3</xdr:col>
      <xdr:colOff>251460</xdr:colOff>
      <xdr:row>3</xdr:row>
      <xdr:rowOff>55245</xdr:rowOff>
    </xdr:to>
    <xdr:sp macro="" textlink="">
      <xdr:nvSpPr>
        <xdr:cNvPr id="2" name="正方形/長方形 4"/>
        <xdr:cNvSpPr/>
      </xdr:nvSpPr>
      <xdr:spPr>
        <a:xfrm>
          <a:off x="0" y="488315"/>
          <a:ext cx="1240155" cy="3384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19</xdr:col>
          <xdr:colOff>95250</xdr:colOff>
          <xdr:row>46</xdr:row>
          <xdr:rowOff>19050</xdr:rowOff>
        </xdr:from>
        <xdr:to xmlns:xdr="http://schemas.openxmlformats.org/drawingml/2006/spreadsheetDrawing">
          <xdr:col>20</xdr:col>
          <xdr:colOff>95250</xdr:colOff>
          <xdr:row>46</xdr:row>
          <xdr:rowOff>209550</xdr:rowOff>
        </xdr:to>
        <xdr:sp textlink="">
          <xdr:nvSpPr>
            <xdr:cNvPr id="2049" name="チェック 1" hidden="1">
              <a:extLst>
                <a:ext uri="{63B3BB69-23CF-44E3-9099-C40C66FF867C}">
                  <a14:compatExt spid="_x0000_s2049"/>
                </a:ext>
              </a:extLst>
            </xdr:cNvPr>
            <xdr:cNvSpPr>
              <a:spLocks noRot="1" noChangeShapeType="1"/>
            </xdr:cNvSpPr>
          </xdr:nvSpPr>
          <xdr:spPr>
            <a:xfrm>
              <a:off x="4438650" y="10086975"/>
              <a:ext cx="29527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31</xdr:col>
          <xdr:colOff>47625</xdr:colOff>
          <xdr:row>34</xdr:row>
          <xdr:rowOff>29210</xdr:rowOff>
        </xdr:from>
        <xdr:to xmlns:xdr="http://schemas.openxmlformats.org/drawingml/2006/spreadsheetDrawing">
          <xdr:col>32</xdr:col>
          <xdr:colOff>38100</xdr:colOff>
          <xdr:row>34</xdr:row>
          <xdr:rowOff>227965</xdr:rowOff>
        </xdr:to>
        <xdr:sp textlink="">
          <xdr:nvSpPr>
            <xdr:cNvPr id="2050" name="チェック 2" hidden="1">
              <a:extLst>
                <a:ext uri="{63B3BB69-23CF-44E3-9099-C40C66FF867C}">
                  <a14:compatExt spid="_x0000_s2050"/>
                </a:ext>
              </a:extLst>
            </xdr:cNvPr>
            <xdr:cNvSpPr>
              <a:spLocks noRot="1" noChangeShapeType="1"/>
            </xdr:cNvSpPr>
          </xdr:nvSpPr>
          <xdr:spPr>
            <a:xfrm>
              <a:off x="7553325" y="7070090"/>
              <a:ext cx="257175" cy="198755"/>
            </a:xfrm>
            <a:prstGeom prst="rec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4</xdr:col>
      <xdr:colOff>381000</xdr:colOff>
      <xdr:row>3</xdr:row>
      <xdr:rowOff>85725</xdr:rowOff>
    </xdr:from>
    <xdr:to xmlns:xdr="http://schemas.openxmlformats.org/drawingml/2006/spreadsheetDrawing">
      <xdr:col>4</xdr:col>
      <xdr:colOff>457200</xdr:colOff>
      <xdr:row>4</xdr:row>
      <xdr:rowOff>248285</xdr:rowOff>
    </xdr:to>
    <xdr:sp macro="" textlink="">
      <xdr:nvSpPr>
        <xdr:cNvPr id="2" name="右中かっこ 1"/>
        <xdr:cNvSpPr/>
      </xdr:nvSpPr>
      <xdr:spPr>
        <a:xfrm>
          <a:off x="5370830" y="800100"/>
          <a:ext cx="7620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85725</xdr:colOff>
      <xdr:row>64</xdr:row>
      <xdr:rowOff>123825</xdr:rowOff>
    </xdr:from>
    <xdr:to xmlns:xdr="http://schemas.openxmlformats.org/drawingml/2006/spreadsheetDrawing">
      <xdr:col>15</xdr:col>
      <xdr:colOff>276225</xdr:colOff>
      <xdr:row>73</xdr:row>
      <xdr:rowOff>190500</xdr:rowOff>
    </xdr:to>
    <xdr:sp macro="" textlink="">
      <xdr:nvSpPr>
        <xdr:cNvPr id="3" name="正方形/長方形 2"/>
        <xdr:cNvSpPr/>
      </xdr:nvSpPr>
      <xdr:spPr>
        <a:xfrm>
          <a:off x="229870" y="14811375"/>
          <a:ext cx="12579985" cy="1809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231140</xdr:rowOff>
    </xdr:from>
    <xdr:to xmlns:xdr="http://schemas.openxmlformats.org/drawingml/2006/spreadsheetDrawing">
      <xdr:col>3</xdr:col>
      <xdr:colOff>251460</xdr:colOff>
      <xdr:row>3</xdr:row>
      <xdr:rowOff>55245</xdr:rowOff>
    </xdr:to>
    <xdr:sp macro="" textlink="">
      <xdr:nvSpPr>
        <xdr:cNvPr id="2" name="正方形/長方形 4"/>
        <xdr:cNvSpPr/>
      </xdr:nvSpPr>
      <xdr:spPr>
        <a:xfrm>
          <a:off x="0" y="488315"/>
          <a:ext cx="1240155" cy="3384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1</xdr:col>
      <xdr:colOff>419100</xdr:colOff>
      <xdr:row>42</xdr:row>
      <xdr:rowOff>257175</xdr:rowOff>
    </xdr:from>
    <xdr:to xmlns:xdr="http://schemas.openxmlformats.org/drawingml/2006/spreadsheetDrawing">
      <xdr:col>22</xdr:col>
      <xdr:colOff>3467100</xdr:colOff>
      <xdr:row>56</xdr:row>
      <xdr:rowOff>257175</xdr:rowOff>
    </xdr:to>
    <xdr:sp macro="" textlink="">
      <xdr:nvSpPr>
        <xdr:cNvPr id="2" name="正方形/長方形 1"/>
        <xdr:cNvSpPr/>
      </xdr:nvSpPr>
      <xdr:spPr>
        <a:xfrm>
          <a:off x="540385" y="11458575"/>
          <a:ext cx="17558385" cy="37338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年度介護報酬改定に関する</a:t>
          </a:r>
          <a:r>
            <a:rPr kumimoji="1" lang="en-US" altLang="ja-JP" sz="1600">
              <a:solidFill>
                <a:sysClr val="windowText" lastClr="000000"/>
              </a:solidFill>
              <a:latin typeface="+mn-ea"/>
              <a:ea typeface="+mn-ea"/>
            </a:rPr>
            <a:t>Q&amp;A</a:t>
          </a:r>
          <a:r>
            <a:rPr kumimoji="1" lang="ja-JP" altLang="en-US" sz="1600">
              <a:solidFill>
                <a:sysClr val="windowText" lastClr="000000"/>
              </a:solidFill>
              <a:latin typeface="+mn-ea"/>
              <a:ea typeface="+mn-ea"/>
            </a:rPr>
            <a:t>（</a:t>
          </a:r>
          <a:r>
            <a:rPr kumimoji="1" lang="en-US" altLang="ja-JP" sz="1600">
              <a:solidFill>
                <a:sysClr val="windowText" lastClr="000000"/>
              </a:solidFill>
              <a:latin typeface="+mn-ea"/>
              <a:ea typeface="+mn-ea"/>
            </a:rPr>
            <a:t>Vol.1</a:t>
          </a:r>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a:t>
          </a:r>
          <a:r>
            <a:rPr kumimoji="1" lang="en-US" altLang="ja-JP" sz="1600">
              <a:solidFill>
                <a:sysClr val="windowText" lastClr="000000"/>
              </a:solidFill>
              <a:latin typeface="+mn-ea"/>
              <a:ea typeface="+mn-ea"/>
            </a:rPr>
            <a:t>3</a:t>
          </a:r>
          <a:r>
            <a:rPr kumimoji="1" lang="ja-JP" altLang="en-US" sz="1600">
              <a:solidFill>
                <a:sysClr val="windowText" lastClr="000000"/>
              </a:solidFill>
              <a:latin typeface="+mn-ea"/>
              <a:ea typeface="+mn-ea"/>
            </a:rPr>
            <a:t>月</a:t>
          </a:r>
          <a:r>
            <a:rPr kumimoji="1" lang="en-US" altLang="ja-JP" sz="1600">
              <a:solidFill>
                <a:sysClr val="windowText" lastClr="000000"/>
              </a:solidFill>
              <a:latin typeface="+mn-ea"/>
              <a:ea typeface="+mn-ea"/>
            </a:rPr>
            <a:t>16</a:t>
          </a:r>
          <a:r>
            <a:rPr kumimoji="1" lang="ja-JP" altLang="en-US" sz="1600">
              <a:solidFill>
                <a:sysClr val="windowText" lastClr="000000"/>
              </a:solidFill>
              <a:latin typeface="+mn-ea"/>
              <a:ea typeface="+mn-ea"/>
            </a:rPr>
            <a:t>日）</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問</a:t>
          </a:r>
          <a:r>
            <a:rPr kumimoji="1" lang="en-US" altLang="ja-JP" sz="1600">
              <a:solidFill>
                <a:sysClr val="windowText" lastClr="000000"/>
              </a:solidFill>
              <a:latin typeface="+mn-ea"/>
              <a:ea typeface="+mn-ea"/>
            </a:rPr>
            <a:t>63</a:t>
          </a:r>
          <a:r>
            <a:rPr kumimoji="1" lang="ja-JP" altLang="en-US" sz="1600">
              <a:solidFill>
                <a:sysClr val="windowText" lastClr="000000"/>
              </a:solidFill>
              <a:latin typeface="+mn-ea"/>
              <a:ea typeface="+mn-ea"/>
            </a:rPr>
            <a:t>　通所介護において、確保すべき従業者の勤務延時間数は、実労働時間しか算入できないのか。休憩時間はどのように取扱うのか。</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（答）労働基準法第</a:t>
          </a:r>
          <a:r>
            <a:rPr kumimoji="1" lang="en-US" altLang="ja-JP" sz="1600">
              <a:solidFill>
                <a:sysClr val="windowText" lastClr="000000"/>
              </a:solidFill>
              <a:latin typeface="+mn-ea"/>
              <a:ea typeface="+mn-ea"/>
            </a:rPr>
            <a:t>34 </a:t>
          </a:r>
          <a:r>
            <a:rPr kumimoji="1" lang="ja-JP" altLang="en-US" sz="1600">
              <a:solidFill>
                <a:sysClr val="windowText" lastClr="000000"/>
              </a:solidFill>
              <a:latin typeface="+mn-ea"/>
              <a:ea typeface="+mn-ea"/>
            </a:rPr>
            <a:t>条において最低限確保すべきとされている程度の休憩時間については、確保すべき勤務延時間数に含めて差し支えない。ただし、その場合においても、居宅基準第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項第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号の生活相談員又は同項第</a:t>
          </a:r>
          <a:r>
            <a:rPr kumimoji="1" lang="en-US" altLang="ja-JP" sz="1600">
              <a:solidFill>
                <a:sysClr val="windowText" lastClr="000000"/>
              </a:solidFill>
              <a:latin typeface="+mn-ea"/>
              <a:ea typeface="+mn-ea"/>
            </a:rPr>
            <a:t>2 </a:t>
          </a:r>
          <a:r>
            <a:rPr kumimoji="1" lang="ja-JP" altLang="en-US" sz="1600">
              <a:solidFill>
                <a:sysClr val="windowText" lastClr="000000"/>
              </a:solidFill>
              <a:latin typeface="+mn-ea"/>
              <a:ea typeface="+mn-ea"/>
            </a:rPr>
            <a:t>号の看護職員）が配置されていれば、居宅基準第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項の規定を満たすものとして取り扱って差し支えない。</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kumimoji="1" lang="ja-JP" altLang="en-US"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　なお、管理者は従業者の雇用管理を一元的に行うものとされていることから、休憩時間の取得等について労働関係法規を遵守すること。</a:t>
          </a:r>
          <a:endParaRPr kumimoji="1" lang="ja-JP" altLang="en-US"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　認知症対応型通所介護についても同様の考え方とする。</a:t>
          </a:r>
          <a:endParaRPr kumimoji="1" lang="en-US" altLang="ja-JP" sz="1600">
            <a:solidFill>
              <a:sysClr val="windowText" lastClr="00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4</xdr:col>
      <xdr:colOff>381000</xdr:colOff>
      <xdr:row>3</xdr:row>
      <xdr:rowOff>85725</xdr:rowOff>
    </xdr:from>
    <xdr:to xmlns:xdr="http://schemas.openxmlformats.org/drawingml/2006/spreadsheetDrawing">
      <xdr:col>4</xdr:col>
      <xdr:colOff>457200</xdr:colOff>
      <xdr:row>4</xdr:row>
      <xdr:rowOff>248285</xdr:rowOff>
    </xdr:to>
    <xdr:sp macro="" textlink="">
      <xdr:nvSpPr>
        <xdr:cNvPr id="2" name="右中かっこ 1"/>
        <xdr:cNvSpPr/>
      </xdr:nvSpPr>
      <xdr:spPr>
        <a:xfrm>
          <a:off x="5370830" y="800100"/>
          <a:ext cx="7620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85725</xdr:colOff>
      <xdr:row>69</xdr:row>
      <xdr:rowOff>38100</xdr:rowOff>
    </xdr:from>
    <xdr:to xmlns:xdr="http://schemas.openxmlformats.org/drawingml/2006/spreadsheetDrawing">
      <xdr:col>15</xdr:col>
      <xdr:colOff>276225</xdr:colOff>
      <xdr:row>78</xdr:row>
      <xdr:rowOff>123190</xdr:rowOff>
    </xdr:to>
    <xdr:sp macro="" textlink="">
      <xdr:nvSpPr>
        <xdr:cNvPr id="3" name="正方形/長方形 2"/>
        <xdr:cNvSpPr/>
      </xdr:nvSpPr>
      <xdr:spPr>
        <a:xfrm>
          <a:off x="229870" y="15821025"/>
          <a:ext cx="12579985" cy="182816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63500</xdr:rowOff>
    </xdr:from>
    <xdr:to xmlns:xdr="http://schemas.openxmlformats.org/drawingml/2006/spreadsheetDrawing">
      <xdr:col>3</xdr:col>
      <xdr:colOff>292100</xdr:colOff>
      <xdr:row>2</xdr:row>
      <xdr:rowOff>152400</xdr:rowOff>
    </xdr:to>
    <xdr:sp macro="" textlink="">
      <xdr:nvSpPr>
        <xdr:cNvPr id="2" name="正方形/長方形 4"/>
        <xdr:cNvSpPr/>
      </xdr:nvSpPr>
      <xdr:spPr>
        <a:xfrm>
          <a:off x="0" y="320675"/>
          <a:ext cx="122745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4</xdr:col>
      <xdr:colOff>523875</xdr:colOff>
      <xdr:row>3</xdr:row>
      <xdr:rowOff>94615</xdr:rowOff>
    </xdr:from>
    <xdr:to xmlns:xdr="http://schemas.openxmlformats.org/drawingml/2006/spreadsheetDrawing">
      <xdr:col>4</xdr:col>
      <xdr:colOff>600075</xdr:colOff>
      <xdr:row>5</xdr:row>
      <xdr:rowOff>0</xdr:rowOff>
    </xdr:to>
    <xdr:sp macro="" textlink="">
      <xdr:nvSpPr>
        <xdr:cNvPr id="2" name="右中かっこ 1"/>
        <xdr:cNvSpPr/>
      </xdr:nvSpPr>
      <xdr:spPr>
        <a:xfrm>
          <a:off x="5094605" y="808990"/>
          <a:ext cx="7620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228600</xdr:colOff>
      <xdr:row>70</xdr:row>
      <xdr:rowOff>38100</xdr:rowOff>
    </xdr:from>
    <xdr:to xmlns:xdr="http://schemas.openxmlformats.org/drawingml/2006/spreadsheetDrawing">
      <xdr:col>16</xdr:col>
      <xdr:colOff>114935</xdr:colOff>
      <xdr:row>79</xdr:row>
      <xdr:rowOff>76835</xdr:rowOff>
    </xdr:to>
    <xdr:sp macro="" textlink="">
      <xdr:nvSpPr>
        <xdr:cNvPr id="3" name="正方形/長方形 2"/>
        <xdr:cNvSpPr/>
      </xdr:nvSpPr>
      <xdr:spPr>
        <a:xfrm>
          <a:off x="334645" y="16097250"/>
          <a:ext cx="12580620" cy="21818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3</xdr:col>
      <xdr:colOff>208915</xdr:colOff>
      <xdr:row>2</xdr:row>
      <xdr:rowOff>0</xdr:rowOff>
    </xdr:from>
    <xdr:to xmlns:xdr="http://schemas.openxmlformats.org/drawingml/2006/spreadsheetDrawing">
      <xdr:col>5</xdr:col>
      <xdr:colOff>779780</xdr:colOff>
      <xdr:row>6</xdr:row>
      <xdr:rowOff>73025</xdr:rowOff>
    </xdr:to>
    <xdr:sp macro="" textlink="">
      <xdr:nvSpPr>
        <xdr:cNvPr id="2" name="正方形/長方形 1"/>
        <xdr:cNvSpPr/>
      </xdr:nvSpPr>
      <xdr:spPr>
        <a:xfrm>
          <a:off x="4322445" y="533400"/>
          <a:ext cx="6757035" cy="113982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63500</xdr:rowOff>
    </xdr:from>
    <xdr:to xmlns:xdr="http://schemas.openxmlformats.org/drawingml/2006/spreadsheetDrawing">
      <xdr:col>3</xdr:col>
      <xdr:colOff>292100</xdr:colOff>
      <xdr:row>2</xdr:row>
      <xdr:rowOff>152400</xdr:rowOff>
    </xdr:to>
    <xdr:sp macro="" textlink="">
      <xdr:nvSpPr>
        <xdr:cNvPr id="2" name="正方形/長方形 4"/>
        <xdr:cNvSpPr/>
      </xdr:nvSpPr>
      <xdr:spPr>
        <a:xfrm>
          <a:off x="0" y="320675"/>
          <a:ext cx="122745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4</xdr:col>
      <xdr:colOff>523875</xdr:colOff>
      <xdr:row>3</xdr:row>
      <xdr:rowOff>94615</xdr:rowOff>
    </xdr:from>
    <xdr:to xmlns:xdr="http://schemas.openxmlformats.org/drawingml/2006/spreadsheetDrawing">
      <xdr:col>4</xdr:col>
      <xdr:colOff>600075</xdr:colOff>
      <xdr:row>5</xdr:row>
      <xdr:rowOff>0</xdr:rowOff>
    </xdr:to>
    <xdr:sp macro="" textlink="">
      <xdr:nvSpPr>
        <xdr:cNvPr id="2" name="右中かっこ 1"/>
        <xdr:cNvSpPr/>
      </xdr:nvSpPr>
      <xdr:spPr>
        <a:xfrm>
          <a:off x="5094605" y="808990"/>
          <a:ext cx="7620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228600</xdr:colOff>
      <xdr:row>73</xdr:row>
      <xdr:rowOff>38100</xdr:rowOff>
    </xdr:from>
    <xdr:to xmlns:xdr="http://schemas.openxmlformats.org/drawingml/2006/spreadsheetDrawing">
      <xdr:col>16</xdr:col>
      <xdr:colOff>114935</xdr:colOff>
      <xdr:row>82</xdr:row>
      <xdr:rowOff>76835</xdr:rowOff>
    </xdr:to>
    <xdr:sp macro="" textlink="">
      <xdr:nvSpPr>
        <xdr:cNvPr id="3" name="正方形/長方形 2"/>
        <xdr:cNvSpPr/>
      </xdr:nvSpPr>
      <xdr:spPr>
        <a:xfrm>
          <a:off x="334645" y="16906875"/>
          <a:ext cx="12580620" cy="21818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mlns:xdr="http://schemas.openxmlformats.org/drawingml/2006/spreadsheetDrawing">
      <xdr:col>0</xdr:col>
      <xdr:colOff>12700</xdr:colOff>
      <xdr:row>1</xdr:row>
      <xdr:rowOff>152400</xdr:rowOff>
    </xdr:from>
    <xdr:to xmlns:xdr="http://schemas.openxmlformats.org/drawingml/2006/spreadsheetDrawing">
      <xdr:col>3</xdr:col>
      <xdr:colOff>127000</xdr:colOff>
      <xdr:row>2</xdr:row>
      <xdr:rowOff>241300</xdr:rowOff>
    </xdr:to>
    <xdr:sp macro="" textlink="">
      <xdr:nvSpPr>
        <xdr:cNvPr id="2" name="正方形/長方形 4"/>
        <xdr:cNvSpPr/>
      </xdr:nvSpPr>
      <xdr:spPr>
        <a:xfrm>
          <a:off x="12700" y="409575"/>
          <a:ext cx="123253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238125</xdr:colOff>
          <xdr:row>17</xdr:row>
          <xdr:rowOff>172085</xdr:rowOff>
        </xdr:from>
        <xdr:to xmlns:xdr="http://schemas.openxmlformats.org/drawingml/2006/spreadsheetDrawing">
          <xdr:col>8</xdr:col>
          <xdr:colOff>457200</xdr:colOff>
          <xdr:row>19</xdr:row>
          <xdr:rowOff>9525</xdr:rowOff>
        </xdr:to>
        <xdr:sp textlink="">
          <xdr:nvSpPr>
            <xdr:cNvPr id="3073" name="チェック 1" hidden="1">
              <a:extLst>
                <a:ext uri="{63B3BB69-23CF-44E3-9099-C40C66FF867C}">
                  <a14:compatExt spid="_x0000_s3073"/>
                </a:ext>
              </a:extLst>
            </xdr:cNvPr>
            <xdr:cNvSpPr>
              <a:spLocks noRot="1" noChangeShapeType="1"/>
            </xdr:cNvSpPr>
          </xdr:nvSpPr>
          <xdr:spPr>
            <a:xfrm>
              <a:off x="3400425" y="5087620"/>
              <a:ext cx="723900"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219075</xdr:colOff>
          <xdr:row>17</xdr:row>
          <xdr:rowOff>172085</xdr:rowOff>
        </xdr:from>
        <xdr:to xmlns:xdr="http://schemas.openxmlformats.org/drawingml/2006/spreadsheetDrawing">
          <xdr:col>12</xdr:col>
          <xdr:colOff>47625</xdr:colOff>
          <xdr:row>19</xdr:row>
          <xdr:rowOff>9525</xdr:rowOff>
        </xdr:to>
        <xdr:sp textlink="">
          <xdr:nvSpPr>
            <xdr:cNvPr id="3074" name="チェック 2" hidden="1">
              <a:extLst>
                <a:ext uri="{63B3BB69-23CF-44E3-9099-C40C66FF867C}">
                  <a14:compatExt spid="_x0000_s3074"/>
                </a:ext>
              </a:extLst>
            </xdr:cNvPr>
            <xdr:cNvSpPr>
              <a:spLocks noRot="1" noChangeShapeType="1"/>
            </xdr:cNvSpPr>
          </xdr:nvSpPr>
          <xdr:spPr>
            <a:xfrm>
              <a:off x="4838700" y="5087620"/>
              <a:ext cx="742950" cy="226060"/>
            </a:xfrm>
            <a:prstGeom prst="rec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mlns:xdr="http://schemas.openxmlformats.org/drawingml/2006/spreadsheetDrawing">
      <xdr:col>3</xdr:col>
      <xdr:colOff>513715</xdr:colOff>
      <xdr:row>2</xdr:row>
      <xdr:rowOff>10160</xdr:rowOff>
    </xdr:from>
    <xdr:to xmlns:xdr="http://schemas.openxmlformats.org/drawingml/2006/spreadsheetDrawing">
      <xdr:col>5</xdr:col>
      <xdr:colOff>1085215</xdr:colOff>
      <xdr:row>6</xdr:row>
      <xdr:rowOff>89535</xdr:rowOff>
    </xdr:to>
    <xdr:sp macro="" textlink="">
      <xdr:nvSpPr>
        <xdr:cNvPr id="2" name="正方形/長方形 1"/>
        <xdr:cNvSpPr/>
      </xdr:nvSpPr>
      <xdr:spPr>
        <a:xfrm>
          <a:off x="4627245" y="410210"/>
          <a:ext cx="6757670" cy="8794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mlns:xdr="http://schemas.openxmlformats.org/drawingml/2006/spreadsheetDrawing">
      <xdr:col>4</xdr:col>
      <xdr:colOff>572135</xdr:colOff>
      <xdr:row>3</xdr:row>
      <xdr:rowOff>66675</xdr:rowOff>
    </xdr:from>
    <xdr:to xmlns:xdr="http://schemas.openxmlformats.org/drawingml/2006/spreadsheetDrawing">
      <xdr:col>4</xdr:col>
      <xdr:colOff>647700</xdr:colOff>
      <xdr:row>4</xdr:row>
      <xdr:rowOff>229235</xdr:rowOff>
    </xdr:to>
    <xdr:sp macro="" textlink="">
      <xdr:nvSpPr>
        <xdr:cNvPr id="2" name="右中かっこ 1"/>
        <xdr:cNvSpPr/>
      </xdr:nvSpPr>
      <xdr:spPr>
        <a:xfrm>
          <a:off x="5142865" y="781050"/>
          <a:ext cx="75565"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133350</xdr:colOff>
      <xdr:row>68</xdr:row>
      <xdr:rowOff>219710</xdr:rowOff>
    </xdr:from>
    <xdr:to xmlns:xdr="http://schemas.openxmlformats.org/drawingml/2006/spreadsheetDrawing">
      <xdr:col>16</xdr:col>
      <xdr:colOff>19050</xdr:colOff>
      <xdr:row>78</xdr:row>
      <xdr:rowOff>18415</xdr:rowOff>
    </xdr:to>
    <xdr:sp macro="" textlink="">
      <xdr:nvSpPr>
        <xdr:cNvPr id="3" name="正方形/長方形 2"/>
        <xdr:cNvSpPr/>
      </xdr:nvSpPr>
      <xdr:spPr>
        <a:xfrm>
          <a:off x="239395" y="15859760"/>
          <a:ext cx="12579985" cy="217995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0</xdr:rowOff>
    </xdr:from>
    <xdr:to xmlns:xdr="http://schemas.openxmlformats.org/drawingml/2006/spreadsheetDrawing">
      <xdr:col>3</xdr:col>
      <xdr:colOff>292100</xdr:colOff>
      <xdr:row>2</xdr:row>
      <xdr:rowOff>88900</xdr:rowOff>
    </xdr:to>
    <xdr:sp macro="" textlink="">
      <xdr:nvSpPr>
        <xdr:cNvPr id="2" name="正方形/長方形 4"/>
        <xdr:cNvSpPr/>
      </xdr:nvSpPr>
      <xdr:spPr>
        <a:xfrm>
          <a:off x="0" y="257175"/>
          <a:ext cx="122745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mlns:xdr="http://schemas.openxmlformats.org/drawingml/2006/spreadsheetDrawing">
      <xdr:col>4</xdr:col>
      <xdr:colOff>572135</xdr:colOff>
      <xdr:row>3</xdr:row>
      <xdr:rowOff>66675</xdr:rowOff>
    </xdr:from>
    <xdr:to xmlns:xdr="http://schemas.openxmlformats.org/drawingml/2006/spreadsheetDrawing">
      <xdr:col>4</xdr:col>
      <xdr:colOff>647700</xdr:colOff>
      <xdr:row>4</xdr:row>
      <xdr:rowOff>229235</xdr:rowOff>
    </xdr:to>
    <xdr:sp macro="" textlink="">
      <xdr:nvSpPr>
        <xdr:cNvPr id="2" name="右中かっこ 3"/>
        <xdr:cNvSpPr/>
      </xdr:nvSpPr>
      <xdr:spPr>
        <a:xfrm>
          <a:off x="5142865" y="819150"/>
          <a:ext cx="75565"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19050</xdr:colOff>
      <xdr:row>81</xdr:row>
      <xdr:rowOff>95250</xdr:rowOff>
    </xdr:from>
    <xdr:to xmlns:xdr="http://schemas.openxmlformats.org/drawingml/2006/spreadsheetDrawing">
      <xdr:col>15</xdr:col>
      <xdr:colOff>590550</xdr:colOff>
      <xdr:row>90</xdr:row>
      <xdr:rowOff>133350</xdr:rowOff>
    </xdr:to>
    <xdr:sp macro="" textlink="">
      <xdr:nvSpPr>
        <xdr:cNvPr id="3" name="正方形/長方形 4"/>
        <xdr:cNvSpPr/>
      </xdr:nvSpPr>
      <xdr:spPr>
        <a:xfrm>
          <a:off x="125095" y="18983325"/>
          <a:ext cx="12579985" cy="21812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・必要項目を満たしていれば、各施設で使用するシフト表等をもって代替書類として差し支えありません。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mlns:xdr="http://schemas.openxmlformats.org/drawingml/2006/spreadsheetDrawing">
      <xdr:col>4</xdr:col>
      <xdr:colOff>572135</xdr:colOff>
      <xdr:row>3</xdr:row>
      <xdr:rowOff>66675</xdr:rowOff>
    </xdr:from>
    <xdr:to xmlns:xdr="http://schemas.openxmlformats.org/drawingml/2006/spreadsheetDrawing">
      <xdr:col>4</xdr:col>
      <xdr:colOff>647700</xdr:colOff>
      <xdr:row>4</xdr:row>
      <xdr:rowOff>229235</xdr:rowOff>
    </xdr:to>
    <xdr:sp macro="" textlink="">
      <xdr:nvSpPr>
        <xdr:cNvPr id="2" name="右中かっこ 1"/>
        <xdr:cNvSpPr/>
      </xdr:nvSpPr>
      <xdr:spPr>
        <a:xfrm>
          <a:off x="5142865" y="781050"/>
          <a:ext cx="75565"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95250</xdr:colOff>
      <xdr:row>71</xdr:row>
      <xdr:rowOff>124460</xdr:rowOff>
    </xdr:from>
    <xdr:to xmlns:xdr="http://schemas.openxmlformats.org/drawingml/2006/spreadsheetDrawing">
      <xdr:col>15</xdr:col>
      <xdr:colOff>561975</xdr:colOff>
      <xdr:row>80</xdr:row>
      <xdr:rowOff>161290</xdr:rowOff>
    </xdr:to>
    <xdr:sp macro="" textlink="">
      <xdr:nvSpPr>
        <xdr:cNvPr id="3" name="正方形/長方形 2"/>
        <xdr:cNvSpPr/>
      </xdr:nvSpPr>
      <xdr:spPr>
        <a:xfrm>
          <a:off x="95250" y="16440785"/>
          <a:ext cx="12581255" cy="217995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a:t>
          </a:r>
          <a:r>
            <a:rPr kumimoji="1" lang="ja-JP" altLang="en-US" sz="1100">
              <a:solidFill>
                <a:sysClr val="windowText" lastClr="000000"/>
              </a:solidFill>
              <a:effectLst/>
              <a:latin typeface="+mn-lt"/>
              <a:ea typeface="+mn-ea"/>
              <a:cs typeface="+mn-cs"/>
            </a:rPr>
            <a:t>施設</a:t>
          </a:r>
          <a:r>
            <a:rPr kumimoji="1" lang="ja-JP" altLang="ja-JP" sz="1100">
              <a:solidFill>
                <a:sysClr val="windowText" lastClr="000000"/>
              </a:solidFill>
              <a:effectLst/>
              <a:latin typeface="+mn-lt"/>
              <a:ea typeface="+mn-ea"/>
              <a:cs typeface="+mn-cs"/>
            </a:rPr>
            <a:t>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mlns:xdr="http://schemas.openxmlformats.org/drawingml/2006/spreadsheetDrawing">
      <xdr:col>3</xdr:col>
      <xdr:colOff>513715</xdr:colOff>
      <xdr:row>2</xdr:row>
      <xdr:rowOff>10160</xdr:rowOff>
    </xdr:from>
    <xdr:to xmlns:xdr="http://schemas.openxmlformats.org/drawingml/2006/spreadsheetDrawing">
      <xdr:col>5</xdr:col>
      <xdr:colOff>1085215</xdr:colOff>
      <xdr:row>6</xdr:row>
      <xdr:rowOff>89535</xdr:rowOff>
    </xdr:to>
    <xdr:sp macro="" textlink="">
      <xdr:nvSpPr>
        <xdr:cNvPr id="2" name="正方形/長方形 1"/>
        <xdr:cNvSpPr/>
      </xdr:nvSpPr>
      <xdr:spPr>
        <a:xfrm>
          <a:off x="4627245" y="410210"/>
          <a:ext cx="6757670" cy="8794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自治体の皆様へ</a:t>
          </a:r>
          <a:r>
            <a:rPr kumimoji="1" lang="en-US" altLang="ja-JP" sz="1100">
              <a:solidFill>
                <a:sysClr val="windowText" lastClr="000000"/>
              </a:solidFill>
            </a:rPr>
            <a:t>】</a:t>
          </a:r>
        </a:p>
        <a:p>
          <a:pPr algn="l"/>
          <a:r>
            <a:rPr kumimoji="1" lang="ja-JP" altLang="en-US" sz="1100">
              <a:solidFill>
                <a:sysClr val="windowText" lastClr="000000"/>
              </a:solidFill>
            </a:rPr>
            <a:t>本様式を使用する想定のサービス種別と、代表的な組み合わせを記載しています。ここにない組み合わせについては、地域の実情に応じて適宜追加してください。</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63500</xdr:rowOff>
    </xdr:from>
    <xdr:to xmlns:xdr="http://schemas.openxmlformats.org/drawingml/2006/spreadsheetDrawing">
      <xdr:col>3</xdr:col>
      <xdr:colOff>292100</xdr:colOff>
      <xdr:row>2</xdr:row>
      <xdr:rowOff>152400</xdr:rowOff>
    </xdr:to>
    <xdr:sp macro="" textlink="">
      <xdr:nvSpPr>
        <xdr:cNvPr id="2" name="正方形/長方形 4"/>
        <xdr:cNvSpPr/>
      </xdr:nvSpPr>
      <xdr:spPr>
        <a:xfrm>
          <a:off x="0" y="320675"/>
          <a:ext cx="122745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mlns:xdr="http://schemas.openxmlformats.org/drawingml/2006/spreadsheetDrawing">
      <xdr:col>4</xdr:col>
      <xdr:colOff>523875</xdr:colOff>
      <xdr:row>3</xdr:row>
      <xdr:rowOff>94615</xdr:rowOff>
    </xdr:from>
    <xdr:to xmlns:xdr="http://schemas.openxmlformats.org/drawingml/2006/spreadsheetDrawing">
      <xdr:col>4</xdr:col>
      <xdr:colOff>600075</xdr:colOff>
      <xdr:row>5</xdr:row>
      <xdr:rowOff>0</xdr:rowOff>
    </xdr:to>
    <xdr:sp macro="" textlink="">
      <xdr:nvSpPr>
        <xdr:cNvPr id="2" name="右中かっこ 1"/>
        <xdr:cNvSpPr/>
      </xdr:nvSpPr>
      <xdr:spPr>
        <a:xfrm>
          <a:off x="5094605" y="808990"/>
          <a:ext cx="76200" cy="41973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228600</xdr:colOff>
      <xdr:row>73</xdr:row>
      <xdr:rowOff>38100</xdr:rowOff>
    </xdr:from>
    <xdr:to xmlns:xdr="http://schemas.openxmlformats.org/drawingml/2006/spreadsheetDrawing">
      <xdr:col>16</xdr:col>
      <xdr:colOff>114935</xdr:colOff>
      <xdr:row>82</xdr:row>
      <xdr:rowOff>76835</xdr:rowOff>
    </xdr:to>
    <xdr:sp macro="" textlink="">
      <xdr:nvSpPr>
        <xdr:cNvPr id="3" name="正方形/長方形 2"/>
        <xdr:cNvSpPr/>
      </xdr:nvSpPr>
      <xdr:spPr>
        <a:xfrm>
          <a:off x="334645" y="16754475"/>
          <a:ext cx="12580620" cy="21818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1</xdr:row>
      <xdr:rowOff>88900</xdr:rowOff>
    </xdr:from>
    <xdr:to xmlns:xdr="http://schemas.openxmlformats.org/drawingml/2006/spreadsheetDrawing">
      <xdr:col>3</xdr:col>
      <xdr:colOff>279400</xdr:colOff>
      <xdr:row>2</xdr:row>
      <xdr:rowOff>177800</xdr:rowOff>
    </xdr:to>
    <xdr:sp macro="" textlink="">
      <xdr:nvSpPr>
        <xdr:cNvPr id="2" name="正方形/長方形 1"/>
        <xdr:cNvSpPr/>
      </xdr:nvSpPr>
      <xdr:spPr>
        <a:xfrm>
          <a:off x="0" y="346075"/>
          <a:ext cx="1237615" cy="34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a:ea typeface="ＭＳ ゴシック"/>
            </a:rPr>
            <a:t>【</a:t>
          </a:r>
          <a:r>
            <a:rPr kumimoji="1" lang="ja-JP" altLang="en-US" sz="1600">
              <a:solidFill>
                <a:srgbClr val="FF0000"/>
              </a:solidFill>
              <a:latin typeface="ＭＳ ゴシック"/>
              <a:ea typeface="ＭＳ ゴシック"/>
            </a:rPr>
            <a:t>記載例</a:t>
          </a:r>
          <a:r>
            <a:rPr kumimoji="1" lang="en-US" altLang="ja-JP" sz="1600">
              <a:solidFill>
                <a:srgbClr val="FF0000"/>
              </a:solidFill>
              <a:latin typeface="ＭＳ ゴシック"/>
              <a:ea typeface="ＭＳ ゴシック"/>
            </a:rPr>
            <a:t>】</a:t>
          </a:r>
          <a:endParaRPr kumimoji="1" lang="ja-JP" altLang="en-US" sz="1600">
            <a:solidFill>
              <a:srgbClr val="FF0000"/>
            </a:solidFill>
            <a:latin typeface="ＭＳ ゴシック"/>
            <a:ea typeface="ＭＳ ゴシック"/>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mlns:xdr="http://schemas.openxmlformats.org/drawingml/2006/spreadsheetDrawing">
      <xdr:col>3</xdr:col>
      <xdr:colOff>352425</xdr:colOff>
      <xdr:row>3</xdr:row>
      <xdr:rowOff>38100</xdr:rowOff>
    </xdr:from>
    <xdr:to xmlns:xdr="http://schemas.openxmlformats.org/drawingml/2006/spreadsheetDrawing">
      <xdr:col>3</xdr:col>
      <xdr:colOff>533400</xdr:colOff>
      <xdr:row>4</xdr:row>
      <xdr:rowOff>199390</xdr:rowOff>
    </xdr:to>
    <xdr:sp macro="" textlink="">
      <xdr:nvSpPr>
        <xdr:cNvPr id="2" name="右中かっこ 2"/>
        <xdr:cNvSpPr/>
      </xdr:nvSpPr>
      <xdr:spPr>
        <a:xfrm>
          <a:off x="5091430" y="742950"/>
          <a:ext cx="180975" cy="41846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142875</xdr:colOff>
      <xdr:row>66</xdr:row>
      <xdr:rowOff>19050</xdr:rowOff>
    </xdr:from>
    <xdr:to xmlns:xdr="http://schemas.openxmlformats.org/drawingml/2006/spreadsheetDrawing">
      <xdr:col>14</xdr:col>
      <xdr:colOff>438150</xdr:colOff>
      <xdr:row>74</xdr:row>
      <xdr:rowOff>190500</xdr:rowOff>
    </xdr:to>
    <xdr:sp macro="" textlink="">
      <xdr:nvSpPr>
        <xdr:cNvPr id="3" name="正方形/長方形 1"/>
        <xdr:cNvSpPr/>
      </xdr:nvSpPr>
      <xdr:spPr>
        <a:xfrm>
          <a:off x="142875" y="16925925"/>
          <a:ext cx="12578080" cy="20288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11</xdr:col>
          <xdr:colOff>46990</xdr:colOff>
          <xdr:row>17</xdr:row>
          <xdr:rowOff>0</xdr:rowOff>
        </xdr:from>
        <xdr:to xmlns:xdr="http://schemas.openxmlformats.org/drawingml/2006/spreadsheetDrawing">
          <xdr:col>12</xdr:col>
          <xdr:colOff>238125</xdr:colOff>
          <xdr:row>18</xdr:row>
          <xdr:rowOff>0</xdr:rowOff>
        </xdr:to>
        <xdr:sp textlink="">
          <xdr:nvSpPr>
            <xdr:cNvPr id="4097" name="チェック 1" hidden="1">
              <a:extLst>
                <a:ext uri="{63B3BB69-23CF-44E3-9099-C40C66FF867C}">
                  <a14:compatExt spid="_x0000_s4097"/>
                </a:ext>
              </a:extLst>
            </xdr:cNvPr>
            <xdr:cNvSpPr>
              <a:spLocks noRot="1" noChangeShapeType="1"/>
            </xdr:cNvSpPr>
          </xdr:nvSpPr>
          <xdr:spPr>
            <a:xfrm>
              <a:off x="5847715" y="4660265"/>
              <a:ext cx="93408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13</xdr:col>
          <xdr:colOff>57150</xdr:colOff>
          <xdr:row>17</xdr:row>
          <xdr:rowOff>0</xdr:rowOff>
        </xdr:from>
        <xdr:to xmlns:xdr="http://schemas.openxmlformats.org/drawingml/2006/spreadsheetDrawing">
          <xdr:col>14</xdr:col>
          <xdr:colOff>228600</xdr:colOff>
          <xdr:row>18</xdr:row>
          <xdr:rowOff>0</xdr:rowOff>
        </xdr:to>
        <xdr:sp textlink="">
          <xdr:nvSpPr>
            <xdr:cNvPr id="4098" name="チェック 2" hidden="1">
              <a:extLst>
                <a:ext uri="{63B3BB69-23CF-44E3-9099-C40C66FF867C}">
                  <a14:compatExt spid="_x0000_s4098"/>
                </a:ext>
              </a:extLst>
            </xdr:cNvPr>
            <xdr:cNvSpPr>
              <a:spLocks noRot="1" noChangeShapeType="1"/>
            </xdr:cNvSpPr>
          </xdr:nvSpPr>
          <xdr:spPr>
            <a:xfrm>
              <a:off x="7105650" y="4660265"/>
              <a:ext cx="676275" cy="190500"/>
            </a:xfrm>
            <a:prstGeom prst="rec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60960</xdr:colOff>
          <xdr:row>20</xdr:row>
          <xdr:rowOff>160020</xdr:rowOff>
        </xdr:from>
        <xdr:to xmlns:xdr="http://schemas.openxmlformats.org/drawingml/2006/spreadsheetDrawing">
          <xdr:col>11</xdr:col>
          <xdr:colOff>60960</xdr:colOff>
          <xdr:row>21</xdr:row>
          <xdr:rowOff>259715</xdr:rowOff>
        </xdr:to>
        <xdr:sp textlink="">
          <xdr:nvSpPr>
            <xdr:cNvPr id="50177" name="チェック 1" hidden="1">
              <a:extLst>
                <a:ext uri="{63B3BB69-23CF-44E3-9099-C40C66FF867C}">
                  <a14:compatExt spid="_x0000_s50177"/>
                </a:ext>
              </a:extLst>
            </xdr:cNvPr>
            <xdr:cNvSpPr>
              <a:spLocks noRot="1" noChangeShapeType="1"/>
            </xdr:cNvSpPr>
          </xdr:nvSpPr>
          <xdr:spPr>
            <a:xfrm>
              <a:off x="974090" y="4511040"/>
              <a:ext cx="3520440" cy="2997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60960</xdr:colOff>
          <xdr:row>21</xdr:row>
          <xdr:rowOff>189865</xdr:rowOff>
        </xdr:from>
        <xdr:to xmlns:xdr="http://schemas.openxmlformats.org/drawingml/2006/spreadsheetDrawing">
          <xdr:col>11</xdr:col>
          <xdr:colOff>60960</xdr:colOff>
          <xdr:row>22</xdr:row>
          <xdr:rowOff>34290</xdr:rowOff>
        </xdr:to>
        <xdr:sp textlink="">
          <xdr:nvSpPr>
            <xdr:cNvPr id="50178" name="チェック 2" hidden="1">
              <a:extLst>
                <a:ext uri="{63B3BB69-23CF-44E3-9099-C40C66FF867C}">
                  <a14:compatExt spid="_x0000_s50178"/>
                </a:ext>
              </a:extLst>
            </xdr:cNvPr>
            <xdr:cNvSpPr>
              <a:spLocks noRot="1" noChangeShapeType="1"/>
            </xdr:cNvSpPr>
          </xdr:nvSpPr>
          <xdr:spPr>
            <a:xfrm>
              <a:off x="974090" y="4740910"/>
              <a:ext cx="3520440" cy="301625"/>
            </a:xfrm>
            <a:prstGeom prst="rec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152400</xdr:colOff>
          <xdr:row>9</xdr:row>
          <xdr:rowOff>172085</xdr:rowOff>
        </xdr:from>
        <xdr:to xmlns:xdr="http://schemas.openxmlformats.org/drawingml/2006/spreadsheetDrawing">
          <xdr:col>11</xdr:col>
          <xdr:colOff>304800</xdr:colOff>
          <xdr:row>11</xdr:row>
          <xdr:rowOff>19685</xdr:rowOff>
        </xdr:to>
        <xdr:sp textlink="">
          <xdr:nvSpPr>
            <xdr:cNvPr id="5121" name="チェック 1" hidden="1">
              <a:extLst>
                <a:ext uri="{63B3BB69-23CF-44E3-9099-C40C66FF867C}">
                  <a14:compatExt spid="_x0000_s5121"/>
                </a:ext>
              </a:extLst>
            </xdr:cNvPr>
            <xdr:cNvSpPr>
              <a:spLocks noRot="1" noChangeShapeType="1"/>
            </xdr:cNvSpPr>
          </xdr:nvSpPr>
          <xdr:spPr>
            <a:xfrm>
              <a:off x="5029200" y="2393950"/>
              <a:ext cx="609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304800</xdr:colOff>
          <xdr:row>9</xdr:row>
          <xdr:rowOff>172085</xdr:rowOff>
        </xdr:from>
        <xdr:to xmlns:xdr="http://schemas.openxmlformats.org/drawingml/2006/spreadsheetDrawing">
          <xdr:col>5</xdr:col>
          <xdr:colOff>438150</xdr:colOff>
          <xdr:row>11</xdr:row>
          <xdr:rowOff>19685</xdr:rowOff>
        </xdr:to>
        <xdr:sp textlink="">
          <xdr:nvSpPr>
            <xdr:cNvPr id="5122" name="チェック 2" hidden="1">
              <a:extLst>
                <a:ext uri="{63B3BB69-23CF-44E3-9099-C40C66FF867C}">
                  <a14:compatExt spid="_x0000_s5122"/>
                </a:ext>
              </a:extLst>
            </xdr:cNvPr>
            <xdr:cNvSpPr>
              <a:spLocks noRot="1" noChangeShapeType="1"/>
            </xdr:cNvSpPr>
          </xdr:nvSpPr>
          <xdr:spPr>
            <a:xfrm>
              <a:off x="2305050" y="2393950"/>
              <a:ext cx="600075" cy="228600"/>
            </a:xfrm>
            <a:prstGeom prst="rec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38100</xdr:colOff>
          <xdr:row>9</xdr:row>
          <xdr:rowOff>172085</xdr:rowOff>
        </xdr:from>
        <xdr:to xmlns:xdr="http://schemas.openxmlformats.org/drawingml/2006/spreadsheetDrawing">
          <xdr:col>15</xdr:col>
          <xdr:colOff>114300</xdr:colOff>
          <xdr:row>11</xdr:row>
          <xdr:rowOff>19685</xdr:rowOff>
        </xdr:to>
        <xdr:sp textlink="">
          <xdr:nvSpPr>
            <xdr:cNvPr id="6145" name="チェック 1" hidden="1">
              <a:extLst>
                <a:ext uri="{63B3BB69-23CF-44E3-9099-C40C66FF867C}">
                  <a14:compatExt spid="_x0000_s6145"/>
                </a:ext>
              </a:extLst>
            </xdr:cNvPr>
            <xdr:cNvSpPr>
              <a:spLocks noRot="1" noChangeShapeType="1"/>
            </xdr:cNvSpPr>
          </xdr:nvSpPr>
          <xdr:spPr>
            <a:xfrm>
              <a:off x="4943475" y="2393950"/>
              <a:ext cx="1638300" cy="259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38100</xdr:colOff>
          <xdr:row>9</xdr:row>
          <xdr:rowOff>172085</xdr:rowOff>
        </xdr:from>
        <xdr:to xmlns:xdr="http://schemas.openxmlformats.org/drawingml/2006/spreadsheetDrawing">
          <xdr:col>10</xdr:col>
          <xdr:colOff>47625</xdr:colOff>
          <xdr:row>11</xdr:row>
          <xdr:rowOff>9525</xdr:rowOff>
        </xdr:to>
        <xdr:sp textlink="">
          <xdr:nvSpPr>
            <xdr:cNvPr id="6146" name="チェック 2" hidden="1">
              <a:extLst>
                <a:ext uri="{63B3BB69-23CF-44E3-9099-C40C66FF867C}">
                  <a14:compatExt spid="_x0000_s6146"/>
                </a:ext>
              </a:extLst>
            </xdr:cNvPr>
            <xdr:cNvSpPr>
              <a:spLocks noRot="1" noChangeShapeType="1"/>
            </xdr:cNvSpPr>
          </xdr:nvSpPr>
          <xdr:spPr>
            <a:xfrm>
              <a:off x="2057400" y="2393950"/>
              <a:ext cx="2505075" cy="2495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xdr:row>
          <xdr:rowOff>172085</xdr:rowOff>
        </xdr:from>
        <xdr:to xmlns:xdr="http://schemas.openxmlformats.org/drawingml/2006/spreadsheetDrawing">
          <xdr:col>20</xdr:col>
          <xdr:colOff>304800</xdr:colOff>
          <xdr:row>11</xdr:row>
          <xdr:rowOff>19685</xdr:rowOff>
        </xdr:to>
        <xdr:sp textlink="">
          <xdr:nvSpPr>
            <xdr:cNvPr id="6147" name="チェック 3" hidden="1">
              <a:extLst>
                <a:ext uri="{63B3BB69-23CF-44E3-9099-C40C66FF867C}">
                  <a14:compatExt spid="_x0000_s6147"/>
                </a:ext>
              </a:extLst>
            </xdr:cNvPr>
            <xdr:cNvSpPr>
              <a:spLocks noRot="1" noChangeShapeType="1"/>
            </xdr:cNvSpPr>
          </xdr:nvSpPr>
          <xdr:spPr>
            <a:xfrm>
              <a:off x="6858000" y="2393950"/>
              <a:ext cx="2114550" cy="259715"/>
            </a:xfrm>
            <a:prstGeom prst="rec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38100</xdr:colOff>
          <xdr:row>30</xdr:row>
          <xdr:rowOff>152400</xdr:rowOff>
        </xdr:from>
        <xdr:to xmlns:xdr="http://schemas.openxmlformats.org/drawingml/2006/spreadsheetDrawing">
          <xdr:col>13</xdr:col>
          <xdr:colOff>152400</xdr:colOff>
          <xdr:row>32</xdr:row>
          <xdr:rowOff>57785</xdr:rowOff>
        </xdr:to>
        <xdr:sp textlink="">
          <xdr:nvSpPr>
            <xdr:cNvPr id="7169" name="チェック 1" hidden="1">
              <a:extLst>
                <a:ext uri="{63B3BB69-23CF-44E3-9099-C40C66FF867C}">
                  <a14:compatExt spid="_x0000_s7169"/>
                </a:ext>
              </a:extLst>
            </xdr:cNvPr>
            <xdr:cNvSpPr>
              <a:spLocks noRot="1" noChangeShapeType="1"/>
            </xdr:cNvSpPr>
          </xdr:nvSpPr>
          <xdr:spPr>
            <a:xfrm>
              <a:off x="4371975" y="7606665"/>
              <a:ext cx="10572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190500</xdr:colOff>
          <xdr:row>30</xdr:row>
          <xdr:rowOff>161925</xdr:rowOff>
        </xdr:from>
        <xdr:to xmlns:xdr="http://schemas.openxmlformats.org/drawingml/2006/spreadsheetDrawing">
          <xdr:col>20</xdr:col>
          <xdr:colOff>0</xdr:colOff>
          <xdr:row>32</xdr:row>
          <xdr:rowOff>47625</xdr:rowOff>
        </xdr:to>
        <xdr:sp textlink="">
          <xdr:nvSpPr>
            <xdr:cNvPr id="7170" name="チェック 2" hidden="1">
              <a:extLst>
                <a:ext uri="{63B3BB69-23CF-44E3-9099-C40C66FF867C}">
                  <a14:compatExt spid="_x0000_s7170"/>
                </a:ext>
              </a:extLst>
            </xdr:cNvPr>
            <xdr:cNvSpPr>
              <a:spLocks noRot="1" noChangeShapeType="1"/>
            </xdr:cNvSpPr>
          </xdr:nvSpPr>
          <xdr:spPr>
            <a:xfrm>
              <a:off x="6096000" y="7616190"/>
              <a:ext cx="13811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76200</xdr:colOff>
          <xdr:row>30</xdr:row>
          <xdr:rowOff>161925</xdr:rowOff>
        </xdr:from>
        <xdr:to xmlns:xdr="http://schemas.openxmlformats.org/drawingml/2006/spreadsheetDrawing">
          <xdr:col>26</xdr:col>
          <xdr:colOff>161925</xdr:colOff>
          <xdr:row>32</xdr:row>
          <xdr:rowOff>47625</xdr:rowOff>
        </xdr:to>
        <xdr:sp textlink="">
          <xdr:nvSpPr>
            <xdr:cNvPr id="7171" name="チェック 3" hidden="1">
              <a:extLst>
                <a:ext uri="{63B3BB69-23CF-44E3-9099-C40C66FF867C}">
                  <a14:compatExt spid="_x0000_s7171"/>
                </a:ext>
              </a:extLst>
            </xdr:cNvPr>
            <xdr:cNvSpPr>
              <a:spLocks noRot="1" noChangeShapeType="1"/>
            </xdr:cNvSpPr>
          </xdr:nvSpPr>
          <xdr:spPr>
            <a:xfrm>
              <a:off x="8496300" y="7616190"/>
              <a:ext cx="13430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38100</xdr:colOff>
          <xdr:row>46</xdr:row>
          <xdr:rowOff>152400</xdr:rowOff>
        </xdr:from>
        <xdr:to xmlns:xdr="http://schemas.openxmlformats.org/drawingml/2006/spreadsheetDrawing">
          <xdr:col>13</xdr:col>
          <xdr:colOff>152400</xdr:colOff>
          <xdr:row>48</xdr:row>
          <xdr:rowOff>57785</xdr:rowOff>
        </xdr:to>
        <xdr:sp textlink="">
          <xdr:nvSpPr>
            <xdr:cNvPr id="7172" name="チェック 4" hidden="1">
              <a:extLst>
                <a:ext uri="{63B3BB69-23CF-44E3-9099-C40C66FF867C}">
                  <a14:compatExt spid="_x0000_s7172"/>
                </a:ext>
              </a:extLst>
            </xdr:cNvPr>
            <xdr:cNvSpPr>
              <a:spLocks noRot="1" noChangeShapeType="1"/>
            </xdr:cNvSpPr>
          </xdr:nvSpPr>
          <xdr:spPr>
            <a:xfrm>
              <a:off x="4371975" y="10974070"/>
              <a:ext cx="10572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190500</xdr:colOff>
          <xdr:row>46</xdr:row>
          <xdr:rowOff>161925</xdr:rowOff>
        </xdr:from>
        <xdr:to xmlns:xdr="http://schemas.openxmlformats.org/drawingml/2006/spreadsheetDrawing">
          <xdr:col>20</xdr:col>
          <xdr:colOff>0</xdr:colOff>
          <xdr:row>48</xdr:row>
          <xdr:rowOff>47625</xdr:rowOff>
        </xdr:to>
        <xdr:sp textlink="">
          <xdr:nvSpPr>
            <xdr:cNvPr id="7173" name="チェック 5" hidden="1">
              <a:extLst>
                <a:ext uri="{63B3BB69-23CF-44E3-9099-C40C66FF867C}">
                  <a14:compatExt spid="_x0000_s7173"/>
                </a:ext>
              </a:extLst>
            </xdr:cNvPr>
            <xdr:cNvSpPr>
              <a:spLocks noRot="1" noChangeShapeType="1"/>
            </xdr:cNvSpPr>
          </xdr:nvSpPr>
          <xdr:spPr>
            <a:xfrm>
              <a:off x="6096000" y="10983595"/>
              <a:ext cx="13811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76200</xdr:colOff>
          <xdr:row>46</xdr:row>
          <xdr:rowOff>161925</xdr:rowOff>
        </xdr:from>
        <xdr:to xmlns:xdr="http://schemas.openxmlformats.org/drawingml/2006/spreadsheetDrawing">
          <xdr:col>26</xdr:col>
          <xdr:colOff>161925</xdr:colOff>
          <xdr:row>48</xdr:row>
          <xdr:rowOff>47625</xdr:rowOff>
        </xdr:to>
        <xdr:sp textlink="">
          <xdr:nvSpPr>
            <xdr:cNvPr id="7174" name="チェック 6" hidden="1">
              <a:extLst>
                <a:ext uri="{63B3BB69-23CF-44E3-9099-C40C66FF867C}">
                  <a14:compatExt spid="_x0000_s7174"/>
                </a:ext>
              </a:extLst>
            </xdr:cNvPr>
            <xdr:cNvSpPr>
              <a:spLocks noRot="1" noChangeShapeType="1"/>
            </xdr:cNvSpPr>
          </xdr:nvSpPr>
          <xdr:spPr>
            <a:xfrm>
              <a:off x="8496300" y="10983595"/>
              <a:ext cx="13430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38100</xdr:colOff>
          <xdr:row>77</xdr:row>
          <xdr:rowOff>142240</xdr:rowOff>
        </xdr:from>
        <xdr:to xmlns:xdr="http://schemas.openxmlformats.org/drawingml/2006/spreadsheetDrawing">
          <xdr:col>13</xdr:col>
          <xdr:colOff>152400</xdr:colOff>
          <xdr:row>79</xdr:row>
          <xdr:rowOff>66040</xdr:rowOff>
        </xdr:to>
        <xdr:sp textlink="">
          <xdr:nvSpPr>
            <xdr:cNvPr id="7175" name="チェック 7" hidden="1">
              <a:extLst>
                <a:ext uri="{63B3BB69-23CF-44E3-9099-C40C66FF867C}">
                  <a14:compatExt spid="_x0000_s7175"/>
                </a:ext>
              </a:extLst>
            </xdr:cNvPr>
            <xdr:cNvSpPr>
              <a:spLocks noRot="1" noChangeShapeType="1"/>
            </xdr:cNvSpPr>
          </xdr:nvSpPr>
          <xdr:spPr>
            <a:xfrm>
              <a:off x="4371975" y="16803370"/>
              <a:ext cx="1057275"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190500</xdr:colOff>
          <xdr:row>77</xdr:row>
          <xdr:rowOff>161925</xdr:rowOff>
        </xdr:from>
        <xdr:to xmlns:xdr="http://schemas.openxmlformats.org/drawingml/2006/spreadsheetDrawing">
          <xdr:col>20</xdr:col>
          <xdr:colOff>0</xdr:colOff>
          <xdr:row>79</xdr:row>
          <xdr:rowOff>46355</xdr:rowOff>
        </xdr:to>
        <xdr:sp textlink="">
          <xdr:nvSpPr>
            <xdr:cNvPr id="7176" name="チェック 8" hidden="1">
              <a:extLst>
                <a:ext uri="{63B3BB69-23CF-44E3-9099-C40C66FF867C}">
                  <a14:compatExt spid="_x0000_s7176"/>
                </a:ext>
              </a:extLst>
            </xdr:cNvPr>
            <xdr:cNvSpPr>
              <a:spLocks noRot="1" noChangeShapeType="1"/>
            </xdr:cNvSpPr>
          </xdr:nvSpPr>
          <xdr:spPr>
            <a:xfrm>
              <a:off x="6096000" y="16823055"/>
              <a:ext cx="138112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76200</xdr:colOff>
          <xdr:row>77</xdr:row>
          <xdr:rowOff>161925</xdr:rowOff>
        </xdr:from>
        <xdr:to xmlns:xdr="http://schemas.openxmlformats.org/drawingml/2006/spreadsheetDrawing">
          <xdr:col>26</xdr:col>
          <xdr:colOff>161925</xdr:colOff>
          <xdr:row>79</xdr:row>
          <xdr:rowOff>46355</xdr:rowOff>
        </xdr:to>
        <xdr:sp textlink="">
          <xdr:nvSpPr>
            <xdr:cNvPr id="7177" name="チェック 9" hidden="1">
              <a:extLst>
                <a:ext uri="{63B3BB69-23CF-44E3-9099-C40C66FF867C}">
                  <a14:compatExt spid="_x0000_s7177"/>
                </a:ext>
              </a:extLst>
            </xdr:cNvPr>
            <xdr:cNvSpPr>
              <a:spLocks noRot="1" noChangeShapeType="1"/>
            </xdr:cNvSpPr>
          </xdr:nvSpPr>
          <xdr:spPr>
            <a:xfrm>
              <a:off x="8496300" y="16823055"/>
              <a:ext cx="1343025" cy="255905"/>
            </a:xfrm>
            <a:prstGeom prst="rec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114300</xdr:colOff>
          <xdr:row>29</xdr:row>
          <xdr:rowOff>161925</xdr:rowOff>
        </xdr:from>
        <xdr:to xmlns:xdr="http://schemas.openxmlformats.org/drawingml/2006/spreadsheetDrawing">
          <xdr:col>8</xdr:col>
          <xdr:colOff>104775</xdr:colOff>
          <xdr:row>31</xdr:row>
          <xdr:rowOff>28575</xdr:rowOff>
        </xdr:to>
        <xdr:sp textlink="">
          <xdr:nvSpPr>
            <xdr:cNvPr id="8193" name="チェック 1" hidden="1">
              <a:extLst>
                <a:ext uri="{63B3BB69-23CF-44E3-9099-C40C66FF867C}">
                  <a14:compatExt spid="_x0000_s8193"/>
                </a:ext>
              </a:extLst>
            </xdr:cNvPr>
            <xdr:cNvSpPr>
              <a:spLocks noRot="1" noChangeShapeType="1"/>
            </xdr:cNvSpPr>
          </xdr:nvSpPr>
          <xdr:spPr>
            <a:xfrm>
              <a:off x="2419350" y="7323455"/>
              <a:ext cx="107632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161925</xdr:colOff>
          <xdr:row>29</xdr:row>
          <xdr:rowOff>161925</xdr:rowOff>
        </xdr:from>
        <xdr:to xmlns:xdr="http://schemas.openxmlformats.org/drawingml/2006/spreadsheetDrawing">
          <xdr:col>13</xdr:col>
          <xdr:colOff>133350</xdr:colOff>
          <xdr:row>31</xdr:row>
          <xdr:rowOff>28575</xdr:rowOff>
        </xdr:to>
        <xdr:sp textlink="">
          <xdr:nvSpPr>
            <xdr:cNvPr id="8194" name="チェック 2" hidden="1">
              <a:extLst>
                <a:ext uri="{63B3BB69-23CF-44E3-9099-C40C66FF867C}">
                  <a14:compatExt spid="_x0000_s8194"/>
                </a:ext>
              </a:extLst>
            </xdr:cNvPr>
            <xdr:cNvSpPr>
              <a:spLocks noRot="1" noChangeShapeType="1"/>
            </xdr:cNvSpPr>
          </xdr:nvSpPr>
          <xdr:spPr>
            <a:xfrm>
              <a:off x="3914775" y="7323455"/>
              <a:ext cx="141922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161925</xdr:rowOff>
        </xdr:from>
        <xdr:to xmlns:xdr="http://schemas.openxmlformats.org/drawingml/2006/spreadsheetDrawing">
          <xdr:col>18</xdr:col>
          <xdr:colOff>266700</xdr:colOff>
          <xdr:row>31</xdr:row>
          <xdr:rowOff>28575</xdr:rowOff>
        </xdr:to>
        <xdr:sp textlink="">
          <xdr:nvSpPr>
            <xdr:cNvPr id="8195" name="チェック 3" hidden="1">
              <a:extLst>
                <a:ext uri="{63B3BB69-23CF-44E3-9099-C40C66FF867C}">
                  <a14:compatExt spid="_x0000_s8195"/>
                </a:ext>
              </a:extLst>
            </xdr:cNvPr>
            <xdr:cNvSpPr>
              <a:spLocks noRot="1" noChangeShapeType="1"/>
            </xdr:cNvSpPr>
          </xdr:nvSpPr>
          <xdr:spPr>
            <a:xfrm>
              <a:off x="5924550" y="7323455"/>
              <a:ext cx="135255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171450</xdr:colOff>
          <xdr:row>17</xdr:row>
          <xdr:rowOff>19050</xdr:rowOff>
        </xdr:from>
        <xdr:to xmlns:xdr="http://schemas.openxmlformats.org/drawingml/2006/spreadsheetDrawing">
          <xdr:col>5</xdr:col>
          <xdr:colOff>276225</xdr:colOff>
          <xdr:row>17</xdr:row>
          <xdr:rowOff>304165</xdr:rowOff>
        </xdr:to>
        <xdr:sp textlink="">
          <xdr:nvSpPr>
            <xdr:cNvPr id="8196" name="チェック 4" hidden="1">
              <a:extLst>
                <a:ext uri="{63B3BB69-23CF-44E3-9099-C40C66FF867C}">
                  <a14:compatExt spid="_x0000_s8196"/>
                </a:ext>
              </a:extLst>
            </xdr:cNvPr>
            <xdr:cNvSpPr>
              <a:spLocks noRot="1" noChangeShapeType="1"/>
            </xdr:cNvSpPr>
          </xdr:nvSpPr>
          <xdr:spPr>
            <a:xfrm>
              <a:off x="2114550" y="4555490"/>
              <a:ext cx="46672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95250</xdr:colOff>
          <xdr:row>17</xdr:row>
          <xdr:rowOff>48260</xdr:rowOff>
        </xdr:from>
        <xdr:to xmlns:xdr="http://schemas.openxmlformats.org/drawingml/2006/spreadsheetDrawing">
          <xdr:col>7</xdr:col>
          <xdr:colOff>171450</xdr:colOff>
          <xdr:row>17</xdr:row>
          <xdr:rowOff>276225</xdr:rowOff>
        </xdr:to>
        <xdr:sp textlink="">
          <xdr:nvSpPr>
            <xdr:cNvPr id="8197" name="チェック 5" hidden="1">
              <a:extLst>
                <a:ext uri="{63B3BB69-23CF-44E3-9099-C40C66FF867C}">
                  <a14:compatExt spid="_x0000_s8197"/>
                </a:ext>
              </a:extLst>
            </xdr:cNvPr>
            <xdr:cNvSpPr>
              <a:spLocks noRot="1" noChangeShapeType="1"/>
            </xdr:cNvSpPr>
          </xdr:nvSpPr>
          <xdr:spPr>
            <a:xfrm>
              <a:off x="2762250" y="4584700"/>
              <a:ext cx="438150" cy="227965"/>
            </a:xfrm>
            <a:prstGeom prst="rec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142875</xdr:colOff>
          <xdr:row>32</xdr:row>
          <xdr:rowOff>161925</xdr:rowOff>
        </xdr:from>
        <xdr:to xmlns:xdr="http://schemas.openxmlformats.org/drawingml/2006/spreadsheetDrawing">
          <xdr:col>7</xdr:col>
          <xdr:colOff>466725</xdr:colOff>
          <xdr:row>34</xdr:row>
          <xdr:rowOff>47625</xdr:rowOff>
        </xdr:to>
        <xdr:sp textlink="">
          <xdr:nvSpPr>
            <xdr:cNvPr id="9217" name="チェック 1" hidden="1">
              <a:extLst>
                <a:ext uri="{63B3BB69-23CF-44E3-9099-C40C66FF867C}">
                  <a14:compatExt spid="_x0000_s9217"/>
                </a:ext>
              </a:extLst>
            </xdr:cNvPr>
            <xdr:cNvSpPr>
              <a:spLocks noRot="1" noChangeShapeType="1"/>
            </xdr:cNvSpPr>
          </xdr:nvSpPr>
          <xdr:spPr>
            <a:xfrm>
              <a:off x="3714750" y="7726045"/>
              <a:ext cx="10382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457200</xdr:colOff>
          <xdr:row>32</xdr:row>
          <xdr:rowOff>161925</xdr:rowOff>
        </xdr:from>
        <xdr:to xmlns:xdr="http://schemas.openxmlformats.org/drawingml/2006/spreadsheetDrawing">
          <xdr:col>10</xdr:col>
          <xdr:colOff>428625</xdr:colOff>
          <xdr:row>34</xdr:row>
          <xdr:rowOff>47625</xdr:rowOff>
        </xdr:to>
        <xdr:sp textlink="">
          <xdr:nvSpPr>
            <xdr:cNvPr id="9218" name="チェック 2" hidden="1">
              <a:extLst>
                <a:ext uri="{63B3BB69-23CF-44E3-9099-C40C66FF867C}">
                  <a14:compatExt spid="_x0000_s9218"/>
                </a:ext>
              </a:extLst>
            </xdr:cNvPr>
            <xdr:cNvSpPr>
              <a:spLocks noRot="1" noChangeShapeType="1"/>
            </xdr:cNvSpPr>
          </xdr:nvSpPr>
          <xdr:spPr>
            <a:xfrm>
              <a:off x="5457825" y="7726045"/>
              <a:ext cx="14001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142875</xdr:colOff>
          <xdr:row>32</xdr:row>
          <xdr:rowOff>161925</xdr:rowOff>
        </xdr:from>
        <xdr:to xmlns:xdr="http://schemas.openxmlformats.org/drawingml/2006/spreadsheetDrawing">
          <xdr:col>13</xdr:col>
          <xdr:colOff>123825</xdr:colOff>
          <xdr:row>34</xdr:row>
          <xdr:rowOff>47625</xdr:rowOff>
        </xdr:to>
        <xdr:sp textlink="">
          <xdr:nvSpPr>
            <xdr:cNvPr id="9219" name="チェック 3" hidden="1">
              <a:extLst>
                <a:ext uri="{63B3BB69-23CF-44E3-9099-C40C66FF867C}">
                  <a14:compatExt spid="_x0000_s9219"/>
                </a:ext>
              </a:extLst>
            </xdr:cNvPr>
            <xdr:cNvSpPr>
              <a:spLocks noRot="1" noChangeShapeType="1"/>
            </xdr:cNvSpPr>
          </xdr:nvSpPr>
          <xdr:spPr>
            <a:xfrm>
              <a:off x="7286625" y="7726045"/>
              <a:ext cx="1409700" cy="266700"/>
            </a:xfrm>
            <a:prstGeom prst="rect"/>
          </xdr:spPr>
        </xdr:sp>
        <xdr:clientData/>
      </xdr:twoCellAnchor>
    </mc:Choice>
    <mc:Fallback/>
  </mc:AlternateContent>
</xdr:wsDr>
</file>

<file path=xl/externalLinks/_rels/externalLink1.xml.rels><?xml version="1.0" encoding="UTF-8"?><Relationships xmlns="http://schemas.openxmlformats.org/package/2006/relationships"><Relationship Id="rId1" Type="http://schemas.openxmlformats.org/officeDocument/2006/relationships/externalLinkPath" Target="&#22320;&#22495;&#23494;&#30528;\&#26032;&#35215;\&#9314;\&#24467;&#26989;&#32773;&#12398;&#21220;&#21209;&#12398;&#20307;&#21046;&#21450;&#12403;&#21220;&#21209;&#24418;&#24907;&#19968;&#35239;&#34920;(&#22812;&#38291;&#23550;&#24540;&#22411;&#35370;&#21839;&#20171;&#35703;&#12298;&#27161;&#28310;&#27096;&#24335;1&#12299;).xlsx" TargetMode="External" /></Relationships>
</file>

<file path=xl/externalLinks/_rels/externalLink10.xml.rels><?xml version="1.0" encoding="UTF-8"?><Relationships xmlns="http://schemas.openxmlformats.org/package/2006/relationships"><Relationship Id="rId1" Type="http://schemas.microsoft.com/office/2006/relationships/xlExternalLinkPath/xlPathMissing" Target="&#35469;&#30693;&#30151;&#23550;&#24540;&#22411;&#36890;&#25152;&#65288;1&#26522;&#29256;&#65289;" TargetMode="External" /></Relationships>
</file>

<file path=xl/externalLinks/_rels/externalLink11.xml.rels><?xml version="1.0" encoding="UTF-8"?><Relationships xmlns="http://schemas.openxmlformats.org/package/2006/relationships"><Relationship Id="rId1" Type="http://schemas.microsoft.com/office/2006/relationships/xlExternalLinkPath/xlPathMissing" Target="&#12304;&#35352;&#36617;&#20363;&#12305;&#35469;&#30693;&#30151;&#23550;&#24540;&#22411;&#36890;&#25152;" TargetMode="External" /></Relationships>
</file>

<file path=xl/externalLinks/_rels/externalLink12.xml.rels><?xml version="1.0" encoding="UTF-8"?><Relationships xmlns="http://schemas.openxmlformats.org/package/2006/relationships"><Relationship Id="rId1" Type="http://schemas.microsoft.com/office/2006/relationships/xlExternalLinkPath/xlPathMissing" Target="&#23567;&#22810;&#27231;(50&#20154;)" TargetMode="External" /></Relationships>
</file>

<file path=xl/externalLinks/_rels/externalLink13.xml.rels><?xml version="1.0" encoding="UTF-8"?><Relationships xmlns="http://schemas.openxmlformats.org/package/2006/relationships"><Relationship Id="rId1" Type="http://schemas.microsoft.com/office/2006/relationships/xlExternalLinkPath/xlPathMissing" Target="&#12304;&#35352;&#36617;&#20363;&#12305;&#23567;&#22810;&#27231;" TargetMode="External" /></Relationships>
</file>

<file path=xl/externalLinks/_rels/externalLink14.xml.rels><?xml version="1.0" encoding="UTF-8"?><Relationships xmlns="http://schemas.openxmlformats.org/package/2006/relationships"><Relationship Id="rId1" Type="http://schemas.microsoft.com/office/2006/relationships/xlExternalLinkPath/xlPathMissing" Target="&#29305;&#23450;&#26045;&#35373;&#20837;&#23621;&#32773;&#29983;&#27963;&#20171;&#35703;" TargetMode="External" /></Relationships>
</file>

<file path=xl/externalLinks/_rels/externalLink15.xml.rels><?xml version="1.0" encoding="UTF-8"?><Relationships xmlns="http://schemas.openxmlformats.org/package/2006/relationships"><Relationship Id="rId1" Type="http://schemas.microsoft.com/office/2006/relationships/xlExternalLinkPath/xlPathMissing" Target="&#30475;&#22810;&#27231;(50&#20154;)" TargetMode="External" /></Relationships>
</file>

<file path=xl/externalLinks/_rels/externalLink16.xml.rels><?xml version="1.0" encoding="UTF-8"?><Relationships xmlns="http://schemas.openxmlformats.org/package/2006/relationships"><Relationship Id="rId1" Type="http://schemas.microsoft.com/office/2006/relationships/xlExternalLinkPath/xlPathMissing" Target="&#12304;&#35352;&#36617;&#20363;&#12305;&#30475;&#22810;&#27231;"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22320;&#22495;&#23494;&#30528;\&#26032;&#35215;\&#9314;\&#24467;&#26989;&#32773;&#12398;&#21220;&#21209;&#12398;&#20307;&#21046;&#21450;&#12403;&#21220;&#21209;&#24418;&#24907;&#19968;&#35239;&#34920;(&#35469;&#30693;&#30151;&#23550;&#24540;&#22411;&#20849;&#21516;&#29983;&#27963;&#20171;&#35703;&#12298;&#27161;&#28310;&#27096;&#24335;1&#12299;).xlsx" TargetMode="External" /></Relationships>
</file>

<file path=xl/externalLinks/_rels/externalLink3.xml.rels><?xml version="1.0" encoding="UTF-8"?><Relationships xmlns="http://schemas.openxmlformats.org/package/2006/relationships"><Relationship Id="rId1" Type="http://schemas.microsoft.com/office/2006/relationships/xlExternalLinkPath/xlPathMissing" Target="&#12304;&#35352;&#36617;&#20363;&#12305;&#29305;&#23450;&#26045;&#35373;&#20837;&#23621;&#32773;&#29983;&#27963;&#20171;&#35703;" TargetMode="External" /></Relationships>
</file>

<file path=xl/externalLinks/_rels/externalLink4.xml.rels><?xml version="1.0" encoding="UTF-8"?><Relationships xmlns="http://schemas.openxmlformats.org/package/2006/relationships"><Relationship Id="rId1" Type="http://schemas.microsoft.com/office/2006/relationships/xlExternalLinkPath/xlPathMissing" Target="&#12304;&#35352;&#36617;&#20363;&#12305;&#23450;&#26399;&#24033;&#22238;&#12539;&#38543;&#26178;&#23550;&#24540;&#22411;" TargetMode="External" /></Relationships>
</file>

<file path=xl/externalLinks/_rels/externalLink5.xml.rels><?xml version="1.0" encoding="UTF-8"?><Relationships xmlns="http://schemas.openxmlformats.org/package/2006/relationships"><Relationship Id="rId1" Type="http://schemas.microsoft.com/office/2006/relationships/xlExternalLinkPath/xlPathMissing" Target="&#23450;&#26399;&#24033;&#22238;&#12539;&#38543;&#26178;&#23550;&#24540;&#22411;" TargetMode="External" /></Relationships>
</file>

<file path=xl/externalLinks/_rels/externalLink6.xml.rels><?xml version="1.0" encoding="UTF-8"?><Relationships xmlns="http://schemas.openxmlformats.org/package/2006/relationships"><Relationship Id="rId1" Type="http://schemas.microsoft.com/office/2006/relationships/xlExternalLinkPath/xlPathMissing" Target="&#22320;&#23494;&#36890;&#25152;&#65288;1&#26522;&#29256;&#65289;" TargetMode="External" /></Relationships>
</file>

<file path=xl/externalLinks/_rels/externalLink7.xml.rels><?xml version="1.0" encoding="UTF-8"?><Relationships xmlns="http://schemas.openxmlformats.org/package/2006/relationships"><Relationship Id="rId1" Type="http://schemas.microsoft.com/office/2006/relationships/xlExternalLinkPath/xlPathMissing" Target="&#12304;&#35352;&#36617;&#20363;&#12305;&#22320;&#23494;&#36890;&#25152;" TargetMode="External" /></Relationships>
</file>

<file path=xl/externalLinks/_rels/externalLink8.xml.rels><?xml version="1.0" encoding="UTF-8"?><Relationships xmlns="http://schemas.openxmlformats.org/package/2006/relationships"><Relationship Id="rId1" Type="http://schemas.microsoft.com/office/2006/relationships/xlExternalLinkPath/xlPathMissing" Target="&#30274;&#39178;&#36890;&#25152;&#65288;1&#26522;&#29256;&#65289;" TargetMode="External" /></Relationships>
</file>

<file path=xl/externalLinks/_rels/externalLink9.xml.rels><?xml version="1.0" encoding="UTF-8"?><Relationships xmlns="http://schemas.openxmlformats.org/package/2006/relationships"><Relationship Id="rId1" Type="http://schemas.microsoft.com/office/2006/relationships/xlExternalLinkPath/xlPathMissing" Target="&#12304;&#35352;&#36617;&#20363;&#12305;&#30274;&#39178;&#36890;&#25152;"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夜間対応型訪問介護"/>
      <sheetName val="【記載例】夜間対応型訪問介護"/>
      <sheetName val="シフト記号表"/>
      <sheetName val="【記載例】シフト記号表（勤務時間帯）"/>
      <sheetName val="記入方法"/>
      <sheetName val="プルダウン・リスト"/>
    </sheetNames>
    <sheetDataSet>
      <sheetData sheetId="0"/>
      <sheetData sheetId="1"/>
      <sheetData sheetId="2"/>
      <sheetData sheetId="3">
        <row r="6">
          <cell r="C6" t="str">
            <v>a</v>
          </cell>
          <cell r="D6" t="str">
            <v>a</v>
          </cell>
          <cell r="E6" t="str">
            <v>：</v>
          </cell>
          <cell r="F6">
            <v>0.375</v>
          </cell>
          <cell r="G6" t="str">
            <v>～</v>
          </cell>
          <cell r="H6">
            <v>0.75</v>
          </cell>
          <cell r="I6" t="str">
            <v>（</v>
          </cell>
          <cell r="J6">
            <v>4.1666666666666664e-002</v>
          </cell>
          <cell r="K6" t="str">
            <v>）</v>
          </cell>
          <cell r="L6">
            <v>8</v>
          </cell>
        </row>
        <row r="7">
          <cell r="C7" t="str">
            <v>b</v>
          </cell>
          <cell r="D7" t="str">
            <v>b</v>
          </cell>
          <cell r="E7" t="str">
            <v>：</v>
          </cell>
          <cell r="F7">
            <v>0.89583333333333337</v>
          </cell>
          <cell r="G7" t="str">
            <v>～</v>
          </cell>
          <cell r="H7">
            <v>0.27083333333333331</v>
          </cell>
          <cell r="I7" t="str">
            <v>（</v>
          </cell>
          <cell r="J7">
            <v>4.1666666666666664e-002</v>
          </cell>
          <cell r="K7" t="str">
            <v>）</v>
          </cell>
          <cell r="L7">
            <v>7.9999999999999964</v>
          </cell>
        </row>
        <row r="8">
          <cell r="C8" t="str">
            <v>c</v>
          </cell>
          <cell r="D8" t="str">
            <v>c</v>
          </cell>
          <cell r="E8" t="str">
            <v>：</v>
          </cell>
          <cell r="F8">
            <v>0.375</v>
          </cell>
          <cell r="G8" t="str">
            <v>～</v>
          </cell>
          <cell r="H8">
            <v>0.5</v>
          </cell>
          <cell r="I8" t="str">
            <v>（</v>
          </cell>
          <cell r="J8">
            <v>0</v>
          </cell>
          <cell r="K8" t="str">
            <v>）</v>
          </cell>
          <cell r="L8">
            <v>3</v>
          </cell>
        </row>
        <row r="9">
          <cell r="C9" t="str">
            <v>d</v>
          </cell>
          <cell r="D9" t="str">
            <v>d</v>
          </cell>
          <cell r="E9" t="str">
            <v>：</v>
          </cell>
          <cell r="F9">
            <v>0.54166666666666663</v>
          </cell>
          <cell r="G9" t="str">
            <v>～</v>
          </cell>
          <cell r="H9">
            <v>0.75</v>
          </cell>
          <cell r="I9" t="str">
            <v>（</v>
          </cell>
          <cell r="J9">
            <v>0</v>
          </cell>
          <cell r="K9" t="str">
            <v>）</v>
          </cell>
          <cell r="L9">
            <v>5.0000000000000009</v>
          </cell>
        </row>
        <row r="10">
          <cell r="C10" t="str">
            <v>e</v>
          </cell>
          <cell r="D10" t="str">
            <v>e</v>
          </cell>
          <cell r="E10" t="str">
            <v>：</v>
          </cell>
          <cell r="G10" t="str">
            <v>～</v>
          </cell>
          <cell r="I10" t="str">
            <v>（</v>
          </cell>
          <cell r="J10">
            <v>0</v>
          </cell>
          <cell r="K10" t="str">
            <v>）</v>
          </cell>
          <cell r="L10" t="str">
            <v/>
          </cell>
        </row>
        <row r="11">
          <cell r="C11" t="str">
            <v>f</v>
          </cell>
          <cell r="D11" t="str">
            <v>f</v>
          </cell>
          <cell r="E11" t="str">
            <v>：</v>
          </cell>
          <cell r="G11" t="str">
            <v>～</v>
          </cell>
          <cell r="I11" t="str">
            <v>（</v>
          </cell>
          <cell r="J11">
            <v>0</v>
          </cell>
          <cell r="K11" t="str">
            <v>）</v>
          </cell>
          <cell r="L11" t="str">
            <v/>
          </cell>
        </row>
        <row r="12">
          <cell r="C12" t="str">
            <v>g</v>
          </cell>
          <cell r="D12" t="str">
            <v>g</v>
          </cell>
          <cell r="E12" t="str">
            <v>：</v>
          </cell>
          <cell r="G12" t="str">
            <v>～</v>
          </cell>
          <cell r="I12" t="str">
            <v>（</v>
          </cell>
          <cell r="J12">
            <v>0</v>
          </cell>
          <cell r="K12" t="str">
            <v>）</v>
          </cell>
          <cell r="L12" t="str">
            <v/>
          </cell>
        </row>
        <row r="13">
          <cell r="C13" t="str">
            <v>h</v>
          </cell>
          <cell r="D13" t="str">
            <v>h</v>
          </cell>
          <cell r="E13" t="str">
            <v>：</v>
          </cell>
          <cell r="G13" t="str">
            <v>～</v>
          </cell>
          <cell r="I13" t="str">
            <v>（</v>
          </cell>
          <cell r="J13">
            <v>0</v>
          </cell>
          <cell r="K13" t="str">
            <v>）</v>
          </cell>
          <cell r="L13" t="str">
            <v/>
          </cell>
        </row>
        <row r="14">
          <cell r="C14" t="str">
            <v>i</v>
          </cell>
          <cell r="D14" t="str">
            <v>i</v>
          </cell>
          <cell r="E14" t="str">
            <v>：</v>
          </cell>
          <cell r="G14" t="str">
            <v>～</v>
          </cell>
          <cell r="I14" t="str">
            <v>（</v>
          </cell>
          <cell r="J14">
            <v>0</v>
          </cell>
          <cell r="K14" t="str">
            <v>）</v>
          </cell>
          <cell r="L14" t="str">
            <v/>
          </cell>
        </row>
        <row r="15">
          <cell r="C15" t="str">
            <v>j</v>
          </cell>
          <cell r="D15" t="str">
            <v>j</v>
          </cell>
          <cell r="E15" t="str">
            <v>：</v>
          </cell>
          <cell r="G15" t="str">
            <v>～</v>
          </cell>
          <cell r="I15" t="str">
            <v>（</v>
          </cell>
          <cell r="J15">
            <v>0</v>
          </cell>
          <cell r="K15" t="str">
            <v>）</v>
          </cell>
          <cell r="L15" t="str">
            <v/>
          </cell>
        </row>
        <row r="16">
          <cell r="C16" t="str">
            <v>k</v>
          </cell>
          <cell r="D16" t="str">
            <v>k</v>
          </cell>
          <cell r="E16" t="str">
            <v>：</v>
          </cell>
          <cell r="G16" t="str">
            <v>～</v>
          </cell>
          <cell r="I16" t="str">
            <v>（</v>
          </cell>
          <cell r="J16">
            <v>0</v>
          </cell>
          <cell r="K16" t="str">
            <v>）</v>
          </cell>
          <cell r="L16" t="str">
            <v/>
          </cell>
        </row>
        <row r="17">
          <cell r="C17" t="str">
            <v>l</v>
          </cell>
          <cell r="D17" t="str">
            <v>l</v>
          </cell>
          <cell r="E17" t="str">
            <v>：</v>
          </cell>
          <cell r="G17" t="str">
            <v>～</v>
          </cell>
          <cell r="I17" t="str">
            <v>（</v>
          </cell>
          <cell r="J17">
            <v>0</v>
          </cell>
          <cell r="K17" t="str">
            <v>）</v>
          </cell>
          <cell r="L17" t="str">
            <v/>
          </cell>
        </row>
        <row r="18">
          <cell r="C18" t="str">
            <v>m</v>
          </cell>
          <cell r="D18" t="str">
            <v>m</v>
          </cell>
          <cell r="E18" t="str">
            <v>：</v>
          </cell>
          <cell r="G18" t="str">
            <v>～</v>
          </cell>
          <cell r="I18" t="str">
            <v>（</v>
          </cell>
          <cell r="J18">
            <v>0</v>
          </cell>
          <cell r="K18" t="str">
            <v>）</v>
          </cell>
          <cell r="L18" t="str">
            <v/>
          </cell>
        </row>
        <row r="19">
          <cell r="C19" t="str">
            <v>n</v>
          </cell>
          <cell r="D19" t="str">
            <v>n</v>
          </cell>
          <cell r="E19" t="str">
            <v>：</v>
          </cell>
          <cell r="G19" t="str">
            <v>～</v>
          </cell>
          <cell r="I19" t="str">
            <v>（</v>
          </cell>
          <cell r="J19">
            <v>0</v>
          </cell>
          <cell r="K19" t="str">
            <v>）</v>
          </cell>
          <cell r="L19" t="str">
            <v/>
          </cell>
        </row>
        <row r="20">
          <cell r="C20" t="str">
            <v>o</v>
          </cell>
          <cell r="D20" t="str">
            <v>o</v>
          </cell>
          <cell r="E20" t="str">
            <v>：</v>
          </cell>
          <cell r="G20" t="str">
            <v>～</v>
          </cell>
          <cell r="I20" t="str">
            <v>（</v>
          </cell>
          <cell r="J20">
            <v>0</v>
          </cell>
          <cell r="K20" t="str">
            <v>）</v>
          </cell>
          <cell r="L20" t="str">
            <v/>
          </cell>
        </row>
        <row r="21">
          <cell r="C21" t="str">
            <v>p</v>
          </cell>
          <cell r="D21" t="str">
            <v>p</v>
          </cell>
          <cell r="E21" t="str">
            <v>：</v>
          </cell>
          <cell r="G21" t="str">
            <v>～</v>
          </cell>
          <cell r="I21" t="str">
            <v>（</v>
          </cell>
          <cell r="J21">
            <v>0</v>
          </cell>
          <cell r="K21" t="str">
            <v>）</v>
          </cell>
          <cell r="L21" t="str">
            <v/>
          </cell>
        </row>
        <row r="22">
          <cell r="C22" t="str">
            <v>q</v>
          </cell>
          <cell r="D22" t="str">
            <v>q</v>
          </cell>
          <cell r="E22" t="str">
            <v>：</v>
          </cell>
          <cell r="G22" t="str">
            <v>～</v>
          </cell>
          <cell r="I22" t="str">
            <v>（</v>
          </cell>
          <cell r="J22">
            <v>0</v>
          </cell>
          <cell r="K22" t="str">
            <v>）</v>
          </cell>
          <cell r="L22" t="str">
            <v/>
          </cell>
        </row>
        <row r="23">
          <cell r="C23" t="str">
            <v>r</v>
          </cell>
          <cell r="D23" t="str">
            <v>r</v>
          </cell>
          <cell r="E23" t="str">
            <v>：</v>
          </cell>
          <cell r="G23" t="str">
            <v>～</v>
          </cell>
          <cell r="I23" t="str">
            <v>（</v>
          </cell>
          <cell r="K23" t="str">
            <v>）</v>
          </cell>
          <cell r="L23">
            <v>1</v>
          </cell>
        </row>
        <row r="24">
          <cell r="C24" t="str">
            <v>s</v>
          </cell>
          <cell r="D24" t="str">
            <v>s</v>
          </cell>
          <cell r="E24" t="str">
            <v>：</v>
          </cell>
          <cell r="G24" t="str">
            <v>～</v>
          </cell>
          <cell r="I24" t="str">
            <v>（</v>
          </cell>
          <cell r="K24" t="str">
            <v>）</v>
          </cell>
          <cell r="L24">
            <v>2</v>
          </cell>
        </row>
        <row r="25">
          <cell r="C25" t="str">
            <v>t</v>
          </cell>
          <cell r="D25" t="str">
            <v>t</v>
          </cell>
          <cell r="E25" t="str">
            <v>：</v>
          </cell>
          <cell r="G25" t="str">
            <v>～</v>
          </cell>
          <cell r="I25" t="str">
            <v>（</v>
          </cell>
          <cell r="K25" t="str">
            <v>）</v>
          </cell>
          <cell r="L25">
            <v>3</v>
          </cell>
        </row>
        <row r="26">
          <cell r="C26" t="str">
            <v>u</v>
          </cell>
          <cell r="D26" t="str">
            <v>u</v>
          </cell>
          <cell r="E26" t="str">
            <v>：</v>
          </cell>
          <cell r="G26" t="str">
            <v>～</v>
          </cell>
          <cell r="I26" t="str">
            <v>（</v>
          </cell>
          <cell r="K26" t="str">
            <v>）</v>
          </cell>
          <cell r="L26">
            <v>4</v>
          </cell>
        </row>
        <row r="27">
          <cell r="C27" t="str">
            <v>v</v>
          </cell>
          <cell r="D27" t="str">
            <v>v</v>
          </cell>
          <cell r="E27" t="str">
            <v>：</v>
          </cell>
          <cell r="G27" t="str">
            <v>～</v>
          </cell>
          <cell r="I27" t="str">
            <v>（</v>
          </cell>
          <cell r="K27" t="str">
            <v>）</v>
          </cell>
          <cell r="L27">
            <v>5</v>
          </cell>
        </row>
        <row r="28">
          <cell r="C28" t="str">
            <v>w</v>
          </cell>
          <cell r="D28" t="str">
            <v>w</v>
          </cell>
          <cell r="E28" t="str">
            <v>：</v>
          </cell>
          <cell r="G28" t="str">
            <v>～</v>
          </cell>
          <cell r="I28" t="str">
            <v>（</v>
          </cell>
          <cell r="K28" t="str">
            <v>）</v>
          </cell>
          <cell r="L28">
            <v>6</v>
          </cell>
        </row>
        <row r="29">
          <cell r="C29" t="str">
            <v>x</v>
          </cell>
          <cell r="D29" t="str">
            <v>x</v>
          </cell>
          <cell r="E29" t="str">
            <v>：</v>
          </cell>
          <cell r="G29" t="str">
            <v>～</v>
          </cell>
          <cell r="I29" t="str">
            <v>（</v>
          </cell>
          <cell r="K29" t="str">
            <v>）</v>
          </cell>
          <cell r="L29">
            <v>7</v>
          </cell>
        </row>
        <row r="30">
          <cell r="C30" t="str">
            <v>y</v>
          </cell>
          <cell r="D30" t="str">
            <v>y</v>
          </cell>
          <cell r="E30" t="str">
            <v>：</v>
          </cell>
          <cell r="G30" t="str">
            <v>～</v>
          </cell>
          <cell r="I30" t="str">
            <v>（</v>
          </cell>
          <cell r="K30" t="str">
            <v>）</v>
          </cell>
          <cell r="L30">
            <v>8</v>
          </cell>
        </row>
        <row r="31">
          <cell r="C31" t="str">
            <v>z</v>
          </cell>
          <cell r="D31" t="str">
            <v>z</v>
          </cell>
          <cell r="E31" t="str">
            <v>：</v>
          </cell>
          <cell r="G31" t="str">
            <v>～</v>
          </cell>
          <cell r="I31" t="str">
            <v>（</v>
          </cell>
          <cell r="K31" t="str">
            <v>）</v>
          </cell>
          <cell r="L31">
            <v>1</v>
          </cell>
        </row>
        <row r="32">
          <cell r="C32" t="str">
            <v>x</v>
          </cell>
          <cell r="D32" t="str">
            <v>x</v>
          </cell>
          <cell r="E32" t="str">
            <v>：</v>
          </cell>
          <cell r="G32" t="str">
            <v>～</v>
          </cell>
          <cell r="I32" t="str">
            <v>（</v>
          </cell>
          <cell r="K32" t="str">
            <v>）</v>
          </cell>
          <cell r="L32">
            <v>2</v>
          </cell>
        </row>
        <row r="33">
          <cell r="C33" t="str">
            <v>aa</v>
          </cell>
          <cell r="D33" t="str">
            <v>aa</v>
          </cell>
          <cell r="E33" t="str">
            <v>：</v>
          </cell>
          <cell r="G33" t="str">
            <v>～</v>
          </cell>
          <cell r="I33" t="str">
            <v>（</v>
          </cell>
          <cell r="K33" t="str">
            <v>）</v>
          </cell>
          <cell r="L33">
            <v>3</v>
          </cell>
        </row>
        <row r="34">
          <cell r="C34" t="str">
            <v>ab</v>
          </cell>
          <cell r="D34" t="str">
            <v>ab</v>
          </cell>
          <cell r="E34" t="str">
            <v>：</v>
          </cell>
          <cell r="G34" t="str">
            <v>～</v>
          </cell>
          <cell r="I34" t="str">
            <v>（</v>
          </cell>
          <cell r="K34" t="str">
            <v>）</v>
          </cell>
          <cell r="L34">
            <v>4</v>
          </cell>
        </row>
        <row r="35">
          <cell r="C35" t="str">
            <v>ac</v>
          </cell>
          <cell r="D35" t="str">
            <v>ac</v>
          </cell>
          <cell r="E35" t="str">
            <v>：</v>
          </cell>
          <cell r="G35" t="str">
            <v>～</v>
          </cell>
          <cell r="I35" t="str">
            <v>（</v>
          </cell>
          <cell r="K35" t="str">
            <v>）</v>
          </cell>
          <cell r="L35">
            <v>5</v>
          </cell>
        </row>
        <row r="36">
          <cell r="C36" t="str">
            <v>ad</v>
          </cell>
          <cell r="D36" t="str">
            <v>ad</v>
          </cell>
          <cell r="E36" t="str">
            <v>：</v>
          </cell>
          <cell r="G36" t="str">
            <v>～</v>
          </cell>
          <cell r="I36" t="str">
            <v>（</v>
          </cell>
          <cell r="K36" t="str">
            <v>）</v>
          </cell>
          <cell r="L36">
            <v>6</v>
          </cell>
        </row>
        <row r="37">
          <cell r="C37" t="str">
            <v>ae</v>
          </cell>
          <cell r="D37" t="str">
            <v>ae</v>
          </cell>
          <cell r="E37" t="str">
            <v>：</v>
          </cell>
          <cell r="G37" t="str">
            <v>～</v>
          </cell>
          <cell r="I37" t="str">
            <v>（</v>
          </cell>
          <cell r="K37" t="str">
            <v>）</v>
          </cell>
          <cell r="L37">
            <v>7</v>
          </cell>
        </row>
        <row r="38">
          <cell r="C38" t="str">
            <v>af</v>
          </cell>
          <cell r="D38" t="str">
            <v>af</v>
          </cell>
          <cell r="E38" t="str">
            <v>：</v>
          </cell>
          <cell r="G38" t="str">
            <v>～</v>
          </cell>
          <cell r="I38" t="str">
            <v>（</v>
          </cell>
          <cell r="K38" t="str">
            <v>）</v>
          </cell>
          <cell r="L38">
            <v>8</v>
          </cell>
        </row>
        <row r="39">
          <cell r="C39" t="str">
            <v>ag</v>
          </cell>
          <cell r="E39" t="str">
            <v>：</v>
          </cell>
          <cell r="G39" t="str">
            <v>～</v>
          </cell>
          <cell r="I39" t="str">
            <v>（</v>
          </cell>
          <cell r="J39">
            <v>0</v>
          </cell>
          <cell r="K39" t="str">
            <v>）</v>
          </cell>
          <cell r="L39" t="str">
            <v/>
          </cell>
        </row>
        <row r="40">
          <cell r="C40" t="str">
            <v>-</v>
          </cell>
          <cell r="E40" t="str">
            <v>：</v>
          </cell>
          <cell r="G40" t="str">
            <v>～</v>
          </cell>
          <cell r="I40" t="str">
            <v>（</v>
          </cell>
          <cell r="J40">
            <v>0</v>
          </cell>
          <cell r="K40" t="str">
            <v>）</v>
          </cell>
          <cell r="L40" t="str">
            <v/>
          </cell>
        </row>
        <row r="41">
          <cell r="C41" t="str">
            <v>-</v>
          </cell>
          <cell r="D41" t="str">
            <v>ag</v>
          </cell>
          <cell r="E41" t="str">
            <v>：</v>
          </cell>
          <cell r="F41" t="str">
            <v>-</v>
          </cell>
          <cell r="G41" t="str">
            <v>～</v>
          </cell>
          <cell r="H41" t="str">
            <v>-</v>
          </cell>
          <cell r="I41" t="str">
            <v>（</v>
          </cell>
          <cell r="J41" t="str">
            <v>-</v>
          </cell>
          <cell r="K41" t="str">
            <v>）</v>
          </cell>
          <cell r="L41" t="str">
            <v/>
          </cell>
        </row>
        <row r="42">
          <cell r="C42" t="str">
            <v>ah</v>
          </cell>
          <cell r="E42" t="str">
            <v>：</v>
          </cell>
          <cell r="G42" t="str">
            <v>～</v>
          </cell>
          <cell r="I42" t="str">
            <v>（</v>
          </cell>
          <cell r="J42">
            <v>0</v>
          </cell>
          <cell r="K42" t="str">
            <v>）</v>
          </cell>
          <cell r="L42" t="str">
            <v/>
          </cell>
        </row>
        <row r="43">
          <cell r="C43" t="str">
            <v>-</v>
          </cell>
          <cell r="E43" t="str">
            <v>：</v>
          </cell>
          <cell r="G43" t="str">
            <v>～</v>
          </cell>
          <cell r="I43" t="str">
            <v>（</v>
          </cell>
          <cell r="J43">
            <v>0</v>
          </cell>
          <cell r="K43" t="str">
            <v>）</v>
          </cell>
          <cell r="L43" t="str">
            <v/>
          </cell>
        </row>
        <row r="44">
          <cell r="C44" t="str">
            <v>-</v>
          </cell>
          <cell r="D44" t="str">
            <v>ah</v>
          </cell>
          <cell r="E44" t="str">
            <v>：</v>
          </cell>
          <cell r="F44" t="str">
            <v>-</v>
          </cell>
          <cell r="G44" t="str">
            <v>～</v>
          </cell>
          <cell r="H44" t="str">
            <v>-</v>
          </cell>
          <cell r="I44" t="str">
            <v>（</v>
          </cell>
          <cell r="J44" t="str">
            <v>-</v>
          </cell>
          <cell r="K44" t="str">
            <v>）</v>
          </cell>
          <cell r="L44" t="str">
            <v/>
          </cell>
        </row>
        <row r="45">
          <cell r="C45" t="str">
            <v>ai</v>
          </cell>
          <cell r="E45" t="str">
            <v>：</v>
          </cell>
          <cell r="G45" t="str">
            <v>～</v>
          </cell>
          <cell r="I45" t="str">
            <v>（</v>
          </cell>
          <cell r="J45">
            <v>0</v>
          </cell>
          <cell r="K45" t="str">
            <v>）</v>
          </cell>
          <cell r="L45" t="str">
            <v/>
          </cell>
        </row>
        <row r="46">
          <cell r="C46" t="str">
            <v>-</v>
          </cell>
          <cell r="E46" t="str">
            <v>：</v>
          </cell>
          <cell r="G46" t="str">
            <v>～</v>
          </cell>
          <cell r="I46" t="str">
            <v>（</v>
          </cell>
          <cell r="J46">
            <v>0</v>
          </cell>
          <cell r="K46" t="str">
            <v>）</v>
          </cell>
          <cell r="L46" t="str">
            <v/>
          </cell>
        </row>
        <row r="47">
          <cell r="C47" t="str">
            <v>-</v>
          </cell>
          <cell r="D47" t="str">
            <v>ai</v>
          </cell>
          <cell r="E47" t="str">
            <v>：</v>
          </cell>
          <cell r="F47" t="str">
            <v>-</v>
          </cell>
          <cell r="G47" t="str">
            <v>～</v>
          </cell>
          <cell r="H47" t="str">
            <v>-</v>
          </cell>
          <cell r="I47" t="str">
            <v>（</v>
          </cell>
          <cell r="J47" t="str">
            <v>-</v>
          </cell>
          <cell r="K47" t="str">
            <v>）</v>
          </cell>
          <cell r="L47" t="str">
            <v/>
          </cell>
        </row>
      </sheetData>
      <sheetData sheetId="4"/>
      <sheetData sheetId="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認知症対応型通所（1枚版）"/>
    </sheetNames>
    <sheetDataSet>
      <sheetData sheetId="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記載例】認知症対応型通所"/>
    </sheetNames>
    <sheetDataSet>
      <sheetData sheetId="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小多機(50人)"/>
    </sheetNames>
    <sheetDataSet>
      <sheetData sheetId="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記載例】小多機"/>
    </sheetNames>
    <sheetDataSet>
      <sheetData sheetId="0"/>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特定施設入居者生活介護"/>
    </sheetNames>
    <sheetDataSet>
      <sheetData sheetId="0"/>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看多機(50人)"/>
    </sheetNames>
    <sheetDataSet>
      <sheetData sheetId="0"/>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記載例】看多機"/>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認知症対応型共同生活介護(50人)"/>
      <sheetName val="認知症対応型共同生活介護（1枚用）"/>
      <sheetName val="【記載例】認知症対応型共同生活介護"/>
      <sheetName val="シフト記号表（勤務時間帯）"/>
      <sheetName val="【記載例】シフト記号表（勤務時間帯）"/>
      <sheetName val="記入方法"/>
      <sheetName val="プルダウン・リスト"/>
    </sheetNames>
    <sheetDataSet>
      <sheetData sheetId="0"/>
      <sheetData sheetId="1"/>
      <sheetData sheetId="2"/>
      <sheetData sheetId="3"/>
      <sheetData sheetId="4"/>
      <sheetData sheetId="5"/>
      <sheetData sheetId="6">
        <row r="14">
          <cell r="C14" t="str">
            <v>管理者</v>
          </cell>
          <cell r="D14" t="str">
            <v>介護従業者</v>
          </cell>
          <cell r="E14" t="str">
            <v>計画作成担当者</v>
          </cell>
          <cell r="F14" t="str">
            <v>ー</v>
          </cell>
          <cell r="G14" t="str">
            <v>ー</v>
          </cell>
          <cell r="H14" t="str">
            <v>ー</v>
          </cell>
          <cell r="I14" t="str">
            <v>ー</v>
          </cell>
          <cell r="J14" t="str">
            <v>ー</v>
          </cell>
          <cell r="K14" t="str">
            <v>ー</v>
          </cell>
          <cell r="L14" t="str">
            <v>ー</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記載例】特定施設入居者生活介護"/>
    </sheetNames>
    <sheetDataSet>
      <sheetData sheetId="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記載例】定期巡回・随時対応型"/>
    </sheetNames>
    <sheetDataSet>
      <sheetData sheetId="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定期巡回・随時対応型"/>
    </sheetNames>
    <sheetDataSet>
      <sheetData sheetId="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地密通所（1枚版）"/>
    </sheetNames>
    <sheetDataSet>
      <sheetData sheetId="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記載例】地密通所"/>
    </sheetNames>
    <sheetDataSet>
      <sheetData sheetId="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療養通所（1枚版）"/>
    </sheetNames>
    <sheetDataSet>
      <sheetData sheetId="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記載例】療養通所"/>
    </sheetNames>
    <sheetDataSet>
      <sheetData sheetId="0"/>
    </sheetDataSet>
  </externalBook>
</externalLink>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4.xml" /><Relationship Id="rId3" Type="http://schemas.openxmlformats.org/officeDocument/2006/relationships/vmlDrawing" Target="../drawings/vmlDrawing3.vml" /><Relationship Id="rId4" Type="http://schemas.openxmlformats.org/officeDocument/2006/relationships/ctrlProp" Target="../ctrlProps/ctrlProp5.xml" /><Relationship Id="rId5" Type="http://schemas.openxmlformats.org/officeDocument/2006/relationships/ctrlProp" Target="../ctrlProps/ctrlProp6.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5.xml" /><Relationship Id="rId3" Type="http://schemas.openxmlformats.org/officeDocument/2006/relationships/vmlDrawing" Target="../drawings/vmlDrawing4.vml" /><Relationship Id="rId4" Type="http://schemas.openxmlformats.org/officeDocument/2006/relationships/ctrlProp" Target="../ctrlProps/ctrlProp7.xml" /><Relationship Id="rId5" Type="http://schemas.openxmlformats.org/officeDocument/2006/relationships/ctrlProp" Target="../ctrlProps/ctrlProp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6.xml" /><Relationship Id="rId3" Type="http://schemas.openxmlformats.org/officeDocument/2006/relationships/vmlDrawing" Target="../drawings/vmlDrawing5.vml" /><Relationship Id="rId4" Type="http://schemas.openxmlformats.org/officeDocument/2006/relationships/ctrlProp" Target="../ctrlProps/ctrlProp9.xml" /><Relationship Id="rId5" Type="http://schemas.openxmlformats.org/officeDocument/2006/relationships/ctrlProp" Target="../ctrlProps/ctrlProp10.xml" /><Relationship Id="rId6" Type="http://schemas.openxmlformats.org/officeDocument/2006/relationships/ctrlProp" Target="../ctrlProps/ctrlProp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7.xml" /><Relationship Id="rId3" Type="http://schemas.openxmlformats.org/officeDocument/2006/relationships/vmlDrawing" Target="../drawings/vmlDrawing6.vml" /><Relationship Id="rId4" Type="http://schemas.openxmlformats.org/officeDocument/2006/relationships/ctrlProp" Target="../ctrlProps/ctrlProp12.xml" /><Relationship Id="rId5" Type="http://schemas.openxmlformats.org/officeDocument/2006/relationships/ctrlProp" Target="../ctrlProps/ctrlProp13.xml" /><Relationship Id="rId6" Type="http://schemas.openxmlformats.org/officeDocument/2006/relationships/ctrlProp" Target="../ctrlProps/ctrlProp14.xml" /><Relationship Id="rId7" Type="http://schemas.openxmlformats.org/officeDocument/2006/relationships/ctrlProp" Target="../ctrlProps/ctrlProp15.xml" /><Relationship Id="rId8" Type="http://schemas.openxmlformats.org/officeDocument/2006/relationships/ctrlProp" Target="../ctrlProps/ctrlProp16.xml" /><Relationship Id="rId9" Type="http://schemas.openxmlformats.org/officeDocument/2006/relationships/ctrlProp" Target="../ctrlProps/ctrlProp17.xml" /><Relationship Id="rId10" Type="http://schemas.openxmlformats.org/officeDocument/2006/relationships/ctrlProp" Target="../ctrlProps/ctrlProp18.xml" /><Relationship Id="rId11" Type="http://schemas.openxmlformats.org/officeDocument/2006/relationships/ctrlProp" Target="../ctrlProps/ctrlProp19.xml" /><Relationship Id="rId12" Type="http://schemas.openxmlformats.org/officeDocument/2006/relationships/ctrlProp" Target="../ctrlProps/ctrlProp20.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8.xml" /><Relationship Id="rId3" Type="http://schemas.openxmlformats.org/officeDocument/2006/relationships/vmlDrawing" Target="../drawings/vmlDrawing7.vml" /><Relationship Id="rId4" Type="http://schemas.openxmlformats.org/officeDocument/2006/relationships/ctrlProp" Target="../ctrlProps/ctrlProp21.xml" /><Relationship Id="rId5" Type="http://schemas.openxmlformats.org/officeDocument/2006/relationships/ctrlProp" Target="../ctrlProps/ctrlProp22.xml" /><Relationship Id="rId6" Type="http://schemas.openxmlformats.org/officeDocument/2006/relationships/ctrlProp" Target="../ctrlProps/ctrlProp23.xml" /><Relationship Id="rId7" Type="http://schemas.openxmlformats.org/officeDocument/2006/relationships/ctrlProp" Target="../ctrlProps/ctrlProp24.xml" /><Relationship Id="rId8" Type="http://schemas.openxmlformats.org/officeDocument/2006/relationships/ctrlProp" Target="../ctrlProps/ctrlProp25.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9.xml" /><Relationship Id="rId3" Type="http://schemas.openxmlformats.org/officeDocument/2006/relationships/vmlDrawing" Target="../drawings/vmlDrawing8.vml" /><Relationship Id="rId4" Type="http://schemas.openxmlformats.org/officeDocument/2006/relationships/ctrlProp" Target="../ctrlProps/ctrlProp26.xml" /><Relationship Id="rId5" Type="http://schemas.openxmlformats.org/officeDocument/2006/relationships/ctrlProp" Target="../ctrlProps/ctrlProp27.xml" /><Relationship Id="rId6" Type="http://schemas.openxmlformats.org/officeDocument/2006/relationships/ctrlProp" Target="../ctrlProps/ctrlProp28.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0.xml" /><Relationship Id="rId3" Type="http://schemas.openxmlformats.org/officeDocument/2006/relationships/vmlDrawing" Target="../drawings/vmlDrawing9.vml" /><Relationship Id="rId4" Type="http://schemas.openxmlformats.org/officeDocument/2006/relationships/ctrlProp" Target="../ctrlProps/ctrlProp29.xml" /><Relationship Id="rId5" Type="http://schemas.openxmlformats.org/officeDocument/2006/relationships/ctrlProp" Target="../ctrlProps/ctrlProp30.xml" /><Relationship Id="rId6" Type="http://schemas.openxmlformats.org/officeDocument/2006/relationships/ctrlProp" Target="../ctrlProps/ctrlProp31.xml" /><Relationship Id="rId7" Type="http://schemas.openxmlformats.org/officeDocument/2006/relationships/ctrlProp" Target="../ctrlProps/ctrlProp32.xml" /><Relationship Id="rId8" Type="http://schemas.openxmlformats.org/officeDocument/2006/relationships/ctrlProp" Target="../ctrlProps/ctrlProp33.xml" /><Relationship Id="rId9" Type="http://schemas.openxmlformats.org/officeDocument/2006/relationships/ctrlProp" Target="../ctrlProps/ctrlProp34.xml" /><Relationship Id="rId10" Type="http://schemas.openxmlformats.org/officeDocument/2006/relationships/ctrlProp" Target="../ctrlProps/ctrlProp35.xml" /><Relationship Id="rId11" Type="http://schemas.openxmlformats.org/officeDocument/2006/relationships/ctrlProp" Target="../ctrlProps/ctrlProp36.xml" /><Relationship Id="rId12" Type="http://schemas.openxmlformats.org/officeDocument/2006/relationships/ctrlProp" Target="../ctrlProps/ctrlProp37.xml" /><Relationship Id="rId13" Type="http://schemas.openxmlformats.org/officeDocument/2006/relationships/ctrlProp" Target="../ctrlProps/ctrlProp38.xml" /><Relationship Id="rId14" Type="http://schemas.openxmlformats.org/officeDocument/2006/relationships/ctrlProp" Target="../ctrlProps/ctrlProp39.xml" /><Relationship Id="rId15" Type="http://schemas.openxmlformats.org/officeDocument/2006/relationships/ctrlProp" Target="../ctrlProps/ctrlProp40.xml" /><Relationship Id="rId16" Type="http://schemas.openxmlformats.org/officeDocument/2006/relationships/ctrlProp" Target="../ctrlProps/ctrlProp41.xml" /><Relationship Id="rId17" Type="http://schemas.openxmlformats.org/officeDocument/2006/relationships/ctrlProp" Target="../ctrlProps/ctrlProp42.xml" /><Relationship Id="rId18" Type="http://schemas.openxmlformats.org/officeDocument/2006/relationships/ctrlProp" Target="../ctrlProps/ctrlProp43.xml" /><Relationship Id="rId19" Type="http://schemas.openxmlformats.org/officeDocument/2006/relationships/ctrlProp" Target="../ctrlProps/ctrlProp44.xml" /><Relationship Id="rId20" Type="http://schemas.openxmlformats.org/officeDocument/2006/relationships/ctrlProp" Target="../ctrlProps/ctrlProp45.xml" /><Relationship Id="rId21" Type="http://schemas.openxmlformats.org/officeDocument/2006/relationships/ctrlProp" Target="../ctrlProps/ctrlProp46.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1.xml" /><Relationship Id="rId3" Type="http://schemas.openxmlformats.org/officeDocument/2006/relationships/vmlDrawing" Target="../drawings/vmlDrawing10.vml" /><Relationship Id="rId4" Type="http://schemas.openxmlformats.org/officeDocument/2006/relationships/ctrlProp" Target="../ctrlProps/ctrlProp47.xml" /><Relationship Id="rId5" Type="http://schemas.openxmlformats.org/officeDocument/2006/relationships/ctrlProp" Target="../ctrlProps/ctrlProp48.xml" /><Relationship Id="rId6" Type="http://schemas.openxmlformats.org/officeDocument/2006/relationships/ctrlProp" Target="../ctrlProps/ctrlProp49.xml" /><Relationship Id="rId7" Type="http://schemas.openxmlformats.org/officeDocument/2006/relationships/ctrlProp" Target="../ctrlProps/ctrlProp50.xml" /><Relationship Id="rId8" Type="http://schemas.openxmlformats.org/officeDocument/2006/relationships/ctrlProp" Target="../ctrlProps/ctrlProp51.xml" /><Relationship Id="rId9" Type="http://schemas.openxmlformats.org/officeDocument/2006/relationships/ctrlProp" Target="../ctrlProps/ctrlProp52.xml" /><Relationship Id="rId10" Type="http://schemas.openxmlformats.org/officeDocument/2006/relationships/ctrlProp" Target="../ctrlProps/ctrlProp53.xml" /><Relationship Id="rId11" Type="http://schemas.openxmlformats.org/officeDocument/2006/relationships/ctrlProp" Target="../ctrlProps/ctrlProp54.xml" /><Relationship Id="rId12" Type="http://schemas.openxmlformats.org/officeDocument/2006/relationships/ctrlProp" Target="../ctrlProps/ctrlProp55.xml" /><Relationship Id="rId13" Type="http://schemas.openxmlformats.org/officeDocument/2006/relationships/ctrlProp" Target="../ctrlProps/ctrlProp56.xml" /><Relationship Id="rId14" Type="http://schemas.openxmlformats.org/officeDocument/2006/relationships/ctrlProp" Target="../ctrlProps/ctrlProp57.xml" /><Relationship Id="rId15" Type="http://schemas.openxmlformats.org/officeDocument/2006/relationships/ctrlProp" Target="../ctrlProps/ctrlProp58.xml" /><Relationship Id="rId16" Type="http://schemas.openxmlformats.org/officeDocument/2006/relationships/ctrlProp" Target="../ctrlProps/ctrlProp59.xml" /><Relationship Id="rId17" Type="http://schemas.openxmlformats.org/officeDocument/2006/relationships/ctrlProp" Target="../ctrlProps/ctrlProp60.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2.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drawing" Target="../drawings/drawing13.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drawing" Target="../drawings/drawing14.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drawing" Target="../drawings/drawing15.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16.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7.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drawing" Target="../drawings/drawing18.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drawing" Target="../drawings/drawing19.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20.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21.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22.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23.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drawing" Target="../drawings/drawing24.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drawing" Target="../drawings/drawing25.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26.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drawing" Target="../drawings/drawing27.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drawing" Target="../drawings/drawing28.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drawing" Target="../drawings/drawing29.xml"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drawing" Target="../drawings/drawing30.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drawing" Target="../drawings/drawing31.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drawing" Target="../drawings/drawing32.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drawing" Target="../drawings/drawing33.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drawing" Target="../drawings/drawing34.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drawing" Target="../drawings/drawing35.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drawing" Target="../drawings/drawing36.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drawing" Target="../drawings/drawing37.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drawing" Target="../drawings/drawing38.xml"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drawing" Target="../drawings/drawing39.xml"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drawing" Target="../drawings/drawing40.xml" /><Relationship Id="rId3" Type="http://schemas.openxmlformats.org/officeDocument/2006/relationships/vmlDrawing" Target="../drawings/vmlDrawing11.vml" /><Relationship Id="rId4" Type="http://schemas.openxmlformats.org/officeDocument/2006/relationships/ctrlProp" Target="../ctrlProps/ctrlProp61.xml" /><Relationship Id="rId5" Type="http://schemas.openxmlformats.org/officeDocument/2006/relationships/ctrlProp" Target="../ctrlProps/ctrlProp62.xml"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3.xml" /><Relationship Id="rId3" Type="http://schemas.openxmlformats.org/officeDocument/2006/relationships/vmlDrawing" Target="../drawings/vmlDrawing2.vml" /><Relationship Id="rId4" Type="http://schemas.openxmlformats.org/officeDocument/2006/relationships/ctrlProp" Target="../ctrlProps/ctrlProp3.xml" /><Relationship Id="rId5" Type="http://schemas.openxmlformats.org/officeDocument/2006/relationships/ctrlProp" Target="../ctrlProps/ctrlProp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BA56"/>
  <sheetViews>
    <sheetView tabSelected="1" view="pageBreakPreview" zoomScale="50" zoomScaleNormal="60" zoomScaleSheetLayoutView="50" workbookViewId="0">
      <selection activeCell="I59" sqref="I59"/>
    </sheetView>
  </sheetViews>
  <sheetFormatPr defaultRowHeight="15"/>
  <cols>
    <col min="1" max="16384" width="9" style="1" customWidth="1"/>
  </cols>
  <sheetData>
    <row r="1" spans="1:53" s="2" customFormat="1" ht="51" customHeight="1">
      <c r="A1" s="4" t="s">
        <v>2</v>
      </c>
      <c r="B1" s="4"/>
      <c r="C1" s="4"/>
      <c r="D1" s="4"/>
      <c r="E1" s="4"/>
      <c r="F1" s="9"/>
      <c r="G1" s="12" t="s">
        <v>21</v>
      </c>
      <c r="H1" s="12"/>
      <c r="I1" s="12"/>
      <c r="J1" s="12"/>
      <c r="K1" s="12"/>
      <c r="L1" s="9"/>
      <c r="M1" s="14" t="s">
        <v>14</v>
      </c>
      <c r="N1" s="14"/>
      <c r="O1" s="14"/>
      <c r="P1" s="14"/>
      <c r="Q1" s="14"/>
      <c r="R1" s="15"/>
      <c r="S1" s="16" t="s">
        <v>26</v>
      </c>
      <c r="T1" s="16"/>
      <c r="U1" s="16"/>
      <c r="V1" s="16"/>
      <c r="W1" s="16"/>
      <c r="X1" s="9"/>
      <c r="Y1" s="17" t="s">
        <v>23</v>
      </c>
      <c r="Z1" s="17"/>
      <c r="AA1" s="17"/>
      <c r="AB1" s="17"/>
      <c r="AC1" s="17"/>
      <c r="AD1" s="9"/>
      <c r="AE1" s="18" t="s">
        <v>28</v>
      </c>
      <c r="AF1" s="18"/>
      <c r="AG1" s="18"/>
      <c r="AH1" s="18"/>
      <c r="AI1" s="18"/>
    </row>
    <row r="2" spans="1:53" ht="20.25" customHeight="1">
      <c r="AJ2" s="7"/>
      <c r="AK2" s="7"/>
      <c r="AL2" s="7"/>
      <c r="AM2" s="7"/>
      <c r="AN2" s="7"/>
      <c r="AO2" s="7"/>
      <c r="AP2" s="7"/>
      <c r="AQ2" s="7"/>
      <c r="AR2" s="7"/>
      <c r="AS2" s="7"/>
      <c r="AT2" s="7"/>
      <c r="AU2" s="7"/>
      <c r="AV2" s="7"/>
      <c r="AW2" s="7"/>
      <c r="AX2" s="7"/>
      <c r="AY2" s="7"/>
      <c r="AZ2" s="7"/>
      <c r="BA2" s="7"/>
    </row>
    <row r="3" spans="1:53" ht="20.25" customHeight="1">
      <c r="AJ3" s="7"/>
      <c r="AK3" s="7"/>
      <c r="AL3" s="7"/>
      <c r="AM3" s="7"/>
      <c r="AN3" s="7"/>
      <c r="AO3" s="7"/>
      <c r="AP3" s="7"/>
      <c r="AQ3" s="7"/>
      <c r="AR3" s="7"/>
      <c r="AS3" s="7"/>
      <c r="AT3" s="7"/>
      <c r="AU3" s="7"/>
      <c r="AV3" s="7"/>
      <c r="AW3" s="7"/>
      <c r="AX3" s="7"/>
      <c r="AY3" s="7"/>
      <c r="AZ3" s="7"/>
      <c r="BA3" s="7"/>
    </row>
    <row r="4" spans="1:53" ht="20.25" customHeight="1">
      <c r="AJ4" s="7"/>
      <c r="AK4" s="7"/>
      <c r="AL4" s="7"/>
      <c r="AM4" s="7"/>
      <c r="AN4" s="7"/>
      <c r="AO4" s="7"/>
      <c r="AP4" s="7"/>
      <c r="AQ4" s="7"/>
      <c r="AR4" s="7"/>
      <c r="AS4" s="7"/>
      <c r="AT4" s="7"/>
      <c r="AU4" s="7"/>
      <c r="AV4" s="7"/>
      <c r="AW4" s="7"/>
      <c r="AX4" s="7"/>
      <c r="AY4" s="7"/>
      <c r="AZ4" s="7"/>
      <c r="BA4" s="7"/>
    </row>
    <row r="5" spans="1:53" ht="20.25" customHeight="1">
      <c r="AJ5" s="7"/>
      <c r="AK5" s="7"/>
      <c r="AL5" s="7"/>
      <c r="AM5" s="7"/>
      <c r="AN5" s="7"/>
      <c r="AO5" s="7"/>
      <c r="AP5" s="7"/>
      <c r="AQ5" s="7"/>
      <c r="AR5" s="7"/>
      <c r="AS5" s="7"/>
      <c r="AT5" s="7"/>
      <c r="AU5" s="7"/>
      <c r="AV5" s="7"/>
      <c r="AW5" s="7"/>
      <c r="AX5" s="7"/>
      <c r="AY5" s="7"/>
      <c r="AZ5" s="7"/>
      <c r="BA5" s="7"/>
    </row>
    <row r="6" spans="1:53" ht="51" customHeight="1">
      <c r="A6" s="5" t="s">
        <v>6</v>
      </c>
      <c r="B6" s="5"/>
      <c r="C6" s="5"/>
      <c r="D6" s="5"/>
      <c r="E6" s="5"/>
      <c r="F6" s="5"/>
      <c r="G6" s="5"/>
      <c r="H6" s="5"/>
      <c r="I6" s="5"/>
      <c r="J6" s="5"/>
      <c r="K6" s="5"/>
      <c r="L6" s="5"/>
      <c r="M6" s="5"/>
      <c r="N6" s="5"/>
      <c r="O6" s="5"/>
      <c r="P6" s="5"/>
      <c r="Q6" s="5"/>
      <c r="R6" s="5"/>
      <c r="S6" s="5"/>
      <c r="T6" s="5"/>
      <c r="U6" s="5"/>
      <c r="V6" s="5"/>
      <c r="W6" s="5"/>
      <c r="X6" s="5"/>
      <c r="Y6" s="5"/>
      <c r="Z6" s="5"/>
      <c r="AA6" s="5"/>
      <c r="AB6" s="5"/>
      <c r="AC6" s="5"/>
      <c r="AD6" s="13"/>
      <c r="AE6" s="13"/>
      <c r="AF6" s="13"/>
      <c r="AG6" s="13"/>
      <c r="AH6" s="13"/>
      <c r="AI6" s="13"/>
      <c r="AJ6" s="7"/>
      <c r="AK6" s="7"/>
      <c r="AL6" s="7"/>
      <c r="AM6" s="7"/>
      <c r="AN6" s="7"/>
      <c r="AO6" s="7"/>
      <c r="AP6" s="7"/>
      <c r="AQ6" s="7"/>
      <c r="AR6" s="7"/>
      <c r="AS6" s="7"/>
      <c r="AT6" s="7"/>
      <c r="AU6" s="7"/>
      <c r="AV6" s="7"/>
      <c r="AW6" s="7"/>
      <c r="AX6" s="7"/>
      <c r="AY6" s="7"/>
      <c r="AZ6" s="7"/>
      <c r="BA6" s="7"/>
    </row>
    <row r="7" spans="1:53" ht="20.25" customHeight="1">
      <c r="AJ7" s="7"/>
      <c r="AK7" s="7"/>
      <c r="AL7" s="7"/>
      <c r="AM7" s="7"/>
      <c r="AN7" s="7"/>
      <c r="AO7" s="7"/>
      <c r="AP7" s="7"/>
      <c r="AQ7" s="7"/>
      <c r="AR7" s="7"/>
      <c r="AS7" s="7"/>
      <c r="AT7" s="7"/>
      <c r="AU7" s="7"/>
      <c r="AV7" s="7"/>
      <c r="AW7" s="7"/>
      <c r="AX7" s="7"/>
      <c r="AY7" s="7"/>
      <c r="AZ7" s="7"/>
      <c r="BA7" s="7"/>
    </row>
    <row r="8" spans="1:53" ht="20.25" customHeight="1">
      <c r="AJ8" s="7"/>
      <c r="AK8" s="7"/>
      <c r="AL8" s="7"/>
      <c r="AM8" s="7"/>
      <c r="AN8" s="7"/>
      <c r="AO8" s="7"/>
      <c r="AP8" s="7"/>
      <c r="AQ8" s="7"/>
      <c r="AR8" s="7"/>
      <c r="AS8" s="7"/>
      <c r="AT8" s="7"/>
      <c r="AU8" s="7"/>
      <c r="AV8" s="7"/>
      <c r="AW8" s="7"/>
      <c r="AX8" s="7"/>
      <c r="AY8" s="7"/>
      <c r="AZ8" s="7"/>
      <c r="BA8" s="7"/>
    </row>
    <row r="9" spans="1:53" ht="20.25" customHeight="1">
      <c r="AJ9" s="7"/>
      <c r="AK9" s="7"/>
      <c r="AL9" s="7"/>
      <c r="AM9" s="7"/>
      <c r="AN9" s="7"/>
      <c r="AO9" s="7"/>
      <c r="AP9" s="7"/>
      <c r="AQ9" s="7"/>
      <c r="AR9" s="7"/>
      <c r="AS9" s="7"/>
      <c r="AT9" s="7"/>
      <c r="AU9" s="7"/>
      <c r="AV9" s="7"/>
      <c r="AW9" s="7"/>
      <c r="AX9" s="7"/>
      <c r="AY9" s="7"/>
      <c r="AZ9" s="7"/>
      <c r="BA9" s="7"/>
    </row>
    <row r="10" spans="1:53" ht="20.25" customHeight="1">
      <c r="A10" s="6"/>
      <c r="B10" s="7"/>
      <c r="C10" s="7"/>
      <c r="D10" s="7"/>
      <c r="E10" s="7"/>
      <c r="F10" s="7"/>
      <c r="G10" s="7"/>
      <c r="H10" s="7"/>
      <c r="I10" s="7"/>
      <c r="J10" s="7"/>
      <c r="K10" s="7"/>
      <c r="L10" s="7"/>
      <c r="M10" s="7"/>
      <c r="N10" s="7"/>
      <c r="O10" s="7"/>
      <c r="P10" s="7"/>
      <c r="Q10" s="7"/>
      <c r="R10" s="7"/>
      <c r="S10" s="7"/>
      <c r="T10" s="7"/>
      <c r="AJ10" s="7"/>
      <c r="AK10" s="7"/>
      <c r="AL10" s="7"/>
      <c r="AM10" s="7"/>
      <c r="AN10" s="7"/>
      <c r="AO10" s="7"/>
      <c r="AP10" s="7"/>
      <c r="AQ10" s="7"/>
      <c r="AR10" s="7"/>
      <c r="AS10" s="7"/>
      <c r="AT10" s="7"/>
      <c r="AU10" s="7"/>
      <c r="AV10" s="7"/>
      <c r="AW10" s="7"/>
      <c r="AX10" s="7"/>
      <c r="AY10" s="7"/>
      <c r="AZ10" s="7"/>
      <c r="BA10" s="7"/>
    </row>
    <row r="11" spans="1:53" ht="20.25" customHeight="1">
      <c r="A11" s="7"/>
      <c r="B11" s="7"/>
      <c r="C11" s="7"/>
      <c r="D11" s="7"/>
      <c r="E11" s="7"/>
      <c r="F11" s="7"/>
      <c r="G11" s="7"/>
      <c r="H11" s="7"/>
      <c r="I11" s="7"/>
      <c r="J11" s="7"/>
      <c r="K11" s="7"/>
      <c r="L11" s="7"/>
      <c r="M11" s="7"/>
      <c r="N11" s="7"/>
      <c r="O11" s="7"/>
      <c r="P11" s="7"/>
      <c r="Q11" s="7"/>
      <c r="R11" s="7"/>
      <c r="S11" s="7"/>
      <c r="T11" s="7"/>
      <c r="AJ11" s="7"/>
      <c r="AK11" s="7"/>
      <c r="AL11" s="7"/>
      <c r="AM11" s="7"/>
      <c r="AN11" s="7"/>
      <c r="AO11" s="7"/>
      <c r="AP11" s="7"/>
      <c r="AQ11" s="7"/>
      <c r="AR11" s="7"/>
      <c r="AS11" s="7"/>
      <c r="AT11" s="7"/>
      <c r="AU11" s="7"/>
      <c r="AV11" s="7"/>
      <c r="AW11" s="7"/>
      <c r="AX11" s="7"/>
      <c r="AY11" s="7"/>
      <c r="AZ11" s="7"/>
      <c r="BA11" s="7"/>
    </row>
    <row r="12" spans="1:53" ht="20.25" customHeight="1">
      <c r="A12" s="7"/>
      <c r="B12" s="7"/>
      <c r="C12" s="7"/>
      <c r="D12" s="7"/>
      <c r="E12" s="7"/>
      <c r="F12" s="7"/>
      <c r="G12" s="7"/>
      <c r="H12" s="7"/>
      <c r="I12" s="7"/>
      <c r="J12" s="7"/>
      <c r="K12" s="7"/>
      <c r="L12" s="7"/>
      <c r="M12" s="7"/>
      <c r="N12" s="7"/>
      <c r="O12" s="7"/>
      <c r="P12" s="7"/>
      <c r="Q12" s="7"/>
      <c r="R12" s="7"/>
      <c r="S12" s="7"/>
      <c r="T12" s="7"/>
      <c r="AJ12" s="7"/>
      <c r="AK12" s="7"/>
      <c r="AL12" s="7"/>
      <c r="AM12" s="7"/>
      <c r="AN12" s="7"/>
      <c r="AO12" s="7"/>
      <c r="AP12" s="7"/>
      <c r="AQ12" s="7"/>
      <c r="AR12" s="7"/>
      <c r="AS12" s="7"/>
      <c r="AT12" s="7"/>
      <c r="AU12" s="7"/>
      <c r="AV12" s="7"/>
      <c r="AW12" s="7"/>
      <c r="AX12" s="7"/>
      <c r="AY12" s="7"/>
      <c r="AZ12" s="7"/>
      <c r="BA12" s="7"/>
    </row>
    <row r="13" spans="1:53" ht="20.25" customHeight="1">
      <c r="AJ13" s="7"/>
      <c r="AK13" s="7"/>
      <c r="AL13" s="7"/>
      <c r="AM13" s="7"/>
      <c r="AN13" s="7"/>
      <c r="AO13" s="7"/>
      <c r="AP13" s="7"/>
      <c r="AQ13" s="7"/>
      <c r="AR13" s="7"/>
      <c r="AS13" s="7"/>
      <c r="AT13" s="7"/>
      <c r="AU13" s="7"/>
      <c r="AV13" s="7"/>
      <c r="AW13" s="7"/>
      <c r="AX13" s="7"/>
      <c r="AY13" s="7"/>
      <c r="AZ13" s="7"/>
      <c r="BA13" s="7"/>
    </row>
    <row r="14" spans="1:53" ht="20.25" customHeight="1">
      <c r="AJ14" s="7"/>
      <c r="AK14" s="7"/>
      <c r="AL14" s="7"/>
      <c r="AM14" s="7"/>
      <c r="AN14" s="7"/>
      <c r="AO14" s="7"/>
      <c r="AP14" s="7"/>
      <c r="AQ14" s="7"/>
      <c r="AR14" s="7"/>
      <c r="AS14" s="7"/>
      <c r="AT14" s="7"/>
      <c r="AU14" s="7"/>
      <c r="AV14" s="7"/>
      <c r="AW14" s="7"/>
      <c r="AX14" s="7"/>
      <c r="AY14" s="7"/>
      <c r="AZ14" s="7"/>
      <c r="BA14" s="7"/>
    </row>
    <row r="15" spans="1:53" ht="20.25" customHeight="1">
      <c r="AJ15" s="7"/>
      <c r="AK15" s="7"/>
      <c r="AL15" s="7"/>
      <c r="AM15" s="7"/>
      <c r="AN15" s="7"/>
      <c r="AO15" s="7"/>
      <c r="AP15" s="7"/>
      <c r="AQ15" s="7"/>
      <c r="AR15" s="7"/>
      <c r="AS15" s="7"/>
      <c r="AT15" s="7"/>
      <c r="AU15" s="7"/>
      <c r="AV15" s="7"/>
      <c r="AW15" s="7"/>
      <c r="AX15" s="7"/>
      <c r="AY15" s="7"/>
      <c r="AZ15" s="7"/>
      <c r="BA15" s="7"/>
    </row>
    <row r="16" spans="1:53" ht="2.25" customHeight="1"/>
    <row r="17" spans="1:35" s="3" customFormat="1" ht="51" customHeight="1">
      <c r="A17" s="8" t="s">
        <v>722</v>
      </c>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row>
    <row r="18" spans="1:35" ht="20.25" customHeight="1"/>
    <row r="19" spans="1:35" ht="20.25" customHeight="1"/>
    <row r="20" spans="1:35" ht="20.25" customHeight="1"/>
    <row r="21" spans="1:35" ht="35.25" customHeight="1"/>
    <row r="22" spans="1:35" ht="20.25" customHeight="1"/>
    <row r="23" spans="1:35" ht="20.25" customHeight="1"/>
    <row r="24" spans="1:35" ht="20.25" customHeight="1"/>
    <row r="25" spans="1:35" ht="20.25" customHeight="1"/>
    <row r="26" spans="1:35" ht="20.25" customHeight="1"/>
    <row r="27" spans="1:35" ht="20.25" customHeight="1"/>
    <row r="28" spans="1:35" ht="20.25" customHeight="1"/>
    <row r="29" spans="1:35" ht="20.25" customHeight="1"/>
    <row r="30" spans="1:35" ht="20.25" customHeight="1"/>
    <row r="31" spans="1:35" ht="20.25" customHeight="1"/>
    <row r="32" spans="1:35" ht="72.75" customHeight="1"/>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spans="1:35" ht="20.25" customHeight="1"/>
    <row r="50" spans="1:35" ht="20.25" customHeight="1"/>
    <row r="51" spans="1:35" ht="20.25" customHeight="1">
      <c r="F51" s="10"/>
      <c r="G51" s="10"/>
      <c r="H51" s="10"/>
      <c r="I51" s="10"/>
      <c r="J51" s="10"/>
      <c r="K51" s="10"/>
    </row>
    <row r="52" spans="1:35" ht="51" customHeight="1">
      <c r="A52" s="8" t="s">
        <v>33</v>
      </c>
      <c r="B52" s="8"/>
      <c r="C52" s="8"/>
      <c r="D52" s="8"/>
      <c r="E52" s="8"/>
      <c r="F52" s="11"/>
      <c r="G52" s="11"/>
      <c r="H52" s="11"/>
      <c r="I52" s="11"/>
      <c r="J52" s="11"/>
      <c r="K52" s="11"/>
      <c r="L52" s="13"/>
      <c r="M52" s="13"/>
      <c r="N52" s="13"/>
      <c r="O52" s="13"/>
      <c r="P52" s="13"/>
      <c r="Q52" s="13"/>
      <c r="R52" s="13"/>
      <c r="S52" s="13"/>
      <c r="T52" s="13"/>
      <c r="U52" s="13"/>
      <c r="V52" s="13"/>
      <c r="W52" s="13"/>
      <c r="X52" s="13"/>
      <c r="Y52" s="13"/>
      <c r="Z52" s="13"/>
      <c r="AA52" s="13"/>
      <c r="AB52" s="13"/>
      <c r="AC52" s="13"/>
      <c r="AD52" s="13"/>
      <c r="AE52" s="13"/>
      <c r="AF52" s="13"/>
      <c r="AG52" s="13"/>
      <c r="AH52" s="13"/>
      <c r="AI52" s="13"/>
    </row>
    <row r="53" spans="1:35" ht="19.5" customHeight="1">
      <c r="F53" s="10" t="s">
        <v>142</v>
      </c>
      <c r="G53" s="10"/>
      <c r="H53" s="10"/>
      <c r="I53" s="10"/>
      <c r="J53" s="10"/>
      <c r="K53" s="10"/>
    </row>
    <row r="54" spans="1:35" ht="19.5" customHeight="1">
      <c r="F54" s="10"/>
      <c r="G54" s="10"/>
      <c r="H54" s="10"/>
      <c r="I54" s="10"/>
      <c r="J54" s="10"/>
      <c r="K54" s="10"/>
    </row>
    <row r="55" spans="1:35" ht="19.5" customHeight="1">
      <c r="F55" s="10"/>
      <c r="G55" s="10"/>
      <c r="H55" s="10"/>
    </row>
    <row r="56" spans="1:35" ht="19.5" customHeight="1">
      <c r="F56" s="10"/>
      <c r="G56" s="10"/>
      <c r="H56" s="10"/>
    </row>
    <row r="57" spans="1:35" ht="19.5" customHeight="1"/>
    <row r="58" spans="1:35" ht="19.5" customHeight="1"/>
    <row r="59" spans="1:35" ht="19.5" customHeight="1"/>
    <row r="60" spans="1:35" ht="19.5" customHeight="1"/>
    <row r="61" spans="1:35" ht="19.5" customHeight="1"/>
    <row r="62" spans="1:35" ht="19.5" customHeight="1"/>
    <row r="63" spans="1:35" ht="19.5" customHeight="1"/>
    <row r="64" spans="1:35"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sheetData>
  <mergeCells count="10">
    <mergeCell ref="A1:E1"/>
    <mergeCell ref="G1:K1"/>
    <mergeCell ref="M1:Q1"/>
    <mergeCell ref="S1:W1"/>
    <mergeCell ref="Y1:AC1"/>
    <mergeCell ref="AE1:AI1"/>
    <mergeCell ref="A6:AC6"/>
    <mergeCell ref="A17:AI17"/>
    <mergeCell ref="A52:E52"/>
    <mergeCell ref="F53:H56"/>
  </mergeCells>
  <phoneticPr fontId="6" type="Hiragana"/>
  <pageMargins left="0.7" right="0.7" top="0.75" bottom="0.75" header="0.3" footer="0.3"/>
  <pageSetup paperSize="8" scale="56" fitToWidth="1" fitToHeight="1" orientation="landscape" usePrinterDefaults="1" r:id="rId1"/>
  <colBreaks count="1" manualBreakCount="1">
    <brk id="35" max="2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dimension ref="A1:X204"/>
  <sheetViews>
    <sheetView view="pageBreakPreview" zoomScaleNormal="80" zoomScaleSheetLayoutView="100" workbookViewId="0">
      <selection sqref="A1:T1"/>
    </sheetView>
  </sheetViews>
  <sheetFormatPr defaultColWidth="8.75" defaultRowHeight="13.5"/>
  <cols>
    <col min="1" max="1" width="5.625" style="113" customWidth="1"/>
    <col min="2" max="2" width="9.75" style="113" customWidth="1"/>
    <col min="3" max="3" width="6" style="113" customWidth="1"/>
    <col min="4" max="4" width="6.125" style="113" customWidth="1"/>
    <col min="5" max="7" width="7.375" style="113" customWidth="1"/>
    <col min="8" max="11" width="6.625" style="113" customWidth="1"/>
    <col min="12" max="12" width="9.75" style="113" customWidth="1"/>
    <col min="13" max="15" width="6.625" style="113" customWidth="1"/>
    <col min="16" max="16" width="7.5" style="113" customWidth="1"/>
    <col min="17" max="17" width="5.875" style="113" customWidth="1"/>
    <col min="18" max="18" width="8.375" style="113" customWidth="1"/>
    <col min="19" max="19" width="6.625" style="113" customWidth="1"/>
    <col min="20" max="20" width="7.875" style="113" customWidth="1"/>
    <col min="21" max="23" width="8.75" style="113"/>
    <col min="24" max="24" width="9.375" style="113" bestFit="1" customWidth="1"/>
    <col min="25" max="16384" width="8.75" style="113"/>
  </cols>
  <sheetData>
    <row r="1" spans="1:24" ht="36.75" customHeight="1">
      <c r="A1" s="351" t="s">
        <v>521</v>
      </c>
      <c r="B1" s="351"/>
      <c r="C1" s="351"/>
      <c r="D1" s="351"/>
      <c r="E1" s="351"/>
      <c r="F1" s="351"/>
      <c r="G1" s="351"/>
      <c r="H1" s="351"/>
      <c r="I1" s="351"/>
      <c r="J1" s="351"/>
      <c r="K1" s="351"/>
      <c r="L1" s="351"/>
      <c r="M1" s="351"/>
      <c r="N1" s="351"/>
      <c r="O1" s="351"/>
      <c r="P1" s="351"/>
      <c r="Q1" s="351"/>
      <c r="R1" s="351"/>
      <c r="S1" s="351"/>
      <c r="T1" s="351"/>
    </row>
    <row r="2" spans="1:24" ht="15" customHeight="1">
      <c r="A2" s="735" t="s">
        <v>514</v>
      </c>
      <c r="B2" s="765" t="s">
        <v>164</v>
      </c>
      <c r="C2" s="804"/>
      <c r="D2" s="804"/>
      <c r="E2" s="822"/>
      <c r="F2" s="840"/>
      <c r="G2" s="840"/>
      <c r="H2" s="840"/>
      <c r="I2" s="840"/>
      <c r="J2" s="840"/>
      <c r="K2" s="840"/>
      <c r="L2" s="840"/>
      <c r="M2" s="840"/>
      <c r="N2" s="840"/>
      <c r="O2" s="840"/>
      <c r="P2" s="840"/>
      <c r="Q2" s="840"/>
      <c r="R2" s="840"/>
      <c r="S2" s="840"/>
      <c r="T2" s="919"/>
    </row>
    <row r="3" spans="1:24" s="596" customFormat="1" ht="15" customHeight="1">
      <c r="A3" s="736"/>
      <c r="B3" s="519" t="s">
        <v>64</v>
      </c>
      <c r="C3" s="624"/>
      <c r="D3" s="529"/>
      <c r="E3" s="634"/>
      <c r="F3" s="654"/>
      <c r="G3" s="654"/>
      <c r="H3" s="654"/>
      <c r="I3" s="654"/>
      <c r="J3" s="654"/>
      <c r="K3" s="654"/>
      <c r="L3" s="654"/>
      <c r="M3" s="654"/>
      <c r="N3" s="654"/>
      <c r="O3" s="654"/>
      <c r="P3" s="654"/>
      <c r="Q3" s="654"/>
      <c r="R3" s="654"/>
      <c r="S3" s="654"/>
      <c r="T3" s="920"/>
    </row>
    <row r="4" spans="1:24" s="596" customFormat="1" ht="30" customHeight="1">
      <c r="A4" s="736"/>
      <c r="B4" s="398" t="s">
        <v>554</v>
      </c>
      <c r="C4" s="431"/>
      <c r="D4" s="453"/>
      <c r="E4" s="823"/>
      <c r="F4" s="658"/>
      <c r="G4" s="658"/>
      <c r="H4" s="658"/>
      <c r="I4" s="658"/>
      <c r="J4" s="658"/>
      <c r="K4" s="658"/>
      <c r="L4" s="658"/>
      <c r="M4" s="658"/>
      <c r="N4" s="658"/>
      <c r="O4" s="658"/>
      <c r="P4" s="658"/>
      <c r="Q4" s="658"/>
      <c r="R4" s="658"/>
      <c r="S4" s="658"/>
      <c r="T4" s="921"/>
    </row>
    <row r="5" spans="1:24" s="596" customFormat="1" ht="15" customHeight="1">
      <c r="A5" s="736"/>
      <c r="B5" s="518" t="s">
        <v>431</v>
      </c>
      <c r="C5" s="396"/>
      <c r="D5" s="451"/>
      <c r="E5" s="518" t="s">
        <v>83</v>
      </c>
      <c r="F5" s="396"/>
      <c r="G5" s="443"/>
      <c r="H5" s="396" t="s">
        <v>517</v>
      </c>
      <c r="I5" s="443"/>
      <c r="J5" s="396" t="s">
        <v>371</v>
      </c>
      <c r="K5" s="396"/>
      <c r="L5" s="396"/>
      <c r="M5" s="396"/>
      <c r="N5" s="396"/>
      <c r="O5" s="396"/>
      <c r="P5" s="396"/>
      <c r="Q5" s="396"/>
      <c r="R5" s="396"/>
      <c r="S5" s="396"/>
      <c r="T5" s="922"/>
    </row>
    <row r="6" spans="1:24" s="596" customFormat="1" ht="15" customHeight="1">
      <c r="A6" s="736"/>
      <c r="B6" s="766"/>
      <c r="C6" s="397"/>
      <c r="D6" s="452"/>
      <c r="E6" s="824"/>
      <c r="F6" s="475"/>
      <c r="G6" s="475"/>
      <c r="H6" s="108" t="s">
        <v>453</v>
      </c>
      <c r="I6" s="475"/>
      <c r="J6" s="475"/>
      <c r="K6" s="475"/>
      <c r="L6" s="475"/>
      <c r="M6" s="475"/>
      <c r="N6" s="108" t="s">
        <v>165</v>
      </c>
      <c r="O6" s="475"/>
      <c r="P6" s="475"/>
      <c r="Q6" s="475"/>
      <c r="R6" s="475"/>
      <c r="S6" s="475"/>
      <c r="T6" s="923"/>
      <c r="U6" s="23"/>
    </row>
    <row r="7" spans="1:24" s="596" customFormat="1" ht="15" customHeight="1">
      <c r="A7" s="736"/>
      <c r="B7" s="766"/>
      <c r="C7" s="397"/>
      <c r="D7" s="452"/>
      <c r="E7" s="824"/>
      <c r="F7" s="475"/>
      <c r="G7" s="475"/>
      <c r="H7" s="108" t="s">
        <v>454</v>
      </c>
      <c r="I7" s="475"/>
      <c r="J7" s="475"/>
      <c r="K7" s="475"/>
      <c r="L7" s="475"/>
      <c r="M7" s="475"/>
      <c r="N7" s="108" t="s">
        <v>598</v>
      </c>
      <c r="O7" s="475"/>
      <c r="P7" s="475"/>
      <c r="Q7" s="475"/>
      <c r="R7" s="475"/>
      <c r="S7" s="475"/>
      <c r="T7" s="923"/>
      <c r="U7" s="23"/>
    </row>
    <row r="8" spans="1:24" s="596" customFormat="1" ht="18.95" customHeight="1">
      <c r="A8" s="736"/>
      <c r="B8" s="519"/>
      <c r="C8" s="624"/>
      <c r="D8" s="529"/>
      <c r="E8" s="634"/>
      <c r="F8" s="654"/>
      <c r="G8" s="475"/>
      <c r="H8" s="475"/>
      <c r="I8" s="475"/>
      <c r="J8" s="475"/>
      <c r="K8" s="475"/>
      <c r="L8" s="475"/>
      <c r="M8" s="475"/>
      <c r="N8" s="475"/>
      <c r="O8" s="475"/>
      <c r="P8" s="475"/>
      <c r="Q8" s="654"/>
      <c r="R8" s="654"/>
      <c r="S8" s="654"/>
      <c r="T8" s="920"/>
    </row>
    <row r="9" spans="1:24" s="596" customFormat="1" ht="15" customHeight="1">
      <c r="A9" s="736"/>
      <c r="B9" s="518" t="s">
        <v>210</v>
      </c>
      <c r="C9" s="396"/>
      <c r="D9" s="451"/>
      <c r="E9" s="398" t="s">
        <v>60</v>
      </c>
      <c r="F9" s="453"/>
      <c r="G9" s="667"/>
      <c r="H9" s="672"/>
      <c r="I9" s="672"/>
      <c r="J9" s="672"/>
      <c r="K9" s="672"/>
      <c r="L9" s="500" t="s">
        <v>159</v>
      </c>
      <c r="M9" s="885"/>
      <c r="N9" s="903"/>
      <c r="O9" s="424" t="s">
        <v>232</v>
      </c>
      <c r="P9" s="445"/>
      <c r="Q9" s="911"/>
      <c r="R9" s="672"/>
      <c r="S9" s="672"/>
      <c r="T9" s="924"/>
    </row>
    <row r="10" spans="1:24" s="596" customFormat="1" ht="15" customHeight="1">
      <c r="A10" s="737"/>
      <c r="B10" s="519"/>
      <c r="C10" s="624"/>
      <c r="D10" s="529"/>
      <c r="E10" s="398" t="s">
        <v>134</v>
      </c>
      <c r="F10" s="453"/>
      <c r="G10" s="852"/>
      <c r="H10" s="861"/>
      <c r="I10" s="861"/>
      <c r="J10" s="861"/>
      <c r="K10" s="861"/>
      <c r="L10" s="861"/>
      <c r="M10" s="861"/>
      <c r="N10" s="861"/>
      <c r="O10" s="861"/>
      <c r="P10" s="861"/>
      <c r="Q10" s="861"/>
      <c r="R10" s="861"/>
      <c r="S10" s="861"/>
      <c r="T10" s="925"/>
    </row>
    <row r="11" spans="1:24" s="596" customFormat="1" ht="15" customHeight="1">
      <c r="A11" s="738" t="s">
        <v>17</v>
      </c>
      <c r="B11" s="398" t="s">
        <v>64</v>
      </c>
      <c r="C11" s="431"/>
      <c r="D11" s="453"/>
      <c r="E11" s="658"/>
      <c r="F11" s="658"/>
      <c r="G11" s="658"/>
      <c r="H11" s="658"/>
      <c r="I11" s="658"/>
      <c r="J11" s="883"/>
      <c r="K11" s="518" t="s">
        <v>473</v>
      </c>
      <c r="L11" s="396"/>
      <c r="M11" s="866"/>
      <c r="N11" s="904" t="s">
        <v>461</v>
      </c>
      <c r="O11" s="904"/>
      <c r="P11" s="910"/>
      <c r="Q11" s="904" t="s">
        <v>212</v>
      </c>
      <c r="R11" s="914"/>
      <c r="S11" s="916" t="s">
        <v>404</v>
      </c>
      <c r="T11" s="926"/>
    </row>
    <row r="12" spans="1:24" s="596" customFormat="1" ht="15" customHeight="1">
      <c r="A12" s="586"/>
      <c r="B12" s="398" t="s">
        <v>503</v>
      </c>
      <c r="C12" s="431"/>
      <c r="D12" s="453"/>
      <c r="E12" s="658"/>
      <c r="F12" s="658"/>
      <c r="G12" s="658"/>
      <c r="H12" s="658"/>
      <c r="I12" s="658"/>
      <c r="J12" s="883"/>
      <c r="K12" s="766"/>
      <c r="L12" s="397"/>
      <c r="M12" s="844"/>
      <c r="N12" s="475"/>
      <c r="O12" s="475"/>
      <c r="P12" s="475"/>
      <c r="Q12" s="475"/>
      <c r="R12" s="475"/>
      <c r="S12" s="475"/>
      <c r="T12" s="559"/>
    </row>
    <row r="13" spans="1:24" s="596" customFormat="1" ht="15" customHeight="1">
      <c r="A13" s="586"/>
      <c r="B13" s="467" t="s">
        <v>61</v>
      </c>
      <c r="C13" s="805"/>
      <c r="D13" s="480"/>
      <c r="E13" s="825"/>
      <c r="F13" s="825"/>
      <c r="G13" s="825"/>
      <c r="H13" s="825"/>
      <c r="I13" s="825"/>
      <c r="J13" s="884"/>
      <c r="K13" s="519"/>
      <c r="L13" s="624"/>
      <c r="M13" s="898"/>
      <c r="N13" s="654"/>
      <c r="O13" s="654"/>
      <c r="P13" s="654"/>
      <c r="Q13" s="654"/>
      <c r="R13" s="654"/>
      <c r="S13" s="654"/>
      <c r="T13" s="713"/>
    </row>
    <row r="14" spans="1:24" s="596" customFormat="1" ht="36.75" customHeight="1">
      <c r="A14" s="586"/>
      <c r="B14" s="767" t="s">
        <v>406</v>
      </c>
      <c r="C14" s="806"/>
      <c r="D14" s="806"/>
      <c r="E14" s="806"/>
      <c r="F14" s="806"/>
      <c r="G14" s="853"/>
      <c r="H14" s="862"/>
      <c r="I14" s="862"/>
      <c r="J14" s="862"/>
      <c r="K14" s="862"/>
      <c r="L14" s="862"/>
      <c r="M14" s="862"/>
      <c r="N14" s="862"/>
      <c r="O14" s="862"/>
      <c r="P14" s="862"/>
      <c r="Q14" s="862"/>
      <c r="R14" s="862"/>
      <c r="S14" s="862"/>
      <c r="T14" s="927"/>
      <c r="X14" s="956"/>
    </row>
    <row r="15" spans="1:24" s="596" customFormat="1" ht="47.25" customHeight="1">
      <c r="A15" s="739"/>
      <c r="B15" s="768" t="s">
        <v>555</v>
      </c>
      <c r="C15" s="768"/>
      <c r="D15" s="768"/>
      <c r="E15" s="768" t="s">
        <v>163</v>
      </c>
      <c r="F15" s="768"/>
      <c r="G15" s="854"/>
      <c r="H15" s="863"/>
      <c r="I15" s="863"/>
      <c r="J15" s="863"/>
      <c r="K15" s="863"/>
      <c r="L15" s="863"/>
      <c r="M15" s="863"/>
      <c r="N15" s="863"/>
      <c r="O15" s="863"/>
      <c r="P15" s="863"/>
      <c r="Q15" s="912"/>
      <c r="R15" s="915" t="s">
        <v>288</v>
      </c>
      <c r="S15" s="917"/>
      <c r="T15" s="928"/>
    </row>
    <row r="16" spans="1:24" s="596" customFormat="1" ht="23.25" customHeight="1">
      <c r="A16" s="739"/>
      <c r="B16" s="768"/>
      <c r="C16" s="768"/>
      <c r="D16" s="768"/>
      <c r="E16" s="826" t="s">
        <v>166</v>
      </c>
      <c r="F16" s="826"/>
      <c r="G16" s="855"/>
      <c r="H16" s="864"/>
      <c r="I16" s="864"/>
      <c r="J16" s="864"/>
      <c r="K16" s="864"/>
      <c r="L16" s="864"/>
      <c r="M16" s="864"/>
      <c r="N16" s="864"/>
      <c r="O16" s="864"/>
      <c r="P16" s="864"/>
      <c r="Q16" s="864"/>
      <c r="R16" s="864"/>
      <c r="S16" s="864"/>
      <c r="T16" s="929"/>
      <c r="U16" s="113"/>
      <c r="V16" s="113"/>
      <c r="W16" s="113"/>
    </row>
    <row r="17" spans="1:23" s="596" customFormat="1" ht="24" customHeight="1">
      <c r="A17" s="739"/>
      <c r="B17" s="768"/>
      <c r="C17" s="768"/>
      <c r="D17" s="768"/>
      <c r="E17" s="826"/>
      <c r="F17" s="826"/>
      <c r="G17" s="856"/>
      <c r="H17" s="865"/>
      <c r="I17" s="865"/>
      <c r="J17" s="865"/>
      <c r="K17" s="865"/>
      <c r="L17" s="865"/>
      <c r="M17" s="865"/>
      <c r="N17" s="865"/>
      <c r="O17" s="865"/>
      <c r="P17" s="865"/>
      <c r="Q17" s="865"/>
      <c r="R17" s="865"/>
      <c r="S17" s="865"/>
      <c r="T17" s="930"/>
    </row>
    <row r="18" spans="1:23" s="113" customFormat="1" ht="15" customHeight="1">
      <c r="A18" s="740" t="s">
        <v>523</v>
      </c>
      <c r="B18" s="769"/>
      <c r="C18" s="769"/>
      <c r="D18" s="769"/>
      <c r="E18" s="769"/>
      <c r="F18" s="769"/>
      <c r="G18" s="769"/>
      <c r="H18" s="769"/>
      <c r="I18" s="769"/>
      <c r="J18" s="456"/>
      <c r="K18" s="890"/>
      <c r="L18" s="890"/>
      <c r="M18" s="890"/>
      <c r="N18" s="890"/>
      <c r="O18" s="890"/>
      <c r="P18" s="890"/>
      <c r="Q18" s="890"/>
      <c r="R18" s="890"/>
      <c r="S18" s="890"/>
      <c r="T18" s="931"/>
      <c r="U18" s="113"/>
      <c r="V18" s="113"/>
      <c r="W18" s="113"/>
    </row>
    <row r="19" spans="1:23" s="596" customFormat="1" ht="15" customHeight="1">
      <c r="A19" s="741" t="s">
        <v>524</v>
      </c>
      <c r="B19" s="770"/>
      <c r="C19" s="770"/>
      <c r="D19" s="770"/>
      <c r="E19" s="770"/>
      <c r="F19" s="770"/>
      <c r="G19" s="770"/>
      <c r="H19" s="770"/>
      <c r="I19" s="770"/>
      <c r="J19" s="770"/>
      <c r="K19" s="770"/>
      <c r="L19" s="770"/>
      <c r="M19" s="770"/>
      <c r="N19" s="770"/>
      <c r="O19" s="770"/>
      <c r="P19" s="770"/>
      <c r="Q19" s="770"/>
      <c r="R19" s="770"/>
      <c r="S19" s="770"/>
      <c r="T19" s="932"/>
    </row>
    <row r="20" spans="1:23" s="113" customFormat="1" ht="15" customHeight="1">
      <c r="A20" s="740" t="s">
        <v>526</v>
      </c>
      <c r="B20" s="769"/>
      <c r="C20" s="769"/>
      <c r="D20" s="769"/>
      <c r="E20" s="769"/>
      <c r="F20" s="769"/>
      <c r="G20" s="769"/>
      <c r="H20" s="456"/>
      <c r="I20" s="433"/>
      <c r="J20" s="769"/>
      <c r="K20" s="891" t="s">
        <v>586</v>
      </c>
      <c r="L20" s="433" t="s">
        <v>594</v>
      </c>
      <c r="M20" s="769"/>
      <c r="N20" s="769"/>
      <c r="O20" s="769"/>
      <c r="P20" s="769"/>
      <c r="Q20" s="456"/>
      <c r="R20" s="433"/>
      <c r="S20" s="769"/>
      <c r="T20" s="933" t="s">
        <v>179</v>
      </c>
      <c r="U20" s="596"/>
      <c r="V20" s="596"/>
      <c r="W20" s="596"/>
    </row>
    <row r="21" spans="1:23" s="596" customFormat="1" ht="15" customHeight="1">
      <c r="A21" s="742" t="s">
        <v>527</v>
      </c>
      <c r="B21" s="771" t="s">
        <v>556</v>
      </c>
      <c r="C21" s="771"/>
      <c r="D21" s="771"/>
      <c r="E21" s="771"/>
      <c r="F21" s="771"/>
      <c r="G21" s="771"/>
      <c r="H21" s="771"/>
      <c r="I21" s="771"/>
      <c r="J21" s="771"/>
      <c r="K21" s="771"/>
      <c r="L21" s="771"/>
      <c r="M21" s="771"/>
      <c r="N21" s="771"/>
      <c r="O21" s="771"/>
      <c r="P21" s="771"/>
      <c r="Q21" s="771"/>
      <c r="R21" s="771"/>
      <c r="S21" s="771"/>
      <c r="T21" s="934"/>
    </row>
    <row r="22" spans="1:23" s="596" customFormat="1" ht="15" customHeight="1">
      <c r="A22" s="743"/>
      <c r="B22" s="606" t="s">
        <v>427</v>
      </c>
      <c r="C22" s="396"/>
      <c r="D22" s="451"/>
      <c r="E22" s="518" t="s">
        <v>566</v>
      </c>
      <c r="F22" s="396"/>
      <c r="G22" s="396"/>
      <c r="H22" s="866"/>
      <c r="I22" s="606" t="s">
        <v>80</v>
      </c>
      <c r="J22" s="396"/>
      <c r="K22" s="396"/>
      <c r="L22" s="451"/>
      <c r="M22" s="398" t="s">
        <v>595</v>
      </c>
      <c r="N22" s="431"/>
      <c r="O22" s="431"/>
      <c r="P22" s="453"/>
      <c r="Q22" s="398" t="s">
        <v>190</v>
      </c>
      <c r="R22" s="431"/>
      <c r="S22" s="431"/>
      <c r="T22" s="935"/>
    </row>
    <row r="23" spans="1:23" s="596" customFormat="1" ht="15" customHeight="1">
      <c r="A23" s="743"/>
      <c r="B23" s="607"/>
      <c r="C23" s="397"/>
      <c r="D23" s="452"/>
      <c r="E23" s="398" t="s">
        <v>465</v>
      </c>
      <c r="F23" s="453"/>
      <c r="G23" s="398" t="s">
        <v>468</v>
      </c>
      <c r="H23" s="453"/>
      <c r="I23" s="398" t="s">
        <v>465</v>
      </c>
      <c r="J23" s="453"/>
      <c r="K23" s="398" t="s">
        <v>468</v>
      </c>
      <c r="L23" s="453"/>
      <c r="M23" s="398" t="s">
        <v>465</v>
      </c>
      <c r="N23" s="453"/>
      <c r="O23" s="398" t="s">
        <v>468</v>
      </c>
      <c r="P23" s="453"/>
      <c r="Q23" s="431" t="s">
        <v>465</v>
      </c>
      <c r="R23" s="453"/>
      <c r="S23" s="398" t="s">
        <v>468</v>
      </c>
      <c r="T23" s="935"/>
    </row>
    <row r="24" spans="1:23" s="596" customFormat="1" ht="15" customHeight="1">
      <c r="A24" s="743"/>
      <c r="B24" s="772"/>
      <c r="C24" s="398" t="s">
        <v>510</v>
      </c>
      <c r="D24" s="453"/>
      <c r="E24" s="398"/>
      <c r="F24" s="453"/>
      <c r="G24" s="398"/>
      <c r="H24" s="453"/>
      <c r="I24" s="398"/>
      <c r="J24" s="453"/>
      <c r="K24" s="398"/>
      <c r="L24" s="453"/>
      <c r="M24" s="398"/>
      <c r="N24" s="453"/>
      <c r="O24" s="398"/>
      <c r="P24" s="453"/>
      <c r="Q24" s="431"/>
      <c r="R24" s="453"/>
      <c r="S24" s="398"/>
      <c r="T24" s="935"/>
    </row>
    <row r="25" spans="1:23" s="596" customFormat="1" ht="15" customHeight="1">
      <c r="A25" s="743"/>
      <c r="B25" s="773"/>
      <c r="C25" s="398" t="s">
        <v>439</v>
      </c>
      <c r="D25" s="453"/>
      <c r="E25" s="398"/>
      <c r="F25" s="453"/>
      <c r="G25" s="398"/>
      <c r="H25" s="453"/>
      <c r="I25" s="398"/>
      <c r="J25" s="453"/>
      <c r="K25" s="398"/>
      <c r="L25" s="453"/>
      <c r="M25" s="398"/>
      <c r="N25" s="453"/>
      <c r="O25" s="398"/>
      <c r="P25" s="453"/>
      <c r="Q25" s="431"/>
      <c r="R25" s="453"/>
      <c r="S25" s="398"/>
      <c r="T25" s="935"/>
    </row>
    <row r="26" spans="1:23" s="596" customFormat="1" ht="15" customHeight="1">
      <c r="A26" s="743"/>
      <c r="B26" s="774" t="s">
        <v>524</v>
      </c>
      <c r="C26" s="395"/>
      <c r="D26" s="395"/>
      <c r="E26" s="395"/>
      <c r="F26" s="395"/>
      <c r="G26" s="395"/>
      <c r="H26" s="395"/>
      <c r="I26" s="395"/>
      <c r="J26" s="395"/>
      <c r="K26" s="395"/>
      <c r="L26" s="395"/>
      <c r="M26" s="395"/>
      <c r="N26" s="395"/>
      <c r="O26" s="395"/>
      <c r="P26" s="395"/>
      <c r="Q26" s="395"/>
      <c r="R26" s="395"/>
      <c r="S26" s="395"/>
      <c r="T26" s="573"/>
    </row>
    <row r="27" spans="1:23" s="596" customFormat="1" ht="16.350000000000001" customHeight="1">
      <c r="A27" s="743"/>
      <c r="B27" s="606" t="s">
        <v>561</v>
      </c>
      <c r="C27" s="396"/>
      <c r="D27" s="451"/>
      <c r="E27" s="827" t="s">
        <v>567</v>
      </c>
      <c r="F27" s="841"/>
      <c r="G27" s="857" t="s">
        <v>572</v>
      </c>
      <c r="H27" s="841"/>
      <c r="I27" s="857" t="s">
        <v>582</v>
      </c>
      <c r="J27" s="841"/>
      <c r="K27" s="857" t="s">
        <v>587</v>
      </c>
      <c r="L27" s="841"/>
      <c r="M27" s="857" t="s">
        <v>596</v>
      </c>
      <c r="N27" s="841"/>
      <c r="O27" s="857" t="s">
        <v>599</v>
      </c>
      <c r="P27" s="841"/>
      <c r="Q27" s="857" t="s">
        <v>600</v>
      </c>
      <c r="R27" s="841"/>
      <c r="S27" s="857" t="s">
        <v>601</v>
      </c>
      <c r="T27" s="936"/>
    </row>
    <row r="28" spans="1:23" s="596" customFormat="1" ht="15.6" customHeight="1">
      <c r="A28" s="743"/>
      <c r="B28" s="607"/>
      <c r="C28" s="397"/>
      <c r="D28" s="452"/>
      <c r="E28" s="828"/>
      <c r="F28" s="137"/>
      <c r="G28" s="828"/>
      <c r="H28" s="137"/>
      <c r="I28" s="828"/>
      <c r="J28" s="137"/>
      <c r="K28" s="828"/>
      <c r="L28" s="137"/>
      <c r="M28" s="828"/>
      <c r="N28" s="137"/>
      <c r="O28" s="828"/>
      <c r="P28" s="137"/>
      <c r="Q28" s="828"/>
      <c r="R28" s="137"/>
      <c r="S28" s="130"/>
      <c r="T28" s="937"/>
    </row>
    <row r="29" spans="1:23" s="596" customFormat="1" ht="15.6" customHeight="1">
      <c r="A29" s="743"/>
      <c r="B29" s="775"/>
      <c r="C29" s="807"/>
      <c r="D29" s="817"/>
      <c r="E29" s="829" t="s">
        <v>176</v>
      </c>
      <c r="F29" s="842"/>
      <c r="G29" s="842"/>
      <c r="H29" s="867"/>
      <c r="I29" s="877"/>
      <c r="J29" s="41"/>
      <c r="K29" s="41"/>
      <c r="L29" s="41"/>
      <c r="M29" s="41"/>
      <c r="N29" s="41"/>
      <c r="O29" s="41"/>
      <c r="P29" s="41"/>
      <c r="Q29" s="41"/>
      <c r="R29" s="41"/>
      <c r="S29" s="41"/>
      <c r="T29" s="938"/>
    </row>
    <row r="30" spans="1:23" s="596" customFormat="1" ht="15.95" customHeight="1">
      <c r="A30" s="743"/>
      <c r="B30" s="776" t="s">
        <v>562</v>
      </c>
      <c r="C30" s="808"/>
      <c r="D30" s="808"/>
      <c r="E30" s="830"/>
      <c r="F30" s="830"/>
      <c r="G30" s="830"/>
      <c r="H30" s="868"/>
      <c r="I30" s="878"/>
      <c r="J30" s="885"/>
      <c r="K30" s="892" t="s">
        <v>591</v>
      </c>
      <c r="L30" s="885"/>
      <c r="M30" s="885"/>
      <c r="N30" s="905" t="s">
        <v>363</v>
      </c>
      <c r="O30" s="885"/>
      <c r="P30" s="885"/>
      <c r="Q30" s="892" t="s">
        <v>591</v>
      </c>
      <c r="R30" s="476"/>
      <c r="S30" s="476"/>
      <c r="T30" s="560"/>
    </row>
    <row r="31" spans="1:23" s="596" customFormat="1" ht="15.95" customHeight="1">
      <c r="A31" s="743"/>
      <c r="B31" s="777"/>
      <c r="C31" s="403"/>
      <c r="D31" s="403"/>
      <c r="E31" s="784" t="s">
        <v>569</v>
      </c>
      <c r="F31" s="843"/>
      <c r="G31" s="424" t="s">
        <v>573</v>
      </c>
      <c r="H31" s="445"/>
      <c r="I31" s="878"/>
      <c r="J31" s="885"/>
      <c r="K31" s="892" t="s">
        <v>591</v>
      </c>
      <c r="L31" s="885"/>
      <c r="M31" s="885"/>
      <c r="N31" s="905" t="s">
        <v>363</v>
      </c>
      <c r="O31" s="885"/>
      <c r="P31" s="885"/>
      <c r="Q31" s="892" t="s">
        <v>591</v>
      </c>
      <c r="R31" s="476"/>
      <c r="S31" s="476"/>
      <c r="T31" s="560"/>
    </row>
    <row r="32" spans="1:23" s="596" customFormat="1" ht="15.95" customHeight="1">
      <c r="A32" s="743"/>
      <c r="B32" s="777"/>
      <c r="C32" s="403"/>
      <c r="D32" s="403"/>
      <c r="E32" s="607"/>
      <c r="F32" s="844"/>
      <c r="G32" s="424" t="s">
        <v>577</v>
      </c>
      <c r="H32" s="445"/>
      <c r="I32" s="878"/>
      <c r="J32" s="885"/>
      <c r="K32" s="892" t="s">
        <v>591</v>
      </c>
      <c r="L32" s="885"/>
      <c r="M32" s="885"/>
      <c r="N32" s="905" t="s">
        <v>363</v>
      </c>
      <c r="O32" s="885"/>
      <c r="P32" s="885"/>
      <c r="Q32" s="892" t="s">
        <v>591</v>
      </c>
      <c r="R32" s="476"/>
      <c r="S32" s="476"/>
      <c r="T32" s="560"/>
    </row>
    <row r="33" spans="1:20" s="596" customFormat="1" ht="15.95" customHeight="1">
      <c r="A33" s="743"/>
      <c r="B33" s="778"/>
      <c r="C33" s="809"/>
      <c r="D33" s="809"/>
      <c r="E33" s="775"/>
      <c r="F33" s="845"/>
      <c r="G33" s="424" t="s">
        <v>579</v>
      </c>
      <c r="H33" s="445"/>
      <c r="I33" s="878"/>
      <c r="J33" s="885"/>
      <c r="K33" s="892" t="s">
        <v>591</v>
      </c>
      <c r="L33" s="885"/>
      <c r="M33" s="885"/>
      <c r="N33" s="905" t="s">
        <v>363</v>
      </c>
      <c r="O33" s="885"/>
      <c r="P33" s="885"/>
      <c r="Q33" s="892" t="s">
        <v>591</v>
      </c>
      <c r="R33" s="476"/>
      <c r="S33" s="476"/>
      <c r="T33" s="560"/>
    </row>
    <row r="34" spans="1:20" s="596" customFormat="1" ht="16.350000000000001" customHeight="1">
      <c r="A34" s="743"/>
      <c r="B34" s="779" t="s">
        <v>475</v>
      </c>
      <c r="C34" s="810"/>
      <c r="D34" s="810"/>
      <c r="E34" s="810"/>
      <c r="F34" s="810"/>
      <c r="G34" s="810"/>
      <c r="H34" s="869"/>
      <c r="I34" s="878"/>
      <c r="J34" s="885"/>
      <c r="K34" s="612" t="s">
        <v>591</v>
      </c>
      <c r="L34" s="885"/>
      <c r="M34" s="885"/>
      <c r="N34" s="906" t="s">
        <v>363</v>
      </c>
      <c r="O34" s="885"/>
      <c r="P34" s="885"/>
      <c r="Q34" s="612" t="s">
        <v>591</v>
      </c>
      <c r="R34" s="476"/>
      <c r="S34" s="476"/>
      <c r="T34" s="560"/>
    </row>
    <row r="35" spans="1:20" s="596" customFormat="1" ht="16.350000000000001" customHeight="1">
      <c r="A35" s="744"/>
      <c r="B35" s="433" t="s">
        <v>563</v>
      </c>
      <c r="C35" s="769"/>
      <c r="D35" s="769"/>
      <c r="E35" s="769"/>
      <c r="F35" s="769"/>
      <c r="G35" s="769"/>
      <c r="H35" s="456"/>
      <c r="I35" s="879"/>
      <c r="J35" s="886"/>
      <c r="K35" s="886"/>
      <c r="L35" s="895" t="s">
        <v>547</v>
      </c>
      <c r="M35" s="899"/>
      <c r="N35" s="900"/>
      <c r="O35" s="769"/>
      <c r="P35" s="769"/>
      <c r="Q35" s="769"/>
      <c r="R35" s="900"/>
      <c r="S35" s="900"/>
      <c r="T35" s="939"/>
    </row>
    <row r="36" spans="1:20" s="596" customFormat="1" ht="15" customHeight="1">
      <c r="A36" s="742" t="s">
        <v>529</v>
      </c>
      <c r="B36" s="780" t="s">
        <v>556</v>
      </c>
      <c r="C36" s="771"/>
      <c r="D36" s="771"/>
      <c r="E36" s="771"/>
      <c r="F36" s="771"/>
      <c r="G36" s="771"/>
      <c r="H36" s="771"/>
      <c r="I36" s="771"/>
      <c r="J36" s="771"/>
      <c r="K36" s="771"/>
      <c r="L36" s="771"/>
      <c r="M36" s="771"/>
      <c r="N36" s="771"/>
      <c r="O36" s="771"/>
      <c r="P36" s="771"/>
      <c r="Q36" s="771"/>
      <c r="R36" s="771"/>
      <c r="S36" s="771"/>
      <c r="T36" s="934"/>
    </row>
    <row r="37" spans="1:20" s="596" customFormat="1" ht="15" customHeight="1">
      <c r="A37" s="743"/>
      <c r="B37" s="606" t="s">
        <v>427</v>
      </c>
      <c r="C37" s="396"/>
      <c r="D37" s="451"/>
      <c r="E37" s="518" t="s">
        <v>566</v>
      </c>
      <c r="F37" s="396"/>
      <c r="G37" s="396"/>
      <c r="H37" s="866"/>
      <c r="I37" s="606" t="s">
        <v>80</v>
      </c>
      <c r="J37" s="396"/>
      <c r="K37" s="396"/>
      <c r="L37" s="451"/>
      <c r="M37" s="398" t="s">
        <v>595</v>
      </c>
      <c r="N37" s="431"/>
      <c r="O37" s="431"/>
      <c r="P37" s="453"/>
      <c r="Q37" s="398" t="s">
        <v>190</v>
      </c>
      <c r="R37" s="431"/>
      <c r="S37" s="431"/>
      <c r="T37" s="935"/>
    </row>
    <row r="38" spans="1:20" s="596" customFormat="1" ht="15" customHeight="1">
      <c r="A38" s="743"/>
      <c r="B38" s="607"/>
      <c r="C38" s="397"/>
      <c r="D38" s="452"/>
      <c r="E38" s="398" t="s">
        <v>465</v>
      </c>
      <c r="F38" s="453"/>
      <c r="G38" s="398" t="s">
        <v>468</v>
      </c>
      <c r="H38" s="453"/>
      <c r="I38" s="398" t="s">
        <v>465</v>
      </c>
      <c r="J38" s="453"/>
      <c r="K38" s="398" t="s">
        <v>468</v>
      </c>
      <c r="L38" s="453"/>
      <c r="M38" s="398" t="s">
        <v>465</v>
      </c>
      <c r="N38" s="453"/>
      <c r="O38" s="398" t="s">
        <v>468</v>
      </c>
      <c r="P38" s="453"/>
      <c r="Q38" s="431" t="s">
        <v>465</v>
      </c>
      <c r="R38" s="453"/>
      <c r="S38" s="398" t="s">
        <v>468</v>
      </c>
      <c r="T38" s="935"/>
    </row>
    <row r="39" spans="1:20" s="596" customFormat="1" ht="15" customHeight="1">
      <c r="A39" s="743"/>
      <c r="B39" s="772"/>
      <c r="C39" s="398" t="s">
        <v>510</v>
      </c>
      <c r="D39" s="453"/>
      <c r="E39" s="398"/>
      <c r="F39" s="453"/>
      <c r="G39" s="398"/>
      <c r="H39" s="453"/>
      <c r="I39" s="398"/>
      <c r="J39" s="453"/>
      <c r="K39" s="398"/>
      <c r="L39" s="453"/>
      <c r="M39" s="398"/>
      <c r="N39" s="453"/>
      <c r="O39" s="398"/>
      <c r="P39" s="453"/>
      <c r="Q39" s="431"/>
      <c r="R39" s="453"/>
      <c r="S39" s="398"/>
      <c r="T39" s="935"/>
    </row>
    <row r="40" spans="1:20" s="596" customFormat="1" ht="15" customHeight="1">
      <c r="A40" s="743"/>
      <c r="B40" s="773"/>
      <c r="C40" s="398" t="s">
        <v>439</v>
      </c>
      <c r="D40" s="453"/>
      <c r="E40" s="398"/>
      <c r="F40" s="453"/>
      <c r="G40" s="398"/>
      <c r="H40" s="453"/>
      <c r="I40" s="398"/>
      <c r="J40" s="453"/>
      <c r="K40" s="398"/>
      <c r="L40" s="453"/>
      <c r="M40" s="398"/>
      <c r="N40" s="453"/>
      <c r="O40" s="398"/>
      <c r="P40" s="453"/>
      <c r="Q40" s="431"/>
      <c r="R40" s="453"/>
      <c r="S40" s="398"/>
      <c r="T40" s="935"/>
    </row>
    <row r="41" spans="1:20" s="596" customFormat="1" ht="15" customHeight="1">
      <c r="A41" s="743"/>
      <c r="B41" s="774" t="s">
        <v>524</v>
      </c>
      <c r="C41" s="395"/>
      <c r="D41" s="395"/>
      <c r="E41" s="395"/>
      <c r="F41" s="395"/>
      <c r="G41" s="395"/>
      <c r="H41" s="395"/>
      <c r="I41" s="395"/>
      <c r="J41" s="395"/>
      <c r="K41" s="395"/>
      <c r="L41" s="395"/>
      <c r="M41" s="395"/>
      <c r="N41" s="395"/>
      <c r="O41" s="395"/>
      <c r="P41" s="395"/>
      <c r="Q41" s="395"/>
      <c r="R41" s="395"/>
      <c r="S41" s="395"/>
      <c r="T41" s="573"/>
    </row>
    <row r="42" spans="1:20" s="596" customFormat="1" ht="16.350000000000001" customHeight="1">
      <c r="A42" s="743"/>
      <c r="B42" s="606" t="s">
        <v>561</v>
      </c>
      <c r="C42" s="396"/>
      <c r="D42" s="451"/>
      <c r="E42" s="827" t="s">
        <v>567</v>
      </c>
      <c r="F42" s="841"/>
      <c r="G42" s="857" t="s">
        <v>572</v>
      </c>
      <c r="H42" s="841"/>
      <c r="I42" s="857" t="s">
        <v>582</v>
      </c>
      <c r="J42" s="841"/>
      <c r="K42" s="857" t="s">
        <v>587</v>
      </c>
      <c r="L42" s="841"/>
      <c r="M42" s="857" t="s">
        <v>596</v>
      </c>
      <c r="N42" s="841"/>
      <c r="O42" s="857" t="s">
        <v>599</v>
      </c>
      <c r="P42" s="841"/>
      <c r="Q42" s="857" t="s">
        <v>600</v>
      </c>
      <c r="R42" s="841"/>
      <c r="S42" s="857" t="s">
        <v>601</v>
      </c>
      <c r="T42" s="936"/>
    </row>
    <row r="43" spans="1:20" s="596" customFormat="1" ht="15.6" customHeight="1">
      <c r="A43" s="743"/>
      <c r="B43" s="607"/>
      <c r="C43" s="397"/>
      <c r="D43" s="452"/>
      <c r="E43" s="828"/>
      <c r="F43" s="137"/>
      <c r="G43" s="828"/>
      <c r="H43" s="137"/>
      <c r="I43" s="828"/>
      <c r="J43" s="137"/>
      <c r="K43" s="828"/>
      <c r="L43" s="137"/>
      <c r="M43" s="828"/>
      <c r="N43" s="137"/>
      <c r="O43" s="828"/>
      <c r="P43" s="137"/>
      <c r="Q43" s="828"/>
      <c r="R43" s="137"/>
      <c r="S43" s="130"/>
      <c r="T43" s="937"/>
    </row>
    <row r="44" spans="1:20" s="596" customFormat="1" ht="15.6" customHeight="1">
      <c r="A44" s="743"/>
      <c r="B44" s="775"/>
      <c r="C44" s="807"/>
      <c r="D44" s="817"/>
      <c r="E44" s="829" t="s">
        <v>176</v>
      </c>
      <c r="F44" s="842"/>
      <c r="G44" s="842"/>
      <c r="H44" s="867"/>
      <c r="I44" s="877"/>
      <c r="J44" s="41"/>
      <c r="K44" s="41"/>
      <c r="L44" s="41"/>
      <c r="M44" s="41"/>
      <c r="N44" s="41"/>
      <c r="O44" s="41"/>
      <c r="P44" s="41"/>
      <c r="Q44" s="41"/>
      <c r="R44" s="41"/>
      <c r="S44" s="41"/>
      <c r="T44" s="938"/>
    </row>
    <row r="45" spans="1:20" s="596" customFormat="1" ht="15.95" customHeight="1">
      <c r="A45" s="743"/>
      <c r="B45" s="776" t="s">
        <v>562</v>
      </c>
      <c r="C45" s="808"/>
      <c r="D45" s="808"/>
      <c r="E45" s="830"/>
      <c r="F45" s="830"/>
      <c r="G45" s="830"/>
      <c r="H45" s="868"/>
      <c r="I45" s="878"/>
      <c r="J45" s="885"/>
      <c r="K45" s="892" t="s">
        <v>591</v>
      </c>
      <c r="L45" s="885"/>
      <c r="M45" s="885"/>
      <c r="N45" s="905" t="s">
        <v>363</v>
      </c>
      <c r="O45" s="885"/>
      <c r="P45" s="885"/>
      <c r="Q45" s="892" t="s">
        <v>591</v>
      </c>
      <c r="R45" s="476"/>
      <c r="S45" s="476"/>
      <c r="T45" s="560"/>
    </row>
    <row r="46" spans="1:20" s="596" customFormat="1" ht="15.95" customHeight="1">
      <c r="A46" s="743"/>
      <c r="B46" s="777"/>
      <c r="C46" s="403"/>
      <c r="D46" s="403"/>
      <c r="E46" s="784" t="s">
        <v>569</v>
      </c>
      <c r="F46" s="843"/>
      <c r="G46" s="424" t="s">
        <v>573</v>
      </c>
      <c r="H46" s="445"/>
      <c r="I46" s="878"/>
      <c r="J46" s="885"/>
      <c r="K46" s="892" t="s">
        <v>591</v>
      </c>
      <c r="L46" s="885"/>
      <c r="M46" s="885"/>
      <c r="N46" s="905" t="s">
        <v>363</v>
      </c>
      <c r="O46" s="885"/>
      <c r="P46" s="885"/>
      <c r="Q46" s="892" t="s">
        <v>591</v>
      </c>
      <c r="R46" s="476"/>
      <c r="S46" s="476"/>
      <c r="T46" s="560"/>
    </row>
    <row r="47" spans="1:20" s="596" customFormat="1" ht="15.95" customHeight="1">
      <c r="A47" s="743"/>
      <c r="B47" s="777"/>
      <c r="C47" s="403"/>
      <c r="D47" s="403"/>
      <c r="E47" s="607"/>
      <c r="F47" s="844"/>
      <c r="G47" s="424" t="s">
        <v>577</v>
      </c>
      <c r="H47" s="445"/>
      <c r="I47" s="878"/>
      <c r="J47" s="885"/>
      <c r="K47" s="892" t="s">
        <v>591</v>
      </c>
      <c r="L47" s="885"/>
      <c r="M47" s="885"/>
      <c r="N47" s="905" t="s">
        <v>363</v>
      </c>
      <c r="O47" s="885"/>
      <c r="P47" s="885"/>
      <c r="Q47" s="892" t="s">
        <v>591</v>
      </c>
      <c r="R47" s="476"/>
      <c r="S47" s="476"/>
      <c r="T47" s="560"/>
    </row>
    <row r="48" spans="1:20" s="596" customFormat="1" ht="15.95" customHeight="1">
      <c r="A48" s="743"/>
      <c r="B48" s="778"/>
      <c r="C48" s="809"/>
      <c r="D48" s="809"/>
      <c r="E48" s="775"/>
      <c r="F48" s="845"/>
      <c r="G48" s="424" t="s">
        <v>579</v>
      </c>
      <c r="H48" s="445"/>
      <c r="I48" s="878"/>
      <c r="J48" s="885"/>
      <c r="K48" s="892" t="s">
        <v>591</v>
      </c>
      <c r="L48" s="885"/>
      <c r="M48" s="885"/>
      <c r="N48" s="905" t="s">
        <v>363</v>
      </c>
      <c r="O48" s="885"/>
      <c r="P48" s="885"/>
      <c r="Q48" s="892" t="s">
        <v>591</v>
      </c>
      <c r="R48" s="476"/>
      <c r="S48" s="476"/>
      <c r="T48" s="560"/>
    </row>
    <row r="49" spans="1:20" s="596" customFormat="1" ht="16.350000000000001" customHeight="1">
      <c r="A49" s="743"/>
      <c r="B49" s="779" t="s">
        <v>475</v>
      </c>
      <c r="C49" s="810"/>
      <c r="D49" s="810"/>
      <c r="E49" s="810"/>
      <c r="F49" s="810"/>
      <c r="G49" s="810"/>
      <c r="H49" s="869"/>
      <c r="I49" s="878"/>
      <c r="J49" s="885"/>
      <c r="K49" s="612" t="s">
        <v>591</v>
      </c>
      <c r="L49" s="885"/>
      <c r="M49" s="885"/>
      <c r="N49" s="906" t="s">
        <v>363</v>
      </c>
      <c r="O49" s="885"/>
      <c r="P49" s="885"/>
      <c r="Q49" s="612" t="s">
        <v>591</v>
      </c>
      <c r="R49" s="476"/>
      <c r="S49" s="476"/>
      <c r="T49" s="560"/>
    </row>
    <row r="50" spans="1:20" s="596" customFormat="1" ht="16.350000000000001" customHeight="1">
      <c r="A50" s="743"/>
      <c r="B50" s="433" t="s">
        <v>563</v>
      </c>
      <c r="C50" s="769"/>
      <c r="D50" s="769"/>
      <c r="E50" s="769"/>
      <c r="F50" s="769"/>
      <c r="G50" s="769"/>
      <c r="H50" s="456"/>
      <c r="I50" s="879"/>
      <c r="J50" s="886"/>
      <c r="K50" s="886"/>
      <c r="L50" s="895" t="s">
        <v>547</v>
      </c>
      <c r="M50" s="900"/>
      <c r="N50" s="900"/>
      <c r="O50" s="769"/>
      <c r="P50" s="769"/>
      <c r="Q50" s="769"/>
      <c r="R50" s="900"/>
      <c r="S50" s="900"/>
      <c r="T50" s="939"/>
    </row>
    <row r="51" spans="1:20" s="596" customFormat="1" ht="15" customHeight="1">
      <c r="A51" s="742" t="s">
        <v>532</v>
      </c>
      <c r="B51" s="771" t="s">
        <v>556</v>
      </c>
      <c r="C51" s="771"/>
      <c r="D51" s="771"/>
      <c r="E51" s="771"/>
      <c r="F51" s="771"/>
      <c r="G51" s="771"/>
      <c r="H51" s="771"/>
      <c r="I51" s="771"/>
      <c r="J51" s="771"/>
      <c r="K51" s="771"/>
      <c r="L51" s="771"/>
      <c r="M51" s="771"/>
      <c r="N51" s="771"/>
      <c r="O51" s="771"/>
      <c r="P51" s="771"/>
      <c r="Q51" s="771"/>
      <c r="R51" s="771"/>
      <c r="S51" s="771"/>
      <c r="T51" s="934"/>
    </row>
    <row r="52" spans="1:20" s="596" customFormat="1" ht="15" customHeight="1">
      <c r="A52" s="743"/>
      <c r="B52" s="606" t="s">
        <v>427</v>
      </c>
      <c r="C52" s="396"/>
      <c r="D52" s="451"/>
      <c r="E52" s="518" t="s">
        <v>566</v>
      </c>
      <c r="F52" s="396"/>
      <c r="G52" s="396"/>
      <c r="H52" s="866"/>
      <c r="I52" s="606" t="s">
        <v>80</v>
      </c>
      <c r="J52" s="396"/>
      <c r="K52" s="396"/>
      <c r="L52" s="451"/>
      <c r="M52" s="398" t="s">
        <v>595</v>
      </c>
      <c r="N52" s="431"/>
      <c r="O52" s="431"/>
      <c r="P52" s="453"/>
      <c r="Q52" s="398" t="s">
        <v>190</v>
      </c>
      <c r="R52" s="431"/>
      <c r="S52" s="431"/>
      <c r="T52" s="935"/>
    </row>
    <row r="53" spans="1:20" s="596" customFormat="1" ht="15" customHeight="1">
      <c r="A53" s="743"/>
      <c r="B53" s="607"/>
      <c r="C53" s="397"/>
      <c r="D53" s="452"/>
      <c r="E53" s="398" t="s">
        <v>465</v>
      </c>
      <c r="F53" s="453"/>
      <c r="G53" s="398" t="s">
        <v>468</v>
      </c>
      <c r="H53" s="453"/>
      <c r="I53" s="398" t="s">
        <v>465</v>
      </c>
      <c r="J53" s="453"/>
      <c r="K53" s="398" t="s">
        <v>468</v>
      </c>
      <c r="L53" s="453"/>
      <c r="M53" s="398" t="s">
        <v>465</v>
      </c>
      <c r="N53" s="453"/>
      <c r="O53" s="398" t="s">
        <v>468</v>
      </c>
      <c r="P53" s="453"/>
      <c r="Q53" s="431" t="s">
        <v>465</v>
      </c>
      <c r="R53" s="453"/>
      <c r="S53" s="398" t="s">
        <v>468</v>
      </c>
      <c r="T53" s="935"/>
    </row>
    <row r="54" spans="1:20" s="596" customFormat="1" ht="15" customHeight="1">
      <c r="A54" s="743"/>
      <c r="B54" s="772"/>
      <c r="C54" s="398" t="s">
        <v>510</v>
      </c>
      <c r="D54" s="453"/>
      <c r="E54" s="398"/>
      <c r="F54" s="453"/>
      <c r="G54" s="398"/>
      <c r="H54" s="453"/>
      <c r="I54" s="398"/>
      <c r="J54" s="453"/>
      <c r="K54" s="398"/>
      <c r="L54" s="453"/>
      <c r="M54" s="398"/>
      <c r="N54" s="453"/>
      <c r="O54" s="398"/>
      <c r="P54" s="453"/>
      <c r="Q54" s="431"/>
      <c r="R54" s="453"/>
      <c r="S54" s="398"/>
      <c r="T54" s="935"/>
    </row>
    <row r="55" spans="1:20" s="596" customFormat="1" ht="15" customHeight="1">
      <c r="A55" s="743"/>
      <c r="B55" s="773"/>
      <c r="C55" s="398" t="s">
        <v>439</v>
      </c>
      <c r="D55" s="453"/>
      <c r="E55" s="398"/>
      <c r="F55" s="453"/>
      <c r="G55" s="398"/>
      <c r="H55" s="453"/>
      <c r="I55" s="398"/>
      <c r="J55" s="453"/>
      <c r="K55" s="398"/>
      <c r="L55" s="453"/>
      <c r="M55" s="398"/>
      <c r="N55" s="453"/>
      <c r="O55" s="398"/>
      <c r="P55" s="453"/>
      <c r="Q55" s="431"/>
      <c r="R55" s="453"/>
      <c r="S55" s="398"/>
      <c r="T55" s="935"/>
    </row>
    <row r="56" spans="1:20" s="596" customFormat="1" ht="15" customHeight="1">
      <c r="A56" s="743"/>
      <c r="B56" s="395" t="s">
        <v>524</v>
      </c>
      <c r="C56" s="395"/>
      <c r="D56" s="395"/>
      <c r="E56" s="395"/>
      <c r="F56" s="395"/>
      <c r="G56" s="395"/>
      <c r="H56" s="395"/>
      <c r="I56" s="395"/>
      <c r="J56" s="395"/>
      <c r="K56" s="395"/>
      <c r="L56" s="395"/>
      <c r="M56" s="395"/>
      <c r="N56" s="395"/>
      <c r="O56" s="395"/>
      <c r="P56" s="395"/>
      <c r="Q56" s="395"/>
      <c r="R56" s="395"/>
      <c r="S56" s="395"/>
      <c r="T56" s="573"/>
    </row>
    <row r="57" spans="1:20" s="596" customFormat="1" ht="16.350000000000001" customHeight="1">
      <c r="A57" s="743"/>
      <c r="B57" s="606" t="s">
        <v>561</v>
      </c>
      <c r="C57" s="396"/>
      <c r="D57" s="451"/>
      <c r="E57" s="827" t="s">
        <v>567</v>
      </c>
      <c r="F57" s="841"/>
      <c r="G57" s="857" t="s">
        <v>572</v>
      </c>
      <c r="H57" s="841"/>
      <c r="I57" s="857" t="s">
        <v>582</v>
      </c>
      <c r="J57" s="841"/>
      <c r="K57" s="857" t="s">
        <v>587</v>
      </c>
      <c r="L57" s="841"/>
      <c r="M57" s="857" t="s">
        <v>596</v>
      </c>
      <c r="N57" s="841"/>
      <c r="O57" s="857" t="s">
        <v>599</v>
      </c>
      <c r="P57" s="841"/>
      <c r="Q57" s="857" t="s">
        <v>600</v>
      </c>
      <c r="R57" s="841"/>
      <c r="S57" s="857" t="s">
        <v>601</v>
      </c>
      <c r="T57" s="936"/>
    </row>
    <row r="58" spans="1:20" s="596" customFormat="1" ht="15.6" customHeight="1">
      <c r="A58" s="743"/>
      <c r="B58" s="607"/>
      <c r="C58" s="397"/>
      <c r="D58" s="452"/>
      <c r="E58" s="828"/>
      <c r="F58" s="137"/>
      <c r="G58" s="828"/>
      <c r="H58" s="137"/>
      <c r="I58" s="828"/>
      <c r="J58" s="137"/>
      <c r="K58" s="828"/>
      <c r="L58" s="137"/>
      <c r="M58" s="828"/>
      <c r="N58" s="137"/>
      <c r="O58" s="828"/>
      <c r="P58" s="137"/>
      <c r="Q58" s="828"/>
      <c r="R58" s="137"/>
      <c r="S58" s="130"/>
      <c r="T58" s="937"/>
    </row>
    <row r="59" spans="1:20" s="596" customFormat="1" ht="15.6" customHeight="1">
      <c r="A59" s="743"/>
      <c r="B59" s="775"/>
      <c r="C59" s="807"/>
      <c r="D59" s="817"/>
      <c r="E59" s="829" t="s">
        <v>176</v>
      </c>
      <c r="F59" s="842"/>
      <c r="G59" s="842"/>
      <c r="H59" s="867"/>
      <c r="I59" s="877"/>
      <c r="J59" s="41"/>
      <c r="K59" s="41"/>
      <c r="L59" s="41"/>
      <c r="M59" s="41"/>
      <c r="N59" s="41"/>
      <c r="O59" s="41"/>
      <c r="P59" s="41"/>
      <c r="Q59" s="41"/>
      <c r="R59" s="41"/>
      <c r="S59" s="41"/>
      <c r="T59" s="938"/>
    </row>
    <row r="60" spans="1:20" s="596" customFormat="1" ht="15.95" customHeight="1">
      <c r="A60" s="743"/>
      <c r="B60" s="776" t="s">
        <v>562</v>
      </c>
      <c r="C60" s="808"/>
      <c r="D60" s="808"/>
      <c r="E60" s="830"/>
      <c r="F60" s="830"/>
      <c r="G60" s="830"/>
      <c r="H60" s="868"/>
      <c r="I60" s="878"/>
      <c r="J60" s="885"/>
      <c r="K60" s="892" t="s">
        <v>591</v>
      </c>
      <c r="L60" s="885"/>
      <c r="M60" s="885"/>
      <c r="N60" s="905" t="s">
        <v>363</v>
      </c>
      <c r="O60" s="885"/>
      <c r="P60" s="885"/>
      <c r="Q60" s="892" t="s">
        <v>591</v>
      </c>
      <c r="R60" s="476"/>
      <c r="S60" s="476"/>
      <c r="T60" s="560"/>
    </row>
    <row r="61" spans="1:20" s="596" customFormat="1" ht="15.95" customHeight="1">
      <c r="A61" s="743"/>
      <c r="B61" s="777"/>
      <c r="C61" s="403"/>
      <c r="D61" s="403"/>
      <c r="E61" s="784" t="s">
        <v>569</v>
      </c>
      <c r="F61" s="843"/>
      <c r="G61" s="424" t="s">
        <v>573</v>
      </c>
      <c r="H61" s="445"/>
      <c r="I61" s="878"/>
      <c r="J61" s="885"/>
      <c r="K61" s="892" t="s">
        <v>591</v>
      </c>
      <c r="L61" s="885"/>
      <c r="M61" s="885"/>
      <c r="N61" s="905" t="s">
        <v>363</v>
      </c>
      <c r="O61" s="885"/>
      <c r="P61" s="885"/>
      <c r="Q61" s="892" t="s">
        <v>591</v>
      </c>
      <c r="R61" s="476"/>
      <c r="S61" s="476"/>
      <c r="T61" s="560"/>
    </row>
    <row r="62" spans="1:20" s="596" customFormat="1" ht="15.95" customHeight="1">
      <c r="A62" s="743"/>
      <c r="B62" s="777"/>
      <c r="C62" s="403"/>
      <c r="D62" s="403"/>
      <c r="E62" s="607"/>
      <c r="F62" s="844"/>
      <c r="G62" s="424" t="s">
        <v>577</v>
      </c>
      <c r="H62" s="445"/>
      <c r="I62" s="878"/>
      <c r="J62" s="885"/>
      <c r="K62" s="892" t="s">
        <v>591</v>
      </c>
      <c r="L62" s="885"/>
      <c r="M62" s="885"/>
      <c r="N62" s="905" t="s">
        <v>363</v>
      </c>
      <c r="O62" s="885"/>
      <c r="P62" s="885"/>
      <c r="Q62" s="892" t="s">
        <v>591</v>
      </c>
      <c r="R62" s="476"/>
      <c r="S62" s="476"/>
      <c r="T62" s="560"/>
    </row>
    <row r="63" spans="1:20" s="596" customFormat="1" ht="15.95" customHeight="1">
      <c r="A63" s="743"/>
      <c r="B63" s="778"/>
      <c r="C63" s="809"/>
      <c r="D63" s="809"/>
      <c r="E63" s="775"/>
      <c r="F63" s="845"/>
      <c r="G63" s="424" t="s">
        <v>579</v>
      </c>
      <c r="H63" s="445"/>
      <c r="I63" s="878"/>
      <c r="J63" s="885"/>
      <c r="K63" s="892" t="s">
        <v>591</v>
      </c>
      <c r="L63" s="885"/>
      <c r="M63" s="885"/>
      <c r="N63" s="905" t="s">
        <v>363</v>
      </c>
      <c r="O63" s="885"/>
      <c r="P63" s="885"/>
      <c r="Q63" s="892" t="s">
        <v>591</v>
      </c>
      <c r="R63" s="476"/>
      <c r="S63" s="476"/>
      <c r="T63" s="560"/>
    </row>
    <row r="64" spans="1:20" s="596" customFormat="1" ht="16.350000000000001" customHeight="1">
      <c r="A64" s="743"/>
      <c r="B64" s="779" t="s">
        <v>475</v>
      </c>
      <c r="C64" s="810"/>
      <c r="D64" s="810"/>
      <c r="E64" s="810"/>
      <c r="F64" s="810"/>
      <c r="G64" s="810"/>
      <c r="H64" s="869"/>
      <c r="I64" s="878"/>
      <c r="J64" s="885"/>
      <c r="K64" s="612" t="s">
        <v>591</v>
      </c>
      <c r="L64" s="885"/>
      <c r="M64" s="885"/>
      <c r="N64" s="906" t="s">
        <v>363</v>
      </c>
      <c r="O64" s="885"/>
      <c r="P64" s="885"/>
      <c r="Q64" s="612" t="s">
        <v>591</v>
      </c>
      <c r="R64" s="476"/>
      <c r="S64" s="476"/>
      <c r="T64" s="560"/>
    </row>
    <row r="65" spans="1:20" s="596" customFormat="1" ht="16.350000000000001" customHeight="1">
      <c r="A65" s="743"/>
      <c r="B65" s="433" t="s">
        <v>563</v>
      </c>
      <c r="C65" s="769"/>
      <c r="D65" s="769"/>
      <c r="E65" s="769"/>
      <c r="F65" s="769"/>
      <c r="G65" s="769"/>
      <c r="H65" s="456"/>
      <c r="I65" s="879"/>
      <c r="J65" s="886"/>
      <c r="K65" s="886"/>
      <c r="L65" s="895" t="s">
        <v>547</v>
      </c>
      <c r="M65" s="901"/>
      <c r="N65" s="900"/>
      <c r="O65" s="769"/>
      <c r="P65" s="769"/>
      <c r="Q65" s="769"/>
      <c r="R65" s="900"/>
      <c r="S65" s="900"/>
      <c r="T65" s="939"/>
    </row>
    <row r="66" spans="1:20" s="596" customFormat="1" ht="15" customHeight="1">
      <c r="A66" s="745" t="s">
        <v>430</v>
      </c>
      <c r="B66" s="781"/>
      <c r="C66" s="781"/>
      <c r="D66" s="818"/>
      <c r="E66" s="831" t="s">
        <v>467</v>
      </c>
      <c r="F66" s="846"/>
      <c r="G66" s="846"/>
      <c r="H66" s="846"/>
      <c r="I66" s="846"/>
      <c r="J66" s="846"/>
      <c r="K66" s="846"/>
      <c r="L66" s="846"/>
      <c r="M66" s="846"/>
      <c r="N66" s="846"/>
      <c r="O66" s="846"/>
      <c r="P66" s="846"/>
      <c r="Q66" s="846"/>
      <c r="R66" s="846"/>
      <c r="S66" s="846"/>
      <c r="T66" s="940"/>
    </row>
    <row r="67" spans="1:20" s="596" customFormat="1" ht="25.5" customHeight="1">
      <c r="A67" s="746"/>
      <c r="B67" s="746"/>
      <c r="C67" s="746"/>
      <c r="D67" s="746"/>
      <c r="E67" s="746"/>
      <c r="F67" s="746"/>
      <c r="G67" s="475"/>
      <c r="H67" s="475"/>
      <c r="I67" s="475"/>
      <c r="J67" s="475"/>
      <c r="K67" s="475"/>
      <c r="L67" s="475"/>
      <c r="M67" s="475"/>
      <c r="N67" s="475"/>
      <c r="O67" s="475"/>
      <c r="P67" s="475"/>
      <c r="Q67" s="475"/>
      <c r="R67" s="475" t="s">
        <v>287</v>
      </c>
      <c r="S67" s="475"/>
      <c r="T67" s="475"/>
    </row>
    <row r="68" spans="1:20" s="596" customFormat="1" ht="29.1" customHeight="1">
      <c r="A68" s="747" t="s">
        <v>535</v>
      </c>
      <c r="B68" s="747"/>
      <c r="C68" s="747"/>
      <c r="D68" s="747"/>
      <c r="E68" s="747"/>
      <c r="F68" s="747"/>
      <c r="G68" s="747"/>
      <c r="H68" s="747"/>
      <c r="I68" s="747"/>
      <c r="J68" s="747"/>
      <c r="K68" s="747"/>
      <c r="L68" s="747"/>
      <c r="M68" s="747"/>
      <c r="N68" s="747"/>
      <c r="O68" s="747"/>
      <c r="P68" s="747"/>
      <c r="Q68" s="747"/>
      <c r="R68" s="747"/>
      <c r="S68" s="747"/>
      <c r="T68" s="747"/>
    </row>
    <row r="69" spans="1:20" s="596" customFormat="1" ht="15" customHeight="1">
      <c r="A69" s="748" t="s">
        <v>514</v>
      </c>
      <c r="B69" s="782" t="s">
        <v>64</v>
      </c>
      <c r="C69" s="811"/>
      <c r="D69" s="819"/>
      <c r="E69" s="660"/>
      <c r="F69" s="660"/>
      <c r="G69" s="660"/>
      <c r="H69" s="660"/>
      <c r="I69" s="660"/>
      <c r="J69" s="660"/>
      <c r="K69" s="660"/>
      <c r="L69" s="660"/>
      <c r="M69" s="660"/>
      <c r="N69" s="660"/>
      <c r="O69" s="660"/>
      <c r="P69" s="660"/>
      <c r="Q69" s="660"/>
      <c r="R69" s="660"/>
      <c r="S69" s="660"/>
      <c r="T69" s="726"/>
    </row>
    <row r="70" spans="1:20" s="596" customFormat="1" ht="15" customHeight="1">
      <c r="A70" s="586"/>
      <c r="B70" s="398" t="s">
        <v>554</v>
      </c>
      <c r="C70" s="431"/>
      <c r="D70" s="453"/>
      <c r="E70" s="658"/>
      <c r="F70" s="658"/>
      <c r="G70" s="658"/>
      <c r="H70" s="658"/>
      <c r="I70" s="658"/>
      <c r="J70" s="658"/>
      <c r="K70" s="658"/>
      <c r="L70" s="658"/>
      <c r="M70" s="658"/>
      <c r="N70" s="658"/>
      <c r="O70" s="658"/>
      <c r="P70" s="658"/>
      <c r="Q70" s="658"/>
      <c r="R70" s="658"/>
      <c r="S70" s="658"/>
      <c r="T70" s="941"/>
    </row>
    <row r="71" spans="1:20" s="596" customFormat="1" ht="15" customHeight="1">
      <c r="A71" s="586"/>
      <c r="B71" s="518" t="s">
        <v>431</v>
      </c>
      <c r="C71" s="396"/>
      <c r="D71" s="451"/>
      <c r="E71" s="518" t="s">
        <v>83</v>
      </c>
      <c r="F71" s="396"/>
      <c r="G71" s="443"/>
      <c r="H71" s="396" t="s">
        <v>517</v>
      </c>
      <c r="I71" s="443"/>
      <c r="J71" s="396" t="s">
        <v>585</v>
      </c>
      <c r="K71" s="396"/>
      <c r="L71" s="396"/>
      <c r="M71" s="396"/>
      <c r="N71" s="396"/>
      <c r="O71" s="396"/>
      <c r="P71" s="396"/>
      <c r="Q71" s="396"/>
      <c r="R71" s="396"/>
      <c r="S71" s="396"/>
      <c r="T71" s="558"/>
    </row>
    <row r="72" spans="1:20" s="596" customFormat="1" ht="15" customHeight="1">
      <c r="A72" s="586"/>
      <c r="B72" s="766"/>
      <c r="C72" s="397"/>
      <c r="D72" s="452"/>
      <c r="E72" s="824"/>
      <c r="F72" s="475"/>
      <c r="G72" s="475"/>
      <c r="H72" s="108" t="s">
        <v>453</v>
      </c>
      <c r="I72" s="475"/>
      <c r="J72" s="475"/>
      <c r="K72" s="475"/>
      <c r="L72" s="475"/>
      <c r="M72" s="475"/>
      <c r="N72" s="108" t="s">
        <v>165</v>
      </c>
      <c r="O72" s="475"/>
      <c r="P72" s="475"/>
      <c r="Q72" s="475"/>
      <c r="R72" s="475"/>
      <c r="S72" s="475"/>
      <c r="T72" s="923"/>
    </row>
    <row r="73" spans="1:20" s="596" customFormat="1" ht="15" customHeight="1">
      <c r="A73" s="586"/>
      <c r="B73" s="766"/>
      <c r="C73" s="397"/>
      <c r="D73" s="452"/>
      <c r="E73" s="824"/>
      <c r="F73" s="475"/>
      <c r="G73" s="475"/>
      <c r="H73" s="108" t="s">
        <v>454</v>
      </c>
      <c r="I73" s="475"/>
      <c r="J73" s="475"/>
      <c r="K73" s="475"/>
      <c r="L73" s="475"/>
      <c r="M73" s="475"/>
      <c r="N73" s="108" t="s">
        <v>598</v>
      </c>
      <c r="O73" s="475"/>
      <c r="P73" s="475"/>
      <c r="Q73" s="475"/>
      <c r="R73" s="475"/>
      <c r="S73" s="475"/>
      <c r="T73" s="923"/>
    </row>
    <row r="74" spans="1:20" s="596" customFormat="1" ht="18.95" customHeight="1">
      <c r="A74" s="586"/>
      <c r="B74" s="519"/>
      <c r="C74" s="624"/>
      <c r="D74" s="529"/>
      <c r="E74" s="824"/>
      <c r="F74" s="475"/>
      <c r="G74" s="475"/>
      <c r="H74" s="475"/>
      <c r="I74" s="475"/>
      <c r="J74" s="475"/>
      <c r="K74" s="475"/>
      <c r="L74" s="475"/>
      <c r="M74" s="475"/>
      <c r="N74" s="475"/>
      <c r="O74" s="475"/>
      <c r="P74" s="475"/>
      <c r="Q74" s="654"/>
      <c r="R74" s="654"/>
      <c r="S74" s="654"/>
      <c r="T74" s="713"/>
    </row>
    <row r="75" spans="1:20" s="596" customFormat="1" ht="15" customHeight="1">
      <c r="A75" s="586"/>
      <c r="B75" s="518" t="s">
        <v>210</v>
      </c>
      <c r="C75" s="396"/>
      <c r="D75" s="451"/>
      <c r="E75" s="398" t="s">
        <v>60</v>
      </c>
      <c r="F75" s="453"/>
      <c r="G75" s="667"/>
      <c r="H75" s="672"/>
      <c r="I75" s="672"/>
      <c r="J75" s="672"/>
      <c r="K75" s="672"/>
      <c r="L75" s="500" t="s">
        <v>159</v>
      </c>
      <c r="M75" s="885"/>
      <c r="N75" s="903"/>
      <c r="O75" s="424" t="s">
        <v>232</v>
      </c>
      <c r="P75" s="445"/>
      <c r="Q75" s="911"/>
      <c r="R75" s="672"/>
      <c r="S75" s="672"/>
      <c r="T75" s="715"/>
    </row>
    <row r="76" spans="1:20" s="596" customFormat="1" ht="15" customHeight="1">
      <c r="A76" s="586"/>
      <c r="B76" s="783"/>
      <c r="C76" s="807"/>
      <c r="D76" s="817"/>
      <c r="E76" s="398" t="s">
        <v>134</v>
      </c>
      <c r="F76" s="453"/>
      <c r="G76" s="852"/>
      <c r="H76" s="861"/>
      <c r="I76" s="861"/>
      <c r="J76" s="861"/>
      <c r="K76" s="861"/>
      <c r="L76" s="861"/>
      <c r="M76" s="861"/>
      <c r="N76" s="861"/>
      <c r="O76" s="861"/>
      <c r="P76" s="861"/>
      <c r="Q76" s="861"/>
      <c r="R76" s="861"/>
      <c r="S76" s="861"/>
      <c r="T76" s="942"/>
    </row>
    <row r="77" spans="1:20" s="596" customFormat="1" ht="15" customHeight="1">
      <c r="A77" s="741" t="s">
        <v>524</v>
      </c>
      <c r="B77" s="770"/>
      <c r="C77" s="770"/>
      <c r="D77" s="770"/>
      <c r="E77" s="770"/>
      <c r="F77" s="770"/>
      <c r="G77" s="770"/>
      <c r="H77" s="770"/>
      <c r="I77" s="770"/>
      <c r="J77" s="770"/>
      <c r="K77" s="770"/>
      <c r="L77" s="770"/>
      <c r="M77" s="770"/>
      <c r="N77" s="770"/>
      <c r="O77" s="770"/>
      <c r="P77" s="770"/>
      <c r="Q77" s="770"/>
      <c r="R77" s="770"/>
      <c r="S77" s="770"/>
      <c r="T77" s="932"/>
    </row>
    <row r="78" spans="1:20" s="113" customFormat="1" ht="15" customHeight="1">
      <c r="A78" s="740" t="s">
        <v>526</v>
      </c>
      <c r="B78" s="769"/>
      <c r="C78" s="769"/>
      <c r="D78" s="769"/>
      <c r="E78" s="769"/>
      <c r="F78" s="769"/>
      <c r="G78" s="769"/>
      <c r="H78" s="456"/>
      <c r="I78" s="433"/>
      <c r="J78" s="769"/>
      <c r="K78" s="891" t="s">
        <v>586</v>
      </c>
      <c r="L78" s="433" t="s">
        <v>594</v>
      </c>
      <c r="M78" s="769"/>
      <c r="N78" s="769"/>
      <c r="O78" s="769"/>
      <c r="P78" s="769"/>
      <c r="Q78" s="456"/>
      <c r="R78" s="433"/>
      <c r="S78" s="769"/>
      <c r="T78" s="933" t="s">
        <v>179</v>
      </c>
    </row>
    <row r="79" spans="1:20" s="596" customFormat="1" ht="15" customHeight="1">
      <c r="A79" s="749" t="s">
        <v>274</v>
      </c>
      <c r="B79" s="771" t="s">
        <v>524</v>
      </c>
      <c r="C79" s="771"/>
      <c r="D79" s="771"/>
      <c r="E79" s="771"/>
      <c r="F79" s="771"/>
      <c r="G79" s="771"/>
      <c r="H79" s="771"/>
      <c r="I79" s="771"/>
      <c r="J79" s="771"/>
      <c r="K79" s="771"/>
      <c r="L79" s="771"/>
      <c r="M79" s="771"/>
      <c r="N79" s="771"/>
      <c r="O79" s="771"/>
      <c r="P79" s="771"/>
      <c r="Q79" s="771"/>
      <c r="R79" s="771"/>
      <c r="S79" s="771"/>
      <c r="T79" s="934"/>
    </row>
    <row r="80" spans="1:20" s="596" customFormat="1" ht="16.350000000000001" customHeight="1">
      <c r="A80" s="750"/>
      <c r="B80" s="606" t="s">
        <v>561</v>
      </c>
      <c r="C80" s="396"/>
      <c r="D80" s="451"/>
      <c r="E80" s="827" t="s">
        <v>567</v>
      </c>
      <c r="F80" s="841"/>
      <c r="G80" s="857" t="s">
        <v>572</v>
      </c>
      <c r="H80" s="841"/>
      <c r="I80" s="857" t="s">
        <v>582</v>
      </c>
      <c r="J80" s="841"/>
      <c r="K80" s="857" t="s">
        <v>587</v>
      </c>
      <c r="L80" s="841"/>
      <c r="M80" s="857" t="s">
        <v>596</v>
      </c>
      <c r="N80" s="841"/>
      <c r="O80" s="857" t="s">
        <v>599</v>
      </c>
      <c r="P80" s="841"/>
      <c r="Q80" s="857" t="s">
        <v>600</v>
      </c>
      <c r="R80" s="841"/>
      <c r="S80" s="857" t="s">
        <v>601</v>
      </c>
      <c r="T80" s="936"/>
    </row>
    <row r="81" spans="1:20" s="596" customFormat="1" ht="15.6" customHeight="1">
      <c r="A81" s="750"/>
      <c r="B81" s="607"/>
      <c r="C81" s="397"/>
      <c r="D81" s="452"/>
      <c r="E81" s="828"/>
      <c r="F81" s="137"/>
      <c r="G81" s="828"/>
      <c r="H81" s="137"/>
      <c r="I81" s="828"/>
      <c r="J81" s="137"/>
      <c r="K81" s="828"/>
      <c r="L81" s="137"/>
      <c r="M81" s="828"/>
      <c r="N81" s="137"/>
      <c r="O81" s="828"/>
      <c r="P81" s="137"/>
      <c r="Q81" s="828"/>
      <c r="R81" s="137"/>
      <c r="S81" s="130"/>
      <c r="T81" s="937"/>
    </row>
    <row r="82" spans="1:20" s="596" customFormat="1" ht="15.6" customHeight="1">
      <c r="A82" s="750"/>
      <c r="B82" s="775"/>
      <c r="C82" s="807"/>
      <c r="D82" s="817"/>
      <c r="E82" s="829" t="s">
        <v>176</v>
      </c>
      <c r="F82" s="842"/>
      <c r="G82" s="842"/>
      <c r="H82" s="867"/>
      <c r="I82" s="877"/>
      <c r="J82" s="41"/>
      <c r="K82" s="41"/>
      <c r="L82" s="41"/>
      <c r="M82" s="41"/>
      <c r="N82" s="41"/>
      <c r="O82" s="41"/>
      <c r="P82" s="41"/>
      <c r="Q82" s="41"/>
      <c r="R82" s="41"/>
      <c r="S82" s="41"/>
      <c r="T82" s="938"/>
    </row>
    <row r="83" spans="1:20" s="596" customFormat="1" ht="15.95" customHeight="1">
      <c r="A83" s="750"/>
      <c r="B83" s="776" t="s">
        <v>562</v>
      </c>
      <c r="C83" s="808"/>
      <c r="D83" s="808"/>
      <c r="E83" s="830"/>
      <c r="F83" s="830"/>
      <c r="G83" s="830"/>
      <c r="H83" s="868"/>
      <c r="I83" s="878"/>
      <c r="J83" s="885"/>
      <c r="K83" s="892" t="s">
        <v>591</v>
      </c>
      <c r="L83" s="885"/>
      <c r="M83" s="885"/>
      <c r="N83" s="905" t="s">
        <v>363</v>
      </c>
      <c r="O83" s="885"/>
      <c r="P83" s="885"/>
      <c r="Q83" s="892" t="s">
        <v>591</v>
      </c>
      <c r="R83" s="476"/>
      <c r="S83" s="476"/>
      <c r="T83" s="560"/>
    </row>
    <row r="84" spans="1:20" s="596" customFormat="1" ht="15.95" customHeight="1">
      <c r="A84" s="750"/>
      <c r="B84" s="777"/>
      <c r="C84" s="403"/>
      <c r="D84" s="403"/>
      <c r="E84" s="784" t="s">
        <v>569</v>
      </c>
      <c r="F84" s="843"/>
      <c r="G84" s="424" t="s">
        <v>573</v>
      </c>
      <c r="H84" s="445"/>
      <c r="I84" s="878"/>
      <c r="J84" s="885"/>
      <c r="K84" s="892" t="s">
        <v>591</v>
      </c>
      <c r="L84" s="885"/>
      <c r="M84" s="885"/>
      <c r="N84" s="905" t="s">
        <v>363</v>
      </c>
      <c r="O84" s="885"/>
      <c r="P84" s="885"/>
      <c r="Q84" s="892" t="s">
        <v>591</v>
      </c>
      <c r="R84" s="476"/>
      <c r="S84" s="476"/>
      <c r="T84" s="560"/>
    </row>
    <row r="85" spans="1:20" s="596" customFormat="1" ht="15.95" customHeight="1">
      <c r="A85" s="750"/>
      <c r="B85" s="777"/>
      <c r="C85" s="403"/>
      <c r="D85" s="403"/>
      <c r="E85" s="607"/>
      <c r="F85" s="844"/>
      <c r="G85" s="424" t="s">
        <v>577</v>
      </c>
      <c r="H85" s="445"/>
      <c r="I85" s="878"/>
      <c r="J85" s="885"/>
      <c r="K85" s="892" t="s">
        <v>591</v>
      </c>
      <c r="L85" s="885"/>
      <c r="M85" s="885"/>
      <c r="N85" s="905" t="s">
        <v>363</v>
      </c>
      <c r="O85" s="885"/>
      <c r="P85" s="885"/>
      <c r="Q85" s="892" t="s">
        <v>591</v>
      </c>
      <c r="R85" s="476"/>
      <c r="S85" s="476"/>
      <c r="T85" s="560"/>
    </row>
    <row r="86" spans="1:20" s="596" customFormat="1" ht="15.95" customHeight="1">
      <c r="A86" s="750"/>
      <c r="B86" s="778"/>
      <c r="C86" s="809"/>
      <c r="D86" s="809"/>
      <c r="E86" s="775"/>
      <c r="F86" s="845"/>
      <c r="G86" s="424" t="s">
        <v>579</v>
      </c>
      <c r="H86" s="445"/>
      <c r="I86" s="878"/>
      <c r="J86" s="885"/>
      <c r="K86" s="892" t="s">
        <v>591</v>
      </c>
      <c r="L86" s="885"/>
      <c r="M86" s="885"/>
      <c r="N86" s="905" t="s">
        <v>363</v>
      </c>
      <c r="O86" s="885"/>
      <c r="P86" s="885"/>
      <c r="Q86" s="892" t="s">
        <v>591</v>
      </c>
      <c r="R86" s="476"/>
      <c r="S86" s="476"/>
      <c r="T86" s="560"/>
    </row>
    <row r="87" spans="1:20" s="596" customFormat="1" ht="16.350000000000001" customHeight="1">
      <c r="A87" s="750"/>
      <c r="B87" s="779" t="s">
        <v>475</v>
      </c>
      <c r="C87" s="810"/>
      <c r="D87" s="810"/>
      <c r="E87" s="810"/>
      <c r="F87" s="810"/>
      <c r="G87" s="810"/>
      <c r="H87" s="869"/>
      <c r="I87" s="878"/>
      <c r="J87" s="885"/>
      <c r="K87" s="612" t="s">
        <v>591</v>
      </c>
      <c r="L87" s="885"/>
      <c r="M87" s="885"/>
      <c r="N87" s="906" t="s">
        <v>363</v>
      </c>
      <c r="O87" s="885"/>
      <c r="P87" s="885"/>
      <c r="Q87" s="612" t="s">
        <v>591</v>
      </c>
      <c r="R87" s="476"/>
      <c r="S87" s="476"/>
      <c r="T87" s="560"/>
    </row>
    <row r="88" spans="1:20" s="596" customFormat="1" ht="16.350000000000001" customHeight="1">
      <c r="A88" s="750"/>
      <c r="B88" s="433" t="s">
        <v>563</v>
      </c>
      <c r="C88" s="769"/>
      <c r="D88" s="769"/>
      <c r="E88" s="769"/>
      <c r="F88" s="769"/>
      <c r="G88" s="769"/>
      <c r="H88" s="456"/>
      <c r="I88" s="879"/>
      <c r="J88" s="886"/>
      <c r="K88" s="886"/>
      <c r="L88" s="895" t="s">
        <v>547</v>
      </c>
      <c r="M88" s="899"/>
      <c r="N88" s="900"/>
      <c r="O88" s="769"/>
      <c r="P88" s="769"/>
      <c r="Q88" s="769"/>
      <c r="R88" s="900"/>
      <c r="S88" s="900"/>
      <c r="T88" s="939"/>
    </row>
    <row r="89" spans="1:20" s="596" customFormat="1" ht="15" customHeight="1">
      <c r="A89" s="749" t="s">
        <v>536</v>
      </c>
      <c r="B89" s="771" t="s">
        <v>524</v>
      </c>
      <c r="C89" s="771"/>
      <c r="D89" s="771"/>
      <c r="E89" s="771"/>
      <c r="F89" s="771"/>
      <c r="G89" s="771"/>
      <c r="H89" s="771"/>
      <c r="I89" s="771"/>
      <c r="J89" s="771"/>
      <c r="K89" s="771"/>
      <c r="L89" s="771"/>
      <c r="M89" s="771"/>
      <c r="N89" s="771"/>
      <c r="O89" s="771"/>
      <c r="P89" s="771"/>
      <c r="Q89" s="771"/>
      <c r="R89" s="771"/>
      <c r="S89" s="771"/>
      <c r="T89" s="934"/>
    </row>
    <row r="90" spans="1:20" s="596" customFormat="1" ht="16.350000000000001" customHeight="1">
      <c r="A90" s="750"/>
      <c r="B90" s="606" t="s">
        <v>561</v>
      </c>
      <c r="C90" s="396"/>
      <c r="D90" s="451"/>
      <c r="E90" s="827" t="s">
        <v>567</v>
      </c>
      <c r="F90" s="841"/>
      <c r="G90" s="857" t="s">
        <v>572</v>
      </c>
      <c r="H90" s="841"/>
      <c r="I90" s="857" t="s">
        <v>582</v>
      </c>
      <c r="J90" s="841"/>
      <c r="K90" s="857" t="s">
        <v>587</v>
      </c>
      <c r="L90" s="841"/>
      <c r="M90" s="857" t="s">
        <v>596</v>
      </c>
      <c r="N90" s="841"/>
      <c r="O90" s="857" t="s">
        <v>599</v>
      </c>
      <c r="P90" s="841"/>
      <c r="Q90" s="857" t="s">
        <v>600</v>
      </c>
      <c r="R90" s="841"/>
      <c r="S90" s="857" t="s">
        <v>601</v>
      </c>
      <c r="T90" s="936"/>
    </row>
    <row r="91" spans="1:20" s="596" customFormat="1" ht="15.6" customHeight="1">
      <c r="A91" s="750"/>
      <c r="B91" s="607"/>
      <c r="C91" s="397"/>
      <c r="D91" s="452"/>
      <c r="E91" s="828"/>
      <c r="F91" s="137"/>
      <c r="G91" s="828"/>
      <c r="H91" s="137"/>
      <c r="I91" s="828"/>
      <c r="J91" s="137"/>
      <c r="K91" s="828"/>
      <c r="L91" s="137"/>
      <c r="M91" s="828"/>
      <c r="N91" s="137"/>
      <c r="O91" s="828"/>
      <c r="P91" s="137"/>
      <c r="Q91" s="828"/>
      <c r="R91" s="137"/>
      <c r="S91" s="130"/>
      <c r="T91" s="937"/>
    </row>
    <row r="92" spans="1:20" s="596" customFormat="1" ht="15.6" customHeight="1">
      <c r="A92" s="750"/>
      <c r="B92" s="775"/>
      <c r="C92" s="807"/>
      <c r="D92" s="817"/>
      <c r="E92" s="829" t="s">
        <v>176</v>
      </c>
      <c r="F92" s="842"/>
      <c r="G92" s="842"/>
      <c r="H92" s="867"/>
      <c r="I92" s="877"/>
      <c r="J92" s="41"/>
      <c r="K92" s="41"/>
      <c r="L92" s="41"/>
      <c r="M92" s="41"/>
      <c r="N92" s="41"/>
      <c r="O92" s="41"/>
      <c r="P92" s="41"/>
      <c r="Q92" s="41"/>
      <c r="R92" s="41"/>
      <c r="S92" s="41"/>
      <c r="T92" s="938"/>
    </row>
    <row r="93" spans="1:20" s="596" customFormat="1" ht="15.95" customHeight="1">
      <c r="A93" s="750"/>
      <c r="B93" s="776" t="s">
        <v>562</v>
      </c>
      <c r="C93" s="808"/>
      <c r="D93" s="808"/>
      <c r="E93" s="830"/>
      <c r="F93" s="830"/>
      <c r="G93" s="830"/>
      <c r="H93" s="868"/>
      <c r="I93" s="878"/>
      <c r="J93" s="885"/>
      <c r="K93" s="892" t="s">
        <v>591</v>
      </c>
      <c r="L93" s="885"/>
      <c r="M93" s="885"/>
      <c r="N93" s="905" t="s">
        <v>363</v>
      </c>
      <c r="O93" s="885"/>
      <c r="P93" s="885"/>
      <c r="Q93" s="892" t="s">
        <v>591</v>
      </c>
      <c r="R93" s="476"/>
      <c r="S93" s="476"/>
      <c r="T93" s="560"/>
    </row>
    <row r="94" spans="1:20" s="596" customFormat="1" ht="15.95" customHeight="1">
      <c r="A94" s="750"/>
      <c r="B94" s="777"/>
      <c r="C94" s="403"/>
      <c r="D94" s="403"/>
      <c r="E94" s="784" t="s">
        <v>569</v>
      </c>
      <c r="F94" s="843"/>
      <c r="G94" s="424" t="s">
        <v>573</v>
      </c>
      <c r="H94" s="445"/>
      <c r="I94" s="878"/>
      <c r="J94" s="885"/>
      <c r="K94" s="892" t="s">
        <v>591</v>
      </c>
      <c r="L94" s="885"/>
      <c r="M94" s="885"/>
      <c r="N94" s="905" t="s">
        <v>363</v>
      </c>
      <c r="O94" s="885"/>
      <c r="P94" s="885"/>
      <c r="Q94" s="892" t="s">
        <v>591</v>
      </c>
      <c r="R94" s="476"/>
      <c r="S94" s="476"/>
      <c r="T94" s="560"/>
    </row>
    <row r="95" spans="1:20" s="596" customFormat="1" ht="15.95" customHeight="1">
      <c r="A95" s="750"/>
      <c r="B95" s="777"/>
      <c r="C95" s="403"/>
      <c r="D95" s="403"/>
      <c r="E95" s="607"/>
      <c r="F95" s="844"/>
      <c r="G95" s="424" t="s">
        <v>577</v>
      </c>
      <c r="H95" s="445"/>
      <c r="I95" s="878"/>
      <c r="J95" s="885"/>
      <c r="K95" s="892" t="s">
        <v>591</v>
      </c>
      <c r="L95" s="885"/>
      <c r="M95" s="885"/>
      <c r="N95" s="905" t="s">
        <v>363</v>
      </c>
      <c r="O95" s="885"/>
      <c r="P95" s="885"/>
      <c r="Q95" s="892" t="s">
        <v>591</v>
      </c>
      <c r="R95" s="476"/>
      <c r="S95" s="476"/>
      <c r="T95" s="560"/>
    </row>
    <row r="96" spans="1:20" s="596" customFormat="1" ht="15.95" customHeight="1">
      <c r="A96" s="750"/>
      <c r="B96" s="778"/>
      <c r="C96" s="809"/>
      <c r="D96" s="809"/>
      <c r="E96" s="775"/>
      <c r="F96" s="845"/>
      <c r="G96" s="424" t="s">
        <v>579</v>
      </c>
      <c r="H96" s="445"/>
      <c r="I96" s="878"/>
      <c r="J96" s="885"/>
      <c r="K96" s="892" t="s">
        <v>591</v>
      </c>
      <c r="L96" s="885"/>
      <c r="M96" s="885"/>
      <c r="N96" s="905" t="s">
        <v>363</v>
      </c>
      <c r="O96" s="885"/>
      <c r="P96" s="885"/>
      <c r="Q96" s="892" t="s">
        <v>591</v>
      </c>
      <c r="R96" s="476"/>
      <c r="S96" s="476"/>
      <c r="T96" s="560"/>
    </row>
    <row r="97" spans="1:20" s="596" customFormat="1" ht="16.350000000000001" customHeight="1">
      <c r="A97" s="750"/>
      <c r="B97" s="779" t="s">
        <v>475</v>
      </c>
      <c r="C97" s="810"/>
      <c r="D97" s="810"/>
      <c r="E97" s="810"/>
      <c r="F97" s="810"/>
      <c r="G97" s="810"/>
      <c r="H97" s="869"/>
      <c r="I97" s="878"/>
      <c r="J97" s="885"/>
      <c r="K97" s="612" t="s">
        <v>591</v>
      </c>
      <c r="L97" s="885"/>
      <c r="M97" s="885"/>
      <c r="N97" s="906" t="s">
        <v>363</v>
      </c>
      <c r="O97" s="885"/>
      <c r="P97" s="885"/>
      <c r="Q97" s="612" t="s">
        <v>591</v>
      </c>
      <c r="R97" s="476"/>
      <c r="S97" s="476"/>
      <c r="T97" s="560"/>
    </row>
    <row r="98" spans="1:20" s="596" customFormat="1" ht="16.350000000000001" customHeight="1">
      <c r="A98" s="750"/>
      <c r="B98" s="433" t="s">
        <v>563</v>
      </c>
      <c r="C98" s="769"/>
      <c r="D98" s="769"/>
      <c r="E98" s="769"/>
      <c r="F98" s="769"/>
      <c r="G98" s="769"/>
      <c r="H98" s="456"/>
      <c r="I98" s="879"/>
      <c r="J98" s="886"/>
      <c r="K98" s="886"/>
      <c r="L98" s="895" t="s">
        <v>547</v>
      </c>
      <c r="M98" s="900"/>
      <c r="N98" s="900"/>
      <c r="O98" s="769"/>
      <c r="P98" s="769"/>
      <c r="Q98" s="769"/>
      <c r="R98" s="900"/>
      <c r="S98" s="900"/>
      <c r="T98" s="939"/>
    </row>
    <row r="99" spans="1:20" s="596" customFormat="1" ht="15" customHeight="1">
      <c r="A99" s="749" t="s">
        <v>336</v>
      </c>
      <c r="B99" s="771" t="s">
        <v>524</v>
      </c>
      <c r="C99" s="771"/>
      <c r="D99" s="771"/>
      <c r="E99" s="771"/>
      <c r="F99" s="771"/>
      <c r="G99" s="771"/>
      <c r="H99" s="771"/>
      <c r="I99" s="771"/>
      <c r="J99" s="771"/>
      <c r="K99" s="771"/>
      <c r="L99" s="771"/>
      <c r="M99" s="771"/>
      <c r="N99" s="771"/>
      <c r="O99" s="771"/>
      <c r="P99" s="771"/>
      <c r="Q99" s="771"/>
      <c r="R99" s="771"/>
      <c r="S99" s="771"/>
      <c r="T99" s="934"/>
    </row>
    <row r="100" spans="1:20" s="596" customFormat="1" ht="16.350000000000001" customHeight="1">
      <c r="A100" s="750"/>
      <c r="B100" s="606" t="s">
        <v>561</v>
      </c>
      <c r="C100" s="396"/>
      <c r="D100" s="451"/>
      <c r="E100" s="827" t="s">
        <v>567</v>
      </c>
      <c r="F100" s="841"/>
      <c r="G100" s="857" t="s">
        <v>572</v>
      </c>
      <c r="H100" s="841"/>
      <c r="I100" s="857" t="s">
        <v>582</v>
      </c>
      <c r="J100" s="841"/>
      <c r="K100" s="857" t="s">
        <v>587</v>
      </c>
      <c r="L100" s="841"/>
      <c r="M100" s="857" t="s">
        <v>596</v>
      </c>
      <c r="N100" s="841"/>
      <c r="O100" s="857" t="s">
        <v>599</v>
      </c>
      <c r="P100" s="841"/>
      <c r="Q100" s="857" t="s">
        <v>600</v>
      </c>
      <c r="R100" s="841"/>
      <c r="S100" s="857" t="s">
        <v>601</v>
      </c>
      <c r="T100" s="936"/>
    </row>
    <row r="101" spans="1:20" s="596" customFormat="1" ht="15.6" customHeight="1">
      <c r="A101" s="750"/>
      <c r="B101" s="607"/>
      <c r="C101" s="397"/>
      <c r="D101" s="452"/>
      <c r="E101" s="828"/>
      <c r="F101" s="137"/>
      <c r="G101" s="828"/>
      <c r="H101" s="137"/>
      <c r="I101" s="828"/>
      <c r="J101" s="137"/>
      <c r="K101" s="828"/>
      <c r="L101" s="137"/>
      <c r="M101" s="828"/>
      <c r="N101" s="137"/>
      <c r="O101" s="828"/>
      <c r="P101" s="137"/>
      <c r="Q101" s="828"/>
      <c r="R101" s="137"/>
      <c r="S101" s="130"/>
      <c r="T101" s="937"/>
    </row>
    <row r="102" spans="1:20" s="596" customFormat="1" ht="15.6" customHeight="1">
      <c r="A102" s="750"/>
      <c r="B102" s="775"/>
      <c r="C102" s="807"/>
      <c r="D102" s="817"/>
      <c r="E102" s="829" t="s">
        <v>176</v>
      </c>
      <c r="F102" s="842"/>
      <c r="G102" s="842"/>
      <c r="H102" s="867"/>
      <c r="I102" s="877"/>
      <c r="J102" s="41"/>
      <c r="K102" s="41"/>
      <c r="L102" s="41"/>
      <c r="M102" s="41"/>
      <c r="N102" s="41"/>
      <c r="O102" s="41"/>
      <c r="P102" s="41"/>
      <c r="Q102" s="41"/>
      <c r="R102" s="41"/>
      <c r="S102" s="41"/>
      <c r="T102" s="938"/>
    </row>
    <row r="103" spans="1:20" s="596" customFormat="1" ht="15.95" customHeight="1">
      <c r="A103" s="750"/>
      <c r="B103" s="776" t="s">
        <v>562</v>
      </c>
      <c r="C103" s="808"/>
      <c r="D103" s="808"/>
      <c r="E103" s="830"/>
      <c r="F103" s="830"/>
      <c r="G103" s="830"/>
      <c r="H103" s="868"/>
      <c r="I103" s="878"/>
      <c r="J103" s="885"/>
      <c r="K103" s="892" t="s">
        <v>591</v>
      </c>
      <c r="L103" s="885"/>
      <c r="M103" s="885"/>
      <c r="N103" s="905" t="s">
        <v>363</v>
      </c>
      <c r="O103" s="885"/>
      <c r="P103" s="885"/>
      <c r="Q103" s="892" t="s">
        <v>591</v>
      </c>
      <c r="R103" s="476"/>
      <c r="S103" s="476"/>
      <c r="T103" s="560"/>
    </row>
    <row r="104" spans="1:20" s="596" customFormat="1" ht="15.95" customHeight="1">
      <c r="A104" s="750"/>
      <c r="B104" s="777"/>
      <c r="C104" s="403"/>
      <c r="D104" s="403"/>
      <c r="E104" s="784" t="s">
        <v>569</v>
      </c>
      <c r="F104" s="843"/>
      <c r="G104" s="424" t="s">
        <v>573</v>
      </c>
      <c r="H104" s="445"/>
      <c r="I104" s="878"/>
      <c r="J104" s="885"/>
      <c r="K104" s="892" t="s">
        <v>591</v>
      </c>
      <c r="L104" s="885"/>
      <c r="M104" s="885"/>
      <c r="N104" s="905" t="s">
        <v>363</v>
      </c>
      <c r="O104" s="885"/>
      <c r="P104" s="885"/>
      <c r="Q104" s="892" t="s">
        <v>591</v>
      </c>
      <c r="R104" s="476"/>
      <c r="S104" s="476"/>
      <c r="T104" s="560"/>
    </row>
    <row r="105" spans="1:20" s="596" customFormat="1" ht="15.95" customHeight="1">
      <c r="A105" s="750"/>
      <c r="B105" s="777"/>
      <c r="C105" s="403"/>
      <c r="D105" s="403"/>
      <c r="E105" s="607"/>
      <c r="F105" s="844"/>
      <c r="G105" s="424" t="s">
        <v>577</v>
      </c>
      <c r="H105" s="445"/>
      <c r="I105" s="878"/>
      <c r="J105" s="885"/>
      <c r="K105" s="892" t="s">
        <v>591</v>
      </c>
      <c r="L105" s="885"/>
      <c r="M105" s="885"/>
      <c r="N105" s="905" t="s">
        <v>363</v>
      </c>
      <c r="O105" s="885"/>
      <c r="P105" s="885"/>
      <c r="Q105" s="892" t="s">
        <v>591</v>
      </c>
      <c r="R105" s="476"/>
      <c r="S105" s="476"/>
      <c r="T105" s="560"/>
    </row>
    <row r="106" spans="1:20" s="596" customFormat="1" ht="15.95" customHeight="1">
      <c r="A106" s="750"/>
      <c r="B106" s="778"/>
      <c r="C106" s="809"/>
      <c r="D106" s="809"/>
      <c r="E106" s="775"/>
      <c r="F106" s="845"/>
      <c r="G106" s="424" t="s">
        <v>579</v>
      </c>
      <c r="H106" s="445"/>
      <c r="I106" s="878"/>
      <c r="J106" s="885"/>
      <c r="K106" s="892" t="s">
        <v>591</v>
      </c>
      <c r="L106" s="885"/>
      <c r="M106" s="885"/>
      <c r="N106" s="905" t="s">
        <v>363</v>
      </c>
      <c r="O106" s="885"/>
      <c r="P106" s="885"/>
      <c r="Q106" s="892" t="s">
        <v>591</v>
      </c>
      <c r="R106" s="476"/>
      <c r="S106" s="476"/>
      <c r="T106" s="560"/>
    </row>
    <row r="107" spans="1:20" s="596" customFormat="1" ht="16.350000000000001" customHeight="1">
      <c r="A107" s="750"/>
      <c r="B107" s="779" t="s">
        <v>475</v>
      </c>
      <c r="C107" s="810"/>
      <c r="D107" s="810"/>
      <c r="E107" s="810"/>
      <c r="F107" s="810"/>
      <c r="G107" s="810"/>
      <c r="H107" s="869"/>
      <c r="I107" s="878"/>
      <c r="J107" s="885"/>
      <c r="K107" s="612" t="s">
        <v>591</v>
      </c>
      <c r="L107" s="885"/>
      <c r="M107" s="885"/>
      <c r="N107" s="906" t="s">
        <v>363</v>
      </c>
      <c r="O107" s="885"/>
      <c r="P107" s="885"/>
      <c r="Q107" s="612" t="s">
        <v>591</v>
      </c>
      <c r="R107" s="476"/>
      <c r="S107" s="476"/>
      <c r="T107" s="560"/>
    </row>
    <row r="108" spans="1:20" s="596" customFormat="1" ht="16.350000000000001" customHeight="1">
      <c r="A108" s="750"/>
      <c r="B108" s="784" t="s">
        <v>563</v>
      </c>
      <c r="C108" s="612"/>
      <c r="D108" s="612"/>
      <c r="E108" s="769"/>
      <c r="F108" s="769"/>
      <c r="G108" s="769"/>
      <c r="H108" s="456"/>
      <c r="I108" s="879"/>
      <c r="J108" s="886"/>
      <c r="K108" s="886"/>
      <c r="L108" s="895" t="s">
        <v>547</v>
      </c>
      <c r="M108" s="900"/>
      <c r="N108" s="900"/>
      <c r="O108" s="769"/>
      <c r="P108" s="769"/>
      <c r="Q108" s="769"/>
      <c r="R108" s="900"/>
      <c r="S108" s="900"/>
      <c r="T108" s="939"/>
    </row>
    <row r="109" spans="1:20" s="596" customFormat="1" ht="15" customHeight="1">
      <c r="A109" s="745" t="s">
        <v>430</v>
      </c>
      <c r="B109" s="781"/>
      <c r="C109" s="781"/>
      <c r="D109" s="818"/>
      <c r="E109" s="832" t="s">
        <v>359</v>
      </c>
      <c r="F109" s="847"/>
      <c r="G109" s="847"/>
      <c r="H109" s="847"/>
      <c r="I109" s="847"/>
      <c r="J109" s="847"/>
      <c r="K109" s="847"/>
      <c r="L109" s="847"/>
      <c r="M109" s="847"/>
      <c r="N109" s="847"/>
      <c r="O109" s="847"/>
      <c r="P109" s="847"/>
      <c r="Q109" s="847"/>
      <c r="R109" s="847"/>
      <c r="S109" s="847"/>
      <c r="T109" s="943"/>
    </row>
    <row r="110" spans="1:20" s="596" customFormat="1" ht="16.5" customHeight="1">
      <c r="A110" s="746"/>
      <c r="B110" s="746"/>
      <c r="C110" s="746"/>
      <c r="D110" s="746"/>
      <c r="E110" s="746"/>
      <c r="F110" s="746"/>
      <c r="G110" s="475"/>
      <c r="H110" s="475"/>
      <c r="I110" s="475"/>
      <c r="J110" s="475"/>
      <c r="K110" s="475"/>
      <c r="L110" s="475"/>
      <c r="M110" s="475"/>
      <c r="N110" s="475"/>
      <c r="O110" s="475"/>
      <c r="P110" s="475"/>
      <c r="Q110" s="475"/>
      <c r="R110" s="475" t="s">
        <v>354</v>
      </c>
      <c r="S110" s="475"/>
      <c r="T110" s="475"/>
    </row>
    <row r="111" spans="1:20" ht="102.6" customHeight="1">
      <c r="A111" s="113" t="s">
        <v>282</v>
      </c>
      <c r="B111" s="404" t="s">
        <v>564</v>
      </c>
      <c r="C111" s="404"/>
      <c r="D111" s="404"/>
      <c r="E111" s="404"/>
      <c r="F111" s="404"/>
      <c r="G111" s="404"/>
      <c r="H111" s="404"/>
      <c r="I111" s="404"/>
      <c r="J111" s="404"/>
      <c r="K111" s="404"/>
      <c r="L111" s="404"/>
      <c r="M111" s="404"/>
      <c r="N111" s="404"/>
      <c r="O111" s="404"/>
      <c r="P111" s="404"/>
      <c r="Q111" s="404"/>
      <c r="R111" s="404"/>
      <c r="S111" s="404"/>
      <c r="T111" s="404"/>
    </row>
    <row r="113" spans="1:20" ht="15.75">
      <c r="A113" s="377" t="s">
        <v>538</v>
      </c>
      <c r="B113" s="377"/>
      <c r="C113" s="377"/>
      <c r="D113" s="377"/>
      <c r="E113" s="377"/>
      <c r="F113" s="377"/>
      <c r="G113" s="377"/>
      <c r="H113" s="377"/>
      <c r="I113" s="377"/>
      <c r="J113" s="377"/>
      <c r="K113" s="377"/>
      <c r="L113" s="377"/>
      <c r="M113" s="377"/>
      <c r="N113" s="377"/>
      <c r="O113" s="377"/>
      <c r="P113" s="377"/>
      <c r="Q113" s="377"/>
      <c r="R113" s="377"/>
      <c r="S113" s="764"/>
      <c r="T113" s="764"/>
    </row>
    <row r="114" spans="1:20" ht="16.5">
      <c r="A114" s="411" t="s">
        <v>125</v>
      </c>
      <c r="B114" s="785"/>
      <c r="C114" s="785"/>
      <c r="D114" s="785"/>
      <c r="E114" s="785"/>
      <c r="F114" s="785"/>
      <c r="G114" s="785"/>
      <c r="H114" s="785"/>
      <c r="I114" s="785"/>
      <c r="J114" s="785"/>
      <c r="K114" s="785"/>
      <c r="L114" s="896"/>
      <c r="M114" s="896"/>
      <c r="N114" s="896"/>
      <c r="O114" s="896"/>
      <c r="P114" s="896"/>
      <c r="Q114" s="896"/>
      <c r="R114" s="896"/>
      <c r="S114" s="918"/>
      <c r="T114" s="918"/>
    </row>
    <row r="115" spans="1:20" ht="14.25">
      <c r="A115" s="751" t="s">
        <v>539</v>
      </c>
      <c r="B115" s="786" t="s">
        <v>556</v>
      </c>
      <c r="C115" s="786"/>
      <c r="D115" s="786"/>
      <c r="E115" s="786"/>
      <c r="F115" s="786"/>
      <c r="G115" s="786"/>
      <c r="H115" s="786"/>
      <c r="I115" s="786"/>
      <c r="J115" s="786"/>
      <c r="K115" s="786"/>
      <c r="L115" s="786"/>
      <c r="M115" s="786"/>
      <c r="N115" s="786"/>
      <c r="O115" s="786"/>
      <c r="P115" s="786"/>
      <c r="Q115" s="786"/>
      <c r="R115" s="786"/>
      <c r="S115" s="786"/>
      <c r="T115" s="944"/>
    </row>
    <row r="116" spans="1:20" ht="14.25">
      <c r="A116" s="752"/>
      <c r="B116" s="619" t="s">
        <v>427</v>
      </c>
      <c r="C116" s="472"/>
      <c r="D116" s="631"/>
      <c r="E116" s="649" t="s">
        <v>566</v>
      </c>
      <c r="F116" s="472"/>
      <c r="G116" s="472"/>
      <c r="H116" s="870"/>
      <c r="I116" s="619" t="s">
        <v>80</v>
      </c>
      <c r="J116" s="472"/>
      <c r="K116" s="472"/>
      <c r="L116" s="631"/>
      <c r="M116" s="710" t="s">
        <v>595</v>
      </c>
      <c r="N116" s="618"/>
      <c r="O116" s="618"/>
      <c r="P116" s="630"/>
      <c r="Q116" s="710" t="s">
        <v>190</v>
      </c>
      <c r="R116" s="618"/>
      <c r="S116" s="618"/>
      <c r="T116" s="945"/>
    </row>
    <row r="117" spans="1:20" ht="14.25">
      <c r="A117" s="752"/>
      <c r="B117" s="620"/>
      <c r="C117" s="407"/>
      <c r="D117" s="632"/>
      <c r="E117" s="710" t="s">
        <v>465</v>
      </c>
      <c r="F117" s="630"/>
      <c r="G117" s="710" t="s">
        <v>468</v>
      </c>
      <c r="H117" s="630"/>
      <c r="I117" s="710" t="s">
        <v>465</v>
      </c>
      <c r="J117" s="630"/>
      <c r="K117" s="710" t="s">
        <v>468</v>
      </c>
      <c r="L117" s="630"/>
      <c r="M117" s="710" t="s">
        <v>465</v>
      </c>
      <c r="N117" s="630"/>
      <c r="O117" s="710" t="s">
        <v>468</v>
      </c>
      <c r="P117" s="630"/>
      <c r="Q117" s="618" t="s">
        <v>465</v>
      </c>
      <c r="R117" s="630"/>
      <c r="S117" s="710" t="s">
        <v>468</v>
      </c>
      <c r="T117" s="945"/>
    </row>
    <row r="118" spans="1:20" ht="14.25">
      <c r="A118" s="752"/>
      <c r="B118" s="787"/>
      <c r="C118" s="710" t="s">
        <v>510</v>
      </c>
      <c r="D118" s="630"/>
      <c r="E118" s="710"/>
      <c r="F118" s="630"/>
      <c r="G118" s="710"/>
      <c r="H118" s="630"/>
      <c r="I118" s="710"/>
      <c r="J118" s="630"/>
      <c r="K118" s="710"/>
      <c r="L118" s="630"/>
      <c r="M118" s="710"/>
      <c r="N118" s="630"/>
      <c r="O118" s="710"/>
      <c r="P118" s="630"/>
      <c r="Q118" s="618"/>
      <c r="R118" s="630"/>
      <c r="S118" s="710"/>
      <c r="T118" s="945"/>
    </row>
    <row r="119" spans="1:20" ht="14.25">
      <c r="A119" s="752"/>
      <c r="B119" s="788"/>
      <c r="C119" s="710" t="s">
        <v>439</v>
      </c>
      <c r="D119" s="630"/>
      <c r="E119" s="710"/>
      <c r="F119" s="630"/>
      <c r="G119" s="710"/>
      <c r="H119" s="630"/>
      <c r="I119" s="710"/>
      <c r="J119" s="630"/>
      <c r="K119" s="710"/>
      <c r="L119" s="630"/>
      <c r="M119" s="710"/>
      <c r="N119" s="630"/>
      <c r="O119" s="710"/>
      <c r="P119" s="630"/>
      <c r="Q119" s="618"/>
      <c r="R119" s="630"/>
      <c r="S119" s="710"/>
      <c r="T119" s="945"/>
    </row>
    <row r="120" spans="1:20" ht="14.25">
      <c r="A120" s="752"/>
      <c r="B120" s="789" t="s">
        <v>524</v>
      </c>
      <c r="C120" s="796"/>
      <c r="D120" s="796"/>
      <c r="E120" s="796"/>
      <c r="F120" s="796"/>
      <c r="G120" s="796"/>
      <c r="H120" s="796"/>
      <c r="I120" s="796"/>
      <c r="J120" s="796"/>
      <c r="K120" s="796"/>
      <c r="L120" s="796"/>
      <c r="M120" s="796"/>
      <c r="N120" s="796"/>
      <c r="O120" s="796"/>
      <c r="P120" s="796"/>
      <c r="Q120" s="796"/>
      <c r="R120" s="796"/>
      <c r="S120" s="796"/>
      <c r="T120" s="946"/>
    </row>
    <row r="121" spans="1:20" ht="14.25">
      <c r="A121" s="752"/>
      <c r="B121" s="619" t="s">
        <v>561</v>
      </c>
      <c r="C121" s="472"/>
      <c r="D121" s="631"/>
      <c r="E121" s="833" t="s">
        <v>567</v>
      </c>
      <c r="F121" s="848"/>
      <c r="G121" s="858" t="s">
        <v>572</v>
      </c>
      <c r="H121" s="848"/>
      <c r="I121" s="858" t="s">
        <v>582</v>
      </c>
      <c r="J121" s="848"/>
      <c r="K121" s="858" t="s">
        <v>587</v>
      </c>
      <c r="L121" s="848"/>
      <c r="M121" s="858" t="s">
        <v>596</v>
      </c>
      <c r="N121" s="848"/>
      <c r="O121" s="858" t="s">
        <v>599</v>
      </c>
      <c r="P121" s="848"/>
      <c r="Q121" s="858" t="s">
        <v>600</v>
      </c>
      <c r="R121" s="848"/>
      <c r="S121" s="858" t="s">
        <v>601</v>
      </c>
      <c r="T121" s="947"/>
    </row>
    <row r="122" spans="1:20">
      <c r="A122" s="752"/>
      <c r="B122" s="620"/>
      <c r="C122" s="407"/>
      <c r="D122" s="632"/>
      <c r="E122" s="834"/>
      <c r="F122" s="849"/>
      <c r="G122" s="834"/>
      <c r="H122" s="849"/>
      <c r="I122" s="834"/>
      <c r="J122" s="849"/>
      <c r="K122" s="834"/>
      <c r="L122" s="849"/>
      <c r="M122" s="834"/>
      <c r="N122" s="849"/>
      <c r="O122" s="834"/>
      <c r="P122" s="849"/>
      <c r="Q122" s="834"/>
      <c r="R122" s="849"/>
      <c r="S122" s="860"/>
      <c r="T122" s="948"/>
    </row>
    <row r="123" spans="1:20" ht="14.25">
      <c r="A123" s="752"/>
      <c r="B123" s="790"/>
      <c r="C123" s="408"/>
      <c r="D123" s="820"/>
      <c r="E123" s="835" t="s">
        <v>176</v>
      </c>
      <c r="F123" s="850"/>
      <c r="G123" s="850"/>
      <c r="H123" s="871"/>
      <c r="I123" s="880"/>
      <c r="J123" s="887"/>
      <c r="K123" s="887"/>
      <c r="L123" s="887"/>
      <c r="M123" s="887"/>
      <c r="N123" s="887"/>
      <c r="O123" s="887"/>
      <c r="P123" s="887"/>
      <c r="Q123" s="887"/>
      <c r="R123" s="887"/>
      <c r="S123" s="887"/>
      <c r="T123" s="949"/>
    </row>
    <row r="124" spans="1:20" ht="14.25">
      <c r="A124" s="752"/>
      <c r="B124" s="791" t="s">
        <v>562</v>
      </c>
      <c r="C124" s="812"/>
      <c r="D124" s="812"/>
      <c r="E124" s="836"/>
      <c r="F124" s="836"/>
      <c r="G124" s="836"/>
      <c r="H124" s="872"/>
      <c r="I124" s="881"/>
      <c r="J124" s="888"/>
      <c r="K124" s="893" t="s">
        <v>591</v>
      </c>
      <c r="L124" s="888"/>
      <c r="M124" s="888"/>
      <c r="N124" s="907" t="s">
        <v>363</v>
      </c>
      <c r="O124" s="888"/>
      <c r="P124" s="888"/>
      <c r="Q124" s="893" t="s">
        <v>591</v>
      </c>
      <c r="R124" s="484"/>
      <c r="S124" s="484"/>
      <c r="T124" s="552"/>
    </row>
    <row r="125" spans="1:20" ht="14.25">
      <c r="A125" s="752"/>
      <c r="B125" s="792"/>
      <c r="C125" s="418"/>
      <c r="D125" s="418"/>
      <c r="E125" s="837" t="s">
        <v>569</v>
      </c>
      <c r="F125" s="497"/>
      <c r="G125" s="439" t="s">
        <v>573</v>
      </c>
      <c r="H125" s="461"/>
      <c r="I125" s="881"/>
      <c r="J125" s="888"/>
      <c r="K125" s="893" t="s">
        <v>591</v>
      </c>
      <c r="L125" s="888"/>
      <c r="M125" s="888"/>
      <c r="N125" s="907" t="s">
        <v>363</v>
      </c>
      <c r="O125" s="888"/>
      <c r="P125" s="888"/>
      <c r="Q125" s="893" t="s">
        <v>591</v>
      </c>
      <c r="R125" s="484"/>
      <c r="S125" s="484"/>
      <c r="T125" s="552"/>
    </row>
    <row r="126" spans="1:20" ht="14.25">
      <c r="A126" s="752"/>
      <c r="B126" s="792"/>
      <c r="C126" s="418"/>
      <c r="D126" s="418"/>
      <c r="E126" s="620"/>
      <c r="F126" s="495"/>
      <c r="G126" s="439" t="s">
        <v>577</v>
      </c>
      <c r="H126" s="461"/>
      <c r="I126" s="881"/>
      <c r="J126" s="888"/>
      <c r="K126" s="893" t="s">
        <v>591</v>
      </c>
      <c r="L126" s="888"/>
      <c r="M126" s="888"/>
      <c r="N126" s="907" t="s">
        <v>363</v>
      </c>
      <c r="O126" s="888"/>
      <c r="P126" s="888"/>
      <c r="Q126" s="893" t="s">
        <v>591</v>
      </c>
      <c r="R126" s="484"/>
      <c r="S126" s="484"/>
      <c r="T126" s="552"/>
    </row>
    <row r="127" spans="1:20" ht="14.25">
      <c r="A127" s="752"/>
      <c r="B127" s="793"/>
      <c r="C127" s="813"/>
      <c r="D127" s="813"/>
      <c r="E127" s="790"/>
      <c r="F127" s="496"/>
      <c r="G127" s="439" t="s">
        <v>579</v>
      </c>
      <c r="H127" s="461"/>
      <c r="I127" s="881"/>
      <c r="J127" s="888"/>
      <c r="K127" s="893" t="s">
        <v>591</v>
      </c>
      <c r="L127" s="888"/>
      <c r="M127" s="888"/>
      <c r="N127" s="907" t="s">
        <v>363</v>
      </c>
      <c r="O127" s="888"/>
      <c r="P127" s="888"/>
      <c r="Q127" s="893" t="s">
        <v>591</v>
      </c>
      <c r="R127" s="484"/>
      <c r="S127" s="484"/>
      <c r="T127" s="552"/>
    </row>
    <row r="128" spans="1:20" ht="14.25">
      <c r="A128" s="752"/>
      <c r="B128" s="794" t="s">
        <v>475</v>
      </c>
      <c r="C128" s="814"/>
      <c r="D128" s="814"/>
      <c r="E128" s="814"/>
      <c r="F128" s="814"/>
      <c r="G128" s="814"/>
      <c r="H128" s="873"/>
      <c r="I128" s="881"/>
      <c r="J128" s="888"/>
      <c r="K128" s="409" t="s">
        <v>591</v>
      </c>
      <c r="L128" s="888"/>
      <c r="M128" s="888"/>
      <c r="N128" s="908" t="s">
        <v>363</v>
      </c>
      <c r="O128" s="888"/>
      <c r="P128" s="888"/>
      <c r="Q128" s="409" t="s">
        <v>591</v>
      </c>
      <c r="R128" s="484"/>
      <c r="S128" s="484"/>
      <c r="T128" s="552"/>
    </row>
    <row r="129" spans="1:20" ht="15">
      <c r="A129" s="753"/>
      <c r="B129" s="440" t="s">
        <v>563</v>
      </c>
      <c r="C129" s="802"/>
      <c r="D129" s="802"/>
      <c r="E129" s="802"/>
      <c r="F129" s="802"/>
      <c r="G129" s="802"/>
      <c r="H129" s="462"/>
      <c r="I129" s="882"/>
      <c r="J129" s="889"/>
      <c r="K129" s="889"/>
      <c r="L129" s="897" t="s">
        <v>547</v>
      </c>
      <c r="M129" s="902"/>
      <c r="N129" s="902"/>
      <c r="O129" s="802"/>
      <c r="P129" s="802"/>
      <c r="Q129" s="802"/>
      <c r="R129" s="902"/>
      <c r="S129" s="902"/>
      <c r="T129" s="950"/>
    </row>
    <row r="130" spans="1:20" ht="14.25">
      <c r="A130" s="751" t="s">
        <v>542</v>
      </c>
      <c r="B130" s="795" t="s">
        <v>556</v>
      </c>
      <c r="C130" s="786"/>
      <c r="D130" s="786"/>
      <c r="E130" s="786"/>
      <c r="F130" s="786"/>
      <c r="G130" s="786"/>
      <c r="H130" s="786"/>
      <c r="I130" s="786"/>
      <c r="J130" s="786"/>
      <c r="K130" s="786"/>
      <c r="L130" s="786"/>
      <c r="M130" s="786"/>
      <c r="N130" s="786"/>
      <c r="O130" s="786"/>
      <c r="P130" s="786"/>
      <c r="Q130" s="786"/>
      <c r="R130" s="786"/>
      <c r="S130" s="786"/>
      <c r="T130" s="944"/>
    </row>
    <row r="131" spans="1:20" ht="14.25">
      <c r="A131" s="752"/>
      <c r="B131" s="619" t="s">
        <v>427</v>
      </c>
      <c r="C131" s="472"/>
      <c r="D131" s="631"/>
      <c r="E131" s="649" t="s">
        <v>566</v>
      </c>
      <c r="F131" s="472"/>
      <c r="G131" s="472"/>
      <c r="H131" s="870"/>
      <c r="I131" s="619" t="s">
        <v>80</v>
      </c>
      <c r="J131" s="472"/>
      <c r="K131" s="472"/>
      <c r="L131" s="631"/>
      <c r="M131" s="710" t="s">
        <v>595</v>
      </c>
      <c r="N131" s="618"/>
      <c r="O131" s="618"/>
      <c r="P131" s="630"/>
      <c r="Q131" s="710" t="s">
        <v>190</v>
      </c>
      <c r="R131" s="618"/>
      <c r="S131" s="618"/>
      <c r="T131" s="945"/>
    </row>
    <row r="132" spans="1:20" ht="14.25">
      <c r="A132" s="752"/>
      <c r="B132" s="620"/>
      <c r="C132" s="407"/>
      <c r="D132" s="632"/>
      <c r="E132" s="710" t="s">
        <v>465</v>
      </c>
      <c r="F132" s="630"/>
      <c r="G132" s="710" t="s">
        <v>468</v>
      </c>
      <c r="H132" s="630"/>
      <c r="I132" s="710" t="s">
        <v>465</v>
      </c>
      <c r="J132" s="630"/>
      <c r="K132" s="710" t="s">
        <v>468</v>
      </c>
      <c r="L132" s="630"/>
      <c r="M132" s="710" t="s">
        <v>465</v>
      </c>
      <c r="N132" s="630"/>
      <c r="O132" s="710" t="s">
        <v>468</v>
      </c>
      <c r="P132" s="630"/>
      <c r="Q132" s="618" t="s">
        <v>465</v>
      </c>
      <c r="R132" s="630"/>
      <c r="S132" s="710" t="s">
        <v>468</v>
      </c>
      <c r="T132" s="945"/>
    </row>
    <row r="133" spans="1:20" ht="14.25">
      <c r="A133" s="752"/>
      <c r="B133" s="787"/>
      <c r="C133" s="710" t="s">
        <v>510</v>
      </c>
      <c r="D133" s="630"/>
      <c r="E133" s="710"/>
      <c r="F133" s="630"/>
      <c r="G133" s="710"/>
      <c r="H133" s="630"/>
      <c r="I133" s="710"/>
      <c r="J133" s="630"/>
      <c r="K133" s="710"/>
      <c r="L133" s="630"/>
      <c r="M133" s="710"/>
      <c r="N133" s="630"/>
      <c r="O133" s="710"/>
      <c r="P133" s="630"/>
      <c r="Q133" s="618"/>
      <c r="R133" s="630"/>
      <c r="S133" s="710"/>
      <c r="T133" s="945"/>
    </row>
    <row r="134" spans="1:20" ht="14.25">
      <c r="A134" s="752"/>
      <c r="B134" s="788"/>
      <c r="C134" s="710" t="s">
        <v>439</v>
      </c>
      <c r="D134" s="630"/>
      <c r="E134" s="710"/>
      <c r="F134" s="630"/>
      <c r="G134" s="710"/>
      <c r="H134" s="630"/>
      <c r="I134" s="710"/>
      <c r="J134" s="630"/>
      <c r="K134" s="710"/>
      <c r="L134" s="630"/>
      <c r="M134" s="710"/>
      <c r="N134" s="630"/>
      <c r="O134" s="710"/>
      <c r="P134" s="630"/>
      <c r="Q134" s="618"/>
      <c r="R134" s="630"/>
      <c r="S134" s="710"/>
      <c r="T134" s="945"/>
    </row>
    <row r="135" spans="1:20" ht="14.25">
      <c r="A135" s="752"/>
      <c r="B135" s="789" t="s">
        <v>524</v>
      </c>
      <c r="C135" s="796"/>
      <c r="D135" s="796"/>
      <c r="E135" s="796"/>
      <c r="F135" s="796"/>
      <c r="G135" s="796"/>
      <c r="H135" s="796"/>
      <c r="I135" s="796"/>
      <c r="J135" s="796"/>
      <c r="K135" s="796"/>
      <c r="L135" s="796"/>
      <c r="M135" s="796"/>
      <c r="N135" s="796"/>
      <c r="O135" s="796"/>
      <c r="P135" s="796"/>
      <c r="Q135" s="796"/>
      <c r="R135" s="796"/>
      <c r="S135" s="796"/>
      <c r="T135" s="946"/>
    </row>
    <row r="136" spans="1:20" ht="14.25">
      <c r="A136" s="752"/>
      <c r="B136" s="619" t="s">
        <v>561</v>
      </c>
      <c r="C136" s="472"/>
      <c r="D136" s="631"/>
      <c r="E136" s="833" t="s">
        <v>567</v>
      </c>
      <c r="F136" s="848"/>
      <c r="G136" s="858" t="s">
        <v>572</v>
      </c>
      <c r="H136" s="848"/>
      <c r="I136" s="858" t="s">
        <v>582</v>
      </c>
      <c r="J136" s="848"/>
      <c r="K136" s="858" t="s">
        <v>587</v>
      </c>
      <c r="L136" s="848"/>
      <c r="M136" s="858" t="s">
        <v>596</v>
      </c>
      <c r="N136" s="848"/>
      <c r="O136" s="858" t="s">
        <v>599</v>
      </c>
      <c r="P136" s="848"/>
      <c r="Q136" s="858" t="s">
        <v>600</v>
      </c>
      <c r="R136" s="848"/>
      <c r="S136" s="858" t="s">
        <v>601</v>
      </c>
      <c r="T136" s="947"/>
    </row>
    <row r="137" spans="1:20">
      <c r="A137" s="752"/>
      <c r="B137" s="620"/>
      <c r="C137" s="407"/>
      <c r="D137" s="632"/>
      <c r="E137" s="834"/>
      <c r="F137" s="849"/>
      <c r="G137" s="834"/>
      <c r="H137" s="849"/>
      <c r="I137" s="834"/>
      <c r="J137" s="849"/>
      <c r="K137" s="834"/>
      <c r="L137" s="849"/>
      <c r="M137" s="834"/>
      <c r="N137" s="849"/>
      <c r="O137" s="834"/>
      <c r="P137" s="849"/>
      <c r="Q137" s="834"/>
      <c r="R137" s="849"/>
      <c r="S137" s="860"/>
      <c r="T137" s="948"/>
    </row>
    <row r="138" spans="1:20" ht="14.25">
      <c r="A138" s="752"/>
      <c r="B138" s="790"/>
      <c r="C138" s="408"/>
      <c r="D138" s="820"/>
      <c r="E138" s="835" t="s">
        <v>176</v>
      </c>
      <c r="F138" s="850"/>
      <c r="G138" s="850"/>
      <c r="H138" s="871"/>
      <c r="I138" s="880"/>
      <c r="J138" s="887"/>
      <c r="K138" s="887"/>
      <c r="L138" s="887"/>
      <c r="M138" s="887"/>
      <c r="N138" s="887"/>
      <c r="O138" s="887"/>
      <c r="P138" s="887"/>
      <c r="Q138" s="887"/>
      <c r="R138" s="887"/>
      <c r="S138" s="887"/>
      <c r="T138" s="949"/>
    </row>
    <row r="139" spans="1:20" ht="14.25">
      <c r="A139" s="752"/>
      <c r="B139" s="791" t="s">
        <v>562</v>
      </c>
      <c r="C139" s="812"/>
      <c r="D139" s="812"/>
      <c r="E139" s="836"/>
      <c r="F139" s="836"/>
      <c r="G139" s="836"/>
      <c r="H139" s="872"/>
      <c r="I139" s="881"/>
      <c r="J139" s="888"/>
      <c r="K139" s="893" t="s">
        <v>591</v>
      </c>
      <c r="L139" s="888"/>
      <c r="M139" s="888"/>
      <c r="N139" s="907" t="s">
        <v>363</v>
      </c>
      <c r="O139" s="888"/>
      <c r="P139" s="888"/>
      <c r="Q139" s="893" t="s">
        <v>591</v>
      </c>
      <c r="R139" s="484"/>
      <c r="S139" s="484"/>
      <c r="T139" s="552"/>
    </row>
    <row r="140" spans="1:20" ht="14.25">
      <c r="A140" s="752"/>
      <c r="B140" s="792"/>
      <c r="C140" s="418"/>
      <c r="D140" s="418"/>
      <c r="E140" s="837" t="s">
        <v>569</v>
      </c>
      <c r="F140" s="497"/>
      <c r="G140" s="439" t="s">
        <v>573</v>
      </c>
      <c r="H140" s="461"/>
      <c r="I140" s="881"/>
      <c r="J140" s="888"/>
      <c r="K140" s="893" t="s">
        <v>591</v>
      </c>
      <c r="L140" s="888"/>
      <c r="M140" s="888"/>
      <c r="N140" s="907" t="s">
        <v>363</v>
      </c>
      <c r="O140" s="888"/>
      <c r="P140" s="888"/>
      <c r="Q140" s="893" t="s">
        <v>591</v>
      </c>
      <c r="R140" s="484"/>
      <c r="S140" s="484"/>
      <c r="T140" s="552"/>
    </row>
    <row r="141" spans="1:20" ht="14.25">
      <c r="A141" s="752"/>
      <c r="B141" s="792"/>
      <c r="C141" s="418"/>
      <c r="D141" s="418"/>
      <c r="E141" s="620"/>
      <c r="F141" s="495"/>
      <c r="G141" s="439" t="s">
        <v>577</v>
      </c>
      <c r="H141" s="461"/>
      <c r="I141" s="881"/>
      <c r="J141" s="888"/>
      <c r="K141" s="893" t="s">
        <v>591</v>
      </c>
      <c r="L141" s="888"/>
      <c r="M141" s="888"/>
      <c r="N141" s="907" t="s">
        <v>363</v>
      </c>
      <c r="O141" s="888"/>
      <c r="P141" s="888"/>
      <c r="Q141" s="893" t="s">
        <v>591</v>
      </c>
      <c r="R141" s="484"/>
      <c r="S141" s="484"/>
      <c r="T141" s="552"/>
    </row>
    <row r="142" spans="1:20" ht="14.25">
      <c r="A142" s="752"/>
      <c r="B142" s="793"/>
      <c r="C142" s="813"/>
      <c r="D142" s="813"/>
      <c r="E142" s="790"/>
      <c r="F142" s="496"/>
      <c r="G142" s="439" t="s">
        <v>579</v>
      </c>
      <c r="H142" s="461"/>
      <c r="I142" s="881"/>
      <c r="J142" s="888"/>
      <c r="K142" s="893" t="s">
        <v>591</v>
      </c>
      <c r="L142" s="888"/>
      <c r="M142" s="888"/>
      <c r="N142" s="907" t="s">
        <v>363</v>
      </c>
      <c r="O142" s="888"/>
      <c r="P142" s="888"/>
      <c r="Q142" s="893" t="s">
        <v>591</v>
      </c>
      <c r="R142" s="484"/>
      <c r="S142" s="484"/>
      <c r="T142" s="552"/>
    </row>
    <row r="143" spans="1:20" ht="14.25">
      <c r="A143" s="752"/>
      <c r="B143" s="794" t="s">
        <v>475</v>
      </c>
      <c r="C143" s="814"/>
      <c r="D143" s="814"/>
      <c r="E143" s="814"/>
      <c r="F143" s="814"/>
      <c r="G143" s="814"/>
      <c r="H143" s="873"/>
      <c r="I143" s="881"/>
      <c r="J143" s="888"/>
      <c r="K143" s="409" t="s">
        <v>591</v>
      </c>
      <c r="L143" s="888"/>
      <c r="M143" s="888"/>
      <c r="N143" s="908" t="s">
        <v>363</v>
      </c>
      <c r="O143" s="888"/>
      <c r="P143" s="888"/>
      <c r="Q143" s="409" t="s">
        <v>591</v>
      </c>
      <c r="R143" s="484"/>
      <c r="S143" s="484"/>
      <c r="T143" s="552"/>
    </row>
    <row r="144" spans="1:20" ht="15">
      <c r="A144" s="752"/>
      <c r="B144" s="440" t="s">
        <v>563</v>
      </c>
      <c r="C144" s="802"/>
      <c r="D144" s="802"/>
      <c r="E144" s="802"/>
      <c r="F144" s="802"/>
      <c r="G144" s="802"/>
      <c r="H144" s="462"/>
      <c r="I144" s="882"/>
      <c r="J144" s="889"/>
      <c r="K144" s="889"/>
      <c r="L144" s="897" t="s">
        <v>547</v>
      </c>
      <c r="M144" s="902"/>
      <c r="N144" s="902"/>
      <c r="O144" s="802"/>
      <c r="P144" s="802"/>
      <c r="Q144" s="802"/>
      <c r="R144" s="902"/>
      <c r="S144" s="902"/>
      <c r="T144" s="950"/>
    </row>
    <row r="145" spans="1:20" ht="14.25">
      <c r="A145" s="751" t="s">
        <v>3</v>
      </c>
      <c r="B145" s="786" t="s">
        <v>556</v>
      </c>
      <c r="C145" s="786"/>
      <c r="D145" s="786"/>
      <c r="E145" s="786"/>
      <c r="F145" s="786"/>
      <c r="G145" s="786"/>
      <c r="H145" s="786"/>
      <c r="I145" s="786"/>
      <c r="J145" s="786"/>
      <c r="K145" s="786"/>
      <c r="L145" s="786"/>
      <c r="M145" s="786"/>
      <c r="N145" s="786"/>
      <c r="O145" s="786"/>
      <c r="P145" s="786"/>
      <c r="Q145" s="786"/>
      <c r="R145" s="786"/>
      <c r="S145" s="786"/>
      <c r="T145" s="944"/>
    </row>
    <row r="146" spans="1:20" ht="14.25">
      <c r="A146" s="752"/>
      <c r="B146" s="619" t="s">
        <v>427</v>
      </c>
      <c r="C146" s="472"/>
      <c r="D146" s="631"/>
      <c r="E146" s="649" t="s">
        <v>566</v>
      </c>
      <c r="F146" s="472"/>
      <c r="G146" s="472"/>
      <c r="H146" s="870"/>
      <c r="I146" s="619" t="s">
        <v>80</v>
      </c>
      <c r="J146" s="472"/>
      <c r="K146" s="472"/>
      <c r="L146" s="631"/>
      <c r="M146" s="710" t="s">
        <v>595</v>
      </c>
      <c r="N146" s="618"/>
      <c r="O146" s="618"/>
      <c r="P146" s="630"/>
      <c r="Q146" s="710" t="s">
        <v>190</v>
      </c>
      <c r="R146" s="618"/>
      <c r="S146" s="618"/>
      <c r="T146" s="945"/>
    </row>
    <row r="147" spans="1:20" ht="14.25">
      <c r="A147" s="752"/>
      <c r="B147" s="620"/>
      <c r="C147" s="407"/>
      <c r="D147" s="632"/>
      <c r="E147" s="710" t="s">
        <v>465</v>
      </c>
      <c r="F147" s="630"/>
      <c r="G147" s="710" t="s">
        <v>468</v>
      </c>
      <c r="H147" s="630"/>
      <c r="I147" s="710" t="s">
        <v>465</v>
      </c>
      <c r="J147" s="630"/>
      <c r="K147" s="710" t="s">
        <v>468</v>
      </c>
      <c r="L147" s="630"/>
      <c r="M147" s="710" t="s">
        <v>465</v>
      </c>
      <c r="N147" s="630"/>
      <c r="O147" s="710" t="s">
        <v>468</v>
      </c>
      <c r="P147" s="630"/>
      <c r="Q147" s="618" t="s">
        <v>465</v>
      </c>
      <c r="R147" s="630"/>
      <c r="S147" s="710" t="s">
        <v>468</v>
      </c>
      <c r="T147" s="945"/>
    </row>
    <row r="148" spans="1:20" ht="14.25">
      <c r="A148" s="752"/>
      <c r="B148" s="787"/>
      <c r="C148" s="710" t="s">
        <v>510</v>
      </c>
      <c r="D148" s="630"/>
      <c r="E148" s="710"/>
      <c r="F148" s="630"/>
      <c r="G148" s="710"/>
      <c r="H148" s="630"/>
      <c r="I148" s="710"/>
      <c r="J148" s="630"/>
      <c r="K148" s="710"/>
      <c r="L148" s="630"/>
      <c r="M148" s="710"/>
      <c r="N148" s="630"/>
      <c r="O148" s="710"/>
      <c r="P148" s="630"/>
      <c r="Q148" s="618"/>
      <c r="R148" s="630"/>
      <c r="S148" s="710"/>
      <c r="T148" s="945"/>
    </row>
    <row r="149" spans="1:20" ht="14.25">
      <c r="A149" s="752"/>
      <c r="B149" s="788"/>
      <c r="C149" s="710" t="s">
        <v>439</v>
      </c>
      <c r="D149" s="630"/>
      <c r="E149" s="710"/>
      <c r="F149" s="630"/>
      <c r="G149" s="710"/>
      <c r="H149" s="630"/>
      <c r="I149" s="710"/>
      <c r="J149" s="630"/>
      <c r="K149" s="710"/>
      <c r="L149" s="630"/>
      <c r="M149" s="710"/>
      <c r="N149" s="630"/>
      <c r="O149" s="710"/>
      <c r="P149" s="630"/>
      <c r="Q149" s="618"/>
      <c r="R149" s="630"/>
      <c r="S149" s="710"/>
      <c r="T149" s="945"/>
    </row>
    <row r="150" spans="1:20" ht="14.25">
      <c r="A150" s="752"/>
      <c r="B150" s="796" t="s">
        <v>524</v>
      </c>
      <c r="C150" s="796"/>
      <c r="D150" s="796"/>
      <c r="E150" s="796"/>
      <c r="F150" s="796"/>
      <c r="G150" s="796"/>
      <c r="H150" s="796"/>
      <c r="I150" s="796"/>
      <c r="J150" s="796"/>
      <c r="K150" s="796"/>
      <c r="L150" s="796"/>
      <c r="M150" s="796"/>
      <c r="N150" s="796"/>
      <c r="O150" s="796"/>
      <c r="P150" s="796"/>
      <c r="Q150" s="796"/>
      <c r="R150" s="796"/>
      <c r="S150" s="796"/>
      <c r="T150" s="946"/>
    </row>
    <row r="151" spans="1:20" ht="14.25">
      <c r="A151" s="752"/>
      <c r="B151" s="619" t="s">
        <v>561</v>
      </c>
      <c r="C151" s="472"/>
      <c r="D151" s="631"/>
      <c r="E151" s="833" t="s">
        <v>567</v>
      </c>
      <c r="F151" s="848"/>
      <c r="G151" s="858" t="s">
        <v>572</v>
      </c>
      <c r="H151" s="848"/>
      <c r="I151" s="858" t="s">
        <v>582</v>
      </c>
      <c r="J151" s="848"/>
      <c r="K151" s="858" t="s">
        <v>587</v>
      </c>
      <c r="L151" s="848"/>
      <c r="M151" s="858" t="s">
        <v>596</v>
      </c>
      <c r="N151" s="848"/>
      <c r="O151" s="858" t="s">
        <v>599</v>
      </c>
      <c r="P151" s="848"/>
      <c r="Q151" s="858" t="s">
        <v>600</v>
      </c>
      <c r="R151" s="848"/>
      <c r="S151" s="858" t="s">
        <v>601</v>
      </c>
      <c r="T151" s="947"/>
    </row>
    <row r="152" spans="1:20">
      <c r="A152" s="752"/>
      <c r="B152" s="620"/>
      <c r="C152" s="407"/>
      <c r="D152" s="632"/>
      <c r="E152" s="834"/>
      <c r="F152" s="849"/>
      <c r="G152" s="834"/>
      <c r="H152" s="849"/>
      <c r="I152" s="834"/>
      <c r="J152" s="849"/>
      <c r="K152" s="834"/>
      <c r="L152" s="849"/>
      <c r="M152" s="834"/>
      <c r="N152" s="849"/>
      <c r="O152" s="834"/>
      <c r="P152" s="849"/>
      <c r="Q152" s="834"/>
      <c r="R152" s="849"/>
      <c r="S152" s="860"/>
      <c r="T152" s="948"/>
    </row>
    <row r="153" spans="1:20" ht="14.25">
      <c r="A153" s="752"/>
      <c r="B153" s="790"/>
      <c r="C153" s="408"/>
      <c r="D153" s="820"/>
      <c r="E153" s="835" t="s">
        <v>176</v>
      </c>
      <c r="F153" s="850"/>
      <c r="G153" s="850"/>
      <c r="H153" s="871"/>
      <c r="I153" s="880"/>
      <c r="J153" s="887"/>
      <c r="K153" s="887"/>
      <c r="L153" s="887"/>
      <c r="M153" s="887"/>
      <c r="N153" s="887"/>
      <c r="O153" s="887"/>
      <c r="P153" s="887"/>
      <c r="Q153" s="887"/>
      <c r="R153" s="887"/>
      <c r="S153" s="887"/>
      <c r="T153" s="949"/>
    </row>
    <row r="154" spans="1:20" ht="14.25">
      <c r="A154" s="752"/>
      <c r="B154" s="791" t="s">
        <v>562</v>
      </c>
      <c r="C154" s="812"/>
      <c r="D154" s="812"/>
      <c r="E154" s="836"/>
      <c r="F154" s="836"/>
      <c r="G154" s="836"/>
      <c r="H154" s="872"/>
      <c r="I154" s="881"/>
      <c r="J154" s="888"/>
      <c r="K154" s="893" t="s">
        <v>591</v>
      </c>
      <c r="L154" s="888"/>
      <c r="M154" s="888"/>
      <c r="N154" s="907" t="s">
        <v>363</v>
      </c>
      <c r="O154" s="888"/>
      <c r="P154" s="888"/>
      <c r="Q154" s="893" t="s">
        <v>591</v>
      </c>
      <c r="R154" s="484"/>
      <c r="S154" s="484"/>
      <c r="T154" s="552"/>
    </row>
    <row r="155" spans="1:20" ht="14.25">
      <c r="A155" s="752"/>
      <c r="B155" s="792"/>
      <c r="C155" s="418"/>
      <c r="D155" s="418"/>
      <c r="E155" s="837" t="s">
        <v>569</v>
      </c>
      <c r="F155" s="497"/>
      <c r="G155" s="439" t="s">
        <v>573</v>
      </c>
      <c r="H155" s="461"/>
      <c r="I155" s="881"/>
      <c r="J155" s="888"/>
      <c r="K155" s="893" t="s">
        <v>591</v>
      </c>
      <c r="L155" s="888"/>
      <c r="M155" s="888"/>
      <c r="N155" s="907" t="s">
        <v>363</v>
      </c>
      <c r="O155" s="888"/>
      <c r="P155" s="888"/>
      <c r="Q155" s="893" t="s">
        <v>591</v>
      </c>
      <c r="R155" s="484"/>
      <c r="S155" s="484"/>
      <c r="T155" s="552"/>
    </row>
    <row r="156" spans="1:20" ht="14.25">
      <c r="A156" s="752"/>
      <c r="B156" s="792"/>
      <c r="C156" s="418"/>
      <c r="D156" s="418"/>
      <c r="E156" s="620"/>
      <c r="F156" s="495"/>
      <c r="G156" s="439" t="s">
        <v>577</v>
      </c>
      <c r="H156" s="461"/>
      <c r="I156" s="881"/>
      <c r="J156" s="888"/>
      <c r="K156" s="893" t="s">
        <v>591</v>
      </c>
      <c r="L156" s="888"/>
      <c r="M156" s="888"/>
      <c r="N156" s="907" t="s">
        <v>363</v>
      </c>
      <c r="O156" s="888"/>
      <c r="P156" s="888"/>
      <c r="Q156" s="893" t="s">
        <v>591</v>
      </c>
      <c r="R156" s="484"/>
      <c r="S156" s="484"/>
      <c r="T156" s="552"/>
    </row>
    <row r="157" spans="1:20" ht="14.25">
      <c r="A157" s="752"/>
      <c r="B157" s="793"/>
      <c r="C157" s="813"/>
      <c r="D157" s="813"/>
      <c r="E157" s="790"/>
      <c r="F157" s="496"/>
      <c r="G157" s="439" t="s">
        <v>579</v>
      </c>
      <c r="H157" s="461"/>
      <c r="I157" s="881"/>
      <c r="J157" s="888"/>
      <c r="K157" s="893" t="s">
        <v>591</v>
      </c>
      <c r="L157" s="888"/>
      <c r="M157" s="888"/>
      <c r="N157" s="907" t="s">
        <v>363</v>
      </c>
      <c r="O157" s="888"/>
      <c r="P157" s="888"/>
      <c r="Q157" s="893" t="s">
        <v>591</v>
      </c>
      <c r="R157" s="484"/>
      <c r="S157" s="484"/>
      <c r="T157" s="552"/>
    </row>
    <row r="158" spans="1:20" ht="14.25">
      <c r="A158" s="752"/>
      <c r="B158" s="794" t="s">
        <v>475</v>
      </c>
      <c r="C158" s="814"/>
      <c r="D158" s="814"/>
      <c r="E158" s="814"/>
      <c r="F158" s="814"/>
      <c r="G158" s="814"/>
      <c r="H158" s="873"/>
      <c r="I158" s="881"/>
      <c r="J158" s="888"/>
      <c r="K158" s="409" t="s">
        <v>591</v>
      </c>
      <c r="L158" s="888"/>
      <c r="M158" s="888"/>
      <c r="N158" s="908" t="s">
        <v>363</v>
      </c>
      <c r="O158" s="888"/>
      <c r="P158" s="888"/>
      <c r="Q158" s="409" t="s">
        <v>591</v>
      </c>
      <c r="R158" s="484"/>
      <c r="S158" s="484"/>
      <c r="T158" s="552"/>
    </row>
    <row r="159" spans="1:20" ht="15">
      <c r="A159" s="753"/>
      <c r="B159" s="440" t="s">
        <v>563</v>
      </c>
      <c r="C159" s="802"/>
      <c r="D159" s="802"/>
      <c r="E159" s="802"/>
      <c r="F159" s="802"/>
      <c r="G159" s="802"/>
      <c r="H159" s="462"/>
      <c r="I159" s="882"/>
      <c r="J159" s="889"/>
      <c r="K159" s="889"/>
      <c r="L159" s="897" t="s">
        <v>547</v>
      </c>
      <c r="M159" s="902"/>
      <c r="N159" s="902"/>
      <c r="O159" s="802"/>
      <c r="P159" s="802"/>
      <c r="Q159" s="802"/>
      <c r="R159" s="902"/>
      <c r="S159" s="902"/>
      <c r="T159" s="950"/>
    </row>
    <row r="160" spans="1:20" ht="14.25">
      <c r="A160" s="754"/>
      <c r="B160" s="754"/>
      <c r="C160" s="754"/>
      <c r="D160" s="754"/>
      <c r="E160" s="483"/>
      <c r="F160" s="483"/>
      <c r="G160" s="483"/>
      <c r="H160" s="483"/>
      <c r="I160" s="483"/>
      <c r="J160" s="483"/>
      <c r="K160" s="483"/>
      <c r="L160" s="483"/>
      <c r="M160" s="483"/>
      <c r="N160" s="483"/>
      <c r="O160" s="483"/>
      <c r="P160" s="483"/>
      <c r="Q160" s="483"/>
      <c r="R160" s="483"/>
      <c r="S160" s="918"/>
      <c r="T160" s="918"/>
    </row>
    <row r="161" spans="1:20" ht="15.75">
      <c r="A161" s="599" t="s">
        <v>535</v>
      </c>
      <c r="B161" s="599"/>
      <c r="C161" s="599"/>
      <c r="D161" s="599"/>
      <c r="E161" s="599"/>
      <c r="F161" s="599"/>
      <c r="G161" s="599"/>
      <c r="H161" s="599"/>
      <c r="I161" s="599"/>
      <c r="J161" s="599"/>
      <c r="K161" s="599"/>
      <c r="L161" s="599"/>
      <c r="M161" s="599"/>
      <c r="N161" s="599"/>
      <c r="O161" s="599"/>
      <c r="P161" s="599"/>
      <c r="Q161" s="599"/>
      <c r="R161" s="599"/>
      <c r="S161" s="918"/>
      <c r="T161" s="918"/>
    </row>
    <row r="162" spans="1:20" ht="15">
      <c r="A162" s="755" t="s">
        <v>545</v>
      </c>
      <c r="B162" s="755"/>
      <c r="C162" s="755"/>
      <c r="D162" s="755"/>
      <c r="E162" s="755"/>
      <c r="F162" s="755"/>
      <c r="G162" s="755"/>
      <c r="H162" s="755"/>
      <c r="I162" s="755"/>
      <c r="J162" s="755"/>
      <c r="K162" s="755"/>
      <c r="L162" s="755"/>
      <c r="M162" s="755"/>
      <c r="N162" s="755"/>
      <c r="O162" s="755"/>
      <c r="P162" s="755"/>
      <c r="Q162" s="755"/>
      <c r="R162" s="755"/>
      <c r="S162" s="918"/>
      <c r="T162" s="918"/>
    </row>
    <row r="163" spans="1:20" ht="14.25">
      <c r="A163" s="756" t="s">
        <v>514</v>
      </c>
      <c r="B163" s="797" t="s">
        <v>64</v>
      </c>
      <c r="C163" s="815"/>
      <c r="D163" s="821"/>
      <c r="E163" s="647"/>
      <c r="F163" s="520"/>
      <c r="G163" s="520"/>
      <c r="H163" s="520"/>
      <c r="I163" s="520"/>
      <c r="J163" s="520"/>
      <c r="K163" s="520"/>
      <c r="L163" s="520"/>
      <c r="M163" s="520"/>
      <c r="N163" s="520"/>
      <c r="O163" s="520"/>
      <c r="P163" s="520"/>
      <c r="Q163" s="520"/>
      <c r="R163" s="520"/>
      <c r="S163" s="520"/>
      <c r="T163" s="543"/>
    </row>
    <row r="164" spans="1:20" ht="14.25">
      <c r="A164" s="757"/>
      <c r="B164" s="710" t="s">
        <v>554</v>
      </c>
      <c r="C164" s="618"/>
      <c r="D164" s="630"/>
      <c r="E164" s="838"/>
      <c r="F164" s="851"/>
      <c r="G164" s="851"/>
      <c r="H164" s="851"/>
      <c r="I164" s="851"/>
      <c r="J164" s="851"/>
      <c r="K164" s="851"/>
      <c r="L164" s="851"/>
      <c r="M164" s="851"/>
      <c r="N164" s="851"/>
      <c r="O164" s="851"/>
      <c r="P164" s="851"/>
      <c r="Q164" s="851"/>
      <c r="R164" s="851"/>
      <c r="S164" s="851"/>
      <c r="T164" s="951"/>
    </row>
    <row r="165" spans="1:20" ht="28.5">
      <c r="A165" s="757"/>
      <c r="B165" s="649" t="s">
        <v>431</v>
      </c>
      <c r="C165" s="472"/>
      <c r="D165" s="631"/>
      <c r="E165" s="649" t="s">
        <v>83</v>
      </c>
      <c r="F165" s="472"/>
      <c r="G165" s="458"/>
      <c r="H165" s="472" t="s">
        <v>517</v>
      </c>
      <c r="I165" s="458"/>
      <c r="J165" s="472" t="s">
        <v>585</v>
      </c>
      <c r="K165" s="472"/>
      <c r="L165" s="472"/>
      <c r="M165" s="472"/>
      <c r="N165" s="472"/>
      <c r="O165" s="472"/>
      <c r="P165" s="472"/>
      <c r="Q165" s="472"/>
      <c r="R165" s="472"/>
      <c r="S165" s="472"/>
      <c r="T165" s="551"/>
    </row>
    <row r="166" spans="1:20">
      <c r="A166" s="757"/>
      <c r="B166" s="798"/>
      <c r="C166" s="407"/>
      <c r="D166" s="632"/>
      <c r="E166" s="839"/>
      <c r="F166" s="483"/>
      <c r="G166" s="483"/>
      <c r="H166" s="685" t="s">
        <v>453</v>
      </c>
      <c r="I166" s="483"/>
      <c r="J166" s="483"/>
      <c r="K166" s="483"/>
      <c r="L166" s="483"/>
      <c r="M166" s="483"/>
      <c r="N166" s="685" t="s">
        <v>165</v>
      </c>
      <c r="O166" s="483"/>
      <c r="P166" s="483"/>
      <c r="Q166" s="483"/>
      <c r="R166" s="483"/>
      <c r="S166" s="483"/>
      <c r="T166" s="952"/>
    </row>
    <row r="167" spans="1:20">
      <c r="A167" s="757"/>
      <c r="B167" s="798"/>
      <c r="C167" s="407"/>
      <c r="D167" s="632"/>
      <c r="E167" s="839"/>
      <c r="F167" s="483"/>
      <c r="G167" s="483"/>
      <c r="H167" s="685" t="s">
        <v>454</v>
      </c>
      <c r="I167" s="483"/>
      <c r="J167" s="483"/>
      <c r="K167" s="483"/>
      <c r="L167" s="483"/>
      <c r="M167" s="483"/>
      <c r="N167" s="685" t="s">
        <v>598</v>
      </c>
      <c r="O167" s="483"/>
      <c r="P167" s="483"/>
      <c r="Q167" s="483"/>
      <c r="R167" s="483"/>
      <c r="S167" s="483"/>
      <c r="T167" s="952"/>
    </row>
    <row r="168" spans="1:20" ht="14.25">
      <c r="A168" s="757"/>
      <c r="B168" s="799"/>
      <c r="C168" s="625"/>
      <c r="D168" s="633"/>
      <c r="E168" s="839"/>
      <c r="F168" s="483"/>
      <c r="G168" s="483"/>
      <c r="H168" s="483"/>
      <c r="I168" s="483"/>
      <c r="J168" s="483"/>
      <c r="K168" s="483"/>
      <c r="L168" s="483"/>
      <c r="M168" s="483"/>
      <c r="N168" s="483"/>
      <c r="O168" s="483"/>
      <c r="P168" s="483"/>
      <c r="Q168" s="483"/>
      <c r="R168" s="483"/>
      <c r="S168" s="483"/>
      <c r="T168" s="545"/>
    </row>
    <row r="169" spans="1:20" ht="14.25">
      <c r="A169" s="757"/>
      <c r="B169" s="649" t="s">
        <v>210</v>
      </c>
      <c r="C169" s="472"/>
      <c r="D169" s="631"/>
      <c r="E169" s="710" t="s">
        <v>60</v>
      </c>
      <c r="F169" s="630"/>
      <c r="G169" s="670"/>
      <c r="H169" s="679"/>
      <c r="I169" s="679"/>
      <c r="J169" s="679"/>
      <c r="K169" s="679"/>
      <c r="L169" s="511" t="s">
        <v>159</v>
      </c>
      <c r="M169" s="888"/>
      <c r="N169" s="909"/>
      <c r="O169" s="439" t="s">
        <v>232</v>
      </c>
      <c r="P169" s="461"/>
      <c r="Q169" s="913"/>
      <c r="R169" s="679"/>
      <c r="S169" s="679"/>
      <c r="T169" s="731"/>
    </row>
    <row r="170" spans="1:20" ht="14.25">
      <c r="A170" s="758"/>
      <c r="B170" s="800"/>
      <c r="C170" s="408"/>
      <c r="D170" s="820"/>
      <c r="E170" s="710" t="s">
        <v>134</v>
      </c>
      <c r="F170" s="630"/>
      <c r="G170" s="859"/>
      <c r="H170" s="874"/>
      <c r="I170" s="874"/>
      <c r="J170" s="874"/>
      <c r="K170" s="874"/>
      <c r="L170" s="874"/>
      <c r="M170" s="874"/>
      <c r="N170" s="874"/>
      <c r="O170" s="874"/>
      <c r="P170" s="874"/>
      <c r="Q170" s="874"/>
      <c r="R170" s="874"/>
      <c r="S170" s="874"/>
      <c r="T170" s="953"/>
    </row>
    <row r="171" spans="1:20" ht="14.25">
      <c r="A171" s="759" t="s">
        <v>524</v>
      </c>
      <c r="B171" s="801"/>
      <c r="C171" s="801"/>
      <c r="D171" s="801"/>
      <c r="E171" s="801"/>
      <c r="F171" s="801"/>
      <c r="G171" s="801"/>
      <c r="H171" s="801"/>
      <c r="I171" s="801"/>
      <c r="J171" s="801"/>
      <c r="K171" s="801"/>
      <c r="L171" s="801"/>
      <c r="M171" s="801"/>
      <c r="N171" s="801"/>
      <c r="O171" s="801"/>
      <c r="P171" s="801"/>
      <c r="Q171" s="801"/>
      <c r="R171" s="801"/>
      <c r="S171" s="801"/>
      <c r="T171" s="954"/>
    </row>
    <row r="172" spans="1:20" ht="15">
      <c r="A172" s="760" t="s">
        <v>526</v>
      </c>
      <c r="B172" s="802"/>
      <c r="C172" s="802"/>
      <c r="D172" s="802"/>
      <c r="E172" s="802"/>
      <c r="F172" s="802"/>
      <c r="G172" s="802"/>
      <c r="H172" s="462"/>
      <c r="I172" s="440"/>
      <c r="J172" s="802"/>
      <c r="K172" s="894" t="s">
        <v>586</v>
      </c>
      <c r="L172" s="440" t="s">
        <v>594</v>
      </c>
      <c r="M172" s="802"/>
      <c r="N172" s="802"/>
      <c r="O172" s="802"/>
      <c r="P172" s="802"/>
      <c r="Q172" s="462"/>
      <c r="R172" s="440"/>
      <c r="S172" s="802"/>
      <c r="T172" s="955" t="s">
        <v>179</v>
      </c>
    </row>
    <row r="173" spans="1:20" ht="14.25">
      <c r="A173" s="761" t="s">
        <v>548</v>
      </c>
      <c r="B173" s="795" t="s">
        <v>524</v>
      </c>
      <c r="C173" s="786"/>
      <c r="D173" s="786"/>
      <c r="E173" s="786"/>
      <c r="F173" s="786"/>
      <c r="G173" s="786"/>
      <c r="H173" s="786"/>
      <c r="I173" s="786"/>
      <c r="J173" s="786"/>
      <c r="K173" s="786"/>
      <c r="L173" s="786"/>
      <c r="M173" s="786"/>
      <c r="N173" s="786"/>
      <c r="O173" s="786"/>
      <c r="P173" s="786"/>
      <c r="Q173" s="786"/>
      <c r="R173" s="786"/>
      <c r="S173" s="786"/>
      <c r="T173" s="944"/>
    </row>
    <row r="174" spans="1:20" ht="14.25">
      <c r="A174" s="762"/>
      <c r="B174" s="619" t="s">
        <v>561</v>
      </c>
      <c r="C174" s="472"/>
      <c r="D174" s="631"/>
      <c r="E174" s="833" t="s">
        <v>567</v>
      </c>
      <c r="F174" s="848"/>
      <c r="G174" s="858" t="s">
        <v>572</v>
      </c>
      <c r="H174" s="848"/>
      <c r="I174" s="858" t="s">
        <v>582</v>
      </c>
      <c r="J174" s="848"/>
      <c r="K174" s="858" t="s">
        <v>587</v>
      </c>
      <c r="L174" s="848"/>
      <c r="M174" s="858" t="s">
        <v>596</v>
      </c>
      <c r="N174" s="848"/>
      <c r="O174" s="858" t="s">
        <v>599</v>
      </c>
      <c r="P174" s="848"/>
      <c r="Q174" s="858" t="s">
        <v>600</v>
      </c>
      <c r="R174" s="848"/>
      <c r="S174" s="858" t="s">
        <v>601</v>
      </c>
      <c r="T174" s="947"/>
    </row>
    <row r="175" spans="1:20">
      <c r="A175" s="762"/>
      <c r="B175" s="620"/>
      <c r="C175" s="407"/>
      <c r="D175" s="632"/>
      <c r="E175" s="834"/>
      <c r="F175" s="849"/>
      <c r="G175" s="860"/>
      <c r="H175" s="849"/>
      <c r="I175" s="860"/>
      <c r="J175" s="849"/>
      <c r="K175" s="860"/>
      <c r="L175" s="849"/>
      <c r="M175" s="860"/>
      <c r="N175" s="849"/>
      <c r="O175" s="860"/>
      <c r="P175" s="849"/>
      <c r="Q175" s="860"/>
      <c r="R175" s="849"/>
      <c r="S175" s="860"/>
      <c r="T175" s="948"/>
    </row>
    <row r="176" spans="1:20" ht="14.25">
      <c r="A176" s="762"/>
      <c r="B176" s="790"/>
      <c r="C176" s="408"/>
      <c r="D176" s="820"/>
      <c r="E176" s="835" t="s">
        <v>176</v>
      </c>
      <c r="F176" s="850"/>
      <c r="G176" s="850"/>
      <c r="H176" s="871"/>
      <c r="I176" s="880"/>
      <c r="J176" s="887"/>
      <c r="K176" s="887"/>
      <c r="L176" s="887"/>
      <c r="M176" s="887"/>
      <c r="N176" s="887"/>
      <c r="O176" s="887"/>
      <c r="P176" s="887"/>
      <c r="Q176" s="887"/>
      <c r="R176" s="887"/>
      <c r="S176" s="887"/>
      <c r="T176" s="949"/>
    </row>
    <row r="177" spans="1:20" ht="14.25">
      <c r="A177" s="762"/>
      <c r="B177" s="791" t="s">
        <v>562</v>
      </c>
      <c r="C177" s="812"/>
      <c r="D177" s="812"/>
      <c r="E177" s="812"/>
      <c r="F177" s="812"/>
      <c r="G177" s="812"/>
      <c r="H177" s="875"/>
      <c r="I177" s="881"/>
      <c r="J177" s="888"/>
      <c r="K177" s="893" t="s">
        <v>591</v>
      </c>
      <c r="L177" s="888"/>
      <c r="M177" s="888"/>
      <c r="N177" s="907" t="s">
        <v>363</v>
      </c>
      <c r="O177" s="888"/>
      <c r="P177" s="888"/>
      <c r="Q177" s="893" t="s">
        <v>591</v>
      </c>
      <c r="R177" s="484"/>
      <c r="S177" s="484"/>
      <c r="T177" s="552"/>
    </row>
    <row r="178" spans="1:20" ht="14.25">
      <c r="A178" s="762"/>
      <c r="B178" s="792"/>
      <c r="C178" s="418"/>
      <c r="D178" s="418"/>
      <c r="E178" s="837" t="s">
        <v>569</v>
      </c>
      <c r="F178" s="497"/>
      <c r="G178" s="439" t="s">
        <v>573</v>
      </c>
      <c r="H178" s="461"/>
      <c r="I178" s="881"/>
      <c r="J178" s="888"/>
      <c r="K178" s="893" t="s">
        <v>591</v>
      </c>
      <c r="L178" s="888"/>
      <c r="M178" s="888"/>
      <c r="N178" s="907" t="s">
        <v>363</v>
      </c>
      <c r="O178" s="888"/>
      <c r="P178" s="888"/>
      <c r="Q178" s="893" t="s">
        <v>591</v>
      </c>
      <c r="R178" s="484"/>
      <c r="S178" s="484"/>
      <c r="T178" s="552"/>
    </row>
    <row r="179" spans="1:20" ht="14.25">
      <c r="A179" s="762"/>
      <c r="B179" s="792"/>
      <c r="C179" s="418"/>
      <c r="D179" s="418"/>
      <c r="E179" s="620"/>
      <c r="F179" s="495"/>
      <c r="G179" s="439" t="s">
        <v>577</v>
      </c>
      <c r="H179" s="461"/>
      <c r="I179" s="881"/>
      <c r="J179" s="888"/>
      <c r="K179" s="893" t="s">
        <v>591</v>
      </c>
      <c r="L179" s="888"/>
      <c r="M179" s="888"/>
      <c r="N179" s="907" t="s">
        <v>363</v>
      </c>
      <c r="O179" s="888"/>
      <c r="P179" s="888"/>
      <c r="Q179" s="893" t="s">
        <v>591</v>
      </c>
      <c r="R179" s="484"/>
      <c r="S179" s="484"/>
      <c r="T179" s="552"/>
    </row>
    <row r="180" spans="1:20" ht="14.25">
      <c r="A180" s="762"/>
      <c r="B180" s="793"/>
      <c r="C180" s="813"/>
      <c r="D180" s="813"/>
      <c r="E180" s="790"/>
      <c r="F180" s="496"/>
      <c r="G180" s="439" t="s">
        <v>579</v>
      </c>
      <c r="H180" s="461"/>
      <c r="I180" s="881"/>
      <c r="J180" s="888"/>
      <c r="K180" s="893" t="s">
        <v>591</v>
      </c>
      <c r="L180" s="888"/>
      <c r="M180" s="888"/>
      <c r="N180" s="907" t="s">
        <v>363</v>
      </c>
      <c r="O180" s="888"/>
      <c r="P180" s="888"/>
      <c r="Q180" s="893" t="s">
        <v>591</v>
      </c>
      <c r="R180" s="484"/>
      <c r="S180" s="484"/>
      <c r="T180" s="552"/>
    </row>
    <row r="181" spans="1:20" ht="14.25">
      <c r="A181" s="762"/>
      <c r="B181" s="794" t="s">
        <v>475</v>
      </c>
      <c r="C181" s="814"/>
      <c r="D181" s="814"/>
      <c r="E181" s="814"/>
      <c r="F181" s="814"/>
      <c r="G181" s="814"/>
      <c r="H181" s="873"/>
      <c r="I181" s="881"/>
      <c r="J181" s="888"/>
      <c r="K181" s="409" t="s">
        <v>591</v>
      </c>
      <c r="L181" s="888"/>
      <c r="M181" s="888"/>
      <c r="N181" s="908" t="s">
        <v>363</v>
      </c>
      <c r="O181" s="888"/>
      <c r="P181" s="888"/>
      <c r="Q181" s="409" t="s">
        <v>591</v>
      </c>
      <c r="R181" s="484"/>
      <c r="S181" s="484"/>
      <c r="T181" s="552"/>
    </row>
    <row r="182" spans="1:20" ht="15">
      <c r="A182" s="763"/>
      <c r="B182" s="803" t="s">
        <v>563</v>
      </c>
      <c r="C182" s="816"/>
      <c r="D182" s="816"/>
      <c r="E182" s="816"/>
      <c r="F182" s="816"/>
      <c r="G182" s="816"/>
      <c r="H182" s="876"/>
      <c r="I182" s="882"/>
      <c r="J182" s="889"/>
      <c r="K182" s="889"/>
      <c r="L182" s="897" t="s">
        <v>547</v>
      </c>
      <c r="M182" s="902"/>
      <c r="N182" s="902"/>
      <c r="O182" s="802"/>
      <c r="P182" s="802"/>
      <c r="Q182" s="802"/>
      <c r="R182" s="902"/>
      <c r="S182" s="902"/>
      <c r="T182" s="950"/>
    </row>
    <row r="183" spans="1:20" ht="14.25">
      <c r="A183" s="761" t="s">
        <v>550</v>
      </c>
      <c r="B183" s="795" t="s">
        <v>524</v>
      </c>
      <c r="C183" s="786"/>
      <c r="D183" s="786"/>
      <c r="E183" s="786"/>
      <c r="F183" s="786"/>
      <c r="G183" s="786"/>
      <c r="H183" s="786"/>
      <c r="I183" s="786"/>
      <c r="J183" s="786"/>
      <c r="K183" s="786"/>
      <c r="L183" s="786"/>
      <c r="M183" s="786"/>
      <c r="N183" s="786"/>
      <c r="O183" s="786"/>
      <c r="P183" s="786"/>
      <c r="Q183" s="786"/>
      <c r="R183" s="786"/>
      <c r="S183" s="786"/>
      <c r="T183" s="944"/>
    </row>
    <row r="184" spans="1:20" ht="14.25">
      <c r="A184" s="762"/>
      <c r="B184" s="619" t="s">
        <v>561</v>
      </c>
      <c r="C184" s="472"/>
      <c r="D184" s="631"/>
      <c r="E184" s="833" t="s">
        <v>567</v>
      </c>
      <c r="F184" s="848"/>
      <c r="G184" s="858" t="s">
        <v>572</v>
      </c>
      <c r="H184" s="848"/>
      <c r="I184" s="858" t="s">
        <v>582</v>
      </c>
      <c r="J184" s="848"/>
      <c r="K184" s="858" t="s">
        <v>587</v>
      </c>
      <c r="L184" s="848"/>
      <c r="M184" s="858" t="s">
        <v>596</v>
      </c>
      <c r="N184" s="848"/>
      <c r="O184" s="858" t="s">
        <v>599</v>
      </c>
      <c r="P184" s="848"/>
      <c r="Q184" s="858" t="s">
        <v>600</v>
      </c>
      <c r="R184" s="848"/>
      <c r="S184" s="858" t="s">
        <v>601</v>
      </c>
      <c r="T184" s="947"/>
    </row>
    <row r="185" spans="1:20">
      <c r="A185" s="762"/>
      <c r="B185" s="620"/>
      <c r="C185" s="407"/>
      <c r="D185" s="632"/>
      <c r="E185" s="834"/>
      <c r="F185" s="849"/>
      <c r="G185" s="860"/>
      <c r="H185" s="849"/>
      <c r="I185" s="860"/>
      <c r="J185" s="849"/>
      <c r="K185" s="860"/>
      <c r="L185" s="849"/>
      <c r="M185" s="860"/>
      <c r="N185" s="849"/>
      <c r="O185" s="860"/>
      <c r="P185" s="849"/>
      <c r="Q185" s="860"/>
      <c r="R185" s="849"/>
      <c r="S185" s="860"/>
      <c r="T185" s="948"/>
    </row>
    <row r="186" spans="1:20" ht="14.25">
      <c r="A186" s="762"/>
      <c r="B186" s="790"/>
      <c r="C186" s="408"/>
      <c r="D186" s="820"/>
      <c r="E186" s="835" t="s">
        <v>176</v>
      </c>
      <c r="F186" s="850"/>
      <c r="G186" s="850"/>
      <c r="H186" s="871"/>
      <c r="I186" s="880"/>
      <c r="J186" s="887"/>
      <c r="K186" s="887"/>
      <c r="L186" s="887"/>
      <c r="M186" s="887"/>
      <c r="N186" s="887"/>
      <c r="O186" s="887"/>
      <c r="P186" s="887"/>
      <c r="Q186" s="887"/>
      <c r="R186" s="887"/>
      <c r="S186" s="887"/>
      <c r="T186" s="949"/>
    </row>
    <row r="187" spans="1:20" ht="14.25">
      <c r="A187" s="762"/>
      <c r="B187" s="791" t="s">
        <v>562</v>
      </c>
      <c r="C187" s="812"/>
      <c r="D187" s="812"/>
      <c r="E187" s="812"/>
      <c r="F187" s="812"/>
      <c r="G187" s="812"/>
      <c r="H187" s="875"/>
      <c r="I187" s="881"/>
      <c r="J187" s="888"/>
      <c r="K187" s="893" t="s">
        <v>591</v>
      </c>
      <c r="L187" s="888"/>
      <c r="M187" s="888"/>
      <c r="N187" s="907" t="s">
        <v>363</v>
      </c>
      <c r="O187" s="888"/>
      <c r="P187" s="888"/>
      <c r="Q187" s="893" t="s">
        <v>591</v>
      </c>
      <c r="R187" s="484"/>
      <c r="S187" s="484"/>
      <c r="T187" s="552"/>
    </row>
    <row r="188" spans="1:20" ht="14.25">
      <c r="A188" s="762"/>
      <c r="B188" s="792"/>
      <c r="C188" s="418"/>
      <c r="D188" s="418"/>
      <c r="E188" s="837" t="s">
        <v>569</v>
      </c>
      <c r="F188" s="497"/>
      <c r="G188" s="439" t="s">
        <v>573</v>
      </c>
      <c r="H188" s="461"/>
      <c r="I188" s="881"/>
      <c r="J188" s="888"/>
      <c r="K188" s="893" t="s">
        <v>591</v>
      </c>
      <c r="L188" s="888"/>
      <c r="M188" s="888"/>
      <c r="N188" s="907" t="s">
        <v>363</v>
      </c>
      <c r="O188" s="888"/>
      <c r="P188" s="888"/>
      <c r="Q188" s="893" t="s">
        <v>591</v>
      </c>
      <c r="R188" s="484"/>
      <c r="S188" s="484"/>
      <c r="T188" s="552"/>
    </row>
    <row r="189" spans="1:20" ht="14.25">
      <c r="A189" s="762"/>
      <c r="B189" s="792"/>
      <c r="C189" s="418"/>
      <c r="D189" s="418"/>
      <c r="E189" s="620"/>
      <c r="F189" s="495"/>
      <c r="G189" s="439" t="s">
        <v>577</v>
      </c>
      <c r="H189" s="461"/>
      <c r="I189" s="881"/>
      <c r="J189" s="888"/>
      <c r="K189" s="893" t="s">
        <v>591</v>
      </c>
      <c r="L189" s="888"/>
      <c r="M189" s="888"/>
      <c r="N189" s="907" t="s">
        <v>363</v>
      </c>
      <c r="O189" s="888"/>
      <c r="P189" s="888"/>
      <c r="Q189" s="893" t="s">
        <v>591</v>
      </c>
      <c r="R189" s="484"/>
      <c r="S189" s="484"/>
      <c r="T189" s="552"/>
    </row>
    <row r="190" spans="1:20" ht="14.25">
      <c r="A190" s="762"/>
      <c r="B190" s="793"/>
      <c r="C190" s="813"/>
      <c r="D190" s="813"/>
      <c r="E190" s="790"/>
      <c r="F190" s="496"/>
      <c r="G190" s="439" t="s">
        <v>579</v>
      </c>
      <c r="H190" s="461"/>
      <c r="I190" s="881"/>
      <c r="J190" s="888"/>
      <c r="K190" s="893" t="s">
        <v>591</v>
      </c>
      <c r="L190" s="888"/>
      <c r="M190" s="888"/>
      <c r="N190" s="907" t="s">
        <v>363</v>
      </c>
      <c r="O190" s="888"/>
      <c r="P190" s="888"/>
      <c r="Q190" s="893" t="s">
        <v>591</v>
      </c>
      <c r="R190" s="484"/>
      <c r="S190" s="484"/>
      <c r="T190" s="552"/>
    </row>
    <row r="191" spans="1:20" ht="14.25">
      <c r="A191" s="762"/>
      <c r="B191" s="794" t="s">
        <v>475</v>
      </c>
      <c r="C191" s="814"/>
      <c r="D191" s="814"/>
      <c r="E191" s="814"/>
      <c r="F191" s="814"/>
      <c r="G191" s="814"/>
      <c r="H191" s="873"/>
      <c r="I191" s="881"/>
      <c r="J191" s="888"/>
      <c r="K191" s="409" t="s">
        <v>591</v>
      </c>
      <c r="L191" s="888"/>
      <c r="M191" s="888"/>
      <c r="N191" s="908" t="s">
        <v>363</v>
      </c>
      <c r="O191" s="888"/>
      <c r="P191" s="888"/>
      <c r="Q191" s="409" t="s">
        <v>591</v>
      </c>
      <c r="R191" s="484"/>
      <c r="S191" s="484"/>
      <c r="T191" s="552"/>
    </row>
    <row r="192" spans="1:20" ht="15">
      <c r="A192" s="763"/>
      <c r="B192" s="803" t="s">
        <v>563</v>
      </c>
      <c r="C192" s="816"/>
      <c r="D192" s="816"/>
      <c r="E192" s="816"/>
      <c r="F192" s="816"/>
      <c r="G192" s="816"/>
      <c r="H192" s="876"/>
      <c r="I192" s="882"/>
      <c r="J192" s="889"/>
      <c r="K192" s="889"/>
      <c r="L192" s="897" t="s">
        <v>547</v>
      </c>
      <c r="M192" s="902"/>
      <c r="N192" s="902"/>
      <c r="O192" s="802"/>
      <c r="P192" s="802"/>
      <c r="Q192" s="802"/>
      <c r="R192" s="902"/>
      <c r="S192" s="902"/>
      <c r="T192" s="950"/>
    </row>
    <row r="193" spans="1:20" ht="14.25">
      <c r="A193" s="761" t="s">
        <v>552</v>
      </c>
      <c r="B193" s="795" t="s">
        <v>524</v>
      </c>
      <c r="C193" s="786"/>
      <c r="D193" s="786"/>
      <c r="E193" s="786"/>
      <c r="F193" s="786"/>
      <c r="G193" s="786"/>
      <c r="H193" s="786"/>
      <c r="I193" s="786"/>
      <c r="J193" s="786"/>
      <c r="K193" s="786"/>
      <c r="L193" s="786"/>
      <c r="M193" s="786"/>
      <c r="N193" s="786"/>
      <c r="O193" s="786"/>
      <c r="P193" s="786"/>
      <c r="Q193" s="786"/>
      <c r="R193" s="786"/>
      <c r="S193" s="786"/>
      <c r="T193" s="944"/>
    </row>
    <row r="194" spans="1:20" ht="14.25">
      <c r="A194" s="762"/>
      <c r="B194" s="619" t="s">
        <v>561</v>
      </c>
      <c r="C194" s="472"/>
      <c r="D194" s="631"/>
      <c r="E194" s="833" t="s">
        <v>567</v>
      </c>
      <c r="F194" s="848"/>
      <c r="G194" s="858" t="s">
        <v>572</v>
      </c>
      <c r="H194" s="848"/>
      <c r="I194" s="858" t="s">
        <v>582</v>
      </c>
      <c r="J194" s="848"/>
      <c r="K194" s="858" t="s">
        <v>587</v>
      </c>
      <c r="L194" s="848"/>
      <c r="M194" s="858" t="s">
        <v>596</v>
      </c>
      <c r="N194" s="848"/>
      <c r="O194" s="858" t="s">
        <v>599</v>
      </c>
      <c r="P194" s="848"/>
      <c r="Q194" s="858" t="s">
        <v>600</v>
      </c>
      <c r="R194" s="848"/>
      <c r="S194" s="858" t="s">
        <v>601</v>
      </c>
      <c r="T194" s="947"/>
    </row>
    <row r="195" spans="1:20">
      <c r="A195" s="762"/>
      <c r="B195" s="620"/>
      <c r="C195" s="407"/>
      <c r="D195" s="632"/>
      <c r="E195" s="834"/>
      <c r="F195" s="849"/>
      <c r="G195" s="860"/>
      <c r="H195" s="849"/>
      <c r="I195" s="860"/>
      <c r="J195" s="849"/>
      <c r="K195" s="860"/>
      <c r="L195" s="849"/>
      <c r="M195" s="860"/>
      <c r="N195" s="849"/>
      <c r="O195" s="860"/>
      <c r="P195" s="849"/>
      <c r="Q195" s="860"/>
      <c r="R195" s="849"/>
      <c r="S195" s="860"/>
      <c r="T195" s="948"/>
    </row>
    <row r="196" spans="1:20" ht="14.25">
      <c r="A196" s="762"/>
      <c r="B196" s="790"/>
      <c r="C196" s="408"/>
      <c r="D196" s="820"/>
      <c r="E196" s="835" t="s">
        <v>176</v>
      </c>
      <c r="F196" s="850"/>
      <c r="G196" s="850"/>
      <c r="H196" s="871"/>
      <c r="I196" s="880"/>
      <c r="J196" s="887"/>
      <c r="K196" s="887"/>
      <c r="L196" s="887"/>
      <c r="M196" s="887"/>
      <c r="N196" s="887"/>
      <c r="O196" s="887"/>
      <c r="P196" s="887"/>
      <c r="Q196" s="887"/>
      <c r="R196" s="887"/>
      <c r="S196" s="887"/>
      <c r="T196" s="949"/>
    </row>
    <row r="197" spans="1:20" ht="14.25">
      <c r="A197" s="762"/>
      <c r="B197" s="791" t="s">
        <v>562</v>
      </c>
      <c r="C197" s="812"/>
      <c r="D197" s="812"/>
      <c r="E197" s="812"/>
      <c r="F197" s="812"/>
      <c r="G197" s="812"/>
      <c r="H197" s="875"/>
      <c r="I197" s="881"/>
      <c r="J197" s="888"/>
      <c r="K197" s="893" t="s">
        <v>591</v>
      </c>
      <c r="L197" s="888"/>
      <c r="M197" s="888"/>
      <c r="N197" s="907" t="s">
        <v>363</v>
      </c>
      <c r="O197" s="888"/>
      <c r="P197" s="888"/>
      <c r="Q197" s="893" t="s">
        <v>591</v>
      </c>
      <c r="R197" s="484"/>
      <c r="S197" s="484"/>
      <c r="T197" s="552"/>
    </row>
    <row r="198" spans="1:20" ht="14.25">
      <c r="A198" s="762"/>
      <c r="B198" s="792"/>
      <c r="C198" s="418"/>
      <c r="D198" s="418"/>
      <c r="E198" s="837" t="s">
        <v>569</v>
      </c>
      <c r="F198" s="497"/>
      <c r="G198" s="439" t="s">
        <v>573</v>
      </c>
      <c r="H198" s="461"/>
      <c r="I198" s="881"/>
      <c r="J198" s="888"/>
      <c r="K198" s="893" t="s">
        <v>591</v>
      </c>
      <c r="L198" s="888"/>
      <c r="M198" s="888"/>
      <c r="N198" s="907" t="s">
        <v>363</v>
      </c>
      <c r="O198" s="888"/>
      <c r="P198" s="888"/>
      <c r="Q198" s="893" t="s">
        <v>591</v>
      </c>
      <c r="R198" s="484"/>
      <c r="S198" s="484"/>
      <c r="T198" s="552"/>
    </row>
    <row r="199" spans="1:20" ht="14.25">
      <c r="A199" s="762"/>
      <c r="B199" s="792"/>
      <c r="C199" s="418"/>
      <c r="D199" s="418"/>
      <c r="E199" s="620"/>
      <c r="F199" s="495"/>
      <c r="G199" s="439" t="s">
        <v>577</v>
      </c>
      <c r="H199" s="461"/>
      <c r="I199" s="881"/>
      <c r="J199" s="888"/>
      <c r="K199" s="893" t="s">
        <v>591</v>
      </c>
      <c r="L199" s="888"/>
      <c r="M199" s="888"/>
      <c r="N199" s="907" t="s">
        <v>363</v>
      </c>
      <c r="O199" s="888"/>
      <c r="P199" s="888"/>
      <c r="Q199" s="893" t="s">
        <v>591</v>
      </c>
      <c r="R199" s="484"/>
      <c r="S199" s="484"/>
      <c r="T199" s="552"/>
    </row>
    <row r="200" spans="1:20" ht="14.25">
      <c r="A200" s="762"/>
      <c r="B200" s="793"/>
      <c r="C200" s="813"/>
      <c r="D200" s="813"/>
      <c r="E200" s="790"/>
      <c r="F200" s="496"/>
      <c r="G200" s="439" t="s">
        <v>579</v>
      </c>
      <c r="H200" s="461"/>
      <c r="I200" s="881"/>
      <c r="J200" s="888"/>
      <c r="K200" s="893" t="s">
        <v>591</v>
      </c>
      <c r="L200" s="888"/>
      <c r="M200" s="888"/>
      <c r="N200" s="907" t="s">
        <v>363</v>
      </c>
      <c r="O200" s="888"/>
      <c r="P200" s="888"/>
      <c r="Q200" s="893" t="s">
        <v>591</v>
      </c>
      <c r="R200" s="484"/>
      <c r="S200" s="484"/>
      <c r="T200" s="552"/>
    </row>
    <row r="201" spans="1:20" ht="14.25">
      <c r="A201" s="762"/>
      <c r="B201" s="794" t="s">
        <v>475</v>
      </c>
      <c r="C201" s="814"/>
      <c r="D201" s="814"/>
      <c r="E201" s="814"/>
      <c r="F201" s="814"/>
      <c r="G201" s="814"/>
      <c r="H201" s="873"/>
      <c r="I201" s="881"/>
      <c r="J201" s="888"/>
      <c r="K201" s="409" t="s">
        <v>591</v>
      </c>
      <c r="L201" s="888"/>
      <c r="M201" s="888"/>
      <c r="N201" s="908" t="s">
        <v>363</v>
      </c>
      <c r="O201" s="888"/>
      <c r="P201" s="888"/>
      <c r="Q201" s="409" t="s">
        <v>591</v>
      </c>
      <c r="R201" s="484"/>
      <c r="S201" s="484"/>
      <c r="T201" s="552"/>
    </row>
    <row r="202" spans="1:20" ht="15">
      <c r="A202" s="763"/>
      <c r="B202" s="803" t="s">
        <v>563</v>
      </c>
      <c r="C202" s="816"/>
      <c r="D202" s="816"/>
      <c r="E202" s="816"/>
      <c r="F202" s="816"/>
      <c r="G202" s="816"/>
      <c r="H202" s="876"/>
      <c r="I202" s="882"/>
      <c r="J202" s="889"/>
      <c r="K202" s="889"/>
      <c r="L202" s="897" t="s">
        <v>547</v>
      </c>
      <c r="M202" s="902"/>
      <c r="N202" s="902"/>
      <c r="O202" s="802"/>
      <c r="P202" s="802"/>
      <c r="Q202" s="802"/>
      <c r="R202" s="902"/>
      <c r="S202" s="902"/>
      <c r="T202" s="950"/>
    </row>
    <row r="203" spans="1:20">
      <c r="A203" s="764"/>
      <c r="B203" s="764"/>
      <c r="C203" s="764"/>
      <c r="D203" s="764"/>
      <c r="E203" s="764"/>
      <c r="F203" s="764"/>
      <c r="G203" s="764"/>
      <c r="H203" s="764"/>
      <c r="I203" s="764"/>
      <c r="J203" s="764"/>
      <c r="K203" s="764"/>
      <c r="L203" s="764"/>
      <c r="M203" s="764"/>
      <c r="N203" s="764"/>
      <c r="O203" s="764"/>
      <c r="P203" s="764"/>
      <c r="Q203" s="764"/>
      <c r="R203" s="764"/>
      <c r="S203" s="764"/>
      <c r="T203" s="764"/>
    </row>
    <row r="204" spans="1:20">
      <c r="A204" s="764"/>
      <c r="B204" s="764"/>
      <c r="C204" s="764"/>
      <c r="D204" s="764"/>
      <c r="E204" s="764"/>
      <c r="F204" s="764"/>
      <c r="G204" s="764"/>
      <c r="H204" s="764"/>
      <c r="I204" s="764"/>
      <c r="J204" s="764"/>
      <c r="K204" s="764"/>
      <c r="L204" s="764"/>
      <c r="M204" s="764"/>
      <c r="N204" s="764"/>
      <c r="O204" s="764"/>
      <c r="P204" s="764"/>
      <c r="Q204" s="764"/>
      <c r="R204" s="764"/>
      <c r="S204" s="764"/>
      <c r="T204" s="764"/>
    </row>
  </sheetData>
  <mergeCells count="914">
    <mergeCell ref="A1:T1"/>
    <mergeCell ref="B2:D2"/>
    <mergeCell ref="E2:T2"/>
    <mergeCell ref="B3:D3"/>
    <mergeCell ref="E3:T3"/>
    <mergeCell ref="B4:D4"/>
    <mergeCell ref="E4:T4"/>
    <mergeCell ref="E5:F5"/>
    <mergeCell ref="K5:T5"/>
    <mergeCell ref="E8:T8"/>
    <mergeCell ref="E9:F9"/>
    <mergeCell ref="G9:K9"/>
    <mergeCell ref="M9:N9"/>
    <mergeCell ref="O9:P9"/>
    <mergeCell ref="Q9:T9"/>
    <mergeCell ref="E10:F10"/>
    <mergeCell ref="G10:T10"/>
    <mergeCell ref="B11:D11"/>
    <mergeCell ref="E11:J11"/>
    <mergeCell ref="N11:O11"/>
    <mergeCell ref="S11:T11"/>
    <mergeCell ref="B12:D12"/>
    <mergeCell ref="E12:J12"/>
    <mergeCell ref="B13:D13"/>
    <mergeCell ref="E13:J13"/>
    <mergeCell ref="B14:F14"/>
    <mergeCell ref="G14:T14"/>
    <mergeCell ref="E15:F15"/>
    <mergeCell ref="G15:Q15"/>
    <mergeCell ref="S15:T15"/>
    <mergeCell ref="G16:T16"/>
    <mergeCell ref="G17:T17"/>
    <mergeCell ref="A18:J18"/>
    <mergeCell ref="K18:T18"/>
    <mergeCell ref="A19:T19"/>
    <mergeCell ref="A20:H20"/>
    <mergeCell ref="I20:J20"/>
    <mergeCell ref="L20:Q20"/>
    <mergeCell ref="R20:S20"/>
    <mergeCell ref="B21:T21"/>
    <mergeCell ref="E22:H22"/>
    <mergeCell ref="I22:L22"/>
    <mergeCell ref="M22:P22"/>
    <mergeCell ref="Q22:T22"/>
    <mergeCell ref="E23:F23"/>
    <mergeCell ref="G23:H23"/>
    <mergeCell ref="I23:J23"/>
    <mergeCell ref="K23:L23"/>
    <mergeCell ref="M23:N23"/>
    <mergeCell ref="O23:P23"/>
    <mergeCell ref="Q23:R23"/>
    <mergeCell ref="S23:T23"/>
    <mergeCell ref="C24:D24"/>
    <mergeCell ref="E24:F24"/>
    <mergeCell ref="G24:H24"/>
    <mergeCell ref="I24:J24"/>
    <mergeCell ref="K24:L24"/>
    <mergeCell ref="M24:N24"/>
    <mergeCell ref="O24:P24"/>
    <mergeCell ref="Q24:R24"/>
    <mergeCell ref="S24:T24"/>
    <mergeCell ref="C25:D25"/>
    <mergeCell ref="E25:F25"/>
    <mergeCell ref="G25:H25"/>
    <mergeCell ref="I25:J25"/>
    <mergeCell ref="K25:L25"/>
    <mergeCell ref="M25:N25"/>
    <mergeCell ref="O25:P25"/>
    <mergeCell ref="Q25:R25"/>
    <mergeCell ref="S25:T25"/>
    <mergeCell ref="B26:T26"/>
    <mergeCell ref="E27:F27"/>
    <mergeCell ref="G27:H27"/>
    <mergeCell ref="I27:J27"/>
    <mergeCell ref="K27:L27"/>
    <mergeCell ref="M27:N27"/>
    <mergeCell ref="O27:P27"/>
    <mergeCell ref="Q27:R27"/>
    <mergeCell ref="S27:T27"/>
    <mergeCell ref="E28:F28"/>
    <mergeCell ref="G28:H28"/>
    <mergeCell ref="I28:J28"/>
    <mergeCell ref="K28:L28"/>
    <mergeCell ref="M28:N28"/>
    <mergeCell ref="O28:P28"/>
    <mergeCell ref="Q28:R28"/>
    <mergeCell ref="S28:T28"/>
    <mergeCell ref="E29:H29"/>
    <mergeCell ref="I29:T29"/>
    <mergeCell ref="B30:H30"/>
    <mergeCell ref="I30:J30"/>
    <mergeCell ref="L30:M30"/>
    <mergeCell ref="O30:P30"/>
    <mergeCell ref="R30:T30"/>
    <mergeCell ref="G31:H31"/>
    <mergeCell ref="I31:J31"/>
    <mergeCell ref="L31:M31"/>
    <mergeCell ref="O31:P31"/>
    <mergeCell ref="R31:T31"/>
    <mergeCell ref="G32:H32"/>
    <mergeCell ref="I32:J32"/>
    <mergeCell ref="L32:M32"/>
    <mergeCell ref="O32:P32"/>
    <mergeCell ref="R32:T32"/>
    <mergeCell ref="G33:H33"/>
    <mergeCell ref="I33:J33"/>
    <mergeCell ref="L33:M33"/>
    <mergeCell ref="O33:P33"/>
    <mergeCell ref="R33:T33"/>
    <mergeCell ref="B34:H34"/>
    <mergeCell ref="I34:J34"/>
    <mergeCell ref="L34:M34"/>
    <mergeCell ref="O34:P34"/>
    <mergeCell ref="R34:T34"/>
    <mergeCell ref="B35:H35"/>
    <mergeCell ref="I35:K35"/>
    <mergeCell ref="O35:P35"/>
    <mergeCell ref="R35:S35"/>
    <mergeCell ref="B36:T36"/>
    <mergeCell ref="E37:H37"/>
    <mergeCell ref="I37:L37"/>
    <mergeCell ref="M37:P37"/>
    <mergeCell ref="Q37:T37"/>
    <mergeCell ref="E38:F38"/>
    <mergeCell ref="G38:H38"/>
    <mergeCell ref="I38:J38"/>
    <mergeCell ref="K38:L38"/>
    <mergeCell ref="M38:N38"/>
    <mergeCell ref="O38:P38"/>
    <mergeCell ref="Q38:R38"/>
    <mergeCell ref="S38:T38"/>
    <mergeCell ref="C39:D39"/>
    <mergeCell ref="E39:F39"/>
    <mergeCell ref="G39:H39"/>
    <mergeCell ref="I39:J39"/>
    <mergeCell ref="K39:L39"/>
    <mergeCell ref="M39:N39"/>
    <mergeCell ref="O39:P39"/>
    <mergeCell ref="Q39:R39"/>
    <mergeCell ref="S39:T39"/>
    <mergeCell ref="C40:D40"/>
    <mergeCell ref="E40:F40"/>
    <mergeCell ref="G40:H40"/>
    <mergeCell ref="I40:J40"/>
    <mergeCell ref="K40:L40"/>
    <mergeCell ref="M40:N40"/>
    <mergeCell ref="O40:P40"/>
    <mergeCell ref="Q40:R40"/>
    <mergeCell ref="S40:T40"/>
    <mergeCell ref="B41:T41"/>
    <mergeCell ref="E42:F42"/>
    <mergeCell ref="G42:H42"/>
    <mergeCell ref="I42:J42"/>
    <mergeCell ref="K42:L42"/>
    <mergeCell ref="M42:N42"/>
    <mergeCell ref="O42:P42"/>
    <mergeCell ref="Q42:R42"/>
    <mergeCell ref="S42:T42"/>
    <mergeCell ref="E43:F43"/>
    <mergeCell ref="G43:H43"/>
    <mergeCell ref="I43:J43"/>
    <mergeCell ref="K43:L43"/>
    <mergeCell ref="M43:N43"/>
    <mergeCell ref="O43:P43"/>
    <mergeCell ref="Q43:R43"/>
    <mergeCell ref="S43:T43"/>
    <mergeCell ref="E44:H44"/>
    <mergeCell ref="I44:T44"/>
    <mergeCell ref="B45:H45"/>
    <mergeCell ref="I45:J45"/>
    <mergeCell ref="L45:M45"/>
    <mergeCell ref="O45:P45"/>
    <mergeCell ref="R45:T45"/>
    <mergeCell ref="G46:H46"/>
    <mergeCell ref="I46:J46"/>
    <mergeCell ref="L46:M46"/>
    <mergeCell ref="O46:P46"/>
    <mergeCell ref="R46:T46"/>
    <mergeCell ref="G47:H47"/>
    <mergeCell ref="I47:J47"/>
    <mergeCell ref="L47:M47"/>
    <mergeCell ref="O47:P47"/>
    <mergeCell ref="R47:T47"/>
    <mergeCell ref="G48:H48"/>
    <mergeCell ref="I48:J48"/>
    <mergeCell ref="L48:M48"/>
    <mergeCell ref="O48:P48"/>
    <mergeCell ref="R48:T48"/>
    <mergeCell ref="B49:H49"/>
    <mergeCell ref="I49:J49"/>
    <mergeCell ref="L49:M49"/>
    <mergeCell ref="O49:P49"/>
    <mergeCell ref="R49:T49"/>
    <mergeCell ref="B50:H50"/>
    <mergeCell ref="I50:K50"/>
    <mergeCell ref="O50:P50"/>
    <mergeCell ref="R50:S50"/>
    <mergeCell ref="B51:T51"/>
    <mergeCell ref="E52:H52"/>
    <mergeCell ref="I52:L52"/>
    <mergeCell ref="M52:P52"/>
    <mergeCell ref="Q52:T52"/>
    <mergeCell ref="E53:F53"/>
    <mergeCell ref="G53:H53"/>
    <mergeCell ref="I53:J53"/>
    <mergeCell ref="K53:L53"/>
    <mergeCell ref="M53:N53"/>
    <mergeCell ref="O53:P53"/>
    <mergeCell ref="Q53:R53"/>
    <mergeCell ref="S53:T53"/>
    <mergeCell ref="C54:D54"/>
    <mergeCell ref="E54:F54"/>
    <mergeCell ref="G54:H54"/>
    <mergeCell ref="I54:J54"/>
    <mergeCell ref="K54:L54"/>
    <mergeCell ref="M54:N54"/>
    <mergeCell ref="O54:P54"/>
    <mergeCell ref="Q54:R54"/>
    <mergeCell ref="S54:T54"/>
    <mergeCell ref="C55:D55"/>
    <mergeCell ref="E55:F55"/>
    <mergeCell ref="G55:H55"/>
    <mergeCell ref="I55:J55"/>
    <mergeCell ref="K55:L55"/>
    <mergeCell ref="M55:N55"/>
    <mergeCell ref="O55:P55"/>
    <mergeCell ref="Q55:R55"/>
    <mergeCell ref="S55:T55"/>
    <mergeCell ref="B56:T56"/>
    <mergeCell ref="E57:F57"/>
    <mergeCell ref="G57:H57"/>
    <mergeCell ref="I57:J57"/>
    <mergeCell ref="K57:L57"/>
    <mergeCell ref="M57:N57"/>
    <mergeCell ref="O57:P57"/>
    <mergeCell ref="Q57:R57"/>
    <mergeCell ref="S57:T57"/>
    <mergeCell ref="E58:F58"/>
    <mergeCell ref="G58:H58"/>
    <mergeCell ref="I58:J58"/>
    <mergeCell ref="K58:L58"/>
    <mergeCell ref="M58:N58"/>
    <mergeCell ref="O58:P58"/>
    <mergeCell ref="Q58:R58"/>
    <mergeCell ref="S58:T58"/>
    <mergeCell ref="E59:H59"/>
    <mergeCell ref="I59:T59"/>
    <mergeCell ref="B60:H60"/>
    <mergeCell ref="I60:J60"/>
    <mergeCell ref="L60:M60"/>
    <mergeCell ref="O60:P60"/>
    <mergeCell ref="R60:T60"/>
    <mergeCell ref="G61:H61"/>
    <mergeCell ref="I61:J61"/>
    <mergeCell ref="L61:M61"/>
    <mergeCell ref="O61:P61"/>
    <mergeCell ref="R61:T61"/>
    <mergeCell ref="G62:H62"/>
    <mergeCell ref="I62:J62"/>
    <mergeCell ref="L62:M62"/>
    <mergeCell ref="O62:P62"/>
    <mergeCell ref="R62:T62"/>
    <mergeCell ref="G63:H63"/>
    <mergeCell ref="I63:J63"/>
    <mergeCell ref="L63:M63"/>
    <mergeCell ref="O63:P63"/>
    <mergeCell ref="R63:T63"/>
    <mergeCell ref="B64:H64"/>
    <mergeCell ref="I64:J64"/>
    <mergeCell ref="L64:M64"/>
    <mergeCell ref="O64:P64"/>
    <mergeCell ref="R64:T64"/>
    <mergeCell ref="B65:H65"/>
    <mergeCell ref="I65:K65"/>
    <mergeCell ref="O65:P65"/>
    <mergeCell ref="R65:S65"/>
    <mergeCell ref="A66:D66"/>
    <mergeCell ref="E66:T66"/>
    <mergeCell ref="A68:T68"/>
    <mergeCell ref="B69:D69"/>
    <mergeCell ref="E69:T69"/>
    <mergeCell ref="B70:D70"/>
    <mergeCell ref="E70:T70"/>
    <mergeCell ref="E71:F71"/>
    <mergeCell ref="K71:T71"/>
    <mergeCell ref="E74:T74"/>
    <mergeCell ref="E75:F75"/>
    <mergeCell ref="G75:K75"/>
    <mergeCell ref="M75:N75"/>
    <mergeCell ref="O75:P75"/>
    <mergeCell ref="Q75:T75"/>
    <mergeCell ref="E76:F76"/>
    <mergeCell ref="G76:T76"/>
    <mergeCell ref="A77:T77"/>
    <mergeCell ref="A78:H78"/>
    <mergeCell ref="I78:J78"/>
    <mergeCell ref="L78:Q78"/>
    <mergeCell ref="R78:S78"/>
    <mergeCell ref="B79:T79"/>
    <mergeCell ref="E80:F80"/>
    <mergeCell ref="G80:H80"/>
    <mergeCell ref="I80:J80"/>
    <mergeCell ref="K80:L80"/>
    <mergeCell ref="M80:N80"/>
    <mergeCell ref="O80:P80"/>
    <mergeCell ref="Q80:R80"/>
    <mergeCell ref="S80:T80"/>
    <mergeCell ref="E81:F81"/>
    <mergeCell ref="G81:H81"/>
    <mergeCell ref="I81:J81"/>
    <mergeCell ref="K81:L81"/>
    <mergeCell ref="M81:N81"/>
    <mergeCell ref="O81:P81"/>
    <mergeCell ref="Q81:R81"/>
    <mergeCell ref="S81:T81"/>
    <mergeCell ref="E82:H82"/>
    <mergeCell ref="I82:T82"/>
    <mergeCell ref="B83:H83"/>
    <mergeCell ref="I83:J83"/>
    <mergeCell ref="L83:M83"/>
    <mergeCell ref="O83:P83"/>
    <mergeCell ref="R83:T83"/>
    <mergeCell ref="G84:H84"/>
    <mergeCell ref="I84:J84"/>
    <mergeCell ref="L84:M84"/>
    <mergeCell ref="O84:P84"/>
    <mergeCell ref="R84:T84"/>
    <mergeCell ref="G85:H85"/>
    <mergeCell ref="I85:J85"/>
    <mergeCell ref="L85:M85"/>
    <mergeCell ref="O85:P85"/>
    <mergeCell ref="R85:T85"/>
    <mergeCell ref="G86:H86"/>
    <mergeCell ref="I86:J86"/>
    <mergeCell ref="L86:M86"/>
    <mergeCell ref="O86:P86"/>
    <mergeCell ref="R86:T86"/>
    <mergeCell ref="B87:H87"/>
    <mergeCell ref="I87:J87"/>
    <mergeCell ref="L87:M87"/>
    <mergeCell ref="O87:P87"/>
    <mergeCell ref="R87:T87"/>
    <mergeCell ref="B88:H88"/>
    <mergeCell ref="I88:K88"/>
    <mergeCell ref="O88:P88"/>
    <mergeCell ref="R88:S88"/>
    <mergeCell ref="B89:T89"/>
    <mergeCell ref="E90:F90"/>
    <mergeCell ref="G90:H90"/>
    <mergeCell ref="I90:J90"/>
    <mergeCell ref="K90:L90"/>
    <mergeCell ref="M90:N90"/>
    <mergeCell ref="O90:P90"/>
    <mergeCell ref="Q90:R90"/>
    <mergeCell ref="S90:T90"/>
    <mergeCell ref="E91:F91"/>
    <mergeCell ref="G91:H91"/>
    <mergeCell ref="I91:J91"/>
    <mergeCell ref="K91:L91"/>
    <mergeCell ref="M91:N91"/>
    <mergeCell ref="O91:P91"/>
    <mergeCell ref="Q91:R91"/>
    <mergeCell ref="S91:T91"/>
    <mergeCell ref="E92:H92"/>
    <mergeCell ref="I92:T92"/>
    <mergeCell ref="B93:H93"/>
    <mergeCell ref="I93:J93"/>
    <mergeCell ref="L93:M93"/>
    <mergeCell ref="O93:P93"/>
    <mergeCell ref="R93:T93"/>
    <mergeCell ref="G94:H94"/>
    <mergeCell ref="I94:J94"/>
    <mergeCell ref="L94:M94"/>
    <mergeCell ref="O94:P94"/>
    <mergeCell ref="R94:T94"/>
    <mergeCell ref="G95:H95"/>
    <mergeCell ref="I95:J95"/>
    <mergeCell ref="L95:M95"/>
    <mergeCell ref="O95:P95"/>
    <mergeCell ref="R95:T95"/>
    <mergeCell ref="G96:H96"/>
    <mergeCell ref="I96:J96"/>
    <mergeCell ref="L96:M96"/>
    <mergeCell ref="O96:P96"/>
    <mergeCell ref="R96:T96"/>
    <mergeCell ref="B97:H97"/>
    <mergeCell ref="I97:J97"/>
    <mergeCell ref="L97:M97"/>
    <mergeCell ref="O97:P97"/>
    <mergeCell ref="R97:T97"/>
    <mergeCell ref="B98:H98"/>
    <mergeCell ref="I98:K98"/>
    <mergeCell ref="O98:P98"/>
    <mergeCell ref="R98:S98"/>
    <mergeCell ref="B99:T99"/>
    <mergeCell ref="E100:F100"/>
    <mergeCell ref="G100:H100"/>
    <mergeCell ref="I100:J100"/>
    <mergeCell ref="K100:L100"/>
    <mergeCell ref="M100:N100"/>
    <mergeCell ref="O100:P100"/>
    <mergeCell ref="Q100:R100"/>
    <mergeCell ref="S100:T100"/>
    <mergeCell ref="E101:F101"/>
    <mergeCell ref="G101:H101"/>
    <mergeCell ref="I101:J101"/>
    <mergeCell ref="K101:L101"/>
    <mergeCell ref="M101:N101"/>
    <mergeCell ref="O101:P101"/>
    <mergeCell ref="Q101:R101"/>
    <mergeCell ref="S101:T101"/>
    <mergeCell ref="E102:H102"/>
    <mergeCell ref="I102:T102"/>
    <mergeCell ref="B103:H103"/>
    <mergeCell ref="I103:J103"/>
    <mergeCell ref="L103:M103"/>
    <mergeCell ref="O103:P103"/>
    <mergeCell ref="R103:T103"/>
    <mergeCell ref="G104:H104"/>
    <mergeCell ref="I104:J104"/>
    <mergeCell ref="L104:M104"/>
    <mergeCell ref="O104:P104"/>
    <mergeCell ref="R104:T104"/>
    <mergeCell ref="G105:H105"/>
    <mergeCell ref="I105:J105"/>
    <mergeCell ref="L105:M105"/>
    <mergeCell ref="O105:P105"/>
    <mergeCell ref="R105:T105"/>
    <mergeCell ref="G106:H106"/>
    <mergeCell ref="I106:J106"/>
    <mergeCell ref="L106:M106"/>
    <mergeCell ref="O106:P106"/>
    <mergeCell ref="R106:T106"/>
    <mergeCell ref="B107:H107"/>
    <mergeCell ref="I107:J107"/>
    <mergeCell ref="L107:M107"/>
    <mergeCell ref="O107:P107"/>
    <mergeCell ref="R107:T107"/>
    <mergeCell ref="B108:H108"/>
    <mergeCell ref="I108:K108"/>
    <mergeCell ref="O108:P108"/>
    <mergeCell ref="R108:S108"/>
    <mergeCell ref="A109:D109"/>
    <mergeCell ref="E109:T109"/>
    <mergeCell ref="B111:T111"/>
    <mergeCell ref="A113:R113"/>
    <mergeCell ref="B115:T115"/>
    <mergeCell ref="E116:H116"/>
    <mergeCell ref="I116:L116"/>
    <mergeCell ref="M116:P116"/>
    <mergeCell ref="Q116:T116"/>
    <mergeCell ref="E117:F117"/>
    <mergeCell ref="G117:H117"/>
    <mergeCell ref="I117:J117"/>
    <mergeCell ref="K117:L117"/>
    <mergeCell ref="M117:N117"/>
    <mergeCell ref="O117:P117"/>
    <mergeCell ref="Q117:R117"/>
    <mergeCell ref="S117:T117"/>
    <mergeCell ref="C118:D118"/>
    <mergeCell ref="E118:F118"/>
    <mergeCell ref="G118:H118"/>
    <mergeCell ref="I118:J118"/>
    <mergeCell ref="K118:L118"/>
    <mergeCell ref="M118:N118"/>
    <mergeCell ref="O118:P118"/>
    <mergeCell ref="Q118:R118"/>
    <mergeCell ref="S118:T118"/>
    <mergeCell ref="C119:D119"/>
    <mergeCell ref="E119:F119"/>
    <mergeCell ref="G119:H119"/>
    <mergeCell ref="I119:J119"/>
    <mergeCell ref="K119:L119"/>
    <mergeCell ref="M119:N119"/>
    <mergeCell ref="O119:P119"/>
    <mergeCell ref="Q119:R119"/>
    <mergeCell ref="S119:T119"/>
    <mergeCell ref="B120:T120"/>
    <mergeCell ref="E121:F121"/>
    <mergeCell ref="G121:H121"/>
    <mergeCell ref="I121:J121"/>
    <mergeCell ref="K121:L121"/>
    <mergeCell ref="M121:N121"/>
    <mergeCell ref="O121:P121"/>
    <mergeCell ref="Q121:R121"/>
    <mergeCell ref="S121:T121"/>
    <mergeCell ref="E122:F122"/>
    <mergeCell ref="G122:H122"/>
    <mergeCell ref="I122:J122"/>
    <mergeCell ref="K122:L122"/>
    <mergeCell ref="M122:N122"/>
    <mergeCell ref="O122:P122"/>
    <mergeCell ref="Q122:R122"/>
    <mergeCell ref="S122:T122"/>
    <mergeCell ref="E123:H123"/>
    <mergeCell ref="I123:T123"/>
    <mergeCell ref="B124:H124"/>
    <mergeCell ref="I124:J124"/>
    <mergeCell ref="L124:M124"/>
    <mergeCell ref="O124:P124"/>
    <mergeCell ref="R124:T124"/>
    <mergeCell ref="G125:H125"/>
    <mergeCell ref="I125:J125"/>
    <mergeCell ref="L125:M125"/>
    <mergeCell ref="O125:P125"/>
    <mergeCell ref="R125:T125"/>
    <mergeCell ref="G126:H126"/>
    <mergeCell ref="I126:J126"/>
    <mergeCell ref="L126:M126"/>
    <mergeCell ref="O126:P126"/>
    <mergeCell ref="R126:T126"/>
    <mergeCell ref="G127:H127"/>
    <mergeCell ref="I127:J127"/>
    <mergeCell ref="L127:M127"/>
    <mergeCell ref="O127:P127"/>
    <mergeCell ref="R127:T127"/>
    <mergeCell ref="B128:H128"/>
    <mergeCell ref="I128:J128"/>
    <mergeCell ref="L128:M128"/>
    <mergeCell ref="O128:P128"/>
    <mergeCell ref="R128:T128"/>
    <mergeCell ref="B129:H129"/>
    <mergeCell ref="I129:K129"/>
    <mergeCell ref="O129:P129"/>
    <mergeCell ref="R129:S129"/>
    <mergeCell ref="B130:T130"/>
    <mergeCell ref="E131:H131"/>
    <mergeCell ref="I131:L131"/>
    <mergeCell ref="M131:P131"/>
    <mergeCell ref="Q131:T131"/>
    <mergeCell ref="E132:F132"/>
    <mergeCell ref="G132:H132"/>
    <mergeCell ref="I132:J132"/>
    <mergeCell ref="K132:L132"/>
    <mergeCell ref="M132:N132"/>
    <mergeCell ref="O132:P132"/>
    <mergeCell ref="Q132:R132"/>
    <mergeCell ref="S132:T132"/>
    <mergeCell ref="C133:D133"/>
    <mergeCell ref="E133:F133"/>
    <mergeCell ref="G133:H133"/>
    <mergeCell ref="I133:J133"/>
    <mergeCell ref="K133:L133"/>
    <mergeCell ref="M133:N133"/>
    <mergeCell ref="O133:P133"/>
    <mergeCell ref="Q133:R133"/>
    <mergeCell ref="S133:T133"/>
    <mergeCell ref="C134:D134"/>
    <mergeCell ref="E134:F134"/>
    <mergeCell ref="G134:H134"/>
    <mergeCell ref="I134:J134"/>
    <mergeCell ref="K134:L134"/>
    <mergeCell ref="M134:N134"/>
    <mergeCell ref="O134:P134"/>
    <mergeCell ref="Q134:R134"/>
    <mergeCell ref="S134:T134"/>
    <mergeCell ref="B135:T135"/>
    <mergeCell ref="E136:F136"/>
    <mergeCell ref="G136:H136"/>
    <mergeCell ref="I136:J136"/>
    <mergeCell ref="K136:L136"/>
    <mergeCell ref="M136:N136"/>
    <mergeCell ref="O136:P136"/>
    <mergeCell ref="Q136:R136"/>
    <mergeCell ref="S136:T136"/>
    <mergeCell ref="E137:F137"/>
    <mergeCell ref="G137:H137"/>
    <mergeCell ref="I137:J137"/>
    <mergeCell ref="K137:L137"/>
    <mergeCell ref="M137:N137"/>
    <mergeCell ref="O137:P137"/>
    <mergeCell ref="Q137:R137"/>
    <mergeCell ref="S137:T137"/>
    <mergeCell ref="E138:H138"/>
    <mergeCell ref="I138:T138"/>
    <mergeCell ref="B139:H139"/>
    <mergeCell ref="I139:J139"/>
    <mergeCell ref="L139:M139"/>
    <mergeCell ref="O139:P139"/>
    <mergeCell ref="R139:T139"/>
    <mergeCell ref="G140:H140"/>
    <mergeCell ref="I140:J140"/>
    <mergeCell ref="L140:M140"/>
    <mergeCell ref="O140:P140"/>
    <mergeCell ref="R140:T140"/>
    <mergeCell ref="G141:H141"/>
    <mergeCell ref="I141:J141"/>
    <mergeCell ref="L141:M141"/>
    <mergeCell ref="O141:P141"/>
    <mergeCell ref="R141:T141"/>
    <mergeCell ref="G142:H142"/>
    <mergeCell ref="I142:J142"/>
    <mergeCell ref="L142:M142"/>
    <mergeCell ref="O142:P142"/>
    <mergeCell ref="R142:T142"/>
    <mergeCell ref="B143:H143"/>
    <mergeCell ref="I143:J143"/>
    <mergeCell ref="L143:M143"/>
    <mergeCell ref="O143:P143"/>
    <mergeCell ref="R143:T143"/>
    <mergeCell ref="B144:H144"/>
    <mergeCell ref="I144:K144"/>
    <mergeCell ref="O144:P144"/>
    <mergeCell ref="R144:S144"/>
    <mergeCell ref="B145:T145"/>
    <mergeCell ref="E146:H146"/>
    <mergeCell ref="I146:L146"/>
    <mergeCell ref="M146:P146"/>
    <mergeCell ref="Q146:T146"/>
    <mergeCell ref="E147:F147"/>
    <mergeCell ref="G147:H147"/>
    <mergeCell ref="I147:J147"/>
    <mergeCell ref="K147:L147"/>
    <mergeCell ref="M147:N147"/>
    <mergeCell ref="O147:P147"/>
    <mergeCell ref="Q147:R147"/>
    <mergeCell ref="S147:T147"/>
    <mergeCell ref="C148:D148"/>
    <mergeCell ref="E148:F148"/>
    <mergeCell ref="G148:H148"/>
    <mergeCell ref="I148:J148"/>
    <mergeCell ref="K148:L148"/>
    <mergeCell ref="M148:N148"/>
    <mergeCell ref="O148:P148"/>
    <mergeCell ref="Q148:R148"/>
    <mergeCell ref="S148:T148"/>
    <mergeCell ref="C149:D149"/>
    <mergeCell ref="E149:F149"/>
    <mergeCell ref="G149:H149"/>
    <mergeCell ref="I149:J149"/>
    <mergeCell ref="K149:L149"/>
    <mergeCell ref="M149:N149"/>
    <mergeCell ref="O149:P149"/>
    <mergeCell ref="Q149:R149"/>
    <mergeCell ref="S149:T149"/>
    <mergeCell ref="B150:T150"/>
    <mergeCell ref="E151:F151"/>
    <mergeCell ref="G151:H151"/>
    <mergeCell ref="I151:J151"/>
    <mergeCell ref="K151:L151"/>
    <mergeCell ref="M151:N151"/>
    <mergeCell ref="O151:P151"/>
    <mergeCell ref="Q151:R151"/>
    <mergeCell ref="S151:T151"/>
    <mergeCell ref="E152:F152"/>
    <mergeCell ref="G152:H152"/>
    <mergeCell ref="I152:J152"/>
    <mergeCell ref="K152:L152"/>
    <mergeCell ref="M152:N152"/>
    <mergeCell ref="O152:P152"/>
    <mergeCell ref="Q152:R152"/>
    <mergeCell ref="S152:T152"/>
    <mergeCell ref="E153:H153"/>
    <mergeCell ref="I153:T153"/>
    <mergeCell ref="B154:H154"/>
    <mergeCell ref="I154:J154"/>
    <mergeCell ref="L154:M154"/>
    <mergeCell ref="O154:P154"/>
    <mergeCell ref="R154:T154"/>
    <mergeCell ref="G155:H155"/>
    <mergeCell ref="I155:J155"/>
    <mergeCell ref="L155:M155"/>
    <mergeCell ref="O155:P155"/>
    <mergeCell ref="R155:T155"/>
    <mergeCell ref="G156:H156"/>
    <mergeCell ref="I156:J156"/>
    <mergeCell ref="L156:M156"/>
    <mergeCell ref="O156:P156"/>
    <mergeCell ref="R156:T156"/>
    <mergeCell ref="G157:H157"/>
    <mergeCell ref="I157:J157"/>
    <mergeCell ref="L157:M157"/>
    <mergeCell ref="O157:P157"/>
    <mergeCell ref="R157:T157"/>
    <mergeCell ref="B158:H158"/>
    <mergeCell ref="I158:J158"/>
    <mergeCell ref="L158:M158"/>
    <mergeCell ref="O158:P158"/>
    <mergeCell ref="R158:T158"/>
    <mergeCell ref="B159:H159"/>
    <mergeCell ref="I159:K159"/>
    <mergeCell ref="O159:P159"/>
    <mergeCell ref="R159:S159"/>
    <mergeCell ref="A161:R161"/>
    <mergeCell ref="A162:R162"/>
    <mergeCell ref="B163:D163"/>
    <mergeCell ref="E163:T163"/>
    <mergeCell ref="B164:D164"/>
    <mergeCell ref="E164:T164"/>
    <mergeCell ref="E165:F165"/>
    <mergeCell ref="K165:T165"/>
    <mergeCell ref="E168:T168"/>
    <mergeCell ref="E169:F169"/>
    <mergeCell ref="G169:K169"/>
    <mergeCell ref="M169:N169"/>
    <mergeCell ref="O169:P169"/>
    <mergeCell ref="Q169:T169"/>
    <mergeCell ref="E170:F170"/>
    <mergeCell ref="G170:T170"/>
    <mergeCell ref="A171:T171"/>
    <mergeCell ref="A172:H172"/>
    <mergeCell ref="I172:J172"/>
    <mergeCell ref="L172:Q172"/>
    <mergeCell ref="R172:S172"/>
    <mergeCell ref="B173:T173"/>
    <mergeCell ref="E174:F174"/>
    <mergeCell ref="G174:H174"/>
    <mergeCell ref="I174:J174"/>
    <mergeCell ref="K174:L174"/>
    <mergeCell ref="M174:N174"/>
    <mergeCell ref="O174:P174"/>
    <mergeCell ref="Q174:R174"/>
    <mergeCell ref="S174:T174"/>
    <mergeCell ref="E175:F175"/>
    <mergeCell ref="G175:H175"/>
    <mergeCell ref="I175:J175"/>
    <mergeCell ref="K175:L175"/>
    <mergeCell ref="M175:N175"/>
    <mergeCell ref="O175:P175"/>
    <mergeCell ref="Q175:R175"/>
    <mergeCell ref="S175:T175"/>
    <mergeCell ref="E176:H176"/>
    <mergeCell ref="I176:T176"/>
    <mergeCell ref="B177:H177"/>
    <mergeCell ref="I177:J177"/>
    <mergeCell ref="L177:M177"/>
    <mergeCell ref="O177:P177"/>
    <mergeCell ref="R177:T177"/>
    <mergeCell ref="G178:H178"/>
    <mergeCell ref="I178:J178"/>
    <mergeCell ref="L178:M178"/>
    <mergeCell ref="O178:P178"/>
    <mergeCell ref="R178:T178"/>
    <mergeCell ref="G179:H179"/>
    <mergeCell ref="I179:J179"/>
    <mergeCell ref="L179:M179"/>
    <mergeCell ref="O179:P179"/>
    <mergeCell ref="R179:T179"/>
    <mergeCell ref="G180:H180"/>
    <mergeCell ref="I180:J180"/>
    <mergeCell ref="L180:M180"/>
    <mergeCell ref="O180:P180"/>
    <mergeCell ref="R180:T180"/>
    <mergeCell ref="B181:H181"/>
    <mergeCell ref="I181:J181"/>
    <mergeCell ref="L181:M181"/>
    <mergeCell ref="O181:P181"/>
    <mergeCell ref="R181:T181"/>
    <mergeCell ref="B182:H182"/>
    <mergeCell ref="I182:K182"/>
    <mergeCell ref="O182:P182"/>
    <mergeCell ref="R182:S182"/>
    <mergeCell ref="B183:T183"/>
    <mergeCell ref="E184:F184"/>
    <mergeCell ref="G184:H184"/>
    <mergeCell ref="I184:J184"/>
    <mergeCell ref="K184:L184"/>
    <mergeCell ref="M184:N184"/>
    <mergeCell ref="O184:P184"/>
    <mergeCell ref="Q184:R184"/>
    <mergeCell ref="S184:T184"/>
    <mergeCell ref="E185:F185"/>
    <mergeCell ref="G185:H185"/>
    <mergeCell ref="I185:J185"/>
    <mergeCell ref="K185:L185"/>
    <mergeCell ref="M185:N185"/>
    <mergeCell ref="O185:P185"/>
    <mergeCell ref="Q185:R185"/>
    <mergeCell ref="S185:T185"/>
    <mergeCell ref="E186:H186"/>
    <mergeCell ref="I186:T186"/>
    <mergeCell ref="B187:H187"/>
    <mergeCell ref="I187:J187"/>
    <mergeCell ref="L187:M187"/>
    <mergeCell ref="O187:P187"/>
    <mergeCell ref="R187:T187"/>
    <mergeCell ref="G188:H188"/>
    <mergeCell ref="I188:J188"/>
    <mergeCell ref="L188:M188"/>
    <mergeCell ref="O188:P188"/>
    <mergeCell ref="R188:T188"/>
    <mergeCell ref="G189:H189"/>
    <mergeCell ref="I189:J189"/>
    <mergeCell ref="L189:M189"/>
    <mergeCell ref="O189:P189"/>
    <mergeCell ref="R189:T189"/>
    <mergeCell ref="G190:H190"/>
    <mergeCell ref="I190:J190"/>
    <mergeCell ref="L190:M190"/>
    <mergeCell ref="O190:P190"/>
    <mergeCell ref="R190:T190"/>
    <mergeCell ref="B191:H191"/>
    <mergeCell ref="I191:J191"/>
    <mergeCell ref="L191:M191"/>
    <mergeCell ref="O191:P191"/>
    <mergeCell ref="R191:T191"/>
    <mergeCell ref="B192:H192"/>
    <mergeCell ref="I192:K192"/>
    <mergeCell ref="O192:P192"/>
    <mergeCell ref="R192:S192"/>
    <mergeCell ref="B193:T193"/>
    <mergeCell ref="E194:F194"/>
    <mergeCell ref="G194:H194"/>
    <mergeCell ref="I194:J194"/>
    <mergeCell ref="K194:L194"/>
    <mergeCell ref="M194:N194"/>
    <mergeCell ref="O194:P194"/>
    <mergeCell ref="Q194:R194"/>
    <mergeCell ref="S194:T194"/>
    <mergeCell ref="E195:F195"/>
    <mergeCell ref="G195:H195"/>
    <mergeCell ref="I195:J195"/>
    <mergeCell ref="K195:L195"/>
    <mergeCell ref="M195:N195"/>
    <mergeCell ref="O195:P195"/>
    <mergeCell ref="Q195:R195"/>
    <mergeCell ref="S195:T195"/>
    <mergeCell ref="E196:H196"/>
    <mergeCell ref="I196:T196"/>
    <mergeCell ref="B197:H197"/>
    <mergeCell ref="I197:J197"/>
    <mergeCell ref="L197:M197"/>
    <mergeCell ref="O197:P197"/>
    <mergeCell ref="R197:T197"/>
    <mergeCell ref="G198:H198"/>
    <mergeCell ref="I198:J198"/>
    <mergeCell ref="L198:M198"/>
    <mergeCell ref="O198:P198"/>
    <mergeCell ref="R198:T198"/>
    <mergeCell ref="G199:H199"/>
    <mergeCell ref="I199:J199"/>
    <mergeCell ref="L199:M199"/>
    <mergeCell ref="O199:P199"/>
    <mergeCell ref="R199:T199"/>
    <mergeCell ref="G200:H200"/>
    <mergeCell ref="I200:J200"/>
    <mergeCell ref="L200:M200"/>
    <mergeCell ref="O200:P200"/>
    <mergeCell ref="R200:T200"/>
    <mergeCell ref="B201:H201"/>
    <mergeCell ref="I201:J201"/>
    <mergeCell ref="L201:M201"/>
    <mergeCell ref="O201:P201"/>
    <mergeCell ref="R201:T201"/>
    <mergeCell ref="B202:H202"/>
    <mergeCell ref="I202:K202"/>
    <mergeCell ref="O202:P202"/>
    <mergeCell ref="R202:S202"/>
    <mergeCell ref="B5:D8"/>
    <mergeCell ref="E6:G7"/>
    <mergeCell ref="I6:M7"/>
    <mergeCell ref="O6:T7"/>
    <mergeCell ref="U6:U7"/>
    <mergeCell ref="B9:D10"/>
    <mergeCell ref="K11:M13"/>
    <mergeCell ref="N12:T13"/>
    <mergeCell ref="B15:D17"/>
    <mergeCell ref="E16:F17"/>
    <mergeCell ref="B22:D23"/>
    <mergeCell ref="B27:D29"/>
    <mergeCell ref="E31:F33"/>
    <mergeCell ref="B37:D38"/>
    <mergeCell ref="B42:D44"/>
    <mergeCell ref="E46:F48"/>
    <mergeCell ref="B52:D53"/>
    <mergeCell ref="B57:D59"/>
    <mergeCell ref="E61:F63"/>
    <mergeCell ref="B71:D74"/>
    <mergeCell ref="E72:G73"/>
    <mergeCell ref="I72:M73"/>
    <mergeCell ref="O72:T73"/>
    <mergeCell ref="B75:D76"/>
    <mergeCell ref="B80:D82"/>
    <mergeCell ref="E84:F86"/>
    <mergeCell ref="B90:D92"/>
    <mergeCell ref="E94:F96"/>
    <mergeCell ref="B100:D102"/>
    <mergeCell ref="E104:F106"/>
    <mergeCell ref="B116:D117"/>
    <mergeCell ref="B121:D123"/>
    <mergeCell ref="E125:F127"/>
    <mergeCell ref="B131:D132"/>
    <mergeCell ref="B136:D138"/>
    <mergeCell ref="E140:F142"/>
    <mergeCell ref="B146:D147"/>
    <mergeCell ref="B151:D153"/>
    <mergeCell ref="E155:F157"/>
    <mergeCell ref="B165:D168"/>
    <mergeCell ref="E166:G167"/>
    <mergeCell ref="I166:M167"/>
    <mergeCell ref="O166:T167"/>
    <mergeCell ref="B169:D170"/>
    <mergeCell ref="B174:D176"/>
    <mergeCell ref="E178:F180"/>
    <mergeCell ref="B184:D186"/>
    <mergeCell ref="E188:F190"/>
    <mergeCell ref="B194:D196"/>
    <mergeCell ref="E198:F200"/>
    <mergeCell ref="A2:A10"/>
    <mergeCell ref="A11:A17"/>
    <mergeCell ref="A21:A35"/>
    <mergeCell ref="A36:A50"/>
    <mergeCell ref="A51:A65"/>
    <mergeCell ref="A69:A76"/>
    <mergeCell ref="A79:A88"/>
    <mergeCell ref="A89:A98"/>
    <mergeCell ref="A99:A108"/>
    <mergeCell ref="A115:A129"/>
    <mergeCell ref="A130:A144"/>
    <mergeCell ref="A145:A159"/>
    <mergeCell ref="A163:A170"/>
    <mergeCell ref="A173:A182"/>
    <mergeCell ref="A183:A192"/>
    <mergeCell ref="A193:A202"/>
  </mergeCells>
  <phoneticPr fontId="11"/>
  <dataValidations count="1">
    <dataValidation type="list" allowBlank="1" showDropDown="0" showInputMessage="1" showErrorMessage="1" sqref="E195:T195 E175:T175 E185:T185 E122:T122 E152:T152 E137:T137 E101:T101 E81:T81 E58:T58 E43:T43 E91:T91 E28:T28">
      <formula1>"〇"</formula1>
    </dataValidation>
  </dataValidations>
  <printOptions horizontalCentered="1"/>
  <pageMargins left="0.70866141732283472" right="0.70866141732283472" top="0.74803149606299213" bottom="0.74803149606299213" header="0.31496062992125984" footer="0.31496062992125984"/>
  <pageSetup paperSize="9" scale="56" fitToWidth="1" fitToHeight="0" orientation="portrait" usePrinterDefaults="1" r:id="rId1"/>
  <headerFooter alignWithMargins="0"/>
  <rowBreaks count="2" manualBreakCount="2">
    <brk id="66" max="19" man="1"/>
    <brk id="111" max="19" man="1"/>
  </rowBreaks>
  <drawing r:id="rId2"/>
  <legacyDrawing r:id="rId3"/>
  <mc:AlternateContent>
    <mc:Choice xmlns:x14="http://schemas.microsoft.com/office/spreadsheetml/2009/9/main" Requires="x14">
      <controls>
        <mc:AlternateContent>
          <mc:Choice Requires="x14">
            <control shapeId="4097" r:id="rId4" name="チェック 1">
              <controlPr defaultSize="0" autoFill="0" autoLine="0" autoPict="0">
                <anchor moveWithCells="1" sizeWithCells="1">
                  <from xmlns:xdr="http://schemas.openxmlformats.org/drawingml/2006/spreadsheetDrawing">
                    <xdr:col>11</xdr:col>
                    <xdr:colOff>46990</xdr:colOff>
                    <xdr:row>17</xdr:row>
                    <xdr:rowOff>0</xdr:rowOff>
                  </from>
                  <to xmlns:xdr="http://schemas.openxmlformats.org/drawingml/2006/spreadsheetDrawing">
                    <xdr:col>12</xdr:col>
                    <xdr:colOff>238125</xdr:colOff>
                    <xdr:row>18</xdr:row>
                    <xdr:rowOff>0</xdr:rowOff>
                  </to>
                </anchor>
              </controlPr>
            </control>
          </mc:Choice>
        </mc:AlternateContent>
        <mc:AlternateContent>
          <mc:Choice Requires="x14">
            <control shapeId="4098" r:id="rId5" name="チェック 2">
              <controlPr defaultSize="0" autoFill="0" autoLine="0" autoPict="0">
                <anchor moveWithCells="1" sizeWithCells="1">
                  <from xmlns:xdr="http://schemas.openxmlformats.org/drawingml/2006/spreadsheetDrawing">
                    <xdr:col>13</xdr:col>
                    <xdr:colOff>57150</xdr:colOff>
                    <xdr:row>17</xdr:row>
                    <xdr:rowOff>0</xdr:rowOff>
                  </from>
                  <to xmlns:xdr="http://schemas.openxmlformats.org/drawingml/2006/spreadsheetDrawing">
                    <xdr:col>14</xdr:col>
                    <xdr:colOff>228600</xdr:colOff>
                    <xdr:row>18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E185"/>
  <sheetViews>
    <sheetView view="pageBreakPreview" zoomScaleSheetLayoutView="100" workbookViewId="0">
      <selection sqref="A1:V1"/>
    </sheetView>
  </sheetViews>
  <sheetFormatPr defaultColWidth="9.125" defaultRowHeight="13.5"/>
  <cols>
    <col min="1" max="1" width="6" style="113" customWidth="1"/>
    <col min="2" max="2" width="2.75" style="113" customWidth="1"/>
    <col min="3" max="3" width="9.125" style="113"/>
    <col min="4" max="4" width="8.375" style="113" customWidth="1"/>
    <col min="5" max="5" width="6.125" style="113" customWidth="1"/>
    <col min="6" max="6" width="7.625" style="113" customWidth="1"/>
    <col min="7" max="19" width="6" style="113" customWidth="1"/>
    <col min="20" max="20" width="7.875" style="113" customWidth="1"/>
    <col min="21" max="30" width="6" style="113" customWidth="1"/>
    <col min="31" max="16384" width="9.125" style="113"/>
  </cols>
  <sheetData>
    <row r="1" spans="1:30" ht="36" customHeight="1">
      <c r="A1" s="585" t="s">
        <v>604</v>
      </c>
      <c r="B1" s="585"/>
      <c r="C1" s="585"/>
      <c r="D1" s="585"/>
      <c r="E1" s="585"/>
      <c r="F1" s="585"/>
      <c r="G1" s="585"/>
      <c r="H1" s="585"/>
      <c r="I1" s="585"/>
      <c r="J1" s="585"/>
      <c r="K1" s="585"/>
      <c r="L1" s="585"/>
      <c r="M1" s="585"/>
      <c r="N1" s="585"/>
      <c r="O1" s="585"/>
      <c r="P1" s="585"/>
      <c r="Q1" s="585"/>
      <c r="R1" s="585"/>
      <c r="S1" s="585"/>
      <c r="T1" s="585"/>
      <c r="U1" s="585"/>
      <c r="V1" s="585"/>
      <c r="W1" s="113" t="s">
        <v>354</v>
      </c>
      <c r="X1" s="113" t="s">
        <v>287</v>
      </c>
    </row>
    <row r="2" spans="1:30" s="113" customFormat="1" ht="15" customHeight="1">
      <c r="A2" s="352" t="s">
        <v>421</v>
      </c>
      <c r="B2" s="977" t="s">
        <v>164</v>
      </c>
      <c r="C2" s="1009"/>
      <c r="D2" s="1009"/>
      <c r="E2" s="1021"/>
      <c r="F2" s="1029"/>
      <c r="G2" s="1029"/>
      <c r="H2" s="1029"/>
      <c r="I2" s="1029"/>
      <c r="J2" s="1029"/>
      <c r="K2" s="1029"/>
      <c r="L2" s="1029"/>
      <c r="M2" s="1029"/>
      <c r="N2" s="1029"/>
      <c r="O2" s="1029"/>
      <c r="P2" s="1029"/>
      <c r="Q2" s="1029"/>
      <c r="R2" s="1029"/>
      <c r="S2" s="1029"/>
      <c r="T2" s="1029"/>
      <c r="U2" s="1029"/>
      <c r="V2" s="1069"/>
      <c r="W2" s="113"/>
      <c r="X2" s="113"/>
      <c r="Y2" s="113"/>
      <c r="Z2" s="113"/>
      <c r="AA2" s="113"/>
      <c r="AB2" s="113"/>
      <c r="AC2" s="113"/>
      <c r="AD2" s="113"/>
    </row>
    <row r="3" spans="1:30" ht="15" customHeight="1">
      <c r="A3" s="353"/>
      <c r="B3" s="978" t="s">
        <v>64</v>
      </c>
      <c r="C3" s="1010"/>
      <c r="D3" s="1017"/>
      <c r="E3" s="1022"/>
      <c r="F3" s="1030"/>
      <c r="G3" s="1030"/>
      <c r="H3" s="1030"/>
      <c r="I3" s="1030"/>
      <c r="J3" s="1030"/>
      <c r="K3" s="1030"/>
      <c r="L3" s="1030"/>
      <c r="M3" s="1030"/>
      <c r="N3" s="1030"/>
      <c r="O3" s="1030"/>
      <c r="P3" s="1030"/>
      <c r="Q3" s="1030"/>
      <c r="R3" s="1030"/>
      <c r="S3" s="1030"/>
      <c r="T3" s="1030"/>
      <c r="U3" s="1030"/>
      <c r="V3" s="1070"/>
    </row>
    <row r="4" spans="1:30" ht="30" customHeight="1">
      <c r="A4" s="353"/>
      <c r="B4" s="431" t="s">
        <v>501</v>
      </c>
      <c r="C4" s="431"/>
      <c r="D4" s="453"/>
      <c r="E4" s="635"/>
      <c r="F4" s="655"/>
      <c r="G4" s="655"/>
      <c r="H4" s="655"/>
      <c r="I4" s="655"/>
      <c r="J4" s="655"/>
      <c r="K4" s="655"/>
      <c r="L4" s="655"/>
      <c r="M4" s="655"/>
      <c r="N4" s="655"/>
      <c r="O4" s="655"/>
      <c r="P4" s="655"/>
      <c r="Q4" s="655"/>
      <c r="R4" s="655"/>
      <c r="S4" s="655"/>
      <c r="T4" s="655"/>
      <c r="U4" s="655"/>
      <c r="V4" s="714"/>
    </row>
    <row r="5" spans="1:30" ht="15" customHeight="1">
      <c r="A5" s="353"/>
      <c r="B5" s="606" t="s">
        <v>431</v>
      </c>
      <c r="C5" s="396"/>
      <c r="D5" s="451"/>
      <c r="E5" s="518" t="s">
        <v>83</v>
      </c>
      <c r="F5" s="396"/>
      <c r="G5" s="396"/>
      <c r="H5" s="443"/>
      <c r="I5" s="443"/>
      <c r="J5" s="686" t="s">
        <v>481</v>
      </c>
      <c r="K5" s="443"/>
      <c r="L5" s="443"/>
      <c r="M5" s="686" t="s">
        <v>404</v>
      </c>
      <c r="N5" s="396"/>
      <c r="O5" s="396"/>
      <c r="P5" s="396"/>
      <c r="Q5" s="396"/>
      <c r="R5" s="396"/>
      <c r="S5" s="396"/>
      <c r="T5" s="396"/>
      <c r="U5" s="396"/>
      <c r="V5" s="558"/>
      <c r="W5" s="113" t="s">
        <v>354</v>
      </c>
    </row>
    <row r="6" spans="1:30" ht="15" customHeight="1">
      <c r="A6" s="353"/>
      <c r="B6" s="607"/>
      <c r="C6" s="397"/>
      <c r="D6" s="452"/>
      <c r="E6" s="636"/>
      <c r="F6" s="23"/>
      <c r="G6" s="23"/>
      <c r="H6" s="108" t="s">
        <v>137</v>
      </c>
      <c r="I6" s="23" t="s">
        <v>144</v>
      </c>
      <c r="J6" s="23"/>
      <c r="K6" s="23"/>
      <c r="L6" s="23"/>
      <c r="M6" s="23"/>
      <c r="N6" s="23"/>
      <c r="O6" s="108" t="s">
        <v>167</v>
      </c>
      <c r="P6" s="23" t="s">
        <v>178</v>
      </c>
      <c r="Q6" s="23"/>
      <c r="R6" s="23"/>
      <c r="S6" s="23"/>
      <c r="T6" s="23"/>
      <c r="U6" s="23"/>
      <c r="V6" s="229"/>
      <c r="W6" s="733"/>
      <c r="X6" s="733"/>
      <c r="Y6" s="733"/>
      <c r="Z6" s="733"/>
      <c r="AA6" s="733"/>
      <c r="AB6" s="733"/>
      <c r="AC6" s="733"/>
      <c r="AD6" s="733"/>
    </row>
    <row r="7" spans="1:30" ht="15" customHeight="1">
      <c r="A7" s="353"/>
      <c r="B7" s="607"/>
      <c r="C7" s="397"/>
      <c r="D7" s="452"/>
      <c r="E7" s="636"/>
      <c r="F7" s="23"/>
      <c r="G7" s="23"/>
      <c r="H7" s="108" t="s">
        <v>143</v>
      </c>
      <c r="I7" s="23" t="s">
        <v>147</v>
      </c>
      <c r="J7" s="23"/>
      <c r="K7" s="23"/>
      <c r="L7" s="23"/>
      <c r="M7" s="23"/>
      <c r="N7" s="23"/>
      <c r="O7" s="108" t="s">
        <v>170</v>
      </c>
      <c r="P7" s="23" t="s">
        <v>181</v>
      </c>
      <c r="Q7" s="23"/>
      <c r="R7" s="23"/>
      <c r="S7" s="23"/>
      <c r="T7" s="23"/>
      <c r="U7" s="23"/>
      <c r="V7" s="229"/>
      <c r="W7" s="733"/>
      <c r="X7" s="733"/>
      <c r="Y7" s="733"/>
      <c r="Z7" s="733"/>
      <c r="AA7" s="733"/>
      <c r="AB7" s="733"/>
      <c r="AC7" s="733"/>
      <c r="AD7" s="733"/>
    </row>
    <row r="8" spans="1:30" ht="18.95" customHeight="1">
      <c r="A8" s="353"/>
      <c r="B8" s="608"/>
      <c r="C8" s="624"/>
      <c r="D8" s="529"/>
      <c r="E8" s="634"/>
      <c r="F8" s="654"/>
      <c r="G8" s="654"/>
      <c r="H8" s="654"/>
      <c r="I8" s="654"/>
      <c r="J8" s="654"/>
      <c r="K8" s="654"/>
      <c r="L8" s="654"/>
      <c r="M8" s="654"/>
      <c r="N8" s="654"/>
      <c r="O8" s="654"/>
      <c r="P8" s="654"/>
      <c r="Q8" s="654"/>
      <c r="R8" s="654"/>
      <c r="S8" s="654"/>
      <c r="T8" s="654"/>
      <c r="U8" s="654"/>
      <c r="V8" s="713"/>
    </row>
    <row r="9" spans="1:30" ht="15" customHeight="1">
      <c r="A9" s="353"/>
      <c r="B9" s="396" t="s">
        <v>210</v>
      </c>
      <c r="C9" s="396"/>
      <c r="D9" s="396"/>
      <c r="E9" s="637" t="s">
        <v>60</v>
      </c>
      <c r="F9" s="656"/>
      <c r="G9" s="667"/>
      <c r="H9" s="672"/>
      <c r="I9" s="672"/>
      <c r="J9" s="672"/>
      <c r="K9" s="695" t="s">
        <v>159</v>
      </c>
      <c r="L9" s="695"/>
      <c r="M9" s="703"/>
      <c r="N9" s="707"/>
      <c r="O9" s="398" t="s">
        <v>232</v>
      </c>
      <c r="P9" s="431"/>
      <c r="Q9" s="667"/>
      <c r="R9" s="672"/>
      <c r="S9" s="672"/>
      <c r="T9" s="672"/>
      <c r="U9" s="672"/>
      <c r="V9" s="715"/>
    </row>
    <row r="10" spans="1:30" ht="15" customHeight="1">
      <c r="A10" s="354"/>
      <c r="B10" s="609"/>
      <c r="C10" s="609"/>
      <c r="D10" s="609"/>
      <c r="E10" s="638" t="s">
        <v>134</v>
      </c>
      <c r="F10" s="657"/>
      <c r="G10" s="667"/>
      <c r="H10" s="672"/>
      <c r="I10" s="672"/>
      <c r="J10" s="672"/>
      <c r="K10" s="672"/>
      <c r="L10" s="672"/>
      <c r="M10" s="672"/>
      <c r="N10" s="672"/>
      <c r="O10" s="672"/>
      <c r="P10" s="672"/>
      <c r="Q10" s="672"/>
      <c r="R10" s="672"/>
      <c r="S10" s="672"/>
      <c r="T10" s="672"/>
      <c r="U10" s="672"/>
      <c r="V10" s="715"/>
    </row>
    <row r="11" spans="1:30" ht="15" customHeight="1">
      <c r="A11" s="959" t="s">
        <v>455</v>
      </c>
      <c r="B11" s="624"/>
      <c r="C11" s="624"/>
      <c r="D11" s="529"/>
      <c r="E11" s="398"/>
      <c r="F11" s="431"/>
      <c r="G11" s="431"/>
      <c r="H11" s="431"/>
      <c r="I11" s="431"/>
      <c r="J11" s="431"/>
      <c r="K11" s="396"/>
      <c r="L11" s="396"/>
      <c r="M11" s="396"/>
      <c r="N11" s="431"/>
      <c r="O11" s="431"/>
      <c r="P11" s="431"/>
      <c r="Q11" s="431"/>
      <c r="R11" s="431"/>
      <c r="S11" s="431"/>
      <c r="T11" s="431"/>
      <c r="U11" s="431"/>
      <c r="V11" s="1071"/>
      <c r="Z11" s="113" t="s">
        <v>287</v>
      </c>
    </row>
    <row r="12" spans="1:30" ht="15" customHeight="1">
      <c r="A12" s="586" t="s">
        <v>423</v>
      </c>
      <c r="B12" s="398" t="s">
        <v>64</v>
      </c>
      <c r="C12" s="431"/>
      <c r="D12" s="627"/>
      <c r="E12" s="639"/>
      <c r="F12" s="658"/>
      <c r="G12" s="658"/>
      <c r="H12" s="658"/>
      <c r="I12" s="658"/>
      <c r="J12" s="688"/>
      <c r="K12" s="784" t="s">
        <v>473</v>
      </c>
      <c r="L12" s="612"/>
      <c r="M12" s="843"/>
      <c r="N12" s="1060" t="s">
        <v>476</v>
      </c>
      <c r="O12" s="1060"/>
      <c r="P12" s="443"/>
      <c r="Q12" s="443"/>
      <c r="R12" s="396" t="s">
        <v>517</v>
      </c>
      <c r="S12" s="443"/>
      <c r="T12" s="443"/>
      <c r="U12" s="396" t="s">
        <v>156</v>
      </c>
      <c r="V12" s="1072"/>
      <c r="Z12" s="113" t="s">
        <v>354</v>
      </c>
    </row>
    <row r="13" spans="1:30" ht="15" customHeight="1">
      <c r="A13" s="586"/>
      <c r="B13" s="398" t="s">
        <v>503</v>
      </c>
      <c r="C13" s="431"/>
      <c r="D13" s="627"/>
      <c r="E13" s="639"/>
      <c r="F13" s="658"/>
      <c r="G13" s="658"/>
      <c r="H13" s="658"/>
      <c r="I13" s="658"/>
      <c r="J13" s="688"/>
      <c r="K13" s="607"/>
      <c r="L13" s="397"/>
      <c r="M13" s="844"/>
      <c r="N13" s="475"/>
      <c r="O13" s="475"/>
      <c r="P13" s="475"/>
      <c r="Q13" s="475"/>
      <c r="R13" s="475"/>
      <c r="S13" s="475"/>
      <c r="T13" s="475"/>
      <c r="U13" s="475"/>
      <c r="V13" s="559"/>
    </row>
    <row r="14" spans="1:30" ht="15" customHeight="1">
      <c r="A14" s="586"/>
      <c r="B14" s="518" t="s">
        <v>61</v>
      </c>
      <c r="C14" s="396"/>
      <c r="D14" s="866"/>
      <c r="E14" s="1023"/>
      <c r="F14" s="1031"/>
      <c r="G14" s="1031"/>
      <c r="H14" s="1031"/>
      <c r="I14" s="1031"/>
      <c r="J14" s="1052"/>
      <c r="K14" s="607"/>
      <c r="L14" s="1057"/>
      <c r="M14" s="844"/>
      <c r="N14" s="1061"/>
      <c r="O14" s="1061"/>
      <c r="P14" s="1061"/>
      <c r="Q14" s="1061"/>
      <c r="R14" s="1061"/>
      <c r="S14" s="1061"/>
      <c r="T14" s="1061"/>
      <c r="U14" s="1061"/>
      <c r="V14" s="559"/>
    </row>
    <row r="15" spans="1:30" ht="30.95" customHeight="1">
      <c r="A15" s="739"/>
      <c r="B15" s="357" t="s">
        <v>611</v>
      </c>
      <c r="C15" s="357"/>
      <c r="D15" s="357"/>
      <c r="E15" s="357"/>
      <c r="F15" s="425"/>
      <c r="G15" s="357"/>
      <c r="H15" s="357"/>
      <c r="I15" s="357"/>
      <c r="J15" s="357"/>
      <c r="K15" s="357"/>
      <c r="L15" s="357"/>
      <c r="M15" s="357"/>
      <c r="N15" s="357"/>
      <c r="O15" s="357"/>
      <c r="P15" s="357"/>
      <c r="Q15" s="357"/>
      <c r="R15" s="357"/>
      <c r="S15" s="357"/>
      <c r="T15" s="357"/>
      <c r="U15" s="357"/>
      <c r="V15" s="1073"/>
    </row>
    <row r="16" spans="1:30" ht="39.75" customHeight="1">
      <c r="A16" s="586"/>
      <c r="B16" s="979" t="s">
        <v>555</v>
      </c>
      <c r="C16" s="1011"/>
      <c r="D16" s="1018"/>
      <c r="E16" s="1024" t="s">
        <v>163</v>
      </c>
      <c r="F16" s="1024"/>
      <c r="G16" s="1039"/>
      <c r="H16" s="1039"/>
      <c r="I16" s="1039"/>
      <c r="J16" s="1039"/>
      <c r="K16" s="1039"/>
      <c r="L16" s="1039"/>
      <c r="M16" s="1039"/>
      <c r="N16" s="1039"/>
      <c r="O16" s="1039"/>
      <c r="P16" s="1039"/>
      <c r="Q16" s="1039"/>
      <c r="R16" s="1039"/>
      <c r="S16" s="1039"/>
      <c r="T16" s="1066" t="s">
        <v>288</v>
      </c>
      <c r="U16" s="1068"/>
      <c r="V16" s="1074"/>
    </row>
    <row r="17" spans="1:31" ht="41.25" customHeight="1">
      <c r="A17" s="586"/>
      <c r="B17" s="980"/>
      <c r="C17" s="1012"/>
      <c r="D17" s="1019"/>
      <c r="E17" s="1025" t="s">
        <v>166</v>
      </c>
      <c r="F17" s="1025"/>
      <c r="G17" s="1040"/>
      <c r="H17" s="1044"/>
      <c r="I17" s="1044"/>
      <c r="J17" s="1044"/>
      <c r="K17" s="1044"/>
      <c r="L17" s="1044"/>
      <c r="M17" s="1044"/>
      <c r="N17" s="1044"/>
      <c r="O17" s="1044"/>
      <c r="P17" s="1044"/>
      <c r="Q17" s="1044"/>
      <c r="R17" s="1044"/>
      <c r="S17" s="1044"/>
      <c r="T17" s="1044"/>
      <c r="U17" s="1044"/>
      <c r="V17" s="1075"/>
    </row>
    <row r="18" spans="1:31" ht="38.25" customHeight="1">
      <c r="A18" s="586"/>
      <c r="B18" s="981"/>
      <c r="C18" s="1013"/>
      <c r="D18" s="1020"/>
      <c r="E18" s="1026"/>
      <c r="F18" s="1026"/>
      <c r="G18" s="1041"/>
      <c r="H18" s="1045"/>
      <c r="I18" s="1045"/>
      <c r="J18" s="1045"/>
      <c r="K18" s="1045"/>
      <c r="L18" s="1045"/>
      <c r="M18" s="1045"/>
      <c r="N18" s="1045"/>
      <c r="O18" s="1045"/>
      <c r="P18" s="1045"/>
      <c r="Q18" s="1045"/>
      <c r="R18" s="1045"/>
      <c r="S18" s="1045"/>
      <c r="T18" s="1045"/>
      <c r="U18" s="1045"/>
      <c r="V18" s="1076"/>
    </row>
    <row r="19" spans="1:31" ht="15" customHeight="1">
      <c r="A19" s="587" t="s">
        <v>524</v>
      </c>
      <c r="B19" s="982"/>
      <c r="C19" s="982"/>
      <c r="D19" s="982"/>
      <c r="E19" s="982"/>
      <c r="F19" s="982"/>
      <c r="G19" s="982"/>
      <c r="H19" s="982"/>
      <c r="I19" s="982"/>
      <c r="J19" s="982"/>
      <c r="K19" s="982"/>
      <c r="L19" s="982"/>
      <c r="M19" s="982"/>
      <c r="N19" s="982"/>
      <c r="O19" s="982"/>
      <c r="P19" s="982"/>
      <c r="Q19" s="982"/>
      <c r="R19" s="982"/>
      <c r="S19" s="982"/>
      <c r="T19" s="982"/>
      <c r="U19" s="982"/>
      <c r="V19" s="1077"/>
    </row>
    <row r="20" spans="1:31" ht="15" customHeight="1">
      <c r="A20" s="740" t="s">
        <v>526</v>
      </c>
      <c r="B20" s="769"/>
      <c r="C20" s="769"/>
      <c r="D20" s="769"/>
      <c r="E20" s="769"/>
      <c r="F20" s="769"/>
      <c r="G20" s="769"/>
      <c r="H20" s="769"/>
      <c r="I20" s="1050"/>
      <c r="J20" s="1053"/>
      <c r="K20" s="1053"/>
      <c r="L20" s="456" t="s">
        <v>586</v>
      </c>
      <c r="M20" s="769" t="s">
        <v>78</v>
      </c>
      <c r="N20" s="769"/>
      <c r="O20" s="769"/>
      <c r="P20" s="769"/>
      <c r="Q20" s="769"/>
      <c r="R20" s="769"/>
      <c r="S20" s="456"/>
      <c r="T20" s="1050"/>
      <c r="U20" s="1053"/>
      <c r="V20" s="1078" t="s">
        <v>179</v>
      </c>
    </row>
    <row r="21" spans="1:31" ht="15" customHeight="1">
      <c r="A21" s="960" t="s">
        <v>527</v>
      </c>
      <c r="B21" s="983" t="s">
        <v>425</v>
      </c>
      <c r="C21" s="983"/>
      <c r="D21" s="983"/>
      <c r="E21" s="983"/>
      <c r="F21" s="983"/>
      <c r="G21" s="983"/>
      <c r="H21" s="983"/>
      <c r="I21" s="983"/>
      <c r="J21" s="983"/>
      <c r="K21" s="983"/>
      <c r="L21" s="983"/>
      <c r="M21" s="983"/>
      <c r="N21" s="983"/>
      <c r="O21" s="983"/>
      <c r="P21" s="983"/>
      <c r="Q21" s="983"/>
      <c r="R21" s="983"/>
      <c r="S21" s="983"/>
      <c r="T21" s="983"/>
      <c r="U21" s="983"/>
      <c r="V21" s="1079"/>
    </row>
    <row r="22" spans="1:31" ht="15" customHeight="1">
      <c r="A22" s="961"/>
      <c r="B22" s="984" t="s">
        <v>427</v>
      </c>
      <c r="C22" s="987"/>
      <c r="D22" s="987"/>
      <c r="E22" s="987"/>
      <c r="F22" s="1032"/>
      <c r="G22" s="1042" t="s">
        <v>292</v>
      </c>
      <c r="H22" s="842"/>
      <c r="I22" s="842"/>
      <c r="J22" s="1046"/>
      <c r="K22" s="424" t="s">
        <v>80</v>
      </c>
      <c r="L22" s="892"/>
      <c r="M22" s="892"/>
      <c r="N22" s="445"/>
      <c r="O22" s="424" t="s">
        <v>595</v>
      </c>
      <c r="P22" s="892"/>
      <c r="Q22" s="892"/>
      <c r="R22" s="445"/>
      <c r="S22" s="424" t="s">
        <v>190</v>
      </c>
      <c r="T22" s="892"/>
      <c r="U22" s="892"/>
      <c r="V22" s="1080"/>
    </row>
    <row r="23" spans="1:31" ht="15" customHeight="1">
      <c r="A23" s="961"/>
      <c r="B23" s="985"/>
      <c r="C23" s="988"/>
      <c r="D23" s="988"/>
      <c r="E23" s="988"/>
      <c r="F23" s="1033"/>
      <c r="G23" s="424" t="s">
        <v>465</v>
      </c>
      <c r="H23" s="445"/>
      <c r="I23" s="424" t="s">
        <v>468</v>
      </c>
      <c r="J23" s="445"/>
      <c r="K23" s="424" t="s">
        <v>465</v>
      </c>
      <c r="L23" s="445"/>
      <c r="M23" s="424" t="s">
        <v>468</v>
      </c>
      <c r="N23" s="445"/>
      <c r="O23" s="424" t="s">
        <v>465</v>
      </c>
      <c r="P23" s="445"/>
      <c r="Q23" s="424" t="s">
        <v>468</v>
      </c>
      <c r="R23" s="445"/>
      <c r="S23" s="424" t="s">
        <v>465</v>
      </c>
      <c r="T23" s="445"/>
      <c r="U23" s="424" t="s">
        <v>468</v>
      </c>
      <c r="V23" s="1080"/>
    </row>
    <row r="24" spans="1:31" ht="15" customHeight="1">
      <c r="A24" s="961"/>
      <c r="B24" s="986"/>
      <c r="C24" s="424" t="s">
        <v>510</v>
      </c>
      <c r="D24" s="892"/>
      <c r="E24" s="892"/>
      <c r="F24" s="445"/>
      <c r="G24" s="424"/>
      <c r="H24" s="445"/>
      <c r="I24" s="424"/>
      <c r="J24" s="445"/>
      <c r="K24" s="424"/>
      <c r="L24" s="445"/>
      <c r="M24" s="424"/>
      <c r="N24" s="445"/>
      <c r="O24" s="424"/>
      <c r="P24" s="445"/>
      <c r="Q24" s="424"/>
      <c r="R24" s="445"/>
      <c r="S24" s="424"/>
      <c r="T24" s="445"/>
      <c r="U24" s="424"/>
      <c r="V24" s="1080"/>
    </row>
    <row r="25" spans="1:31" ht="15" customHeight="1">
      <c r="A25" s="961"/>
      <c r="B25" s="403"/>
      <c r="C25" s="1014" t="s">
        <v>439</v>
      </c>
      <c r="D25" s="892"/>
      <c r="E25" s="892"/>
      <c r="F25" s="445"/>
      <c r="G25" s="424"/>
      <c r="H25" s="445"/>
      <c r="I25" s="424"/>
      <c r="J25" s="445"/>
      <c r="K25" s="424"/>
      <c r="L25" s="445"/>
      <c r="M25" s="424"/>
      <c r="N25" s="445"/>
      <c r="O25" s="424"/>
      <c r="P25" s="445"/>
      <c r="Q25" s="424"/>
      <c r="R25" s="445"/>
      <c r="S25" s="424"/>
      <c r="T25" s="445"/>
      <c r="U25" s="424"/>
      <c r="V25" s="1080"/>
    </row>
    <row r="26" spans="1:31" s="596" customFormat="1" ht="15" customHeight="1">
      <c r="A26" s="961"/>
      <c r="B26" s="982" t="s">
        <v>613</v>
      </c>
      <c r="C26" s="982"/>
      <c r="D26" s="982"/>
      <c r="E26" s="982"/>
      <c r="F26" s="982"/>
      <c r="G26" s="982"/>
      <c r="H26" s="982"/>
      <c r="I26" s="982"/>
      <c r="J26" s="982"/>
      <c r="K26" s="982"/>
      <c r="L26" s="982"/>
      <c r="M26" s="982"/>
      <c r="N26" s="982"/>
      <c r="O26" s="982"/>
      <c r="P26" s="982"/>
      <c r="Q26" s="982"/>
      <c r="R26" s="982"/>
      <c r="S26" s="982"/>
      <c r="T26" s="982"/>
      <c r="U26" s="982"/>
      <c r="V26" s="1077"/>
      <c r="W26" s="113"/>
      <c r="X26" s="113"/>
      <c r="Y26" s="113"/>
      <c r="Z26" s="113"/>
      <c r="AA26" s="113"/>
      <c r="AB26" s="113"/>
      <c r="AC26" s="113"/>
      <c r="AD26" s="113"/>
      <c r="AE26" s="113"/>
    </row>
    <row r="27" spans="1:31" s="596" customFormat="1" ht="16.350000000000001" customHeight="1">
      <c r="A27" s="961"/>
      <c r="B27" s="987" t="s">
        <v>120</v>
      </c>
      <c r="C27" s="987"/>
      <c r="D27" s="987"/>
      <c r="E27" s="987"/>
      <c r="F27" s="1032"/>
      <c r="G27" s="842" t="s">
        <v>567</v>
      </c>
      <c r="H27" s="1046"/>
      <c r="I27" s="1042" t="s">
        <v>572</v>
      </c>
      <c r="J27" s="1046"/>
      <c r="K27" s="1042" t="s">
        <v>582</v>
      </c>
      <c r="L27" s="1046"/>
      <c r="M27" s="1042" t="s">
        <v>587</v>
      </c>
      <c r="N27" s="1046"/>
      <c r="O27" s="1042" t="s">
        <v>596</v>
      </c>
      <c r="P27" s="1046"/>
      <c r="Q27" s="1042" t="s">
        <v>599</v>
      </c>
      <c r="R27" s="1046"/>
      <c r="S27" s="1042" t="s">
        <v>600</v>
      </c>
      <c r="T27" s="1046"/>
      <c r="U27" s="1042" t="s">
        <v>601</v>
      </c>
      <c r="V27" s="1081"/>
      <c r="W27" s="113"/>
      <c r="X27" s="113"/>
      <c r="Y27" s="113"/>
      <c r="Z27" s="113"/>
      <c r="AA27" s="113"/>
      <c r="AB27" s="113"/>
      <c r="AC27" s="113"/>
      <c r="AD27" s="113"/>
      <c r="AE27" s="113"/>
    </row>
    <row r="28" spans="1:31" s="596" customFormat="1" ht="15.6" customHeight="1">
      <c r="A28" s="961"/>
      <c r="B28" s="988"/>
      <c r="C28" s="988"/>
      <c r="D28" s="988"/>
      <c r="E28" s="988"/>
      <c r="F28" s="1033"/>
      <c r="G28" s="1042"/>
      <c r="H28" s="1046"/>
      <c r="I28" s="1042"/>
      <c r="J28" s="1046"/>
      <c r="K28" s="1042"/>
      <c r="L28" s="1046"/>
      <c r="M28" s="1042"/>
      <c r="N28" s="1046"/>
      <c r="O28" s="1042"/>
      <c r="P28" s="1046"/>
      <c r="Q28" s="1042"/>
      <c r="R28" s="1046"/>
      <c r="S28" s="1042"/>
      <c r="T28" s="1046"/>
      <c r="U28" s="1042"/>
      <c r="V28" s="1081"/>
      <c r="W28" s="113"/>
      <c r="X28" s="113"/>
      <c r="Y28" s="113"/>
      <c r="Z28" s="113"/>
      <c r="AA28" s="113"/>
      <c r="AB28" s="113"/>
      <c r="AC28" s="113"/>
      <c r="AD28" s="113"/>
      <c r="AE28" s="113"/>
    </row>
    <row r="29" spans="1:31" s="596" customFormat="1" ht="15.6" customHeight="1">
      <c r="A29" s="961"/>
      <c r="B29" s="989"/>
      <c r="C29" s="989"/>
      <c r="D29" s="989"/>
      <c r="E29" s="989"/>
      <c r="F29" s="1034"/>
      <c r="G29" s="1042" t="s">
        <v>176</v>
      </c>
      <c r="H29" s="842"/>
      <c r="I29" s="842"/>
      <c r="J29" s="842"/>
      <c r="K29" s="842"/>
      <c r="L29" s="1046"/>
      <c r="M29" s="1058"/>
      <c r="N29" s="1062"/>
      <c r="O29" s="1062"/>
      <c r="P29" s="1062"/>
      <c r="Q29" s="1062"/>
      <c r="R29" s="1062"/>
      <c r="S29" s="1062"/>
      <c r="T29" s="1062"/>
      <c r="U29" s="1062"/>
      <c r="V29" s="1082"/>
      <c r="W29" s="113"/>
      <c r="X29" s="113"/>
      <c r="Y29" s="113"/>
      <c r="Z29" s="113"/>
      <c r="AA29" s="113"/>
      <c r="AB29" s="113"/>
      <c r="AC29" s="113"/>
      <c r="AD29" s="113"/>
      <c r="AE29" s="113"/>
    </row>
    <row r="30" spans="1:31" s="596" customFormat="1" ht="15.95" customHeight="1">
      <c r="A30" s="961"/>
      <c r="B30" s="590" t="s">
        <v>617</v>
      </c>
      <c r="C30" s="892"/>
      <c r="D30" s="892"/>
      <c r="E30" s="892"/>
      <c r="F30" s="445"/>
      <c r="G30" s="424"/>
      <c r="H30" s="892"/>
      <c r="I30" s="892" t="s">
        <v>591</v>
      </c>
      <c r="J30" s="892"/>
      <c r="K30" s="885"/>
      <c r="L30" s="885"/>
      <c r="M30" s="892" t="s">
        <v>363</v>
      </c>
      <c r="N30" s="892"/>
      <c r="O30" s="892"/>
      <c r="P30" s="892"/>
      <c r="Q30" s="892" t="s">
        <v>591</v>
      </c>
      <c r="R30" s="892"/>
      <c r="S30" s="476"/>
      <c r="T30" s="476"/>
      <c r="U30" s="476"/>
      <c r="V30" s="560"/>
      <c r="W30" s="113"/>
      <c r="X30" s="113"/>
      <c r="Y30" s="113"/>
      <c r="Z30" s="113"/>
      <c r="AA30" s="113"/>
      <c r="AB30" s="113"/>
      <c r="AC30" s="113"/>
      <c r="AD30" s="113"/>
      <c r="AE30" s="113"/>
    </row>
    <row r="31" spans="1:31" s="596" customFormat="1" ht="15.95" customHeight="1">
      <c r="A31" s="961"/>
      <c r="B31" s="990"/>
      <c r="C31" s="784" t="s">
        <v>569</v>
      </c>
      <c r="D31" s="843"/>
      <c r="E31" s="424" t="s">
        <v>624</v>
      </c>
      <c r="F31" s="445"/>
      <c r="G31" s="424"/>
      <c r="H31" s="892"/>
      <c r="I31" s="892" t="s">
        <v>591</v>
      </c>
      <c r="J31" s="892"/>
      <c r="K31" s="885"/>
      <c r="L31" s="885"/>
      <c r="M31" s="892" t="s">
        <v>363</v>
      </c>
      <c r="N31" s="892"/>
      <c r="O31" s="892"/>
      <c r="P31" s="892"/>
      <c r="Q31" s="892" t="s">
        <v>591</v>
      </c>
      <c r="R31" s="892"/>
      <c r="S31" s="476"/>
      <c r="T31" s="476"/>
      <c r="U31" s="476"/>
      <c r="V31" s="560"/>
      <c r="W31" s="113"/>
      <c r="X31" s="113"/>
      <c r="Y31" s="113"/>
      <c r="Z31" s="113"/>
      <c r="AA31" s="113"/>
      <c r="AB31" s="113"/>
      <c r="AC31" s="113"/>
      <c r="AD31" s="113"/>
      <c r="AE31" s="113"/>
    </row>
    <row r="32" spans="1:31" s="596" customFormat="1" ht="15.95" customHeight="1">
      <c r="A32" s="961"/>
      <c r="B32" s="991"/>
      <c r="C32" s="607"/>
      <c r="D32" s="844"/>
      <c r="E32" s="424" t="s">
        <v>577</v>
      </c>
      <c r="F32" s="445"/>
      <c r="G32" s="424"/>
      <c r="H32" s="892"/>
      <c r="I32" s="892" t="s">
        <v>591</v>
      </c>
      <c r="J32" s="892"/>
      <c r="K32" s="885"/>
      <c r="L32" s="885"/>
      <c r="M32" s="892" t="s">
        <v>363</v>
      </c>
      <c r="N32" s="892"/>
      <c r="O32" s="892"/>
      <c r="P32" s="892"/>
      <c r="Q32" s="892" t="s">
        <v>591</v>
      </c>
      <c r="R32" s="892"/>
      <c r="S32" s="476"/>
      <c r="T32" s="476"/>
      <c r="U32" s="476"/>
      <c r="V32" s="560"/>
      <c r="W32" s="113"/>
      <c r="X32" s="113"/>
      <c r="Y32" s="113"/>
      <c r="Z32" s="113"/>
      <c r="AA32" s="113"/>
      <c r="AB32" s="113"/>
      <c r="AC32" s="113"/>
      <c r="AD32" s="113"/>
      <c r="AE32" s="113"/>
    </row>
    <row r="33" spans="1:31" s="596" customFormat="1" ht="15.95" customHeight="1">
      <c r="A33" s="961"/>
      <c r="B33" s="992"/>
      <c r="C33" s="775"/>
      <c r="D33" s="845"/>
      <c r="E33" s="424" t="s">
        <v>494</v>
      </c>
      <c r="F33" s="445"/>
      <c r="G33" s="424"/>
      <c r="H33" s="892"/>
      <c r="I33" s="892" t="s">
        <v>591</v>
      </c>
      <c r="J33" s="892"/>
      <c r="K33" s="885"/>
      <c r="L33" s="885"/>
      <c r="M33" s="892" t="s">
        <v>363</v>
      </c>
      <c r="N33" s="892"/>
      <c r="O33" s="892"/>
      <c r="P33" s="892"/>
      <c r="Q33" s="892" t="s">
        <v>591</v>
      </c>
      <c r="R33" s="892"/>
      <c r="S33" s="476"/>
      <c r="T33" s="476"/>
      <c r="U33" s="476"/>
      <c r="V33" s="560"/>
      <c r="W33" s="113"/>
      <c r="X33" s="113"/>
      <c r="Y33" s="113"/>
      <c r="Z33" s="113"/>
      <c r="AA33" s="113"/>
      <c r="AB33" s="113"/>
      <c r="AC33" s="113"/>
      <c r="AD33" s="113"/>
      <c r="AE33" s="113"/>
    </row>
    <row r="34" spans="1:31" s="596" customFormat="1" ht="16.350000000000001" customHeight="1">
      <c r="A34" s="961"/>
      <c r="B34" s="612" t="s">
        <v>475</v>
      </c>
      <c r="C34" s="612"/>
      <c r="D34" s="612"/>
      <c r="E34" s="612"/>
      <c r="F34" s="843"/>
      <c r="G34" s="424"/>
      <c r="H34" s="892"/>
      <c r="I34" s="892" t="s">
        <v>591</v>
      </c>
      <c r="J34" s="892"/>
      <c r="K34" s="885"/>
      <c r="L34" s="885"/>
      <c r="M34" s="892" t="s">
        <v>363</v>
      </c>
      <c r="N34" s="892"/>
      <c r="O34" s="892"/>
      <c r="P34" s="892"/>
      <c r="Q34" s="892" t="s">
        <v>591</v>
      </c>
      <c r="R34" s="892"/>
      <c r="S34" s="476"/>
      <c r="T34" s="476"/>
      <c r="U34" s="476"/>
      <c r="V34" s="560"/>
      <c r="W34" s="113"/>
      <c r="X34" s="113"/>
      <c r="Y34" s="113"/>
      <c r="Z34" s="113"/>
      <c r="AA34" s="113"/>
      <c r="AB34" s="113"/>
      <c r="AC34" s="113"/>
      <c r="AD34" s="113"/>
      <c r="AE34" s="113"/>
    </row>
    <row r="35" spans="1:31" s="596" customFormat="1" ht="16.350000000000001" customHeight="1">
      <c r="A35" s="961"/>
      <c r="B35" s="740" t="s">
        <v>563</v>
      </c>
      <c r="C35" s="769"/>
      <c r="D35" s="769"/>
      <c r="E35" s="769"/>
      <c r="F35" s="456"/>
      <c r="G35" s="879"/>
      <c r="H35" s="886"/>
      <c r="I35" s="886"/>
      <c r="J35" s="886"/>
      <c r="K35" s="899"/>
      <c r="L35" s="895" t="s">
        <v>114</v>
      </c>
      <c r="M35" s="769"/>
      <c r="N35" s="769"/>
      <c r="O35" s="769"/>
      <c r="P35" s="900"/>
      <c r="Q35" s="900"/>
      <c r="R35" s="1064"/>
      <c r="S35" s="1064"/>
      <c r="T35" s="901"/>
      <c r="U35" s="1064"/>
      <c r="V35" s="939"/>
      <c r="W35" s="113"/>
      <c r="X35" s="113"/>
      <c r="Y35" s="113"/>
      <c r="Z35" s="113"/>
      <c r="AA35" s="113"/>
      <c r="AB35" s="113"/>
      <c r="AC35" s="113"/>
      <c r="AD35" s="113"/>
      <c r="AE35" s="113"/>
    </row>
    <row r="36" spans="1:31" ht="15" customHeight="1">
      <c r="A36" s="960" t="s">
        <v>529</v>
      </c>
      <c r="B36" s="983" t="s">
        <v>425</v>
      </c>
      <c r="C36" s="983"/>
      <c r="D36" s="983"/>
      <c r="E36" s="983"/>
      <c r="F36" s="983"/>
      <c r="G36" s="983"/>
      <c r="H36" s="983"/>
      <c r="I36" s="983"/>
      <c r="J36" s="983"/>
      <c r="K36" s="983"/>
      <c r="L36" s="983"/>
      <c r="M36" s="983"/>
      <c r="N36" s="983"/>
      <c r="O36" s="983"/>
      <c r="P36" s="983"/>
      <c r="Q36" s="983"/>
      <c r="R36" s="983"/>
      <c r="S36" s="983"/>
      <c r="T36" s="983"/>
      <c r="U36" s="983"/>
      <c r="V36" s="1079"/>
    </row>
    <row r="37" spans="1:31" ht="15" customHeight="1">
      <c r="A37" s="961"/>
      <c r="B37" s="984" t="s">
        <v>427</v>
      </c>
      <c r="C37" s="987"/>
      <c r="D37" s="987"/>
      <c r="E37" s="987"/>
      <c r="F37" s="1032"/>
      <c r="G37" s="1042" t="s">
        <v>292</v>
      </c>
      <c r="H37" s="842"/>
      <c r="I37" s="842"/>
      <c r="J37" s="1046"/>
      <c r="K37" s="424" t="s">
        <v>80</v>
      </c>
      <c r="L37" s="892"/>
      <c r="M37" s="892"/>
      <c r="N37" s="445"/>
      <c r="O37" s="424" t="s">
        <v>595</v>
      </c>
      <c r="P37" s="892"/>
      <c r="Q37" s="892"/>
      <c r="R37" s="445"/>
      <c r="S37" s="424" t="s">
        <v>190</v>
      </c>
      <c r="T37" s="892"/>
      <c r="U37" s="892"/>
      <c r="V37" s="1080"/>
    </row>
    <row r="38" spans="1:31" ht="15" customHeight="1">
      <c r="A38" s="961"/>
      <c r="B38" s="985"/>
      <c r="C38" s="988"/>
      <c r="D38" s="988"/>
      <c r="E38" s="988"/>
      <c r="F38" s="1033"/>
      <c r="G38" s="424" t="s">
        <v>465</v>
      </c>
      <c r="H38" s="445"/>
      <c r="I38" s="424" t="s">
        <v>468</v>
      </c>
      <c r="J38" s="445"/>
      <c r="K38" s="424" t="s">
        <v>465</v>
      </c>
      <c r="L38" s="445"/>
      <c r="M38" s="424" t="s">
        <v>468</v>
      </c>
      <c r="N38" s="445"/>
      <c r="O38" s="424" t="s">
        <v>465</v>
      </c>
      <c r="P38" s="445"/>
      <c r="Q38" s="424" t="s">
        <v>468</v>
      </c>
      <c r="R38" s="445"/>
      <c r="S38" s="424" t="s">
        <v>465</v>
      </c>
      <c r="T38" s="445"/>
      <c r="U38" s="424" t="s">
        <v>468</v>
      </c>
      <c r="V38" s="1080"/>
    </row>
    <row r="39" spans="1:31" ht="15" customHeight="1">
      <c r="A39" s="961"/>
      <c r="B39" s="986"/>
      <c r="C39" s="424" t="s">
        <v>510</v>
      </c>
      <c r="D39" s="892"/>
      <c r="E39" s="892"/>
      <c r="F39" s="445"/>
      <c r="G39" s="424"/>
      <c r="H39" s="445"/>
      <c r="I39" s="424"/>
      <c r="J39" s="445"/>
      <c r="K39" s="424"/>
      <c r="L39" s="445"/>
      <c r="M39" s="424"/>
      <c r="N39" s="445"/>
      <c r="O39" s="424"/>
      <c r="P39" s="445"/>
      <c r="Q39" s="424"/>
      <c r="R39" s="445"/>
      <c r="S39" s="424"/>
      <c r="T39" s="445"/>
      <c r="U39" s="424"/>
      <c r="V39" s="1080"/>
    </row>
    <row r="40" spans="1:31" ht="15" customHeight="1">
      <c r="A40" s="961"/>
      <c r="B40" s="403"/>
      <c r="C40" s="1014" t="s">
        <v>439</v>
      </c>
      <c r="D40" s="892"/>
      <c r="E40" s="892"/>
      <c r="F40" s="445"/>
      <c r="G40" s="424"/>
      <c r="H40" s="445"/>
      <c r="I40" s="424"/>
      <c r="J40" s="445"/>
      <c r="K40" s="424"/>
      <c r="L40" s="445"/>
      <c r="M40" s="424"/>
      <c r="N40" s="445"/>
      <c r="O40" s="424"/>
      <c r="P40" s="445"/>
      <c r="Q40" s="424"/>
      <c r="R40" s="445"/>
      <c r="S40" s="424"/>
      <c r="T40" s="445"/>
      <c r="U40" s="424"/>
      <c r="V40" s="1080"/>
    </row>
    <row r="41" spans="1:31" s="596" customFormat="1" ht="15" customHeight="1">
      <c r="A41" s="961"/>
      <c r="B41" s="982" t="s">
        <v>613</v>
      </c>
      <c r="C41" s="982"/>
      <c r="D41" s="982"/>
      <c r="E41" s="982"/>
      <c r="F41" s="982"/>
      <c r="G41" s="982"/>
      <c r="H41" s="982"/>
      <c r="I41" s="982"/>
      <c r="J41" s="982"/>
      <c r="K41" s="982"/>
      <c r="L41" s="982"/>
      <c r="M41" s="982"/>
      <c r="N41" s="982"/>
      <c r="O41" s="982"/>
      <c r="P41" s="982"/>
      <c r="Q41" s="982"/>
      <c r="R41" s="982"/>
      <c r="S41" s="982"/>
      <c r="T41" s="982"/>
      <c r="U41" s="982"/>
      <c r="V41" s="1077"/>
      <c r="W41" s="113"/>
      <c r="X41" s="113"/>
      <c r="Y41" s="113"/>
      <c r="Z41" s="113"/>
      <c r="AA41" s="113"/>
      <c r="AB41" s="113"/>
      <c r="AC41" s="113"/>
      <c r="AD41" s="113"/>
      <c r="AE41" s="113"/>
    </row>
    <row r="42" spans="1:31" s="596" customFormat="1" ht="16.350000000000001" customHeight="1">
      <c r="A42" s="961"/>
      <c r="B42" s="987" t="s">
        <v>120</v>
      </c>
      <c r="C42" s="987"/>
      <c r="D42" s="987"/>
      <c r="E42" s="987"/>
      <c r="F42" s="1032"/>
      <c r="G42" s="842" t="s">
        <v>567</v>
      </c>
      <c r="H42" s="1046"/>
      <c r="I42" s="1042" t="s">
        <v>572</v>
      </c>
      <c r="J42" s="1046"/>
      <c r="K42" s="1042" t="s">
        <v>582</v>
      </c>
      <c r="L42" s="1046"/>
      <c r="M42" s="1042" t="s">
        <v>587</v>
      </c>
      <c r="N42" s="1046"/>
      <c r="O42" s="1042" t="s">
        <v>596</v>
      </c>
      <c r="P42" s="1046"/>
      <c r="Q42" s="1042" t="s">
        <v>599</v>
      </c>
      <c r="R42" s="1046"/>
      <c r="S42" s="1042" t="s">
        <v>600</v>
      </c>
      <c r="T42" s="1046"/>
      <c r="U42" s="1042" t="s">
        <v>601</v>
      </c>
      <c r="V42" s="1081"/>
      <c r="W42" s="113"/>
      <c r="X42" s="113"/>
      <c r="Y42" s="113"/>
      <c r="Z42" s="113"/>
      <c r="AA42" s="113"/>
      <c r="AB42" s="113"/>
      <c r="AC42" s="113"/>
      <c r="AD42" s="113"/>
      <c r="AE42" s="113"/>
    </row>
    <row r="43" spans="1:31" s="596" customFormat="1" ht="15.6" customHeight="1">
      <c r="A43" s="961"/>
      <c r="B43" s="988"/>
      <c r="C43" s="988"/>
      <c r="D43" s="988"/>
      <c r="E43" s="988"/>
      <c r="F43" s="1033"/>
      <c r="G43" s="1042"/>
      <c r="H43" s="1046"/>
      <c r="I43" s="1042"/>
      <c r="J43" s="1046"/>
      <c r="K43" s="1042"/>
      <c r="L43" s="1046"/>
      <c r="M43" s="1042"/>
      <c r="N43" s="1046"/>
      <c r="O43" s="1042"/>
      <c r="P43" s="1046"/>
      <c r="Q43" s="1042"/>
      <c r="R43" s="1046"/>
      <c r="S43" s="1042"/>
      <c r="T43" s="1046"/>
      <c r="U43" s="1042"/>
      <c r="V43" s="1081"/>
      <c r="W43" s="113"/>
      <c r="X43" s="113"/>
      <c r="Y43" s="113"/>
      <c r="Z43" s="113"/>
      <c r="AA43" s="113"/>
      <c r="AB43" s="113"/>
      <c r="AC43" s="113"/>
      <c r="AD43" s="113"/>
      <c r="AE43" s="113"/>
    </row>
    <row r="44" spans="1:31" s="596" customFormat="1" ht="15.6" customHeight="1">
      <c r="A44" s="961"/>
      <c r="B44" s="989"/>
      <c r="C44" s="989"/>
      <c r="D44" s="989"/>
      <c r="E44" s="989"/>
      <c r="F44" s="1034"/>
      <c r="G44" s="1042" t="s">
        <v>176</v>
      </c>
      <c r="H44" s="842"/>
      <c r="I44" s="842"/>
      <c r="J44" s="842"/>
      <c r="K44" s="842"/>
      <c r="L44" s="1046"/>
      <c r="M44" s="1058"/>
      <c r="N44" s="1062"/>
      <c r="O44" s="1062"/>
      <c r="P44" s="1062"/>
      <c r="Q44" s="1062"/>
      <c r="R44" s="1062"/>
      <c r="S44" s="1062"/>
      <c r="T44" s="1062"/>
      <c r="U44" s="1062"/>
      <c r="V44" s="1082"/>
      <c r="W44" s="113"/>
      <c r="X44" s="113"/>
      <c r="Y44" s="113"/>
      <c r="Z44" s="113"/>
      <c r="AA44" s="113"/>
      <c r="AB44" s="113"/>
      <c r="AC44" s="113"/>
      <c r="AD44" s="113"/>
      <c r="AE44" s="113"/>
    </row>
    <row r="45" spans="1:31" s="596" customFormat="1" ht="15.95" customHeight="1">
      <c r="A45" s="961"/>
      <c r="B45" s="590" t="s">
        <v>617</v>
      </c>
      <c r="C45" s="892"/>
      <c r="D45" s="892"/>
      <c r="E45" s="892"/>
      <c r="F45" s="445"/>
      <c r="G45" s="424"/>
      <c r="H45" s="892"/>
      <c r="I45" s="892" t="s">
        <v>591</v>
      </c>
      <c r="J45" s="892"/>
      <c r="K45" s="885"/>
      <c r="L45" s="885"/>
      <c r="M45" s="892" t="s">
        <v>363</v>
      </c>
      <c r="N45" s="892"/>
      <c r="O45" s="892"/>
      <c r="P45" s="892"/>
      <c r="Q45" s="892" t="s">
        <v>591</v>
      </c>
      <c r="R45" s="892"/>
      <c r="S45" s="476"/>
      <c r="T45" s="476"/>
      <c r="U45" s="476"/>
      <c r="V45" s="560"/>
      <c r="W45" s="113"/>
      <c r="X45" s="113"/>
      <c r="Y45" s="113"/>
      <c r="Z45" s="113"/>
      <c r="AA45" s="113"/>
      <c r="AB45" s="113"/>
      <c r="AC45" s="113"/>
      <c r="AD45" s="113"/>
      <c r="AE45" s="113"/>
    </row>
    <row r="46" spans="1:31" s="596" customFormat="1" ht="15.95" customHeight="1">
      <c r="A46" s="961"/>
      <c r="B46" s="990"/>
      <c r="C46" s="784" t="s">
        <v>569</v>
      </c>
      <c r="D46" s="843"/>
      <c r="E46" s="424" t="s">
        <v>624</v>
      </c>
      <c r="F46" s="445"/>
      <c r="G46" s="424"/>
      <c r="H46" s="892"/>
      <c r="I46" s="892" t="s">
        <v>591</v>
      </c>
      <c r="J46" s="892"/>
      <c r="K46" s="885"/>
      <c r="L46" s="885"/>
      <c r="M46" s="892" t="s">
        <v>363</v>
      </c>
      <c r="N46" s="892"/>
      <c r="O46" s="892"/>
      <c r="P46" s="892"/>
      <c r="Q46" s="892" t="s">
        <v>591</v>
      </c>
      <c r="R46" s="892"/>
      <c r="S46" s="476"/>
      <c r="T46" s="476"/>
      <c r="U46" s="476"/>
      <c r="V46" s="560"/>
      <c r="W46" s="113"/>
      <c r="X46" s="113"/>
      <c r="Y46" s="113"/>
      <c r="Z46" s="113"/>
      <c r="AA46" s="113"/>
      <c r="AB46" s="113"/>
      <c r="AC46" s="113"/>
      <c r="AD46" s="113"/>
      <c r="AE46" s="113"/>
    </row>
    <row r="47" spans="1:31" s="596" customFormat="1" ht="15.95" customHeight="1">
      <c r="A47" s="961"/>
      <c r="B47" s="991"/>
      <c r="C47" s="607"/>
      <c r="D47" s="844"/>
      <c r="E47" s="424" t="s">
        <v>577</v>
      </c>
      <c r="F47" s="445"/>
      <c r="G47" s="424"/>
      <c r="H47" s="892"/>
      <c r="I47" s="892" t="s">
        <v>591</v>
      </c>
      <c r="J47" s="892"/>
      <c r="K47" s="885"/>
      <c r="L47" s="885"/>
      <c r="M47" s="892" t="s">
        <v>363</v>
      </c>
      <c r="N47" s="892"/>
      <c r="O47" s="892"/>
      <c r="P47" s="892"/>
      <c r="Q47" s="892" t="s">
        <v>591</v>
      </c>
      <c r="R47" s="892"/>
      <c r="S47" s="476"/>
      <c r="T47" s="476"/>
      <c r="U47" s="476"/>
      <c r="V47" s="560"/>
      <c r="W47" s="113"/>
      <c r="X47" s="113"/>
      <c r="Y47" s="113"/>
      <c r="Z47" s="113"/>
      <c r="AA47" s="113"/>
      <c r="AB47" s="113"/>
      <c r="AC47" s="113"/>
      <c r="AD47" s="113"/>
      <c r="AE47" s="113"/>
    </row>
    <row r="48" spans="1:31" s="596" customFormat="1" ht="15.95" customHeight="1">
      <c r="A48" s="961"/>
      <c r="B48" s="992"/>
      <c r="C48" s="775"/>
      <c r="D48" s="845"/>
      <c r="E48" s="424" t="s">
        <v>494</v>
      </c>
      <c r="F48" s="445"/>
      <c r="G48" s="424"/>
      <c r="H48" s="892"/>
      <c r="I48" s="892" t="s">
        <v>591</v>
      </c>
      <c r="J48" s="892"/>
      <c r="K48" s="885"/>
      <c r="L48" s="885"/>
      <c r="M48" s="892" t="s">
        <v>363</v>
      </c>
      <c r="N48" s="892"/>
      <c r="O48" s="892"/>
      <c r="P48" s="892"/>
      <c r="Q48" s="892" t="s">
        <v>591</v>
      </c>
      <c r="R48" s="892"/>
      <c r="S48" s="476"/>
      <c r="T48" s="476"/>
      <c r="U48" s="476"/>
      <c r="V48" s="560"/>
      <c r="W48" s="113"/>
      <c r="X48" s="113"/>
      <c r="Y48" s="113"/>
      <c r="Z48" s="113"/>
      <c r="AA48" s="113"/>
      <c r="AB48" s="113"/>
      <c r="AC48" s="113"/>
      <c r="AD48" s="113"/>
      <c r="AE48" s="113"/>
    </row>
    <row r="49" spans="1:31" s="596" customFormat="1" ht="16.350000000000001" customHeight="1">
      <c r="A49" s="961"/>
      <c r="B49" s="612" t="s">
        <v>475</v>
      </c>
      <c r="C49" s="612"/>
      <c r="D49" s="612"/>
      <c r="E49" s="612"/>
      <c r="F49" s="843"/>
      <c r="G49" s="424"/>
      <c r="H49" s="892"/>
      <c r="I49" s="892" t="s">
        <v>591</v>
      </c>
      <c r="J49" s="892"/>
      <c r="K49" s="885"/>
      <c r="L49" s="885"/>
      <c r="M49" s="892" t="s">
        <v>363</v>
      </c>
      <c r="N49" s="892"/>
      <c r="O49" s="892"/>
      <c r="P49" s="892"/>
      <c r="Q49" s="892" t="s">
        <v>591</v>
      </c>
      <c r="R49" s="892"/>
      <c r="S49" s="476"/>
      <c r="T49" s="476"/>
      <c r="U49" s="476"/>
      <c r="V49" s="560"/>
      <c r="W49" s="113"/>
      <c r="X49" s="113"/>
      <c r="Y49" s="113"/>
      <c r="Z49" s="113"/>
      <c r="AA49" s="113"/>
      <c r="AB49" s="113"/>
      <c r="AC49" s="113"/>
      <c r="AD49" s="113"/>
      <c r="AE49" s="113"/>
    </row>
    <row r="50" spans="1:31" s="596" customFormat="1" ht="16.350000000000001" customHeight="1">
      <c r="A50" s="961"/>
      <c r="B50" s="740" t="s">
        <v>563</v>
      </c>
      <c r="C50" s="769"/>
      <c r="D50" s="769"/>
      <c r="E50" s="769"/>
      <c r="F50" s="456"/>
      <c r="G50" s="879"/>
      <c r="H50" s="886"/>
      <c r="I50" s="886"/>
      <c r="J50" s="886"/>
      <c r="K50" s="899"/>
      <c r="L50" s="895" t="s">
        <v>114</v>
      </c>
      <c r="M50" s="769"/>
      <c r="N50" s="769"/>
      <c r="O50" s="769"/>
      <c r="P50" s="900"/>
      <c r="Q50" s="900"/>
      <c r="R50" s="1064"/>
      <c r="S50" s="1064"/>
      <c r="T50" s="901"/>
      <c r="U50" s="1064"/>
      <c r="V50" s="939"/>
      <c r="W50" s="113"/>
      <c r="X50" s="113"/>
      <c r="Y50" s="113"/>
      <c r="Z50" s="113"/>
      <c r="AA50" s="113"/>
      <c r="AB50" s="113"/>
      <c r="AC50" s="113"/>
      <c r="AD50" s="113"/>
      <c r="AE50" s="113"/>
    </row>
    <row r="51" spans="1:31" ht="15" customHeight="1">
      <c r="A51" s="960" t="s">
        <v>532</v>
      </c>
      <c r="B51" s="983" t="s">
        <v>425</v>
      </c>
      <c r="C51" s="983"/>
      <c r="D51" s="983"/>
      <c r="E51" s="983"/>
      <c r="F51" s="983"/>
      <c r="G51" s="983"/>
      <c r="H51" s="983"/>
      <c r="I51" s="983"/>
      <c r="J51" s="983"/>
      <c r="K51" s="983"/>
      <c r="L51" s="983"/>
      <c r="M51" s="983"/>
      <c r="N51" s="983"/>
      <c r="O51" s="983"/>
      <c r="P51" s="983"/>
      <c r="Q51" s="983"/>
      <c r="R51" s="983"/>
      <c r="S51" s="983"/>
      <c r="T51" s="983"/>
      <c r="U51" s="983"/>
      <c r="V51" s="1079"/>
    </row>
    <row r="52" spans="1:31" ht="15" customHeight="1">
      <c r="A52" s="961"/>
      <c r="B52" s="984" t="s">
        <v>427</v>
      </c>
      <c r="C52" s="987"/>
      <c r="D52" s="987"/>
      <c r="E52" s="987"/>
      <c r="F52" s="1032"/>
      <c r="G52" s="1042" t="s">
        <v>292</v>
      </c>
      <c r="H52" s="842"/>
      <c r="I52" s="842"/>
      <c r="J52" s="1046"/>
      <c r="K52" s="424" t="s">
        <v>80</v>
      </c>
      <c r="L52" s="892"/>
      <c r="M52" s="892"/>
      <c r="N52" s="445"/>
      <c r="O52" s="424" t="s">
        <v>595</v>
      </c>
      <c r="P52" s="892"/>
      <c r="Q52" s="892"/>
      <c r="R52" s="445"/>
      <c r="S52" s="424" t="s">
        <v>190</v>
      </c>
      <c r="T52" s="892"/>
      <c r="U52" s="892"/>
      <c r="V52" s="1080"/>
    </row>
    <row r="53" spans="1:31" ht="15" customHeight="1">
      <c r="A53" s="961"/>
      <c r="B53" s="985"/>
      <c r="C53" s="988"/>
      <c r="D53" s="988"/>
      <c r="E53" s="988"/>
      <c r="F53" s="1033"/>
      <c r="G53" s="424" t="s">
        <v>465</v>
      </c>
      <c r="H53" s="445"/>
      <c r="I53" s="424" t="s">
        <v>468</v>
      </c>
      <c r="J53" s="445"/>
      <c r="K53" s="424" t="s">
        <v>465</v>
      </c>
      <c r="L53" s="445"/>
      <c r="M53" s="424" t="s">
        <v>468</v>
      </c>
      <c r="N53" s="445"/>
      <c r="O53" s="424" t="s">
        <v>465</v>
      </c>
      <c r="P53" s="445"/>
      <c r="Q53" s="424" t="s">
        <v>468</v>
      </c>
      <c r="R53" s="445"/>
      <c r="S53" s="424" t="s">
        <v>465</v>
      </c>
      <c r="T53" s="445"/>
      <c r="U53" s="424" t="s">
        <v>468</v>
      </c>
      <c r="V53" s="1080"/>
    </row>
    <row r="54" spans="1:31" ht="15" customHeight="1">
      <c r="A54" s="961"/>
      <c r="B54" s="986"/>
      <c r="C54" s="424" t="s">
        <v>510</v>
      </c>
      <c r="D54" s="892"/>
      <c r="E54" s="892"/>
      <c r="F54" s="445"/>
      <c r="G54" s="424"/>
      <c r="H54" s="445"/>
      <c r="I54" s="424"/>
      <c r="J54" s="445"/>
      <c r="K54" s="424"/>
      <c r="L54" s="445"/>
      <c r="M54" s="424"/>
      <c r="N54" s="445"/>
      <c r="O54" s="424"/>
      <c r="P54" s="445"/>
      <c r="Q54" s="424"/>
      <c r="R54" s="445"/>
      <c r="S54" s="424"/>
      <c r="T54" s="445"/>
      <c r="U54" s="424"/>
      <c r="V54" s="1080"/>
    </row>
    <row r="55" spans="1:31" ht="15" customHeight="1">
      <c r="A55" s="961"/>
      <c r="B55" s="403"/>
      <c r="C55" s="1014" t="s">
        <v>439</v>
      </c>
      <c r="D55" s="892"/>
      <c r="E55" s="892"/>
      <c r="F55" s="445"/>
      <c r="G55" s="424"/>
      <c r="H55" s="445"/>
      <c r="I55" s="424"/>
      <c r="J55" s="445"/>
      <c r="K55" s="424"/>
      <c r="L55" s="445"/>
      <c r="M55" s="424"/>
      <c r="N55" s="445"/>
      <c r="O55" s="424"/>
      <c r="P55" s="445"/>
      <c r="Q55" s="424"/>
      <c r="R55" s="445"/>
      <c r="S55" s="424"/>
      <c r="T55" s="445"/>
      <c r="U55" s="424"/>
      <c r="V55" s="1080"/>
    </row>
    <row r="56" spans="1:31" s="596" customFormat="1" ht="15" customHeight="1">
      <c r="A56" s="961"/>
      <c r="B56" s="982" t="s">
        <v>613</v>
      </c>
      <c r="C56" s="982"/>
      <c r="D56" s="982"/>
      <c r="E56" s="982"/>
      <c r="F56" s="982"/>
      <c r="G56" s="982"/>
      <c r="H56" s="982"/>
      <c r="I56" s="982"/>
      <c r="J56" s="982"/>
      <c r="K56" s="982"/>
      <c r="L56" s="982"/>
      <c r="M56" s="982"/>
      <c r="N56" s="982"/>
      <c r="O56" s="982"/>
      <c r="P56" s="982"/>
      <c r="Q56" s="982"/>
      <c r="R56" s="982"/>
      <c r="S56" s="982"/>
      <c r="T56" s="982"/>
      <c r="U56" s="982"/>
      <c r="V56" s="1077"/>
      <c r="W56" s="113"/>
      <c r="X56" s="113"/>
      <c r="Y56" s="113"/>
      <c r="Z56" s="113"/>
      <c r="AA56" s="113"/>
      <c r="AB56" s="113"/>
      <c r="AC56" s="113"/>
      <c r="AD56" s="113"/>
      <c r="AE56" s="113"/>
    </row>
    <row r="57" spans="1:31" s="596" customFormat="1" ht="16.350000000000001" customHeight="1">
      <c r="A57" s="961"/>
      <c r="B57" s="987" t="s">
        <v>120</v>
      </c>
      <c r="C57" s="987"/>
      <c r="D57" s="987"/>
      <c r="E57" s="987"/>
      <c r="F57" s="1032"/>
      <c r="G57" s="842" t="s">
        <v>567</v>
      </c>
      <c r="H57" s="1046"/>
      <c r="I57" s="1042" t="s">
        <v>572</v>
      </c>
      <c r="J57" s="1046"/>
      <c r="K57" s="1042" t="s">
        <v>582</v>
      </c>
      <c r="L57" s="1046"/>
      <c r="M57" s="1042" t="s">
        <v>587</v>
      </c>
      <c r="N57" s="1046"/>
      <c r="O57" s="1042" t="s">
        <v>596</v>
      </c>
      <c r="P57" s="1046"/>
      <c r="Q57" s="1042" t="s">
        <v>599</v>
      </c>
      <c r="R57" s="1046"/>
      <c r="S57" s="1042" t="s">
        <v>600</v>
      </c>
      <c r="T57" s="1046"/>
      <c r="U57" s="1042" t="s">
        <v>601</v>
      </c>
      <c r="V57" s="1081"/>
      <c r="W57" s="113"/>
      <c r="X57" s="113"/>
      <c r="Y57" s="113"/>
      <c r="Z57" s="113"/>
      <c r="AA57" s="113"/>
      <c r="AB57" s="113"/>
      <c r="AC57" s="113"/>
      <c r="AD57" s="113"/>
      <c r="AE57" s="113"/>
    </row>
    <row r="58" spans="1:31" s="596" customFormat="1" ht="15.6" customHeight="1">
      <c r="A58" s="961"/>
      <c r="B58" s="988"/>
      <c r="C58" s="988"/>
      <c r="D58" s="988"/>
      <c r="E58" s="988"/>
      <c r="F58" s="1033"/>
      <c r="G58" s="1042"/>
      <c r="H58" s="1046"/>
      <c r="I58" s="1042"/>
      <c r="J58" s="1046"/>
      <c r="K58" s="1042"/>
      <c r="L58" s="1046"/>
      <c r="M58" s="1042"/>
      <c r="N58" s="1046"/>
      <c r="O58" s="1042"/>
      <c r="P58" s="1046"/>
      <c r="Q58" s="1042"/>
      <c r="R58" s="1046"/>
      <c r="S58" s="1042"/>
      <c r="T58" s="1046"/>
      <c r="U58" s="1042"/>
      <c r="V58" s="1081"/>
      <c r="W58" s="113"/>
      <c r="X58" s="113"/>
      <c r="Y58" s="113"/>
      <c r="Z58" s="113"/>
      <c r="AA58" s="113"/>
      <c r="AB58" s="113"/>
      <c r="AC58" s="113"/>
      <c r="AD58" s="113"/>
      <c r="AE58" s="113"/>
    </row>
    <row r="59" spans="1:31" s="596" customFormat="1" ht="15.6" customHeight="1">
      <c r="A59" s="961"/>
      <c r="B59" s="989"/>
      <c r="C59" s="989"/>
      <c r="D59" s="989"/>
      <c r="E59" s="989"/>
      <c r="F59" s="1034"/>
      <c r="G59" s="1042" t="s">
        <v>176</v>
      </c>
      <c r="H59" s="842"/>
      <c r="I59" s="842"/>
      <c r="J59" s="842"/>
      <c r="K59" s="842"/>
      <c r="L59" s="1046"/>
      <c r="M59" s="1058"/>
      <c r="N59" s="1062"/>
      <c r="O59" s="1062"/>
      <c r="P59" s="1062"/>
      <c r="Q59" s="1062"/>
      <c r="R59" s="1062"/>
      <c r="S59" s="1062"/>
      <c r="T59" s="1062"/>
      <c r="U59" s="1062"/>
      <c r="V59" s="1082"/>
      <c r="W59" s="113"/>
      <c r="X59" s="113"/>
      <c r="Y59" s="113"/>
      <c r="Z59" s="113"/>
      <c r="AA59" s="113"/>
      <c r="AB59" s="113"/>
      <c r="AC59" s="113"/>
      <c r="AD59" s="113"/>
      <c r="AE59" s="113"/>
    </row>
    <row r="60" spans="1:31" s="596" customFormat="1" ht="15.95" customHeight="1">
      <c r="A60" s="961"/>
      <c r="B60" s="590" t="s">
        <v>617</v>
      </c>
      <c r="C60" s="892"/>
      <c r="D60" s="892"/>
      <c r="E60" s="892"/>
      <c r="F60" s="445"/>
      <c r="G60" s="424"/>
      <c r="H60" s="892"/>
      <c r="I60" s="892" t="s">
        <v>591</v>
      </c>
      <c r="J60" s="892"/>
      <c r="K60" s="885"/>
      <c r="L60" s="885"/>
      <c r="M60" s="892" t="s">
        <v>363</v>
      </c>
      <c r="N60" s="892"/>
      <c r="O60" s="892"/>
      <c r="P60" s="892"/>
      <c r="Q60" s="892" t="s">
        <v>591</v>
      </c>
      <c r="R60" s="892"/>
      <c r="S60" s="476"/>
      <c r="T60" s="476"/>
      <c r="U60" s="476"/>
      <c r="V60" s="560"/>
      <c r="W60" s="113"/>
      <c r="X60" s="113"/>
      <c r="Y60" s="113"/>
      <c r="Z60" s="113"/>
      <c r="AA60" s="113"/>
      <c r="AB60" s="113"/>
      <c r="AC60" s="113"/>
      <c r="AD60" s="113"/>
      <c r="AE60" s="113"/>
    </row>
    <row r="61" spans="1:31" s="596" customFormat="1" ht="15.95" customHeight="1">
      <c r="A61" s="961"/>
      <c r="B61" s="990"/>
      <c r="C61" s="784" t="s">
        <v>569</v>
      </c>
      <c r="D61" s="843"/>
      <c r="E61" s="424" t="s">
        <v>624</v>
      </c>
      <c r="F61" s="445"/>
      <c r="G61" s="424"/>
      <c r="H61" s="892"/>
      <c r="I61" s="892" t="s">
        <v>591</v>
      </c>
      <c r="J61" s="892"/>
      <c r="K61" s="885"/>
      <c r="L61" s="885"/>
      <c r="M61" s="892" t="s">
        <v>363</v>
      </c>
      <c r="N61" s="892"/>
      <c r="O61" s="892"/>
      <c r="P61" s="892"/>
      <c r="Q61" s="892" t="s">
        <v>591</v>
      </c>
      <c r="R61" s="892"/>
      <c r="S61" s="476"/>
      <c r="T61" s="476"/>
      <c r="U61" s="476"/>
      <c r="V61" s="560"/>
      <c r="W61" s="113" t="s">
        <v>354</v>
      </c>
      <c r="X61" s="113"/>
      <c r="Y61" s="113"/>
      <c r="Z61" s="113"/>
      <c r="AA61" s="113"/>
      <c r="AB61" s="113"/>
      <c r="AC61" s="113"/>
      <c r="AD61" s="113"/>
      <c r="AE61" s="113"/>
    </row>
    <row r="62" spans="1:31" s="596" customFormat="1" ht="15.95" customHeight="1">
      <c r="A62" s="961"/>
      <c r="B62" s="991"/>
      <c r="C62" s="607"/>
      <c r="D62" s="844"/>
      <c r="E62" s="424" t="s">
        <v>577</v>
      </c>
      <c r="F62" s="445"/>
      <c r="G62" s="424"/>
      <c r="H62" s="892"/>
      <c r="I62" s="892" t="s">
        <v>591</v>
      </c>
      <c r="J62" s="892"/>
      <c r="K62" s="885"/>
      <c r="L62" s="885"/>
      <c r="M62" s="892" t="s">
        <v>363</v>
      </c>
      <c r="N62" s="892"/>
      <c r="O62" s="892"/>
      <c r="P62" s="892"/>
      <c r="Q62" s="892" t="s">
        <v>591</v>
      </c>
      <c r="R62" s="892"/>
      <c r="S62" s="476"/>
      <c r="T62" s="476"/>
      <c r="U62" s="476"/>
      <c r="V62" s="560"/>
      <c r="W62" s="113"/>
      <c r="X62" s="113"/>
      <c r="Y62" s="113"/>
      <c r="Z62" s="113"/>
      <c r="AA62" s="113"/>
      <c r="AB62" s="113"/>
      <c r="AC62" s="113"/>
      <c r="AD62" s="113"/>
      <c r="AE62" s="113"/>
    </row>
    <row r="63" spans="1:31" s="596" customFormat="1" ht="15.95" customHeight="1">
      <c r="A63" s="961"/>
      <c r="B63" s="992"/>
      <c r="C63" s="775"/>
      <c r="D63" s="845"/>
      <c r="E63" s="424" t="s">
        <v>494</v>
      </c>
      <c r="F63" s="445"/>
      <c r="G63" s="424"/>
      <c r="H63" s="892"/>
      <c r="I63" s="892" t="s">
        <v>591</v>
      </c>
      <c r="J63" s="892"/>
      <c r="K63" s="885"/>
      <c r="L63" s="885"/>
      <c r="M63" s="892" t="s">
        <v>363</v>
      </c>
      <c r="N63" s="892"/>
      <c r="O63" s="892"/>
      <c r="P63" s="892"/>
      <c r="Q63" s="892" t="s">
        <v>591</v>
      </c>
      <c r="R63" s="892"/>
      <c r="S63" s="476"/>
      <c r="T63" s="476"/>
      <c r="U63" s="476"/>
      <c r="V63" s="560"/>
      <c r="W63" s="113"/>
      <c r="X63" s="113"/>
      <c r="Y63" s="113"/>
      <c r="Z63" s="113"/>
      <c r="AA63" s="113"/>
      <c r="AB63" s="113"/>
      <c r="AC63" s="113"/>
      <c r="AD63" s="113"/>
      <c r="AE63" s="113"/>
    </row>
    <row r="64" spans="1:31" s="596" customFormat="1" ht="16.350000000000001" customHeight="1">
      <c r="A64" s="961"/>
      <c r="B64" s="612" t="s">
        <v>475</v>
      </c>
      <c r="C64" s="612"/>
      <c r="D64" s="612"/>
      <c r="E64" s="612"/>
      <c r="F64" s="843"/>
      <c r="G64" s="424"/>
      <c r="H64" s="892"/>
      <c r="I64" s="892" t="s">
        <v>591</v>
      </c>
      <c r="J64" s="892"/>
      <c r="K64" s="885"/>
      <c r="L64" s="885"/>
      <c r="M64" s="892" t="s">
        <v>363</v>
      </c>
      <c r="N64" s="892"/>
      <c r="O64" s="892"/>
      <c r="P64" s="892"/>
      <c r="Q64" s="892" t="s">
        <v>591</v>
      </c>
      <c r="R64" s="892"/>
      <c r="S64" s="476"/>
      <c r="T64" s="476"/>
      <c r="U64" s="476"/>
      <c r="V64" s="560"/>
      <c r="W64" s="113"/>
      <c r="X64" s="113"/>
      <c r="Y64" s="113"/>
      <c r="Z64" s="113"/>
      <c r="AA64" s="113"/>
      <c r="AB64" s="113"/>
      <c r="AC64" s="113"/>
      <c r="AD64" s="113"/>
      <c r="AE64" s="113"/>
    </row>
    <row r="65" spans="1:31" s="596" customFormat="1" ht="16.350000000000001" customHeight="1">
      <c r="A65" s="961"/>
      <c r="B65" s="740" t="s">
        <v>563</v>
      </c>
      <c r="C65" s="769"/>
      <c r="D65" s="769"/>
      <c r="E65" s="769"/>
      <c r="F65" s="456"/>
      <c r="G65" s="879"/>
      <c r="H65" s="886"/>
      <c r="I65" s="886"/>
      <c r="J65" s="886"/>
      <c r="K65" s="899"/>
      <c r="L65" s="895" t="s">
        <v>114</v>
      </c>
      <c r="M65" s="769"/>
      <c r="N65" s="769"/>
      <c r="O65" s="769"/>
      <c r="P65" s="900"/>
      <c r="Q65" s="900"/>
      <c r="R65" s="1064"/>
      <c r="S65" s="1064"/>
      <c r="T65" s="901"/>
      <c r="U65" s="1064"/>
      <c r="V65" s="939"/>
      <c r="W65" s="113"/>
      <c r="X65" s="113"/>
      <c r="Y65" s="113"/>
      <c r="Z65" s="113"/>
      <c r="AA65" s="113"/>
      <c r="AB65" s="113"/>
      <c r="AC65" s="113"/>
      <c r="AD65" s="113"/>
      <c r="AE65" s="113"/>
    </row>
    <row r="66" spans="1:31" ht="15" customHeight="1">
      <c r="A66" s="745" t="s">
        <v>430</v>
      </c>
      <c r="B66" s="781"/>
      <c r="C66" s="781"/>
      <c r="D66" s="781"/>
      <c r="E66" s="1027" t="s">
        <v>467</v>
      </c>
      <c r="F66" s="846"/>
      <c r="G66" s="846"/>
      <c r="H66" s="846"/>
      <c r="I66" s="846"/>
      <c r="J66" s="846"/>
      <c r="K66" s="846"/>
      <c r="L66" s="846"/>
      <c r="M66" s="846"/>
      <c r="N66" s="846"/>
      <c r="O66" s="846"/>
      <c r="P66" s="846"/>
      <c r="Q66" s="846"/>
      <c r="R66" s="846"/>
      <c r="S66" s="846"/>
      <c r="T66" s="846"/>
      <c r="U66" s="846"/>
      <c r="V66" s="940"/>
    </row>
    <row r="67" spans="1:31" ht="16.5" customHeight="1">
      <c r="A67" s="397"/>
      <c r="B67" s="397"/>
      <c r="C67" s="397"/>
      <c r="D67" s="397"/>
      <c r="E67" s="397"/>
      <c r="F67" s="397"/>
      <c r="G67" s="475"/>
      <c r="H67" s="475"/>
      <c r="I67" s="475"/>
      <c r="J67" s="475"/>
      <c r="K67" s="475"/>
      <c r="L67" s="475"/>
      <c r="M67" s="475"/>
      <c r="N67" s="475"/>
      <c r="O67" s="475"/>
      <c r="P67" s="475"/>
      <c r="Q67" s="475"/>
      <c r="R67" s="475"/>
      <c r="S67" s="475"/>
      <c r="T67" s="475"/>
      <c r="U67" s="475" t="s">
        <v>354</v>
      </c>
      <c r="V67" s="475"/>
    </row>
    <row r="68" spans="1:31" ht="16.5" customHeight="1">
      <c r="A68" s="397"/>
      <c r="B68" s="397"/>
      <c r="C68" s="397"/>
      <c r="D68" s="397"/>
      <c r="E68" s="397"/>
      <c r="F68" s="397"/>
      <c r="G68" s="475"/>
      <c r="H68" s="475"/>
      <c r="I68" s="475"/>
      <c r="J68" s="475"/>
      <c r="K68" s="475"/>
      <c r="L68" s="475"/>
      <c r="M68" s="475"/>
      <c r="N68" s="475"/>
      <c r="O68" s="475"/>
      <c r="P68" s="475"/>
      <c r="Q68" s="475"/>
      <c r="R68" s="475"/>
      <c r="S68" s="475"/>
      <c r="T68" s="475"/>
      <c r="U68" s="475" t="s">
        <v>287</v>
      </c>
      <c r="V68" s="475"/>
    </row>
    <row r="69" spans="1:31" s="957" customFormat="1" ht="36" customHeight="1">
      <c r="A69" s="962" t="s">
        <v>606</v>
      </c>
      <c r="B69" s="962"/>
      <c r="C69" s="962"/>
      <c r="D69" s="962"/>
      <c r="E69" s="962"/>
      <c r="F69" s="962"/>
      <c r="G69" s="962"/>
      <c r="H69" s="962"/>
      <c r="I69" s="962"/>
      <c r="J69" s="962"/>
      <c r="K69" s="962"/>
      <c r="L69" s="962"/>
      <c r="M69" s="962"/>
      <c r="N69" s="962"/>
      <c r="O69" s="962"/>
      <c r="P69" s="962"/>
      <c r="Q69" s="962"/>
      <c r="R69" s="962"/>
      <c r="S69" s="962"/>
      <c r="T69" s="962"/>
      <c r="U69" s="962"/>
      <c r="V69" s="962"/>
    </row>
    <row r="70" spans="1:31" s="957" customFormat="1" ht="15" customHeight="1">
      <c r="A70" s="352" t="s">
        <v>421</v>
      </c>
      <c r="B70" s="811" t="s">
        <v>64</v>
      </c>
      <c r="C70" s="811"/>
      <c r="D70" s="819"/>
      <c r="E70" s="645"/>
      <c r="F70" s="660"/>
      <c r="G70" s="660"/>
      <c r="H70" s="660"/>
      <c r="I70" s="660"/>
      <c r="J70" s="660"/>
      <c r="K70" s="660"/>
      <c r="L70" s="660"/>
      <c r="M70" s="660"/>
      <c r="N70" s="660"/>
      <c r="O70" s="660"/>
      <c r="P70" s="660"/>
      <c r="Q70" s="660"/>
      <c r="R70" s="660"/>
      <c r="S70" s="660"/>
      <c r="T70" s="660"/>
      <c r="U70" s="660"/>
      <c r="V70" s="726"/>
    </row>
    <row r="71" spans="1:31" s="957" customFormat="1" ht="28.35" customHeight="1">
      <c r="A71" s="353"/>
      <c r="B71" s="431" t="s">
        <v>501</v>
      </c>
      <c r="C71" s="431"/>
      <c r="D71" s="453"/>
      <c r="E71" s="635"/>
      <c r="F71" s="655"/>
      <c r="G71" s="655"/>
      <c r="H71" s="655"/>
      <c r="I71" s="655"/>
      <c r="J71" s="655"/>
      <c r="K71" s="655"/>
      <c r="L71" s="655"/>
      <c r="M71" s="655"/>
      <c r="N71" s="655"/>
      <c r="O71" s="655"/>
      <c r="P71" s="655"/>
      <c r="Q71" s="655"/>
      <c r="R71" s="655"/>
      <c r="S71" s="655"/>
      <c r="T71" s="655"/>
      <c r="U71" s="655"/>
      <c r="V71" s="714"/>
    </row>
    <row r="72" spans="1:31" s="957" customFormat="1" ht="15" customHeight="1">
      <c r="A72" s="353"/>
      <c r="B72" s="606" t="s">
        <v>618</v>
      </c>
      <c r="C72" s="396"/>
      <c r="D72" s="451"/>
      <c r="E72" s="518" t="s">
        <v>626</v>
      </c>
      <c r="F72" s="396"/>
      <c r="G72" s="396"/>
      <c r="H72" s="1047"/>
      <c r="I72" s="1047"/>
      <c r="J72" s="396" t="s">
        <v>481</v>
      </c>
      <c r="K72" s="1047"/>
      <c r="L72" s="1047"/>
      <c r="M72" s="396" t="s">
        <v>471</v>
      </c>
      <c r="N72" s="396"/>
      <c r="O72" s="396"/>
      <c r="P72" s="396"/>
      <c r="Q72" s="396"/>
      <c r="R72" s="396"/>
      <c r="S72" s="396"/>
      <c r="T72" s="396"/>
      <c r="U72" s="396"/>
      <c r="V72" s="558"/>
    </row>
    <row r="73" spans="1:31" s="957" customFormat="1" ht="15" customHeight="1">
      <c r="A73" s="353"/>
      <c r="B73" s="607"/>
      <c r="C73" s="397"/>
      <c r="D73" s="452"/>
      <c r="E73" s="636"/>
      <c r="F73" s="23"/>
      <c r="G73" s="23"/>
      <c r="H73" s="108" t="s">
        <v>137</v>
      </c>
      <c r="I73" s="23" t="s">
        <v>144</v>
      </c>
      <c r="J73" s="23"/>
      <c r="K73" s="23"/>
      <c r="L73" s="23"/>
      <c r="M73" s="23"/>
      <c r="N73" s="23"/>
      <c r="O73" s="108" t="s">
        <v>167</v>
      </c>
      <c r="P73" s="23" t="s">
        <v>178</v>
      </c>
      <c r="Q73" s="23"/>
      <c r="R73" s="23"/>
      <c r="S73" s="23"/>
      <c r="T73" s="23"/>
      <c r="U73" s="23"/>
      <c r="V73" s="229"/>
    </row>
    <row r="74" spans="1:31" s="957" customFormat="1" ht="15" customHeight="1">
      <c r="A74" s="353"/>
      <c r="B74" s="607"/>
      <c r="C74" s="397"/>
      <c r="D74" s="452"/>
      <c r="E74" s="636"/>
      <c r="F74" s="23"/>
      <c r="G74" s="23"/>
      <c r="H74" s="108" t="s">
        <v>143</v>
      </c>
      <c r="I74" s="23" t="s">
        <v>147</v>
      </c>
      <c r="J74" s="23"/>
      <c r="K74" s="23"/>
      <c r="L74" s="23"/>
      <c r="M74" s="23"/>
      <c r="N74" s="23"/>
      <c r="O74" s="108" t="s">
        <v>170</v>
      </c>
      <c r="P74" s="23" t="s">
        <v>181</v>
      </c>
      <c r="Q74" s="23"/>
      <c r="R74" s="23"/>
      <c r="S74" s="23"/>
      <c r="T74" s="23"/>
      <c r="U74" s="23"/>
      <c r="V74" s="229"/>
    </row>
    <row r="75" spans="1:31" s="957" customFormat="1" ht="18.95" customHeight="1">
      <c r="A75" s="353"/>
      <c r="B75" s="608"/>
      <c r="C75" s="624"/>
      <c r="D75" s="529"/>
      <c r="E75" s="634"/>
      <c r="F75" s="654"/>
      <c r="G75" s="654"/>
      <c r="H75" s="654"/>
      <c r="I75" s="654"/>
      <c r="J75" s="654"/>
      <c r="K75" s="654"/>
      <c r="L75" s="654"/>
      <c r="M75" s="654"/>
      <c r="N75" s="654"/>
      <c r="O75" s="654"/>
      <c r="P75" s="654"/>
      <c r="Q75" s="654"/>
      <c r="R75" s="654"/>
      <c r="S75" s="654"/>
      <c r="T75" s="654"/>
      <c r="U75" s="654"/>
      <c r="V75" s="713"/>
    </row>
    <row r="76" spans="1:31" s="957" customFormat="1" ht="15" customHeight="1">
      <c r="A76" s="353"/>
      <c r="B76" s="396" t="s">
        <v>210</v>
      </c>
      <c r="C76" s="396"/>
      <c r="D76" s="396"/>
      <c r="E76" s="637" t="s">
        <v>60</v>
      </c>
      <c r="F76" s="656"/>
      <c r="G76" s="667"/>
      <c r="H76" s="672"/>
      <c r="I76" s="672"/>
      <c r="J76" s="672"/>
      <c r="K76" s="695" t="s">
        <v>159</v>
      </c>
      <c r="L76" s="695"/>
      <c r="M76" s="703"/>
      <c r="N76" s="707"/>
      <c r="O76" s="398" t="s">
        <v>232</v>
      </c>
      <c r="P76" s="431"/>
      <c r="Q76" s="667"/>
      <c r="R76" s="672"/>
      <c r="S76" s="672"/>
      <c r="T76" s="672"/>
      <c r="U76" s="672"/>
      <c r="V76" s="715"/>
    </row>
    <row r="77" spans="1:31" s="957" customFormat="1" ht="15" customHeight="1">
      <c r="A77" s="963"/>
      <c r="B77" s="108"/>
      <c r="C77" s="108"/>
      <c r="D77" s="108"/>
      <c r="E77" s="638" t="s">
        <v>134</v>
      </c>
      <c r="F77" s="657"/>
      <c r="G77" s="667"/>
      <c r="H77" s="672"/>
      <c r="I77" s="672"/>
      <c r="J77" s="672"/>
      <c r="K77" s="672"/>
      <c r="L77" s="672"/>
      <c r="M77" s="672"/>
      <c r="N77" s="672"/>
      <c r="O77" s="672"/>
      <c r="P77" s="672"/>
      <c r="Q77" s="672"/>
      <c r="R77" s="672"/>
      <c r="S77" s="672"/>
      <c r="T77" s="672"/>
      <c r="U77" s="672"/>
      <c r="V77" s="715"/>
    </row>
    <row r="78" spans="1:31" s="957" customFormat="1" ht="15" customHeight="1">
      <c r="A78" s="964" t="s">
        <v>524</v>
      </c>
      <c r="B78" s="993"/>
      <c r="C78" s="993"/>
      <c r="D78" s="993"/>
      <c r="E78" s="993"/>
      <c r="F78" s="993"/>
      <c r="G78" s="993"/>
      <c r="H78" s="993"/>
      <c r="I78" s="993"/>
      <c r="J78" s="993"/>
      <c r="K78" s="993"/>
      <c r="L78" s="993"/>
      <c r="M78" s="993"/>
      <c r="N78" s="993"/>
      <c r="O78" s="993"/>
      <c r="P78" s="993"/>
      <c r="Q78" s="993"/>
      <c r="R78" s="993"/>
      <c r="S78" s="993"/>
      <c r="T78" s="993"/>
      <c r="U78" s="993"/>
      <c r="V78" s="1083"/>
    </row>
    <row r="79" spans="1:31" ht="15" customHeight="1">
      <c r="A79" s="740" t="s">
        <v>526</v>
      </c>
      <c r="B79" s="769"/>
      <c r="C79" s="769"/>
      <c r="D79" s="769"/>
      <c r="E79" s="769"/>
      <c r="F79" s="769"/>
      <c r="G79" s="769"/>
      <c r="H79" s="769"/>
      <c r="I79" s="1050"/>
      <c r="J79" s="1053"/>
      <c r="K79" s="1053"/>
      <c r="L79" s="456" t="s">
        <v>586</v>
      </c>
      <c r="M79" s="769" t="s">
        <v>78</v>
      </c>
      <c r="N79" s="769"/>
      <c r="O79" s="769"/>
      <c r="P79" s="769"/>
      <c r="Q79" s="769"/>
      <c r="R79" s="769"/>
      <c r="S79" s="456"/>
      <c r="T79" s="1050"/>
      <c r="U79" s="1053"/>
      <c r="V79" s="1078" t="s">
        <v>179</v>
      </c>
      <c r="W79" s="957"/>
    </row>
    <row r="80" spans="1:31" s="596" customFormat="1" ht="15" customHeight="1">
      <c r="A80" s="961" t="s">
        <v>274</v>
      </c>
      <c r="B80" s="982" t="s">
        <v>613</v>
      </c>
      <c r="C80" s="982"/>
      <c r="D80" s="982"/>
      <c r="E80" s="982"/>
      <c r="F80" s="982"/>
      <c r="G80" s="982"/>
      <c r="H80" s="982"/>
      <c r="I80" s="982"/>
      <c r="J80" s="982"/>
      <c r="K80" s="982"/>
      <c r="L80" s="982"/>
      <c r="M80" s="982"/>
      <c r="N80" s="982"/>
      <c r="O80" s="982"/>
      <c r="P80" s="982"/>
      <c r="Q80" s="982"/>
      <c r="R80" s="982"/>
      <c r="S80" s="982"/>
      <c r="T80" s="982"/>
      <c r="U80" s="982"/>
      <c r="V80" s="1077"/>
      <c r="W80" s="113"/>
      <c r="X80" s="113"/>
      <c r="Y80" s="113"/>
      <c r="Z80" s="113"/>
      <c r="AA80" s="113"/>
      <c r="AB80" s="113"/>
      <c r="AC80" s="113"/>
      <c r="AD80" s="113"/>
      <c r="AE80" s="113"/>
    </row>
    <row r="81" spans="1:31" s="596" customFormat="1" ht="16.350000000000001" customHeight="1">
      <c r="A81" s="961"/>
      <c r="B81" s="987" t="s">
        <v>120</v>
      </c>
      <c r="C81" s="987"/>
      <c r="D81" s="987"/>
      <c r="E81" s="987"/>
      <c r="F81" s="1032"/>
      <c r="G81" s="842" t="s">
        <v>567</v>
      </c>
      <c r="H81" s="1046"/>
      <c r="I81" s="1042" t="s">
        <v>572</v>
      </c>
      <c r="J81" s="1046"/>
      <c r="K81" s="1042" t="s">
        <v>582</v>
      </c>
      <c r="L81" s="1046"/>
      <c r="M81" s="1042" t="s">
        <v>587</v>
      </c>
      <c r="N81" s="1046"/>
      <c r="O81" s="1042" t="s">
        <v>596</v>
      </c>
      <c r="P81" s="1046"/>
      <c r="Q81" s="1042" t="s">
        <v>599</v>
      </c>
      <c r="R81" s="1046"/>
      <c r="S81" s="1042" t="s">
        <v>600</v>
      </c>
      <c r="T81" s="1046"/>
      <c r="U81" s="1042" t="s">
        <v>601</v>
      </c>
      <c r="V81" s="1081"/>
      <c r="W81" s="113"/>
      <c r="X81" s="113"/>
      <c r="Y81" s="113"/>
      <c r="Z81" s="113"/>
      <c r="AA81" s="113"/>
      <c r="AB81" s="113"/>
      <c r="AC81" s="113"/>
      <c r="AD81" s="113"/>
      <c r="AE81" s="113"/>
    </row>
    <row r="82" spans="1:31" s="596" customFormat="1" ht="15.6" customHeight="1">
      <c r="A82" s="961"/>
      <c r="B82" s="988"/>
      <c r="C82" s="988"/>
      <c r="D82" s="988"/>
      <c r="E82" s="988"/>
      <c r="F82" s="1033"/>
      <c r="G82" s="1042"/>
      <c r="H82" s="1046"/>
      <c r="I82" s="1042"/>
      <c r="J82" s="1046"/>
      <c r="K82" s="1042"/>
      <c r="L82" s="1046"/>
      <c r="M82" s="1042"/>
      <c r="N82" s="1046"/>
      <c r="O82" s="1042"/>
      <c r="P82" s="1046"/>
      <c r="Q82" s="1042"/>
      <c r="R82" s="1046"/>
      <c r="S82" s="1042"/>
      <c r="T82" s="1046"/>
      <c r="U82" s="1042"/>
      <c r="V82" s="1081"/>
      <c r="W82" s="113"/>
      <c r="X82" s="113"/>
      <c r="Y82" s="113"/>
      <c r="Z82" s="113"/>
      <c r="AA82" s="113"/>
      <c r="AB82" s="113"/>
      <c r="AC82" s="113"/>
      <c r="AD82" s="113"/>
      <c r="AE82" s="113"/>
    </row>
    <row r="83" spans="1:31" s="596" customFormat="1" ht="15.6" customHeight="1">
      <c r="A83" s="961"/>
      <c r="B83" s="989"/>
      <c r="C83" s="989"/>
      <c r="D83" s="989"/>
      <c r="E83" s="989"/>
      <c r="F83" s="1034"/>
      <c r="G83" s="1042" t="s">
        <v>176</v>
      </c>
      <c r="H83" s="842"/>
      <c r="I83" s="842"/>
      <c r="J83" s="842"/>
      <c r="K83" s="842"/>
      <c r="L83" s="1046"/>
      <c r="M83" s="1058"/>
      <c r="N83" s="1062"/>
      <c r="O83" s="1062"/>
      <c r="P83" s="1062"/>
      <c r="Q83" s="1062"/>
      <c r="R83" s="1062"/>
      <c r="S83" s="1062"/>
      <c r="T83" s="1062"/>
      <c r="U83" s="1062"/>
      <c r="V83" s="1082"/>
      <c r="W83" s="113"/>
      <c r="X83" s="113" t="s">
        <v>354</v>
      </c>
      <c r="Y83" s="113"/>
      <c r="Z83" s="113"/>
      <c r="AA83" s="113"/>
      <c r="AB83" s="113"/>
      <c r="AC83" s="113"/>
      <c r="AD83" s="113"/>
      <c r="AE83" s="113"/>
    </row>
    <row r="84" spans="1:31" s="596" customFormat="1" ht="15.95" customHeight="1">
      <c r="A84" s="961"/>
      <c r="B84" s="590" t="s">
        <v>617</v>
      </c>
      <c r="C84" s="892"/>
      <c r="D84" s="892"/>
      <c r="E84" s="892"/>
      <c r="F84" s="445"/>
      <c r="G84" s="424"/>
      <c r="H84" s="892"/>
      <c r="I84" s="892" t="s">
        <v>591</v>
      </c>
      <c r="J84" s="892"/>
      <c r="K84" s="885"/>
      <c r="L84" s="885"/>
      <c r="M84" s="892" t="s">
        <v>363</v>
      </c>
      <c r="N84" s="892"/>
      <c r="O84" s="892"/>
      <c r="P84" s="892"/>
      <c r="Q84" s="892" t="s">
        <v>591</v>
      </c>
      <c r="R84" s="892"/>
      <c r="S84" s="476"/>
      <c r="T84" s="476"/>
      <c r="U84" s="476"/>
      <c r="V84" s="560"/>
      <c r="W84" s="113"/>
      <c r="X84" s="113"/>
      <c r="Y84" s="113"/>
      <c r="Z84" s="113"/>
      <c r="AA84" s="113"/>
      <c r="AB84" s="113"/>
      <c r="AC84" s="113"/>
      <c r="AD84" s="113"/>
      <c r="AE84" s="113"/>
    </row>
    <row r="85" spans="1:31" s="596" customFormat="1" ht="15.95" customHeight="1">
      <c r="A85" s="961"/>
      <c r="B85" s="990"/>
      <c r="C85" s="784" t="s">
        <v>569</v>
      </c>
      <c r="D85" s="843"/>
      <c r="E85" s="424" t="s">
        <v>624</v>
      </c>
      <c r="F85" s="445"/>
      <c r="G85" s="424"/>
      <c r="H85" s="892"/>
      <c r="I85" s="892" t="s">
        <v>591</v>
      </c>
      <c r="J85" s="892"/>
      <c r="K85" s="885"/>
      <c r="L85" s="885"/>
      <c r="M85" s="892" t="s">
        <v>363</v>
      </c>
      <c r="N85" s="892"/>
      <c r="O85" s="892"/>
      <c r="P85" s="892"/>
      <c r="Q85" s="892" t="s">
        <v>591</v>
      </c>
      <c r="R85" s="892"/>
      <c r="S85" s="476"/>
      <c r="T85" s="476"/>
      <c r="U85" s="476"/>
      <c r="V85" s="560"/>
      <c r="W85" s="113"/>
      <c r="X85" s="113"/>
      <c r="Y85" s="113"/>
      <c r="Z85" s="113"/>
      <c r="AA85" s="113"/>
      <c r="AB85" s="113"/>
      <c r="AC85" s="113"/>
      <c r="AD85" s="113"/>
      <c r="AE85" s="113"/>
    </row>
    <row r="86" spans="1:31" s="596" customFormat="1" ht="15.95" customHeight="1">
      <c r="A86" s="961"/>
      <c r="B86" s="991"/>
      <c r="C86" s="607"/>
      <c r="D86" s="844"/>
      <c r="E86" s="424" t="s">
        <v>577</v>
      </c>
      <c r="F86" s="445"/>
      <c r="G86" s="424"/>
      <c r="H86" s="892"/>
      <c r="I86" s="892" t="s">
        <v>591</v>
      </c>
      <c r="J86" s="892"/>
      <c r="K86" s="885"/>
      <c r="L86" s="885"/>
      <c r="M86" s="892" t="s">
        <v>363</v>
      </c>
      <c r="N86" s="892"/>
      <c r="O86" s="892"/>
      <c r="P86" s="892"/>
      <c r="Q86" s="892" t="s">
        <v>591</v>
      </c>
      <c r="R86" s="892"/>
      <c r="S86" s="476"/>
      <c r="T86" s="476"/>
      <c r="U86" s="476"/>
      <c r="V86" s="560"/>
      <c r="W86" s="113"/>
      <c r="X86" s="113"/>
      <c r="Y86" s="113"/>
      <c r="Z86" s="113"/>
      <c r="AA86" s="113"/>
      <c r="AB86" s="113"/>
      <c r="AC86" s="113"/>
      <c r="AD86" s="113"/>
      <c r="AE86" s="113"/>
    </row>
    <row r="87" spans="1:31" s="596" customFormat="1" ht="15.95" customHeight="1">
      <c r="A87" s="961"/>
      <c r="B87" s="992"/>
      <c r="C87" s="775"/>
      <c r="D87" s="845"/>
      <c r="E87" s="424" t="s">
        <v>494</v>
      </c>
      <c r="F87" s="445"/>
      <c r="G87" s="424"/>
      <c r="H87" s="892"/>
      <c r="I87" s="892" t="s">
        <v>591</v>
      </c>
      <c r="J87" s="892"/>
      <c r="K87" s="885"/>
      <c r="L87" s="885"/>
      <c r="M87" s="892" t="s">
        <v>363</v>
      </c>
      <c r="N87" s="892"/>
      <c r="O87" s="892"/>
      <c r="P87" s="892"/>
      <c r="Q87" s="892" t="s">
        <v>591</v>
      </c>
      <c r="R87" s="892"/>
      <c r="S87" s="476"/>
      <c r="T87" s="476"/>
      <c r="U87" s="476"/>
      <c r="V87" s="560"/>
      <c r="W87" s="113"/>
      <c r="X87" s="113"/>
      <c r="Y87" s="113"/>
      <c r="Z87" s="113"/>
      <c r="AA87" s="113"/>
      <c r="AB87" s="113"/>
      <c r="AC87" s="113"/>
      <c r="AD87" s="113"/>
      <c r="AE87" s="113"/>
    </row>
    <row r="88" spans="1:31" s="596" customFormat="1" ht="16.350000000000001" customHeight="1">
      <c r="A88" s="961"/>
      <c r="B88" s="612" t="s">
        <v>475</v>
      </c>
      <c r="C88" s="612"/>
      <c r="D88" s="612"/>
      <c r="E88" s="612"/>
      <c r="F88" s="843"/>
      <c r="G88" s="424"/>
      <c r="H88" s="892"/>
      <c r="I88" s="892" t="s">
        <v>591</v>
      </c>
      <c r="J88" s="892"/>
      <c r="K88" s="885"/>
      <c r="L88" s="885"/>
      <c r="M88" s="892" t="s">
        <v>363</v>
      </c>
      <c r="N88" s="892"/>
      <c r="O88" s="892"/>
      <c r="P88" s="892"/>
      <c r="Q88" s="892" t="s">
        <v>591</v>
      </c>
      <c r="R88" s="892"/>
      <c r="S88" s="476"/>
      <c r="T88" s="476"/>
      <c r="U88" s="476"/>
      <c r="V88" s="560"/>
      <c r="W88" s="113"/>
      <c r="X88" s="113"/>
      <c r="Y88" s="113"/>
      <c r="Z88" s="113"/>
      <c r="AA88" s="113"/>
      <c r="AB88" s="113"/>
      <c r="AC88" s="113"/>
      <c r="AD88" s="113"/>
      <c r="AE88" s="113"/>
    </row>
    <row r="89" spans="1:31" s="596" customFormat="1" ht="16.350000000000001" customHeight="1">
      <c r="A89" s="965"/>
      <c r="B89" s="740" t="s">
        <v>563</v>
      </c>
      <c r="C89" s="769"/>
      <c r="D89" s="769"/>
      <c r="E89" s="769"/>
      <c r="F89" s="456"/>
      <c r="G89" s="879"/>
      <c r="H89" s="886"/>
      <c r="I89" s="886"/>
      <c r="J89" s="886"/>
      <c r="K89" s="899"/>
      <c r="L89" s="895" t="s">
        <v>114</v>
      </c>
      <c r="M89" s="769"/>
      <c r="N89" s="769"/>
      <c r="O89" s="769"/>
      <c r="P89" s="900"/>
      <c r="Q89" s="900"/>
      <c r="R89" s="1064"/>
      <c r="S89" s="1064"/>
      <c r="T89" s="901"/>
      <c r="U89" s="1064"/>
      <c r="V89" s="939"/>
      <c r="W89" s="113"/>
      <c r="X89" s="113"/>
      <c r="Y89" s="113"/>
      <c r="Z89" s="113"/>
      <c r="AA89" s="113"/>
      <c r="AB89" s="113"/>
      <c r="AC89" s="113"/>
      <c r="AD89" s="113"/>
      <c r="AE89" s="113"/>
    </row>
    <row r="90" spans="1:31" s="596" customFormat="1" ht="15" customHeight="1">
      <c r="A90" s="960" t="s">
        <v>536</v>
      </c>
      <c r="B90" s="982" t="s">
        <v>613</v>
      </c>
      <c r="C90" s="982"/>
      <c r="D90" s="982"/>
      <c r="E90" s="982"/>
      <c r="F90" s="982"/>
      <c r="G90" s="982"/>
      <c r="H90" s="982"/>
      <c r="I90" s="982"/>
      <c r="J90" s="982"/>
      <c r="K90" s="982"/>
      <c r="L90" s="982"/>
      <c r="M90" s="982"/>
      <c r="N90" s="982"/>
      <c r="O90" s="982"/>
      <c r="P90" s="982"/>
      <c r="Q90" s="982"/>
      <c r="R90" s="982"/>
      <c r="S90" s="982"/>
      <c r="T90" s="982"/>
      <c r="U90" s="982"/>
      <c r="V90" s="1077"/>
      <c r="W90" s="113"/>
      <c r="X90" s="113"/>
      <c r="Y90" s="113"/>
      <c r="Z90" s="113"/>
      <c r="AA90" s="113"/>
      <c r="AB90" s="113"/>
      <c r="AC90" s="113"/>
      <c r="AD90" s="113"/>
      <c r="AE90" s="113"/>
    </row>
    <row r="91" spans="1:31" s="596" customFormat="1" ht="16.350000000000001" customHeight="1">
      <c r="A91" s="961"/>
      <c r="B91" s="987" t="s">
        <v>120</v>
      </c>
      <c r="C91" s="987"/>
      <c r="D91" s="987"/>
      <c r="E91" s="987"/>
      <c r="F91" s="1032"/>
      <c r="G91" s="842" t="s">
        <v>567</v>
      </c>
      <c r="H91" s="1046"/>
      <c r="I91" s="1042" t="s">
        <v>572</v>
      </c>
      <c r="J91" s="1046"/>
      <c r="K91" s="1042" t="s">
        <v>582</v>
      </c>
      <c r="L91" s="1046"/>
      <c r="M91" s="1042" t="s">
        <v>587</v>
      </c>
      <c r="N91" s="1046"/>
      <c r="O91" s="1042" t="s">
        <v>596</v>
      </c>
      <c r="P91" s="1046"/>
      <c r="Q91" s="1042" t="s">
        <v>599</v>
      </c>
      <c r="R91" s="1046"/>
      <c r="S91" s="1042" t="s">
        <v>600</v>
      </c>
      <c r="T91" s="1046"/>
      <c r="U91" s="1042" t="s">
        <v>601</v>
      </c>
      <c r="V91" s="1081"/>
      <c r="W91" s="113"/>
      <c r="X91" s="113"/>
      <c r="Y91" s="113"/>
      <c r="Z91" s="113"/>
      <c r="AA91" s="113"/>
      <c r="AB91" s="113"/>
      <c r="AC91" s="113"/>
      <c r="AD91" s="113"/>
      <c r="AE91" s="113"/>
    </row>
    <row r="92" spans="1:31" s="596" customFormat="1" ht="15.6" customHeight="1">
      <c r="A92" s="961"/>
      <c r="B92" s="988"/>
      <c r="C92" s="988"/>
      <c r="D92" s="988"/>
      <c r="E92" s="988"/>
      <c r="F92" s="1033"/>
      <c r="G92" s="1042"/>
      <c r="H92" s="1046"/>
      <c r="I92" s="1042"/>
      <c r="J92" s="1046"/>
      <c r="K92" s="1042"/>
      <c r="L92" s="1046"/>
      <c r="M92" s="1042"/>
      <c r="N92" s="1046"/>
      <c r="O92" s="1042"/>
      <c r="P92" s="1046"/>
      <c r="Q92" s="1042"/>
      <c r="R92" s="1046"/>
      <c r="S92" s="1042"/>
      <c r="T92" s="1046"/>
      <c r="U92" s="1042"/>
      <c r="V92" s="1081"/>
      <c r="W92" s="113"/>
      <c r="X92" s="113"/>
      <c r="Y92" s="113"/>
      <c r="Z92" s="113"/>
      <c r="AA92" s="113"/>
      <c r="AB92" s="113"/>
      <c r="AC92" s="113"/>
      <c r="AD92" s="113"/>
      <c r="AE92" s="113"/>
    </row>
    <row r="93" spans="1:31" s="596" customFormat="1" ht="15.6" customHeight="1">
      <c r="A93" s="961"/>
      <c r="B93" s="989"/>
      <c r="C93" s="989"/>
      <c r="D93" s="989"/>
      <c r="E93" s="989"/>
      <c r="F93" s="1034"/>
      <c r="G93" s="1042" t="s">
        <v>176</v>
      </c>
      <c r="H93" s="842"/>
      <c r="I93" s="842"/>
      <c r="J93" s="842"/>
      <c r="K93" s="842"/>
      <c r="L93" s="1046"/>
      <c r="M93" s="1058"/>
      <c r="N93" s="1062"/>
      <c r="O93" s="1062"/>
      <c r="P93" s="1062"/>
      <c r="Q93" s="1062"/>
      <c r="R93" s="1062"/>
      <c r="S93" s="1062"/>
      <c r="T93" s="1062"/>
      <c r="U93" s="1062"/>
      <c r="V93" s="1082"/>
      <c r="W93" s="113"/>
      <c r="X93" s="113"/>
      <c r="Y93" s="113"/>
      <c r="Z93" s="113"/>
      <c r="AA93" s="113"/>
      <c r="AB93" s="113"/>
      <c r="AC93" s="113"/>
      <c r="AD93" s="113"/>
      <c r="AE93" s="113"/>
    </row>
    <row r="94" spans="1:31" s="596" customFormat="1" ht="15.95" customHeight="1">
      <c r="A94" s="961"/>
      <c r="B94" s="590" t="s">
        <v>617</v>
      </c>
      <c r="C94" s="892"/>
      <c r="D94" s="892"/>
      <c r="E94" s="892"/>
      <c r="F94" s="445"/>
      <c r="G94" s="424"/>
      <c r="H94" s="892"/>
      <c r="I94" s="892" t="s">
        <v>591</v>
      </c>
      <c r="J94" s="892"/>
      <c r="K94" s="885"/>
      <c r="L94" s="885"/>
      <c r="M94" s="892" t="s">
        <v>363</v>
      </c>
      <c r="N94" s="892"/>
      <c r="O94" s="892"/>
      <c r="P94" s="892"/>
      <c r="Q94" s="892" t="s">
        <v>591</v>
      </c>
      <c r="R94" s="892"/>
      <c r="S94" s="476"/>
      <c r="T94" s="476"/>
      <c r="U94" s="476"/>
      <c r="V94" s="560"/>
      <c r="W94" s="113"/>
      <c r="X94" s="113"/>
      <c r="Y94" s="113"/>
      <c r="Z94" s="113"/>
      <c r="AA94" s="113"/>
      <c r="AB94" s="113"/>
      <c r="AC94" s="113"/>
      <c r="AD94" s="113"/>
      <c r="AE94" s="113"/>
    </row>
    <row r="95" spans="1:31" s="596" customFormat="1" ht="15.95" customHeight="1">
      <c r="A95" s="961"/>
      <c r="B95" s="990"/>
      <c r="C95" s="784" t="s">
        <v>569</v>
      </c>
      <c r="D95" s="843"/>
      <c r="E95" s="424" t="s">
        <v>624</v>
      </c>
      <c r="F95" s="445"/>
      <c r="G95" s="424"/>
      <c r="H95" s="892"/>
      <c r="I95" s="892" t="s">
        <v>591</v>
      </c>
      <c r="J95" s="892"/>
      <c r="K95" s="885"/>
      <c r="L95" s="885"/>
      <c r="M95" s="892" t="s">
        <v>363</v>
      </c>
      <c r="N95" s="892"/>
      <c r="O95" s="892"/>
      <c r="P95" s="892"/>
      <c r="Q95" s="892" t="s">
        <v>591</v>
      </c>
      <c r="R95" s="892"/>
      <c r="S95" s="476"/>
      <c r="T95" s="476"/>
      <c r="U95" s="476"/>
      <c r="V95" s="560"/>
      <c r="W95" s="113"/>
      <c r="X95" s="113"/>
      <c r="Y95" s="113"/>
      <c r="Z95" s="113"/>
      <c r="AA95" s="113"/>
      <c r="AB95" s="113"/>
      <c r="AC95" s="113"/>
      <c r="AD95" s="113"/>
      <c r="AE95" s="113"/>
    </row>
    <row r="96" spans="1:31" s="596" customFormat="1" ht="15.95" customHeight="1">
      <c r="A96" s="961"/>
      <c r="B96" s="991"/>
      <c r="C96" s="607"/>
      <c r="D96" s="844"/>
      <c r="E96" s="424" t="s">
        <v>577</v>
      </c>
      <c r="F96" s="445"/>
      <c r="G96" s="424"/>
      <c r="H96" s="892"/>
      <c r="I96" s="892" t="s">
        <v>591</v>
      </c>
      <c r="J96" s="892"/>
      <c r="K96" s="885"/>
      <c r="L96" s="885"/>
      <c r="M96" s="892" t="s">
        <v>363</v>
      </c>
      <c r="N96" s="892"/>
      <c r="O96" s="892"/>
      <c r="P96" s="892"/>
      <c r="Q96" s="892" t="s">
        <v>591</v>
      </c>
      <c r="R96" s="892"/>
      <c r="S96" s="476"/>
      <c r="T96" s="476"/>
      <c r="U96" s="476"/>
      <c r="V96" s="560"/>
      <c r="W96" s="113"/>
      <c r="X96" s="113"/>
      <c r="Y96" s="113"/>
      <c r="Z96" s="113"/>
      <c r="AA96" s="113"/>
      <c r="AB96" s="113"/>
      <c r="AC96" s="113"/>
      <c r="AD96" s="113"/>
      <c r="AE96" s="113"/>
    </row>
    <row r="97" spans="1:31" s="596" customFormat="1" ht="15.95" customHeight="1">
      <c r="A97" s="961"/>
      <c r="B97" s="992"/>
      <c r="C97" s="775"/>
      <c r="D97" s="845"/>
      <c r="E97" s="424" t="s">
        <v>494</v>
      </c>
      <c r="F97" s="445"/>
      <c r="G97" s="424"/>
      <c r="H97" s="892"/>
      <c r="I97" s="892" t="s">
        <v>591</v>
      </c>
      <c r="J97" s="892"/>
      <c r="K97" s="885"/>
      <c r="L97" s="885"/>
      <c r="M97" s="892" t="s">
        <v>363</v>
      </c>
      <c r="N97" s="892"/>
      <c r="O97" s="892"/>
      <c r="P97" s="892"/>
      <c r="Q97" s="892" t="s">
        <v>591</v>
      </c>
      <c r="R97" s="892"/>
      <c r="S97" s="476"/>
      <c r="T97" s="476"/>
      <c r="U97" s="476"/>
      <c r="V97" s="560"/>
      <c r="W97" s="113"/>
      <c r="X97" s="113"/>
      <c r="Y97" s="113"/>
      <c r="Z97" s="113"/>
      <c r="AA97" s="113"/>
      <c r="AB97" s="113"/>
      <c r="AC97" s="113"/>
      <c r="AD97" s="113"/>
      <c r="AE97" s="113"/>
    </row>
    <row r="98" spans="1:31" s="596" customFormat="1" ht="16.350000000000001" customHeight="1">
      <c r="A98" s="961"/>
      <c r="B98" s="612" t="s">
        <v>475</v>
      </c>
      <c r="C98" s="612"/>
      <c r="D98" s="612"/>
      <c r="E98" s="612"/>
      <c r="F98" s="843"/>
      <c r="G98" s="424"/>
      <c r="H98" s="892"/>
      <c r="I98" s="892" t="s">
        <v>591</v>
      </c>
      <c r="J98" s="892"/>
      <c r="K98" s="885"/>
      <c r="L98" s="885"/>
      <c r="M98" s="892" t="s">
        <v>363</v>
      </c>
      <c r="N98" s="892"/>
      <c r="O98" s="892"/>
      <c r="P98" s="892"/>
      <c r="Q98" s="892" t="s">
        <v>591</v>
      </c>
      <c r="R98" s="892"/>
      <c r="S98" s="476"/>
      <c r="T98" s="476"/>
      <c r="U98" s="476"/>
      <c r="V98" s="560"/>
      <c r="W98" s="113"/>
      <c r="X98" s="113"/>
      <c r="Y98" s="113"/>
      <c r="Z98" s="113"/>
      <c r="AA98" s="113"/>
      <c r="AB98" s="113"/>
      <c r="AC98" s="113"/>
      <c r="AD98" s="113"/>
      <c r="AE98" s="113"/>
    </row>
    <row r="99" spans="1:31" s="596" customFormat="1" ht="16.350000000000001" customHeight="1">
      <c r="A99" s="965"/>
      <c r="B99" s="740" t="s">
        <v>563</v>
      </c>
      <c r="C99" s="769"/>
      <c r="D99" s="769"/>
      <c r="E99" s="769"/>
      <c r="F99" s="456"/>
      <c r="G99" s="879"/>
      <c r="H99" s="886"/>
      <c r="I99" s="886"/>
      <c r="J99" s="886"/>
      <c r="K99" s="899"/>
      <c r="L99" s="895" t="s">
        <v>114</v>
      </c>
      <c r="M99" s="769"/>
      <c r="N99" s="769"/>
      <c r="O99" s="769"/>
      <c r="P99" s="900"/>
      <c r="Q99" s="900"/>
      <c r="R99" s="1064"/>
      <c r="S99" s="1064"/>
      <c r="T99" s="901"/>
      <c r="U99" s="1064"/>
      <c r="V99" s="939"/>
      <c r="W99" s="113"/>
      <c r="X99" s="113"/>
      <c r="Y99" s="113"/>
      <c r="Z99" s="113"/>
      <c r="AA99" s="113"/>
      <c r="AB99" s="113"/>
      <c r="AC99" s="113"/>
      <c r="AD99" s="113"/>
      <c r="AE99" s="113"/>
    </row>
    <row r="100" spans="1:31" s="596" customFormat="1" ht="15" customHeight="1">
      <c r="A100" s="960" t="s">
        <v>336</v>
      </c>
      <c r="B100" s="982" t="s">
        <v>613</v>
      </c>
      <c r="C100" s="982"/>
      <c r="D100" s="982"/>
      <c r="E100" s="982"/>
      <c r="F100" s="982"/>
      <c r="G100" s="982"/>
      <c r="H100" s="982"/>
      <c r="I100" s="982"/>
      <c r="J100" s="982"/>
      <c r="K100" s="982"/>
      <c r="L100" s="982"/>
      <c r="M100" s="982"/>
      <c r="N100" s="982"/>
      <c r="O100" s="982"/>
      <c r="P100" s="982"/>
      <c r="Q100" s="982"/>
      <c r="R100" s="982"/>
      <c r="S100" s="982"/>
      <c r="T100" s="982"/>
      <c r="U100" s="982"/>
      <c r="V100" s="1077"/>
      <c r="W100" s="113"/>
      <c r="X100" s="113"/>
      <c r="Y100" s="113"/>
      <c r="Z100" s="113"/>
      <c r="AA100" s="113"/>
      <c r="AB100" s="113"/>
      <c r="AC100" s="113"/>
      <c r="AD100" s="113"/>
      <c r="AE100" s="113"/>
    </row>
    <row r="101" spans="1:31" s="596" customFormat="1" ht="16.350000000000001" customHeight="1">
      <c r="A101" s="961"/>
      <c r="B101" s="987" t="s">
        <v>120</v>
      </c>
      <c r="C101" s="987"/>
      <c r="D101" s="987"/>
      <c r="E101" s="987"/>
      <c r="F101" s="1032"/>
      <c r="G101" s="842" t="s">
        <v>567</v>
      </c>
      <c r="H101" s="1046"/>
      <c r="I101" s="1042" t="s">
        <v>572</v>
      </c>
      <c r="J101" s="1046"/>
      <c r="K101" s="1042" t="s">
        <v>582</v>
      </c>
      <c r="L101" s="1046"/>
      <c r="M101" s="1042" t="s">
        <v>587</v>
      </c>
      <c r="N101" s="1046"/>
      <c r="O101" s="1042" t="s">
        <v>596</v>
      </c>
      <c r="P101" s="1046"/>
      <c r="Q101" s="1042" t="s">
        <v>599</v>
      </c>
      <c r="R101" s="1046"/>
      <c r="S101" s="1042" t="s">
        <v>600</v>
      </c>
      <c r="T101" s="1046"/>
      <c r="U101" s="1042" t="s">
        <v>601</v>
      </c>
      <c r="V101" s="1081"/>
      <c r="W101" s="113"/>
      <c r="X101" s="113"/>
      <c r="Y101" s="113"/>
      <c r="Z101" s="113"/>
      <c r="AA101" s="113"/>
      <c r="AB101" s="113"/>
      <c r="AC101" s="113"/>
      <c r="AD101" s="113"/>
      <c r="AE101" s="113"/>
    </row>
    <row r="102" spans="1:31" s="596" customFormat="1" ht="15.6" customHeight="1">
      <c r="A102" s="961"/>
      <c r="B102" s="988"/>
      <c r="C102" s="988"/>
      <c r="D102" s="988"/>
      <c r="E102" s="988"/>
      <c r="F102" s="1033"/>
      <c r="G102" s="1042"/>
      <c r="H102" s="1046"/>
      <c r="I102" s="1042"/>
      <c r="J102" s="1046"/>
      <c r="K102" s="1042"/>
      <c r="L102" s="1046"/>
      <c r="M102" s="1042"/>
      <c r="N102" s="1046"/>
      <c r="O102" s="1042"/>
      <c r="P102" s="1046"/>
      <c r="Q102" s="1042"/>
      <c r="R102" s="1046"/>
      <c r="S102" s="1042"/>
      <c r="T102" s="1046"/>
      <c r="U102" s="1042"/>
      <c r="V102" s="1081"/>
      <c r="W102" s="113"/>
      <c r="X102" s="113"/>
      <c r="Y102" s="113"/>
      <c r="Z102" s="113"/>
      <c r="AA102" s="113"/>
      <c r="AB102" s="113"/>
      <c r="AC102" s="113"/>
      <c r="AD102" s="113"/>
      <c r="AE102" s="113"/>
    </row>
    <row r="103" spans="1:31" s="596" customFormat="1" ht="15.6" customHeight="1">
      <c r="A103" s="961"/>
      <c r="B103" s="989"/>
      <c r="C103" s="989"/>
      <c r="D103" s="989"/>
      <c r="E103" s="989"/>
      <c r="F103" s="1034"/>
      <c r="G103" s="1042" t="s">
        <v>176</v>
      </c>
      <c r="H103" s="842"/>
      <c r="I103" s="842"/>
      <c r="J103" s="842"/>
      <c r="K103" s="842"/>
      <c r="L103" s="1046"/>
      <c r="M103" s="1058"/>
      <c r="N103" s="1062"/>
      <c r="O103" s="1062"/>
      <c r="P103" s="1062"/>
      <c r="Q103" s="1062"/>
      <c r="R103" s="1062"/>
      <c r="S103" s="1062"/>
      <c r="T103" s="1062"/>
      <c r="U103" s="1062"/>
      <c r="V103" s="1082"/>
      <c r="W103" s="113"/>
      <c r="X103" s="113"/>
      <c r="Y103" s="113"/>
      <c r="Z103" s="113"/>
      <c r="AA103" s="113"/>
      <c r="AB103" s="113"/>
      <c r="AC103" s="113"/>
      <c r="AD103" s="113"/>
      <c r="AE103" s="113"/>
    </row>
    <row r="104" spans="1:31" s="596" customFormat="1" ht="15.95" customHeight="1">
      <c r="A104" s="961"/>
      <c r="B104" s="590" t="s">
        <v>617</v>
      </c>
      <c r="C104" s="892"/>
      <c r="D104" s="892"/>
      <c r="E104" s="892"/>
      <c r="F104" s="445"/>
      <c r="G104" s="424"/>
      <c r="H104" s="892"/>
      <c r="I104" s="892" t="s">
        <v>591</v>
      </c>
      <c r="J104" s="892"/>
      <c r="K104" s="885"/>
      <c r="L104" s="885"/>
      <c r="M104" s="892" t="s">
        <v>363</v>
      </c>
      <c r="N104" s="892"/>
      <c r="O104" s="892"/>
      <c r="P104" s="892"/>
      <c r="Q104" s="892" t="s">
        <v>591</v>
      </c>
      <c r="R104" s="892"/>
      <c r="S104" s="476"/>
      <c r="T104" s="476"/>
      <c r="U104" s="476"/>
      <c r="V104" s="560"/>
      <c r="W104" s="113"/>
      <c r="X104" s="113"/>
      <c r="Y104" s="113"/>
      <c r="Z104" s="113"/>
      <c r="AA104" s="113"/>
      <c r="AB104" s="113"/>
      <c r="AC104" s="113"/>
      <c r="AD104" s="113"/>
      <c r="AE104" s="113"/>
    </row>
    <row r="105" spans="1:31" s="596" customFormat="1" ht="15.95" customHeight="1">
      <c r="A105" s="961"/>
      <c r="B105" s="990"/>
      <c r="C105" s="784" t="s">
        <v>569</v>
      </c>
      <c r="D105" s="843"/>
      <c r="E105" s="424" t="s">
        <v>624</v>
      </c>
      <c r="F105" s="445"/>
      <c r="G105" s="424"/>
      <c r="H105" s="892"/>
      <c r="I105" s="892" t="s">
        <v>591</v>
      </c>
      <c r="J105" s="892"/>
      <c r="K105" s="885"/>
      <c r="L105" s="885"/>
      <c r="M105" s="892" t="s">
        <v>363</v>
      </c>
      <c r="N105" s="892"/>
      <c r="O105" s="892"/>
      <c r="P105" s="892"/>
      <c r="Q105" s="892" t="s">
        <v>591</v>
      </c>
      <c r="R105" s="892"/>
      <c r="S105" s="476"/>
      <c r="T105" s="476"/>
      <c r="U105" s="476"/>
      <c r="V105" s="560"/>
      <c r="W105" s="113"/>
      <c r="X105" s="113"/>
      <c r="Y105" s="113"/>
      <c r="Z105" s="113"/>
      <c r="AA105" s="113"/>
      <c r="AB105" s="113"/>
      <c r="AC105" s="113"/>
      <c r="AD105" s="113"/>
      <c r="AE105" s="113"/>
    </row>
    <row r="106" spans="1:31" s="596" customFormat="1" ht="15.95" customHeight="1">
      <c r="A106" s="961"/>
      <c r="B106" s="991"/>
      <c r="C106" s="607"/>
      <c r="D106" s="844"/>
      <c r="E106" s="424" t="s">
        <v>577</v>
      </c>
      <c r="F106" s="445"/>
      <c r="G106" s="424"/>
      <c r="H106" s="892"/>
      <c r="I106" s="892" t="s">
        <v>591</v>
      </c>
      <c r="J106" s="892"/>
      <c r="K106" s="885"/>
      <c r="L106" s="885"/>
      <c r="M106" s="892" t="s">
        <v>363</v>
      </c>
      <c r="N106" s="892"/>
      <c r="O106" s="892"/>
      <c r="P106" s="892"/>
      <c r="Q106" s="892" t="s">
        <v>591</v>
      </c>
      <c r="R106" s="892"/>
      <c r="S106" s="476"/>
      <c r="T106" s="476"/>
      <c r="U106" s="476"/>
      <c r="V106" s="560"/>
      <c r="W106" s="113"/>
      <c r="X106" s="113"/>
      <c r="Y106" s="113"/>
      <c r="Z106" s="113"/>
      <c r="AA106" s="113"/>
      <c r="AB106" s="113"/>
      <c r="AC106" s="113"/>
      <c r="AD106" s="113"/>
      <c r="AE106" s="113"/>
    </row>
    <row r="107" spans="1:31" s="596" customFormat="1" ht="15.95" customHeight="1">
      <c r="A107" s="961"/>
      <c r="B107" s="992"/>
      <c r="C107" s="775"/>
      <c r="D107" s="845"/>
      <c r="E107" s="424" t="s">
        <v>494</v>
      </c>
      <c r="F107" s="445"/>
      <c r="G107" s="424"/>
      <c r="H107" s="892"/>
      <c r="I107" s="892" t="s">
        <v>591</v>
      </c>
      <c r="J107" s="892"/>
      <c r="K107" s="885"/>
      <c r="L107" s="885"/>
      <c r="M107" s="892" t="s">
        <v>363</v>
      </c>
      <c r="N107" s="892"/>
      <c r="O107" s="892"/>
      <c r="P107" s="892"/>
      <c r="Q107" s="892" t="s">
        <v>591</v>
      </c>
      <c r="R107" s="892"/>
      <c r="S107" s="476"/>
      <c r="T107" s="476"/>
      <c r="U107" s="476"/>
      <c r="V107" s="560"/>
      <c r="W107" s="113"/>
      <c r="X107" s="113"/>
      <c r="Y107" s="113"/>
      <c r="Z107" s="113"/>
      <c r="AA107" s="113"/>
      <c r="AB107" s="113"/>
      <c r="AC107" s="113"/>
      <c r="AD107" s="113"/>
      <c r="AE107" s="113"/>
    </row>
    <row r="108" spans="1:31" s="596" customFormat="1" ht="16.350000000000001" customHeight="1">
      <c r="A108" s="961"/>
      <c r="B108" s="612" t="s">
        <v>475</v>
      </c>
      <c r="C108" s="612"/>
      <c r="D108" s="612"/>
      <c r="E108" s="612"/>
      <c r="F108" s="843"/>
      <c r="G108" s="424"/>
      <c r="H108" s="892"/>
      <c r="I108" s="892" t="s">
        <v>591</v>
      </c>
      <c r="J108" s="892"/>
      <c r="K108" s="885"/>
      <c r="L108" s="885"/>
      <c r="M108" s="892" t="s">
        <v>363</v>
      </c>
      <c r="N108" s="892"/>
      <c r="O108" s="892"/>
      <c r="P108" s="892"/>
      <c r="Q108" s="892" t="s">
        <v>591</v>
      </c>
      <c r="R108" s="892"/>
      <c r="S108" s="476"/>
      <c r="T108" s="476"/>
      <c r="U108" s="476"/>
      <c r="V108" s="560"/>
      <c r="W108" s="113"/>
      <c r="X108" s="113"/>
      <c r="Y108" s="113"/>
      <c r="Z108" s="113"/>
      <c r="AA108" s="113"/>
      <c r="AB108" s="113"/>
      <c r="AC108" s="113"/>
      <c r="AD108" s="113"/>
      <c r="AE108" s="113"/>
    </row>
    <row r="109" spans="1:31" s="596" customFormat="1" ht="16.350000000000001" customHeight="1">
      <c r="A109" s="965"/>
      <c r="B109" s="740" t="s">
        <v>563</v>
      </c>
      <c r="C109" s="769"/>
      <c r="D109" s="769"/>
      <c r="E109" s="769"/>
      <c r="F109" s="456"/>
      <c r="G109" s="879"/>
      <c r="H109" s="886"/>
      <c r="I109" s="886"/>
      <c r="J109" s="886"/>
      <c r="K109" s="899"/>
      <c r="L109" s="895" t="s">
        <v>114</v>
      </c>
      <c r="M109" s="769"/>
      <c r="N109" s="769"/>
      <c r="O109" s="769"/>
      <c r="P109" s="900"/>
      <c r="Q109" s="900"/>
      <c r="R109" s="1064"/>
      <c r="S109" s="1064"/>
      <c r="T109" s="901"/>
      <c r="U109" s="1064"/>
      <c r="V109" s="939"/>
      <c r="W109" s="113"/>
      <c r="X109" s="113"/>
      <c r="Y109" s="113"/>
      <c r="Z109" s="113"/>
      <c r="AA109" s="113"/>
      <c r="AB109" s="113"/>
      <c r="AC109" s="113"/>
      <c r="AD109" s="113"/>
      <c r="AE109" s="113"/>
    </row>
    <row r="110" spans="1:31" s="957" customFormat="1" ht="16.5" customHeight="1">
      <c r="A110" s="595"/>
      <c r="B110" s="615"/>
      <c r="C110" s="615"/>
      <c r="D110" s="615"/>
      <c r="E110" s="615"/>
      <c r="F110" s="615"/>
      <c r="G110" s="669"/>
      <c r="H110" s="669"/>
      <c r="I110" s="669"/>
      <c r="J110" s="669"/>
      <c r="K110" s="669"/>
      <c r="L110" s="669"/>
      <c r="M110" s="669"/>
      <c r="N110" s="669"/>
      <c r="O110" s="669"/>
      <c r="P110" s="669"/>
      <c r="Q110" s="669"/>
      <c r="R110" s="669"/>
      <c r="S110" s="669"/>
      <c r="T110" s="669"/>
      <c r="U110" s="669"/>
      <c r="V110" s="669"/>
    </row>
    <row r="111" spans="1:31" ht="15.95" customHeight="1">
      <c r="A111" s="596" t="s">
        <v>282</v>
      </c>
      <c r="B111" s="994" t="s">
        <v>620</v>
      </c>
      <c r="C111" s="1015" t="s">
        <v>622</v>
      </c>
      <c r="D111" s="1015"/>
      <c r="E111" s="1015"/>
      <c r="F111" s="1015"/>
      <c r="G111" s="1015"/>
      <c r="H111" s="1015"/>
      <c r="I111" s="1015"/>
      <c r="J111" s="1015"/>
      <c r="K111" s="1015"/>
      <c r="L111" s="1015"/>
      <c r="M111" s="1015"/>
      <c r="N111" s="1015"/>
      <c r="O111" s="1015"/>
      <c r="P111" s="1015"/>
      <c r="Q111" s="1015"/>
      <c r="R111" s="1015"/>
      <c r="S111" s="1015"/>
      <c r="T111" s="1015"/>
      <c r="U111" s="1015"/>
      <c r="V111" s="1015"/>
    </row>
    <row r="112" spans="1:31" ht="15.95" customHeight="1">
      <c r="A112" s="966"/>
      <c r="B112" s="995"/>
      <c r="C112" s="1015"/>
      <c r="D112" s="1015"/>
      <c r="E112" s="1015"/>
      <c r="F112" s="1015"/>
      <c r="G112" s="1015"/>
      <c r="H112" s="1015"/>
      <c r="I112" s="1015"/>
      <c r="J112" s="1015"/>
      <c r="K112" s="1015"/>
      <c r="L112" s="1015"/>
      <c r="M112" s="1015"/>
      <c r="N112" s="1015"/>
      <c r="O112" s="1015"/>
      <c r="P112" s="1015"/>
      <c r="Q112" s="1015"/>
      <c r="R112" s="1015"/>
      <c r="S112" s="1015"/>
      <c r="T112" s="1015"/>
      <c r="U112" s="1015"/>
      <c r="V112" s="1015"/>
    </row>
    <row r="113" spans="1:23" ht="15.95" customHeight="1">
      <c r="A113" s="598"/>
      <c r="B113" s="995"/>
      <c r="C113" s="1015"/>
      <c r="D113" s="1015"/>
      <c r="E113" s="1015"/>
      <c r="F113" s="1015"/>
      <c r="G113" s="1015"/>
      <c r="H113" s="1015"/>
      <c r="I113" s="1015"/>
      <c r="J113" s="1015"/>
      <c r="K113" s="1015"/>
      <c r="L113" s="1015"/>
      <c r="M113" s="1015"/>
      <c r="N113" s="1015"/>
      <c r="O113" s="1015"/>
      <c r="P113" s="1015"/>
      <c r="Q113" s="1015"/>
      <c r="R113" s="1015"/>
      <c r="S113" s="1015"/>
      <c r="T113" s="1015"/>
      <c r="U113" s="1015"/>
      <c r="V113" s="1015"/>
    </row>
    <row r="114" spans="1:23" ht="15.95" customHeight="1">
      <c r="A114" s="966"/>
      <c r="B114" s="995"/>
      <c r="C114" s="1015"/>
      <c r="D114" s="1015"/>
      <c r="E114" s="1015"/>
      <c r="F114" s="1015"/>
      <c r="G114" s="1015"/>
      <c r="H114" s="1015"/>
      <c r="I114" s="1015"/>
      <c r="J114" s="1015"/>
      <c r="K114" s="1015"/>
      <c r="L114" s="1015"/>
      <c r="M114" s="1015"/>
      <c r="N114" s="1015"/>
      <c r="O114" s="1015"/>
      <c r="P114" s="1015"/>
      <c r="Q114" s="1015"/>
      <c r="R114" s="1015"/>
      <c r="S114" s="1015"/>
      <c r="T114" s="1015"/>
      <c r="U114" s="1015"/>
      <c r="V114" s="1015"/>
    </row>
    <row r="115" spans="1:23" ht="15.75" customHeight="1">
      <c r="A115" s="598"/>
      <c r="B115" s="995"/>
      <c r="C115" s="1015"/>
      <c r="D115" s="1015"/>
      <c r="E115" s="1015"/>
      <c r="F115" s="1015"/>
      <c r="G115" s="1015"/>
      <c r="H115" s="1015"/>
      <c r="I115" s="1015"/>
      <c r="J115" s="1015"/>
      <c r="K115" s="1015"/>
      <c r="L115" s="1015"/>
      <c r="M115" s="1015"/>
      <c r="N115" s="1015"/>
      <c r="O115" s="1015"/>
      <c r="P115" s="1015"/>
      <c r="Q115" s="1015"/>
      <c r="R115" s="1015"/>
      <c r="S115" s="1015"/>
      <c r="T115" s="1015"/>
      <c r="U115" s="1015"/>
      <c r="V115" s="1015"/>
    </row>
    <row r="116" spans="1:23" ht="15.95" customHeight="1">
      <c r="A116" s="966"/>
      <c r="B116" s="995"/>
      <c r="C116" s="1015"/>
      <c r="D116" s="1015"/>
      <c r="E116" s="1015"/>
      <c r="F116" s="1015"/>
      <c r="G116" s="1015"/>
      <c r="H116" s="1015"/>
      <c r="I116" s="1015"/>
      <c r="J116" s="1015"/>
      <c r="K116" s="1015"/>
      <c r="L116" s="1015"/>
      <c r="M116" s="1015"/>
      <c r="N116" s="1015"/>
      <c r="O116" s="1015"/>
      <c r="P116" s="1015"/>
      <c r="Q116" s="1015"/>
      <c r="R116" s="1015"/>
      <c r="S116" s="1015"/>
      <c r="T116" s="1015"/>
      <c r="U116" s="1015"/>
      <c r="V116" s="1015"/>
    </row>
    <row r="117" spans="1:23" ht="15.95" customHeight="1">
      <c r="A117" s="598"/>
      <c r="B117" s="995"/>
      <c r="C117" s="1015"/>
      <c r="D117" s="1015"/>
      <c r="E117" s="1015"/>
      <c r="F117" s="1015"/>
      <c r="G117" s="1015"/>
      <c r="H117" s="1015"/>
      <c r="I117" s="1015"/>
      <c r="J117" s="1015"/>
      <c r="K117" s="1015"/>
      <c r="L117" s="1015"/>
      <c r="M117" s="1015"/>
      <c r="N117" s="1015"/>
      <c r="O117" s="1015"/>
      <c r="P117" s="1015"/>
      <c r="Q117" s="1015"/>
      <c r="R117" s="1015"/>
      <c r="S117" s="1015"/>
      <c r="T117" s="1015"/>
      <c r="U117" s="1015"/>
      <c r="V117" s="1015"/>
    </row>
    <row r="118" spans="1:23" ht="39" customHeight="1">
      <c r="A118" s="967" t="s">
        <v>608</v>
      </c>
      <c r="B118" s="967"/>
      <c r="C118" s="967"/>
      <c r="D118" s="967"/>
      <c r="E118" s="967"/>
      <c r="F118" s="967"/>
      <c r="G118" s="967"/>
      <c r="H118" s="967"/>
      <c r="I118" s="967"/>
      <c r="J118" s="967"/>
      <c r="K118" s="967"/>
      <c r="L118" s="967"/>
      <c r="M118" s="967"/>
      <c r="N118" s="967"/>
      <c r="O118" s="967"/>
      <c r="P118" s="967"/>
      <c r="Q118" s="967"/>
      <c r="R118" s="967"/>
      <c r="S118" s="967"/>
      <c r="T118" s="967"/>
      <c r="U118" s="967"/>
      <c r="V118" s="967"/>
      <c r="W118" s="967"/>
    </row>
    <row r="119" spans="1:23" ht="15.75">
      <c r="A119" s="968" t="s">
        <v>125</v>
      </c>
      <c r="B119" s="968"/>
      <c r="C119" s="968"/>
      <c r="D119" s="968"/>
      <c r="E119" s="968"/>
      <c r="F119" s="968"/>
      <c r="G119" s="968"/>
      <c r="H119" s="968"/>
      <c r="I119" s="968"/>
      <c r="J119" s="968"/>
      <c r="K119" s="968"/>
      <c r="L119" s="968"/>
      <c r="M119" s="968"/>
      <c r="N119" s="968"/>
      <c r="O119" s="968"/>
      <c r="P119" s="968"/>
      <c r="Q119" s="968"/>
      <c r="R119" s="968"/>
      <c r="S119" s="968"/>
      <c r="T119" s="968"/>
      <c r="U119" s="968"/>
      <c r="V119" s="968"/>
    </row>
    <row r="120" spans="1:23" s="958" customFormat="1" ht="14.25">
      <c r="A120" s="969" t="s">
        <v>539</v>
      </c>
      <c r="B120" s="996" t="s">
        <v>425</v>
      </c>
      <c r="C120" s="996"/>
      <c r="D120" s="996"/>
      <c r="E120" s="996"/>
      <c r="F120" s="996"/>
      <c r="G120" s="996"/>
      <c r="H120" s="996"/>
      <c r="I120" s="996"/>
      <c r="J120" s="996"/>
      <c r="K120" s="996"/>
      <c r="L120" s="996"/>
      <c r="M120" s="996"/>
      <c r="N120" s="996"/>
      <c r="O120" s="996"/>
      <c r="P120" s="996"/>
      <c r="Q120" s="996"/>
      <c r="R120" s="996"/>
      <c r="S120" s="996"/>
      <c r="T120" s="996"/>
      <c r="U120" s="996"/>
      <c r="V120" s="1084"/>
    </row>
    <row r="121" spans="1:23" ht="14.25">
      <c r="A121" s="970"/>
      <c r="B121" s="997" t="s">
        <v>427</v>
      </c>
      <c r="C121" s="1001"/>
      <c r="D121" s="1001"/>
      <c r="E121" s="1001"/>
      <c r="F121" s="1035"/>
      <c r="G121" s="1043" t="s">
        <v>292</v>
      </c>
      <c r="H121" s="850"/>
      <c r="I121" s="850"/>
      <c r="J121" s="1048"/>
      <c r="K121" s="439" t="s">
        <v>80</v>
      </c>
      <c r="L121" s="893"/>
      <c r="M121" s="893"/>
      <c r="N121" s="461"/>
      <c r="O121" s="439" t="s">
        <v>595</v>
      </c>
      <c r="P121" s="893"/>
      <c r="Q121" s="893"/>
      <c r="R121" s="461"/>
      <c r="S121" s="439" t="s">
        <v>190</v>
      </c>
      <c r="T121" s="893"/>
      <c r="U121" s="893"/>
      <c r="V121" s="1085"/>
    </row>
    <row r="122" spans="1:23" s="958" customFormat="1" ht="14.25">
      <c r="A122" s="970"/>
      <c r="B122" s="998"/>
      <c r="C122" s="1002"/>
      <c r="D122" s="1002"/>
      <c r="E122" s="1002"/>
      <c r="F122" s="1036"/>
      <c r="G122" s="439" t="s">
        <v>465</v>
      </c>
      <c r="H122" s="461"/>
      <c r="I122" s="439" t="s">
        <v>468</v>
      </c>
      <c r="J122" s="461"/>
      <c r="K122" s="439" t="s">
        <v>465</v>
      </c>
      <c r="L122" s="461"/>
      <c r="M122" s="439" t="s">
        <v>468</v>
      </c>
      <c r="N122" s="461"/>
      <c r="O122" s="439" t="s">
        <v>465</v>
      </c>
      <c r="P122" s="461"/>
      <c r="Q122" s="439" t="s">
        <v>468</v>
      </c>
      <c r="R122" s="461"/>
      <c r="S122" s="439" t="s">
        <v>465</v>
      </c>
      <c r="T122" s="461"/>
      <c r="U122" s="439" t="s">
        <v>468</v>
      </c>
      <c r="V122" s="1085"/>
    </row>
    <row r="123" spans="1:23" ht="14.25">
      <c r="A123" s="970"/>
      <c r="B123" s="999"/>
      <c r="C123" s="439" t="s">
        <v>510</v>
      </c>
      <c r="D123" s="893"/>
      <c r="E123" s="893"/>
      <c r="F123" s="461"/>
      <c r="G123" s="439"/>
      <c r="H123" s="461"/>
      <c r="I123" s="439"/>
      <c r="J123" s="461"/>
      <c r="K123" s="439"/>
      <c r="L123" s="461"/>
      <c r="M123" s="439"/>
      <c r="N123" s="461"/>
      <c r="O123" s="439"/>
      <c r="P123" s="461"/>
      <c r="Q123" s="439"/>
      <c r="R123" s="461"/>
      <c r="S123" s="439"/>
      <c r="T123" s="461"/>
      <c r="U123" s="439"/>
      <c r="V123" s="1085"/>
    </row>
    <row r="124" spans="1:23" s="958" customFormat="1" ht="14.25">
      <c r="A124" s="970"/>
      <c r="B124" s="418"/>
      <c r="C124" s="1016" t="s">
        <v>439</v>
      </c>
      <c r="D124" s="893"/>
      <c r="E124" s="893"/>
      <c r="F124" s="461"/>
      <c r="G124" s="439"/>
      <c r="H124" s="461"/>
      <c r="I124" s="439"/>
      <c r="J124" s="461"/>
      <c r="K124" s="439"/>
      <c r="L124" s="461"/>
      <c r="M124" s="439"/>
      <c r="N124" s="461"/>
      <c r="O124" s="439"/>
      <c r="P124" s="461"/>
      <c r="Q124" s="439"/>
      <c r="R124" s="461"/>
      <c r="S124" s="439"/>
      <c r="T124" s="461"/>
      <c r="U124" s="439"/>
      <c r="V124" s="1085"/>
    </row>
    <row r="125" spans="1:23" ht="14.25">
      <c r="A125" s="970"/>
      <c r="B125" s="1000" t="s">
        <v>613</v>
      </c>
      <c r="C125" s="1000"/>
      <c r="D125" s="1000"/>
      <c r="E125" s="1000"/>
      <c r="F125" s="1000"/>
      <c r="G125" s="1000"/>
      <c r="H125" s="1000"/>
      <c r="I125" s="1000"/>
      <c r="J125" s="1000"/>
      <c r="K125" s="1000"/>
      <c r="L125" s="1000"/>
      <c r="M125" s="1000"/>
      <c r="N125" s="1000"/>
      <c r="O125" s="1000"/>
      <c r="P125" s="1000"/>
      <c r="Q125" s="1000"/>
      <c r="R125" s="1000"/>
      <c r="S125" s="1000"/>
      <c r="T125" s="1000"/>
      <c r="U125" s="1000"/>
      <c r="V125" s="1086"/>
    </row>
    <row r="126" spans="1:23" ht="14.25">
      <c r="A126" s="970"/>
      <c r="B126" s="1001" t="s">
        <v>120</v>
      </c>
      <c r="C126" s="1001"/>
      <c r="D126" s="1001"/>
      <c r="E126" s="1001"/>
      <c r="F126" s="1035"/>
      <c r="G126" s="850" t="s">
        <v>567</v>
      </c>
      <c r="H126" s="1048"/>
      <c r="I126" s="1043" t="s">
        <v>572</v>
      </c>
      <c r="J126" s="1048"/>
      <c r="K126" s="1043" t="s">
        <v>582</v>
      </c>
      <c r="L126" s="1048"/>
      <c r="M126" s="1043" t="s">
        <v>587</v>
      </c>
      <c r="N126" s="1048"/>
      <c r="O126" s="1043" t="s">
        <v>596</v>
      </c>
      <c r="P126" s="1048"/>
      <c r="Q126" s="1043" t="s">
        <v>599</v>
      </c>
      <c r="R126" s="1048"/>
      <c r="S126" s="1043" t="s">
        <v>600</v>
      </c>
      <c r="T126" s="1048"/>
      <c r="U126" s="1043" t="s">
        <v>601</v>
      </c>
      <c r="V126" s="1087"/>
    </row>
    <row r="127" spans="1:23" ht="14.25">
      <c r="A127" s="970"/>
      <c r="B127" s="1002"/>
      <c r="C127" s="1002"/>
      <c r="D127" s="1002"/>
      <c r="E127" s="1002"/>
      <c r="F127" s="1036"/>
      <c r="G127" s="1043"/>
      <c r="H127" s="1048"/>
      <c r="I127" s="1043"/>
      <c r="J127" s="1048"/>
      <c r="K127" s="1043"/>
      <c r="L127" s="1048"/>
      <c r="M127" s="1043"/>
      <c r="N127" s="1048"/>
      <c r="O127" s="1043"/>
      <c r="P127" s="1048"/>
      <c r="Q127" s="1043"/>
      <c r="R127" s="1048"/>
      <c r="S127" s="1043"/>
      <c r="T127" s="1048"/>
      <c r="U127" s="1043"/>
      <c r="V127" s="1087"/>
    </row>
    <row r="128" spans="1:23" ht="14.25">
      <c r="A128" s="970"/>
      <c r="B128" s="1003"/>
      <c r="C128" s="1003"/>
      <c r="D128" s="1003"/>
      <c r="E128" s="1003"/>
      <c r="F128" s="1037"/>
      <c r="G128" s="1043" t="s">
        <v>176</v>
      </c>
      <c r="H128" s="850"/>
      <c r="I128" s="850"/>
      <c r="J128" s="850"/>
      <c r="K128" s="850"/>
      <c r="L128" s="1048"/>
      <c r="M128" s="1059"/>
      <c r="N128" s="1063"/>
      <c r="O128" s="1063"/>
      <c r="P128" s="1063"/>
      <c r="Q128" s="1063"/>
      <c r="R128" s="1063"/>
      <c r="S128" s="1063"/>
      <c r="T128" s="1063"/>
      <c r="U128" s="1063"/>
      <c r="V128" s="1088"/>
    </row>
    <row r="129" spans="1:22" ht="14.25">
      <c r="A129" s="970"/>
      <c r="B129" s="375" t="s">
        <v>617</v>
      </c>
      <c r="C129" s="893"/>
      <c r="D129" s="893"/>
      <c r="E129" s="893"/>
      <c r="F129" s="461"/>
      <c r="G129" s="439"/>
      <c r="H129" s="893"/>
      <c r="I129" s="893" t="s">
        <v>591</v>
      </c>
      <c r="J129" s="893"/>
      <c r="K129" s="888"/>
      <c r="L129" s="888"/>
      <c r="M129" s="893" t="s">
        <v>363</v>
      </c>
      <c r="N129" s="893"/>
      <c r="O129" s="893"/>
      <c r="P129" s="893"/>
      <c r="Q129" s="893" t="s">
        <v>591</v>
      </c>
      <c r="R129" s="893"/>
      <c r="S129" s="484"/>
      <c r="T129" s="484"/>
      <c r="U129" s="484"/>
      <c r="V129" s="552"/>
    </row>
    <row r="130" spans="1:22" ht="14.25">
      <c r="A130" s="970"/>
      <c r="B130" s="1004"/>
      <c r="C130" s="837" t="s">
        <v>569</v>
      </c>
      <c r="D130" s="497"/>
      <c r="E130" s="439" t="s">
        <v>624</v>
      </c>
      <c r="F130" s="461"/>
      <c r="G130" s="439"/>
      <c r="H130" s="893"/>
      <c r="I130" s="893" t="s">
        <v>591</v>
      </c>
      <c r="J130" s="893"/>
      <c r="K130" s="888"/>
      <c r="L130" s="888"/>
      <c r="M130" s="893" t="s">
        <v>363</v>
      </c>
      <c r="N130" s="893"/>
      <c r="O130" s="893"/>
      <c r="P130" s="893"/>
      <c r="Q130" s="893" t="s">
        <v>591</v>
      </c>
      <c r="R130" s="893"/>
      <c r="S130" s="484"/>
      <c r="T130" s="484"/>
      <c r="U130" s="484"/>
      <c r="V130" s="552"/>
    </row>
    <row r="131" spans="1:22" ht="14.25">
      <c r="A131" s="970"/>
      <c r="B131" s="1005"/>
      <c r="C131" s="620"/>
      <c r="D131" s="495"/>
      <c r="E131" s="439" t="s">
        <v>577</v>
      </c>
      <c r="F131" s="461"/>
      <c r="G131" s="439"/>
      <c r="H131" s="893"/>
      <c r="I131" s="893" t="s">
        <v>591</v>
      </c>
      <c r="J131" s="893"/>
      <c r="K131" s="888"/>
      <c r="L131" s="888"/>
      <c r="M131" s="893" t="s">
        <v>363</v>
      </c>
      <c r="N131" s="893"/>
      <c r="O131" s="893"/>
      <c r="P131" s="893"/>
      <c r="Q131" s="893" t="s">
        <v>591</v>
      </c>
      <c r="R131" s="893"/>
      <c r="S131" s="484"/>
      <c r="T131" s="484"/>
      <c r="U131" s="484"/>
      <c r="V131" s="552"/>
    </row>
    <row r="132" spans="1:22" ht="14.25">
      <c r="A132" s="970"/>
      <c r="B132" s="1006"/>
      <c r="C132" s="790"/>
      <c r="D132" s="496"/>
      <c r="E132" s="439" t="s">
        <v>494</v>
      </c>
      <c r="F132" s="461"/>
      <c r="G132" s="439"/>
      <c r="H132" s="893"/>
      <c r="I132" s="893" t="s">
        <v>591</v>
      </c>
      <c r="J132" s="893"/>
      <c r="K132" s="888"/>
      <c r="L132" s="888"/>
      <c r="M132" s="893" t="s">
        <v>363</v>
      </c>
      <c r="N132" s="893"/>
      <c r="O132" s="893"/>
      <c r="P132" s="893"/>
      <c r="Q132" s="893" t="s">
        <v>591</v>
      </c>
      <c r="R132" s="893"/>
      <c r="S132" s="484"/>
      <c r="T132" s="484"/>
      <c r="U132" s="484"/>
      <c r="V132" s="552"/>
    </row>
    <row r="133" spans="1:22" ht="14.25">
      <c r="A133" s="970"/>
      <c r="B133" s="409" t="s">
        <v>475</v>
      </c>
      <c r="C133" s="409"/>
      <c r="D133" s="409"/>
      <c r="E133" s="409"/>
      <c r="F133" s="497"/>
      <c r="G133" s="439"/>
      <c r="H133" s="893"/>
      <c r="I133" s="893" t="s">
        <v>591</v>
      </c>
      <c r="J133" s="893"/>
      <c r="K133" s="888"/>
      <c r="L133" s="888"/>
      <c r="M133" s="893" t="s">
        <v>363</v>
      </c>
      <c r="N133" s="893"/>
      <c r="O133" s="893"/>
      <c r="P133" s="893"/>
      <c r="Q133" s="893" t="s">
        <v>591</v>
      </c>
      <c r="R133" s="893"/>
      <c r="S133" s="484"/>
      <c r="T133" s="484"/>
      <c r="U133" s="484"/>
      <c r="V133" s="552"/>
    </row>
    <row r="134" spans="1:22" ht="15">
      <c r="A134" s="970"/>
      <c r="B134" s="760" t="s">
        <v>563</v>
      </c>
      <c r="C134" s="802"/>
      <c r="D134" s="802"/>
      <c r="E134" s="802"/>
      <c r="F134" s="462"/>
      <c r="G134" s="882"/>
      <c r="H134" s="889"/>
      <c r="I134" s="889"/>
      <c r="J134" s="889"/>
      <c r="K134" s="1055"/>
      <c r="L134" s="897" t="s">
        <v>114</v>
      </c>
      <c r="M134" s="802"/>
      <c r="N134" s="802"/>
      <c r="O134" s="802"/>
      <c r="P134" s="902"/>
      <c r="Q134" s="902"/>
      <c r="R134" s="1065"/>
      <c r="S134" s="1065"/>
      <c r="T134" s="1067"/>
      <c r="U134" s="1065"/>
      <c r="V134" s="950"/>
    </row>
    <row r="135" spans="1:22" ht="14.25">
      <c r="A135" s="969" t="s">
        <v>542</v>
      </c>
      <c r="B135" s="996" t="s">
        <v>425</v>
      </c>
      <c r="C135" s="996"/>
      <c r="D135" s="996"/>
      <c r="E135" s="996"/>
      <c r="F135" s="996"/>
      <c r="G135" s="996"/>
      <c r="H135" s="996"/>
      <c r="I135" s="996"/>
      <c r="J135" s="996"/>
      <c r="K135" s="996"/>
      <c r="L135" s="996"/>
      <c r="M135" s="996"/>
      <c r="N135" s="996"/>
      <c r="O135" s="996"/>
      <c r="P135" s="996"/>
      <c r="Q135" s="996"/>
      <c r="R135" s="996"/>
      <c r="S135" s="996"/>
      <c r="T135" s="996"/>
      <c r="U135" s="996"/>
      <c r="V135" s="1084"/>
    </row>
    <row r="136" spans="1:22" ht="14.25">
      <c r="A136" s="970"/>
      <c r="B136" s="997" t="s">
        <v>427</v>
      </c>
      <c r="C136" s="1001"/>
      <c r="D136" s="1001"/>
      <c r="E136" s="1001"/>
      <c r="F136" s="1035"/>
      <c r="G136" s="1043" t="s">
        <v>292</v>
      </c>
      <c r="H136" s="850"/>
      <c r="I136" s="850"/>
      <c r="J136" s="1048"/>
      <c r="K136" s="439" t="s">
        <v>80</v>
      </c>
      <c r="L136" s="893"/>
      <c r="M136" s="893"/>
      <c r="N136" s="461"/>
      <c r="O136" s="439" t="s">
        <v>595</v>
      </c>
      <c r="P136" s="893"/>
      <c r="Q136" s="893"/>
      <c r="R136" s="461"/>
      <c r="S136" s="439" t="s">
        <v>190</v>
      </c>
      <c r="T136" s="893"/>
      <c r="U136" s="893"/>
      <c r="V136" s="1085"/>
    </row>
    <row r="137" spans="1:22" ht="14.25">
      <c r="A137" s="970"/>
      <c r="B137" s="998"/>
      <c r="C137" s="1002"/>
      <c r="D137" s="1002"/>
      <c r="E137" s="1002"/>
      <c r="F137" s="1036"/>
      <c r="G137" s="439" t="s">
        <v>465</v>
      </c>
      <c r="H137" s="461"/>
      <c r="I137" s="439" t="s">
        <v>468</v>
      </c>
      <c r="J137" s="461"/>
      <c r="K137" s="439" t="s">
        <v>465</v>
      </c>
      <c r="L137" s="461"/>
      <c r="M137" s="439" t="s">
        <v>468</v>
      </c>
      <c r="N137" s="461"/>
      <c r="O137" s="439" t="s">
        <v>465</v>
      </c>
      <c r="P137" s="461"/>
      <c r="Q137" s="439" t="s">
        <v>468</v>
      </c>
      <c r="R137" s="461"/>
      <c r="S137" s="439" t="s">
        <v>465</v>
      </c>
      <c r="T137" s="461"/>
      <c r="U137" s="439" t="s">
        <v>468</v>
      </c>
      <c r="V137" s="1085"/>
    </row>
    <row r="138" spans="1:22" ht="14.25">
      <c r="A138" s="970"/>
      <c r="B138" s="999"/>
      <c r="C138" s="439" t="s">
        <v>510</v>
      </c>
      <c r="D138" s="893"/>
      <c r="E138" s="893"/>
      <c r="F138" s="461"/>
      <c r="G138" s="439"/>
      <c r="H138" s="461"/>
      <c r="I138" s="439"/>
      <c r="J138" s="461"/>
      <c r="K138" s="439"/>
      <c r="L138" s="461"/>
      <c r="M138" s="439"/>
      <c r="N138" s="461"/>
      <c r="O138" s="439"/>
      <c r="P138" s="461"/>
      <c r="Q138" s="439"/>
      <c r="R138" s="461"/>
      <c r="S138" s="439"/>
      <c r="T138" s="461"/>
      <c r="U138" s="439"/>
      <c r="V138" s="1085"/>
    </row>
    <row r="139" spans="1:22" ht="14.25">
      <c r="A139" s="970"/>
      <c r="B139" s="418"/>
      <c r="C139" s="1016" t="s">
        <v>439</v>
      </c>
      <c r="D139" s="893"/>
      <c r="E139" s="893"/>
      <c r="F139" s="461"/>
      <c r="G139" s="439"/>
      <c r="H139" s="461"/>
      <c r="I139" s="439"/>
      <c r="J139" s="461"/>
      <c r="K139" s="439"/>
      <c r="L139" s="461"/>
      <c r="M139" s="439"/>
      <c r="N139" s="461"/>
      <c r="O139" s="439"/>
      <c r="P139" s="461"/>
      <c r="Q139" s="439"/>
      <c r="R139" s="461"/>
      <c r="S139" s="439"/>
      <c r="T139" s="461"/>
      <c r="U139" s="439"/>
      <c r="V139" s="1085"/>
    </row>
    <row r="140" spans="1:22" ht="14.25">
      <c r="A140" s="970"/>
      <c r="B140" s="1000" t="s">
        <v>613</v>
      </c>
      <c r="C140" s="1000"/>
      <c r="D140" s="1000"/>
      <c r="E140" s="1000"/>
      <c r="F140" s="1000"/>
      <c r="G140" s="1000"/>
      <c r="H140" s="1000"/>
      <c r="I140" s="1000"/>
      <c r="J140" s="1000"/>
      <c r="K140" s="1000"/>
      <c r="L140" s="1000"/>
      <c r="M140" s="1000"/>
      <c r="N140" s="1000"/>
      <c r="O140" s="1000"/>
      <c r="P140" s="1000"/>
      <c r="Q140" s="1000"/>
      <c r="R140" s="1000"/>
      <c r="S140" s="1000"/>
      <c r="T140" s="1000"/>
      <c r="U140" s="1000"/>
      <c r="V140" s="1086"/>
    </row>
    <row r="141" spans="1:22" ht="14.25">
      <c r="A141" s="970"/>
      <c r="B141" s="1001" t="s">
        <v>120</v>
      </c>
      <c r="C141" s="1001"/>
      <c r="D141" s="1001"/>
      <c r="E141" s="1001"/>
      <c r="F141" s="1035"/>
      <c r="G141" s="850" t="s">
        <v>567</v>
      </c>
      <c r="H141" s="1048"/>
      <c r="I141" s="1043" t="s">
        <v>572</v>
      </c>
      <c r="J141" s="1048"/>
      <c r="K141" s="1043" t="s">
        <v>582</v>
      </c>
      <c r="L141" s="1048"/>
      <c r="M141" s="1043" t="s">
        <v>587</v>
      </c>
      <c r="N141" s="1048"/>
      <c r="O141" s="1043" t="s">
        <v>596</v>
      </c>
      <c r="P141" s="1048"/>
      <c r="Q141" s="1043" t="s">
        <v>599</v>
      </c>
      <c r="R141" s="1048"/>
      <c r="S141" s="1043" t="s">
        <v>600</v>
      </c>
      <c r="T141" s="1048"/>
      <c r="U141" s="1043" t="s">
        <v>601</v>
      </c>
      <c r="V141" s="1087"/>
    </row>
    <row r="142" spans="1:22" ht="14.25">
      <c r="A142" s="970"/>
      <c r="B142" s="1002"/>
      <c r="C142" s="1002"/>
      <c r="D142" s="1002"/>
      <c r="E142" s="1002"/>
      <c r="F142" s="1036"/>
      <c r="G142" s="1043"/>
      <c r="H142" s="1048"/>
      <c r="I142" s="1043"/>
      <c r="J142" s="1048"/>
      <c r="K142" s="1043"/>
      <c r="L142" s="1048"/>
      <c r="M142" s="1043"/>
      <c r="N142" s="1048"/>
      <c r="O142" s="1043"/>
      <c r="P142" s="1048"/>
      <c r="Q142" s="1043"/>
      <c r="R142" s="1048"/>
      <c r="S142" s="1043"/>
      <c r="T142" s="1048"/>
      <c r="U142" s="1043"/>
      <c r="V142" s="1087"/>
    </row>
    <row r="143" spans="1:22" ht="14.25">
      <c r="A143" s="970"/>
      <c r="B143" s="1003"/>
      <c r="C143" s="1003"/>
      <c r="D143" s="1003"/>
      <c r="E143" s="1003"/>
      <c r="F143" s="1037"/>
      <c r="G143" s="1043" t="s">
        <v>176</v>
      </c>
      <c r="H143" s="850"/>
      <c r="I143" s="850"/>
      <c r="J143" s="850"/>
      <c r="K143" s="850"/>
      <c r="L143" s="1048"/>
      <c r="M143" s="1059"/>
      <c r="N143" s="1063"/>
      <c r="O143" s="1063"/>
      <c r="P143" s="1063"/>
      <c r="Q143" s="1063"/>
      <c r="R143" s="1063"/>
      <c r="S143" s="1063"/>
      <c r="T143" s="1063"/>
      <c r="U143" s="1063"/>
      <c r="V143" s="1088"/>
    </row>
    <row r="144" spans="1:22" ht="14.25">
      <c r="A144" s="970"/>
      <c r="B144" s="375" t="s">
        <v>617</v>
      </c>
      <c r="C144" s="893"/>
      <c r="D144" s="893"/>
      <c r="E144" s="893"/>
      <c r="F144" s="461"/>
      <c r="G144" s="439"/>
      <c r="H144" s="893"/>
      <c r="I144" s="893" t="s">
        <v>591</v>
      </c>
      <c r="J144" s="893"/>
      <c r="K144" s="888"/>
      <c r="L144" s="888"/>
      <c r="M144" s="893" t="s">
        <v>363</v>
      </c>
      <c r="N144" s="893"/>
      <c r="O144" s="893"/>
      <c r="P144" s="893"/>
      <c r="Q144" s="893" t="s">
        <v>591</v>
      </c>
      <c r="R144" s="893"/>
      <c r="S144" s="484"/>
      <c r="T144" s="484"/>
      <c r="U144" s="484"/>
      <c r="V144" s="552"/>
    </row>
    <row r="145" spans="1:22" ht="14.25">
      <c r="A145" s="970"/>
      <c r="B145" s="1004"/>
      <c r="C145" s="837" t="s">
        <v>569</v>
      </c>
      <c r="D145" s="497"/>
      <c r="E145" s="439" t="s">
        <v>624</v>
      </c>
      <c r="F145" s="461"/>
      <c r="G145" s="439"/>
      <c r="H145" s="893"/>
      <c r="I145" s="893" t="s">
        <v>591</v>
      </c>
      <c r="J145" s="893"/>
      <c r="K145" s="888"/>
      <c r="L145" s="888"/>
      <c r="M145" s="893" t="s">
        <v>363</v>
      </c>
      <c r="N145" s="893"/>
      <c r="O145" s="893"/>
      <c r="P145" s="893"/>
      <c r="Q145" s="893" t="s">
        <v>591</v>
      </c>
      <c r="R145" s="893"/>
      <c r="S145" s="484"/>
      <c r="T145" s="484"/>
      <c r="U145" s="484"/>
      <c r="V145" s="552"/>
    </row>
    <row r="146" spans="1:22" ht="14.25">
      <c r="A146" s="970"/>
      <c r="B146" s="1005"/>
      <c r="C146" s="620"/>
      <c r="D146" s="495"/>
      <c r="E146" s="439" t="s">
        <v>577</v>
      </c>
      <c r="F146" s="461"/>
      <c r="G146" s="439"/>
      <c r="H146" s="893"/>
      <c r="I146" s="893" t="s">
        <v>591</v>
      </c>
      <c r="J146" s="893"/>
      <c r="K146" s="888"/>
      <c r="L146" s="888"/>
      <c r="M146" s="893" t="s">
        <v>363</v>
      </c>
      <c r="N146" s="893"/>
      <c r="O146" s="893"/>
      <c r="P146" s="893"/>
      <c r="Q146" s="893" t="s">
        <v>591</v>
      </c>
      <c r="R146" s="893"/>
      <c r="S146" s="484"/>
      <c r="T146" s="484"/>
      <c r="U146" s="484"/>
      <c r="V146" s="552"/>
    </row>
    <row r="147" spans="1:22" ht="14.25">
      <c r="A147" s="970"/>
      <c r="B147" s="1006"/>
      <c r="C147" s="790"/>
      <c r="D147" s="496"/>
      <c r="E147" s="439" t="s">
        <v>494</v>
      </c>
      <c r="F147" s="461"/>
      <c r="G147" s="439"/>
      <c r="H147" s="893"/>
      <c r="I147" s="893" t="s">
        <v>591</v>
      </c>
      <c r="J147" s="893"/>
      <c r="K147" s="888"/>
      <c r="L147" s="888"/>
      <c r="M147" s="893" t="s">
        <v>363</v>
      </c>
      <c r="N147" s="893"/>
      <c r="O147" s="893"/>
      <c r="P147" s="893"/>
      <c r="Q147" s="893" t="s">
        <v>591</v>
      </c>
      <c r="R147" s="893"/>
      <c r="S147" s="484"/>
      <c r="T147" s="484"/>
      <c r="U147" s="484"/>
      <c r="V147" s="552"/>
    </row>
    <row r="148" spans="1:22" ht="14.25">
      <c r="A148" s="970"/>
      <c r="B148" s="409" t="s">
        <v>475</v>
      </c>
      <c r="C148" s="409"/>
      <c r="D148" s="409"/>
      <c r="E148" s="409"/>
      <c r="F148" s="497"/>
      <c r="G148" s="439"/>
      <c r="H148" s="893"/>
      <c r="I148" s="893" t="s">
        <v>591</v>
      </c>
      <c r="J148" s="893"/>
      <c r="K148" s="888"/>
      <c r="L148" s="888"/>
      <c r="M148" s="893" t="s">
        <v>363</v>
      </c>
      <c r="N148" s="893"/>
      <c r="O148" s="893"/>
      <c r="P148" s="893"/>
      <c r="Q148" s="893" t="s">
        <v>591</v>
      </c>
      <c r="R148" s="893"/>
      <c r="S148" s="484"/>
      <c r="T148" s="484"/>
      <c r="U148" s="484"/>
      <c r="V148" s="552"/>
    </row>
    <row r="149" spans="1:22" ht="15">
      <c r="A149" s="971"/>
      <c r="B149" s="760" t="s">
        <v>563</v>
      </c>
      <c r="C149" s="802"/>
      <c r="D149" s="802"/>
      <c r="E149" s="802"/>
      <c r="F149" s="462"/>
      <c r="G149" s="882"/>
      <c r="H149" s="889"/>
      <c r="I149" s="889"/>
      <c r="J149" s="889"/>
      <c r="K149" s="1055"/>
      <c r="L149" s="897" t="s">
        <v>114</v>
      </c>
      <c r="M149" s="802"/>
      <c r="N149" s="802"/>
      <c r="O149" s="802"/>
      <c r="P149" s="902"/>
      <c r="Q149" s="902"/>
      <c r="R149" s="1065"/>
      <c r="S149" s="1065"/>
      <c r="T149" s="1067"/>
      <c r="U149" s="1065"/>
      <c r="V149" s="950"/>
    </row>
    <row r="150" spans="1:22" ht="14.25">
      <c r="A150" s="407"/>
      <c r="B150" s="407"/>
      <c r="C150" s="407"/>
      <c r="D150" s="407"/>
      <c r="E150" s="407"/>
      <c r="F150" s="407"/>
      <c r="G150" s="483"/>
      <c r="H150" s="483"/>
      <c r="I150" s="483"/>
      <c r="J150" s="483"/>
      <c r="K150" s="483"/>
      <c r="L150" s="483"/>
      <c r="M150" s="483"/>
      <c r="N150" s="483"/>
      <c r="O150" s="483"/>
      <c r="P150" s="483"/>
      <c r="Q150" s="483"/>
      <c r="R150" s="483"/>
      <c r="S150" s="483"/>
      <c r="T150" s="483"/>
      <c r="U150" s="483"/>
      <c r="V150" s="483"/>
    </row>
    <row r="151" spans="1:22" ht="14.25">
      <c r="A151" s="407"/>
      <c r="B151" s="407"/>
      <c r="C151" s="407"/>
      <c r="D151" s="407"/>
      <c r="E151" s="407"/>
      <c r="F151" s="407"/>
      <c r="G151" s="483"/>
      <c r="H151" s="483"/>
      <c r="I151" s="483"/>
      <c r="J151" s="483"/>
      <c r="K151" s="483"/>
      <c r="L151" s="483"/>
      <c r="M151" s="483"/>
      <c r="N151" s="483"/>
      <c r="O151" s="483"/>
      <c r="P151" s="483"/>
      <c r="Q151" s="483"/>
      <c r="R151" s="483"/>
      <c r="S151" s="483"/>
      <c r="T151" s="483"/>
      <c r="U151" s="483"/>
      <c r="V151" s="483"/>
    </row>
    <row r="152" spans="1:22" ht="15">
      <c r="A152" s="972" t="s">
        <v>606</v>
      </c>
      <c r="B152" s="972"/>
      <c r="C152" s="972"/>
      <c r="D152" s="972"/>
      <c r="E152" s="972"/>
      <c r="F152" s="972"/>
      <c r="G152" s="972"/>
      <c r="H152" s="972"/>
      <c r="I152" s="972"/>
      <c r="J152" s="972"/>
      <c r="K152" s="972"/>
      <c r="L152" s="972"/>
      <c r="M152" s="972"/>
      <c r="N152" s="972"/>
      <c r="O152" s="972"/>
      <c r="P152" s="972"/>
      <c r="Q152" s="972"/>
      <c r="R152" s="972"/>
      <c r="S152" s="972"/>
      <c r="T152" s="972"/>
      <c r="U152" s="972"/>
      <c r="V152" s="972"/>
    </row>
    <row r="153" spans="1:22" ht="15.75">
      <c r="A153" s="968" t="s">
        <v>609</v>
      </c>
      <c r="B153" s="968"/>
      <c r="C153" s="968"/>
      <c r="D153" s="968"/>
      <c r="E153" s="968"/>
      <c r="F153" s="968"/>
      <c r="G153" s="968"/>
      <c r="H153" s="968"/>
      <c r="I153" s="968"/>
      <c r="J153" s="968"/>
      <c r="K153" s="968"/>
      <c r="L153" s="968"/>
      <c r="M153" s="968"/>
      <c r="N153" s="968"/>
      <c r="O153" s="968"/>
      <c r="P153" s="968"/>
      <c r="Q153" s="968"/>
      <c r="R153" s="968"/>
      <c r="S153" s="968"/>
      <c r="T153" s="968"/>
      <c r="U153" s="968"/>
      <c r="V153" s="968"/>
    </row>
    <row r="154" spans="1:22" ht="14.25">
      <c r="A154" s="602" t="s">
        <v>421</v>
      </c>
      <c r="B154" s="815" t="s">
        <v>64</v>
      </c>
      <c r="C154" s="815"/>
      <c r="D154" s="821"/>
      <c r="E154" s="647"/>
      <c r="F154" s="520"/>
      <c r="G154" s="520"/>
      <c r="H154" s="520"/>
      <c r="I154" s="520"/>
      <c r="J154" s="520"/>
      <c r="K154" s="520"/>
      <c r="L154" s="520"/>
      <c r="M154" s="520"/>
      <c r="N154" s="520"/>
      <c r="O154" s="520"/>
      <c r="P154" s="520"/>
      <c r="Q154" s="520"/>
      <c r="R154" s="520"/>
      <c r="S154" s="520"/>
      <c r="T154" s="520"/>
      <c r="U154" s="520"/>
      <c r="V154" s="543"/>
    </row>
    <row r="155" spans="1:22" ht="15">
      <c r="A155" s="603"/>
      <c r="B155" s="618" t="s">
        <v>501</v>
      </c>
      <c r="C155" s="618"/>
      <c r="D155" s="630"/>
      <c r="E155" s="648"/>
      <c r="F155" s="662"/>
      <c r="G155" s="662"/>
      <c r="H155" s="662"/>
      <c r="I155" s="662"/>
      <c r="J155" s="662"/>
      <c r="K155" s="662"/>
      <c r="L155" s="662"/>
      <c r="M155" s="662"/>
      <c r="N155" s="662"/>
      <c r="O155" s="662"/>
      <c r="P155" s="662"/>
      <c r="Q155" s="662"/>
      <c r="R155" s="662"/>
      <c r="S155" s="662"/>
      <c r="T155" s="662"/>
      <c r="U155" s="662"/>
      <c r="V155" s="728"/>
    </row>
    <row r="156" spans="1:22" ht="14.25">
      <c r="A156" s="603"/>
      <c r="B156" s="619" t="s">
        <v>618</v>
      </c>
      <c r="C156" s="472"/>
      <c r="D156" s="631"/>
      <c r="E156" s="649" t="s">
        <v>626</v>
      </c>
      <c r="F156" s="472"/>
      <c r="G156" s="472"/>
      <c r="H156" s="1049"/>
      <c r="I156" s="1049"/>
      <c r="J156" s="472" t="s">
        <v>481</v>
      </c>
      <c r="K156" s="1049"/>
      <c r="L156" s="1049"/>
      <c r="M156" s="472" t="s">
        <v>471</v>
      </c>
      <c r="N156" s="472"/>
      <c r="O156" s="472"/>
      <c r="P156" s="472"/>
      <c r="Q156" s="472"/>
      <c r="R156" s="472"/>
      <c r="S156" s="472"/>
      <c r="T156" s="472"/>
      <c r="U156" s="472"/>
      <c r="V156" s="551"/>
    </row>
    <row r="157" spans="1:22">
      <c r="A157" s="603"/>
      <c r="B157" s="620"/>
      <c r="C157" s="407"/>
      <c r="D157" s="632"/>
      <c r="E157" s="650"/>
      <c r="F157" s="663"/>
      <c r="G157" s="663"/>
      <c r="H157" s="685" t="s">
        <v>137</v>
      </c>
      <c r="I157" s="663" t="s">
        <v>144</v>
      </c>
      <c r="J157" s="663"/>
      <c r="K157" s="663"/>
      <c r="L157" s="663"/>
      <c r="M157" s="663"/>
      <c r="N157" s="663"/>
      <c r="O157" s="685" t="s">
        <v>167</v>
      </c>
      <c r="P157" s="663" t="s">
        <v>178</v>
      </c>
      <c r="Q157" s="663"/>
      <c r="R157" s="663"/>
      <c r="S157" s="663"/>
      <c r="T157" s="663"/>
      <c r="U157" s="663"/>
      <c r="V157" s="729"/>
    </row>
    <row r="158" spans="1:22">
      <c r="A158" s="603"/>
      <c r="B158" s="620"/>
      <c r="C158" s="407"/>
      <c r="D158" s="632"/>
      <c r="E158" s="650"/>
      <c r="F158" s="663"/>
      <c r="G158" s="663"/>
      <c r="H158" s="685" t="s">
        <v>143</v>
      </c>
      <c r="I158" s="663" t="s">
        <v>147</v>
      </c>
      <c r="J158" s="663"/>
      <c r="K158" s="663"/>
      <c r="L158" s="663"/>
      <c r="M158" s="663"/>
      <c r="N158" s="663"/>
      <c r="O158" s="685" t="s">
        <v>170</v>
      </c>
      <c r="P158" s="663" t="s">
        <v>181</v>
      </c>
      <c r="Q158" s="663"/>
      <c r="R158" s="663"/>
      <c r="S158" s="663"/>
      <c r="T158" s="663"/>
      <c r="U158" s="663"/>
      <c r="V158" s="729"/>
    </row>
    <row r="159" spans="1:22" ht="14.25">
      <c r="A159" s="603"/>
      <c r="B159" s="621"/>
      <c r="C159" s="625"/>
      <c r="D159" s="633"/>
      <c r="E159" s="651"/>
      <c r="F159" s="664"/>
      <c r="G159" s="664"/>
      <c r="H159" s="664"/>
      <c r="I159" s="664"/>
      <c r="J159" s="664"/>
      <c r="K159" s="664"/>
      <c r="L159" s="664"/>
      <c r="M159" s="664"/>
      <c r="N159" s="664"/>
      <c r="O159" s="664"/>
      <c r="P159" s="664"/>
      <c r="Q159" s="664"/>
      <c r="R159" s="664"/>
      <c r="S159" s="664"/>
      <c r="T159" s="664"/>
      <c r="U159" s="664"/>
      <c r="V159" s="730"/>
    </row>
    <row r="160" spans="1:22" ht="14.25">
      <c r="A160" s="603"/>
      <c r="B160" s="472" t="s">
        <v>210</v>
      </c>
      <c r="C160" s="472"/>
      <c r="D160" s="472"/>
      <c r="E160" s="652" t="s">
        <v>60</v>
      </c>
      <c r="F160" s="665"/>
      <c r="G160" s="670"/>
      <c r="H160" s="679"/>
      <c r="I160" s="679"/>
      <c r="J160" s="679"/>
      <c r="K160" s="700" t="s">
        <v>159</v>
      </c>
      <c r="L160" s="700"/>
      <c r="M160" s="706"/>
      <c r="N160" s="708"/>
      <c r="O160" s="710" t="s">
        <v>232</v>
      </c>
      <c r="P160" s="618"/>
      <c r="Q160" s="670"/>
      <c r="R160" s="679"/>
      <c r="S160" s="679"/>
      <c r="T160" s="679"/>
      <c r="U160" s="679"/>
      <c r="V160" s="731"/>
    </row>
    <row r="161" spans="1:22" ht="14.25">
      <c r="A161" s="973"/>
      <c r="B161" s="685"/>
      <c r="C161" s="685"/>
      <c r="D161" s="685"/>
      <c r="E161" s="1028" t="s">
        <v>134</v>
      </c>
      <c r="F161" s="1038"/>
      <c r="G161" s="670"/>
      <c r="H161" s="679"/>
      <c r="I161" s="679"/>
      <c r="J161" s="679"/>
      <c r="K161" s="679"/>
      <c r="L161" s="679"/>
      <c r="M161" s="679"/>
      <c r="N161" s="679"/>
      <c r="O161" s="679"/>
      <c r="P161" s="679"/>
      <c r="Q161" s="679"/>
      <c r="R161" s="679"/>
      <c r="S161" s="679"/>
      <c r="T161" s="679"/>
      <c r="U161" s="679"/>
      <c r="V161" s="731"/>
    </row>
    <row r="162" spans="1:22" ht="14.25">
      <c r="A162" s="974" t="s">
        <v>524</v>
      </c>
      <c r="B162" s="1007"/>
      <c r="C162" s="1007"/>
      <c r="D162" s="1007"/>
      <c r="E162" s="1007"/>
      <c r="F162" s="1007"/>
      <c r="G162" s="1007"/>
      <c r="H162" s="1007"/>
      <c r="I162" s="1007"/>
      <c r="J162" s="1007"/>
      <c r="K162" s="1007"/>
      <c r="L162" s="1007"/>
      <c r="M162" s="1007"/>
      <c r="N162" s="1007"/>
      <c r="O162" s="1007"/>
      <c r="P162" s="1007"/>
      <c r="Q162" s="1007"/>
      <c r="R162" s="1007"/>
      <c r="S162" s="1007"/>
      <c r="T162" s="1007"/>
      <c r="U162" s="1007"/>
      <c r="V162" s="1089"/>
    </row>
    <row r="163" spans="1:22" ht="15">
      <c r="A163" s="760" t="s">
        <v>526</v>
      </c>
      <c r="B163" s="802"/>
      <c r="C163" s="802"/>
      <c r="D163" s="802"/>
      <c r="E163" s="802"/>
      <c r="F163" s="802"/>
      <c r="G163" s="802"/>
      <c r="H163" s="802"/>
      <c r="I163" s="1051"/>
      <c r="J163" s="1054"/>
      <c r="K163" s="1056"/>
      <c r="L163" s="462" t="s">
        <v>586</v>
      </c>
      <c r="M163" s="802" t="s">
        <v>78</v>
      </c>
      <c r="N163" s="802"/>
      <c r="O163" s="802"/>
      <c r="P163" s="802"/>
      <c r="Q163" s="802"/>
      <c r="R163" s="802"/>
      <c r="S163" s="462"/>
      <c r="T163" s="1051"/>
      <c r="U163" s="1054"/>
      <c r="V163" s="955" t="s">
        <v>179</v>
      </c>
    </row>
    <row r="164" spans="1:22" ht="14.25">
      <c r="A164" s="969" t="s">
        <v>548</v>
      </c>
      <c r="B164" s="1000" t="s">
        <v>613</v>
      </c>
      <c r="C164" s="1000"/>
      <c r="D164" s="1000"/>
      <c r="E164" s="1000"/>
      <c r="F164" s="1000"/>
      <c r="G164" s="1000"/>
      <c r="H164" s="1000"/>
      <c r="I164" s="1000"/>
      <c r="J164" s="1000"/>
      <c r="K164" s="1000"/>
      <c r="L164" s="1000"/>
      <c r="M164" s="1000"/>
      <c r="N164" s="1000"/>
      <c r="O164" s="1000"/>
      <c r="P164" s="1000"/>
      <c r="Q164" s="1000"/>
      <c r="R164" s="1000"/>
      <c r="S164" s="1000"/>
      <c r="T164" s="1000"/>
      <c r="U164" s="1000"/>
      <c r="V164" s="1086"/>
    </row>
    <row r="165" spans="1:22" ht="14.25">
      <c r="A165" s="970"/>
      <c r="B165" s="1001" t="s">
        <v>120</v>
      </c>
      <c r="C165" s="1001"/>
      <c r="D165" s="1001"/>
      <c r="E165" s="1001"/>
      <c r="F165" s="1035"/>
      <c r="G165" s="850" t="s">
        <v>567</v>
      </c>
      <c r="H165" s="1048"/>
      <c r="I165" s="1043" t="s">
        <v>572</v>
      </c>
      <c r="J165" s="1048"/>
      <c r="K165" s="1043" t="s">
        <v>582</v>
      </c>
      <c r="L165" s="1048"/>
      <c r="M165" s="1043" t="s">
        <v>587</v>
      </c>
      <c r="N165" s="1048"/>
      <c r="O165" s="1043" t="s">
        <v>596</v>
      </c>
      <c r="P165" s="1048"/>
      <c r="Q165" s="1043" t="s">
        <v>599</v>
      </c>
      <c r="R165" s="1048"/>
      <c r="S165" s="1043" t="s">
        <v>600</v>
      </c>
      <c r="T165" s="1048"/>
      <c r="U165" s="1043" t="s">
        <v>601</v>
      </c>
      <c r="V165" s="1087"/>
    </row>
    <row r="166" spans="1:22" ht="14.25">
      <c r="A166" s="970"/>
      <c r="B166" s="1002"/>
      <c r="C166" s="1002"/>
      <c r="D166" s="1002"/>
      <c r="E166" s="1002"/>
      <c r="F166" s="1036"/>
      <c r="G166" s="1043"/>
      <c r="H166" s="1048"/>
      <c r="I166" s="1043"/>
      <c r="J166" s="1048"/>
      <c r="K166" s="1043"/>
      <c r="L166" s="1048"/>
      <c r="M166" s="1043"/>
      <c r="N166" s="1048"/>
      <c r="O166" s="1043"/>
      <c r="P166" s="1048"/>
      <c r="Q166" s="1043"/>
      <c r="R166" s="1048"/>
      <c r="S166" s="1043"/>
      <c r="T166" s="1048"/>
      <c r="U166" s="1043"/>
      <c r="V166" s="1087"/>
    </row>
    <row r="167" spans="1:22" ht="14.25">
      <c r="A167" s="970"/>
      <c r="B167" s="1003"/>
      <c r="C167" s="1003"/>
      <c r="D167" s="1003"/>
      <c r="E167" s="1003"/>
      <c r="F167" s="1037"/>
      <c r="G167" s="1043" t="s">
        <v>176</v>
      </c>
      <c r="H167" s="850"/>
      <c r="I167" s="850"/>
      <c r="J167" s="850"/>
      <c r="K167" s="850"/>
      <c r="L167" s="1048"/>
      <c r="M167" s="1059"/>
      <c r="N167" s="1063"/>
      <c r="O167" s="1063"/>
      <c r="P167" s="1063"/>
      <c r="Q167" s="1063"/>
      <c r="R167" s="1063"/>
      <c r="S167" s="1063"/>
      <c r="T167" s="1063"/>
      <c r="U167" s="1063"/>
      <c r="V167" s="1088"/>
    </row>
    <row r="168" spans="1:22" ht="14.25">
      <c r="A168" s="970"/>
      <c r="B168" s="375" t="s">
        <v>617</v>
      </c>
      <c r="C168" s="893"/>
      <c r="D168" s="893"/>
      <c r="E168" s="893"/>
      <c r="F168" s="461"/>
      <c r="G168" s="439"/>
      <c r="H168" s="893"/>
      <c r="I168" s="893" t="s">
        <v>591</v>
      </c>
      <c r="J168" s="893"/>
      <c r="K168" s="888"/>
      <c r="L168" s="888"/>
      <c r="M168" s="893" t="s">
        <v>363</v>
      </c>
      <c r="N168" s="893"/>
      <c r="O168" s="893"/>
      <c r="P168" s="893"/>
      <c r="Q168" s="893" t="s">
        <v>591</v>
      </c>
      <c r="R168" s="893"/>
      <c r="S168" s="484"/>
      <c r="T168" s="484"/>
      <c r="U168" s="484"/>
      <c r="V168" s="552"/>
    </row>
    <row r="169" spans="1:22" ht="14.25">
      <c r="A169" s="970"/>
      <c r="B169" s="1004"/>
      <c r="C169" s="837" t="s">
        <v>569</v>
      </c>
      <c r="D169" s="497"/>
      <c r="E169" s="439" t="s">
        <v>624</v>
      </c>
      <c r="F169" s="461"/>
      <c r="G169" s="439"/>
      <c r="H169" s="893"/>
      <c r="I169" s="893" t="s">
        <v>591</v>
      </c>
      <c r="J169" s="893"/>
      <c r="K169" s="888"/>
      <c r="L169" s="888"/>
      <c r="M169" s="893" t="s">
        <v>363</v>
      </c>
      <c r="N169" s="893"/>
      <c r="O169" s="893"/>
      <c r="P169" s="893"/>
      <c r="Q169" s="893" t="s">
        <v>591</v>
      </c>
      <c r="R169" s="893"/>
      <c r="S169" s="484"/>
      <c r="T169" s="484"/>
      <c r="U169" s="484"/>
      <c r="V169" s="552"/>
    </row>
    <row r="170" spans="1:22" ht="14.25">
      <c r="A170" s="970"/>
      <c r="B170" s="1005"/>
      <c r="C170" s="620"/>
      <c r="D170" s="495"/>
      <c r="E170" s="439" t="s">
        <v>577</v>
      </c>
      <c r="F170" s="461"/>
      <c r="G170" s="439"/>
      <c r="H170" s="893"/>
      <c r="I170" s="893" t="s">
        <v>591</v>
      </c>
      <c r="J170" s="893"/>
      <c r="K170" s="888"/>
      <c r="L170" s="888"/>
      <c r="M170" s="893" t="s">
        <v>363</v>
      </c>
      <c r="N170" s="893"/>
      <c r="O170" s="893"/>
      <c r="P170" s="893"/>
      <c r="Q170" s="893" t="s">
        <v>591</v>
      </c>
      <c r="R170" s="893"/>
      <c r="S170" s="484"/>
      <c r="T170" s="484"/>
      <c r="U170" s="484"/>
      <c r="V170" s="552"/>
    </row>
    <row r="171" spans="1:22" ht="14.25">
      <c r="A171" s="970"/>
      <c r="B171" s="1006"/>
      <c r="C171" s="790"/>
      <c r="D171" s="496"/>
      <c r="E171" s="439" t="s">
        <v>494</v>
      </c>
      <c r="F171" s="461"/>
      <c r="G171" s="439"/>
      <c r="H171" s="893"/>
      <c r="I171" s="893" t="s">
        <v>591</v>
      </c>
      <c r="J171" s="893"/>
      <c r="K171" s="888"/>
      <c r="L171" s="888"/>
      <c r="M171" s="893" t="s">
        <v>363</v>
      </c>
      <c r="N171" s="893"/>
      <c r="O171" s="893"/>
      <c r="P171" s="893"/>
      <c r="Q171" s="893" t="s">
        <v>591</v>
      </c>
      <c r="R171" s="893"/>
      <c r="S171" s="484"/>
      <c r="T171" s="484"/>
      <c r="U171" s="484"/>
      <c r="V171" s="552"/>
    </row>
    <row r="172" spans="1:22" ht="14.25">
      <c r="A172" s="970"/>
      <c r="B172" s="409" t="s">
        <v>475</v>
      </c>
      <c r="C172" s="409"/>
      <c r="D172" s="409"/>
      <c r="E172" s="409"/>
      <c r="F172" s="497"/>
      <c r="G172" s="439"/>
      <c r="H172" s="893"/>
      <c r="I172" s="893" t="s">
        <v>591</v>
      </c>
      <c r="J172" s="893"/>
      <c r="K172" s="888"/>
      <c r="L172" s="888"/>
      <c r="M172" s="893" t="s">
        <v>363</v>
      </c>
      <c r="N172" s="893"/>
      <c r="O172" s="893"/>
      <c r="P172" s="893"/>
      <c r="Q172" s="893" t="s">
        <v>591</v>
      </c>
      <c r="R172" s="893"/>
      <c r="S172" s="484"/>
      <c r="T172" s="484"/>
      <c r="U172" s="484"/>
      <c r="V172" s="552"/>
    </row>
    <row r="173" spans="1:22" ht="15">
      <c r="A173" s="971"/>
      <c r="B173" s="760" t="s">
        <v>563</v>
      </c>
      <c r="C173" s="802"/>
      <c r="D173" s="802"/>
      <c r="E173" s="802"/>
      <c r="F173" s="462"/>
      <c r="G173" s="882"/>
      <c r="H173" s="889"/>
      <c r="I173" s="889"/>
      <c r="J173" s="889"/>
      <c r="K173" s="1055"/>
      <c r="L173" s="897" t="s">
        <v>114</v>
      </c>
      <c r="M173" s="802"/>
      <c r="N173" s="802"/>
      <c r="O173" s="802"/>
      <c r="P173" s="902"/>
      <c r="Q173" s="902"/>
      <c r="R173" s="1065"/>
      <c r="S173" s="1065"/>
      <c r="T173" s="1067"/>
      <c r="U173" s="1065"/>
      <c r="V173" s="950"/>
    </row>
    <row r="174" spans="1:22" ht="14.25">
      <c r="A174" s="969" t="s">
        <v>550</v>
      </c>
      <c r="B174" s="1000" t="s">
        <v>613</v>
      </c>
      <c r="C174" s="1000"/>
      <c r="D174" s="1000"/>
      <c r="E174" s="1000"/>
      <c r="F174" s="1000"/>
      <c r="G174" s="1000"/>
      <c r="H174" s="1000"/>
      <c r="I174" s="1000"/>
      <c r="J174" s="1000"/>
      <c r="K174" s="1000"/>
      <c r="L174" s="1000"/>
      <c r="M174" s="1000"/>
      <c r="N174" s="1000"/>
      <c r="O174" s="1000"/>
      <c r="P174" s="1000"/>
      <c r="Q174" s="1000"/>
      <c r="R174" s="1000"/>
      <c r="S174" s="1000"/>
      <c r="T174" s="1000"/>
      <c r="U174" s="1000"/>
      <c r="V174" s="1086"/>
    </row>
    <row r="175" spans="1:22" ht="14.25">
      <c r="A175" s="970"/>
      <c r="B175" s="1001" t="s">
        <v>120</v>
      </c>
      <c r="C175" s="1001"/>
      <c r="D175" s="1001"/>
      <c r="E175" s="1001"/>
      <c r="F175" s="1035"/>
      <c r="G175" s="850" t="s">
        <v>567</v>
      </c>
      <c r="H175" s="1048"/>
      <c r="I175" s="1043" t="s">
        <v>572</v>
      </c>
      <c r="J175" s="1048"/>
      <c r="K175" s="1043" t="s">
        <v>582</v>
      </c>
      <c r="L175" s="1048"/>
      <c r="M175" s="1043" t="s">
        <v>587</v>
      </c>
      <c r="N175" s="1048"/>
      <c r="O175" s="1043" t="s">
        <v>596</v>
      </c>
      <c r="P175" s="1048"/>
      <c r="Q175" s="1043" t="s">
        <v>599</v>
      </c>
      <c r="R175" s="1048"/>
      <c r="S175" s="1043" t="s">
        <v>600</v>
      </c>
      <c r="T175" s="1048"/>
      <c r="U175" s="1043" t="s">
        <v>601</v>
      </c>
      <c r="V175" s="1087"/>
    </row>
    <row r="176" spans="1:22" ht="14.25">
      <c r="A176" s="970"/>
      <c r="B176" s="1002"/>
      <c r="C176" s="1002"/>
      <c r="D176" s="1002"/>
      <c r="E176" s="1002"/>
      <c r="F176" s="1036"/>
      <c r="G176" s="1043"/>
      <c r="H176" s="1048"/>
      <c r="I176" s="1043"/>
      <c r="J176" s="1048"/>
      <c r="K176" s="1043"/>
      <c r="L176" s="1048"/>
      <c r="M176" s="1043"/>
      <c r="N176" s="1048"/>
      <c r="O176" s="1043"/>
      <c r="P176" s="1048"/>
      <c r="Q176" s="1043"/>
      <c r="R176" s="1048"/>
      <c r="S176" s="1043"/>
      <c r="T176" s="1048"/>
      <c r="U176" s="1043"/>
      <c r="V176" s="1087"/>
    </row>
    <row r="177" spans="1:22" ht="14.25">
      <c r="A177" s="970"/>
      <c r="B177" s="1003"/>
      <c r="C177" s="1003"/>
      <c r="D177" s="1003"/>
      <c r="E177" s="1003"/>
      <c r="F177" s="1037"/>
      <c r="G177" s="1043" t="s">
        <v>176</v>
      </c>
      <c r="H177" s="850"/>
      <c r="I177" s="850"/>
      <c r="J177" s="850"/>
      <c r="K177" s="850"/>
      <c r="L177" s="1048"/>
      <c r="M177" s="1059"/>
      <c r="N177" s="1063"/>
      <c r="O177" s="1063"/>
      <c r="P177" s="1063"/>
      <c r="Q177" s="1063"/>
      <c r="R177" s="1063"/>
      <c r="S177" s="1063"/>
      <c r="T177" s="1063"/>
      <c r="U177" s="1063"/>
      <c r="V177" s="1088"/>
    </row>
    <row r="178" spans="1:22" ht="14.25">
      <c r="A178" s="970"/>
      <c r="B178" s="375" t="s">
        <v>617</v>
      </c>
      <c r="C178" s="893"/>
      <c r="D178" s="893"/>
      <c r="E178" s="893"/>
      <c r="F178" s="461"/>
      <c r="G178" s="439"/>
      <c r="H178" s="893"/>
      <c r="I178" s="893" t="s">
        <v>591</v>
      </c>
      <c r="J178" s="893"/>
      <c r="K178" s="888"/>
      <c r="L178" s="888"/>
      <c r="M178" s="893" t="s">
        <v>363</v>
      </c>
      <c r="N178" s="893"/>
      <c r="O178" s="893"/>
      <c r="P178" s="893"/>
      <c r="Q178" s="893" t="s">
        <v>591</v>
      </c>
      <c r="R178" s="893"/>
      <c r="S178" s="484"/>
      <c r="T178" s="484"/>
      <c r="U178" s="484"/>
      <c r="V178" s="552"/>
    </row>
    <row r="179" spans="1:22" ht="14.25">
      <c r="A179" s="970"/>
      <c r="B179" s="1004"/>
      <c r="C179" s="837" t="s">
        <v>569</v>
      </c>
      <c r="D179" s="497"/>
      <c r="E179" s="439" t="s">
        <v>624</v>
      </c>
      <c r="F179" s="461"/>
      <c r="G179" s="439"/>
      <c r="H179" s="893"/>
      <c r="I179" s="893" t="s">
        <v>591</v>
      </c>
      <c r="J179" s="893"/>
      <c r="K179" s="888"/>
      <c r="L179" s="888"/>
      <c r="M179" s="893" t="s">
        <v>363</v>
      </c>
      <c r="N179" s="893"/>
      <c r="O179" s="893"/>
      <c r="P179" s="893"/>
      <c r="Q179" s="893" t="s">
        <v>591</v>
      </c>
      <c r="R179" s="893"/>
      <c r="S179" s="484"/>
      <c r="T179" s="484"/>
      <c r="U179" s="484"/>
      <c r="V179" s="552"/>
    </row>
    <row r="180" spans="1:22" ht="14.25">
      <c r="A180" s="970"/>
      <c r="B180" s="1005"/>
      <c r="C180" s="620"/>
      <c r="D180" s="495"/>
      <c r="E180" s="439" t="s">
        <v>577</v>
      </c>
      <c r="F180" s="461"/>
      <c r="G180" s="439"/>
      <c r="H180" s="893"/>
      <c r="I180" s="893" t="s">
        <v>591</v>
      </c>
      <c r="J180" s="893"/>
      <c r="K180" s="888"/>
      <c r="L180" s="888"/>
      <c r="M180" s="893" t="s">
        <v>363</v>
      </c>
      <c r="N180" s="893"/>
      <c r="O180" s="893"/>
      <c r="P180" s="893"/>
      <c r="Q180" s="893" t="s">
        <v>591</v>
      </c>
      <c r="R180" s="893"/>
      <c r="S180" s="484"/>
      <c r="T180" s="484"/>
      <c r="U180" s="484"/>
      <c r="V180" s="552"/>
    </row>
    <row r="181" spans="1:22" ht="14.25">
      <c r="A181" s="970"/>
      <c r="B181" s="1006"/>
      <c r="C181" s="790"/>
      <c r="D181" s="496"/>
      <c r="E181" s="439" t="s">
        <v>494</v>
      </c>
      <c r="F181" s="461"/>
      <c r="G181" s="439"/>
      <c r="H181" s="893"/>
      <c r="I181" s="893" t="s">
        <v>591</v>
      </c>
      <c r="J181" s="893"/>
      <c r="K181" s="888"/>
      <c r="L181" s="888"/>
      <c r="M181" s="893" t="s">
        <v>363</v>
      </c>
      <c r="N181" s="893"/>
      <c r="O181" s="893"/>
      <c r="P181" s="893"/>
      <c r="Q181" s="893" t="s">
        <v>591</v>
      </c>
      <c r="R181" s="893"/>
      <c r="S181" s="484"/>
      <c r="T181" s="484"/>
      <c r="U181" s="484"/>
      <c r="V181" s="552"/>
    </row>
    <row r="182" spans="1:22" ht="14.25">
      <c r="A182" s="970"/>
      <c r="B182" s="409" t="s">
        <v>475</v>
      </c>
      <c r="C182" s="409"/>
      <c r="D182" s="409"/>
      <c r="E182" s="409"/>
      <c r="F182" s="497"/>
      <c r="G182" s="439"/>
      <c r="H182" s="893"/>
      <c r="I182" s="893" t="s">
        <v>591</v>
      </c>
      <c r="J182" s="893"/>
      <c r="K182" s="888"/>
      <c r="L182" s="888"/>
      <c r="M182" s="893" t="s">
        <v>363</v>
      </c>
      <c r="N182" s="893"/>
      <c r="O182" s="893"/>
      <c r="P182" s="893"/>
      <c r="Q182" s="893" t="s">
        <v>591</v>
      </c>
      <c r="R182" s="893"/>
      <c r="S182" s="484"/>
      <c r="T182" s="484"/>
      <c r="U182" s="484"/>
      <c r="V182" s="552"/>
    </row>
    <row r="183" spans="1:22" ht="15">
      <c r="A183" s="971"/>
      <c r="B183" s="760" t="s">
        <v>563</v>
      </c>
      <c r="C183" s="802"/>
      <c r="D183" s="802"/>
      <c r="E183" s="802"/>
      <c r="F183" s="462"/>
      <c r="G183" s="882"/>
      <c r="H183" s="889"/>
      <c r="I183" s="889"/>
      <c r="J183" s="889"/>
      <c r="K183" s="1055"/>
      <c r="L183" s="897" t="s">
        <v>114</v>
      </c>
      <c r="M183" s="802"/>
      <c r="N183" s="802"/>
      <c r="O183" s="802"/>
      <c r="P183" s="902"/>
      <c r="Q183" s="902"/>
      <c r="R183" s="1065"/>
      <c r="S183" s="1065"/>
      <c r="T183" s="1067"/>
      <c r="U183" s="1065"/>
      <c r="V183" s="950"/>
    </row>
    <row r="184" spans="1:22" ht="14.25">
      <c r="A184" s="975"/>
      <c r="B184" s="1008"/>
      <c r="C184" s="1008"/>
      <c r="D184" s="1008"/>
      <c r="E184" s="1008"/>
      <c r="F184" s="1008"/>
      <c r="G184" s="1008"/>
      <c r="H184" s="1008"/>
      <c r="I184" s="1008"/>
      <c r="J184" s="1008"/>
      <c r="K184" s="1008"/>
      <c r="L184" s="1008"/>
      <c r="M184" s="1008"/>
      <c r="N184" s="1008"/>
      <c r="O184" s="1008"/>
      <c r="P184" s="1008"/>
      <c r="Q184" s="1008"/>
      <c r="R184" s="1008"/>
      <c r="S184" s="1008"/>
      <c r="T184" s="1008"/>
      <c r="U184" s="1008"/>
      <c r="V184" s="1008"/>
    </row>
    <row r="185" spans="1:22" ht="14.25">
      <c r="A185" s="976"/>
      <c r="B185" s="1008"/>
      <c r="C185" s="1008"/>
      <c r="D185" s="1008"/>
      <c r="E185" s="1008"/>
      <c r="F185" s="1008"/>
      <c r="G185" s="1008"/>
      <c r="H185" s="1008"/>
      <c r="I185" s="1008"/>
      <c r="J185" s="1008"/>
      <c r="K185" s="1008"/>
      <c r="L185" s="1008"/>
      <c r="M185" s="1008"/>
      <c r="N185" s="1008"/>
      <c r="O185" s="1008"/>
      <c r="P185" s="1008"/>
      <c r="Q185" s="1008"/>
      <c r="R185" s="1008"/>
      <c r="S185" s="1008"/>
      <c r="T185" s="1008"/>
      <c r="U185" s="1008"/>
      <c r="V185" s="1008"/>
    </row>
  </sheetData>
  <mergeCells count="940">
    <mergeCell ref="A1:V1"/>
    <mergeCell ref="B2:D2"/>
    <mergeCell ref="E2:V2"/>
    <mergeCell ref="B3:D3"/>
    <mergeCell ref="E3:V3"/>
    <mergeCell ref="B4:D4"/>
    <mergeCell ref="E4:V4"/>
    <mergeCell ref="E5:G5"/>
    <mergeCell ref="H5:I5"/>
    <mergeCell ref="K5:L5"/>
    <mergeCell ref="N5:V5"/>
    <mergeCell ref="E8:V8"/>
    <mergeCell ref="E9:F9"/>
    <mergeCell ref="G9:J9"/>
    <mergeCell ref="K9:L9"/>
    <mergeCell ref="M9:N9"/>
    <mergeCell ref="O9:P9"/>
    <mergeCell ref="Q9:V9"/>
    <mergeCell ref="E10:F10"/>
    <mergeCell ref="G10:V10"/>
    <mergeCell ref="A11:D11"/>
    <mergeCell ref="E11:V11"/>
    <mergeCell ref="B12:D12"/>
    <mergeCell ref="E12:J12"/>
    <mergeCell ref="N12:O12"/>
    <mergeCell ref="P12:Q12"/>
    <mergeCell ref="S12:T12"/>
    <mergeCell ref="B13:D13"/>
    <mergeCell ref="E13:J13"/>
    <mergeCell ref="B14:D14"/>
    <mergeCell ref="E14:J14"/>
    <mergeCell ref="B15:F15"/>
    <mergeCell ref="G15:V15"/>
    <mergeCell ref="E16:F16"/>
    <mergeCell ref="G16:S16"/>
    <mergeCell ref="U16:V16"/>
    <mergeCell ref="G17:V17"/>
    <mergeCell ref="G18:V18"/>
    <mergeCell ref="A19:V19"/>
    <mergeCell ref="A20:H20"/>
    <mergeCell ref="I20:J20"/>
    <mergeCell ref="M20:S20"/>
    <mergeCell ref="T20:U20"/>
    <mergeCell ref="B21:V21"/>
    <mergeCell ref="G22:J22"/>
    <mergeCell ref="K22:N22"/>
    <mergeCell ref="O22:R22"/>
    <mergeCell ref="S22:V22"/>
    <mergeCell ref="G23:H23"/>
    <mergeCell ref="I23:J23"/>
    <mergeCell ref="K23:L23"/>
    <mergeCell ref="M23:N23"/>
    <mergeCell ref="O23:P23"/>
    <mergeCell ref="Q23:R23"/>
    <mergeCell ref="S23:T23"/>
    <mergeCell ref="U23:V23"/>
    <mergeCell ref="C24:F24"/>
    <mergeCell ref="G24:H24"/>
    <mergeCell ref="I24:J24"/>
    <mergeCell ref="K24:L24"/>
    <mergeCell ref="M24:N24"/>
    <mergeCell ref="O24:P24"/>
    <mergeCell ref="Q24:R24"/>
    <mergeCell ref="S24:T24"/>
    <mergeCell ref="U24:V24"/>
    <mergeCell ref="C25:F25"/>
    <mergeCell ref="G25:H25"/>
    <mergeCell ref="I25:J25"/>
    <mergeCell ref="K25:L25"/>
    <mergeCell ref="M25:N25"/>
    <mergeCell ref="O25:P25"/>
    <mergeCell ref="Q25:R25"/>
    <mergeCell ref="S25:T25"/>
    <mergeCell ref="U25:V25"/>
    <mergeCell ref="B26:V26"/>
    <mergeCell ref="G27:H27"/>
    <mergeCell ref="I27:J27"/>
    <mergeCell ref="K27:L27"/>
    <mergeCell ref="M27:N27"/>
    <mergeCell ref="O27:P27"/>
    <mergeCell ref="Q27:R27"/>
    <mergeCell ref="S27:T27"/>
    <mergeCell ref="U27:V27"/>
    <mergeCell ref="G28:H28"/>
    <mergeCell ref="I28:J28"/>
    <mergeCell ref="K28:L28"/>
    <mergeCell ref="M28:N28"/>
    <mergeCell ref="O28:P28"/>
    <mergeCell ref="Q28:R28"/>
    <mergeCell ref="S28:T28"/>
    <mergeCell ref="U28:V28"/>
    <mergeCell ref="G29:L29"/>
    <mergeCell ref="M29:V29"/>
    <mergeCell ref="B30:F30"/>
    <mergeCell ref="G30:H30"/>
    <mergeCell ref="I30:J30"/>
    <mergeCell ref="K30:L30"/>
    <mergeCell ref="M30:N30"/>
    <mergeCell ref="O30:P30"/>
    <mergeCell ref="Q30:R30"/>
    <mergeCell ref="S30:V30"/>
    <mergeCell ref="E31:F31"/>
    <mergeCell ref="G31:H31"/>
    <mergeCell ref="I31:J31"/>
    <mergeCell ref="K31:L31"/>
    <mergeCell ref="M31:N31"/>
    <mergeCell ref="O31:P31"/>
    <mergeCell ref="Q31:R31"/>
    <mergeCell ref="S31:V31"/>
    <mergeCell ref="E32:F32"/>
    <mergeCell ref="G32:H32"/>
    <mergeCell ref="I32:J32"/>
    <mergeCell ref="K32:L32"/>
    <mergeCell ref="M32:N32"/>
    <mergeCell ref="O32:P32"/>
    <mergeCell ref="Q32:R32"/>
    <mergeCell ref="S32:V32"/>
    <mergeCell ref="E33:F33"/>
    <mergeCell ref="G33:H33"/>
    <mergeCell ref="I33:J33"/>
    <mergeCell ref="K33:L33"/>
    <mergeCell ref="M33:N33"/>
    <mergeCell ref="O33:P33"/>
    <mergeCell ref="Q33:R33"/>
    <mergeCell ref="S33:V33"/>
    <mergeCell ref="B34:F34"/>
    <mergeCell ref="G34:H34"/>
    <mergeCell ref="I34:J34"/>
    <mergeCell ref="K34:L34"/>
    <mergeCell ref="M34:N34"/>
    <mergeCell ref="O34:P34"/>
    <mergeCell ref="Q34:R34"/>
    <mergeCell ref="S34:V34"/>
    <mergeCell ref="B35:F35"/>
    <mergeCell ref="G35:J35"/>
    <mergeCell ref="M35:N35"/>
    <mergeCell ref="P35:Q35"/>
    <mergeCell ref="B36:V36"/>
    <mergeCell ref="G37:J37"/>
    <mergeCell ref="K37:N37"/>
    <mergeCell ref="O37:R37"/>
    <mergeCell ref="S37:V37"/>
    <mergeCell ref="G38:H38"/>
    <mergeCell ref="I38:J38"/>
    <mergeCell ref="K38:L38"/>
    <mergeCell ref="M38:N38"/>
    <mergeCell ref="O38:P38"/>
    <mergeCell ref="Q38:R38"/>
    <mergeCell ref="S38:T38"/>
    <mergeCell ref="U38:V38"/>
    <mergeCell ref="C39:F39"/>
    <mergeCell ref="G39:H39"/>
    <mergeCell ref="I39:J39"/>
    <mergeCell ref="K39:L39"/>
    <mergeCell ref="M39:N39"/>
    <mergeCell ref="O39:P39"/>
    <mergeCell ref="Q39:R39"/>
    <mergeCell ref="S39:T39"/>
    <mergeCell ref="U39:V39"/>
    <mergeCell ref="C40:F40"/>
    <mergeCell ref="G40:H40"/>
    <mergeCell ref="I40:J40"/>
    <mergeCell ref="K40:L40"/>
    <mergeCell ref="M40:N40"/>
    <mergeCell ref="O40:P40"/>
    <mergeCell ref="Q40:R40"/>
    <mergeCell ref="S40:T40"/>
    <mergeCell ref="U40:V40"/>
    <mergeCell ref="B41:V41"/>
    <mergeCell ref="G42:H42"/>
    <mergeCell ref="I42:J42"/>
    <mergeCell ref="K42:L42"/>
    <mergeCell ref="M42:N42"/>
    <mergeCell ref="O42:P42"/>
    <mergeCell ref="Q42:R42"/>
    <mergeCell ref="S42:T42"/>
    <mergeCell ref="U42:V42"/>
    <mergeCell ref="G43:H43"/>
    <mergeCell ref="I43:J43"/>
    <mergeCell ref="K43:L43"/>
    <mergeCell ref="M43:N43"/>
    <mergeCell ref="O43:P43"/>
    <mergeCell ref="Q43:R43"/>
    <mergeCell ref="S43:T43"/>
    <mergeCell ref="U43:V43"/>
    <mergeCell ref="G44:L44"/>
    <mergeCell ref="M44:V44"/>
    <mergeCell ref="B45:F45"/>
    <mergeCell ref="G45:H45"/>
    <mergeCell ref="I45:J45"/>
    <mergeCell ref="K45:L45"/>
    <mergeCell ref="M45:N45"/>
    <mergeCell ref="O45:P45"/>
    <mergeCell ref="Q45:R45"/>
    <mergeCell ref="S45:V45"/>
    <mergeCell ref="E46:F46"/>
    <mergeCell ref="G46:H46"/>
    <mergeCell ref="I46:J46"/>
    <mergeCell ref="K46:L46"/>
    <mergeCell ref="M46:N46"/>
    <mergeCell ref="O46:P46"/>
    <mergeCell ref="Q46:R46"/>
    <mergeCell ref="S46:V46"/>
    <mergeCell ref="E47:F47"/>
    <mergeCell ref="G47:H47"/>
    <mergeCell ref="I47:J47"/>
    <mergeCell ref="K47:L47"/>
    <mergeCell ref="M47:N47"/>
    <mergeCell ref="O47:P47"/>
    <mergeCell ref="Q47:R47"/>
    <mergeCell ref="S47:V47"/>
    <mergeCell ref="E48:F48"/>
    <mergeCell ref="G48:H48"/>
    <mergeCell ref="I48:J48"/>
    <mergeCell ref="K48:L48"/>
    <mergeCell ref="M48:N48"/>
    <mergeCell ref="O48:P48"/>
    <mergeCell ref="Q48:R48"/>
    <mergeCell ref="S48:V48"/>
    <mergeCell ref="B49:F49"/>
    <mergeCell ref="G49:H49"/>
    <mergeCell ref="I49:J49"/>
    <mergeCell ref="K49:L49"/>
    <mergeCell ref="M49:N49"/>
    <mergeCell ref="O49:P49"/>
    <mergeCell ref="Q49:R49"/>
    <mergeCell ref="S49:V49"/>
    <mergeCell ref="B50:F50"/>
    <mergeCell ref="G50:J50"/>
    <mergeCell ref="M50:N50"/>
    <mergeCell ref="P50:Q50"/>
    <mergeCell ref="B51:V51"/>
    <mergeCell ref="G52:J52"/>
    <mergeCell ref="K52:N52"/>
    <mergeCell ref="O52:R52"/>
    <mergeCell ref="S52:V52"/>
    <mergeCell ref="G53:H53"/>
    <mergeCell ref="I53:J53"/>
    <mergeCell ref="K53:L53"/>
    <mergeCell ref="M53:N53"/>
    <mergeCell ref="O53:P53"/>
    <mergeCell ref="Q53:R53"/>
    <mergeCell ref="S53:T53"/>
    <mergeCell ref="U53:V53"/>
    <mergeCell ref="C54:F54"/>
    <mergeCell ref="G54:H54"/>
    <mergeCell ref="I54:J54"/>
    <mergeCell ref="K54:L54"/>
    <mergeCell ref="M54:N54"/>
    <mergeCell ref="O54:P54"/>
    <mergeCell ref="Q54:R54"/>
    <mergeCell ref="S54:T54"/>
    <mergeCell ref="U54:V54"/>
    <mergeCell ref="C55:F55"/>
    <mergeCell ref="G55:H55"/>
    <mergeCell ref="I55:J55"/>
    <mergeCell ref="K55:L55"/>
    <mergeCell ref="M55:N55"/>
    <mergeCell ref="O55:P55"/>
    <mergeCell ref="Q55:R55"/>
    <mergeCell ref="S55:T55"/>
    <mergeCell ref="U55:V55"/>
    <mergeCell ref="B56:V56"/>
    <mergeCell ref="G57:H57"/>
    <mergeCell ref="I57:J57"/>
    <mergeCell ref="K57:L57"/>
    <mergeCell ref="M57:N57"/>
    <mergeCell ref="O57:P57"/>
    <mergeCell ref="Q57:R57"/>
    <mergeCell ref="S57:T57"/>
    <mergeCell ref="U57:V57"/>
    <mergeCell ref="G58:H58"/>
    <mergeCell ref="I58:J58"/>
    <mergeCell ref="K58:L58"/>
    <mergeCell ref="M58:N58"/>
    <mergeCell ref="O58:P58"/>
    <mergeCell ref="Q58:R58"/>
    <mergeCell ref="S58:T58"/>
    <mergeCell ref="U58:V58"/>
    <mergeCell ref="G59:L59"/>
    <mergeCell ref="M59:V59"/>
    <mergeCell ref="B60:F60"/>
    <mergeCell ref="G60:H60"/>
    <mergeCell ref="I60:J60"/>
    <mergeCell ref="K60:L60"/>
    <mergeCell ref="M60:N60"/>
    <mergeCell ref="O60:P60"/>
    <mergeCell ref="Q60:R60"/>
    <mergeCell ref="S60:V60"/>
    <mergeCell ref="E61:F61"/>
    <mergeCell ref="G61:H61"/>
    <mergeCell ref="I61:J61"/>
    <mergeCell ref="K61:L61"/>
    <mergeCell ref="M61:N61"/>
    <mergeCell ref="O61:P61"/>
    <mergeCell ref="Q61:R61"/>
    <mergeCell ref="S61:V61"/>
    <mergeCell ref="E62:F62"/>
    <mergeCell ref="G62:H62"/>
    <mergeCell ref="I62:J62"/>
    <mergeCell ref="K62:L62"/>
    <mergeCell ref="M62:N62"/>
    <mergeCell ref="O62:P62"/>
    <mergeCell ref="Q62:R62"/>
    <mergeCell ref="S62:V62"/>
    <mergeCell ref="E63:F63"/>
    <mergeCell ref="G63:H63"/>
    <mergeCell ref="I63:J63"/>
    <mergeCell ref="K63:L63"/>
    <mergeCell ref="M63:N63"/>
    <mergeCell ref="O63:P63"/>
    <mergeCell ref="Q63:R63"/>
    <mergeCell ref="S63:V63"/>
    <mergeCell ref="B64:F64"/>
    <mergeCell ref="G64:H64"/>
    <mergeCell ref="I64:J64"/>
    <mergeCell ref="K64:L64"/>
    <mergeCell ref="M64:N64"/>
    <mergeCell ref="O64:P64"/>
    <mergeCell ref="Q64:R64"/>
    <mergeCell ref="S64:V64"/>
    <mergeCell ref="B65:F65"/>
    <mergeCell ref="G65:J65"/>
    <mergeCell ref="M65:N65"/>
    <mergeCell ref="P65:Q65"/>
    <mergeCell ref="A66:D66"/>
    <mergeCell ref="E66:V66"/>
    <mergeCell ref="A69:V69"/>
    <mergeCell ref="B70:D70"/>
    <mergeCell ref="E70:V70"/>
    <mergeCell ref="B71:D71"/>
    <mergeCell ref="E71:V71"/>
    <mergeCell ref="E72:G72"/>
    <mergeCell ref="H72:I72"/>
    <mergeCell ref="K72:L72"/>
    <mergeCell ref="N72:V72"/>
    <mergeCell ref="E75:V75"/>
    <mergeCell ref="E76:F76"/>
    <mergeCell ref="G76:J76"/>
    <mergeCell ref="K76:L76"/>
    <mergeCell ref="M76:N76"/>
    <mergeCell ref="O76:P76"/>
    <mergeCell ref="Q76:V76"/>
    <mergeCell ref="E77:F77"/>
    <mergeCell ref="G77:V77"/>
    <mergeCell ref="A78:V78"/>
    <mergeCell ref="A79:H79"/>
    <mergeCell ref="I79:J79"/>
    <mergeCell ref="M79:S79"/>
    <mergeCell ref="T79:U79"/>
    <mergeCell ref="B80:V80"/>
    <mergeCell ref="G81:H81"/>
    <mergeCell ref="I81:J81"/>
    <mergeCell ref="K81:L81"/>
    <mergeCell ref="M81:N81"/>
    <mergeCell ref="O81:P81"/>
    <mergeCell ref="Q81:R81"/>
    <mergeCell ref="S81:T81"/>
    <mergeCell ref="U81:V81"/>
    <mergeCell ref="G82:H82"/>
    <mergeCell ref="I82:J82"/>
    <mergeCell ref="K82:L82"/>
    <mergeCell ref="M82:N82"/>
    <mergeCell ref="O82:P82"/>
    <mergeCell ref="Q82:R82"/>
    <mergeCell ref="S82:T82"/>
    <mergeCell ref="U82:V82"/>
    <mergeCell ref="G83:L83"/>
    <mergeCell ref="M83:V83"/>
    <mergeCell ref="B84:F84"/>
    <mergeCell ref="G84:H84"/>
    <mergeCell ref="I84:J84"/>
    <mergeCell ref="K84:L84"/>
    <mergeCell ref="M84:N84"/>
    <mergeCell ref="O84:P84"/>
    <mergeCell ref="Q84:R84"/>
    <mergeCell ref="S84:V84"/>
    <mergeCell ref="E85:F85"/>
    <mergeCell ref="G85:H85"/>
    <mergeCell ref="I85:J85"/>
    <mergeCell ref="K85:L85"/>
    <mergeCell ref="M85:N85"/>
    <mergeCell ref="O85:P85"/>
    <mergeCell ref="Q85:R85"/>
    <mergeCell ref="S85:V85"/>
    <mergeCell ref="E86:F86"/>
    <mergeCell ref="G86:H86"/>
    <mergeCell ref="I86:J86"/>
    <mergeCell ref="K86:L86"/>
    <mergeCell ref="M86:N86"/>
    <mergeCell ref="O86:P86"/>
    <mergeCell ref="Q86:R86"/>
    <mergeCell ref="S86:V86"/>
    <mergeCell ref="E87:F87"/>
    <mergeCell ref="G87:H87"/>
    <mergeCell ref="I87:J87"/>
    <mergeCell ref="K87:L87"/>
    <mergeCell ref="M87:N87"/>
    <mergeCell ref="O87:P87"/>
    <mergeCell ref="Q87:R87"/>
    <mergeCell ref="S87:V87"/>
    <mergeCell ref="B88:F88"/>
    <mergeCell ref="G88:H88"/>
    <mergeCell ref="I88:J88"/>
    <mergeCell ref="K88:L88"/>
    <mergeCell ref="M88:N88"/>
    <mergeCell ref="O88:P88"/>
    <mergeCell ref="Q88:R88"/>
    <mergeCell ref="S88:V88"/>
    <mergeCell ref="B89:F89"/>
    <mergeCell ref="G89:J89"/>
    <mergeCell ref="M89:N89"/>
    <mergeCell ref="P89:Q89"/>
    <mergeCell ref="B90:V90"/>
    <mergeCell ref="G91:H91"/>
    <mergeCell ref="I91:J91"/>
    <mergeCell ref="K91:L91"/>
    <mergeCell ref="M91:N91"/>
    <mergeCell ref="O91:P91"/>
    <mergeCell ref="Q91:R91"/>
    <mergeCell ref="S91:T91"/>
    <mergeCell ref="U91:V91"/>
    <mergeCell ref="G92:H92"/>
    <mergeCell ref="I92:J92"/>
    <mergeCell ref="K92:L92"/>
    <mergeCell ref="M92:N92"/>
    <mergeCell ref="O92:P92"/>
    <mergeCell ref="Q92:R92"/>
    <mergeCell ref="S92:T92"/>
    <mergeCell ref="U92:V92"/>
    <mergeCell ref="G93:L93"/>
    <mergeCell ref="M93:V93"/>
    <mergeCell ref="B94:F94"/>
    <mergeCell ref="G94:H94"/>
    <mergeCell ref="I94:J94"/>
    <mergeCell ref="K94:L94"/>
    <mergeCell ref="M94:N94"/>
    <mergeCell ref="O94:P94"/>
    <mergeCell ref="Q94:R94"/>
    <mergeCell ref="S94:V94"/>
    <mergeCell ref="E95:F95"/>
    <mergeCell ref="G95:H95"/>
    <mergeCell ref="I95:J95"/>
    <mergeCell ref="K95:L95"/>
    <mergeCell ref="M95:N95"/>
    <mergeCell ref="O95:P95"/>
    <mergeCell ref="Q95:R95"/>
    <mergeCell ref="S95:V95"/>
    <mergeCell ref="E96:F96"/>
    <mergeCell ref="G96:H96"/>
    <mergeCell ref="I96:J96"/>
    <mergeCell ref="K96:L96"/>
    <mergeCell ref="M96:N96"/>
    <mergeCell ref="O96:P96"/>
    <mergeCell ref="Q96:R96"/>
    <mergeCell ref="S96:V96"/>
    <mergeCell ref="E97:F97"/>
    <mergeCell ref="G97:H97"/>
    <mergeCell ref="I97:J97"/>
    <mergeCell ref="K97:L97"/>
    <mergeCell ref="M97:N97"/>
    <mergeCell ref="O97:P97"/>
    <mergeCell ref="Q97:R97"/>
    <mergeCell ref="S97:V97"/>
    <mergeCell ref="B98:F98"/>
    <mergeCell ref="G98:H98"/>
    <mergeCell ref="I98:J98"/>
    <mergeCell ref="K98:L98"/>
    <mergeCell ref="M98:N98"/>
    <mergeCell ref="O98:P98"/>
    <mergeCell ref="Q98:R98"/>
    <mergeCell ref="S98:V98"/>
    <mergeCell ref="B99:F99"/>
    <mergeCell ref="G99:J99"/>
    <mergeCell ref="M99:N99"/>
    <mergeCell ref="P99:Q99"/>
    <mergeCell ref="B100:V100"/>
    <mergeCell ref="G101:H101"/>
    <mergeCell ref="I101:J101"/>
    <mergeCell ref="K101:L101"/>
    <mergeCell ref="M101:N101"/>
    <mergeCell ref="O101:P101"/>
    <mergeCell ref="Q101:R101"/>
    <mergeCell ref="S101:T101"/>
    <mergeCell ref="U101:V101"/>
    <mergeCell ref="G102:H102"/>
    <mergeCell ref="I102:J102"/>
    <mergeCell ref="K102:L102"/>
    <mergeCell ref="M102:N102"/>
    <mergeCell ref="O102:P102"/>
    <mergeCell ref="Q102:R102"/>
    <mergeCell ref="S102:T102"/>
    <mergeCell ref="U102:V102"/>
    <mergeCell ref="G103:L103"/>
    <mergeCell ref="M103:V103"/>
    <mergeCell ref="B104:F104"/>
    <mergeCell ref="G104:H104"/>
    <mergeCell ref="I104:J104"/>
    <mergeCell ref="K104:L104"/>
    <mergeCell ref="M104:N104"/>
    <mergeCell ref="O104:P104"/>
    <mergeCell ref="Q104:R104"/>
    <mergeCell ref="S104:V104"/>
    <mergeCell ref="E105:F105"/>
    <mergeCell ref="G105:H105"/>
    <mergeCell ref="I105:J105"/>
    <mergeCell ref="K105:L105"/>
    <mergeCell ref="M105:N105"/>
    <mergeCell ref="O105:P105"/>
    <mergeCell ref="Q105:R105"/>
    <mergeCell ref="S105:V105"/>
    <mergeCell ref="E106:F106"/>
    <mergeCell ref="G106:H106"/>
    <mergeCell ref="I106:J106"/>
    <mergeCell ref="K106:L106"/>
    <mergeCell ref="M106:N106"/>
    <mergeCell ref="O106:P106"/>
    <mergeCell ref="Q106:R106"/>
    <mergeCell ref="S106:V106"/>
    <mergeCell ref="E107:F107"/>
    <mergeCell ref="G107:H107"/>
    <mergeCell ref="I107:J107"/>
    <mergeCell ref="K107:L107"/>
    <mergeCell ref="M107:N107"/>
    <mergeCell ref="O107:P107"/>
    <mergeCell ref="Q107:R107"/>
    <mergeCell ref="S107:V107"/>
    <mergeCell ref="B108:F108"/>
    <mergeCell ref="G108:H108"/>
    <mergeCell ref="I108:J108"/>
    <mergeCell ref="K108:L108"/>
    <mergeCell ref="M108:N108"/>
    <mergeCell ref="O108:P108"/>
    <mergeCell ref="Q108:R108"/>
    <mergeCell ref="S108:V108"/>
    <mergeCell ref="B109:F109"/>
    <mergeCell ref="G109:J109"/>
    <mergeCell ref="M109:N109"/>
    <mergeCell ref="P109:Q109"/>
    <mergeCell ref="A118:W118"/>
    <mergeCell ref="A119:V119"/>
    <mergeCell ref="B120:V120"/>
    <mergeCell ref="G121:J121"/>
    <mergeCell ref="K121:N121"/>
    <mergeCell ref="O121:R121"/>
    <mergeCell ref="S121:V121"/>
    <mergeCell ref="G122:H122"/>
    <mergeCell ref="I122:J122"/>
    <mergeCell ref="K122:L122"/>
    <mergeCell ref="M122:N122"/>
    <mergeCell ref="O122:P122"/>
    <mergeCell ref="Q122:R122"/>
    <mergeCell ref="S122:T122"/>
    <mergeCell ref="U122:V122"/>
    <mergeCell ref="C123:F123"/>
    <mergeCell ref="G123:H123"/>
    <mergeCell ref="I123:J123"/>
    <mergeCell ref="K123:L123"/>
    <mergeCell ref="M123:N123"/>
    <mergeCell ref="O123:P123"/>
    <mergeCell ref="Q123:R123"/>
    <mergeCell ref="S123:T123"/>
    <mergeCell ref="U123:V123"/>
    <mergeCell ref="C124:F124"/>
    <mergeCell ref="G124:H124"/>
    <mergeCell ref="I124:J124"/>
    <mergeCell ref="K124:L124"/>
    <mergeCell ref="M124:N124"/>
    <mergeCell ref="O124:P124"/>
    <mergeCell ref="Q124:R124"/>
    <mergeCell ref="S124:T124"/>
    <mergeCell ref="U124:V124"/>
    <mergeCell ref="B125:V125"/>
    <mergeCell ref="G126:H126"/>
    <mergeCell ref="I126:J126"/>
    <mergeCell ref="K126:L126"/>
    <mergeCell ref="M126:N126"/>
    <mergeCell ref="O126:P126"/>
    <mergeCell ref="Q126:R126"/>
    <mergeCell ref="S126:T126"/>
    <mergeCell ref="U126:V126"/>
    <mergeCell ref="G127:H127"/>
    <mergeCell ref="I127:J127"/>
    <mergeCell ref="K127:L127"/>
    <mergeCell ref="M127:N127"/>
    <mergeCell ref="O127:P127"/>
    <mergeCell ref="Q127:R127"/>
    <mergeCell ref="S127:T127"/>
    <mergeCell ref="U127:V127"/>
    <mergeCell ref="G128:L128"/>
    <mergeCell ref="M128:V128"/>
    <mergeCell ref="B129:F129"/>
    <mergeCell ref="G129:H129"/>
    <mergeCell ref="I129:J129"/>
    <mergeCell ref="K129:L129"/>
    <mergeCell ref="M129:N129"/>
    <mergeCell ref="O129:P129"/>
    <mergeCell ref="Q129:R129"/>
    <mergeCell ref="S129:V129"/>
    <mergeCell ref="E130:F130"/>
    <mergeCell ref="G130:H130"/>
    <mergeCell ref="I130:J130"/>
    <mergeCell ref="K130:L130"/>
    <mergeCell ref="M130:N130"/>
    <mergeCell ref="O130:P130"/>
    <mergeCell ref="Q130:R130"/>
    <mergeCell ref="S130:V130"/>
    <mergeCell ref="E131:F131"/>
    <mergeCell ref="G131:H131"/>
    <mergeCell ref="I131:J131"/>
    <mergeCell ref="K131:L131"/>
    <mergeCell ref="M131:N131"/>
    <mergeCell ref="O131:P131"/>
    <mergeCell ref="Q131:R131"/>
    <mergeCell ref="S131:V131"/>
    <mergeCell ref="E132:F132"/>
    <mergeCell ref="G132:H132"/>
    <mergeCell ref="I132:J132"/>
    <mergeCell ref="K132:L132"/>
    <mergeCell ref="M132:N132"/>
    <mergeCell ref="O132:P132"/>
    <mergeCell ref="Q132:R132"/>
    <mergeCell ref="S132:V132"/>
    <mergeCell ref="B133:F133"/>
    <mergeCell ref="G133:H133"/>
    <mergeCell ref="I133:J133"/>
    <mergeCell ref="K133:L133"/>
    <mergeCell ref="M133:N133"/>
    <mergeCell ref="O133:P133"/>
    <mergeCell ref="Q133:R133"/>
    <mergeCell ref="S133:V133"/>
    <mergeCell ref="B134:F134"/>
    <mergeCell ref="G134:J134"/>
    <mergeCell ref="M134:N134"/>
    <mergeCell ref="P134:Q134"/>
    <mergeCell ref="B135:V135"/>
    <mergeCell ref="G136:J136"/>
    <mergeCell ref="K136:N136"/>
    <mergeCell ref="O136:R136"/>
    <mergeCell ref="S136:V136"/>
    <mergeCell ref="G137:H137"/>
    <mergeCell ref="I137:J137"/>
    <mergeCell ref="K137:L137"/>
    <mergeCell ref="M137:N137"/>
    <mergeCell ref="O137:P137"/>
    <mergeCell ref="Q137:R137"/>
    <mergeCell ref="S137:T137"/>
    <mergeCell ref="U137:V137"/>
    <mergeCell ref="C138:F138"/>
    <mergeCell ref="G138:H138"/>
    <mergeCell ref="I138:J138"/>
    <mergeCell ref="K138:L138"/>
    <mergeCell ref="M138:N138"/>
    <mergeCell ref="O138:P138"/>
    <mergeCell ref="Q138:R138"/>
    <mergeCell ref="S138:T138"/>
    <mergeCell ref="U138:V138"/>
    <mergeCell ref="C139:F139"/>
    <mergeCell ref="G139:H139"/>
    <mergeCell ref="I139:J139"/>
    <mergeCell ref="K139:L139"/>
    <mergeCell ref="M139:N139"/>
    <mergeCell ref="O139:P139"/>
    <mergeCell ref="Q139:R139"/>
    <mergeCell ref="S139:T139"/>
    <mergeCell ref="U139:V139"/>
    <mergeCell ref="B140:V140"/>
    <mergeCell ref="G141:H141"/>
    <mergeCell ref="I141:J141"/>
    <mergeCell ref="K141:L141"/>
    <mergeCell ref="M141:N141"/>
    <mergeCell ref="O141:P141"/>
    <mergeCell ref="Q141:R141"/>
    <mergeCell ref="S141:T141"/>
    <mergeCell ref="U141:V141"/>
    <mergeCell ref="G142:H142"/>
    <mergeCell ref="I142:J142"/>
    <mergeCell ref="K142:L142"/>
    <mergeCell ref="M142:N142"/>
    <mergeCell ref="O142:P142"/>
    <mergeCell ref="Q142:R142"/>
    <mergeCell ref="S142:T142"/>
    <mergeCell ref="U142:V142"/>
    <mergeCell ref="G143:L143"/>
    <mergeCell ref="M143:V143"/>
    <mergeCell ref="B144:F144"/>
    <mergeCell ref="G144:H144"/>
    <mergeCell ref="I144:J144"/>
    <mergeCell ref="K144:L144"/>
    <mergeCell ref="M144:N144"/>
    <mergeCell ref="O144:P144"/>
    <mergeCell ref="Q144:R144"/>
    <mergeCell ref="S144:V144"/>
    <mergeCell ref="E145:F145"/>
    <mergeCell ref="G145:H145"/>
    <mergeCell ref="I145:J145"/>
    <mergeCell ref="K145:L145"/>
    <mergeCell ref="M145:N145"/>
    <mergeCell ref="O145:P145"/>
    <mergeCell ref="Q145:R145"/>
    <mergeCell ref="S145:V145"/>
    <mergeCell ref="E146:F146"/>
    <mergeCell ref="G146:H146"/>
    <mergeCell ref="I146:J146"/>
    <mergeCell ref="K146:L146"/>
    <mergeCell ref="M146:N146"/>
    <mergeCell ref="O146:P146"/>
    <mergeCell ref="Q146:R146"/>
    <mergeCell ref="S146:V146"/>
    <mergeCell ref="E147:F147"/>
    <mergeCell ref="G147:H147"/>
    <mergeCell ref="I147:J147"/>
    <mergeCell ref="K147:L147"/>
    <mergeCell ref="M147:N147"/>
    <mergeCell ref="O147:P147"/>
    <mergeCell ref="Q147:R147"/>
    <mergeCell ref="S147:V147"/>
    <mergeCell ref="B148:F148"/>
    <mergeCell ref="G148:H148"/>
    <mergeCell ref="I148:J148"/>
    <mergeCell ref="K148:L148"/>
    <mergeCell ref="M148:N148"/>
    <mergeCell ref="O148:P148"/>
    <mergeCell ref="Q148:R148"/>
    <mergeCell ref="S148:V148"/>
    <mergeCell ref="B149:F149"/>
    <mergeCell ref="G149:J149"/>
    <mergeCell ref="M149:N149"/>
    <mergeCell ref="P149:Q149"/>
    <mergeCell ref="A152:V152"/>
    <mergeCell ref="A153:V153"/>
    <mergeCell ref="B154:D154"/>
    <mergeCell ref="E154:V154"/>
    <mergeCell ref="B155:D155"/>
    <mergeCell ref="E155:V155"/>
    <mergeCell ref="E156:G156"/>
    <mergeCell ref="H156:I156"/>
    <mergeCell ref="K156:L156"/>
    <mergeCell ref="N156:V156"/>
    <mergeCell ref="E159:V159"/>
    <mergeCell ref="E160:F160"/>
    <mergeCell ref="G160:J160"/>
    <mergeCell ref="K160:L160"/>
    <mergeCell ref="M160:N160"/>
    <mergeCell ref="O160:P160"/>
    <mergeCell ref="Q160:V160"/>
    <mergeCell ref="E161:F161"/>
    <mergeCell ref="G161:V161"/>
    <mergeCell ref="A162:V162"/>
    <mergeCell ref="A163:H163"/>
    <mergeCell ref="I163:J163"/>
    <mergeCell ref="M163:S163"/>
    <mergeCell ref="T163:U163"/>
    <mergeCell ref="B164:V164"/>
    <mergeCell ref="G165:H165"/>
    <mergeCell ref="I165:J165"/>
    <mergeCell ref="K165:L165"/>
    <mergeCell ref="M165:N165"/>
    <mergeCell ref="O165:P165"/>
    <mergeCell ref="Q165:R165"/>
    <mergeCell ref="S165:T165"/>
    <mergeCell ref="U165:V165"/>
    <mergeCell ref="G166:H166"/>
    <mergeCell ref="I166:J166"/>
    <mergeCell ref="K166:L166"/>
    <mergeCell ref="M166:N166"/>
    <mergeCell ref="O166:P166"/>
    <mergeCell ref="Q166:R166"/>
    <mergeCell ref="S166:T166"/>
    <mergeCell ref="U166:V166"/>
    <mergeCell ref="G167:L167"/>
    <mergeCell ref="M167:V167"/>
    <mergeCell ref="B168:F168"/>
    <mergeCell ref="G168:H168"/>
    <mergeCell ref="I168:J168"/>
    <mergeCell ref="K168:L168"/>
    <mergeCell ref="M168:N168"/>
    <mergeCell ref="O168:P168"/>
    <mergeCell ref="Q168:R168"/>
    <mergeCell ref="S168:V168"/>
    <mergeCell ref="E169:F169"/>
    <mergeCell ref="G169:H169"/>
    <mergeCell ref="I169:J169"/>
    <mergeCell ref="K169:L169"/>
    <mergeCell ref="M169:N169"/>
    <mergeCell ref="O169:P169"/>
    <mergeCell ref="Q169:R169"/>
    <mergeCell ref="S169:V169"/>
    <mergeCell ref="E170:F170"/>
    <mergeCell ref="G170:H170"/>
    <mergeCell ref="I170:J170"/>
    <mergeCell ref="K170:L170"/>
    <mergeCell ref="M170:N170"/>
    <mergeCell ref="O170:P170"/>
    <mergeCell ref="Q170:R170"/>
    <mergeCell ref="S170:V170"/>
    <mergeCell ref="E171:F171"/>
    <mergeCell ref="G171:H171"/>
    <mergeCell ref="I171:J171"/>
    <mergeCell ref="K171:L171"/>
    <mergeCell ref="M171:N171"/>
    <mergeCell ref="O171:P171"/>
    <mergeCell ref="Q171:R171"/>
    <mergeCell ref="S171:V171"/>
    <mergeCell ref="B172:F172"/>
    <mergeCell ref="G172:H172"/>
    <mergeCell ref="I172:J172"/>
    <mergeCell ref="K172:L172"/>
    <mergeCell ref="M172:N172"/>
    <mergeCell ref="O172:P172"/>
    <mergeCell ref="Q172:R172"/>
    <mergeCell ref="S172:V172"/>
    <mergeCell ref="B173:F173"/>
    <mergeCell ref="G173:J173"/>
    <mergeCell ref="M173:N173"/>
    <mergeCell ref="P173:Q173"/>
    <mergeCell ref="B174:V174"/>
    <mergeCell ref="G175:H175"/>
    <mergeCell ref="I175:J175"/>
    <mergeCell ref="K175:L175"/>
    <mergeCell ref="M175:N175"/>
    <mergeCell ref="O175:P175"/>
    <mergeCell ref="Q175:R175"/>
    <mergeCell ref="S175:T175"/>
    <mergeCell ref="U175:V175"/>
    <mergeCell ref="G176:H176"/>
    <mergeCell ref="I176:J176"/>
    <mergeCell ref="K176:L176"/>
    <mergeCell ref="M176:N176"/>
    <mergeCell ref="O176:P176"/>
    <mergeCell ref="Q176:R176"/>
    <mergeCell ref="S176:T176"/>
    <mergeCell ref="U176:V176"/>
    <mergeCell ref="G177:L177"/>
    <mergeCell ref="M177:V177"/>
    <mergeCell ref="B178:F178"/>
    <mergeCell ref="G178:H178"/>
    <mergeCell ref="I178:J178"/>
    <mergeCell ref="K178:L178"/>
    <mergeCell ref="M178:N178"/>
    <mergeCell ref="O178:P178"/>
    <mergeCell ref="Q178:R178"/>
    <mergeCell ref="S178:V178"/>
    <mergeCell ref="E179:F179"/>
    <mergeCell ref="G179:H179"/>
    <mergeCell ref="I179:J179"/>
    <mergeCell ref="K179:L179"/>
    <mergeCell ref="M179:N179"/>
    <mergeCell ref="O179:P179"/>
    <mergeCell ref="Q179:R179"/>
    <mergeCell ref="S179:V179"/>
    <mergeCell ref="E180:F180"/>
    <mergeCell ref="G180:H180"/>
    <mergeCell ref="I180:J180"/>
    <mergeCell ref="K180:L180"/>
    <mergeCell ref="M180:N180"/>
    <mergeCell ref="O180:P180"/>
    <mergeCell ref="Q180:R180"/>
    <mergeCell ref="S180:V180"/>
    <mergeCell ref="E181:F181"/>
    <mergeCell ref="G181:H181"/>
    <mergeCell ref="I181:J181"/>
    <mergeCell ref="K181:L181"/>
    <mergeCell ref="M181:N181"/>
    <mergeCell ref="O181:P181"/>
    <mergeCell ref="Q181:R181"/>
    <mergeCell ref="S181:V181"/>
    <mergeCell ref="B182:F182"/>
    <mergeCell ref="G182:H182"/>
    <mergeCell ref="I182:J182"/>
    <mergeCell ref="K182:L182"/>
    <mergeCell ref="M182:N182"/>
    <mergeCell ref="O182:P182"/>
    <mergeCell ref="Q182:R182"/>
    <mergeCell ref="S182:V182"/>
    <mergeCell ref="B183:F183"/>
    <mergeCell ref="G183:J183"/>
    <mergeCell ref="M183:N183"/>
    <mergeCell ref="P183:Q183"/>
    <mergeCell ref="B5:D8"/>
    <mergeCell ref="E6:G7"/>
    <mergeCell ref="J6:N7"/>
    <mergeCell ref="Q6:V7"/>
    <mergeCell ref="B9:D10"/>
    <mergeCell ref="K12:M14"/>
    <mergeCell ref="N13:V14"/>
    <mergeCell ref="B16:D18"/>
    <mergeCell ref="E17:F18"/>
    <mergeCell ref="B22:F23"/>
    <mergeCell ref="B27:F29"/>
    <mergeCell ref="C31:D33"/>
    <mergeCell ref="B37:F38"/>
    <mergeCell ref="B42:F44"/>
    <mergeCell ref="C46:D48"/>
    <mergeCell ref="B52:F53"/>
    <mergeCell ref="B57:F59"/>
    <mergeCell ref="C61:D63"/>
    <mergeCell ref="B72:D75"/>
    <mergeCell ref="E73:G74"/>
    <mergeCell ref="J73:N74"/>
    <mergeCell ref="Q73:V74"/>
    <mergeCell ref="B76:D77"/>
    <mergeCell ref="B81:F83"/>
    <mergeCell ref="C85:D87"/>
    <mergeCell ref="B91:F93"/>
    <mergeCell ref="C95:D97"/>
    <mergeCell ref="B101:F103"/>
    <mergeCell ref="C105:D107"/>
    <mergeCell ref="B121:F122"/>
    <mergeCell ref="B126:F128"/>
    <mergeCell ref="C130:D132"/>
    <mergeCell ref="B136:F137"/>
    <mergeCell ref="B141:F143"/>
    <mergeCell ref="C145:D147"/>
    <mergeCell ref="B156:D159"/>
    <mergeCell ref="E157:G158"/>
    <mergeCell ref="J157:N158"/>
    <mergeCell ref="Q157:V158"/>
    <mergeCell ref="B160:D161"/>
    <mergeCell ref="B165:F167"/>
    <mergeCell ref="C169:D171"/>
    <mergeCell ref="B175:F177"/>
    <mergeCell ref="C179:D181"/>
    <mergeCell ref="B184:V185"/>
    <mergeCell ref="A2:A10"/>
    <mergeCell ref="A12:A18"/>
    <mergeCell ref="A21:A35"/>
    <mergeCell ref="A36:A50"/>
    <mergeCell ref="A51:A65"/>
    <mergeCell ref="A70:A77"/>
    <mergeCell ref="A80:A89"/>
    <mergeCell ref="A90:A99"/>
    <mergeCell ref="A100:A109"/>
    <mergeCell ref="B111:B117"/>
    <mergeCell ref="C111:V117"/>
    <mergeCell ref="A120:A134"/>
    <mergeCell ref="A135:A149"/>
    <mergeCell ref="A154:A161"/>
    <mergeCell ref="A164:A173"/>
    <mergeCell ref="A174:A183"/>
  </mergeCells>
  <phoneticPr fontId="11"/>
  <dataValidations count="1">
    <dataValidation type="list" allowBlank="1" showDropDown="0" showInputMessage="1" showErrorMessage="1" sqref="G166:V166 G176:V176 G142:V142 G127:V127 G92:V92 G102:V102 G82:V82 G58:V58 G43:V43 G28:V28">
      <formula1>"〇"</formula1>
    </dataValidation>
  </dataValidations>
  <printOptions horizontalCentered="1"/>
  <pageMargins left="0.70866141732283472" right="0.70866141732283472" top="0.74803149606299213" bottom="0.74803149606299213" header="0.31496062992125984" footer="0.31496062992125984"/>
  <pageSetup paperSize="9" scale="56" fitToWidth="1" fitToHeight="0" orientation="portrait" usePrinterDefaults="1" r:id="rId1"/>
  <headerFooter alignWithMargins="0"/>
  <rowBreaks count="2" manualBreakCount="2">
    <brk id="68" max="16383" man="1"/>
    <brk id="149" max="22" man="1"/>
  </rowBreaks>
  <drawing r:id="rId2"/>
  <legacyDrawing r:id="rId3"/>
  <mc:AlternateContent>
    <mc:Choice xmlns:x14="http://schemas.microsoft.com/office/spreadsheetml/2009/9/main" Requires="x14">
      <controls>
        <mc:AlternateContent>
          <mc:Choice Requires="x14">
            <control shapeId="5121" r:id="rId4" name="チェック 1">
              <controlPr defaultSize="0" autoFill="0" autoLine="0" autoPict="0">
                <anchor moveWithCells="1">
                  <from xmlns:xdr="http://schemas.openxmlformats.org/drawingml/2006/spreadsheetDrawing">
                    <xdr:col>10</xdr:col>
                    <xdr:colOff>152400</xdr:colOff>
                    <xdr:row>9</xdr:row>
                    <xdr:rowOff>172085</xdr:rowOff>
                  </from>
                  <to xmlns:xdr="http://schemas.openxmlformats.org/drawingml/2006/spreadsheetDrawing">
                    <xdr:col>11</xdr:col>
                    <xdr:colOff>304800</xdr:colOff>
                    <xdr:row>11</xdr:row>
                    <xdr:rowOff>19685</xdr:rowOff>
                  </to>
                </anchor>
              </controlPr>
            </control>
          </mc:Choice>
        </mc:AlternateContent>
        <mc:AlternateContent>
          <mc:Choice Requires="x14">
            <control shapeId="5122" r:id="rId5" name="チェック 2">
              <controlPr defaultSize="0" autoFill="0" autoLine="0" autoPict="0">
                <anchor moveWithCells="1">
                  <from xmlns:xdr="http://schemas.openxmlformats.org/drawingml/2006/spreadsheetDrawing">
                    <xdr:col>4</xdr:col>
                    <xdr:colOff>304800</xdr:colOff>
                    <xdr:row>9</xdr:row>
                    <xdr:rowOff>172085</xdr:rowOff>
                  </from>
                  <to xmlns:xdr="http://schemas.openxmlformats.org/drawingml/2006/spreadsheetDrawing">
                    <xdr:col>5</xdr:col>
                    <xdr:colOff>438150</xdr:colOff>
                    <xdr:row>11</xdr:row>
                    <xdr:rowOff>19685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H235"/>
  <sheetViews>
    <sheetView view="pageBreakPreview" zoomScaleSheetLayoutView="100" workbookViewId="0">
      <selection sqref="A1:V1"/>
    </sheetView>
  </sheetViews>
  <sheetFormatPr defaultColWidth="9.125" defaultRowHeight="13.5"/>
  <cols>
    <col min="1" max="2" width="5.125" style="113" customWidth="1"/>
    <col min="3" max="3" width="10.5" style="113" customWidth="1"/>
    <col min="4" max="4" width="5.75" style="113" customWidth="1"/>
    <col min="5" max="6" width="6.125" style="113" customWidth="1"/>
    <col min="7" max="19" width="5.125" style="113" customWidth="1"/>
    <col min="20" max="20" width="8.375" style="113" customWidth="1"/>
    <col min="21" max="21" width="5.125" style="113" customWidth="1"/>
    <col min="22" max="22" width="7.875" style="113" customWidth="1"/>
    <col min="23" max="16384" width="9.125" style="113"/>
  </cols>
  <sheetData>
    <row r="1" spans="1:25" ht="36" customHeight="1">
      <c r="A1" s="747" t="s">
        <v>627</v>
      </c>
      <c r="B1" s="747"/>
      <c r="C1" s="747"/>
      <c r="D1" s="747"/>
      <c r="E1" s="747"/>
      <c r="F1" s="747"/>
      <c r="G1" s="747"/>
      <c r="H1" s="747"/>
      <c r="I1" s="747"/>
      <c r="J1" s="747"/>
      <c r="K1" s="747"/>
      <c r="L1" s="747"/>
      <c r="M1" s="747"/>
      <c r="N1" s="747"/>
      <c r="O1" s="747"/>
      <c r="P1" s="747"/>
      <c r="Q1" s="747"/>
      <c r="R1" s="747"/>
      <c r="S1" s="747"/>
      <c r="T1" s="747"/>
      <c r="U1" s="747"/>
      <c r="V1" s="747"/>
    </row>
    <row r="2" spans="1:25" s="113" customFormat="1" ht="15" customHeight="1">
      <c r="A2" s="1090" t="s">
        <v>421</v>
      </c>
      <c r="B2" s="383" t="s">
        <v>164</v>
      </c>
      <c r="C2" s="623"/>
      <c r="D2" s="623"/>
      <c r="E2" s="419"/>
      <c r="F2" s="441"/>
      <c r="G2" s="441"/>
      <c r="H2" s="441"/>
      <c r="I2" s="441"/>
      <c r="J2" s="441"/>
      <c r="K2" s="441"/>
      <c r="L2" s="441"/>
      <c r="M2" s="441"/>
      <c r="N2" s="441"/>
      <c r="O2" s="441"/>
      <c r="P2" s="441"/>
      <c r="Q2" s="441"/>
      <c r="R2" s="441"/>
      <c r="S2" s="441"/>
      <c r="T2" s="441"/>
      <c r="U2" s="441"/>
      <c r="V2" s="555"/>
      <c r="W2" s="113"/>
      <c r="X2" s="113"/>
      <c r="Y2" s="113"/>
    </row>
    <row r="3" spans="1:25" s="957" customFormat="1" ht="15" customHeight="1">
      <c r="A3" s="1091"/>
      <c r="B3" s="1101" t="s">
        <v>64</v>
      </c>
      <c r="C3" s="1117"/>
      <c r="D3" s="1125"/>
      <c r="E3" s="1137"/>
      <c r="F3" s="1137"/>
      <c r="G3" s="1137"/>
      <c r="H3" s="1137"/>
      <c r="I3" s="1137"/>
      <c r="J3" s="1137"/>
      <c r="K3" s="1137"/>
      <c r="L3" s="1137"/>
      <c r="M3" s="1137"/>
      <c r="N3" s="1137"/>
      <c r="O3" s="1137"/>
      <c r="P3" s="1137"/>
      <c r="Q3" s="1137"/>
      <c r="R3" s="1137"/>
      <c r="S3" s="1137"/>
      <c r="T3" s="1137"/>
      <c r="U3" s="1137"/>
      <c r="V3" s="1182"/>
      <c r="W3" s="957" t="s">
        <v>354</v>
      </c>
    </row>
    <row r="4" spans="1:25" s="957" customFormat="1" ht="30" customHeight="1">
      <c r="A4" s="1091"/>
      <c r="B4" s="1102" t="s">
        <v>501</v>
      </c>
      <c r="C4" s="1118"/>
      <c r="D4" s="1126"/>
      <c r="E4" s="655"/>
      <c r="F4" s="655"/>
      <c r="G4" s="655"/>
      <c r="H4" s="655"/>
      <c r="I4" s="655"/>
      <c r="J4" s="655"/>
      <c r="K4" s="655"/>
      <c r="L4" s="655"/>
      <c r="M4" s="655"/>
      <c r="N4" s="655"/>
      <c r="O4" s="655"/>
      <c r="P4" s="655"/>
      <c r="Q4" s="655"/>
      <c r="R4" s="655"/>
      <c r="S4" s="655"/>
      <c r="T4" s="655"/>
      <c r="U4" s="655"/>
      <c r="V4" s="714"/>
      <c r="X4" s="957" t="s">
        <v>287</v>
      </c>
    </row>
    <row r="5" spans="1:25" s="957" customFormat="1" ht="15" customHeight="1">
      <c r="A5" s="1091"/>
      <c r="B5" s="1103" t="s">
        <v>431</v>
      </c>
      <c r="C5" s="1119"/>
      <c r="D5" s="1127"/>
      <c r="E5" s="1103" t="s">
        <v>634</v>
      </c>
      <c r="F5" s="1119"/>
      <c r="G5" s="1119"/>
      <c r="H5" s="1154"/>
      <c r="I5" s="1154"/>
      <c r="J5" s="1154"/>
      <c r="K5" s="1119" t="s">
        <v>481</v>
      </c>
      <c r="L5" s="1154"/>
      <c r="M5" s="1154"/>
      <c r="N5" s="1119" t="s">
        <v>156</v>
      </c>
      <c r="O5" s="1119"/>
      <c r="P5" s="1119"/>
      <c r="Q5" s="1119"/>
      <c r="R5" s="1119"/>
      <c r="S5" s="1119"/>
      <c r="T5" s="1119"/>
      <c r="U5" s="1119"/>
      <c r="V5" s="1183"/>
    </row>
    <row r="6" spans="1:25" s="957" customFormat="1" ht="15" customHeight="1">
      <c r="A6" s="1091"/>
      <c r="B6" s="1104"/>
      <c r="C6" s="1097"/>
      <c r="D6" s="1128"/>
      <c r="E6" s="636"/>
      <c r="F6" s="23"/>
      <c r="G6" s="23"/>
      <c r="H6" s="108" t="s">
        <v>137</v>
      </c>
      <c r="I6" s="23" t="s">
        <v>144</v>
      </c>
      <c r="J6" s="23"/>
      <c r="K6" s="23"/>
      <c r="L6" s="23"/>
      <c r="M6" s="23"/>
      <c r="N6" s="23"/>
      <c r="O6" s="108" t="s">
        <v>167</v>
      </c>
      <c r="P6" s="23" t="s">
        <v>178</v>
      </c>
      <c r="Q6" s="23"/>
      <c r="R6" s="23"/>
      <c r="S6" s="23"/>
      <c r="T6" s="23"/>
      <c r="U6" s="23"/>
      <c r="V6" s="229"/>
    </row>
    <row r="7" spans="1:25" s="957" customFormat="1" ht="15" customHeight="1">
      <c r="A7" s="1091"/>
      <c r="B7" s="1104"/>
      <c r="C7" s="1097"/>
      <c r="D7" s="1128"/>
      <c r="E7" s="636"/>
      <c r="F7" s="23"/>
      <c r="G7" s="23"/>
      <c r="H7" s="108" t="s">
        <v>143</v>
      </c>
      <c r="I7" s="23" t="s">
        <v>147</v>
      </c>
      <c r="J7" s="23"/>
      <c r="K7" s="23"/>
      <c r="L7" s="23"/>
      <c r="M7" s="23"/>
      <c r="N7" s="23"/>
      <c r="O7" s="108" t="s">
        <v>170</v>
      </c>
      <c r="P7" s="23" t="s">
        <v>181</v>
      </c>
      <c r="Q7" s="23"/>
      <c r="R7" s="23"/>
      <c r="S7" s="23"/>
      <c r="T7" s="23"/>
      <c r="U7" s="23"/>
      <c r="V7" s="229"/>
    </row>
    <row r="8" spans="1:25" s="957" customFormat="1" ht="18.95" customHeight="1">
      <c r="A8" s="1091"/>
      <c r="B8" s="1105"/>
      <c r="C8" s="1120"/>
      <c r="D8" s="1129"/>
      <c r="E8" s="615"/>
      <c r="F8" s="615"/>
      <c r="G8" s="615"/>
      <c r="H8" s="615"/>
      <c r="I8" s="615"/>
      <c r="J8" s="615"/>
      <c r="K8" s="615"/>
      <c r="L8" s="615"/>
      <c r="M8" s="615"/>
      <c r="N8" s="615"/>
      <c r="O8" s="615"/>
      <c r="P8" s="615"/>
      <c r="Q8" s="615"/>
      <c r="R8" s="615"/>
      <c r="S8" s="615"/>
      <c r="T8" s="615"/>
      <c r="U8" s="615"/>
      <c r="V8" s="1184"/>
      <c r="X8" s="957" t="s">
        <v>287</v>
      </c>
      <c r="Y8" s="957" t="s">
        <v>354</v>
      </c>
    </row>
    <row r="9" spans="1:25" s="957" customFormat="1" ht="15" customHeight="1">
      <c r="A9" s="1091"/>
      <c r="B9" s="1106" t="s">
        <v>210</v>
      </c>
      <c r="C9" s="1121"/>
      <c r="D9" s="1130"/>
      <c r="E9" s="637" t="s">
        <v>60</v>
      </c>
      <c r="F9" s="656"/>
      <c r="G9" s="667"/>
      <c r="H9" s="672"/>
      <c r="I9" s="672"/>
      <c r="J9" s="672"/>
      <c r="K9" s="695" t="s">
        <v>159</v>
      </c>
      <c r="L9" s="695"/>
      <c r="M9" s="703"/>
      <c r="N9" s="707"/>
      <c r="O9" s="398" t="s">
        <v>232</v>
      </c>
      <c r="P9" s="431"/>
      <c r="Q9" s="667"/>
      <c r="R9" s="672"/>
      <c r="S9" s="672"/>
      <c r="T9" s="672"/>
      <c r="U9" s="672"/>
      <c r="V9" s="715"/>
    </row>
    <row r="10" spans="1:25" s="957" customFormat="1" ht="15" customHeight="1">
      <c r="A10" s="1092"/>
      <c r="B10" s="1105"/>
      <c r="C10" s="1120"/>
      <c r="D10" s="1129"/>
      <c r="E10" s="638" t="s">
        <v>134</v>
      </c>
      <c r="F10" s="657"/>
      <c r="G10" s="667"/>
      <c r="H10" s="672"/>
      <c r="I10" s="672"/>
      <c r="J10" s="672"/>
      <c r="K10" s="672"/>
      <c r="L10" s="672"/>
      <c r="M10" s="672"/>
      <c r="N10" s="672"/>
      <c r="O10" s="672"/>
      <c r="P10" s="672"/>
      <c r="Q10" s="672"/>
      <c r="R10" s="672"/>
      <c r="S10" s="672"/>
      <c r="T10" s="672"/>
      <c r="U10" s="672"/>
      <c r="V10" s="715"/>
    </row>
    <row r="11" spans="1:25" ht="17.45" customHeight="1">
      <c r="A11" s="959" t="s">
        <v>444</v>
      </c>
      <c r="B11" s="624"/>
      <c r="C11" s="624"/>
      <c r="D11" s="529"/>
      <c r="E11" s="397"/>
      <c r="F11" s="397"/>
      <c r="G11" s="397"/>
      <c r="H11" s="397"/>
      <c r="I11" s="397"/>
      <c r="J11" s="397"/>
      <c r="K11" s="397"/>
      <c r="L11" s="397"/>
      <c r="M11" s="397"/>
      <c r="N11" s="624"/>
      <c r="O11" s="624"/>
      <c r="P11" s="624"/>
      <c r="Q11" s="624"/>
      <c r="R11" s="624"/>
      <c r="S11" s="624"/>
      <c r="T11" s="624"/>
      <c r="U11" s="624"/>
      <c r="V11" s="574"/>
    </row>
    <row r="12" spans="1:25" s="957" customFormat="1" ht="15" customHeight="1">
      <c r="A12" s="1093" t="s">
        <v>423</v>
      </c>
      <c r="B12" s="1102" t="s">
        <v>64</v>
      </c>
      <c r="C12" s="1118"/>
      <c r="D12" s="1118"/>
      <c r="E12" s="1138"/>
      <c r="F12" s="1145"/>
      <c r="G12" s="1145"/>
      <c r="H12" s="1145"/>
      <c r="I12" s="1145"/>
      <c r="J12" s="1145"/>
      <c r="K12" s="1106" t="s">
        <v>473</v>
      </c>
      <c r="L12" s="1130"/>
      <c r="M12" s="1168" t="s">
        <v>83</v>
      </c>
      <c r="N12" s="1060"/>
      <c r="O12" s="1173"/>
      <c r="P12" s="1173"/>
      <c r="Q12" s="904" t="s">
        <v>481</v>
      </c>
      <c r="R12" s="1173"/>
      <c r="S12" s="1173"/>
      <c r="T12" s="1179" t="s">
        <v>471</v>
      </c>
      <c r="V12" s="1185"/>
    </row>
    <row r="13" spans="1:25" s="957" customFormat="1" ht="15" customHeight="1">
      <c r="A13" s="1094"/>
      <c r="B13" s="1102" t="s">
        <v>503</v>
      </c>
      <c r="C13" s="1118"/>
      <c r="D13" s="1131"/>
      <c r="E13" s="1138"/>
      <c r="F13" s="1145"/>
      <c r="G13" s="1145"/>
      <c r="H13" s="1145"/>
      <c r="I13" s="1145"/>
      <c r="J13" s="1145"/>
      <c r="K13" s="1104"/>
      <c r="L13" s="1128"/>
      <c r="M13" s="1169"/>
      <c r="N13" s="615"/>
      <c r="O13" s="615"/>
      <c r="P13" s="615"/>
      <c r="Q13" s="615"/>
      <c r="R13" s="615"/>
      <c r="S13" s="615"/>
      <c r="T13" s="615"/>
      <c r="U13" s="615"/>
      <c r="V13" s="1184"/>
    </row>
    <row r="14" spans="1:25" s="957" customFormat="1" ht="15" customHeight="1">
      <c r="A14" s="1094"/>
      <c r="B14" s="1107" t="s">
        <v>61</v>
      </c>
      <c r="C14" s="1119"/>
      <c r="D14" s="1132"/>
      <c r="E14" s="1139"/>
      <c r="F14" s="1146"/>
      <c r="G14" s="1146"/>
      <c r="H14" s="1146"/>
      <c r="I14" s="1146"/>
      <c r="J14" s="1146"/>
      <c r="K14" s="1104"/>
      <c r="L14" s="1128"/>
      <c r="M14" s="1169"/>
      <c r="N14" s="615"/>
      <c r="O14" s="615"/>
      <c r="P14" s="615"/>
      <c r="Q14" s="615"/>
      <c r="R14" s="615"/>
      <c r="S14" s="615"/>
      <c r="T14" s="615"/>
      <c r="U14" s="615"/>
      <c r="V14" s="1184"/>
    </row>
    <row r="15" spans="1:25" s="957" customFormat="1" ht="27" customHeight="1">
      <c r="A15" s="1091"/>
      <c r="B15" s="854" t="s">
        <v>611</v>
      </c>
      <c r="C15" s="863"/>
      <c r="D15" s="863"/>
      <c r="E15" s="863"/>
      <c r="F15" s="912"/>
      <c r="G15" s="854"/>
      <c r="H15" s="863"/>
      <c r="I15" s="863"/>
      <c r="J15" s="863"/>
      <c r="K15" s="863"/>
      <c r="L15" s="863"/>
      <c r="M15" s="863"/>
      <c r="N15" s="863"/>
      <c r="O15" s="863"/>
      <c r="P15" s="863"/>
      <c r="Q15" s="863"/>
      <c r="R15" s="863"/>
      <c r="S15" s="863"/>
      <c r="T15" s="863"/>
      <c r="U15" s="863"/>
      <c r="V15" s="1186"/>
    </row>
    <row r="16" spans="1:25" s="957" customFormat="1" ht="38.25" customHeight="1">
      <c r="A16" s="1091"/>
      <c r="B16" s="1108" t="s">
        <v>555</v>
      </c>
      <c r="C16" s="1011"/>
      <c r="D16" s="1133"/>
      <c r="E16" s="1140" t="s">
        <v>163</v>
      </c>
      <c r="F16" s="1147"/>
      <c r="G16" s="1140"/>
      <c r="H16" s="1155"/>
      <c r="I16" s="1155"/>
      <c r="J16" s="1155"/>
      <c r="K16" s="1155"/>
      <c r="L16" s="1155"/>
      <c r="M16" s="1155"/>
      <c r="N16" s="1155"/>
      <c r="O16" s="1155"/>
      <c r="P16" s="1155"/>
      <c r="Q16" s="1155"/>
      <c r="R16" s="1155"/>
      <c r="S16" s="1147"/>
      <c r="T16" s="1180" t="s">
        <v>288</v>
      </c>
      <c r="U16" s="1181"/>
      <c r="V16" s="1187"/>
    </row>
    <row r="17" spans="1:34" s="957" customFormat="1" ht="30.75" customHeight="1">
      <c r="A17" s="1091"/>
      <c r="B17" s="1109"/>
      <c r="C17" s="1012"/>
      <c r="D17" s="1134"/>
      <c r="E17" s="1141" t="s">
        <v>166</v>
      </c>
      <c r="F17" s="1148"/>
      <c r="G17" s="492"/>
      <c r="H17" s="506"/>
      <c r="I17" s="506"/>
      <c r="J17" s="506"/>
      <c r="K17" s="506"/>
      <c r="L17" s="506"/>
      <c r="M17" s="506"/>
      <c r="N17" s="506"/>
      <c r="O17" s="506"/>
      <c r="P17" s="506"/>
      <c r="Q17" s="506"/>
      <c r="R17" s="506"/>
      <c r="S17" s="506"/>
      <c r="T17" s="506"/>
      <c r="U17" s="506"/>
      <c r="V17" s="567"/>
    </row>
    <row r="18" spans="1:34" s="957" customFormat="1" ht="29.25" customHeight="1">
      <c r="A18" s="1091"/>
      <c r="B18" s="1110"/>
      <c r="C18" s="1013"/>
      <c r="D18" s="1135"/>
      <c r="E18" s="1142"/>
      <c r="F18" s="1149"/>
      <c r="G18" s="493"/>
      <c r="H18" s="507"/>
      <c r="I18" s="507"/>
      <c r="J18" s="507"/>
      <c r="K18" s="507"/>
      <c r="L18" s="507"/>
      <c r="M18" s="507"/>
      <c r="N18" s="507"/>
      <c r="O18" s="507"/>
      <c r="P18" s="507"/>
      <c r="Q18" s="507"/>
      <c r="R18" s="507"/>
      <c r="S18" s="507"/>
      <c r="T18" s="507"/>
      <c r="U18" s="507"/>
      <c r="V18" s="568"/>
    </row>
    <row r="19" spans="1:34" ht="15" customHeight="1">
      <c r="A19" s="587" t="s">
        <v>629</v>
      </c>
      <c r="B19" s="982"/>
      <c r="C19" s="982"/>
      <c r="D19" s="982"/>
      <c r="E19" s="982"/>
      <c r="F19" s="982"/>
      <c r="G19" s="982"/>
      <c r="H19" s="982"/>
      <c r="I19" s="982"/>
      <c r="J19" s="982"/>
      <c r="K19" s="982"/>
      <c r="L19" s="982"/>
      <c r="M19" s="982"/>
      <c r="N19" s="982"/>
      <c r="O19" s="982"/>
      <c r="P19" s="982"/>
      <c r="Q19" s="982"/>
      <c r="R19" s="982"/>
      <c r="S19" s="982"/>
      <c r="T19" s="982"/>
      <c r="U19" s="982"/>
      <c r="V19" s="1077"/>
    </row>
    <row r="20" spans="1:34" ht="15" customHeight="1">
      <c r="A20" s="1095" t="s">
        <v>196</v>
      </c>
      <c r="B20" s="892"/>
      <c r="C20" s="892"/>
      <c r="D20" s="892"/>
      <c r="E20" s="892"/>
      <c r="F20" s="892"/>
      <c r="G20" s="892"/>
      <c r="H20" s="892"/>
      <c r="I20" s="892"/>
      <c r="J20" s="892"/>
      <c r="K20" s="892"/>
      <c r="L20" s="445"/>
      <c r="M20" s="1170"/>
      <c r="N20" s="906"/>
      <c r="O20" s="906"/>
      <c r="P20" s="1175"/>
      <c r="Q20" s="1175"/>
      <c r="R20" s="1175"/>
      <c r="S20" s="1175"/>
      <c r="T20" s="1175"/>
      <c r="U20" s="1175"/>
      <c r="V20" s="1188" t="s">
        <v>635</v>
      </c>
    </row>
    <row r="21" spans="1:34" ht="15" customHeight="1">
      <c r="A21" s="587" t="s">
        <v>524</v>
      </c>
      <c r="B21" s="982"/>
      <c r="C21" s="982"/>
      <c r="D21" s="982"/>
      <c r="E21" s="982"/>
      <c r="F21" s="982"/>
      <c r="G21" s="982"/>
      <c r="H21" s="982"/>
      <c r="I21" s="982"/>
      <c r="J21" s="982"/>
      <c r="K21" s="982"/>
      <c r="L21" s="982"/>
      <c r="M21" s="982"/>
      <c r="N21" s="982"/>
      <c r="O21" s="982"/>
      <c r="P21" s="982"/>
      <c r="Q21" s="982"/>
      <c r="R21" s="982"/>
      <c r="S21" s="982"/>
      <c r="T21" s="982"/>
      <c r="U21" s="982"/>
      <c r="V21" s="1077"/>
    </row>
    <row r="22" spans="1:34" ht="15" customHeight="1">
      <c r="A22" s="740" t="s">
        <v>526</v>
      </c>
      <c r="B22" s="769"/>
      <c r="C22" s="769"/>
      <c r="D22" s="769"/>
      <c r="E22" s="769"/>
      <c r="F22" s="769"/>
      <c r="G22" s="769"/>
      <c r="H22" s="456"/>
      <c r="I22" s="1050"/>
      <c r="J22" s="1053"/>
      <c r="K22" s="1053"/>
      <c r="L22" s="1166" t="s">
        <v>586</v>
      </c>
      <c r="M22" s="433" t="s">
        <v>594</v>
      </c>
      <c r="N22" s="769"/>
      <c r="O22" s="769"/>
      <c r="P22" s="769"/>
      <c r="Q22" s="769"/>
      <c r="R22" s="769"/>
      <c r="S22" s="456"/>
      <c r="T22" s="1050"/>
      <c r="U22" s="1053"/>
      <c r="V22" s="1078" t="s">
        <v>179</v>
      </c>
    </row>
    <row r="23" spans="1:34" ht="15" customHeight="1">
      <c r="A23" s="960" t="s">
        <v>527</v>
      </c>
      <c r="B23" s="983" t="s">
        <v>425</v>
      </c>
      <c r="C23" s="983"/>
      <c r="D23" s="983"/>
      <c r="E23" s="983"/>
      <c r="F23" s="983"/>
      <c r="G23" s="983"/>
      <c r="H23" s="983"/>
      <c r="I23" s="983"/>
      <c r="J23" s="983"/>
      <c r="K23" s="983"/>
      <c r="L23" s="983"/>
      <c r="M23" s="983"/>
      <c r="N23" s="983"/>
      <c r="O23" s="983"/>
      <c r="P23" s="983"/>
      <c r="Q23" s="983"/>
      <c r="R23" s="983"/>
      <c r="S23" s="983"/>
      <c r="T23" s="983"/>
      <c r="U23" s="983"/>
      <c r="V23" s="1079"/>
    </row>
    <row r="24" spans="1:34" ht="15" customHeight="1">
      <c r="A24" s="961"/>
      <c r="B24" s="1111" t="s">
        <v>427</v>
      </c>
      <c r="C24" s="1122"/>
      <c r="D24" s="1122"/>
      <c r="E24" s="1122"/>
      <c r="F24" s="1150"/>
      <c r="G24" s="491" t="s">
        <v>292</v>
      </c>
      <c r="H24" s="505"/>
      <c r="I24" s="505"/>
      <c r="J24" s="1161"/>
      <c r="K24" s="425" t="s">
        <v>80</v>
      </c>
      <c r="L24" s="446"/>
      <c r="M24" s="446"/>
      <c r="N24" s="478"/>
      <c r="O24" s="1174" t="s">
        <v>8</v>
      </c>
      <c r="P24" s="1176"/>
      <c r="Q24" s="1176"/>
      <c r="R24" s="1177"/>
      <c r="S24" s="425" t="s">
        <v>190</v>
      </c>
      <c r="T24" s="446"/>
      <c r="U24" s="446"/>
      <c r="V24" s="718"/>
    </row>
    <row r="25" spans="1:34" ht="15" customHeight="1">
      <c r="A25" s="961"/>
      <c r="B25" s="1112"/>
      <c r="C25" s="1123"/>
      <c r="D25" s="1123"/>
      <c r="E25" s="1123"/>
      <c r="F25" s="1151"/>
      <c r="G25" s="425" t="s">
        <v>465</v>
      </c>
      <c r="H25" s="478"/>
      <c r="I25" s="425" t="s">
        <v>468</v>
      </c>
      <c r="J25" s="478"/>
      <c r="K25" s="425" t="s">
        <v>465</v>
      </c>
      <c r="L25" s="478"/>
      <c r="M25" s="425" t="s">
        <v>468</v>
      </c>
      <c r="N25" s="478"/>
      <c r="O25" s="425" t="s">
        <v>465</v>
      </c>
      <c r="P25" s="478"/>
      <c r="Q25" s="425" t="s">
        <v>468</v>
      </c>
      <c r="R25" s="478"/>
      <c r="S25" s="425" t="s">
        <v>465</v>
      </c>
      <c r="T25" s="478"/>
      <c r="U25" s="425" t="s">
        <v>468</v>
      </c>
      <c r="V25" s="718"/>
    </row>
    <row r="26" spans="1:34" ht="15" customHeight="1">
      <c r="A26" s="961"/>
      <c r="B26" s="1113"/>
      <c r="C26" s="425" t="s">
        <v>510</v>
      </c>
      <c r="D26" s="446"/>
      <c r="E26" s="446"/>
      <c r="F26" s="478"/>
      <c r="G26" s="425"/>
      <c r="H26" s="478"/>
      <c r="I26" s="425"/>
      <c r="J26" s="478"/>
      <c r="K26" s="425"/>
      <c r="L26" s="478"/>
      <c r="M26" s="425"/>
      <c r="N26" s="478"/>
      <c r="O26" s="425"/>
      <c r="P26" s="478"/>
      <c r="Q26" s="425"/>
      <c r="R26" s="478"/>
      <c r="S26" s="425"/>
      <c r="T26" s="478"/>
      <c r="U26" s="425"/>
      <c r="V26" s="718"/>
    </row>
    <row r="27" spans="1:34" ht="15" customHeight="1">
      <c r="A27" s="961"/>
      <c r="B27" s="1114"/>
      <c r="C27" s="1124" t="s">
        <v>439</v>
      </c>
      <c r="D27" s="446"/>
      <c r="E27" s="446"/>
      <c r="F27" s="478"/>
      <c r="G27" s="425"/>
      <c r="H27" s="478"/>
      <c r="I27" s="425"/>
      <c r="J27" s="478"/>
      <c r="K27" s="425"/>
      <c r="L27" s="478"/>
      <c r="M27" s="425"/>
      <c r="N27" s="478"/>
      <c r="O27" s="425"/>
      <c r="P27" s="478"/>
      <c r="Q27" s="425"/>
      <c r="R27" s="478"/>
      <c r="S27" s="425"/>
      <c r="T27" s="478"/>
      <c r="U27" s="425"/>
      <c r="V27" s="718"/>
    </row>
    <row r="28" spans="1:34" ht="15" customHeight="1">
      <c r="A28" s="961"/>
      <c r="B28" s="1112"/>
      <c r="C28" s="1122"/>
      <c r="D28" s="1122"/>
      <c r="E28" s="1122"/>
      <c r="F28" s="1150"/>
      <c r="G28" s="1153" t="s">
        <v>334</v>
      </c>
      <c r="H28" s="1153"/>
      <c r="I28" s="1153"/>
      <c r="J28" s="1153"/>
      <c r="K28" s="425" t="s">
        <v>269</v>
      </c>
      <c r="L28" s="446"/>
      <c r="M28" s="446"/>
      <c r="N28" s="478"/>
      <c r="O28" s="425" t="s">
        <v>636</v>
      </c>
      <c r="P28" s="446"/>
      <c r="Q28" s="446"/>
      <c r="R28" s="478"/>
      <c r="S28" s="425" t="s">
        <v>637</v>
      </c>
      <c r="T28" s="446"/>
      <c r="U28" s="446"/>
      <c r="V28" s="478"/>
    </row>
    <row r="29" spans="1:34" ht="15" customHeight="1">
      <c r="A29" s="961"/>
      <c r="B29" s="1112"/>
      <c r="C29" s="1123"/>
      <c r="D29" s="1123"/>
      <c r="E29" s="1123"/>
      <c r="F29" s="1151"/>
      <c r="G29" s="427" t="s">
        <v>489</v>
      </c>
      <c r="H29" s="427"/>
      <c r="I29" s="425" t="s">
        <v>482</v>
      </c>
      <c r="J29" s="446"/>
      <c r="K29" s="425" t="s">
        <v>465</v>
      </c>
      <c r="L29" s="478"/>
      <c r="M29" s="425" t="s">
        <v>468</v>
      </c>
      <c r="N29" s="478"/>
      <c r="O29" s="425" t="s">
        <v>465</v>
      </c>
      <c r="P29" s="478"/>
      <c r="Q29" s="425" t="s">
        <v>468</v>
      </c>
      <c r="R29" s="478"/>
      <c r="S29" s="425" t="s">
        <v>465</v>
      </c>
      <c r="T29" s="478"/>
      <c r="U29" s="425" t="s">
        <v>468</v>
      </c>
      <c r="V29" s="718"/>
    </row>
    <row r="30" spans="1:34" ht="15" customHeight="1">
      <c r="A30" s="961"/>
      <c r="B30" s="1113"/>
      <c r="C30" s="425" t="s">
        <v>510</v>
      </c>
      <c r="D30" s="446"/>
      <c r="E30" s="446"/>
      <c r="F30" s="478"/>
      <c r="G30" s="427"/>
      <c r="H30" s="427"/>
      <c r="I30" s="425"/>
      <c r="J30" s="446"/>
      <c r="K30" s="425"/>
      <c r="L30" s="478"/>
      <c r="M30" s="425"/>
      <c r="N30" s="478"/>
      <c r="O30" s="425"/>
      <c r="P30" s="478"/>
      <c r="Q30" s="425"/>
      <c r="R30" s="478"/>
      <c r="S30" s="425"/>
      <c r="T30" s="478"/>
      <c r="U30" s="425"/>
      <c r="V30" s="718"/>
    </row>
    <row r="31" spans="1:34" ht="15" customHeight="1">
      <c r="A31" s="961"/>
      <c r="B31" s="1115"/>
      <c r="C31" s="1124" t="s">
        <v>439</v>
      </c>
      <c r="D31" s="446"/>
      <c r="E31" s="446"/>
      <c r="F31" s="478"/>
      <c r="G31" s="427"/>
      <c r="H31" s="427"/>
      <c r="I31" s="425"/>
      <c r="J31" s="446"/>
      <c r="K31" s="425"/>
      <c r="L31" s="478"/>
      <c r="M31" s="425"/>
      <c r="N31" s="478"/>
      <c r="O31" s="425"/>
      <c r="P31" s="478"/>
      <c r="Q31" s="425"/>
      <c r="R31" s="478"/>
      <c r="S31" s="425"/>
      <c r="T31" s="478"/>
      <c r="U31" s="425"/>
      <c r="V31" s="718"/>
    </row>
    <row r="32" spans="1:34" s="596" customFormat="1" ht="15" customHeight="1">
      <c r="A32" s="961"/>
      <c r="B32" s="982" t="s">
        <v>613</v>
      </c>
      <c r="C32" s="982"/>
      <c r="D32" s="982"/>
      <c r="E32" s="982"/>
      <c r="F32" s="982"/>
      <c r="G32" s="982"/>
      <c r="H32" s="982"/>
      <c r="I32" s="982"/>
      <c r="J32" s="982"/>
      <c r="K32" s="982"/>
      <c r="L32" s="982"/>
      <c r="M32" s="982"/>
      <c r="N32" s="982"/>
      <c r="O32" s="982"/>
      <c r="P32" s="982"/>
      <c r="Q32" s="982"/>
      <c r="R32" s="982"/>
      <c r="S32" s="982"/>
      <c r="T32" s="982"/>
      <c r="U32" s="982"/>
      <c r="V32" s="1077"/>
      <c r="W32" s="113"/>
      <c r="X32" s="113"/>
      <c r="Y32" s="113"/>
      <c r="Z32" s="113"/>
      <c r="AA32" s="113"/>
      <c r="AB32" s="113"/>
      <c r="AC32" s="113"/>
      <c r="AD32" s="113"/>
      <c r="AE32" s="113"/>
      <c r="AF32" s="113"/>
      <c r="AG32" s="113"/>
      <c r="AH32" s="113"/>
    </row>
    <row r="33" spans="1:34" s="596" customFormat="1" ht="16.350000000000001" customHeight="1">
      <c r="A33" s="961"/>
      <c r="B33" s="987" t="s">
        <v>120</v>
      </c>
      <c r="C33" s="987"/>
      <c r="D33" s="987"/>
      <c r="E33" s="987"/>
      <c r="F33" s="1032"/>
      <c r="G33" s="842" t="s">
        <v>567</v>
      </c>
      <c r="H33" s="1046"/>
      <c r="I33" s="1042" t="s">
        <v>572</v>
      </c>
      <c r="J33" s="1046"/>
      <c r="K33" s="1042" t="s">
        <v>582</v>
      </c>
      <c r="L33" s="1046"/>
      <c r="M33" s="1042" t="s">
        <v>587</v>
      </c>
      <c r="N33" s="1046"/>
      <c r="O33" s="1042" t="s">
        <v>596</v>
      </c>
      <c r="P33" s="1046"/>
      <c r="Q33" s="1042" t="s">
        <v>599</v>
      </c>
      <c r="R33" s="1046"/>
      <c r="S33" s="1042" t="s">
        <v>600</v>
      </c>
      <c r="T33" s="1046"/>
      <c r="U33" s="1042" t="s">
        <v>601</v>
      </c>
      <c r="V33" s="1081"/>
      <c r="W33" s="113"/>
      <c r="X33" s="113"/>
      <c r="Y33" s="113"/>
      <c r="Z33" s="113"/>
      <c r="AA33" s="113"/>
      <c r="AB33" s="113"/>
      <c r="AC33" s="113"/>
      <c r="AD33" s="113"/>
      <c r="AE33" s="113"/>
      <c r="AF33" s="113"/>
      <c r="AG33" s="113"/>
      <c r="AH33" s="113"/>
    </row>
    <row r="34" spans="1:34" s="596" customFormat="1" ht="15.6" customHeight="1">
      <c r="A34" s="961"/>
      <c r="B34" s="988"/>
      <c r="C34" s="988"/>
      <c r="D34" s="988"/>
      <c r="E34" s="988"/>
      <c r="F34" s="1033"/>
      <c r="G34" s="1042"/>
      <c r="H34" s="1046"/>
      <c r="I34" s="1042"/>
      <c r="J34" s="1046"/>
      <c r="K34" s="1042"/>
      <c r="L34" s="1046"/>
      <c r="M34" s="1042"/>
      <c r="N34" s="1046"/>
      <c r="O34" s="1042"/>
      <c r="P34" s="1046"/>
      <c r="Q34" s="1042"/>
      <c r="R34" s="1046"/>
      <c r="S34" s="1042"/>
      <c r="T34" s="1046"/>
      <c r="U34" s="1042"/>
      <c r="V34" s="1081"/>
      <c r="W34" s="113"/>
      <c r="X34" s="113"/>
      <c r="Y34" s="113"/>
      <c r="Z34" s="113"/>
      <c r="AA34" s="113"/>
      <c r="AB34" s="113"/>
      <c r="AC34" s="113"/>
      <c r="AD34" s="113"/>
      <c r="AE34" s="113"/>
      <c r="AF34" s="113"/>
      <c r="AG34" s="113"/>
      <c r="AH34" s="113"/>
    </row>
    <row r="35" spans="1:34" s="596" customFormat="1" ht="15.6" customHeight="1">
      <c r="A35" s="961"/>
      <c r="B35" s="989"/>
      <c r="C35" s="989"/>
      <c r="D35" s="989"/>
      <c r="E35" s="989"/>
      <c r="F35" s="1034"/>
      <c r="G35" s="1042" t="s">
        <v>176</v>
      </c>
      <c r="H35" s="842"/>
      <c r="I35" s="842"/>
      <c r="J35" s="842"/>
      <c r="K35" s="842"/>
      <c r="L35" s="1046"/>
      <c r="M35" s="1058"/>
      <c r="N35" s="1062"/>
      <c r="O35" s="1062"/>
      <c r="P35" s="1062"/>
      <c r="Q35" s="1062"/>
      <c r="R35" s="1062"/>
      <c r="S35" s="1062"/>
      <c r="T35" s="1062"/>
      <c r="U35" s="1062"/>
      <c r="V35" s="1082"/>
      <c r="W35" s="113"/>
      <c r="X35" s="113"/>
      <c r="Y35" s="113"/>
      <c r="Z35" s="113"/>
      <c r="AA35" s="113"/>
      <c r="AB35" s="113"/>
      <c r="AC35" s="113"/>
      <c r="AD35" s="113"/>
      <c r="AE35" s="113"/>
      <c r="AF35" s="113"/>
      <c r="AG35" s="113"/>
      <c r="AH35" s="113"/>
    </row>
    <row r="36" spans="1:34" s="596" customFormat="1" ht="15.95" customHeight="1">
      <c r="A36" s="961"/>
      <c r="B36" s="590" t="s">
        <v>617</v>
      </c>
      <c r="C36" s="892"/>
      <c r="D36" s="892"/>
      <c r="E36" s="892"/>
      <c r="F36" s="445"/>
      <c r="G36" s="424"/>
      <c r="H36" s="892"/>
      <c r="I36" s="892" t="s">
        <v>591</v>
      </c>
      <c r="J36" s="892"/>
      <c r="K36" s="885"/>
      <c r="L36" s="885"/>
      <c r="M36" s="892" t="s">
        <v>363</v>
      </c>
      <c r="N36" s="892"/>
      <c r="O36" s="892"/>
      <c r="P36" s="892"/>
      <c r="Q36" s="892" t="s">
        <v>591</v>
      </c>
      <c r="R36" s="892"/>
      <c r="S36" s="476"/>
      <c r="T36" s="476"/>
      <c r="U36" s="476"/>
      <c r="V36" s="560"/>
      <c r="W36" s="113"/>
      <c r="X36" s="113"/>
      <c r="Y36" s="113"/>
      <c r="Z36" s="113"/>
      <c r="AA36" s="113"/>
      <c r="AB36" s="113"/>
      <c r="AC36" s="113"/>
      <c r="AD36" s="113"/>
      <c r="AE36" s="113"/>
      <c r="AF36" s="113"/>
      <c r="AG36" s="113"/>
      <c r="AH36" s="113"/>
    </row>
    <row r="37" spans="1:34" s="596" customFormat="1" ht="15.95" customHeight="1">
      <c r="A37" s="961"/>
      <c r="B37" s="990"/>
      <c r="C37" s="784" t="s">
        <v>569</v>
      </c>
      <c r="D37" s="843"/>
      <c r="E37" s="424" t="s">
        <v>624</v>
      </c>
      <c r="F37" s="445"/>
      <c r="G37" s="424"/>
      <c r="H37" s="892"/>
      <c r="I37" s="892" t="s">
        <v>591</v>
      </c>
      <c r="J37" s="892"/>
      <c r="K37" s="885"/>
      <c r="L37" s="885"/>
      <c r="M37" s="892" t="s">
        <v>363</v>
      </c>
      <c r="N37" s="892"/>
      <c r="O37" s="892"/>
      <c r="P37" s="892"/>
      <c r="Q37" s="892" t="s">
        <v>591</v>
      </c>
      <c r="R37" s="892"/>
      <c r="S37" s="476"/>
      <c r="T37" s="476"/>
      <c r="U37" s="476"/>
      <c r="V37" s="560"/>
      <c r="W37" s="113"/>
      <c r="X37" s="113"/>
      <c r="Y37" s="113"/>
      <c r="Z37" s="113"/>
      <c r="AA37" s="113"/>
      <c r="AB37" s="113"/>
      <c r="AC37" s="113"/>
      <c r="AD37" s="113"/>
      <c r="AE37" s="113"/>
      <c r="AF37" s="113"/>
      <c r="AG37" s="113"/>
      <c r="AH37" s="113"/>
    </row>
    <row r="38" spans="1:34" s="596" customFormat="1" ht="15.95" customHeight="1">
      <c r="A38" s="961"/>
      <c r="B38" s="991"/>
      <c r="C38" s="607"/>
      <c r="D38" s="844"/>
      <c r="E38" s="424" t="s">
        <v>577</v>
      </c>
      <c r="F38" s="445"/>
      <c r="G38" s="424"/>
      <c r="H38" s="892"/>
      <c r="I38" s="892" t="s">
        <v>591</v>
      </c>
      <c r="J38" s="892"/>
      <c r="K38" s="885"/>
      <c r="L38" s="885"/>
      <c r="M38" s="892" t="s">
        <v>363</v>
      </c>
      <c r="N38" s="892"/>
      <c r="O38" s="892"/>
      <c r="P38" s="892"/>
      <c r="Q38" s="892" t="s">
        <v>591</v>
      </c>
      <c r="R38" s="892"/>
      <c r="S38" s="476"/>
      <c r="T38" s="476"/>
      <c r="U38" s="476"/>
      <c r="V38" s="560"/>
      <c r="W38" s="113"/>
      <c r="X38" s="113"/>
      <c r="Y38" s="113"/>
      <c r="Z38" s="113"/>
      <c r="AA38" s="113"/>
      <c r="AB38" s="113"/>
      <c r="AC38" s="113"/>
      <c r="AD38" s="113"/>
      <c r="AE38" s="113"/>
      <c r="AF38" s="113"/>
      <c r="AG38" s="113"/>
      <c r="AH38" s="113"/>
    </row>
    <row r="39" spans="1:34" s="596" customFormat="1" ht="15.95" customHeight="1">
      <c r="A39" s="961"/>
      <c r="B39" s="992"/>
      <c r="C39" s="775"/>
      <c r="D39" s="845"/>
      <c r="E39" s="424" t="s">
        <v>579</v>
      </c>
      <c r="F39" s="445"/>
      <c r="G39" s="424"/>
      <c r="H39" s="892"/>
      <c r="I39" s="892" t="s">
        <v>591</v>
      </c>
      <c r="J39" s="892"/>
      <c r="K39" s="885"/>
      <c r="L39" s="885"/>
      <c r="M39" s="892" t="s">
        <v>363</v>
      </c>
      <c r="N39" s="892"/>
      <c r="O39" s="892"/>
      <c r="P39" s="892"/>
      <c r="Q39" s="892" t="s">
        <v>591</v>
      </c>
      <c r="R39" s="892"/>
      <c r="S39" s="476"/>
      <c r="T39" s="476"/>
      <c r="U39" s="476"/>
      <c r="V39" s="560"/>
      <c r="W39" s="113"/>
      <c r="X39" s="113"/>
      <c r="Y39" s="113"/>
      <c r="Z39" s="113"/>
      <c r="AA39" s="113"/>
      <c r="AB39" s="113"/>
      <c r="AC39" s="113"/>
      <c r="AD39" s="113"/>
      <c r="AE39" s="113"/>
      <c r="AF39" s="113"/>
      <c r="AG39" s="113"/>
      <c r="AH39" s="113"/>
    </row>
    <row r="40" spans="1:34" s="596" customFormat="1" ht="16.350000000000001" customHeight="1">
      <c r="A40" s="961"/>
      <c r="B40" s="612" t="s">
        <v>475</v>
      </c>
      <c r="C40" s="612"/>
      <c r="D40" s="612"/>
      <c r="E40" s="612"/>
      <c r="F40" s="843"/>
      <c r="G40" s="424"/>
      <c r="H40" s="892"/>
      <c r="I40" s="892" t="s">
        <v>591</v>
      </c>
      <c r="J40" s="892"/>
      <c r="K40" s="885"/>
      <c r="L40" s="885"/>
      <c r="M40" s="892" t="s">
        <v>363</v>
      </c>
      <c r="N40" s="892"/>
      <c r="O40" s="892"/>
      <c r="P40" s="892"/>
      <c r="Q40" s="892" t="s">
        <v>591</v>
      </c>
      <c r="R40" s="892"/>
      <c r="S40" s="476"/>
      <c r="T40" s="476"/>
      <c r="U40" s="476"/>
      <c r="V40" s="560"/>
      <c r="W40" s="113"/>
      <c r="X40" s="113"/>
      <c r="Y40" s="113"/>
      <c r="Z40" s="113"/>
      <c r="AA40" s="113"/>
      <c r="AB40" s="113"/>
      <c r="AC40" s="113"/>
      <c r="AD40" s="113"/>
      <c r="AE40" s="113"/>
      <c r="AF40" s="113"/>
      <c r="AG40" s="113"/>
      <c r="AH40" s="113"/>
    </row>
    <row r="41" spans="1:34" s="596" customFormat="1" ht="16.350000000000001" customHeight="1">
      <c r="A41" s="961"/>
      <c r="B41" s="740" t="s">
        <v>563</v>
      </c>
      <c r="C41" s="769"/>
      <c r="D41" s="769"/>
      <c r="E41" s="769"/>
      <c r="F41" s="456"/>
      <c r="G41" s="879"/>
      <c r="H41" s="886"/>
      <c r="I41" s="886"/>
      <c r="J41" s="886"/>
      <c r="K41" s="899"/>
      <c r="L41" s="895" t="s">
        <v>635</v>
      </c>
      <c r="M41" s="769"/>
      <c r="N41" s="769"/>
      <c r="O41" s="769"/>
      <c r="P41" s="900"/>
      <c r="Q41" s="900"/>
      <c r="R41" s="1064"/>
      <c r="S41" s="1064"/>
      <c r="T41" s="901"/>
      <c r="U41" s="1064"/>
      <c r="V41" s="939"/>
      <c r="W41" s="113"/>
      <c r="X41" s="113"/>
      <c r="Y41" s="113"/>
      <c r="Z41" s="113"/>
      <c r="AA41" s="113"/>
      <c r="AB41" s="113"/>
      <c r="AC41" s="113"/>
      <c r="AD41" s="113"/>
      <c r="AE41" s="113"/>
      <c r="AF41" s="113"/>
      <c r="AG41" s="113"/>
      <c r="AH41" s="113"/>
    </row>
    <row r="42" spans="1:34" ht="15" customHeight="1">
      <c r="A42" s="960" t="s">
        <v>529</v>
      </c>
      <c r="B42" s="983" t="s">
        <v>425</v>
      </c>
      <c r="C42" s="983"/>
      <c r="D42" s="983"/>
      <c r="E42" s="983"/>
      <c r="F42" s="983"/>
      <c r="G42" s="983"/>
      <c r="H42" s="983"/>
      <c r="I42" s="983"/>
      <c r="J42" s="983"/>
      <c r="K42" s="983"/>
      <c r="L42" s="983"/>
      <c r="M42" s="983"/>
      <c r="N42" s="983"/>
      <c r="O42" s="983"/>
      <c r="P42" s="983"/>
      <c r="Q42" s="983"/>
      <c r="R42" s="983"/>
      <c r="S42" s="983"/>
      <c r="T42" s="983"/>
      <c r="U42" s="983"/>
      <c r="V42" s="1079"/>
    </row>
    <row r="43" spans="1:34" ht="15" customHeight="1">
      <c r="A43" s="961"/>
      <c r="B43" s="1111" t="s">
        <v>427</v>
      </c>
      <c r="C43" s="1122"/>
      <c r="D43" s="1122"/>
      <c r="E43" s="1122"/>
      <c r="F43" s="1150"/>
      <c r="G43" s="491" t="s">
        <v>292</v>
      </c>
      <c r="H43" s="505"/>
      <c r="I43" s="505"/>
      <c r="J43" s="1161"/>
      <c r="K43" s="425" t="s">
        <v>80</v>
      </c>
      <c r="L43" s="446"/>
      <c r="M43" s="446"/>
      <c r="N43" s="478"/>
      <c r="O43" s="1174" t="s">
        <v>8</v>
      </c>
      <c r="P43" s="1176"/>
      <c r="Q43" s="1176"/>
      <c r="R43" s="1177"/>
      <c r="S43" s="425" t="s">
        <v>190</v>
      </c>
      <c r="T43" s="446"/>
      <c r="U43" s="446"/>
      <c r="V43" s="718"/>
    </row>
    <row r="44" spans="1:34" ht="15" customHeight="1">
      <c r="A44" s="961"/>
      <c r="B44" s="1112"/>
      <c r="C44" s="1123"/>
      <c r="D44" s="1123"/>
      <c r="E44" s="1123"/>
      <c r="F44" s="1151"/>
      <c r="G44" s="425" t="s">
        <v>465</v>
      </c>
      <c r="H44" s="478"/>
      <c r="I44" s="425" t="s">
        <v>468</v>
      </c>
      <c r="J44" s="478"/>
      <c r="K44" s="425" t="s">
        <v>465</v>
      </c>
      <c r="L44" s="478"/>
      <c r="M44" s="425" t="s">
        <v>468</v>
      </c>
      <c r="N44" s="478"/>
      <c r="O44" s="425" t="s">
        <v>465</v>
      </c>
      <c r="P44" s="478"/>
      <c r="Q44" s="425" t="s">
        <v>468</v>
      </c>
      <c r="R44" s="478"/>
      <c r="S44" s="425" t="s">
        <v>465</v>
      </c>
      <c r="T44" s="478"/>
      <c r="U44" s="425" t="s">
        <v>468</v>
      </c>
      <c r="V44" s="718"/>
    </row>
    <row r="45" spans="1:34" ht="15" customHeight="1">
      <c r="A45" s="961"/>
      <c r="B45" s="1113"/>
      <c r="C45" s="425" t="s">
        <v>510</v>
      </c>
      <c r="D45" s="446"/>
      <c r="E45" s="446"/>
      <c r="F45" s="478"/>
      <c r="G45" s="425"/>
      <c r="H45" s="478"/>
      <c r="I45" s="425"/>
      <c r="J45" s="478"/>
      <c r="K45" s="425"/>
      <c r="L45" s="478"/>
      <c r="M45" s="425"/>
      <c r="N45" s="478"/>
      <c r="O45" s="425"/>
      <c r="P45" s="478"/>
      <c r="Q45" s="425"/>
      <c r="R45" s="478"/>
      <c r="S45" s="425"/>
      <c r="T45" s="478"/>
      <c r="U45" s="425"/>
      <c r="V45" s="718"/>
    </row>
    <row r="46" spans="1:34" ht="15" customHeight="1">
      <c r="A46" s="961"/>
      <c r="B46" s="1114"/>
      <c r="C46" s="1124" t="s">
        <v>439</v>
      </c>
      <c r="D46" s="446"/>
      <c r="E46" s="446"/>
      <c r="F46" s="478"/>
      <c r="G46" s="425"/>
      <c r="H46" s="478"/>
      <c r="I46" s="425"/>
      <c r="J46" s="478"/>
      <c r="K46" s="425"/>
      <c r="L46" s="478"/>
      <c r="M46" s="425"/>
      <c r="N46" s="478"/>
      <c r="O46" s="425"/>
      <c r="P46" s="478"/>
      <c r="Q46" s="425"/>
      <c r="R46" s="478"/>
      <c r="S46" s="425"/>
      <c r="T46" s="478"/>
      <c r="U46" s="425"/>
      <c r="V46" s="718"/>
    </row>
    <row r="47" spans="1:34" ht="15" customHeight="1">
      <c r="A47" s="961"/>
      <c r="B47" s="1112"/>
      <c r="C47" s="1122"/>
      <c r="D47" s="1122"/>
      <c r="E47" s="1122"/>
      <c r="F47" s="1150"/>
      <c r="G47" s="1153" t="s">
        <v>334</v>
      </c>
      <c r="H47" s="1153"/>
      <c r="I47" s="1153"/>
      <c r="J47" s="1153"/>
      <c r="K47" s="425" t="s">
        <v>269</v>
      </c>
      <c r="L47" s="446"/>
      <c r="M47" s="446"/>
      <c r="N47" s="478"/>
      <c r="O47" s="425" t="s">
        <v>636</v>
      </c>
      <c r="P47" s="446"/>
      <c r="Q47" s="446"/>
      <c r="R47" s="478"/>
      <c r="S47" s="425" t="s">
        <v>637</v>
      </c>
      <c r="T47" s="446"/>
      <c r="U47" s="446"/>
      <c r="V47" s="478"/>
    </row>
    <row r="48" spans="1:34" ht="15" customHeight="1">
      <c r="A48" s="961"/>
      <c r="B48" s="1112"/>
      <c r="C48" s="1123"/>
      <c r="D48" s="1123"/>
      <c r="E48" s="1123"/>
      <c r="F48" s="1151"/>
      <c r="G48" s="427" t="s">
        <v>489</v>
      </c>
      <c r="H48" s="427"/>
      <c r="I48" s="425" t="s">
        <v>482</v>
      </c>
      <c r="J48" s="446"/>
      <c r="K48" s="425" t="s">
        <v>465</v>
      </c>
      <c r="L48" s="478"/>
      <c r="M48" s="425" t="s">
        <v>468</v>
      </c>
      <c r="N48" s="478"/>
      <c r="O48" s="425" t="s">
        <v>465</v>
      </c>
      <c r="P48" s="478"/>
      <c r="Q48" s="425" t="s">
        <v>468</v>
      </c>
      <c r="R48" s="478"/>
      <c r="S48" s="425" t="s">
        <v>465</v>
      </c>
      <c r="T48" s="478"/>
      <c r="U48" s="425" t="s">
        <v>468</v>
      </c>
      <c r="V48" s="718"/>
    </row>
    <row r="49" spans="1:34" ht="15" customHeight="1">
      <c r="A49" s="961"/>
      <c r="B49" s="1113"/>
      <c r="C49" s="425" t="s">
        <v>510</v>
      </c>
      <c r="D49" s="446"/>
      <c r="E49" s="446"/>
      <c r="F49" s="478"/>
      <c r="G49" s="427"/>
      <c r="H49" s="427"/>
      <c r="I49" s="425"/>
      <c r="J49" s="446"/>
      <c r="K49" s="425"/>
      <c r="L49" s="478"/>
      <c r="M49" s="425"/>
      <c r="N49" s="478"/>
      <c r="O49" s="425"/>
      <c r="P49" s="478"/>
      <c r="Q49" s="425"/>
      <c r="R49" s="478"/>
      <c r="S49" s="425"/>
      <c r="T49" s="478"/>
      <c r="U49" s="425"/>
      <c r="V49" s="718"/>
    </row>
    <row r="50" spans="1:34" ht="15" customHeight="1">
      <c r="A50" s="961"/>
      <c r="B50" s="1115"/>
      <c r="C50" s="1124" t="s">
        <v>439</v>
      </c>
      <c r="D50" s="446"/>
      <c r="E50" s="446"/>
      <c r="F50" s="478"/>
      <c r="G50" s="427"/>
      <c r="H50" s="427"/>
      <c r="I50" s="425"/>
      <c r="J50" s="446"/>
      <c r="K50" s="425"/>
      <c r="L50" s="478"/>
      <c r="M50" s="425"/>
      <c r="N50" s="478"/>
      <c r="O50" s="425"/>
      <c r="P50" s="478"/>
      <c r="Q50" s="425"/>
      <c r="R50" s="478"/>
      <c r="S50" s="425"/>
      <c r="T50" s="478"/>
      <c r="U50" s="425"/>
      <c r="V50" s="718"/>
    </row>
    <row r="51" spans="1:34" s="596" customFormat="1" ht="15" customHeight="1">
      <c r="A51" s="961"/>
      <c r="B51" s="982" t="s">
        <v>613</v>
      </c>
      <c r="C51" s="982"/>
      <c r="D51" s="982"/>
      <c r="E51" s="982"/>
      <c r="F51" s="982"/>
      <c r="G51" s="982"/>
      <c r="H51" s="982"/>
      <c r="I51" s="982"/>
      <c r="J51" s="982"/>
      <c r="K51" s="982"/>
      <c r="L51" s="982"/>
      <c r="M51" s="982"/>
      <c r="N51" s="982"/>
      <c r="O51" s="982"/>
      <c r="P51" s="982"/>
      <c r="Q51" s="982"/>
      <c r="R51" s="982"/>
      <c r="S51" s="982"/>
      <c r="T51" s="982"/>
      <c r="U51" s="982"/>
      <c r="V51" s="1077"/>
      <c r="W51" s="113"/>
      <c r="X51" s="113"/>
      <c r="Y51" s="113"/>
      <c r="Z51" s="113"/>
      <c r="AA51" s="113"/>
      <c r="AB51" s="113"/>
      <c r="AC51" s="113"/>
      <c r="AD51" s="113"/>
      <c r="AE51" s="113"/>
      <c r="AF51" s="113"/>
      <c r="AG51" s="113"/>
      <c r="AH51" s="113"/>
    </row>
    <row r="52" spans="1:34" s="596" customFormat="1" ht="16.350000000000001" customHeight="1">
      <c r="A52" s="961"/>
      <c r="B52" s="987" t="s">
        <v>120</v>
      </c>
      <c r="C52" s="987"/>
      <c r="D52" s="987"/>
      <c r="E52" s="987"/>
      <c r="F52" s="1032"/>
      <c r="G52" s="842" t="s">
        <v>567</v>
      </c>
      <c r="H52" s="1046"/>
      <c r="I52" s="1042" t="s">
        <v>572</v>
      </c>
      <c r="J52" s="1046"/>
      <c r="K52" s="1042" t="s">
        <v>582</v>
      </c>
      <c r="L52" s="1046"/>
      <c r="M52" s="1042" t="s">
        <v>587</v>
      </c>
      <c r="N52" s="1046"/>
      <c r="O52" s="1042" t="s">
        <v>596</v>
      </c>
      <c r="P52" s="1046"/>
      <c r="Q52" s="1042" t="s">
        <v>599</v>
      </c>
      <c r="R52" s="1046"/>
      <c r="S52" s="1042" t="s">
        <v>600</v>
      </c>
      <c r="T52" s="1046"/>
      <c r="U52" s="1042" t="s">
        <v>601</v>
      </c>
      <c r="V52" s="1081"/>
      <c r="W52" s="113"/>
      <c r="X52" s="113"/>
      <c r="Y52" s="113"/>
      <c r="Z52" s="113"/>
      <c r="AA52" s="113"/>
      <c r="AB52" s="113"/>
      <c r="AC52" s="113"/>
      <c r="AD52" s="113"/>
      <c r="AE52" s="113"/>
      <c r="AF52" s="113"/>
      <c r="AG52" s="113"/>
      <c r="AH52" s="113"/>
    </row>
    <row r="53" spans="1:34" s="596" customFormat="1" ht="15.6" customHeight="1">
      <c r="A53" s="961"/>
      <c r="B53" s="988"/>
      <c r="C53" s="988"/>
      <c r="D53" s="988"/>
      <c r="E53" s="988"/>
      <c r="F53" s="1033"/>
      <c r="G53" s="1042"/>
      <c r="H53" s="1046"/>
      <c r="I53" s="1042"/>
      <c r="J53" s="1046"/>
      <c r="K53" s="1042"/>
      <c r="L53" s="1046"/>
      <c r="M53" s="1042"/>
      <c r="N53" s="1046"/>
      <c r="O53" s="1042"/>
      <c r="P53" s="1046"/>
      <c r="Q53" s="1042"/>
      <c r="R53" s="1046"/>
      <c r="S53" s="1042"/>
      <c r="T53" s="1046"/>
      <c r="U53" s="1042"/>
      <c r="V53" s="1081"/>
      <c r="W53" s="113"/>
      <c r="X53" s="113"/>
      <c r="Y53" s="113"/>
      <c r="Z53" s="113"/>
      <c r="AA53" s="113"/>
      <c r="AB53" s="113"/>
      <c r="AC53" s="113"/>
      <c r="AD53" s="113"/>
      <c r="AE53" s="113"/>
      <c r="AF53" s="113"/>
      <c r="AG53" s="113"/>
      <c r="AH53" s="113"/>
    </row>
    <row r="54" spans="1:34" s="596" customFormat="1" ht="15.6" customHeight="1">
      <c r="A54" s="961"/>
      <c r="B54" s="989"/>
      <c r="C54" s="989"/>
      <c r="D54" s="989"/>
      <c r="E54" s="989"/>
      <c r="F54" s="1034"/>
      <c r="G54" s="1042" t="s">
        <v>176</v>
      </c>
      <c r="H54" s="842"/>
      <c r="I54" s="842"/>
      <c r="J54" s="842"/>
      <c r="K54" s="842"/>
      <c r="L54" s="1046"/>
      <c r="M54" s="1058"/>
      <c r="N54" s="1062"/>
      <c r="O54" s="1062"/>
      <c r="P54" s="1062"/>
      <c r="Q54" s="1062"/>
      <c r="R54" s="1062"/>
      <c r="S54" s="1062"/>
      <c r="T54" s="1062"/>
      <c r="U54" s="1062"/>
      <c r="V54" s="1082"/>
      <c r="W54" s="113"/>
      <c r="X54" s="113"/>
      <c r="Y54" s="113"/>
      <c r="Z54" s="113"/>
      <c r="AA54" s="113"/>
      <c r="AB54" s="113"/>
      <c r="AC54" s="113"/>
      <c r="AD54" s="113"/>
      <c r="AE54" s="113"/>
      <c r="AF54" s="113"/>
      <c r="AG54" s="113"/>
      <c r="AH54" s="113"/>
    </row>
    <row r="55" spans="1:34" s="596" customFormat="1" ht="15.95" customHeight="1">
      <c r="A55" s="961"/>
      <c r="B55" s="590" t="s">
        <v>617</v>
      </c>
      <c r="C55" s="892"/>
      <c r="D55" s="892"/>
      <c r="E55" s="892"/>
      <c r="F55" s="445"/>
      <c r="G55" s="424"/>
      <c r="H55" s="892"/>
      <c r="I55" s="892" t="s">
        <v>591</v>
      </c>
      <c r="J55" s="892"/>
      <c r="K55" s="885"/>
      <c r="L55" s="885"/>
      <c r="M55" s="892" t="s">
        <v>363</v>
      </c>
      <c r="N55" s="892"/>
      <c r="O55" s="892"/>
      <c r="P55" s="892"/>
      <c r="Q55" s="892" t="s">
        <v>591</v>
      </c>
      <c r="R55" s="892"/>
      <c r="S55" s="476"/>
      <c r="T55" s="476"/>
      <c r="U55" s="476"/>
      <c r="V55" s="560"/>
      <c r="W55" s="113"/>
      <c r="X55" s="113"/>
      <c r="Y55" s="113"/>
      <c r="Z55" s="113"/>
      <c r="AA55" s="113"/>
      <c r="AB55" s="113"/>
      <c r="AC55" s="113"/>
      <c r="AD55" s="113"/>
      <c r="AE55" s="113"/>
      <c r="AF55" s="113"/>
      <c r="AG55" s="113"/>
      <c r="AH55" s="113"/>
    </row>
    <row r="56" spans="1:34" s="596" customFormat="1" ht="15.95" customHeight="1">
      <c r="A56" s="961"/>
      <c r="B56" s="990"/>
      <c r="C56" s="784" t="s">
        <v>569</v>
      </c>
      <c r="D56" s="843"/>
      <c r="E56" s="424" t="s">
        <v>624</v>
      </c>
      <c r="F56" s="445"/>
      <c r="G56" s="424"/>
      <c r="H56" s="892"/>
      <c r="I56" s="892" t="s">
        <v>591</v>
      </c>
      <c r="J56" s="892"/>
      <c r="K56" s="885"/>
      <c r="L56" s="885"/>
      <c r="M56" s="892" t="s">
        <v>363</v>
      </c>
      <c r="N56" s="892"/>
      <c r="O56" s="892"/>
      <c r="P56" s="892"/>
      <c r="Q56" s="892" t="s">
        <v>591</v>
      </c>
      <c r="R56" s="892"/>
      <c r="S56" s="476"/>
      <c r="T56" s="476"/>
      <c r="U56" s="476"/>
      <c r="V56" s="560"/>
      <c r="W56" s="113"/>
      <c r="X56" s="113"/>
      <c r="Y56" s="113"/>
      <c r="Z56" s="113"/>
      <c r="AA56" s="113"/>
      <c r="AB56" s="113"/>
      <c r="AC56" s="113"/>
      <c r="AD56" s="113"/>
      <c r="AE56" s="113"/>
      <c r="AF56" s="113"/>
      <c r="AG56" s="113"/>
      <c r="AH56" s="113"/>
    </row>
    <row r="57" spans="1:34" s="596" customFormat="1" ht="15.95" customHeight="1">
      <c r="A57" s="961"/>
      <c r="B57" s="991"/>
      <c r="C57" s="607"/>
      <c r="D57" s="844"/>
      <c r="E57" s="424" t="s">
        <v>577</v>
      </c>
      <c r="F57" s="445"/>
      <c r="G57" s="424"/>
      <c r="H57" s="892"/>
      <c r="I57" s="892" t="s">
        <v>591</v>
      </c>
      <c r="J57" s="892"/>
      <c r="K57" s="885"/>
      <c r="L57" s="885"/>
      <c r="M57" s="892" t="s">
        <v>363</v>
      </c>
      <c r="N57" s="892"/>
      <c r="O57" s="892"/>
      <c r="P57" s="892"/>
      <c r="Q57" s="892" t="s">
        <v>591</v>
      </c>
      <c r="R57" s="892"/>
      <c r="S57" s="476"/>
      <c r="T57" s="476"/>
      <c r="U57" s="476"/>
      <c r="V57" s="560"/>
      <c r="W57" s="113"/>
      <c r="X57" s="113"/>
      <c r="Y57" s="113"/>
      <c r="Z57" s="113"/>
      <c r="AA57" s="113"/>
      <c r="AB57" s="113"/>
      <c r="AC57" s="113"/>
      <c r="AD57" s="113"/>
      <c r="AE57" s="113"/>
      <c r="AF57" s="113"/>
      <c r="AG57" s="113"/>
      <c r="AH57" s="113"/>
    </row>
    <row r="58" spans="1:34" s="596" customFormat="1" ht="15.95" customHeight="1">
      <c r="A58" s="961"/>
      <c r="B58" s="992"/>
      <c r="C58" s="775"/>
      <c r="D58" s="845"/>
      <c r="E58" s="424" t="s">
        <v>579</v>
      </c>
      <c r="F58" s="445"/>
      <c r="G58" s="424"/>
      <c r="H58" s="892"/>
      <c r="I58" s="892" t="s">
        <v>591</v>
      </c>
      <c r="J58" s="892"/>
      <c r="K58" s="885"/>
      <c r="L58" s="885"/>
      <c r="M58" s="892" t="s">
        <v>363</v>
      </c>
      <c r="N58" s="892"/>
      <c r="O58" s="892"/>
      <c r="P58" s="892"/>
      <c r="Q58" s="892" t="s">
        <v>591</v>
      </c>
      <c r="R58" s="892"/>
      <c r="S58" s="476"/>
      <c r="T58" s="476"/>
      <c r="U58" s="476"/>
      <c r="V58" s="560"/>
      <c r="W58" s="113"/>
      <c r="X58" s="113"/>
      <c r="Y58" s="113"/>
      <c r="Z58" s="113"/>
      <c r="AA58" s="113"/>
      <c r="AB58" s="113"/>
      <c r="AC58" s="113"/>
      <c r="AD58" s="113"/>
      <c r="AE58" s="113"/>
      <c r="AF58" s="113"/>
      <c r="AG58" s="113"/>
      <c r="AH58" s="113"/>
    </row>
    <row r="59" spans="1:34" s="596" customFormat="1" ht="16.350000000000001" customHeight="1">
      <c r="A59" s="961"/>
      <c r="B59" s="612" t="s">
        <v>475</v>
      </c>
      <c r="C59" s="612"/>
      <c r="D59" s="612"/>
      <c r="E59" s="612"/>
      <c r="F59" s="843"/>
      <c r="G59" s="424"/>
      <c r="H59" s="892"/>
      <c r="I59" s="892" t="s">
        <v>591</v>
      </c>
      <c r="J59" s="892"/>
      <c r="K59" s="885"/>
      <c r="L59" s="885"/>
      <c r="M59" s="892" t="s">
        <v>363</v>
      </c>
      <c r="N59" s="892"/>
      <c r="O59" s="892"/>
      <c r="P59" s="892"/>
      <c r="Q59" s="892" t="s">
        <v>591</v>
      </c>
      <c r="R59" s="892"/>
      <c r="S59" s="476"/>
      <c r="T59" s="476"/>
      <c r="U59" s="476"/>
      <c r="V59" s="560"/>
      <c r="W59" s="113"/>
      <c r="X59" s="113"/>
      <c r="Y59" s="113"/>
      <c r="Z59" s="113"/>
      <c r="AA59" s="113"/>
      <c r="AB59" s="113"/>
      <c r="AC59" s="113"/>
      <c r="AD59" s="113"/>
      <c r="AE59" s="113"/>
      <c r="AF59" s="113"/>
      <c r="AG59" s="113"/>
      <c r="AH59" s="113"/>
    </row>
    <row r="60" spans="1:34" s="596" customFormat="1" ht="16.350000000000001" customHeight="1">
      <c r="A60" s="961"/>
      <c r="B60" s="740" t="s">
        <v>563</v>
      </c>
      <c r="C60" s="769"/>
      <c r="D60" s="769"/>
      <c r="E60" s="769"/>
      <c r="F60" s="456"/>
      <c r="G60" s="879"/>
      <c r="H60" s="886"/>
      <c r="I60" s="886"/>
      <c r="J60" s="886"/>
      <c r="K60" s="899"/>
      <c r="L60" s="895" t="s">
        <v>114</v>
      </c>
      <c r="M60" s="769"/>
      <c r="N60" s="769"/>
      <c r="O60" s="769"/>
      <c r="P60" s="900"/>
      <c r="Q60" s="900"/>
      <c r="R60" s="1064"/>
      <c r="S60" s="1064"/>
      <c r="T60" s="901"/>
      <c r="U60" s="1064"/>
      <c r="V60" s="939"/>
      <c r="W60" s="113"/>
      <c r="X60" s="113"/>
      <c r="Y60" s="113"/>
      <c r="Z60" s="113"/>
      <c r="AA60" s="113"/>
      <c r="AB60" s="113"/>
      <c r="AC60" s="113"/>
      <c r="AD60" s="113"/>
      <c r="AE60" s="113"/>
      <c r="AF60" s="113"/>
      <c r="AG60" s="113"/>
      <c r="AH60" s="113"/>
    </row>
    <row r="61" spans="1:34" ht="15" customHeight="1">
      <c r="A61" s="960" t="s">
        <v>532</v>
      </c>
      <c r="B61" s="983" t="s">
        <v>425</v>
      </c>
      <c r="C61" s="983"/>
      <c r="D61" s="983"/>
      <c r="E61" s="983"/>
      <c r="F61" s="983"/>
      <c r="G61" s="983"/>
      <c r="H61" s="983"/>
      <c r="I61" s="983"/>
      <c r="J61" s="983"/>
      <c r="K61" s="983"/>
      <c r="L61" s="983"/>
      <c r="M61" s="983"/>
      <c r="N61" s="983"/>
      <c r="O61" s="983"/>
      <c r="P61" s="983"/>
      <c r="Q61" s="983"/>
      <c r="R61" s="983"/>
      <c r="S61" s="983"/>
      <c r="T61" s="983"/>
      <c r="U61" s="983"/>
      <c r="V61" s="1079"/>
    </row>
    <row r="62" spans="1:34" ht="15" customHeight="1">
      <c r="A62" s="961"/>
      <c r="B62" s="1111" t="s">
        <v>427</v>
      </c>
      <c r="C62" s="1122"/>
      <c r="D62" s="1122"/>
      <c r="E62" s="1122"/>
      <c r="F62" s="1150"/>
      <c r="G62" s="491" t="s">
        <v>292</v>
      </c>
      <c r="H62" s="505"/>
      <c r="I62" s="505"/>
      <c r="J62" s="1161"/>
      <c r="K62" s="425" t="s">
        <v>80</v>
      </c>
      <c r="L62" s="446"/>
      <c r="M62" s="446"/>
      <c r="N62" s="478"/>
      <c r="O62" s="1174" t="s">
        <v>8</v>
      </c>
      <c r="P62" s="1176"/>
      <c r="Q62" s="1176"/>
      <c r="R62" s="1177"/>
      <c r="S62" s="425" t="s">
        <v>190</v>
      </c>
      <c r="T62" s="446"/>
      <c r="U62" s="446"/>
      <c r="V62" s="718"/>
    </row>
    <row r="63" spans="1:34" ht="15" customHeight="1">
      <c r="A63" s="961"/>
      <c r="B63" s="1112"/>
      <c r="C63" s="1123"/>
      <c r="D63" s="1123"/>
      <c r="E63" s="1123"/>
      <c r="F63" s="1151"/>
      <c r="G63" s="425" t="s">
        <v>465</v>
      </c>
      <c r="H63" s="478"/>
      <c r="I63" s="425" t="s">
        <v>468</v>
      </c>
      <c r="J63" s="478"/>
      <c r="K63" s="425" t="s">
        <v>465</v>
      </c>
      <c r="L63" s="478"/>
      <c r="M63" s="425" t="s">
        <v>468</v>
      </c>
      <c r="N63" s="478"/>
      <c r="O63" s="425" t="s">
        <v>465</v>
      </c>
      <c r="P63" s="478"/>
      <c r="Q63" s="425" t="s">
        <v>468</v>
      </c>
      <c r="R63" s="478"/>
      <c r="S63" s="425" t="s">
        <v>465</v>
      </c>
      <c r="T63" s="478"/>
      <c r="U63" s="425" t="s">
        <v>468</v>
      </c>
      <c r="V63" s="718"/>
    </row>
    <row r="64" spans="1:34" ht="15" customHeight="1">
      <c r="A64" s="961"/>
      <c r="B64" s="1113"/>
      <c r="C64" s="425" t="s">
        <v>510</v>
      </c>
      <c r="D64" s="446"/>
      <c r="E64" s="446"/>
      <c r="F64" s="478"/>
      <c r="G64" s="425"/>
      <c r="H64" s="478"/>
      <c r="I64" s="425"/>
      <c r="J64" s="478"/>
      <c r="K64" s="425"/>
      <c r="L64" s="478"/>
      <c r="M64" s="425"/>
      <c r="N64" s="478"/>
      <c r="O64" s="425"/>
      <c r="P64" s="478"/>
      <c r="Q64" s="425"/>
      <c r="R64" s="478"/>
      <c r="S64" s="425"/>
      <c r="T64" s="478"/>
      <c r="U64" s="425"/>
      <c r="V64" s="718"/>
    </row>
    <row r="65" spans="1:34" ht="15" customHeight="1">
      <c r="A65" s="961"/>
      <c r="B65" s="1114"/>
      <c r="C65" s="1124" t="s">
        <v>439</v>
      </c>
      <c r="D65" s="446"/>
      <c r="E65" s="446"/>
      <c r="F65" s="478"/>
      <c r="G65" s="425"/>
      <c r="H65" s="478"/>
      <c r="I65" s="425"/>
      <c r="J65" s="478"/>
      <c r="K65" s="425"/>
      <c r="L65" s="478"/>
      <c r="M65" s="425"/>
      <c r="N65" s="478"/>
      <c r="O65" s="425"/>
      <c r="P65" s="478"/>
      <c r="Q65" s="425"/>
      <c r="R65" s="478"/>
      <c r="S65" s="425"/>
      <c r="T65" s="478"/>
      <c r="U65" s="425"/>
      <c r="V65" s="718"/>
    </row>
    <row r="66" spans="1:34" ht="15" customHeight="1">
      <c r="A66" s="961"/>
      <c r="B66" s="1112"/>
      <c r="C66" s="1122"/>
      <c r="D66" s="1122"/>
      <c r="E66" s="1122"/>
      <c r="F66" s="1150"/>
      <c r="G66" s="1153" t="s">
        <v>334</v>
      </c>
      <c r="H66" s="1153"/>
      <c r="I66" s="1153"/>
      <c r="J66" s="1153"/>
      <c r="K66" s="425" t="s">
        <v>269</v>
      </c>
      <c r="L66" s="446"/>
      <c r="M66" s="446"/>
      <c r="N66" s="478"/>
      <c r="O66" s="425" t="s">
        <v>636</v>
      </c>
      <c r="P66" s="446"/>
      <c r="Q66" s="446"/>
      <c r="R66" s="478"/>
      <c r="S66" s="425" t="s">
        <v>637</v>
      </c>
      <c r="T66" s="446"/>
      <c r="U66" s="446"/>
      <c r="V66" s="478"/>
    </row>
    <row r="67" spans="1:34" ht="15" customHeight="1">
      <c r="A67" s="961"/>
      <c r="B67" s="1112"/>
      <c r="C67" s="1123"/>
      <c r="D67" s="1123"/>
      <c r="E67" s="1123"/>
      <c r="F67" s="1151"/>
      <c r="G67" s="427" t="s">
        <v>489</v>
      </c>
      <c r="H67" s="427"/>
      <c r="I67" s="425" t="s">
        <v>482</v>
      </c>
      <c r="J67" s="446"/>
      <c r="K67" s="425" t="s">
        <v>465</v>
      </c>
      <c r="L67" s="478"/>
      <c r="M67" s="425" t="s">
        <v>468</v>
      </c>
      <c r="N67" s="478"/>
      <c r="O67" s="425" t="s">
        <v>465</v>
      </c>
      <c r="P67" s="478"/>
      <c r="Q67" s="425" t="s">
        <v>468</v>
      </c>
      <c r="R67" s="478"/>
      <c r="S67" s="425" t="s">
        <v>465</v>
      </c>
      <c r="T67" s="478"/>
      <c r="U67" s="425" t="s">
        <v>468</v>
      </c>
      <c r="V67" s="718"/>
    </row>
    <row r="68" spans="1:34" ht="15" customHeight="1">
      <c r="A68" s="961"/>
      <c r="B68" s="1113"/>
      <c r="C68" s="425" t="s">
        <v>510</v>
      </c>
      <c r="D68" s="446"/>
      <c r="E68" s="446"/>
      <c r="F68" s="478"/>
      <c r="G68" s="427"/>
      <c r="H68" s="427"/>
      <c r="I68" s="425"/>
      <c r="J68" s="446"/>
      <c r="K68" s="425"/>
      <c r="L68" s="478"/>
      <c r="M68" s="425"/>
      <c r="N68" s="478"/>
      <c r="O68" s="425"/>
      <c r="P68" s="478"/>
      <c r="Q68" s="425"/>
      <c r="R68" s="478"/>
      <c r="S68" s="425"/>
      <c r="T68" s="478"/>
      <c r="U68" s="425"/>
      <c r="V68" s="718"/>
    </row>
    <row r="69" spans="1:34" ht="15" customHeight="1">
      <c r="A69" s="961"/>
      <c r="B69" s="1115"/>
      <c r="C69" s="1124" t="s">
        <v>439</v>
      </c>
      <c r="D69" s="446"/>
      <c r="E69" s="446"/>
      <c r="F69" s="478"/>
      <c r="G69" s="427"/>
      <c r="H69" s="427"/>
      <c r="I69" s="425"/>
      <c r="J69" s="446"/>
      <c r="K69" s="425"/>
      <c r="L69" s="478"/>
      <c r="M69" s="425"/>
      <c r="N69" s="478"/>
      <c r="O69" s="425"/>
      <c r="P69" s="478"/>
      <c r="Q69" s="425"/>
      <c r="R69" s="478"/>
      <c r="S69" s="425"/>
      <c r="T69" s="478"/>
      <c r="U69" s="425"/>
      <c r="V69" s="718"/>
    </row>
    <row r="70" spans="1:34" s="596" customFormat="1" ht="15" customHeight="1">
      <c r="A70" s="961"/>
      <c r="B70" s="982" t="s">
        <v>613</v>
      </c>
      <c r="C70" s="982"/>
      <c r="D70" s="982"/>
      <c r="E70" s="982"/>
      <c r="F70" s="982"/>
      <c r="G70" s="982"/>
      <c r="H70" s="982"/>
      <c r="I70" s="982"/>
      <c r="J70" s="982"/>
      <c r="K70" s="982"/>
      <c r="L70" s="982"/>
      <c r="M70" s="982"/>
      <c r="N70" s="982"/>
      <c r="O70" s="982"/>
      <c r="P70" s="982"/>
      <c r="Q70" s="982"/>
      <c r="R70" s="982"/>
      <c r="S70" s="982"/>
      <c r="T70" s="982"/>
      <c r="U70" s="982"/>
      <c r="V70" s="1077"/>
      <c r="W70" s="113"/>
      <c r="X70" s="113"/>
      <c r="Y70" s="113"/>
      <c r="Z70" s="113"/>
      <c r="AA70" s="113"/>
      <c r="AB70" s="113"/>
      <c r="AC70" s="113"/>
      <c r="AD70" s="113"/>
      <c r="AE70" s="113"/>
      <c r="AF70" s="113"/>
      <c r="AG70" s="113"/>
      <c r="AH70" s="113"/>
    </row>
    <row r="71" spans="1:34" s="596" customFormat="1" ht="16.350000000000001" customHeight="1">
      <c r="A71" s="961"/>
      <c r="B71" s="987" t="s">
        <v>120</v>
      </c>
      <c r="C71" s="987"/>
      <c r="D71" s="987"/>
      <c r="E71" s="987"/>
      <c r="F71" s="1032"/>
      <c r="G71" s="842" t="s">
        <v>567</v>
      </c>
      <c r="H71" s="1046"/>
      <c r="I71" s="1042" t="s">
        <v>572</v>
      </c>
      <c r="J71" s="1046"/>
      <c r="K71" s="1042" t="s">
        <v>582</v>
      </c>
      <c r="L71" s="1046"/>
      <c r="M71" s="1042" t="s">
        <v>587</v>
      </c>
      <c r="N71" s="1046"/>
      <c r="O71" s="1042" t="s">
        <v>596</v>
      </c>
      <c r="P71" s="1046"/>
      <c r="Q71" s="1042" t="s">
        <v>599</v>
      </c>
      <c r="R71" s="1046"/>
      <c r="S71" s="1042" t="s">
        <v>600</v>
      </c>
      <c r="T71" s="1046"/>
      <c r="U71" s="1042" t="s">
        <v>601</v>
      </c>
      <c r="V71" s="1081"/>
      <c r="W71" s="113"/>
      <c r="X71" s="113"/>
      <c r="Y71" s="113"/>
      <c r="Z71" s="113"/>
      <c r="AA71" s="113"/>
      <c r="AB71" s="113"/>
      <c r="AC71" s="113"/>
      <c r="AD71" s="113"/>
      <c r="AE71" s="113"/>
      <c r="AF71" s="113"/>
      <c r="AG71" s="113"/>
      <c r="AH71" s="113"/>
    </row>
    <row r="72" spans="1:34" s="596" customFormat="1" ht="15.6" customHeight="1">
      <c r="A72" s="961"/>
      <c r="B72" s="988"/>
      <c r="C72" s="988"/>
      <c r="D72" s="988"/>
      <c r="E72" s="988"/>
      <c r="F72" s="1033"/>
      <c r="G72" s="1042"/>
      <c r="H72" s="1046"/>
      <c r="I72" s="1042"/>
      <c r="J72" s="1046"/>
      <c r="K72" s="1042"/>
      <c r="L72" s="1046"/>
      <c r="M72" s="1042"/>
      <c r="N72" s="1046"/>
      <c r="O72" s="1042"/>
      <c r="P72" s="1046"/>
      <c r="Q72" s="1042"/>
      <c r="R72" s="1046"/>
      <c r="S72" s="1042"/>
      <c r="T72" s="1046"/>
      <c r="U72" s="1042"/>
      <c r="V72" s="1081"/>
      <c r="W72" s="113"/>
      <c r="X72" s="113"/>
      <c r="Y72" s="113"/>
      <c r="Z72" s="113"/>
      <c r="AA72" s="113"/>
      <c r="AB72" s="113"/>
      <c r="AC72" s="113"/>
      <c r="AD72" s="113"/>
      <c r="AE72" s="113"/>
      <c r="AF72" s="113"/>
      <c r="AG72" s="113"/>
      <c r="AH72" s="113"/>
    </row>
    <row r="73" spans="1:34" s="596" customFormat="1" ht="15.6" customHeight="1">
      <c r="A73" s="961"/>
      <c r="B73" s="989"/>
      <c r="C73" s="989"/>
      <c r="D73" s="989"/>
      <c r="E73" s="989"/>
      <c r="F73" s="1034"/>
      <c r="G73" s="1042" t="s">
        <v>176</v>
      </c>
      <c r="H73" s="842"/>
      <c r="I73" s="842"/>
      <c r="J73" s="842"/>
      <c r="K73" s="842"/>
      <c r="L73" s="1046"/>
      <c r="M73" s="1058"/>
      <c r="N73" s="1062"/>
      <c r="O73" s="1062"/>
      <c r="P73" s="1062"/>
      <c r="Q73" s="1062"/>
      <c r="R73" s="1062"/>
      <c r="S73" s="1062"/>
      <c r="T73" s="1062"/>
      <c r="U73" s="1062"/>
      <c r="V73" s="1082"/>
      <c r="W73" s="113"/>
      <c r="X73" s="113"/>
      <c r="Y73" s="113"/>
      <c r="Z73" s="113"/>
      <c r="AA73" s="113"/>
      <c r="AB73" s="113"/>
      <c r="AC73" s="113"/>
      <c r="AD73" s="113"/>
      <c r="AE73" s="113"/>
      <c r="AF73" s="113"/>
      <c r="AG73" s="113"/>
      <c r="AH73" s="113"/>
    </row>
    <row r="74" spans="1:34" s="596" customFormat="1" ht="15.95" customHeight="1">
      <c r="A74" s="961"/>
      <c r="B74" s="590" t="s">
        <v>617</v>
      </c>
      <c r="C74" s="892"/>
      <c r="D74" s="892"/>
      <c r="E74" s="892"/>
      <c r="F74" s="445"/>
      <c r="G74" s="424"/>
      <c r="H74" s="892"/>
      <c r="I74" s="892" t="s">
        <v>591</v>
      </c>
      <c r="J74" s="892"/>
      <c r="K74" s="885"/>
      <c r="L74" s="885"/>
      <c r="M74" s="892" t="s">
        <v>363</v>
      </c>
      <c r="N74" s="892"/>
      <c r="O74" s="892"/>
      <c r="P74" s="892"/>
      <c r="Q74" s="892" t="s">
        <v>591</v>
      </c>
      <c r="R74" s="892"/>
      <c r="S74" s="476"/>
      <c r="T74" s="476"/>
      <c r="U74" s="476"/>
      <c r="V74" s="560"/>
      <c r="W74" s="113"/>
      <c r="X74" s="113"/>
      <c r="Y74" s="113"/>
      <c r="Z74" s="113"/>
      <c r="AA74" s="113"/>
      <c r="AB74" s="113"/>
      <c r="AC74" s="113"/>
      <c r="AD74" s="113"/>
      <c r="AE74" s="113"/>
      <c r="AF74" s="113"/>
      <c r="AG74" s="113"/>
      <c r="AH74" s="113"/>
    </row>
    <row r="75" spans="1:34" s="596" customFormat="1" ht="15.95" customHeight="1">
      <c r="A75" s="961"/>
      <c r="B75" s="990"/>
      <c r="C75" s="784" t="s">
        <v>569</v>
      </c>
      <c r="D75" s="843"/>
      <c r="E75" s="424" t="s">
        <v>624</v>
      </c>
      <c r="F75" s="445"/>
      <c r="G75" s="424"/>
      <c r="H75" s="892"/>
      <c r="I75" s="892" t="s">
        <v>591</v>
      </c>
      <c r="J75" s="892"/>
      <c r="K75" s="885"/>
      <c r="L75" s="885"/>
      <c r="M75" s="892" t="s">
        <v>363</v>
      </c>
      <c r="N75" s="892"/>
      <c r="O75" s="892"/>
      <c r="P75" s="892"/>
      <c r="Q75" s="892" t="s">
        <v>591</v>
      </c>
      <c r="R75" s="892"/>
      <c r="S75" s="476"/>
      <c r="T75" s="476"/>
      <c r="U75" s="476"/>
      <c r="V75" s="560"/>
      <c r="W75" s="113"/>
      <c r="X75" s="113"/>
      <c r="Y75" s="113"/>
      <c r="Z75" s="113"/>
      <c r="AA75" s="113"/>
      <c r="AB75" s="113"/>
      <c r="AC75" s="113"/>
      <c r="AD75" s="113"/>
      <c r="AE75" s="113"/>
      <c r="AF75" s="113"/>
      <c r="AG75" s="113"/>
      <c r="AH75" s="113"/>
    </row>
    <row r="76" spans="1:34" s="596" customFormat="1" ht="15.95" customHeight="1">
      <c r="A76" s="961"/>
      <c r="B76" s="991"/>
      <c r="C76" s="607"/>
      <c r="D76" s="844"/>
      <c r="E76" s="424" t="s">
        <v>577</v>
      </c>
      <c r="F76" s="445"/>
      <c r="G76" s="424"/>
      <c r="H76" s="892"/>
      <c r="I76" s="892" t="s">
        <v>591</v>
      </c>
      <c r="J76" s="892"/>
      <c r="K76" s="885"/>
      <c r="L76" s="885"/>
      <c r="M76" s="892" t="s">
        <v>363</v>
      </c>
      <c r="N76" s="892"/>
      <c r="O76" s="892"/>
      <c r="P76" s="892"/>
      <c r="Q76" s="892" t="s">
        <v>591</v>
      </c>
      <c r="R76" s="892"/>
      <c r="S76" s="476"/>
      <c r="T76" s="476"/>
      <c r="U76" s="476"/>
      <c r="V76" s="560"/>
      <c r="W76" s="113"/>
      <c r="X76" s="113"/>
      <c r="Y76" s="113"/>
      <c r="Z76" s="113"/>
      <c r="AA76" s="113"/>
      <c r="AB76" s="113"/>
      <c r="AC76" s="113"/>
      <c r="AD76" s="113"/>
      <c r="AE76" s="113"/>
      <c r="AF76" s="113"/>
      <c r="AG76" s="113"/>
      <c r="AH76" s="113"/>
    </row>
    <row r="77" spans="1:34" s="596" customFormat="1" ht="15.95" customHeight="1">
      <c r="A77" s="961"/>
      <c r="B77" s="992"/>
      <c r="C77" s="775"/>
      <c r="D77" s="845"/>
      <c r="E77" s="424" t="s">
        <v>579</v>
      </c>
      <c r="F77" s="445"/>
      <c r="G77" s="424"/>
      <c r="H77" s="892"/>
      <c r="I77" s="892" t="s">
        <v>591</v>
      </c>
      <c r="J77" s="892"/>
      <c r="K77" s="885"/>
      <c r="L77" s="885"/>
      <c r="M77" s="892" t="s">
        <v>363</v>
      </c>
      <c r="N77" s="892"/>
      <c r="O77" s="892"/>
      <c r="P77" s="892"/>
      <c r="Q77" s="892" t="s">
        <v>591</v>
      </c>
      <c r="R77" s="892"/>
      <c r="S77" s="476"/>
      <c r="T77" s="476"/>
      <c r="U77" s="476"/>
      <c r="V77" s="560"/>
      <c r="W77" s="113"/>
      <c r="X77" s="113"/>
      <c r="Y77" s="113"/>
      <c r="Z77" s="113"/>
      <c r="AA77" s="113"/>
      <c r="AB77" s="113"/>
      <c r="AC77" s="113"/>
      <c r="AD77" s="113"/>
      <c r="AE77" s="113"/>
      <c r="AF77" s="113"/>
      <c r="AG77" s="113"/>
      <c r="AH77" s="113"/>
    </row>
    <row r="78" spans="1:34" s="596" customFormat="1" ht="16.350000000000001" customHeight="1">
      <c r="A78" s="961"/>
      <c r="B78" s="612" t="s">
        <v>475</v>
      </c>
      <c r="C78" s="612"/>
      <c r="D78" s="612"/>
      <c r="E78" s="612"/>
      <c r="F78" s="843"/>
      <c r="G78" s="424"/>
      <c r="H78" s="892"/>
      <c r="I78" s="892" t="s">
        <v>591</v>
      </c>
      <c r="J78" s="892"/>
      <c r="K78" s="885"/>
      <c r="L78" s="885"/>
      <c r="M78" s="892" t="s">
        <v>363</v>
      </c>
      <c r="N78" s="892"/>
      <c r="O78" s="892"/>
      <c r="P78" s="892"/>
      <c r="Q78" s="892" t="s">
        <v>591</v>
      </c>
      <c r="R78" s="892"/>
      <c r="S78" s="476"/>
      <c r="T78" s="476"/>
      <c r="U78" s="476"/>
      <c r="V78" s="560"/>
      <c r="W78" s="113"/>
      <c r="X78" s="113"/>
      <c r="Y78" s="113"/>
      <c r="Z78" s="113"/>
      <c r="AA78" s="113"/>
      <c r="AB78" s="113"/>
      <c r="AC78" s="113"/>
      <c r="AD78" s="113"/>
      <c r="AE78" s="113"/>
      <c r="AF78" s="113"/>
      <c r="AG78" s="113"/>
      <c r="AH78" s="113"/>
    </row>
    <row r="79" spans="1:34" s="596" customFormat="1" ht="16.350000000000001" customHeight="1">
      <c r="A79" s="965"/>
      <c r="B79" s="740" t="s">
        <v>563</v>
      </c>
      <c r="C79" s="769"/>
      <c r="D79" s="769"/>
      <c r="E79" s="769"/>
      <c r="F79" s="456"/>
      <c r="G79" s="879"/>
      <c r="H79" s="886"/>
      <c r="I79" s="886"/>
      <c r="J79" s="886"/>
      <c r="K79" s="899"/>
      <c r="L79" s="895" t="s">
        <v>114</v>
      </c>
      <c r="M79" s="769"/>
      <c r="N79" s="769"/>
      <c r="O79" s="769"/>
      <c r="P79" s="900"/>
      <c r="Q79" s="900"/>
      <c r="R79" s="1064"/>
      <c r="S79" s="1064"/>
      <c r="T79" s="901"/>
      <c r="U79" s="1064"/>
      <c r="V79" s="939"/>
      <c r="W79" s="113"/>
      <c r="X79" s="113"/>
      <c r="Y79" s="113"/>
      <c r="Z79" s="113"/>
      <c r="AA79" s="113"/>
      <c r="AB79" s="113"/>
      <c r="AC79" s="113"/>
      <c r="AD79" s="113"/>
      <c r="AE79" s="113"/>
      <c r="AF79" s="113"/>
      <c r="AG79" s="113"/>
      <c r="AH79" s="113"/>
    </row>
    <row r="80" spans="1:34" s="957" customFormat="1" ht="15" customHeight="1">
      <c r="A80" s="1096" t="s">
        <v>430</v>
      </c>
      <c r="B80" s="1116"/>
      <c r="C80" s="1116"/>
      <c r="D80" s="1136"/>
      <c r="E80" s="1143" t="s">
        <v>467</v>
      </c>
      <c r="F80" s="1143"/>
      <c r="G80" s="1143"/>
      <c r="H80" s="1143"/>
      <c r="I80" s="1158"/>
      <c r="J80" s="1162"/>
      <c r="K80" s="1162"/>
      <c r="L80" s="1162"/>
      <c r="M80" s="1162"/>
      <c r="N80" s="1162"/>
      <c r="O80" s="1162"/>
      <c r="P80" s="1162"/>
      <c r="Q80" s="1162"/>
      <c r="R80" s="1162"/>
      <c r="S80" s="1162"/>
      <c r="T80" s="1162"/>
      <c r="U80" s="1162"/>
      <c r="V80" s="1189"/>
    </row>
    <row r="81" spans="1:34" s="957" customFormat="1" ht="15.75" customHeight="1">
      <c r="A81" s="1097"/>
      <c r="B81" s="1097"/>
      <c r="C81" s="1097"/>
      <c r="D81" s="1097"/>
      <c r="E81" s="1097"/>
      <c r="F81" s="1097"/>
      <c r="G81" s="615"/>
      <c r="H81" s="615"/>
      <c r="I81" s="615"/>
      <c r="J81" s="615"/>
      <c r="K81" s="615"/>
      <c r="L81" s="615"/>
      <c r="M81" s="615"/>
      <c r="N81" s="615"/>
      <c r="O81" s="615"/>
      <c r="P81" s="615"/>
      <c r="Q81" s="615"/>
      <c r="R81" s="615"/>
      <c r="S81" s="615"/>
      <c r="T81" s="615" t="s">
        <v>354</v>
      </c>
      <c r="U81" s="615"/>
      <c r="V81" s="615"/>
    </row>
    <row r="82" spans="1:34" s="957" customFormat="1" ht="36" customHeight="1">
      <c r="A82" s="1098" t="s">
        <v>606</v>
      </c>
      <c r="B82" s="1098"/>
      <c r="C82" s="1098"/>
      <c r="D82" s="1098"/>
      <c r="E82" s="1098"/>
      <c r="F82" s="1098"/>
      <c r="G82" s="1098"/>
      <c r="H82" s="1098"/>
      <c r="I82" s="1098"/>
      <c r="J82" s="1098"/>
      <c r="K82" s="1098"/>
      <c r="L82" s="1098"/>
      <c r="M82" s="1098"/>
      <c r="N82" s="1098"/>
      <c r="O82" s="1098"/>
      <c r="P82" s="1098"/>
      <c r="Q82" s="1098"/>
      <c r="R82" s="1098"/>
      <c r="S82" s="1098"/>
      <c r="T82" s="1098"/>
      <c r="U82" s="1098"/>
      <c r="V82" s="1098"/>
    </row>
    <row r="83" spans="1:34" s="957" customFormat="1" ht="15" customHeight="1">
      <c r="A83" s="352" t="s">
        <v>421</v>
      </c>
      <c r="B83" s="811" t="s">
        <v>64</v>
      </c>
      <c r="C83" s="811"/>
      <c r="D83" s="819"/>
      <c r="E83" s="645"/>
      <c r="F83" s="660"/>
      <c r="G83" s="660"/>
      <c r="H83" s="660"/>
      <c r="I83" s="660"/>
      <c r="J83" s="660"/>
      <c r="K83" s="660"/>
      <c r="L83" s="660"/>
      <c r="M83" s="660"/>
      <c r="N83" s="660"/>
      <c r="O83" s="660"/>
      <c r="P83" s="660"/>
      <c r="Q83" s="660"/>
      <c r="R83" s="660"/>
      <c r="S83" s="660"/>
      <c r="T83" s="660"/>
      <c r="U83" s="660"/>
      <c r="V83" s="726"/>
    </row>
    <row r="84" spans="1:34" s="957" customFormat="1" ht="25.7" customHeight="1">
      <c r="A84" s="353"/>
      <c r="B84" s="431" t="s">
        <v>501</v>
      </c>
      <c r="C84" s="431"/>
      <c r="D84" s="453"/>
      <c r="E84" s="635"/>
      <c r="F84" s="655"/>
      <c r="G84" s="655"/>
      <c r="H84" s="655"/>
      <c r="I84" s="655"/>
      <c r="J84" s="655"/>
      <c r="K84" s="655"/>
      <c r="L84" s="655"/>
      <c r="M84" s="655"/>
      <c r="N84" s="655"/>
      <c r="O84" s="655"/>
      <c r="P84" s="655"/>
      <c r="Q84" s="655"/>
      <c r="R84" s="655"/>
      <c r="S84" s="655"/>
      <c r="T84" s="655"/>
      <c r="U84" s="655"/>
      <c r="V84" s="714"/>
    </row>
    <row r="85" spans="1:34" s="957" customFormat="1" ht="15" customHeight="1">
      <c r="A85" s="353"/>
      <c r="B85" s="606" t="s">
        <v>431</v>
      </c>
      <c r="C85" s="396"/>
      <c r="D85" s="451"/>
      <c r="E85" s="1103" t="s">
        <v>634</v>
      </c>
      <c r="F85" s="1119"/>
      <c r="G85" s="1119"/>
      <c r="H85" s="1156"/>
      <c r="I85" s="1156"/>
      <c r="J85" s="1119" t="s">
        <v>481</v>
      </c>
      <c r="K85" s="1154"/>
      <c r="L85" s="1154"/>
      <c r="M85" s="1119" t="s">
        <v>156</v>
      </c>
      <c r="N85" s="1171"/>
      <c r="O85" s="1171"/>
      <c r="P85" s="1171"/>
      <c r="Q85" s="1171"/>
      <c r="R85" s="1171"/>
      <c r="S85" s="1171"/>
      <c r="T85" s="1171"/>
      <c r="U85" s="1171"/>
      <c r="V85" s="1190"/>
    </row>
    <row r="86" spans="1:34" s="957" customFormat="1" ht="15" customHeight="1">
      <c r="A86" s="353"/>
      <c r="B86" s="607"/>
      <c r="C86" s="397"/>
      <c r="D86" s="452"/>
      <c r="E86" s="636"/>
      <c r="F86" s="23"/>
      <c r="G86" s="23"/>
      <c r="H86" s="108" t="s">
        <v>137</v>
      </c>
      <c r="I86" s="23" t="s">
        <v>144</v>
      </c>
      <c r="J86" s="23"/>
      <c r="K86" s="23"/>
      <c r="L86" s="23"/>
      <c r="M86" s="23"/>
      <c r="N86" s="23"/>
      <c r="O86" s="108" t="s">
        <v>167</v>
      </c>
      <c r="P86" s="23" t="s">
        <v>178</v>
      </c>
      <c r="Q86" s="23"/>
      <c r="R86" s="23"/>
      <c r="S86" s="23"/>
      <c r="T86" s="23"/>
      <c r="U86" s="23"/>
      <c r="V86" s="1191"/>
    </row>
    <row r="87" spans="1:34" s="957" customFormat="1" ht="15" customHeight="1">
      <c r="A87" s="353"/>
      <c r="B87" s="607"/>
      <c r="C87" s="397"/>
      <c r="D87" s="452"/>
      <c r="E87" s="636"/>
      <c r="F87" s="23"/>
      <c r="G87" s="23"/>
      <c r="H87" s="108" t="s">
        <v>143</v>
      </c>
      <c r="I87" s="23" t="s">
        <v>147</v>
      </c>
      <c r="J87" s="23"/>
      <c r="K87" s="23"/>
      <c r="L87" s="23"/>
      <c r="M87" s="23"/>
      <c r="N87" s="23"/>
      <c r="O87" s="108" t="s">
        <v>170</v>
      </c>
      <c r="P87" s="23" t="s">
        <v>181</v>
      </c>
      <c r="Q87" s="23"/>
      <c r="R87" s="23"/>
      <c r="S87" s="23"/>
      <c r="T87" s="23"/>
      <c r="U87" s="23"/>
      <c r="V87" s="1191"/>
    </row>
    <row r="88" spans="1:34" s="957" customFormat="1" ht="18.95" customHeight="1">
      <c r="A88" s="353"/>
      <c r="B88" s="608"/>
      <c r="C88" s="624"/>
      <c r="D88" s="529"/>
      <c r="E88" s="634"/>
      <c r="F88" s="654"/>
      <c r="G88" s="654"/>
      <c r="H88" s="654"/>
      <c r="I88" s="654"/>
      <c r="J88" s="654"/>
      <c r="K88" s="654"/>
      <c r="L88" s="654"/>
      <c r="M88" s="654"/>
      <c r="N88" s="654"/>
      <c r="O88" s="654"/>
      <c r="P88" s="654"/>
      <c r="Q88" s="654"/>
      <c r="R88" s="654"/>
      <c r="S88" s="654"/>
      <c r="T88" s="654"/>
      <c r="U88" s="654"/>
      <c r="V88" s="713"/>
    </row>
    <row r="89" spans="1:34" s="957" customFormat="1" ht="15" customHeight="1">
      <c r="A89" s="353"/>
      <c r="B89" s="606" t="s">
        <v>210</v>
      </c>
      <c r="C89" s="396"/>
      <c r="D89" s="396"/>
      <c r="E89" s="637" t="s">
        <v>60</v>
      </c>
      <c r="F89" s="656"/>
      <c r="G89" s="667"/>
      <c r="H89" s="672"/>
      <c r="I89" s="672"/>
      <c r="J89" s="672"/>
      <c r="K89" s="695" t="s">
        <v>159</v>
      </c>
      <c r="L89" s="695"/>
      <c r="M89" s="703"/>
      <c r="N89" s="707"/>
      <c r="O89" s="398" t="s">
        <v>232</v>
      </c>
      <c r="P89" s="431"/>
      <c r="Q89" s="667"/>
      <c r="R89" s="672"/>
      <c r="S89" s="672"/>
      <c r="T89" s="672"/>
      <c r="U89" s="672"/>
      <c r="V89" s="715"/>
    </row>
    <row r="90" spans="1:34" s="957" customFormat="1" ht="15" customHeight="1">
      <c r="A90" s="1099"/>
      <c r="B90" s="608"/>
      <c r="C90" s="624"/>
      <c r="D90" s="624"/>
      <c r="E90" s="638" t="s">
        <v>134</v>
      </c>
      <c r="F90" s="657"/>
      <c r="G90" s="667"/>
      <c r="H90" s="672"/>
      <c r="I90" s="672"/>
      <c r="J90" s="672"/>
      <c r="K90" s="672"/>
      <c r="L90" s="672"/>
      <c r="M90" s="672"/>
      <c r="N90" s="672"/>
      <c r="O90" s="672"/>
      <c r="P90" s="672"/>
      <c r="Q90" s="672"/>
      <c r="R90" s="672"/>
      <c r="S90" s="672"/>
      <c r="T90" s="672"/>
      <c r="U90" s="672"/>
      <c r="V90" s="715"/>
    </row>
    <row r="91" spans="1:34" s="957" customFormat="1" ht="15" customHeight="1">
      <c r="A91" s="964" t="s">
        <v>524</v>
      </c>
      <c r="B91" s="993"/>
      <c r="C91" s="993"/>
      <c r="D91" s="993"/>
      <c r="E91" s="993"/>
      <c r="F91" s="993"/>
      <c r="G91" s="993"/>
      <c r="H91" s="993"/>
      <c r="I91" s="993"/>
      <c r="J91" s="993"/>
      <c r="K91" s="993"/>
      <c r="L91" s="993"/>
      <c r="M91" s="993"/>
      <c r="N91" s="993"/>
      <c r="O91" s="993"/>
      <c r="P91" s="993"/>
      <c r="Q91" s="993"/>
      <c r="R91" s="993"/>
      <c r="S91" s="993"/>
      <c r="T91" s="993"/>
      <c r="U91" s="993"/>
      <c r="V91" s="1083"/>
    </row>
    <row r="92" spans="1:34" ht="15" customHeight="1">
      <c r="A92" s="740" t="s">
        <v>526</v>
      </c>
      <c r="B92" s="769"/>
      <c r="C92" s="769"/>
      <c r="D92" s="769"/>
      <c r="E92" s="769"/>
      <c r="F92" s="769"/>
      <c r="G92" s="769"/>
      <c r="H92" s="769"/>
      <c r="I92" s="1159"/>
      <c r="J92" s="1163"/>
      <c r="K92" s="1053"/>
      <c r="L92" s="1166" t="s">
        <v>586</v>
      </c>
      <c r="M92" s="433" t="s">
        <v>594</v>
      </c>
      <c r="N92" s="769"/>
      <c r="O92" s="769"/>
      <c r="P92" s="769"/>
      <c r="Q92" s="769"/>
      <c r="R92" s="769"/>
      <c r="S92" s="456"/>
      <c r="T92" s="1050"/>
      <c r="U92" s="1053"/>
      <c r="V92" s="1078" t="s">
        <v>179</v>
      </c>
      <c r="W92" s="957"/>
    </row>
    <row r="93" spans="1:34" s="596" customFormat="1" ht="15" customHeight="1">
      <c r="A93" s="961" t="s">
        <v>274</v>
      </c>
      <c r="B93" s="982" t="s">
        <v>613</v>
      </c>
      <c r="C93" s="982"/>
      <c r="D93" s="982"/>
      <c r="E93" s="982"/>
      <c r="F93" s="982"/>
      <c r="G93" s="982"/>
      <c r="H93" s="982"/>
      <c r="I93" s="982"/>
      <c r="J93" s="982"/>
      <c r="K93" s="982"/>
      <c r="L93" s="982"/>
      <c r="M93" s="982"/>
      <c r="N93" s="982"/>
      <c r="O93" s="982"/>
      <c r="P93" s="982"/>
      <c r="Q93" s="982"/>
      <c r="R93" s="982"/>
      <c r="S93" s="982"/>
      <c r="T93" s="982"/>
      <c r="U93" s="982"/>
      <c r="V93" s="1077"/>
      <c r="W93" s="113"/>
      <c r="X93" s="113"/>
      <c r="Y93" s="113"/>
      <c r="Z93" s="113"/>
      <c r="AA93" s="113"/>
      <c r="AB93" s="113"/>
      <c r="AC93" s="113"/>
      <c r="AD93" s="113"/>
      <c r="AE93" s="113"/>
      <c r="AF93" s="113"/>
      <c r="AG93" s="113"/>
      <c r="AH93" s="113"/>
    </row>
    <row r="94" spans="1:34" s="596" customFormat="1" ht="16.350000000000001" customHeight="1">
      <c r="A94" s="961"/>
      <c r="B94" s="987" t="s">
        <v>120</v>
      </c>
      <c r="C94" s="987"/>
      <c r="D94" s="987"/>
      <c r="E94" s="987"/>
      <c r="F94" s="1032"/>
      <c r="G94" s="842" t="s">
        <v>567</v>
      </c>
      <c r="H94" s="1046"/>
      <c r="I94" s="1042" t="s">
        <v>572</v>
      </c>
      <c r="J94" s="1046"/>
      <c r="K94" s="1042" t="s">
        <v>582</v>
      </c>
      <c r="L94" s="1046"/>
      <c r="M94" s="1042" t="s">
        <v>587</v>
      </c>
      <c r="N94" s="1046"/>
      <c r="O94" s="1042" t="s">
        <v>596</v>
      </c>
      <c r="P94" s="1046"/>
      <c r="Q94" s="1042" t="s">
        <v>599</v>
      </c>
      <c r="R94" s="1046"/>
      <c r="S94" s="1042" t="s">
        <v>600</v>
      </c>
      <c r="T94" s="1046"/>
      <c r="U94" s="1042" t="s">
        <v>601</v>
      </c>
      <c r="V94" s="1081"/>
      <c r="W94" s="113"/>
      <c r="X94" s="113"/>
      <c r="Y94" s="113"/>
      <c r="Z94" s="113"/>
      <c r="AA94" s="113"/>
      <c r="AB94" s="113"/>
      <c r="AC94" s="113"/>
      <c r="AD94" s="113"/>
      <c r="AE94" s="113"/>
      <c r="AF94" s="113"/>
      <c r="AG94" s="113"/>
      <c r="AH94" s="113"/>
    </row>
    <row r="95" spans="1:34" s="596" customFormat="1" ht="15.6" customHeight="1">
      <c r="A95" s="961"/>
      <c r="B95" s="988"/>
      <c r="C95" s="988"/>
      <c r="D95" s="988"/>
      <c r="E95" s="988"/>
      <c r="F95" s="1033"/>
      <c r="G95" s="1042"/>
      <c r="H95" s="1046"/>
      <c r="I95" s="1042"/>
      <c r="J95" s="1046"/>
      <c r="K95" s="1042"/>
      <c r="L95" s="1046"/>
      <c r="M95" s="1042"/>
      <c r="N95" s="1046"/>
      <c r="O95" s="1042"/>
      <c r="P95" s="1046"/>
      <c r="Q95" s="1042"/>
      <c r="R95" s="1046"/>
      <c r="S95" s="1042"/>
      <c r="T95" s="1046"/>
      <c r="U95" s="1042"/>
      <c r="V95" s="1081"/>
      <c r="W95" s="113"/>
      <c r="X95" s="113"/>
      <c r="Y95" s="113"/>
      <c r="Z95" s="113"/>
      <c r="AA95" s="113"/>
      <c r="AB95" s="113"/>
      <c r="AC95" s="113"/>
      <c r="AD95" s="113"/>
      <c r="AE95" s="113"/>
      <c r="AF95" s="113"/>
      <c r="AG95" s="113"/>
      <c r="AH95" s="113"/>
    </row>
    <row r="96" spans="1:34" s="596" customFormat="1" ht="15.6" customHeight="1">
      <c r="A96" s="961"/>
      <c r="B96" s="989"/>
      <c r="C96" s="989"/>
      <c r="D96" s="989"/>
      <c r="E96" s="989"/>
      <c r="F96" s="1034"/>
      <c r="G96" s="1042" t="s">
        <v>176</v>
      </c>
      <c r="H96" s="842"/>
      <c r="I96" s="842"/>
      <c r="J96" s="842"/>
      <c r="K96" s="842"/>
      <c r="L96" s="1046"/>
      <c r="M96" s="1058"/>
      <c r="N96" s="1062"/>
      <c r="O96" s="1062"/>
      <c r="P96" s="1062"/>
      <c r="Q96" s="1062"/>
      <c r="R96" s="1062"/>
      <c r="S96" s="1062"/>
      <c r="T96" s="1062"/>
      <c r="U96" s="1062"/>
      <c r="V96" s="1082"/>
      <c r="W96" s="113"/>
      <c r="X96" s="113"/>
      <c r="Y96" s="113"/>
      <c r="Z96" s="113"/>
      <c r="AA96" s="113"/>
      <c r="AB96" s="113"/>
      <c r="AC96" s="113"/>
      <c r="AD96" s="113"/>
      <c r="AE96" s="113"/>
      <c r="AF96" s="113"/>
      <c r="AG96" s="113"/>
      <c r="AH96" s="113"/>
    </row>
    <row r="97" spans="1:34" s="596" customFormat="1" ht="15.95" customHeight="1">
      <c r="A97" s="961"/>
      <c r="B97" s="590" t="s">
        <v>617</v>
      </c>
      <c r="C97" s="892"/>
      <c r="D97" s="892"/>
      <c r="E97" s="892"/>
      <c r="F97" s="445"/>
      <c r="G97" s="424"/>
      <c r="H97" s="892"/>
      <c r="I97" s="892" t="s">
        <v>591</v>
      </c>
      <c r="J97" s="892"/>
      <c r="K97" s="885"/>
      <c r="L97" s="885"/>
      <c r="M97" s="892" t="s">
        <v>363</v>
      </c>
      <c r="N97" s="892"/>
      <c r="O97" s="892"/>
      <c r="P97" s="892"/>
      <c r="Q97" s="892" t="s">
        <v>591</v>
      </c>
      <c r="R97" s="892"/>
      <c r="S97" s="476"/>
      <c r="T97" s="476"/>
      <c r="U97" s="476"/>
      <c r="V97" s="560"/>
      <c r="W97" s="113"/>
      <c r="X97" s="113"/>
      <c r="Y97" s="113"/>
      <c r="Z97" s="113"/>
      <c r="AA97" s="113"/>
      <c r="AB97" s="113"/>
      <c r="AC97" s="113"/>
      <c r="AD97" s="113"/>
      <c r="AE97" s="113"/>
      <c r="AF97" s="113"/>
      <c r="AG97" s="113"/>
      <c r="AH97" s="113"/>
    </row>
    <row r="98" spans="1:34" s="596" customFormat="1" ht="15.95" customHeight="1">
      <c r="A98" s="961"/>
      <c r="B98" s="990"/>
      <c r="C98" s="784" t="s">
        <v>569</v>
      </c>
      <c r="D98" s="843"/>
      <c r="E98" s="424" t="s">
        <v>624</v>
      </c>
      <c r="F98" s="445"/>
      <c r="G98" s="424"/>
      <c r="H98" s="892"/>
      <c r="I98" s="892" t="s">
        <v>591</v>
      </c>
      <c r="J98" s="892"/>
      <c r="K98" s="885"/>
      <c r="L98" s="885"/>
      <c r="M98" s="892" t="s">
        <v>363</v>
      </c>
      <c r="N98" s="892"/>
      <c r="O98" s="892"/>
      <c r="P98" s="892"/>
      <c r="Q98" s="892" t="s">
        <v>591</v>
      </c>
      <c r="R98" s="892"/>
      <c r="S98" s="476"/>
      <c r="T98" s="476"/>
      <c r="U98" s="476"/>
      <c r="V98" s="560"/>
      <c r="W98" s="113"/>
      <c r="X98" s="113"/>
      <c r="Y98" s="113"/>
      <c r="Z98" s="113"/>
      <c r="AA98" s="113"/>
      <c r="AB98" s="113"/>
      <c r="AC98" s="113"/>
      <c r="AD98" s="113"/>
      <c r="AE98" s="113"/>
      <c r="AF98" s="113"/>
      <c r="AG98" s="113"/>
      <c r="AH98" s="113"/>
    </row>
    <row r="99" spans="1:34" s="596" customFormat="1" ht="15.95" customHeight="1">
      <c r="A99" s="961"/>
      <c r="B99" s="991"/>
      <c r="C99" s="607"/>
      <c r="D99" s="844"/>
      <c r="E99" s="424" t="s">
        <v>577</v>
      </c>
      <c r="F99" s="445"/>
      <c r="G99" s="424"/>
      <c r="H99" s="892"/>
      <c r="I99" s="892" t="s">
        <v>591</v>
      </c>
      <c r="J99" s="892"/>
      <c r="K99" s="885"/>
      <c r="L99" s="885"/>
      <c r="M99" s="892" t="s">
        <v>363</v>
      </c>
      <c r="N99" s="892"/>
      <c r="O99" s="892"/>
      <c r="P99" s="892"/>
      <c r="Q99" s="892" t="s">
        <v>591</v>
      </c>
      <c r="R99" s="892"/>
      <c r="S99" s="476"/>
      <c r="T99" s="476"/>
      <c r="U99" s="476"/>
      <c r="V99" s="560"/>
      <c r="W99" s="113"/>
      <c r="X99" s="113"/>
      <c r="Y99" s="113"/>
      <c r="Z99" s="113"/>
      <c r="AA99" s="113"/>
      <c r="AB99" s="113"/>
      <c r="AC99" s="113"/>
      <c r="AD99" s="113"/>
      <c r="AE99" s="113"/>
      <c r="AF99" s="113"/>
      <c r="AG99" s="113"/>
      <c r="AH99" s="113"/>
    </row>
    <row r="100" spans="1:34" s="596" customFormat="1" ht="15.95" customHeight="1">
      <c r="A100" s="961"/>
      <c r="B100" s="992"/>
      <c r="C100" s="775"/>
      <c r="D100" s="845"/>
      <c r="E100" s="424" t="s">
        <v>579</v>
      </c>
      <c r="F100" s="445"/>
      <c r="G100" s="424"/>
      <c r="H100" s="892"/>
      <c r="I100" s="892" t="s">
        <v>591</v>
      </c>
      <c r="J100" s="892"/>
      <c r="K100" s="885"/>
      <c r="L100" s="885"/>
      <c r="M100" s="892" t="s">
        <v>363</v>
      </c>
      <c r="N100" s="892"/>
      <c r="O100" s="892"/>
      <c r="P100" s="892"/>
      <c r="Q100" s="892" t="s">
        <v>591</v>
      </c>
      <c r="R100" s="892"/>
      <c r="S100" s="476"/>
      <c r="T100" s="476"/>
      <c r="U100" s="476"/>
      <c r="V100" s="560"/>
      <c r="W100" s="113"/>
      <c r="X100" s="113"/>
      <c r="Y100" s="113"/>
      <c r="Z100" s="113"/>
      <c r="AA100" s="113"/>
      <c r="AB100" s="113"/>
      <c r="AC100" s="113"/>
      <c r="AD100" s="113"/>
      <c r="AE100" s="113"/>
      <c r="AF100" s="113"/>
      <c r="AG100" s="113"/>
      <c r="AH100" s="113"/>
    </row>
    <row r="101" spans="1:34" s="596" customFormat="1" ht="16.350000000000001" customHeight="1">
      <c r="A101" s="961"/>
      <c r="B101" s="612" t="s">
        <v>475</v>
      </c>
      <c r="C101" s="612"/>
      <c r="D101" s="612"/>
      <c r="E101" s="612"/>
      <c r="F101" s="843"/>
      <c r="G101" s="424"/>
      <c r="H101" s="892"/>
      <c r="I101" s="892" t="s">
        <v>591</v>
      </c>
      <c r="J101" s="892"/>
      <c r="K101" s="885"/>
      <c r="L101" s="885"/>
      <c r="M101" s="892" t="s">
        <v>363</v>
      </c>
      <c r="N101" s="892"/>
      <c r="O101" s="892"/>
      <c r="P101" s="892"/>
      <c r="Q101" s="892" t="s">
        <v>591</v>
      </c>
      <c r="R101" s="892"/>
      <c r="S101" s="476"/>
      <c r="T101" s="476"/>
      <c r="U101" s="476"/>
      <c r="V101" s="560"/>
      <c r="W101" s="113"/>
      <c r="X101" s="113"/>
      <c r="Y101" s="113"/>
      <c r="Z101" s="113"/>
      <c r="AA101" s="113"/>
      <c r="AB101" s="113"/>
      <c r="AC101" s="113"/>
      <c r="AD101" s="113"/>
      <c r="AE101" s="113"/>
      <c r="AF101" s="113"/>
      <c r="AG101" s="113"/>
      <c r="AH101" s="113"/>
    </row>
    <row r="102" spans="1:34" s="596" customFormat="1" ht="16.350000000000001" customHeight="1">
      <c r="A102" s="961"/>
      <c r="B102" s="740" t="s">
        <v>563</v>
      </c>
      <c r="C102" s="769"/>
      <c r="D102" s="769"/>
      <c r="E102" s="769"/>
      <c r="F102" s="456"/>
      <c r="G102" s="879"/>
      <c r="H102" s="886"/>
      <c r="I102" s="886"/>
      <c r="J102" s="886"/>
      <c r="K102" s="899"/>
      <c r="L102" s="895" t="s">
        <v>114</v>
      </c>
      <c r="M102" s="769"/>
      <c r="N102" s="769"/>
      <c r="O102" s="769"/>
      <c r="P102" s="900"/>
      <c r="Q102" s="900"/>
      <c r="R102" s="1064"/>
      <c r="S102" s="1064"/>
      <c r="T102" s="901"/>
      <c r="U102" s="1064"/>
      <c r="V102" s="939"/>
      <c r="W102" s="113"/>
      <c r="X102" s="113"/>
      <c r="Y102" s="113"/>
      <c r="Z102" s="113"/>
      <c r="AA102" s="113"/>
      <c r="AB102" s="113"/>
      <c r="AC102" s="113"/>
      <c r="AD102" s="113"/>
      <c r="AE102" s="113"/>
      <c r="AF102" s="113"/>
      <c r="AG102" s="113"/>
      <c r="AH102" s="113"/>
    </row>
    <row r="103" spans="1:34" s="596" customFormat="1" ht="15" customHeight="1">
      <c r="A103" s="960" t="s">
        <v>536</v>
      </c>
      <c r="B103" s="982" t="s">
        <v>613</v>
      </c>
      <c r="C103" s="982"/>
      <c r="D103" s="982"/>
      <c r="E103" s="982"/>
      <c r="F103" s="982"/>
      <c r="G103" s="982"/>
      <c r="H103" s="982"/>
      <c r="I103" s="982"/>
      <c r="J103" s="982"/>
      <c r="K103" s="982"/>
      <c r="L103" s="982"/>
      <c r="M103" s="982"/>
      <c r="N103" s="982"/>
      <c r="O103" s="982"/>
      <c r="P103" s="982"/>
      <c r="Q103" s="982"/>
      <c r="R103" s="982"/>
      <c r="S103" s="982"/>
      <c r="T103" s="982"/>
      <c r="U103" s="982"/>
      <c r="V103" s="1077"/>
      <c r="W103" s="113"/>
      <c r="X103" s="113"/>
      <c r="Y103" s="113"/>
      <c r="Z103" s="113"/>
      <c r="AA103" s="113"/>
      <c r="AB103" s="113"/>
      <c r="AC103" s="113"/>
      <c r="AD103" s="113"/>
      <c r="AE103" s="113"/>
      <c r="AF103" s="113"/>
      <c r="AG103" s="113"/>
      <c r="AH103" s="113"/>
    </row>
    <row r="104" spans="1:34" s="596" customFormat="1" ht="16.350000000000001" customHeight="1">
      <c r="A104" s="961"/>
      <c r="B104" s="987" t="s">
        <v>120</v>
      </c>
      <c r="C104" s="987"/>
      <c r="D104" s="987"/>
      <c r="E104" s="987"/>
      <c r="F104" s="1032"/>
      <c r="G104" s="842" t="s">
        <v>567</v>
      </c>
      <c r="H104" s="1046"/>
      <c r="I104" s="1042" t="s">
        <v>572</v>
      </c>
      <c r="J104" s="1046"/>
      <c r="K104" s="1042" t="s">
        <v>582</v>
      </c>
      <c r="L104" s="1046"/>
      <c r="M104" s="1042" t="s">
        <v>587</v>
      </c>
      <c r="N104" s="1046"/>
      <c r="O104" s="1042" t="s">
        <v>596</v>
      </c>
      <c r="P104" s="1046"/>
      <c r="Q104" s="1042" t="s">
        <v>599</v>
      </c>
      <c r="R104" s="1046"/>
      <c r="S104" s="1042" t="s">
        <v>600</v>
      </c>
      <c r="T104" s="1046"/>
      <c r="U104" s="1042" t="s">
        <v>601</v>
      </c>
      <c r="V104" s="1081"/>
      <c r="W104" s="113"/>
      <c r="X104" s="113"/>
      <c r="Y104" s="113"/>
      <c r="Z104" s="113"/>
      <c r="AA104" s="113"/>
      <c r="AB104" s="113"/>
      <c r="AC104" s="113"/>
      <c r="AD104" s="113"/>
      <c r="AE104" s="113"/>
      <c r="AF104" s="113"/>
      <c r="AG104" s="113"/>
      <c r="AH104" s="113"/>
    </row>
    <row r="105" spans="1:34" s="596" customFormat="1" ht="15.6" customHeight="1">
      <c r="A105" s="961"/>
      <c r="B105" s="988"/>
      <c r="C105" s="988"/>
      <c r="D105" s="988"/>
      <c r="E105" s="988"/>
      <c r="F105" s="1033"/>
      <c r="G105" s="1042"/>
      <c r="H105" s="1046"/>
      <c r="I105" s="1042"/>
      <c r="J105" s="1046"/>
      <c r="K105" s="1042"/>
      <c r="L105" s="1046"/>
      <c r="M105" s="1042"/>
      <c r="N105" s="1046"/>
      <c r="O105" s="1042"/>
      <c r="P105" s="1046"/>
      <c r="Q105" s="1042"/>
      <c r="R105" s="1046"/>
      <c r="S105" s="1042"/>
      <c r="T105" s="1046"/>
      <c r="U105" s="1042"/>
      <c r="V105" s="1081"/>
      <c r="W105" s="113"/>
      <c r="X105" s="113"/>
      <c r="Y105" s="113"/>
      <c r="Z105" s="113"/>
      <c r="AA105" s="113"/>
      <c r="AB105" s="113"/>
      <c r="AC105" s="113"/>
      <c r="AD105" s="113"/>
      <c r="AE105" s="113"/>
      <c r="AF105" s="113"/>
      <c r="AG105" s="113"/>
      <c r="AH105" s="113"/>
    </row>
    <row r="106" spans="1:34" s="596" customFormat="1" ht="15.6" customHeight="1">
      <c r="A106" s="961"/>
      <c r="B106" s="989"/>
      <c r="C106" s="989"/>
      <c r="D106" s="989"/>
      <c r="E106" s="989"/>
      <c r="F106" s="1034"/>
      <c r="G106" s="1042" t="s">
        <v>176</v>
      </c>
      <c r="H106" s="842"/>
      <c r="I106" s="842"/>
      <c r="J106" s="842"/>
      <c r="K106" s="842"/>
      <c r="L106" s="1046"/>
      <c r="M106" s="1058"/>
      <c r="N106" s="1062"/>
      <c r="O106" s="1062"/>
      <c r="P106" s="1062"/>
      <c r="Q106" s="1062"/>
      <c r="R106" s="1062"/>
      <c r="S106" s="1062"/>
      <c r="T106" s="1062"/>
      <c r="U106" s="1062"/>
      <c r="V106" s="1082"/>
      <c r="W106" s="113"/>
      <c r="X106" s="113"/>
      <c r="Y106" s="113"/>
      <c r="Z106" s="113"/>
      <c r="AA106" s="113"/>
      <c r="AB106" s="113"/>
      <c r="AC106" s="113"/>
      <c r="AD106" s="113"/>
      <c r="AE106" s="113"/>
      <c r="AF106" s="113"/>
      <c r="AG106" s="113"/>
      <c r="AH106" s="113"/>
    </row>
    <row r="107" spans="1:34" s="596" customFormat="1" ht="15.95" customHeight="1">
      <c r="A107" s="961"/>
      <c r="B107" s="590" t="s">
        <v>617</v>
      </c>
      <c r="C107" s="892"/>
      <c r="D107" s="892"/>
      <c r="E107" s="892"/>
      <c r="F107" s="445"/>
      <c r="G107" s="424"/>
      <c r="H107" s="892"/>
      <c r="I107" s="892" t="s">
        <v>591</v>
      </c>
      <c r="J107" s="892"/>
      <c r="K107" s="885"/>
      <c r="L107" s="885"/>
      <c r="M107" s="892" t="s">
        <v>363</v>
      </c>
      <c r="N107" s="892"/>
      <c r="O107" s="892"/>
      <c r="P107" s="892"/>
      <c r="Q107" s="892" t="s">
        <v>591</v>
      </c>
      <c r="R107" s="892"/>
      <c r="S107" s="476"/>
      <c r="T107" s="476"/>
      <c r="U107" s="476"/>
      <c r="V107" s="560"/>
      <c r="W107" s="113"/>
      <c r="X107" s="113"/>
      <c r="Y107" s="113"/>
      <c r="Z107" s="113"/>
      <c r="AA107" s="113"/>
      <c r="AB107" s="113"/>
      <c r="AC107" s="113"/>
      <c r="AD107" s="113"/>
      <c r="AE107" s="113"/>
      <c r="AF107" s="113"/>
      <c r="AG107" s="113"/>
      <c r="AH107" s="113"/>
    </row>
    <row r="108" spans="1:34" s="596" customFormat="1" ht="15.95" customHeight="1">
      <c r="A108" s="961"/>
      <c r="B108" s="990"/>
      <c r="C108" s="784" t="s">
        <v>569</v>
      </c>
      <c r="D108" s="843"/>
      <c r="E108" s="424" t="s">
        <v>624</v>
      </c>
      <c r="F108" s="445"/>
      <c r="G108" s="424"/>
      <c r="H108" s="892"/>
      <c r="I108" s="892" t="s">
        <v>591</v>
      </c>
      <c r="J108" s="892"/>
      <c r="K108" s="885"/>
      <c r="L108" s="885"/>
      <c r="M108" s="892" t="s">
        <v>363</v>
      </c>
      <c r="N108" s="892"/>
      <c r="O108" s="892"/>
      <c r="P108" s="892"/>
      <c r="Q108" s="892" t="s">
        <v>591</v>
      </c>
      <c r="R108" s="892"/>
      <c r="S108" s="476"/>
      <c r="T108" s="476"/>
      <c r="U108" s="476"/>
      <c r="V108" s="560"/>
      <c r="W108" s="113"/>
      <c r="X108" s="113"/>
      <c r="Y108" s="113"/>
      <c r="Z108" s="113"/>
      <c r="AA108" s="113"/>
      <c r="AB108" s="113"/>
      <c r="AC108" s="113"/>
      <c r="AD108" s="113"/>
      <c r="AE108" s="113"/>
      <c r="AF108" s="113"/>
      <c r="AG108" s="113"/>
      <c r="AH108" s="113"/>
    </row>
    <row r="109" spans="1:34" s="596" customFormat="1" ht="15.95" customHeight="1">
      <c r="A109" s="961"/>
      <c r="B109" s="991"/>
      <c r="C109" s="607"/>
      <c r="D109" s="844"/>
      <c r="E109" s="424" t="s">
        <v>577</v>
      </c>
      <c r="F109" s="445"/>
      <c r="G109" s="424"/>
      <c r="H109" s="892"/>
      <c r="I109" s="892" t="s">
        <v>591</v>
      </c>
      <c r="J109" s="892"/>
      <c r="K109" s="885"/>
      <c r="L109" s="885"/>
      <c r="M109" s="892" t="s">
        <v>363</v>
      </c>
      <c r="N109" s="892"/>
      <c r="O109" s="892"/>
      <c r="P109" s="892"/>
      <c r="Q109" s="892" t="s">
        <v>591</v>
      </c>
      <c r="R109" s="892"/>
      <c r="S109" s="476"/>
      <c r="T109" s="476"/>
      <c r="U109" s="476"/>
      <c r="V109" s="560"/>
      <c r="W109" s="113"/>
      <c r="X109" s="113"/>
      <c r="Y109" s="113"/>
      <c r="Z109" s="113"/>
      <c r="AA109" s="113"/>
      <c r="AB109" s="113"/>
      <c r="AC109" s="113"/>
      <c r="AD109" s="113"/>
      <c r="AE109" s="113"/>
      <c r="AF109" s="113"/>
      <c r="AG109" s="113"/>
      <c r="AH109" s="113"/>
    </row>
    <row r="110" spans="1:34" s="596" customFormat="1" ht="15.95" customHeight="1">
      <c r="A110" s="961"/>
      <c r="B110" s="992"/>
      <c r="C110" s="775"/>
      <c r="D110" s="845"/>
      <c r="E110" s="424" t="s">
        <v>579</v>
      </c>
      <c r="F110" s="445"/>
      <c r="G110" s="424"/>
      <c r="H110" s="892"/>
      <c r="I110" s="892" t="s">
        <v>591</v>
      </c>
      <c r="J110" s="892"/>
      <c r="K110" s="885"/>
      <c r="L110" s="885"/>
      <c r="M110" s="892" t="s">
        <v>363</v>
      </c>
      <c r="N110" s="892"/>
      <c r="O110" s="892"/>
      <c r="P110" s="892"/>
      <c r="Q110" s="892" t="s">
        <v>591</v>
      </c>
      <c r="R110" s="892"/>
      <c r="S110" s="476"/>
      <c r="T110" s="476"/>
      <c r="U110" s="476"/>
      <c r="V110" s="560"/>
      <c r="W110" s="113"/>
      <c r="X110" s="113"/>
      <c r="Y110" s="113"/>
      <c r="Z110" s="113"/>
      <c r="AA110" s="113"/>
      <c r="AB110" s="113"/>
      <c r="AC110" s="113"/>
      <c r="AD110" s="113"/>
      <c r="AE110" s="113"/>
      <c r="AF110" s="113"/>
      <c r="AG110" s="113"/>
      <c r="AH110" s="113"/>
    </row>
    <row r="111" spans="1:34" s="596" customFormat="1" ht="16.350000000000001" customHeight="1">
      <c r="A111" s="961"/>
      <c r="B111" s="612" t="s">
        <v>475</v>
      </c>
      <c r="C111" s="612"/>
      <c r="D111" s="612"/>
      <c r="E111" s="612"/>
      <c r="F111" s="843"/>
      <c r="G111" s="424"/>
      <c r="H111" s="892"/>
      <c r="I111" s="892" t="s">
        <v>591</v>
      </c>
      <c r="J111" s="892"/>
      <c r="K111" s="885"/>
      <c r="L111" s="885"/>
      <c r="M111" s="892" t="s">
        <v>363</v>
      </c>
      <c r="N111" s="892"/>
      <c r="O111" s="892"/>
      <c r="P111" s="892"/>
      <c r="Q111" s="892" t="s">
        <v>591</v>
      </c>
      <c r="R111" s="892"/>
      <c r="S111" s="476"/>
      <c r="T111" s="476"/>
      <c r="U111" s="476"/>
      <c r="V111" s="560"/>
      <c r="W111" s="113"/>
      <c r="X111" s="113"/>
      <c r="Y111" s="113"/>
      <c r="Z111" s="113"/>
      <c r="AA111" s="113"/>
      <c r="AB111" s="113"/>
      <c r="AC111" s="113"/>
      <c r="AD111" s="113"/>
      <c r="AE111" s="113"/>
      <c r="AF111" s="113"/>
      <c r="AG111" s="113"/>
      <c r="AH111" s="113"/>
    </row>
    <row r="112" spans="1:34" s="596" customFormat="1" ht="16.350000000000001" customHeight="1">
      <c r="A112" s="965"/>
      <c r="B112" s="740" t="s">
        <v>563</v>
      </c>
      <c r="C112" s="769"/>
      <c r="D112" s="769"/>
      <c r="E112" s="769"/>
      <c r="F112" s="456"/>
      <c r="G112" s="879"/>
      <c r="H112" s="886"/>
      <c r="I112" s="886"/>
      <c r="J112" s="886"/>
      <c r="K112" s="899"/>
      <c r="L112" s="895" t="s">
        <v>114</v>
      </c>
      <c r="M112" s="769"/>
      <c r="N112" s="769"/>
      <c r="O112" s="769"/>
      <c r="P112" s="900"/>
      <c r="Q112" s="900"/>
      <c r="R112" s="1064"/>
      <c r="S112" s="1064"/>
      <c r="T112" s="901"/>
      <c r="U112" s="1064"/>
      <c r="V112" s="939"/>
      <c r="W112" s="113"/>
      <c r="X112" s="113"/>
      <c r="Y112" s="113"/>
      <c r="Z112" s="113"/>
      <c r="AA112" s="113"/>
      <c r="AB112" s="113"/>
      <c r="AC112" s="113"/>
      <c r="AD112" s="113"/>
      <c r="AE112" s="113"/>
      <c r="AF112" s="113"/>
      <c r="AG112" s="113"/>
      <c r="AH112" s="113"/>
    </row>
    <row r="113" spans="1:34" s="596" customFormat="1" ht="15" customHeight="1">
      <c r="A113" s="960" t="s">
        <v>336</v>
      </c>
      <c r="B113" s="982" t="s">
        <v>613</v>
      </c>
      <c r="C113" s="982"/>
      <c r="D113" s="982"/>
      <c r="E113" s="982"/>
      <c r="F113" s="982"/>
      <c r="G113" s="982"/>
      <c r="H113" s="982"/>
      <c r="I113" s="982"/>
      <c r="J113" s="982"/>
      <c r="K113" s="982"/>
      <c r="L113" s="982"/>
      <c r="M113" s="982"/>
      <c r="N113" s="982"/>
      <c r="O113" s="982"/>
      <c r="P113" s="982"/>
      <c r="Q113" s="982"/>
      <c r="R113" s="982"/>
      <c r="S113" s="982"/>
      <c r="T113" s="982"/>
      <c r="U113" s="982"/>
      <c r="V113" s="1077"/>
      <c r="W113" s="113"/>
      <c r="X113" s="113"/>
      <c r="Y113" s="113"/>
      <c r="Z113" s="113"/>
      <c r="AA113" s="113"/>
      <c r="AB113" s="113"/>
      <c r="AC113" s="113"/>
      <c r="AD113" s="113"/>
      <c r="AE113" s="113"/>
      <c r="AF113" s="113"/>
      <c r="AG113" s="113"/>
      <c r="AH113" s="113"/>
    </row>
    <row r="114" spans="1:34" s="596" customFormat="1" ht="16.350000000000001" customHeight="1">
      <c r="A114" s="961"/>
      <c r="B114" s="987" t="s">
        <v>120</v>
      </c>
      <c r="C114" s="987"/>
      <c r="D114" s="987"/>
      <c r="E114" s="987"/>
      <c r="F114" s="1032"/>
      <c r="G114" s="842" t="s">
        <v>567</v>
      </c>
      <c r="H114" s="1046"/>
      <c r="I114" s="1042" t="s">
        <v>572</v>
      </c>
      <c r="J114" s="1046"/>
      <c r="K114" s="1042" t="s">
        <v>582</v>
      </c>
      <c r="L114" s="1046"/>
      <c r="M114" s="1042" t="s">
        <v>587</v>
      </c>
      <c r="N114" s="1046"/>
      <c r="O114" s="1042" t="s">
        <v>596</v>
      </c>
      <c r="P114" s="1046"/>
      <c r="Q114" s="1042" t="s">
        <v>599</v>
      </c>
      <c r="R114" s="1046"/>
      <c r="S114" s="1042" t="s">
        <v>600</v>
      </c>
      <c r="T114" s="1046"/>
      <c r="U114" s="1042" t="s">
        <v>601</v>
      </c>
      <c r="V114" s="1081"/>
      <c r="W114" s="113"/>
      <c r="X114" s="113"/>
      <c r="Y114" s="113"/>
      <c r="Z114" s="113"/>
      <c r="AA114" s="113"/>
      <c r="AB114" s="113"/>
      <c r="AC114" s="113"/>
      <c r="AD114" s="113"/>
      <c r="AE114" s="113"/>
      <c r="AF114" s="113"/>
      <c r="AG114" s="113"/>
      <c r="AH114" s="113"/>
    </row>
    <row r="115" spans="1:34" s="596" customFormat="1" ht="15.6" customHeight="1">
      <c r="A115" s="961"/>
      <c r="B115" s="988"/>
      <c r="C115" s="988"/>
      <c r="D115" s="988"/>
      <c r="E115" s="988"/>
      <c r="F115" s="1033"/>
      <c r="G115" s="1042"/>
      <c r="H115" s="1046"/>
      <c r="I115" s="1042"/>
      <c r="J115" s="1046"/>
      <c r="K115" s="1042"/>
      <c r="L115" s="1046"/>
      <c r="M115" s="1042"/>
      <c r="N115" s="1046"/>
      <c r="O115" s="1042"/>
      <c r="P115" s="1046"/>
      <c r="Q115" s="1042"/>
      <c r="R115" s="1046"/>
      <c r="S115" s="1042"/>
      <c r="T115" s="1046"/>
      <c r="U115" s="1042"/>
      <c r="V115" s="1081"/>
      <c r="W115" s="113" t="s">
        <v>354</v>
      </c>
      <c r="X115" s="113"/>
      <c r="Y115" s="113"/>
      <c r="Z115" s="113"/>
      <c r="AA115" s="113"/>
      <c r="AB115" s="113"/>
      <c r="AC115" s="113"/>
      <c r="AD115" s="113"/>
      <c r="AE115" s="113"/>
      <c r="AF115" s="113"/>
      <c r="AG115" s="113"/>
      <c r="AH115" s="113"/>
    </row>
    <row r="116" spans="1:34" s="596" customFormat="1" ht="15.6" customHeight="1">
      <c r="A116" s="961"/>
      <c r="B116" s="989"/>
      <c r="C116" s="989"/>
      <c r="D116" s="989"/>
      <c r="E116" s="989"/>
      <c r="F116" s="1034"/>
      <c r="G116" s="1042" t="s">
        <v>176</v>
      </c>
      <c r="H116" s="842"/>
      <c r="I116" s="842"/>
      <c r="J116" s="842"/>
      <c r="K116" s="842"/>
      <c r="L116" s="1046"/>
      <c r="M116" s="1058"/>
      <c r="N116" s="1062"/>
      <c r="O116" s="1062"/>
      <c r="P116" s="1062"/>
      <c r="Q116" s="1062"/>
      <c r="R116" s="1062"/>
      <c r="S116" s="1062"/>
      <c r="T116" s="1062"/>
      <c r="U116" s="1062"/>
      <c r="V116" s="1082"/>
      <c r="W116" s="113"/>
      <c r="X116" s="113"/>
      <c r="Y116" s="113"/>
      <c r="Z116" s="113"/>
      <c r="AA116" s="113"/>
      <c r="AB116" s="113"/>
      <c r="AC116" s="113"/>
      <c r="AD116" s="113"/>
      <c r="AE116" s="113"/>
      <c r="AF116" s="113"/>
      <c r="AG116" s="113"/>
      <c r="AH116" s="113"/>
    </row>
    <row r="117" spans="1:34" s="596" customFormat="1" ht="15.95" customHeight="1">
      <c r="A117" s="961"/>
      <c r="B117" s="590" t="s">
        <v>617</v>
      </c>
      <c r="C117" s="892"/>
      <c r="D117" s="892"/>
      <c r="E117" s="892"/>
      <c r="F117" s="445"/>
      <c r="G117" s="424"/>
      <c r="H117" s="892"/>
      <c r="I117" s="892" t="s">
        <v>591</v>
      </c>
      <c r="J117" s="892"/>
      <c r="K117" s="885"/>
      <c r="L117" s="885"/>
      <c r="M117" s="892" t="s">
        <v>363</v>
      </c>
      <c r="N117" s="892"/>
      <c r="O117" s="892"/>
      <c r="P117" s="892"/>
      <c r="Q117" s="892" t="s">
        <v>591</v>
      </c>
      <c r="R117" s="892"/>
      <c r="S117" s="476"/>
      <c r="T117" s="476"/>
      <c r="U117" s="476"/>
      <c r="V117" s="560"/>
      <c r="W117" s="113"/>
      <c r="X117" s="113"/>
      <c r="Y117" s="113"/>
      <c r="Z117" s="113"/>
      <c r="AA117" s="113"/>
      <c r="AB117" s="113"/>
      <c r="AC117" s="113"/>
      <c r="AD117" s="113"/>
      <c r="AE117" s="113"/>
      <c r="AF117" s="113"/>
      <c r="AG117" s="113"/>
      <c r="AH117" s="113"/>
    </row>
    <row r="118" spans="1:34" s="596" customFormat="1" ht="15.95" customHeight="1">
      <c r="A118" s="961"/>
      <c r="B118" s="990"/>
      <c r="C118" s="784" t="s">
        <v>569</v>
      </c>
      <c r="D118" s="843"/>
      <c r="E118" s="424" t="s">
        <v>624</v>
      </c>
      <c r="F118" s="445"/>
      <c r="G118" s="424"/>
      <c r="H118" s="892"/>
      <c r="I118" s="892" t="s">
        <v>591</v>
      </c>
      <c r="J118" s="892"/>
      <c r="K118" s="885"/>
      <c r="L118" s="885"/>
      <c r="M118" s="892" t="s">
        <v>363</v>
      </c>
      <c r="N118" s="892"/>
      <c r="O118" s="892"/>
      <c r="P118" s="892"/>
      <c r="Q118" s="892" t="s">
        <v>591</v>
      </c>
      <c r="R118" s="892"/>
      <c r="S118" s="476"/>
      <c r="T118" s="476"/>
      <c r="U118" s="476"/>
      <c r="V118" s="560"/>
      <c r="W118" s="113"/>
      <c r="X118" s="113"/>
      <c r="Y118" s="113"/>
      <c r="Z118" s="113"/>
      <c r="AA118" s="113"/>
      <c r="AB118" s="113"/>
      <c r="AC118" s="113"/>
      <c r="AD118" s="113"/>
      <c r="AE118" s="113"/>
      <c r="AF118" s="113"/>
      <c r="AG118" s="113"/>
      <c r="AH118" s="113"/>
    </row>
    <row r="119" spans="1:34" s="596" customFormat="1" ht="15.95" customHeight="1">
      <c r="A119" s="961"/>
      <c r="B119" s="991"/>
      <c r="C119" s="607"/>
      <c r="D119" s="844"/>
      <c r="E119" s="424" t="s">
        <v>577</v>
      </c>
      <c r="F119" s="445"/>
      <c r="G119" s="424"/>
      <c r="H119" s="892"/>
      <c r="I119" s="892" t="s">
        <v>591</v>
      </c>
      <c r="J119" s="892"/>
      <c r="K119" s="885"/>
      <c r="L119" s="885"/>
      <c r="M119" s="892" t="s">
        <v>363</v>
      </c>
      <c r="N119" s="892"/>
      <c r="O119" s="892"/>
      <c r="P119" s="892"/>
      <c r="Q119" s="892" t="s">
        <v>591</v>
      </c>
      <c r="R119" s="892"/>
      <c r="S119" s="476"/>
      <c r="T119" s="476"/>
      <c r="U119" s="476"/>
      <c r="V119" s="560"/>
      <c r="W119" s="113"/>
      <c r="X119" s="113"/>
      <c r="Y119" s="113"/>
      <c r="Z119" s="113"/>
      <c r="AA119" s="113"/>
      <c r="AB119" s="113"/>
      <c r="AC119" s="113"/>
      <c r="AD119" s="113"/>
      <c r="AE119" s="113"/>
      <c r="AF119" s="113"/>
      <c r="AG119" s="113"/>
      <c r="AH119" s="113"/>
    </row>
    <row r="120" spans="1:34" s="596" customFormat="1" ht="15.95" customHeight="1">
      <c r="A120" s="961"/>
      <c r="B120" s="992"/>
      <c r="C120" s="775"/>
      <c r="D120" s="845"/>
      <c r="E120" s="424" t="s">
        <v>579</v>
      </c>
      <c r="F120" s="445"/>
      <c r="G120" s="424"/>
      <c r="H120" s="892"/>
      <c r="I120" s="892" t="s">
        <v>591</v>
      </c>
      <c r="J120" s="892"/>
      <c r="K120" s="885"/>
      <c r="L120" s="885"/>
      <c r="M120" s="892" t="s">
        <v>363</v>
      </c>
      <c r="N120" s="892"/>
      <c r="O120" s="892"/>
      <c r="P120" s="892"/>
      <c r="Q120" s="892" t="s">
        <v>591</v>
      </c>
      <c r="R120" s="892"/>
      <c r="S120" s="476"/>
      <c r="T120" s="476"/>
      <c r="U120" s="476"/>
      <c r="V120" s="560"/>
      <c r="W120" s="113"/>
      <c r="X120" s="113"/>
      <c r="Y120" s="113"/>
      <c r="Z120" s="113"/>
      <c r="AA120" s="113"/>
      <c r="AB120" s="113"/>
      <c r="AC120" s="113"/>
      <c r="AD120" s="113"/>
      <c r="AE120" s="113"/>
      <c r="AF120" s="113"/>
      <c r="AG120" s="113"/>
      <c r="AH120" s="113"/>
    </row>
    <row r="121" spans="1:34" s="596" customFormat="1" ht="16.350000000000001" customHeight="1">
      <c r="A121" s="961"/>
      <c r="B121" s="612" t="s">
        <v>475</v>
      </c>
      <c r="C121" s="612"/>
      <c r="D121" s="612"/>
      <c r="E121" s="612"/>
      <c r="F121" s="843"/>
      <c r="G121" s="424"/>
      <c r="H121" s="892"/>
      <c r="I121" s="892" t="s">
        <v>591</v>
      </c>
      <c r="J121" s="892"/>
      <c r="K121" s="885"/>
      <c r="L121" s="885"/>
      <c r="M121" s="892" t="s">
        <v>363</v>
      </c>
      <c r="N121" s="892"/>
      <c r="O121" s="892"/>
      <c r="P121" s="892"/>
      <c r="Q121" s="892" t="s">
        <v>591</v>
      </c>
      <c r="R121" s="892"/>
      <c r="S121" s="476"/>
      <c r="T121" s="476"/>
      <c r="U121" s="476"/>
      <c r="V121" s="560"/>
      <c r="W121" s="113"/>
      <c r="X121" s="113"/>
      <c r="Y121" s="113"/>
      <c r="Z121" s="113"/>
      <c r="AA121" s="113"/>
      <c r="AB121" s="113"/>
      <c r="AC121" s="113"/>
      <c r="AD121" s="113"/>
      <c r="AE121" s="113"/>
      <c r="AF121" s="113"/>
      <c r="AG121" s="113"/>
      <c r="AH121" s="113"/>
    </row>
    <row r="122" spans="1:34" s="596" customFormat="1" ht="16.350000000000001" customHeight="1">
      <c r="A122" s="965"/>
      <c r="B122" s="740" t="s">
        <v>563</v>
      </c>
      <c r="C122" s="769"/>
      <c r="D122" s="769"/>
      <c r="E122" s="769"/>
      <c r="F122" s="456"/>
      <c r="G122" s="879"/>
      <c r="H122" s="886"/>
      <c r="I122" s="886"/>
      <c r="J122" s="886"/>
      <c r="K122" s="899"/>
      <c r="L122" s="895" t="s">
        <v>114</v>
      </c>
      <c r="M122" s="769"/>
      <c r="N122" s="769"/>
      <c r="O122" s="769"/>
      <c r="P122" s="900"/>
      <c r="Q122" s="900"/>
      <c r="R122" s="1064"/>
      <c r="S122" s="1064"/>
      <c r="T122" s="901"/>
      <c r="U122" s="1064"/>
      <c r="V122" s="939"/>
      <c r="W122" s="113"/>
      <c r="X122" s="113"/>
      <c r="Y122" s="113"/>
      <c r="Z122" s="113"/>
      <c r="AA122" s="113"/>
      <c r="AB122" s="113"/>
      <c r="AC122" s="113"/>
      <c r="AD122" s="113"/>
      <c r="AE122" s="113"/>
      <c r="AF122" s="113"/>
      <c r="AG122" s="113"/>
      <c r="AH122" s="113"/>
    </row>
    <row r="123" spans="1:34" s="957" customFormat="1" ht="16.5" customHeight="1">
      <c r="A123" s="595"/>
      <c r="B123" s="615"/>
      <c r="C123" s="615"/>
      <c r="D123" s="615"/>
      <c r="E123" s="615"/>
      <c r="F123" s="615"/>
      <c r="G123" s="615"/>
      <c r="H123" s="615"/>
      <c r="I123" s="615"/>
      <c r="J123" s="615"/>
      <c r="K123" s="615"/>
      <c r="L123" s="615"/>
      <c r="M123" s="615"/>
      <c r="N123" s="615"/>
      <c r="O123" s="615"/>
      <c r="P123" s="615"/>
      <c r="Q123" s="615"/>
      <c r="R123" s="615"/>
      <c r="S123" s="1178"/>
      <c r="T123" s="1178"/>
      <c r="U123" s="1178"/>
      <c r="V123" s="1178"/>
    </row>
    <row r="124" spans="1:34" ht="15.95" customHeight="1">
      <c r="A124" s="113" t="s">
        <v>282</v>
      </c>
      <c r="B124" s="404" t="s">
        <v>615</v>
      </c>
      <c r="C124" s="404"/>
      <c r="D124" s="404"/>
      <c r="E124" s="404"/>
      <c r="F124" s="404"/>
      <c r="G124" s="404"/>
      <c r="H124" s="404"/>
      <c r="I124" s="404"/>
      <c r="J124" s="404"/>
      <c r="K124" s="404"/>
      <c r="L124" s="404"/>
      <c r="M124" s="404"/>
      <c r="N124" s="404"/>
      <c r="O124" s="404"/>
      <c r="P124" s="404"/>
      <c r="Q124" s="404"/>
      <c r="R124" s="404"/>
      <c r="S124" s="404"/>
      <c r="T124" s="404"/>
      <c r="U124" s="404"/>
      <c r="V124" s="404"/>
    </row>
    <row r="125" spans="1:34" ht="15.95" customHeight="1">
      <c r="A125" s="369"/>
      <c r="B125" s="404"/>
      <c r="C125" s="404"/>
      <c r="D125" s="404"/>
      <c r="E125" s="404"/>
      <c r="F125" s="404"/>
      <c r="G125" s="404"/>
      <c r="H125" s="404"/>
      <c r="I125" s="404"/>
      <c r="J125" s="404"/>
      <c r="K125" s="404"/>
      <c r="L125" s="404"/>
      <c r="M125" s="404"/>
      <c r="N125" s="404"/>
      <c r="O125" s="404"/>
      <c r="P125" s="404"/>
      <c r="Q125" s="404"/>
      <c r="R125" s="404"/>
      <c r="S125" s="404"/>
      <c r="T125" s="404"/>
      <c r="U125" s="404"/>
      <c r="V125" s="404"/>
    </row>
    <row r="126" spans="1:34" ht="15.95" customHeight="1">
      <c r="A126" s="368"/>
      <c r="B126" s="404"/>
      <c r="C126" s="404"/>
      <c r="D126" s="404"/>
      <c r="E126" s="404"/>
      <c r="F126" s="404"/>
      <c r="G126" s="404"/>
      <c r="H126" s="404"/>
      <c r="I126" s="404"/>
      <c r="J126" s="404"/>
      <c r="K126" s="404"/>
      <c r="L126" s="404"/>
      <c r="M126" s="404"/>
      <c r="N126" s="404"/>
      <c r="O126" s="404"/>
      <c r="P126" s="404"/>
      <c r="Q126" s="404"/>
      <c r="R126" s="404"/>
      <c r="S126" s="404"/>
      <c r="T126" s="404"/>
      <c r="U126" s="404"/>
      <c r="V126" s="404"/>
    </row>
    <row r="127" spans="1:34" ht="15.95" customHeight="1">
      <c r="A127" s="369"/>
      <c r="B127" s="404"/>
      <c r="C127" s="404"/>
      <c r="D127" s="404"/>
      <c r="E127" s="404"/>
      <c r="F127" s="404"/>
      <c r="G127" s="404"/>
      <c r="H127" s="404"/>
      <c r="I127" s="404"/>
      <c r="J127" s="404"/>
      <c r="K127" s="404"/>
      <c r="L127" s="404"/>
      <c r="M127" s="404"/>
      <c r="N127" s="404"/>
      <c r="O127" s="404"/>
      <c r="P127" s="404"/>
      <c r="Q127" s="404"/>
      <c r="R127" s="404"/>
      <c r="S127" s="404"/>
      <c r="T127" s="404"/>
      <c r="U127" s="404"/>
      <c r="V127" s="404"/>
    </row>
    <row r="128" spans="1:34" ht="15.95" customHeight="1">
      <c r="A128" s="368"/>
      <c r="B128" s="404"/>
      <c r="C128" s="404"/>
      <c r="D128" s="404"/>
      <c r="E128" s="404"/>
      <c r="F128" s="404"/>
      <c r="G128" s="404"/>
      <c r="H128" s="404"/>
      <c r="I128" s="404"/>
      <c r="J128" s="404"/>
      <c r="K128" s="404"/>
      <c r="L128" s="404"/>
      <c r="M128" s="404"/>
      <c r="N128" s="404"/>
      <c r="O128" s="404"/>
      <c r="P128" s="404"/>
      <c r="Q128" s="404"/>
      <c r="R128" s="404"/>
      <c r="S128" s="404"/>
      <c r="T128" s="404"/>
      <c r="U128" s="404"/>
      <c r="V128" s="404"/>
    </row>
    <row r="129" spans="1:22" ht="15.95" customHeight="1">
      <c r="A129" s="368"/>
      <c r="B129" s="404"/>
      <c r="C129" s="404"/>
      <c r="D129" s="404"/>
      <c r="E129" s="404"/>
      <c r="F129" s="404"/>
      <c r="G129" s="404"/>
      <c r="H129" s="404"/>
      <c r="I129" s="404"/>
      <c r="J129" s="404"/>
      <c r="K129" s="404"/>
      <c r="L129" s="404"/>
      <c r="M129" s="404"/>
      <c r="N129" s="404"/>
      <c r="O129" s="404"/>
      <c r="P129" s="404"/>
      <c r="Q129" s="404"/>
      <c r="R129" s="404"/>
      <c r="S129" s="404"/>
      <c r="T129" s="404"/>
      <c r="U129" s="404"/>
      <c r="V129" s="404"/>
    </row>
    <row r="130" spans="1:22">
      <c r="B130" s="404"/>
      <c r="C130" s="404"/>
      <c r="D130" s="404"/>
      <c r="E130" s="404"/>
      <c r="F130" s="404"/>
      <c r="G130" s="404"/>
      <c r="H130" s="404"/>
      <c r="I130" s="404"/>
      <c r="J130" s="404"/>
      <c r="K130" s="404"/>
      <c r="L130" s="404"/>
      <c r="M130" s="404"/>
      <c r="N130" s="404"/>
      <c r="O130" s="404"/>
      <c r="P130" s="404"/>
      <c r="Q130" s="404"/>
      <c r="R130" s="404"/>
      <c r="S130" s="404"/>
      <c r="T130" s="404"/>
      <c r="U130" s="404"/>
      <c r="V130" s="404"/>
    </row>
    <row r="131" spans="1:22" ht="39" customHeight="1">
      <c r="A131" s="599" t="s">
        <v>631</v>
      </c>
      <c r="B131" s="599"/>
      <c r="C131" s="599"/>
      <c r="D131" s="599"/>
      <c r="E131" s="599"/>
      <c r="F131" s="599"/>
      <c r="G131" s="599"/>
      <c r="H131" s="599"/>
      <c r="I131" s="599"/>
      <c r="J131" s="599"/>
      <c r="K131" s="599"/>
      <c r="L131" s="599"/>
      <c r="M131" s="599"/>
      <c r="N131" s="599"/>
      <c r="O131" s="599"/>
      <c r="P131" s="599"/>
      <c r="Q131" s="599"/>
      <c r="R131" s="599"/>
      <c r="S131" s="599"/>
      <c r="T131" s="599"/>
      <c r="U131" s="599"/>
      <c r="V131" s="599"/>
    </row>
    <row r="132" spans="1:22" ht="15.75">
      <c r="A132" s="968" t="s">
        <v>125</v>
      </c>
      <c r="B132" s="968"/>
      <c r="C132" s="968"/>
      <c r="D132" s="968"/>
      <c r="E132" s="968"/>
      <c r="F132" s="968"/>
      <c r="G132" s="968"/>
      <c r="H132" s="968"/>
      <c r="I132" s="968"/>
      <c r="J132" s="968"/>
      <c r="K132" s="968"/>
      <c r="L132" s="968"/>
      <c r="M132" s="968"/>
      <c r="N132" s="968"/>
      <c r="O132" s="968"/>
      <c r="P132" s="968"/>
      <c r="Q132" s="968"/>
      <c r="R132" s="968"/>
      <c r="S132" s="968"/>
      <c r="T132" s="968"/>
      <c r="U132" s="968"/>
      <c r="V132" s="968"/>
    </row>
    <row r="133" spans="1:22" ht="14.25">
      <c r="A133" s="969" t="s">
        <v>539</v>
      </c>
      <c r="B133" s="996" t="s">
        <v>425</v>
      </c>
      <c r="C133" s="996"/>
      <c r="D133" s="996"/>
      <c r="E133" s="996"/>
      <c r="F133" s="996"/>
      <c r="G133" s="996"/>
      <c r="H133" s="996"/>
      <c r="I133" s="996"/>
      <c r="J133" s="996"/>
      <c r="K133" s="996"/>
      <c r="L133" s="996"/>
      <c r="M133" s="996"/>
      <c r="N133" s="996"/>
      <c r="O133" s="996"/>
      <c r="P133" s="996"/>
      <c r="Q133" s="996"/>
      <c r="R133" s="996"/>
      <c r="S133" s="996"/>
      <c r="T133" s="996"/>
      <c r="U133" s="996"/>
      <c r="V133" s="1084"/>
    </row>
    <row r="134" spans="1:22" ht="14.25">
      <c r="A134" s="970"/>
      <c r="B134" s="1111" t="s">
        <v>427</v>
      </c>
      <c r="C134" s="1122"/>
      <c r="D134" s="1122"/>
      <c r="E134" s="1122"/>
      <c r="F134" s="1150"/>
      <c r="G134" s="491" t="s">
        <v>292</v>
      </c>
      <c r="H134" s="505"/>
      <c r="I134" s="505"/>
      <c r="J134" s="1161"/>
      <c r="K134" s="425" t="s">
        <v>80</v>
      </c>
      <c r="L134" s="446"/>
      <c r="M134" s="446"/>
      <c r="N134" s="478"/>
      <c r="O134" s="1174" t="s">
        <v>8</v>
      </c>
      <c r="P134" s="1176"/>
      <c r="Q134" s="1176"/>
      <c r="R134" s="1177"/>
      <c r="S134" s="425" t="s">
        <v>190</v>
      </c>
      <c r="T134" s="446"/>
      <c r="U134" s="446"/>
      <c r="V134" s="718"/>
    </row>
    <row r="135" spans="1:22" ht="14.25">
      <c r="A135" s="970"/>
      <c r="B135" s="1112"/>
      <c r="C135" s="1123"/>
      <c r="D135" s="1123"/>
      <c r="E135" s="1123"/>
      <c r="F135" s="1151"/>
      <c r="G135" s="425" t="s">
        <v>465</v>
      </c>
      <c r="H135" s="478"/>
      <c r="I135" s="425" t="s">
        <v>468</v>
      </c>
      <c r="J135" s="478"/>
      <c r="K135" s="425" t="s">
        <v>465</v>
      </c>
      <c r="L135" s="478"/>
      <c r="M135" s="425" t="s">
        <v>468</v>
      </c>
      <c r="N135" s="478"/>
      <c r="O135" s="425" t="s">
        <v>465</v>
      </c>
      <c r="P135" s="478"/>
      <c r="Q135" s="425" t="s">
        <v>468</v>
      </c>
      <c r="R135" s="478"/>
      <c r="S135" s="425" t="s">
        <v>465</v>
      </c>
      <c r="T135" s="478"/>
      <c r="U135" s="425" t="s">
        <v>468</v>
      </c>
      <c r="V135" s="718"/>
    </row>
    <row r="136" spans="1:22" ht="14.25">
      <c r="A136" s="970"/>
      <c r="B136" s="1113"/>
      <c r="C136" s="425" t="s">
        <v>510</v>
      </c>
      <c r="D136" s="446"/>
      <c r="E136" s="446"/>
      <c r="F136" s="478"/>
      <c r="G136" s="425"/>
      <c r="H136" s="478"/>
      <c r="I136" s="425"/>
      <c r="J136" s="478"/>
      <c r="K136" s="425"/>
      <c r="L136" s="478"/>
      <c r="M136" s="425"/>
      <c r="N136" s="478"/>
      <c r="O136" s="425"/>
      <c r="P136" s="478"/>
      <c r="Q136" s="425"/>
      <c r="R136" s="478"/>
      <c r="S136" s="425"/>
      <c r="T136" s="478"/>
      <c r="U136" s="425"/>
      <c r="V136" s="718"/>
    </row>
    <row r="137" spans="1:22" ht="14.25">
      <c r="A137" s="970"/>
      <c r="B137" s="1114"/>
      <c r="C137" s="1124" t="s">
        <v>439</v>
      </c>
      <c r="D137" s="446"/>
      <c r="E137" s="446"/>
      <c r="F137" s="478"/>
      <c r="G137" s="425"/>
      <c r="H137" s="478"/>
      <c r="I137" s="425"/>
      <c r="J137" s="478"/>
      <c r="K137" s="425"/>
      <c r="L137" s="478"/>
      <c r="M137" s="425"/>
      <c r="N137" s="478"/>
      <c r="O137" s="425"/>
      <c r="P137" s="478"/>
      <c r="Q137" s="425"/>
      <c r="R137" s="478"/>
      <c r="S137" s="425"/>
      <c r="T137" s="478"/>
      <c r="U137" s="425"/>
      <c r="V137" s="718"/>
    </row>
    <row r="138" spans="1:22" ht="14.25">
      <c r="A138" s="970"/>
      <c r="B138" s="1112"/>
      <c r="C138" s="1122"/>
      <c r="D138" s="1122"/>
      <c r="E138" s="1122"/>
      <c r="F138" s="1150"/>
      <c r="G138" s="1153" t="s">
        <v>334</v>
      </c>
      <c r="H138" s="1153"/>
      <c r="I138" s="1153"/>
      <c r="J138" s="1153"/>
      <c r="K138" s="425" t="s">
        <v>269</v>
      </c>
      <c r="L138" s="446"/>
      <c r="M138" s="446"/>
      <c r="N138" s="478"/>
      <c r="O138" s="425" t="s">
        <v>636</v>
      </c>
      <c r="P138" s="446"/>
      <c r="Q138" s="446"/>
      <c r="R138" s="478"/>
      <c r="S138" s="425" t="s">
        <v>637</v>
      </c>
      <c r="T138" s="446"/>
      <c r="U138" s="446"/>
      <c r="V138" s="478"/>
    </row>
    <row r="139" spans="1:22" ht="14.25">
      <c r="A139" s="970"/>
      <c r="B139" s="1112"/>
      <c r="C139" s="1123"/>
      <c r="D139" s="1123"/>
      <c r="E139" s="1123"/>
      <c r="F139" s="1151"/>
      <c r="G139" s="427" t="s">
        <v>489</v>
      </c>
      <c r="H139" s="427"/>
      <c r="I139" s="425" t="s">
        <v>482</v>
      </c>
      <c r="J139" s="446"/>
      <c r="K139" s="425" t="s">
        <v>465</v>
      </c>
      <c r="L139" s="478"/>
      <c r="M139" s="425" t="s">
        <v>468</v>
      </c>
      <c r="N139" s="478"/>
      <c r="O139" s="425" t="s">
        <v>465</v>
      </c>
      <c r="P139" s="478"/>
      <c r="Q139" s="425" t="s">
        <v>468</v>
      </c>
      <c r="R139" s="478"/>
      <c r="S139" s="425" t="s">
        <v>465</v>
      </c>
      <c r="T139" s="478"/>
      <c r="U139" s="425" t="s">
        <v>468</v>
      </c>
      <c r="V139" s="718"/>
    </row>
    <row r="140" spans="1:22" ht="14.25">
      <c r="A140" s="970"/>
      <c r="B140" s="1113"/>
      <c r="C140" s="425" t="s">
        <v>510</v>
      </c>
      <c r="D140" s="446"/>
      <c r="E140" s="446"/>
      <c r="F140" s="478"/>
      <c r="G140" s="427"/>
      <c r="H140" s="427"/>
      <c r="I140" s="425"/>
      <c r="J140" s="446"/>
      <c r="K140" s="425"/>
      <c r="L140" s="478"/>
      <c r="M140" s="425"/>
      <c r="N140" s="478"/>
      <c r="O140" s="425"/>
      <c r="P140" s="478"/>
      <c r="Q140" s="425"/>
      <c r="R140" s="478"/>
      <c r="S140" s="425"/>
      <c r="T140" s="478"/>
      <c r="U140" s="425"/>
      <c r="V140" s="718"/>
    </row>
    <row r="141" spans="1:22" ht="14.25">
      <c r="A141" s="970"/>
      <c r="B141" s="1115"/>
      <c r="C141" s="1124" t="s">
        <v>439</v>
      </c>
      <c r="D141" s="446"/>
      <c r="E141" s="446"/>
      <c r="F141" s="478"/>
      <c r="G141" s="427"/>
      <c r="H141" s="427"/>
      <c r="I141" s="425"/>
      <c r="J141" s="446"/>
      <c r="K141" s="425"/>
      <c r="L141" s="478"/>
      <c r="M141" s="425"/>
      <c r="N141" s="478"/>
      <c r="O141" s="425"/>
      <c r="P141" s="478"/>
      <c r="Q141" s="425"/>
      <c r="R141" s="478"/>
      <c r="S141" s="425"/>
      <c r="T141" s="478"/>
      <c r="U141" s="425"/>
      <c r="V141" s="718"/>
    </row>
    <row r="142" spans="1:22" ht="14.25">
      <c r="A142" s="970"/>
      <c r="B142" s="1000" t="s">
        <v>613</v>
      </c>
      <c r="C142" s="1000"/>
      <c r="D142" s="1000"/>
      <c r="E142" s="1000"/>
      <c r="F142" s="1000"/>
      <c r="G142" s="1000"/>
      <c r="H142" s="1000"/>
      <c r="I142" s="1000"/>
      <c r="J142" s="1000"/>
      <c r="K142" s="1000"/>
      <c r="L142" s="1000"/>
      <c r="M142" s="1000"/>
      <c r="N142" s="1000"/>
      <c r="O142" s="1000"/>
      <c r="P142" s="1000"/>
      <c r="Q142" s="1000"/>
      <c r="R142" s="1000"/>
      <c r="S142" s="1000"/>
      <c r="T142" s="1000"/>
      <c r="U142" s="1000"/>
      <c r="V142" s="1086"/>
    </row>
    <row r="143" spans="1:22" ht="14.25">
      <c r="A143" s="970"/>
      <c r="B143" s="1001" t="s">
        <v>120</v>
      </c>
      <c r="C143" s="1001"/>
      <c r="D143" s="1001"/>
      <c r="E143" s="1001"/>
      <c r="F143" s="1035"/>
      <c r="G143" s="850" t="s">
        <v>567</v>
      </c>
      <c r="H143" s="1048"/>
      <c r="I143" s="1043" t="s">
        <v>572</v>
      </c>
      <c r="J143" s="1048"/>
      <c r="K143" s="1043" t="s">
        <v>582</v>
      </c>
      <c r="L143" s="1048"/>
      <c r="M143" s="1043" t="s">
        <v>587</v>
      </c>
      <c r="N143" s="1048"/>
      <c r="O143" s="1043" t="s">
        <v>596</v>
      </c>
      <c r="P143" s="1048"/>
      <c r="Q143" s="1043" t="s">
        <v>599</v>
      </c>
      <c r="R143" s="1048"/>
      <c r="S143" s="1043" t="s">
        <v>600</v>
      </c>
      <c r="T143" s="1048"/>
      <c r="U143" s="1043" t="s">
        <v>601</v>
      </c>
      <c r="V143" s="1087"/>
    </row>
    <row r="144" spans="1:22">
      <c r="A144" s="970"/>
      <c r="B144" s="1002"/>
      <c r="C144" s="1002"/>
      <c r="D144" s="1002"/>
      <c r="E144" s="1002"/>
      <c r="F144" s="1036"/>
      <c r="G144" s="1043"/>
      <c r="H144" s="1048"/>
      <c r="I144" s="1043"/>
      <c r="J144" s="1048"/>
      <c r="K144" s="1043"/>
      <c r="L144" s="1048"/>
      <c r="M144" s="1043"/>
      <c r="N144" s="1048"/>
      <c r="O144" s="1043"/>
      <c r="P144" s="1048"/>
      <c r="Q144" s="1043"/>
      <c r="R144" s="1048"/>
      <c r="S144" s="1043"/>
      <c r="T144" s="1048"/>
      <c r="U144" s="1043"/>
      <c r="V144" s="1087"/>
    </row>
    <row r="145" spans="1:22" ht="14.25">
      <c r="A145" s="970"/>
      <c r="B145" s="1003"/>
      <c r="C145" s="1003"/>
      <c r="D145" s="1003"/>
      <c r="E145" s="1003"/>
      <c r="F145" s="1037"/>
      <c r="G145" s="1043" t="s">
        <v>176</v>
      </c>
      <c r="H145" s="850"/>
      <c r="I145" s="850"/>
      <c r="J145" s="850"/>
      <c r="K145" s="850"/>
      <c r="L145" s="1048"/>
      <c r="M145" s="1059"/>
      <c r="N145" s="1063"/>
      <c r="O145" s="1063"/>
      <c r="P145" s="1063"/>
      <c r="Q145" s="1063"/>
      <c r="R145" s="1063"/>
      <c r="S145" s="1063"/>
      <c r="T145" s="1063"/>
      <c r="U145" s="1063"/>
      <c r="V145" s="1088"/>
    </row>
    <row r="146" spans="1:22" ht="14.25">
      <c r="A146" s="970"/>
      <c r="B146" s="375" t="s">
        <v>617</v>
      </c>
      <c r="C146" s="893"/>
      <c r="D146" s="893"/>
      <c r="E146" s="893"/>
      <c r="F146" s="461"/>
      <c r="G146" s="439"/>
      <c r="H146" s="893"/>
      <c r="I146" s="893" t="s">
        <v>591</v>
      </c>
      <c r="J146" s="893"/>
      <c r="K146" s="888"/>
      <c r="L146" s="888"/>
      <c r="M146" s="893" t="s">
        <v>363</v>
      </c>
      <c r="N146" s="893"/>
      <c r="O146" s="893"/>
      <c r="P146" s="893"/>
      <c r="Q146" s="893" t="s">
        <v>591</v>
      </c>
      <c r="R146" s="893"/>
      <c r="S146" s="484"/>
      <c r="T146" s="484"/>
      <c r="U146" s="484"/>
      <c r="V146" s="552"/>
    </row>
    <row r="147" spans="1:22" ht="14.25">
      <c r="A147" s="970"/>
      <c r="B147" s="1004"/>
      <c r="C147" s="837" t="s">
        <v>569</v>
      </c>
      <c r="D147" s="497"/>
      <c r="E147" s="439" t="s">
        <v>624</v>
      </c>
      <c r="F147" s="461"/>
      <c r="G147" s="439"/>
      <c r="H147" s="893"/>
      <c r="I147" s="893" t="s">
        <v>591</v>
      </c>
      <c r="J147" s="893"/>
      <c r="K147" s="888"/>
      <c r="L147" s="888"/>
      <c r="M147" s="893" t="s">
        <v>363</v>
      </c>
      <c r="N147" s="893"/>
      <c r="O147" s="893"/>
      <c r="P147" s="893"/>
      <c r="Q147" s="893" t="s">
        <v>591</v>
      </c>
      <c r="R147" s="893"/>
      <c r="S147" s="484"/>
      <c r="T147" s="484"/>
      <c r="U147" s="484"/>
      <c r="V147" s="552"/>
    </row>
    <row r="148" spans="1:22" ht="14.25">
      <c r="A148" s="970"/>
      <c r="B148" s="1005"/>
      <c r="C148" s="620"/>
      <c r="D148" s="495"/>
      <c r="E148" s="439" t="s">
        <v>577</v>
      </c>
      <c r="F148" s="461"/>
      <c r="G148" s="439"/>
      <c r="H148" s="893"/>
      <c r="I148" s="893" t="s">
        <v>591</v>
      </c>
      <c r="J148" s="893"/>
      <c r="K148" s="888"/>
      <c r="L148" s="888"/>
      <c r="M148" s="893" t="s">
        <v>363</v>
      </c>
      <c r="N148" s="893"/>
      <c r="O148" s="893"/>
      <c r="P148" s="893"/>
      <c r="Q148" s="893" t="s">
        <v>591</v>
      </c>
      <c r="R148" s="893"/>
      <c r="S148" s="484"/>
      <c r="T148" s="484"/>
      <c r="U148" s="484"/>
      <c r="V148" s="552"/>
    </row>
    <row r="149" spans="1:22" ht="14.25">
      <c r="A149" s="970"/>
      <c r="B149" s="1006"/>
      <c r="C149" s="790"/>
      <c r="D149" s="496"/>
      <c r="E149" s="439" t="s">
        <v>579</v>
      </c>
      <c r="F149" s="461"/>
      <c r="G149" s="439"/>
      <c r="H149" s="893"/>
      <c r="I149" s="893" t="s">
        <v>591</v>
      </c>
      <c r="J149" s="893"/>
      <c r="K149" s="888"/>
      <c r="L149" s="888"/>
      <c r="M149" s="893" t="s">
        <v>363</v>
      </c>
      <c r="N149" s="893"/>
      <c r="O149" s="893"/>
      <c r="P149" s="893"/>
      <c r="Q149" s="893" t="s">
        <v>591</v>
      </c>
      <c r="R149" s="893"/>
      <c r="S149" s="484"/>
      <c r="T149" s="484"/>
      <c r="U149" s="484"/>
      <c r="V149" s="552"/>
    </row>
    <row r="150" spans="1:22" ht="14.25">
      <c r="A150" s="970"/>
      <c r="B150" s="409" t="s">
        <v>475</v>
      </c>
      <c r="C150" s="409"/>
      <c r="D150" s="409"/>
      <c r="E150" s="409"/>
      <c r="F150" s="497"/>
      <c r="G150" s="439"/>
      <c r="H150" s="893"/>
      <c r="I150" s="893" t="s">
        <v>591</v>
      </c>
      <c r="J150" s="893"/>
      <c r="K150" s="888"/>
      <c r="L150" s="888"/>
      <c r="M150" s="893" t="s">
        <v>363</v>
      </c>
      <c r="N150" s="893"/>
      <c r="O150" s="893"/>
      <c r="P150" s="893"/>
      <c r="Q150" s="893" t="s">
        <v>591</v>
      </c>
      <c r="R150" s="893"/>
      <c r="S150" s="484"/>
      <c r="T150" s="484"/>
      <c r="U150" s="484"/>
      <c r="V150" s="552"/>
    </row>
    <row r="151" spans="1:22" ht="15">
      <c r="A151" s="970"/>
      <c r="B151" s="760" t="s">
        <v>563</v>
      </c>
      <c r="C151" s="802"/>
      <c r="D151" s="802"/>
      <c r="E151" s="802"/>
      <c r="F151" s="462"/>
      <c r="G151" s="882"/>
      <c r="H151" s="889"/>
      <c r="I151" s="889"/>
      <c r="J151" s="889"/>
      <c r="K151" s="1055"/>
      <c r="L151" s="897" t="s">
        <v>114</v>
      </c>
      <c r="M151" s="802"/>
      <c r="N151" s="802"/>
      <c r="O151" s="802"/>
      <c r="P151" s="902"/>
      <c r="Q151" s="902"/>
      <c r="R151" s="1065"/>
      <c r="S151" s="1065"/>
      <c r="T151" s="1067"/>
      <c r="U151" s="1065"/>
      <c r="V151" s="950"/>
    </row>
    <row r="152" spans="1:22" ht="14.25">
      <c r="A152" s="969" t="s">
        <v>542</v>
      </c>
      <c r="B152" s="996" t="s">
        <v>425</v>
      </c>
      <c r="C152" s="996"/>
      <c r="D152" s="996"/>
      <c r="E152" s="996"/>
      <c r="F152" s="996"/>
      <c r="G152" s="996"/>
      <c r="H152" s="996"/>
      <c r="I152" s="996"/>
      <c r="J152" s="996"/>
      <c r="K152" s="996"/>
      <c r="L152" s="996"/>
      <c r="M152" s="996"/>
      <c r="N152" s="996"/>
      <c r="O152" s="996"/>
      <c r="P152" s="996"/>
      <c r="Q152" s="996"/>
      <c r="R152" s="996"/>
      <c r="S152" s="996"/>
      <c r="T152" s="996"/>
      <c r="U152" s="996"/>
      <c r="V152" s="1084"/>
    </row>
    <row r="153" spans="1:22" ht="14.25">
      <c r="A153" s="970"/>
      <c r="B153" s="1111" t="s">
        <v>427</v>
      </c>
      <c r="C153" s="1122"/>
      <c r="D153" s="1122"/>
      <c r="E153" s="1122"/>
      <c r="F153" s="1150"/>
      <c r="G153" s="491" t="s">
        <v>292</v>
      </c>
      <c r="H153" s="505"/>
      <c r="I153" s="505"/>
      <c r="J153" s="1161"/>
      <c r="K153" s="425" t="s">
        <v>80</v>
      </c>
      <c r="L153" s="446"/>
      <c r="M153" s="446"/>
      <c r="N153" s="478"/>
      <c r="O153" s="1174" t="s">
        <v>8</v>
      </c>
      <c r="P153" s="1176"/>
      <c r="Q153" s="1176"/>
      <c r="R153" s="1177"/>
      <c r="S153" s="425" t="s">
        <v>190</v>
      </c>
      <c r="T153" s="446"/>
      <c r="U153" s="446"/>
      <c r="V153" s="718"/>
    </row>
    <row r="154" spans="1:22" ht="14.25">
      <c r="A154" s="970"/>
      <c r="B154" s="1112"/>
      <c r="C154" s="1123"/>
      <c r="D154" s="1123"/>
      <c r="E154" s="1123"/>
      <c r="F154" s="1151"/>
      <c r="G154" s="425" t="s">
        <v>465</v>
      </c>
      <c r="H154" s="478"/>
      <c r="I154" s="425" t="s">
        <v>468</v>
      </c>
      <c r="J154" s="478"/>
      <c r="K154" s="425" t="s">
        <v>465</v>
      </c>
      <c r="L154" s="478"/>
      <c r="M154" s="425" t="s">
        <v>468</v>
      </c>
      <c r="N154" s="478"/>
      <c r="O154" s="425" t="s">
        <v>465</v>
      </c>
      <c r="P154" s="478"/>
      <c r="Q154" s="425" t="s">
        <v>468</v>
      </c>
      <c r="R154" s="478"/>
      <c r="S154" s="425" t="s">
        <v>465</v>
      </c>
      <c r="T154" s="478"/>
      <c r="U154" s="425" t="s">
        <v>468</v>
      </c>
      <c r="V154" s="718"/>
    </row>
    <row r="155" spans="1:22" ht="14.25">
      <c r="A155" s="970"/>
      <c r="B155" s="1113"/>
      <c r="C155" s="425" t="s">
        <v>510</v>
      </c>
      <c r="D155" s="446"/>
      <c r="E155" s="446"/>
      <c r="F155" s="478"/>
      <c r="G155" s="425"/>
      <c r="H155" s="478"/>
      <c r="I155" s="425"/>
      <c r="J155" s="478"/>
      <c r="K155" s="425"/>
      <c r="L155" s="478"/>
      <c r="M155" s="425"/>
      <c r="N155" s="478"/>
      <c r="O155" s="425"/>
      <c r="P155" s="478"/>
      <c r="Q155" s="425"/>
      <c r="R155" s="478"/>
      <c r="S155" s="425"/>
      <c r="T155" s="478"/>
      <c r="U155" s="425"/>
      <c r="V155" s="718"/>
    </row>
    <row r="156" spans="1:22" ht="14.25">
      <c r="A156" s="970"/>
      <c r="B156" s="1114"/>
      <c r="C156" s="1124" t="s">
        <v>439</v>
      </c>
      <c r="D156" s="446"/>
      <c r="E156" s="446"/>
      <c r="F156" s="478"/>
      <c r="G156" s="425"/>
      <c r="H156" s="478"/>
      <c r="I156" s="425"/>
      <c r="J156" s="478"/>
      <c r="K156" s="425"/>
      <c r="L156" s="478"/>
      <c r="M156" s="425"/>
      <c r="N156" s="478"/>
      <c r="O156" s="425"/>
      <c r="P156" s="478"/>
      <c r="Q156" s="425"/>
      <c r="R156" s="478"/>
      <c r="S156" s="425"/>
      <c r="T156" s="478"/>
      <c r="U156" s="425"/>
      <c r="V156" s="718"/>
    </row>
    <row r="157" spans="1:22" ht="14.25">
      <c r="A157" s="970"/>
      <c r="B157" s="1112"/>
      <c r="C157" s="1122"/>
      <c r="D157" s="1122"/>
      <c r="E157" s="1122"/>
      <c r="F157" s="1150"/>
      <c r="G157" s="1153" t="s">
        <v>334</v>
      </c>
      <c r="H157" s="1153"/>
      <c r="I157" s="1153"/>
      <c r="J157" s="1153"/>
      <c r="K157" s="425" t="s">
        <v>269</v>
      </c>
      <c r="L157" s="446"/>
      <c r="M157" s="446"/>
      <c r="N157" s="478"/>
      <c r="O157" s="425" t="s">
        <v>636</v>
      </c>
      <c r="P157" s="446"/>
      <c r="Q157" s="446"/>
      <c r="R157" s="478"/>
      <c r="S157" s="425" t="s">
        <v>637</v>
      </c>
      <c r="T157" s="446"/>
      <c r="U157" s="446"/>
      <c r="V157" s="478"/>
    </row>
    <row r="158" spans="1:22" ht="14.25">
      <c r="A158" s="970"/>
      <c r="B158" s="1112"/>
      <c r="C158" s="1123"/>
      <c r="D158" s="1123"/>
      <c r="E158" s="1123"/>
      <c r="F158" s="1151"/>
      <c r="G158" s="427" t="s">
        <v>489</v>
      </c>
      <c r="H158" s="427"/>
      <c r="I158" s="425" t="s">
        <v>482</v>
      </c>
      <c r="J158" s="446"/>
      <c r="K158" s="425" t="s">
        <v>465</v>
      </c>
      <c r="L158" s="478"/>
      <c r="M158" s="425" t="s">
        <v>468</v>
      </c>
      <c r="N158" s="478"/>
      <c r="O158" s="425" t="s">
        <v>465</v>
      </c>
      <c r="P158" s="478"/>
      <c r="Q158" s="425" t="s">
        <v>468</v>
      </c>
      <c r="R158" s="478"/>
      <c r="S158" s="425" t="s">
        <v>465</v>
      </c>
      <c r="T158" s="478"/>
      <c r="U158" s="425" t="s">
        <v>468</v>
      </c>
      <c r="V158" s="718"/>
    </row>
    <row r="159" spans="1:22" ht="14.25">
      <c r="A159" s="970"/>
      <c r="B159" s="1113"/>
      <c r="C159" s="425" t="s">
        <v>510</v>
      </c>
      <c r="D159" s="446"/>
      <c r="E159" s="446"/>
      <c r="F159" s="478"/>
      <c r="G159" s="427"/>
      <c r="H159" s="427"/>
      <c r="I159" s="425"/>
      <c r="J159" s="446"/>
      <c r="K159" s="425"/>
      <c r="L159" s="478"/>
      <c r="M159" s="425"/>
      <c r="N159" s="478"/>
      <c r="O159" s="425"/>
      <c r="P159" s="478"/>
      <c r="Q159" s="425"/>
      <c r="R159" s="478"/>
      <c r="S159" s="425"/>
      <c r="T159" s="478"/>
      <c r="U159" s="425"/>
      <c r="V159" s="718"/>
    </row>
    <row r="160" spans="1:22" ht="14.25">
      <c r="A160" s="970"/>
      <c r="B160" s="1115"/>
      <c r="C160" s="1124" t="s">
        <v>439</v>
      </c>
      <c r="D160" s="446"/>
      <c r="E160" s="446"/>
      <c r="F160" s="478"/>
      <c r="G160" s="427"/>
      <c r="H160" s="427"/>
      <c r="I160" s="425"/>
      <c r="J160" s="446"/>
      <c r="K160" s="425"/>
      <c r="L160" s="478"/>
      <c r="M160" s="425"/>
      <c r="N160" s="478"/>
      <c r="O160" s="425"/>
      <c r="P160" s="478"/>
      <c r="Q160" s="425"/>
      <c r="R160" s="478"/>
      <c r="S160" s="425"/>
      <c r="T160" s="478"/>
      <c r="U160" s="425"/>
      <c r="V160" s="718"/>
    </row>
    <row r="161" spans="1:22" ht="14.25">
      <c r="A161" s="970"/>
      <c r="B161" s="1000" t="s">
        <v>613</v>
      </c>
      <c r="C161" s="1000"/>
      <c r="D161" s="1000"/>
      <c r="E161" s="1000"/>
      <c r="F161" s="1000"/>
      <c r="G161" s="1000"/>
      <c r="H161" s="1000"/>
      <c r="I161" s="1000"/>
      <c r="J161" s="1000"/>
      <c r="K161" s="1000"/>
      <c r="L161" s="1000"/>
      <c r="M161" s="1000"/>
      <c r="N161" s="1000"/>
      <c r="O161" s="1000"/>
      <c r="P161" s="1000"/>
      <c r="Q161" s="1000"/>
      <c r="R161" s="1000"/>
      <c r="S161" s="1000"/>
      <c r="T161" s="1000"/>
      <c r="U161" s="1000"/>
      <c r="V161" s="1086"/>
    </row>
    <row r="162" spans="1:22" ht="14.25">
      <c r="A162" s="970"/>
      <c r="B162" s="1001" t="s">
        <v>120</v>
      </c>
      <c r="C162" s="1001"/>
      <c r="D162" s="1001"/>
      <c r="E162" s="1001"/>
      <c r="F162" s="1035"/>
      <c r="G162" s="850" t="s">
        <v>567</v>
      </c>
      <c r="H162" s="1048"/>
      <c r="I162" s="1043" t="s">
        <v>572</v>
      </c>
      <c r="J162" s="1048"/>
      <c r="K162" s="1043" t="s">
        <v>582</v>
      </c>
      <c r="L162" s="1048"/>
      <c r="M162" s="1043" t="s">
        <v>587</v>
      </c>
      <c r="N162" s="1048"/>
      <c r="O162" s="1043" t="s">
        <v>596</v>
      </c>
      <c r="P162" s="1048"/>
      <c r="Q162" s="1043" t="s">
        <v>599</v>
      </c>
      <c r="R162" s="1048"/>
      <c r="S162" s="1043" t="s">
        <v>600</v>
      </c>
      <c r="T162" s="1048"/>
      <c r="U162" s="1043" t="s">
        <v>601</v>
      </c>
      <c r="V162" s="1087"/>
    </row>
    <row r="163" spans="1:22">
      <c r="A163" s="970"/>
      <c r="B163" s="1002"/>
      <c r="C163" s="1002"/>
      <c r="D163" s="1002"/>
      <c r="E163" s="1002"/>
      <c r="F163" s="1036"/>
      <c r="G163" s="1043"/>
      <c r="H163" s="1048"/>
      <c r="I163" s="1043"/>
      <c r="J163" s="1048"/>
      <c r="K163" s="1043"/>
      <c r="L163" s="1048"/>
      <c r="M163" s="1043"/>
      <c r="N163" s="1048"/>
      <c r="O163" s="1043"/>
      <c r="P163" s="1048"/>
      <c r="Q163" s="1043"/>
      <c r="R163" s="1048"/>
      <c r="S163" s="1043"/>
      <c r="T163" s="1048"/>
      <c r="U163" s="1043"/>
      <c r="V163" s="1087"/>
    </row>
    <row r="164" spans="1:22" ht="14.25">
      <c r="A164" s="970"/>
      <c r="B164" s="1003"/>
      <c r="C164" s="1003"/>
      <c r="D164" s="1003"/>
      <c r="E164" s="1003"/>
      <c r="F164" s="1037"/>
      <c r="G164" s="1043" t="s">
        <v>176</v>
      </c>
      <c r="H164" s="850"/>
      <c r="I164" s="850"/>
      <c r="J164" s="850"/>
      <c r="K164" s="850"/>
      <c r="L164" s="1048"/>
      <c r="M164" s="1059"/>
      <c r="N164" s="1063"/>
      <c r="O164" s="1063"/>
      <c r="P164" s="1063"/>
      <c r="Q164" s="1063"/>
      <c r="R164" s="1063"/>
      <c r="S164" s="1063"/>
      <c r="T164" s="1063"/>
      <c r="U164" s="1063"/>
      <c r="V164" s="1088"/>
    </row>
    <row r="165" spans="1:22" ht="14.25">
      <c r="A165" s="970"/>
      <c r="B165" s="375" t="s">
        <v>617</v>
      </c>
      <c r="C165" s="893"/>
      <c r="D165" s="893"/>
      <c r="E165" s="893"/>
      <c r="F165" s="461"/>
      <c r="G165" s="439"/>
      <c r="H165" s="893"/>
      <c r="I165" s="893" t="s">
        <v>591</v>
      </c>
      <c r="J165" s="893"/>
      <c r="K165" s="888"/>
      <c r="L165" s="888"/>
      <c r="M165" s="893" t="s">
        <v>363</v>
      </c>
      <c r="N165" s="893"/>
      <c r="O165" s="893"/>
      <c r="P165" s="893"/>
      <c r="Q165" s="893" t="s">
        <v>591</v>
      </c>
      <c r="R165" s="893"/>
      <c r="S165" s="484"/>
      <c r="T165" s="484"/>
      <c r="U165" s="484"/>
      <c r="V165" s="552"/>
    </row>
    <row r="166" spans="1:22" ht="14.25">
      <c r="A166" s="970"/>
      <c r="B166" s="1004"/>
      <c r="C166" s="837" t="s">
        <v>569</v>
      </c>
      <c r="D166" s="497"/>
      <c r="E166" s="439" t="s">
        <v>624</v>
      </c>
      <c r="F166" s="461"/>
      <c r="G166" s="439"/>
      <c r="H166" s="893"/>
      <c r="I166" s="893" t="s">
        <v>591</v>
      </c>
      <c r="J166" s="893"/>
      <c r="K166" s="888"/>
      <c r="L166" s="888"/>
      <c r="M166" s="893" t="s">
        <v>363</v>
      </c>
      <c r="N166" s="893"/>
      <c r="O166" s="893"/>
      <c r="P166" s="893"/>
      <c r="Q166" s="893" t="s">
        <v>591</v>
      </c>
      <c r="R166" s="893"/>
      <c r="S166" s="484"/>
      <c r="T166" s="484"/>
      <c r="U166" s="484"/>
      <c r="V166" s="552"/>
    </row>
    <row r="167" spans="1:22" ht="14.25">
      <c r="A167" s="970"/>
      <c r="B167" s="1005"/>
      <c r="C167" s="620"/>
      <c r="D167" s="495"/>
      <c r="E167" s="439" t="s">
        <v>577</v>
      </c>
      <c r="F167" s="461"/>
      <c r="G167" s="439"/>
      <c r="H167" s="893"/>
      <c r="I167" s="893" t="s">
        <v>591</v>
      </c>
      <c r="J167" s="893"/>
      <c r="K167" s="888"/>
      <c r="L167" s="888"/>
      <c r="M167" s="893" t="s">
        <v>363</v>
      </c>
      <c r="N167" s="893"/>
      <c r="O167" s="893"/>
      <c r="P167" s="893"/>
      <c r="Q167" s="893" t="s">
        <v>591</v>
      </c>
      <c r="R167" s="893"/>
      <c r="S167" s="484"/>
      <c r="T167" s="484"/>
      <c r="U167" s="484"/>
      <c r="V167" s="552"/>
    </row>
    <row r="168" spans="1:22" ht="14.25">
      <c r="A168" s="970"/>
      <c r="B168" s="1006"/>
      <c r="C168" s="790"/>
      <c r="D168" s="496"/>
      <c r="E168" s="439" t="s">
        <v>579</v>
      </c>
      <c r="F168" s="461"/>
      <c r="G168" s="439"/>
      <c r="H168" s="893"/>
      <c r="I168" s="893" t="s">
        <v>591</v>
      </c>
      <c r="J168" s="893"/>
      <c r="K168" s="888"/>
      <c r="L168" s="888"/>
      <c r="M168" s="893" t="s">
        <v>363</v>
      </c>
      <c r="N168" s="893"/>
      <c r="O168" s="893"/>
      <c r="P168" s="893"/>
      <c r="Q168" s="893" t="s">
        <v>591</v>
      </c>
      <c r="R168" s="893"/>
      <c r="S168" s="484"/>
      <c r="T168" s="484"/>
      <c r="U168" s="484"/>
      <c r="V168" s="552"/>
    </row>
    <row r="169" spans="1:22" ht="14.25">
      <c r="A169" s="970"/>
      <c r="B169" s="409" t="s">
        <v>475</v>
      </c>
      <c r="C169" s="409"/>
      <c r="D169" s="409"/>
      <c r="E169" s="409"/>
      <c r="F169" s="497"/>
      <c r="G169" s="439"/>
      <c r="H169" s="893"/>
      <c r="I169" s="893" t="s">
        <v>591</v>
      </c>
      <c r="J169" s="893"/>
      <c r="K169" s="888"/>
      <c r="L169" s="888"/>
      <c r="M169" s="893" t="s">
        <v>363</v>
      </c>
      <c r="N169" s="893"/>
      <c r="O169" s="893"/>
      <c r="P169" s="893"/>
      <c r="Q169" s="893" t="s">
        <v>591</v>
      </c>
      <c r="R169" s="893"/>
      <c r="S169" s="484"/>
      <c r="T169" s="484"/>
      <c r="U169" s="484"/>
      <c r="V169" s="552"/>
    </row>
    <row r="170" spans="1:22" ht="15">
      <c r="A170" s="970"/>
      <c r="B170" s="760" t="s">
        <v>563</v>
      </c>
      <c r="C170" s="802"/>
      <c r="D170" s="802"/>
      <c r="E170" s="802"/>
      <c r="F170" s="462"/>
      <c r="G170" s="882"/>
      <c r="H170" s="889"/>
      <c r="I170" s="889"/>
      <c r="J170" s="889"/>
      <c r="K170" s="1055"/>
      <c r="L170" s="897" t="s">
        <v>114</v>
      </c>
      <c r="M170" s="802"/>
      <c r="N170" s="802"/>
      <c r="O170" s="802"/>
      <c r="P170" s="902"/>
      <c r="Q170" s="902"/>
      <c r="R170" s="1065"/>
      <c r="S170" s="1065"/>
      <c r="T170" s="1067"/>
      <c r="U170" s="1065"/>
      <c r="V170" s="950"/>
    </row>
    <row r="171" spans="1:22" ht="14.25">
      <c r="A171" s="969" t="s">
        <v>3</v>
      </c>
      <c r="B171" s="996" t="s">
        <v>425</v>
      </c>
      <c r="C171" s="996"/>
      <c r="D171" s="996"/>
      <c r="E171" s="996"/>
      <c r="F171" s="996"/>
      <c r="G171" s="996"/>
      <c r="H171" s="996"/>
      <c r="I171" s="996"/>
      <c r="J171" s="996"/>
      <c r="K171" s="996"/>
      <c r="L171" s="996"/>
      <c r="M171" s="996"/>
      <c r="N171" s="996"/>
      <c r="O171" s="996"/>
      <c r="P171" s="996"/>
      <c r="Q171" s="996"/>
      <c r="R171" s="996"/>
      <c r="S171" s="996"/>
      <c r="T171" s="996"/>
      <c r="U171" s="996"/>
      <c r="V171" s="1084"/>
    </row>
    <row r="172" spans="1:22" ht="14.25">
      <c r="A172" s="970"/>
      <c r="B172" s="1111" t="s">
        <v>427</v>
      </c>
      <c r="C172" s="1122"/>
      <c r="D172" s="1122"/>
      <c r="E172" s="1122"/>
      <c r="F172" s="1150"/>
      <c r="G172" s="491" t="s">
        <v>292</v>
      </c>
      <c r="H172" s="505"/>
      <c r="I172" s="505"/>
      <c r="J172" s="1161"/>
      <c r="K172" s="425" t="s">
        <v>80</v>
      </c>
      <c r="L172" s="446"/>
      <c r="M172" s="446"/>
      <c r="N172" s="478"/>
      <c r="O172" s="1174" t="s">
        <v>8</v>
      </c>
      <c r="P172" s="1176"/>
      <c r="Q172" s="1176"/>
      <c r="R172" s="1177"/>
      <c r="S172" s="425" t="s">
        <v>190</v>
      </c>
      <c r="T172" s="446"/>
      <c r="U172" s="446"/>
      <c r="V172" s="718"/>
    </row>
    <row r="173" spans="1:22" ht="14.25">
      <c r="A173" s="970"/>
      <c r="B173" s="1112"/>
      <c r="C173" s="1123"/>
      <c r="D173" s="1123"/>
      <c r="E173" s="1123"/>
      <c r="F173" s="1151"/>
      <c r="G173" s="425" t="s">
        <v>465</v>
      </c>
      <c r="H173" s="478"/>
      <c r="I173" s="425" t="s">
        <v>468</v>
      </c>
      <c r="J173" s="478"/>
      <c r="K173" s="425" t="s">
        <v>465</v>
      </c>
      <c r="L173" s="478"/>
      <c r="M173" s="425" t="s">
        <v>468</v>
      </c>
      <c r="N173" s="478"/>
      <c r="O173" s="425" t="s">
        <v>465</v>
      </c>
      <c r="P173" s="478"/>
      <c r="Q173" s="425" t="s">
        <v>468</v>
      </c>
      <c r="R173" s="478"/>
      <c r="S173" s="425" t="s">
        <v>465</v>
      </c>
      <c r="T173" s="478"/>
      <c r="U173" s="425" t="s">
        <v>468</v>
      </c>
      <c r="V173" s="718"/>
    </row>
    <row r="174" spans="1:22" ht="14.25">
      <c r="A174" s="970"/>
      <c r="B174" s="1113"/>
      <c r="C174" s="425" t="s">
        <v>510</v>
      </c>
      <c r="D174" s="446"/>
      <c r="E174" s="446"/>
      <c r="F174" s="478"/>
      <c r="G174" s="425"/>
      <c r="H174" s="478"/>
      <c r="I174" s="425"/>
      <c r="J174" s="478"/>
      <c r="K174" s="425"/>
      <c r="L174" s="478"/>
      <c r="M174" s="425"/>
      <c r="N174" s="478"/>
      <c r="O174" s="425"/>
      <c r="P174" s="478"/>
      <c r="Q174" s="425"/>
      <c r="R174" s="478"/>
      <c r="S174" s="425"/>
      <c r="T174" s="478"/>
      <c r="U174" s="425"/>
      <c r="V174" s="718"/>
    </row>
    <row r="175" spans="1:22" ht="14.25">
      <c r="A175" s="970"/>
      <c r="B175" s="1114"/>
      <c r="C175" s="1124" t="s">
        <v>439</v>
      </c>
      <c r="D175" s="446"/>
      <c r="E175" s="446"/>
      <c r="F175" s="478"/>
      <c r="G175" s="425"/>
      <c r="H175" s="478"/>
      <c r="I175" s="425"/>
      <c r="J175" s="478"/>
      <c r="K175" s="425"/>
      <c r="L175" s="478"/>
      <c r="M175" s="425"/>
      <c r="N175" s="478"/>
      <c r="O175" s="425"/>
      <c r="P175" s="478"/>
      <c r="Q175" s="425"/>
      <c r="R175" s="478"/>
      <c r="S175" s="425"/>
      <c r="T175" s="478"/>
      <c r="U175" s="425"/>
      <c r="V175" s="718"/>
    </row>
    <row r="176" spans="1:22" ht="14.25">
      <c r="A176" s="970"/>
      <c r="B176" s="1112"/>
      <c r="C176" s="1122"/>
      <c r="D176" s="1122"/>
      <c r="E176" s="1122"/>
      <c r="F176" s="1150"/>
      <c r="G176" s="1153" t="s">
        <v>334</v>
      </c>
      <c r="H176" s="1153"/>
      <c r="I176" s="1153"/>
      <c r="J176" s="1153"/>
      <c r="K176" s="425" t="s">
        <v>269</v>
      </c>
      <c r="L176" s="446"/>
      <c r="M176" s="446"/>
      <c r="N176" s="478"/>
      <c r="O176" s="425" t="s">
        <v>636</v>
      </c>
      <c r="P176" s="446"/>
      <c r="Q176" s="446"/>
      <c r="R176" s="478"/>
      <c r="S176" s="425" t="s">
        <v>637</v>
      </c>
      <c r="T176" s="446"/>
      <c r="U176" s="446"/>
      <c r="V176" s="478"/>
    </row>
    <row r="177" spans="1:22" ht="14.25">
      <c r="A177" s="970"/>
      <c r="B177" s="1112"/>
      <c r="C177" s="1123"/>
      <c r="D177" s="1123"/>
      <c r="E177" s="1123"/>
      <c r="F177" s="1151"/>
      <c r="G177" s="427" t="s">
        <v>489</v>
      </c>
      <c r="H177" s="427"/>
      <c r="I177" s="425" t="s">
        <v>482</v>
      </c>
      <c r="J177" s="446"/>
      <c r="K177" s="425" t="s">
        <v>465</v>
      </c>
      <c r="L177" s="478"/>
      <c r="M177" s="425" t="s">
        <v>468</v>
      </c>
      <c r="N177" s="478"/>
      <c r="O177" s="425" t="s">
        <v>465</v>
      </c>
      <c r="P177" s="478"/>
      <c r="Q177" s="425" t="s">
        <v>468</v>
      </c>
      <c r="R177" s="478"/>
      <c r="S177" s="425" t="s">
        <v>465</v>
      </c>
      <c r="T177" s="478"/>
      <c r="U177" s="425" t="s">
        <v>468</v>
      </c>
      <c r="V177" s="718"/>
    </row>
    <row r="178" spans="1:22" ht="14.25">
      <c r="A178" s="970"/>
      <c r="B178" s="1113"/>
      <c r="C178" s="425" t="s">
        <v>510</v>
      </c>
      <c r="D178" s="446"/>
      <c r="E178" s="446"/>
      <c r="F178" s="478"/>
      <c r="G178" s="427"/>
      <c r="H178" s="427"/>
      <c r="I178" s="425"/>
      <c r="J178" s="446"/>
      <c r="K178" s="425"/>
      <c r="L178" s="478"/>
      <c r="M178" s="425"/>
      <c r="N178" s="478"/>
      <c r="O178" s="425"/>
      <c r="P178" s="478"/>
      <c r="Q178" s="425"/>
      <c r="R178" s="478"/>
      <c r="S178" s="425"/>
      <c r="T178" s="478"/>
      <c r="U178" s="425"/>
      <c r="V178" s="718"/>
    </row>
    <row r="179" spans="1:22" ht="14.25">
      <c r="A179" s="970"/>
      <c r="B179" s="1115"/>
      <c r="C179" s="1124" t="s">
        <v>439</v>
      </c>
      <c r="D179" s="446"/>
      <c r="E179" s="446"/>
      <c r="F179" s="478"/>
      <c r="G179" s="427"/>
      <c r="H179" s="427"/>
      <c r="I179" s="425"/>
      <c r="J179" s="446"/>
      <c r="K179" s="425"/>
      <c r="L179" s="478"/>
      <c r="M179" s="425"/>
      <c r="N179" s="478"/>
      <c r="O179" s="425"/>
      <c r="P179" s="478"/>
      <c r="Q179" s="425"/>
      <c r="R179" s="478"/>
      <c r="S179" s="425"/>
      <c r="T179" s="478"/>
      <c r="U179" s="425"/>
      <c r="V179" s="718"/>
    </row>
    <row r="180" spans="1:22" ht="14.25">
      <c r="A180" s="970"/>
      <c r="B180" s="1000" t="s">
        <v>613</v>
      </c>
      <c r="C180" s="1000"/>
      <c r="D180" s="1000"/>
      <c r="E180" s="1000"/>
      <c r="F180" s="1000"/>
      <c r="G180" s="1000"/>
      <c r="H180" s="1000"/>
      <c r="I180" s="1000"/>
      <c r="J180" s="1000"/>
      <c r="K180" s="1000"/>
      <c r="L180" s="1000"/>
      <c r="M180" s="1000"/>
      <c r="N180" s="1000"/>
      <c r="O180" s="1000"/>
      <c r="P180" s="1000"/>
      <c r="Q180" s="1000"/>
      <c r="R180" s="1000"/>
      <c r="S180" s="1000"/>
      <c r="T180" s="1000"/>
      <c r="U180" s="1000"/>
      <c r="V180" s="1086"/>
    </row>
    <row r="181" spans="1:22" ht="14.25">
      <c r="A181" s="970"/>
      <c r="B181" s="1001" t="s">
        <v>120</v>
      </c>
      <c r="C181" s="1001"/>
      <c r="D181" s="1001"/>
      <c r="E181" s="1001"/>
      <c r="F181" s="1035"/>
      <c r="G181" s="850" t="s">
        <v>567</v>
      </c>
      <c r="H181" s="1048"/>
      <c r="I181" s="1043" t="s">
        <v>572</v>
      </c>
      <c r="J181" s="1048"/>
      <c r="K181" s="1043" t="s">
        <v>582</v>
      </c>
      <c r="L181" s="1048"/>
      <c r="M181" s="1043" t="s">
        <v>587</v>
      </c>
      <c r="N181" s="1048"/>
      <c r="O181" s="1043" t="s">
        <v>596</v>
      </c>
      <c r="P181" s="1048"/>
      <c r="Q181" s="1043" t="s">
        <v>599</v>
      </c>
      <c r="R181" s="1048"/>
      <c r="S181" s="1043" t="s">
        <v>600</v>
      </c>
      <c r="T181" s="1048"/>
      <c r="U181" s="1043" t="s">
        <v>601</v>
      </c>
      <c r="V181" s="1087"/>
    </row>
    <row r="182" spans="1:22">
      <c r="A182" s="970"/>
      <c r="B182" s="1002"/>
      <c r="C182" s="1002"/>
      <c r="D182" s="1002"/>
      <c r="E182" s="1002"/>
      <c r="F182" s="1036"/>
      <c r="G182" s="1043"/>
      <c r="H182" s="1048"/>
      <c r="I182" s="1043"/>
      <c r="J182" s="1048"/>
      <c r="K182" s="1043"/>
      <c r="L182" s="1048"/>
      <c r="M182" s="1043"/>
      <c r="N182" s="1048"/>
      <c r="O182" s="1043"/>
      <c r="P182" s="1048"/>
      <c r="Q182" s="1043"/>
      <c r="R182" s="1048"/>
      <c r="S182" s="1043"/>
      <c r="T182" s="1048"/>
      <c r="U182" s="1043"/>
      <c r="V182" s="1087"/>
    </row>
    <row r="183" spans="1:22" ht="14.25">
      <c r="A183" s="970"/>
      <c r="B183" s="1003"/>
      <c r="C183" s="1003"/>
      <c r="D183" s="1003"/>
      <c r="E183" s="1003"/>
      <c r="F183" s="1037"/>
      <c r="G183" s="1043" t="s">
        <v>176</v>
      </c>
      <c r="H183" s="850"/>
      <c r="I183" s="850"/>
      <c r="J183" s="850"/>
      <c r="K183" s="850"/>
      <c r="L183" s="1048"/>
      <c r="M183" s="1059"/>
      <c r="N183" s="1063"/>
      <c r="O183" s="1063"/>
      <c r="P183" s="1063"/>
      <c r="Q183" s="1063"/>
      <c r="R183" s="1063"/>
      <c r="S183" s="1063"/>
      <c r="T183" s="1063"/>
      <c r="U183" s="1063"/>
      <c r="V183" s="1088"/>
    </row>
    <row r="184" spans="1:22" ht="14.25">
      <c r="A184" s="970"/>
      <c r="B184" s="375" t="s">
        <v>617</v>
      </c>
      <c r="C184" s="893"/>
      <c r="D184" s="893"/>
      <c r="E184" s="893"/>
      <c r="F184" s="461"/>
      <c r="G184" s="439"/>
      <c r="H184" s="893"/>
      <c r="I184" s="893" t="s">
        <v>591</v>
      </c>
      <c r="J184" s="893"/>
      <c r="K184" s="888"/>
      <c r="L184" s="888"/>
      <c r="M184" s="893" t="s">
        <v>363</v>
      </c>
      <c r="N184" s="893"/>
      <c r="O184" s="893"/>
      <c r="P184" s="893"/>
      <c r="Q184" s="893" t="s">
        <v>591</v>
      </c>
      <c r="R184" s="893"/>
      <c r="S184" s="484"/>
      <c r="T184" s="484"/>
      <c r="U184" s="484"/>
      <c r="V184" s="552"/>
    </row>
    <row r="185" spans="1:22" ht="14.25">
      <c r="A185" s="970"/>
      <c r="B185" s="1004"/>
      <c r="C185" s="837" t="s">
        <v>569</v>
      </c>
      <c r="D185" s="497"/>
      <c r="E185" s="439" t="s">
        <v>624</v>
      </c>
      <c r="F185" s="461"/>
      <c r="G185" s="439"/>
      <c r="H185" s="893"/>
      <c r="I185" s="893" t="s">
        <v>591</v>
      </c>
      <c r="J185" s="893"/>
      <c r="K185" s="888"/>
      <c r="L185" s="888"/>
      <c r="M185" s="893" t="s">
        <v>363</v>
      </c>
      <c r="N185" s="893"/>
      <c r="O185" s="893"/>
      <c r="P185" s="893"/>
      <c r="Q185" s="893" t="s">
        <v>591</v>
      </c>
      <c r="R185" s="893"/>
      <c r="S185" s="484"/>
      <c r="T185" s="484"/>
      <c r="U185" s="484"/>
      <c r="V185" s="552"/>
    </row>
    <row r="186" spans="1:22" ht="14.25">
      <c r="A186" s="970"/>
      <c r="B186" s="1005"/>
      <c r="C186" s="620"/>
      <c r="D186" s="495"/>
      <c r="E186" s="439" t="s">
        <v>577</v>
      </c>
      <c r="F186" s="461"/>
      <c r="G186" s="439"/>
      <c r="H186" s="893"/>
      <c r="I186" s="893" t="s">
        <v>591</v>
      </c>
      <c r="J186" s="893"/>
      <c r="K186" s="888"/>
      <c r="L186" s="888"/>
      <c r="M186" s="893" t="s">
        <v>363</v>
      </c>
      <c r="N186" s="893"/>
      <c r="O186" s="893"/>
      <c r="P186" s="893"/>
      <c r="Q186" s="893" t="s">
        <v>591</v>
      </c>
      <c r="R186" s="893"/>
      <c r="S186" s="484"/>
      <c r="T186" s="484"/>
      <c r="U186" s="484"/>
      <c r="V186" s="552"/>
    </row>
    <row r="187" spans="1:22" ht="14.25">
      <c r="A187" s="970"/>
      <c r="B187" s="1006"/>
      <c r="C187" s="790"/>
      <c r="D187" s="496"/>
      <c r="E187" s="439" t="s">
        <v>579</v>
      </c>
      <c r="F187" s="461"/>
      <c r="G187" s="439"/>
      <c r="H187" s="893"/>
      <c r="I187" s="893" t="s">
        <v>591</v>
      </c>
      <c r="J187" s="893"/>
      <c r="K187" s="888"/>
      <c r="L187" s="888"/>
      <c r="M187" s="893" t="s">
        <v>363</v>
      </c>
      <c r="N187" s="893"/>
      <c r="O187" s="893"/>
      <c r="P187" s="893"/>
      <c r="Q187" s="893" t="s">
        <v>591</v>
      </c>
      <c r="R187" s="893"/>
      <c r="S187" s="484"/>
      <c r="T187" s="484"/>
      <c r="U187" s="484"/>
      <c r="V187" s="552"/>
    </row>
    <row r="188" spans="1:22" ht="14.25">
      <c r="A188" s="970"/>
      <c r="B188" s="409" t="s">
        <v>475</v>
      </c>
      <c r="C188" s="409"/>
      <c r="D188" s="409"/>
      <c r="E188" s="409"/>
      <c r="F188" s="497"/>
      <c r="G188" s="439"/>
      <c r="H188" s="893"/>
      <c r="I188" s="893" t="s">
        <v>591</v>
      </c>
      <c r="J188" s="893"/>
      <c r="K188" s="888"/>
      <c r="L188" s="888"/>
      <c r="M188" s="893" t="s">
        <v>363</v>
      </c>
      <c r="N188" s="893"/>
      <c r="O188" s="893"/>
      <c r="P188" s="893"/>
      <c r="Q188" s="893" t="s">
        <v>591</v>
      </c>
      <c r="R188" s="893"/>
      <c r="S188" s="484"/>
      <c r="T188" s="484"/>
      <c r="U188" s="484"/>
      <c r="V188" s="552"/>
    </row>
    <row r="189" spans="1:22" ht="15">
      <c r="A189" s="971"/>
      <c r="B189" s="760" t="s">
        <v>563</v>
      </c>
      <c r="C189" s="802"/>
      <c r="D189" s="802"/>
      <c r="E189" s="802"/>
      <c r="F189" s="462"/>
      <c r="G189" s="882"/>
      <c r="H189" s="889"/>
      <c r="I189" s="889"/>
      <c r="J189" s="889"/>
      <c r="K189" s="1055"/>
      <c r="L189" s="897" t="s">
        <v>114</v>
      </c>
      <c r="M189" s="802"/>
      <c r="N189" s="802"/>
      <c r="O189" s="802"/>
      <c r="P189" s="902"/>
      <c r="Q189" s="902"/>
      <c r="R189" s="1065"/>
      <c r="S189" s="1065"/>
      <c r="T189" s="1067"/>
      <c r="U189" s="1065"/>
      <c r="V189" s="950"/>
    </row>
    <row r="190" spans="1:22" ht="14.25">
      <c r="A190" s="407"/>
      <c r="B190" s="407"/>
      <c r="C190" s="407"/>
      <c r="D190" s="407"/>
      <c r="E190" s="407"/>
      <c r="F190" s="407"/>
      <c r="G190" s="483"/>
      <c r="H190" s="483"/>
      <c r="I190" s="483"/>
      <c r="J190" s="483"/>
      <c r="K190" s="483"/>
      <c r="L190" s="483"/>
      <c r="M190" s="483"/>
      <c r="N190" s="483"/>
      <c r="O190" s="483"/>
      <c r="P190" s="483"/>
      <c r="Q190" s="483"/>
      <c r="R190" s="483"/>
      <c r="S190" s="483"/>
      <c r="T190" s="483"/>
      <c r="U190" s="483"/>
      <c r="V190" s="483"/>
    </row>
    <row r="191" spans="1:22" ht="14.25">
      <c r="A191" s="407"/>
      <c r="B191" s="407"/>
      <c r="C191" s="407"/>
      <c r="D191" s="407"/>
      <c r="E191" s="407"/>
      <c r="F191" s="407"/>
      <c r="G191" s="483"/>
      <c r="H191" s="483"/>
      <c r="I191" s="483"/>
      <c r="J191" s="483"/>
      <c r="K191" s="483"/>
      <c r="L191" s="483"/>
      <c r="M191" s="483"/>
      <c r="N191" s="483"/>
      <c r="O191" s="483"/>
      <c r="P191" s="483"/>
      <c r="Q191" s="483"/>
      <c r="R191" s="483"/>
      <c r="S191" s="483"/>
      <c r="T191" s="483"/>
      <c r="U191" s="483"/>
      <c r="V191" s="483"/>
    </row>
    <row r="192" spans="1:22" ht="15">
      <c r="A192" s="972" t="s">
        <v>568</v>
      </c>
      <c r="B192" s="972"/>
      <c r="C192" s="972"/>
      <c r="D192" s="972"/>
      <c r="E192" s="972"/>
      <c r="F192" s="972"/>
      <c r="G192" s="972"/>
      <c r="H192" s="972"/>
      <c r="I192" s="972"/>
      <c r="J192" s="972"/>
      <c r="K192" s="972"/>
      <c r="L192" s="972"/>
      <c r="M192" s="972"/>
      <c r="N192" s="972"/>
      <c r="O192" s="972"/>
      <c r="P192" s="972"/>
      <c r="Q192" s="972"/>
      <c r="R192" s="972"/>
      <c r="S192" s="972"/>
      <c r="T192" s="972"/>
      <c r="U192" s="972"/>
      <c r="V192" s="972"/>
    </row>
    <row r="193" spans="1:22" ht="15.75">
      <c r="A193" s="968" t="s">
        <v>609</v>
      </c>
      <c r="B193" s="968"/>
      <c r="C193" s="968"/>
      <c r="D193" s="968"/>
      <c r="E193" s="968"/>
      <c r="F193" s="968"/>
      <c r="G193" s="968"/>
      <c r="H193" s="968"/>
      <c r="I193" s="968"/>
      <c r="J193" s="968"/>
      <c r="K193" s="968"/>
      <c r="L193" s="968"/>
      <c r="M193" s="968"/>
      <c r="N193" s="968"/>
      <c r="O193" s="968"/>
      <c r="P193" s="968"/>
      <c r="Q193" s="968"/>
      <c r="R193" s="968"/>
      <c r="S193" s="968"/>
      <c r="T193" s="968"/>
      <c r="U193" s="968"/>
      <c r="V193" s="968"/>
    </row>
    <row r="194" spans="1:22" ht="14.25">
      <c r="A194" s="602" t="s">
        <v>421</v>
      </c>
      <c r="B194" s="815" t="s">
        <v>64</v>
      </c>
      <c r="C194" s="815"/>
      <c r="D194" s="821"/>
      <c r="E194" s="647"/>
      <c r="F194" s="520"/>
      <c r="G194" s="520"/>
      <c r="H194" s="520"/>
      <c r="I194" s="520"/>
      <c r="J194" s="520"/>
      <c r="K194" s="520"/>
      <c r="L194" s="520"/>
      <c r="M194" s="520"/>
      <c r="N194" s="520"/>
      <c r="O194" s="520"/>
      <c r="P194" s="520"/>
      <c r="Q194" s="520"/>
      <c r="R194" s="520"/>
      <c r="S194" s="520"/>
      <c r="T194" s="520"/>
      <c r="U194" s="520"/>
      <c r="V194" s="543"/>
    </row>
    <row r="195" spans="1:22" ht="15">
      <c r="A195" s="603"/>
      <c r="B195" s="618" t="s">
        <v>501</v>
      </c>
      <c r="C195" s="618"/>
      <c r="D195" s="630"/>
      <c r="E195" s="648"/>
      <c r="F195" s="662"/>
      <c r="G195" s="662"/>
      <c r="H195" s="662"/>
      <c r="I195" s="662"/>
      <c r="J195" s="662"/>
      <c r="K195" s="662"/>
      <c r="L195" s="662"/>
      <c r="M195" s="662"/>
      <c r="N195" s="662"/>
      <c r="O195" s="662"/>
      <c r="P195" s="662"/>
      <c r="Q195" s="662"/>
      <c r="R195" s="662"/>
      <c r="S195" s="662"/>
      <c r="T195" s="662"/>
      <c r="U195" s="662"/>
      <c r="V195" s="728"/>
    </row>
    <row r="196" spans="1:22" ht="14.25">
      <c r="A196" s="603"/>
      <c r="B196" s="619" t="s">
        <v>431</v>
      </c>
      <c r="C196" s="472"/>
      <c r="D196" s="631"/>
      <c r="E196" s="1144" t="s">
        <v>634</v>
      </c>
      <c r="F196" s="1152"/>
      <c r="G196" s="1152"/>
      <c r="H196" s="1157"/>
      <c r="I196" s="1157"/>
      <c r="J196" s="1152" t="s">
        <v>481</v>
      </c>
      <c r="K196" s="1165"/>
      <c r="L196" s="1165"/>
      <c r="M196" s="1152" t="s">
        <v>156</v>
      </c>
      <c r="N196" s="1172"/>
      <c r="O196" s="1172"/>
      <c r="P196" s="1172"/>
      <c r="Q196" s="1172"/>
      <c r="R196" s="1172"/>
      <c r="S196" s="1172"/>
      <c r="T196" s="1172"/>
      <c r="U196" s="1172"/>
      <c r="V196" s="1192"/>
    </row>
    <row r="197" spans="1:22">
      <c r="A197" s="603"/>
      <c r="B197" s="620"/>
      <c r="C197" s="407"/>
      <c r="D197" s="632"/>
      <c r="E197" s="650"/>
      <c r="F197" s="663"/>
      <c r="G197" s="663"/>
      <c r="H197" s="685" t="s">
        <v>137</v>
      </c>
      <c r="I197" s="663" t="s">
        <v>144</v>
      </c>
      <c r="J197" s="663"/>
      <c r="K197" s="663"/>
      <c r="L197" s="663"/>
      <c r="M197" s="663"/>
      <c r="N197" s="663"/>
      <c r="O197" s="685" t="s">
        <v>167</v>
      </c>
      <c r="P197" s="663" t="s">
        <v>178</v>
      </c>
      <c r="Q197" s="663"/>
      <c r="R197" s="663"/>
      <c r="S197" s="663"/>
      <c r="T197" s="663"/>
      <c r="U197" s="663"/>
      <c r="V197" s="1193"/>
    </row>
    <row r="198" spans="1:22">
      <c r="A198" s="603"/>
      <c r="B198" s="620"/>
      <c r="C198" s="407"/>
      <c r="D198" s="632"/>
      <c r="E198" s="650"/>
      <c r="F198" s="663"/>
      <c r="G198" s="663"/>
      <c r="H198" s="685" t="s">
        <v>143</v>
      </c>
      <c r="I198" s="663" t="s">
        <v>147</v>
      </c>
      <c r="J198" s="663"/>
      <c r="K198" s="663"/>
      <c r="L198" s="663"/>
      <c r="M198" s="663"/>
      <c r="N198" s="663"/>
      <c r="O198" s="685" t="s">
        <v>170</v>
      </c>
      <c r="P198" s="663" t="s">
        <v>181</v>
      </c>
      <c r="Q198" s="663"/>
      <c r="R198" s="663"/>
      <c r="S198" s="663"/>
      <c r="T198" s="663"/>
      <c r="U198" s="663"/>
      <c r="V198" s="1193"/>
    </row>
    <row r="199" spans="1:22" ht="14.25">
      <c r="A199" s="603"/>
      <c r="B199" s="621"/>
      <c r="C199" s="625"/>
      <c r="D199" s="633"/>
      <c r="E199" s="651"/>
      <c r="F199" s="664"/>
      <c r="G199" s="664"/>
      <c r="H199" s="664"/>
      <c r="I199" s="664"/>
      <c r="J199" s="664"/>
      <c r="K199" s="664"/>
      <c r="L199" s="664"/>
      <c r="M199" s="664"/>
      <c r="N199" s="664"/>
      <c r="O199" s="664"/>
      <c r="P199" s="664"/>
      <c r="Q199" s="664"/>
      <c r="R199" s="664"/>
      <c r="S199" s="664"/>
      <c r="T199" s="664"/>
      <c r="U199" s="664"/>
      <c r="V199" s="730"/>
    </row>
    <row r="200" spans="1:22" ht="14.25">
      <c r="A200" s="603"/>
      <c r="B200" s="619" t="s">
        <v>210</v>
      </c>
      <c r="C200" s="472"/>
      <c r="D200" s="472"/>
      <c r="E200" s="652" t="s">
        <v>60</v>
      </c>
      <c r="F200" s="665"/>
      <c r="G200" s="670"/>
      <c r="H200" s="679"/>
      <c r="I200" s="679"/>
      <c r="J200" s="679"/>
      <c r="K200" s="700" t="s">
        <v>159</v>
      </c>
      <c r="L200" s="700"/>
      <c r="M200" s="706"/>
      <c r="N200" s="708"/>
      <c r="O200" s="710" t="s">
        <v>232</v>
      </c>
      <c r="P200" s="618"/>
      <c r="Q200" s="670"/>
      <c r="R200" s="679"/>
      <c r="S200" s="679"/>
      <c r="T200" s="679"/>
      <c r="U200" s="679"/>
      <c r="V200" s="731"/>
    </row>
    <row r="201" spans="1:22" ht="14.25">
      <c r="A201" s="1100"/>
      <c r="B201" s="621"/>
      <c r="C201" s="625"/>
      <c r="D201" s="625"/>
      <c r="E201" s="1028" t="s">
        <v>134</v>
      </c>
      <c r="F201" s="1038"/>
      <c r="G201" s="670"/>
      <c r="H201" s="679"/>
      <c r="I201" s="679"/>
      <c r="J201" s="679"/>
      <c r="K201" s="679"/>
      <c r="L201" s="679"/>
      <c r="M201" s="679"/>
      <c r="N201" s="679"/>
      <c r="O201" s="679"/>
      <c r="P201" s="679"/>
      <c r="Q201" s="679"/>
      <c r="R201" s="679"/>
      <c r="S201" s="679"/>
      <c r="T201" s="679"/>
      <c r="U201" s="679"/>
      <c r="V201" s="731"/>
    </row>
    <row r="202" spans="1:22" ht="14.25">
      <c r="A202" s="974" t="s">
        <v>524</v>
      </c>
      <c r="B202" s="1007"/>
      <c r="C202" s="1007"/>
      <c r="D202" s="1007"/>
      <c r="E202" s="1007"/>
      <c r="F202" s="1007"/>
      <c r="G202" s="1007"/>
      <c r="H202" s="1007"/>
      <c r="I202" s="1007"/>
      <c r="J202" s="1007"/>
      <c r="K202" s="1007"/>
      <c r="L202" s="1007"/>
      <c r="M202" s="1007"/>
      <c r="N202" s="1007"/>
      <c r="O202" s="1007"/>
      <c r="P202" s="1007"/>
      <c r="Q202" s="1007"/>
      <c r="R202" s="1007"/>
      <c r="S202" s="1007"/>
      <c r="T202" s="1007"/>
      <c r="U202" s="1007"/>
      <c r="V202" s="1089"/>
    </row>
    <row r="203" spans="1:22" ht="15">
      <c r="A203" s="760" t="s">
        <v>526</v>
      </c>
      <c r="B203" s="802"/>
      <c r="C203" s="802"/>
      <c r="D203" s="802"/>
      <c r="E203" s="802"/>
      <c r="F203" s="802"/>
      <c r="G203" s="802"/>
      <c r="H203" s="802"/>
      <c r="I203" s="1160"/>
      <c r="J203" s="1164"/>
      <c r="K203" s="1164"/>
      <c r="L203" s="1167" t="s">
        <v>586</v>
      </c>
      <c r="M203" s="440" t="s">
        <v>594</v>
      </c>
      <c r="N203" s="802"/>
      <c r="O203" s="802"/>
      <c r="P203" s="802"/>
      <c r="Q203" s="802"/>
      <c r="R203" s="802"/>
      <c r="S203" s="462"/>
      <c r="T203" s="1160"/>
      <c r="U203" s="1164"/>
      <c r="V203" s="1194" t="s">
        <v>179</v>
      </c>
    </row>
    <row r="204" spans="1:22" ht="14.25">
      <c r="A204" s="970" t="s">
        <v>548</v>
      </c>
      <c r="B204" s="1000" t="s">
        <v>613</v>
      </c>
      <c r="C204" s="1000"/>
      <c r="D204" s="1000"/>
      <c r="E204" s="1000"/>
      <c r="F204" s="1000"/>
      <c r="G204" s="1000"/>
      <c r="H204" s="1000"/>
      <c r="I204" s="1000"/>
      <c r="J204" s="1000"/>
      <c r="K204" s="1000"/>
      <c r="L204" s="1000"/>
      <c r="M204" s="1000"/>
      <c r="N204" s="1000"/>
      <c r="O204" s="1000"/>
      <c r="P204" s="1000"/>
      <c r="Q204" s="1000"/>
      <c r="R204" s="1000"/>
      <c r="S204" s="1000"/>
      <c r="T204" s="1000"/>
      <c r="U204" s="1000"/>
      <c r="V204" s="1086"/>
    </row>
    <row r="205" spans="1:22" ht="14.25">
      <c r="A205" s="970"/>
      <c r="B205" s="1001" t="s">
        <v>120</v>
      </c>
      <c r="C205" s="1001"/>
      <c r="D205" s="1001"/>
      <c r="E205" s="1001"/>
      <c r="F205" s="1035"/>
      <c r="G205" s="850" t="s">
        <v>567</v>
      </c>
      <c r="H205" s="1048"/>
      <c r="I205" s="1043" t="s">
        <v>572</v>
      </c>
      <c r="J205" s="1048"/>
      <c r="K205" s="1043" t="s">
        <v>582</v>
      </c>
      <c r="L205" s="1048"/>
      <c r="M205" s="1043" t="s">
        <v>587</v>
      </c>
      <c r="N205" s="1048"/>
      <c r="O205" s="1043" t="s">
        <v>596</v>
      </c>
      <c r="P205" s="1048"/>
      <c r="Q205" s="1043" t="s">
        <v>599</v>
      </c>
      <c r="R205" s="1048"/>
      <c r="S205" s="1043" t="s">
        <v>600</v>
      </c>
      <c r="T205" s="1048"/>
      <c r="U205" s="1043" t="s">
        <v>601</v>
      </c>
      <c r="V205" s="1087"/>
    </row>
    <row r="206" spans="1:22">
      <c r="A206" s="970"/>
      <c r="B206" s="1002"/>
      <c r="C206" s="1002"/>
      <c r="D206" s="1002"/>
      <c r="E206" s="1002"/>
      <c r="F206" s="1036"/>
      <c r="G206" s="1043"/>
      <c r="H206" s="1048"/>
      <c r="I206" s="1043"/>
      <c r="J206" s="1048"/>
      <c r="K206" s="1043"/>
      <c r="L206" s="1048"/>
      <c r="M206" s="1043"/>
      <c r="N206" s="1048"/>
      <c r="O206" s="1043"/>
      <c r="P206" s="1048"/>
      <c r="Q206" s="1043"/>
      <c r="R206" s="1048"/>
      <c r="S206" s="1043"/>
      <c r="T206" s="1048"/>
      <c r="U206" s="1043"/>
      <c r="V206" s="1087"/>
    </row>
    <row r="207" spans="1:22" ht="14.25">
      <c r="A207" s="970"/>
      <c r="B207" s="1003"/>
      <c r="C207" s="1003"/>
      <c r="D207" s="1003"/>
      <c r="E207" s="1003"/>
      <c r="F207" s="1037"/>
      <c r="G207" s="1043" t="s">
        <v>176</v>
      </c>
      <c r="H207" s="850"/>
      <c r="I207" s="850"/>
      <c r="J207" s="850"/>
      <c r="K207" s="850"/>
      <c r="L207" s="1048"/>
      <c r="M207" s="1059"/>
      <c r="N207" s="1063"/>
      <c r="O207" s="1063"/>
      <c r="P207" s="1063"/>
      <c r="Q207" s="1063"/>
      <c r="R207" s="1063"/>
      <c r="S207" s="1063"/>
      <c r="T207" s="1063"/>
      <c r="U207" s="1063"/>
      <c r="V207" s="1088"/>
    </row>
    <row r="208" spans="1:22" ht="14.25">
      <c r="A208" s="970"/>
      <c r="B208" s="375" t="s">
        <v>617</v>
      </c>
      <c r="C208" s="893"/>
      <c r="D208" s="893"/>
      <c r="E208" s="893"/>
      <c r="F208" s="461"/>
      <c r="G208" s="439"/>
      <c r="H208" s="893"/>
      <c r="I208" s="893" t="s">
        <v>591</v>
      </c>
      <c r="J208" s="893"/>
      <c r="K208" s="888"/>
      <c r="L208" s="888"/>
      <c r="M208" s="893" t="s">
        <v>363</v>
      </c>
      <c r="N208" s="893"/>
      <c r="O208" s="893"/>
      <c r="P208" s="893"/>
      <c r="Q208" s="893" t="s">
        <v>591</v>
      </c>
      <c r="R208" s="893"/>
      <c r="S208" s="484"/>
      <c r="T208" s="484"/>
      <c r="U208" s="484"/>
      <c r="V208" s="552"/>
    </row>
    <row r="209" spans="1:22" ht="14.25">
      <c r="A209" s="970"/>
      <c r="B209" s="1004"/>
      <c r="C209" s="837" t="s">
        <v>569</v>
      </c>
      <c r="D209" s="497"/>
      <c r="E209" s="439" t="s">
        <v>624</v>
      </c>
      <c r="F209" s="461"/>
      <c r="G209" s="439"/>
      <c r="H209" s="893"/>
      <c r="I209" s="893" t="s">
        <v>591</v>
      </c>
      <c r="J209" s="893"/>
      <c r="K209" s="888"/>
      <c r="L209" s="888"/>
      <c r="M209" s="893" t="s">
        <v>363</v>
      </c>
      <c r="N209" s="893"/>
      <c r="O209" s="893"/>
      <c r="P209" s="893"/>
      <c r="Q209" s="893" t="s">
        <v>591</v>
      </c>
      <c r="R209" s="893"/>
      <c r="S209" s="484"/>
      <c r="T209" s="484"/>
      <c r="U209" s="484"/>
      <c r="V209" s="552"/>
    </row>
    <row r="210" spans="1:22" ht="14.25">
      <c r="A210" s="970"/>
      <c r="B210" s="1005"/>
      <c r="C210" s="620"/>
      <c r="D210" s="495"/>
      <c r="E210" s="439" t="s">
        <v>577</v>
      </c>
      <c r="F210" s="461"/>
      <c r="G210" s="439"/>
      <c r="H210" s="893"/>
      <c r="I210" s="893" t="s">
        <v>591</v>
      </c>
      <c r="J210" s="893"/>
      <c r="K210" s="888"/>
      <c r="L210" s="888"/>
      <c r="M210" s="893" t="s">
        <v>363</v>
      </c>
      <c r="N210" s="893"/>
      <c r="O210" s="893"/>
      <c r="P210" s="893"/>
      <c r="Q210" s="893" t="s">
        <v>591</v>
      </c>
      <c r="R210" s="893"/>
      <c r="S210" s="484"/>
      <c r="T210" s="484"/>
      <c r="U210" s="484"/>
      <c r="V210" s="552"/>
    </row>
    <row r="211" spans="1:22" ht="14.25">
      <c r="A211" s="970"/>
      <c r="B211" s="1006"/>
      <c r="C211" s="790"/>
      <c r="D211" s="496"/>
      <c r="E211" s="439" t="s">
        <v>579</v>
      </c>
      <c r="F211" s="461"/>
      <c r="G211" s="439"/>
      <c r="H211" s="893"/>
      <c r="I211" s="893" t="s">
        <v>591</v>
      </c>
      <c r="J211" s="893"/>
      <c r="K211" s="888"/>
      <c r="L211" s="888"/>
      <c r="M211" s="893" t="s">
        <v>363</v>
      </c>
      <c r="N211" s="893"/>
      <c r="O211" s="893"/>
      <c r="P211" s="893"/>
      <c r="Q211" s="893" t="s">
        <v>591</v>
      </c>
      <c r="R211" s="893"/>
      <c r="S211" s="484"/>
      <c r="T211" s="484"/>
      <c r="U211" s="484"/>
      <c r="V211" s="552"/>
    </row>
    <row r="212" spans="1:22" ht="14.25">
      <c r="A212" s="970"/>
      <c r="B212" s="409" t="s">
        <v>475</v>
      </c>
      <c r="C212" s="409"/>
      <c r="D212" s="409"/>
      <c r="E212" s="409"/>
      <c r="F212" s="497"/>
      <c r="G212" s="439"/>
      <c r="H212" s="893"/>
      <c r="I212" s="893" t="s">
        <v>591</v>
      </c>
      <c r="J212" s="893"/>
      <c r="K212" s="888"/>
      <c r="L212" s="888"/>
      <c r="M212" s="893" t="s">
        <v>363</v>
      </c>
      <c r="N212" s="893"/>
      <c r="O212" s="893"/>
      <c r="P212" s="893"/>
      <c r="Q212" s="893" t="s">
        <v>591</v>
      </c>
      <c r="R212" s="893"/>
      <c r="S212" s="484"/>
      <c r="T212" s="484"/>
      <c r="U212" s="484"/>
      <c r="V212" s="552"/>
    </row>
    <row r="213" spans="1:22" ht="15">
      <c r="A213" s="970"/>
      <c r="B213" s="760" t="s">
        <v>563</v>
      </c>
      <c r="C213" s="802"/>
      <c r="D213" s="802"/>
      <c r="E213" s="802"/>
      <c r="F213" s="462"/>
      <c r="G213" s="882"/>
      <c r="H213" s="889"/>
      <c r="I213" s="889"/>
      <c r="J213" s="889"/>
      <c r="K213" s="1055"/>
      <c r="L213" s="897" t="s">
        <v>114</v>
      </c>
      <c r="M213" s="802"/>
      <c r="N213" s="802"/>
      <c r="O213" s="802"/>
      <c r="P213" s="902"/>
      <c r="Q213" s="902"/>
      <c r="R213" s="1065"/>
      <c r="S213" s="1065"/>
      <c r="T213" s="1067"/>
      <c r="U213" s="1065"/>
      <c r="V213" s="950"/>
    </row>
    <row r="214" spans="1:22" ht="14.25">
      <c r="A214" s="969" t="s">
        <v>550</v>
      </c>
      <c r="B214" s="1000" t="s">
        <v>613</v>
      </c>
      <c r="C214" s="1000"/>
      <c r="D214" s="1000"/>
      <c r="E214" s="1000"/>
      <c r="F214" s="1000"/>
      <c r="G214" s="1000"/>
      <c r="H214" s="1000"/>
      <c r="I214" s="1000"/>
      <c r="J214" s="1000"/>
      <c r="K214" s="1000"/>
      <c r="L214" s="1000"/>
      <c r="M214" s="1000"/>
      <c r="N214" s="1000"/>
      <c r="O214" s="1000"/>
      <c r="P214" s="1000"/>
      <c r="Q214" s="1000"/>
      <c r="R214" s="1000"/>
      <c r="S214" s="1000"/>
      <c r="T214" s="1000"/>
      <c r="U214" s="1000"/>
      <c r="V214" s="1086"/>
    </row>
    <row r="215" spans="1:22" ht="14.25">
      <c r="A215" s="970"/>
      <c r="B215" s="1001" t="s">
        <v>120</v>
      </c>
      <c r="C215" s="1001"/>
      <c r="D215" s="1001"/>
      <c r="E215" s="1001"/>
      <c r="F215" s="1035"/>
      <c r="G215" s="850" t="s">
        <v>567</v>
      </c>
      <c r="H215" s="1048"/>
      <c r="I215" s="1043" t="s">
        <v>572</v>
      </c>
      <c r="J215" s="1048"/>
      <c r="K215" s="1043" t="s">
        <v>582</v>
      </c>
      <c r="L215" s="1048"/>
      <c r="M215" s="1043" t="s">
        <v>587</v>
      </c>
      <c r="N215" s="1048"/>
      <c r="O215" s="1043" t="s">
        <v>596</v>
      </c>
      <c r="P215" s="1048"/>
      <c r="Q215" s="1043" t="s">
        <v>599</v>
      </c>
      <c r="R215" s="1048"/>
      <c r="S215" s="1043" t="s">
        <v>600</v>
      </c>
      <c r="T215" s="1048"/>
      <c r="U215" s="1043" t="s">
        <v>601</v>
      </c>
      <c r="V215" s="1087"/>
    </row>
    <row r="216" spans="1:22">
      <c r="A216" s="970"/>
      <c r="B216" s="1002"/>
      <c r="C216" s="1002"/>
      <c r="D216" s="1002"/>
      <c r="E216" s="1002"/>
      <c r="F216" s="1036"/>
      <c r="G216" s="1043"/>
      <c r="H216" s="1048"/>
      <c r="I216" s="1043"/>
      <c r="J216" s="1048"/>
      <c r="K216" s="1043"/>
      <c r="L216" s="1048"/>
      <c r="M216" s="1043"/>
      <c r="N216" s="1048"/>
      <c r="O216" s="1043"/>
      <c r="P216" s="1048"/>
      <c r="Q216" s="1043"/>
      <c r="R216" s="1048"/>
      <c r="S216" s="1043"/>
      <c r="T216" s="1048"/>
      <c r="U216" s="1043"/>
      <c r="V216" s="1087"/>
    </row>
    <row r="217" spans="1:22" ht="14.25">
      <c r="A217" s="970"/>
      <c r="B217" s="1003"/>
      <c r="C217" s="1003"/>
      <c r="D217" s="1003"/>
      <c r="E217" s="1003"/>
      <c r="F217" s="1037"/>
      <c r="G217" s="1043" t="s">
        <v>176</v>
      </c>
      <c r="H217" s="850"/>
      <c r="I217" s="850"/>
      <c r="J217" s="850"/>
      <c r="K217" s="850"/>
      <c r="L217" s="1048"/>
      <c r="M217" s="1059"/>
      <c r="N217" s="1063"/>
      <c r="O217" s="1063"/>
      <c r="P217" s="1063"/>
      <c r="Q217" s="1063"/>
      <c r="R217" s="1063"/>
      <c r="S217" s="1063"/>
      <c r="T217" s="1063"/>
      <c r="U217" s="1063"/>
      <c r="V217" s="1088"/>
    </row>
    <row r="218" spans="1:22" ht="14.25">
      <c r="A218" s="970"/>
      <c r="B218" s="375" t="s">
        <v>617</v>
      </c>
      <c r="C218" s="893"/>
      <c r="D218" s="893"/>
      <c r="E218" s="893"/>
      <c r="F218" s="461"/>
      <c r="G218" s="439"/>
      <c r="H218" s="893"/>
      <c r="I218" s="893" t="s">
        <v>591</v>
      </c>
      <c r="J218" s="893"/>
      <c r="K218" s="888"/>
      <c r="L218" s="888"/>
      <c r="M218" s="893" t="s">
        <v>363</v>
      </c>
      <c r="N218" s="893"/>
      <c r="O218" s="893"/>
      <c r="P218" s="893"/>
      <c r="Q218" s="893" t="s">
        <v>591</v>
      </c>
      <c r="R218" s="893"/>
      <c r="S218" s="484"/>
      <c r="T218" s="484"/>
      <c r="U218" s="484"/>
      <c r="V218" s="552"/>
    </row>
    <row r="219" spans="1:22" ht="14.25">
      <c r="A219" s="970"/>
      <c r="B219" s="1004"/>
      <c r="C219" s="837" t="s">
        <v>569</v>
      </c>
      <c r="D219" s="497"/>
      <c r="E219" s="439" t="s">
        <v>624</v>
      </c>
      <c r="F219" s="461"/>
      <c r="G219" s="439"/>
      <c r="H219" s="893"/>
      <c r="I219" s="893" t="s">
        <v>591</v>
      </c>
      <c r="J219" s="893"/>
      <c r="K219" s="888"/>
      <c r="L219" s="888"/>
      <c r="M219" s="893" t="s">
        <v>363</v>
      </c>
      <c r="N219" s="893"/>
      <c r="O219" s="893"/>
      <c r="P219" s="893"/>
      <c r="Q219" s="893" t="s">
        <v>591</v>
      </c>
      <c r="R219" s="893"/>
      <c r="S219" s="484"/>
      <c r="T219" s="484"/>
      <c r="U219" s="484"/>
      <c r="V219" s="552"/>
    </row>
    <row r="220" spans="1:22" ht="14.25">
      <c r="A220" s="970"/>
      <c r="B220" s="1005"/>
      <c r="C220" s="620"/>
      <c r="D220" s="495"/>
      <c r="E220" s="439" t="s">
        <v>577</v>
      </c>
      <c r="F220" s="461"/>
      <c r="G220" s="439"/>
      <c r="H220" s="893"/>
      <c r="I220" s="893" t="s">
        <v>591</v>
      </c>
      <c r="J220" s="893"/>
      <c r="K220" s="888"/>
      <c r="L220" s="888"/>
      <c r="M220" s="893" t="s">
        <v>363</v>
      </c>
      <c r="N220" s="893"/>
      <c r="O220" s="893"/>
      <c r="P220" s="893"/>
      <c r="Q220" s="893" t="s">
        <v>591</v>
      </c>
      <c r="R220" s="893"/>
      <c r="S220" s="484"/>
      <c r="T220" s="484"/>
      <c r="U220" s="484"/>
      <c r="V220" s="552"/>
    </row>
    <row r="221" spans="1:22" ht="14.25">
      <c r="A221" s="970"/>
      <c r="B221" s="1006"/>
      <c r="C221" s="790"/>
      <c r="D221" s="496"/>
      <c r="E221" s="439" t="s">
        <v>579</v>
      </c>
      <c r="F221" s="461"/>
      <c r="G221" s="439"/>
      <c r="H221" s="893"/>
      <c r="I221" s="893" t="s">
        <v>591</v>
      </c>
      <c r="J221" s="893"/>
      <c r="K221" s="888"/>
      <c r="L221" s="888"/>
      <c r="M221" s="893" t="s">
        <v>363</v>
      </c>
      <c r="N221" s="893"/>
      <c r="O221" s="893"/>
      <c r="P221" s="893"/>
      <c r="Q221" s="893" t="s">
        <v>591</v>
      </c>
      <c r="R221" s="893"/>
      <c r="S221" s="484"/>
      <c r="T221" s="484"/>
      <c r="U221" s="484"/>
      <c r="V221" s="552"/>
    </row>
    <row r="222" spans="1:22" ht="14.25">
      <c r="A222" s="970"/>
      <c r="B222" s="409" t="s">
        <v>475</v>
      </c>
      <c r="C222" s="409"/>
      <c r="D222" s="409"/>
      <c r="E222" s="409"/>
      <c r="F222" s="497"/>
      <c r="G222" s="439"/>
      <c r="H222" s="893"/>
      <c r="I222" s="893" t="s">
        <v>591</v>
      </c>
      <c r="J222" s="893"/>
      <c r="K222" s="888"/>
      <c r="L222" s="888"/>
      <c r="M222" s="893" t="s">
        <v>363</v>
      </c>
      <c r="N222" s="893"/>
      <c r="O222" s="893"/>
      <c r="P222" s="893"/>
      <c r="Q222" s="893" t="s">
        <v>591</v>
      </c>
      <c r="R222" s="893"/>
      <c r="S222" s="484"/>
      <c r="T222" s="484"/>
      <c r="U222" s="484"/>
      <c r="V222" s="552"/>
    </row>
    <row r="223" spans="1:22" ht="15">
      <c r="A223" s="971"/>
      <c r="B223" s="760" t="s">
        <v>563</v>
      </c>
      <c r="C223" s="802"/>
      <c r="D223" s="802"/>
      <c r="E223" s="802"/>
      <c r="F223" s="462"/>
      <c r="G223" s="882"/>
      <c r="H223" s="889"/>
      <c r="I223" s="889"/>
      <c r="J223" s="889"/>
      <c r="K223" s="1055"/>
      <c r="L223" s="897" t="s">
        <v>114</v>
      </c>
      <c r="M223" s="802"/>
      <c r="N223" s="802"/>
      <c r="O223" s="802"/>
      <c r="P223" s="902"/>
      <c r="Q223" s="902"/>
      <c r="R223" s="1065"/>
      <c r="S223" s="1065"/>
      <c r="T223" s="1067"/>
      <c r="U223" s="1065"/>
      <c r="V223" s="950"/>
    </row>
    <row r="224" spans="1:22" ht="14.25">
      <c r="A224" s="969" t="s">
        <v>552</v>
      </c>
      <c r="B224" s="1000" t="s">
        <v>613</v>
      </c>
      <c r="C224" s="1000"/>
      <c r="D224" s="1000"/>
      <c r="E224" s="1000"/>
      <c r="F224" s="1000"/>
      <c r="G224" s="1000"/>
      <c r="H224" s="1000"/>
      <c r="I224" s="1000"/>
      <c r="J224" s="1000"/>
      <c r="K224" s="1000"/>
      <c r="L224" s="1000"/>
      <c r="M224" s="1000"/>
      <c r="N224" s="1000"/>
      <c r="O224" s="1000"/>
      <c r="P224" s="1000"/>
      <c r="Q224" s="1000"/>
      <c r="R224" s="1000"/>
      <c r="S224" s="1000"/>
      <c r="T224" s="1000"/>
      <c r="U224" s="1000"/>
      <c r="V224" s="1086"/>
    </row>
    <row r="225" spans="1:22" ht="14.25">
      <c r="A225" s="970"/>
      <c r="B225" s="1001" t="s">
        <v>120</v>
      </c>
      <c r="C225" s="1001"/>
      <c r="D225" s="1001"/>
      <c r="E225" s="1001"/>
      <c r="F225" s="1035"/>
      <c r="G225" s="850" t="s">
        <v>567</v>
      </c>
      <c r="H225" s="1048"/>
      <c r="I225" s="1043" t="s">
        <v>572</v>
      </c>
      <c r="J225" s="1048"/>
      <c r="K225" s="1043" t="s">
        <v>582</v>
      </c>
      <c r="L225" s="1048"/>
      <c r="M225" s="1043" t="s">
        <v>587</v>
      </c>
      <c r="N225" s="1048"/>
      <c r="O225" s="1043" t="s">
        <v>596</v>
      </c>
      <c r="P225" s="1048"/>
      <c r="Q225" s="1043" t="s">
        <v>599</v>
      </c>
      <c r="R225" s="1048"/>
      <c r="S225" s="1043" t="s">
        <v>600</v>
      </c>
      <c r="T225" s="1048"/>
      <c r="U225" s="1043" t="s">
        <v>601</v>
      </c>
      <c r="V225" s="1087"/>
    </row>
    <row r="226" spans="1:22">
      <c r="A226" s="970"/>
      <c r="B226" s="1002"/>
      <c r="C226" s="1002"/>
      <c r="D226" s="1002"/>
      <c r="E226" s="1002"/>
      <c r="F226" s="1036"/>
      <c r="G226" s="1043"/>
      <c r="H226" s="1048"/>
      <c r="I226" s="1043"/>
      <c r="J226" s="1048"/>
      <c r="K226" s="1043"/>
      <c r="L226" s="1048"/>
      <c r="M226" s="1043"/>
      <c r="N226" s="1048"/>
      <c r="O226" s="1043"/>
      <c r="P226" s="1048"/>
      <c r="Q226" s="1043"/>
      <c r="R226" s="1048"/>
      <c r="S226" s="1043"/>
      <c r="T226" s="1048"/>
      <c r="U226" s="1043"/>
      <c r="V226" s="1087"/>
    </row>
    <row r="227" spans="1:22" ht="14.25">
      <c r="A227" s="970"/>
      <c r="B227" s="1003"/>
      <c r="C227" s="1003"/>
      <c r="D227" s="1003"/>
      <c r="E227" s="1003"/>
      <c r="F227" s="1037"/>
      <c r="G227" s="1043" t="s">
        <v>176</v>
      </c>
      <c r="H227" s="850"/>
      <c r="I227" s="850"/>
      <c r="J227" s="850"/>
      <c r="K227" s="850"/>
      <c r="L227" s="1048"/>
      <c r="M227" s="1059"/>
      <c r="N227" s="1063"/>
      <c r="O227" s="1063"/>
      <c r="P227" s="1063"/>
      <c r="Q227" s="1063"/>
      <c r="R227" s="1063"/>
      <c r="S227" s="1063"/>
      <c r="T227" s="1063"/>
      <c r="U227" s="1063"/>
      <c r="V227" s="1088"/>
    </row>
    <row r="228" spans="1:22" ht="14.25">
      <c r="A228" s="970"/>
      <c r="B228" s="375" t="s">
        <v>617</v>
      </c>
      <c r="C228" s="893"/>
      <c r="D228" s="893"/>
      <c r="E228" s="893"/>
      <c r="F228" s="461"/>
      <c r="G228" s="439"/>
      <c r="H228" s="893"/>
      <c r="I228" s="893" t="s">
        <v>591</v>
      </c>
      <c r="J228" s="893"/>
      <c r="K228" s="888"/>
      <c r="L228" s="888"/>
      <c r="M228" s="893" t="s">
        <v>363</v>
      </c>
      <c r="N228" s="893"/>
      <c r="O228" s="893"/>
      <c r="P228" s="893"/>
      <c r="Q228" s="893" t="s">
        <v>591</v>
      </c>
      <c r="R228" s="893"/>
      <c r="S228" s="484"/>
      <c r="T228" s="484"/>
      <c r="U228" s="484"/>
      <c r="V228" s="552"/>
    </row>
    <row r="229" spans="1:22" ht="14.25">
      <c r="A229" s="970"/>
      <c r="B229" s="1004"/>
      <c r="C229" s="837" t="s">
        <v>569</v>
      </c>
      <c r="D229" s="497"/>
      <c r="E229" s="439" t="s">
        <v>624</v>
      </c>
      <c r="F229" s="461"/>
      <c r="G229" s="439"/>
      <c r="H229" s="893"/>
      <c r="I229" s="893" t="s">
        <v>591</v>
      </c>
      <c r="J229" s="893"/>
      <c r="K229" s="888"/>
      <c r="L229" s="888"/>
      <c r="M229" s="893" t="s">
        <v>363</v>
      </c>
      <c r="N229" s="893"/>
      <c r="O229" s="893"/>
      <c r="P229" s="893"/>
      <c r="Q229" s="893" t="s">
        <v>591</v>
      </c>
      <c r="R229" s="893"/>
      <c r="S229" s="484"/>
      <c r="T229" s="484"/>
      <c r="U229" s="484"/>
      <c r="V229" s="552"/>
    </row>
    <row r="230" spans="1:22" ht="14.25">
      <c r="A230" s="970"/>
      <c r="B230" s="1005"/>
      <c r="C230" s="620"/>
      <c r="D230" s="495"/>
      <c r="E230" s="439" t="s">
        <v>577</v>
      </c>
      <c r="F230" s="461"/>
      <c r="G230" s="439"/>
      <c r="H230" s="893"/>
      <c r="I230" s="893" t="s">
        <v>591</v>
      </c>
      <c r="J230" s="893"/>
      <c r="K230" s="888"/>
      <c r="L230" s="888"/>
      <c r="M230" s="893" t="s">
        <v>363</v>
      </c>
      <c r="N230" s="893"/>
      <c r="O230" s="893"/>
      <c r="P230" s="893"/>
      <c r="Q230" s="893" t="s">
        <v>591</v>
      </c>
      <c r="R230" s="893"/>
      <c r="S230" s="484"/>
      <c r="T230" s="484"/>
      <c r="U230" s="484"/>
      <c r="V230" s="552"/>
    </row>
    <row r="231" spans="1:22" ht="14.25">
      <c r="A231" s="970"/>
      <c r="B231" s="1006"/>
      <c r="C231" s="790"/>
      <c r="D231" s="496"/>
      <c r="E231" s="439" t="s">
        <v>579</v>
      </c>
      <c r="F231" s="461"/>
      <c r="G231" s="439"/>
      <c r="H231" s="893"/>
      <c r="I231" s="893" t="s">
        <v>591</v>
      </c>
      <c r="J231" s="893"/>
      <c r="K231" s="888"/>
      <c r="L231" s="888"/>
      <c r="M231" s="893" t="s">
        <v>363</v>
      </c>
      <c r="N231" s="893"/>
      <c r="O231" s="893"/>
      <c r="P231" s="893"/>
      <c r="Q231" s="893" t="s">
        <v>591</v>
      </c>
      <c r="R231" s="893"/>
      <c r="S231" s="484"/>
      <c r="T231" s="484"/>
      <c r="U231" s="484"/>
      <c r="V231" s="552"/>
    </row>
    <row r="232" spans="1:22" ht="14.25">
      <c r="A232" s="970"/>
      <c r="B232" s="409" t="s">
        <v>475</v>
      </c>
      <c r="C232" s="409"/>
      <c r="D232" s="409"/>
      <c r="E232" s="409"/>
      <c r="F232" s="497"/>
      <c r="G232" s="439"/>
      <c r="H232" s="893"/>
      <c r="I232" s="893" t="s">
        <v>591</v>
      </c>
      <c r="J232" s="893"/>
      <c r="K232" s="888"/>
      <c r="L232" s="888"/>
      <c r="M232" s="893" t="s">
        <v>363</v>
      </c>
      <c r="N232" s="893"/>
      <c r="O232" s="893"/>
      <c r="P232" s="893"/>
      <c r="Q232" s="893" t="s">
        <v>591</v>
      </c>
      <c r="R232" s="893"/>
      <c r="S232" s="484"/>
      <c r="T232" s="484"/>
      <c r="U232" s="484"/>
      <c r="V232" s="552"/>
    </row>
    <row r="233" spans="1:22" ht="15">
      <c r="A233" s="971"/>
      <c r="B233" s="760" t="s">
        <v>563</v>
      </c>
      <c r="C233" s="802"/>
      <c r="D233" s="802"/>
      <c r="E233" s="802"/>
      <c r="F233" s="462"/>
      <c r="G233" s="882"/>
      <c r="H233" s="889"/>
      <c r="I233" s="889"/>
      <c r="J233" s="889"/>
      <c r="K233" s="1055"/>
      <c r="L233" s="897" t="s">
        <v>114</v>
      </c>
      <c r="M233" s="802"/>
      <c r="N233" s="802"/>
      <c r="O233" s="802"/>
      <c r="P233" s="902"/>
      <c r="Q233" s="902"/>
      <c r="R233" s="1065"/>
      <c r="S233" s="1065"/>
      <c r="T233" s="1067"/>
      <c r="U233" s="1065"/>
      <c r="V233" s="950"/>
    </row>
    <row r="234" spans="1:22" ht="14.25">
      <c r="A234" s="975"/>
      <c r="B234" s="1008"/>
      <c r="C234" s="1008"/>
      <c r="D234" s="1008"/>
      <c r="E234" s="1008"/>
      <c r="F234" s="1008"/>
      <c r="G234" s="1008"/>
      <c r="H234" s="1008"/>
      <c r="I234" s="1008"/>
      <c r="J234" s="1008"/>
      <c r="K234" s="1008"/>
      <c r="L234" s="1008"/>
      <c r="M234" s="1008"/>
      <c r="N234" s="1008"/>
      <c r="O234" s="1008"/>
      <c r="P234" s="1008"/>
      <c r="Q234" s="1008"/>
      <c r="R234" s="1008"/>
      <c r="S234" s="1008"/>
      <c r="T234" s="1008"/>
      <c r="U234" s="1008"/>
      <c r="V234" s="1008"/>
    </row>
    <row r="235" spans="1:22" ht="14.25">
      <c r="A235" s="976"/>
      <c r="B235" s="1008"/>
      <c r="C235" s="1008"/>
      <c r="D235" s="1008"/>
      <c r="E235" s="1008"/>
      <c r="F235" s="1008"/>
      <c r="G235" s="1008"/>
      <c r="H235" s="1008"/>
      <c r="I235" s="1008"/>
      <c r="J235" s="1008"/>
      <c r="K235" s="1008"/>
      <c r="L235" s="1008"/>
      <c r="M235" s="1008"/>
      <c r="N235" s="1008"/>
      <c r="O235" s="1008"/>
      <c r="P235" s="1008"/>
      <c r="Q235" s="1008"/>
      <c r="R235" s="1008"/>
      <c r="S235" s="1008"/>
      <c r="T235" s="1008"/>
      <c r="U235" s="1008"/>
      <c r="V235" s="1008"/>
    </row>
  </sheetData>
  <mergeCells count="1291">
    <mergeCell ref="A1:V1"/>
    <mergeCell ref="B2:D2"/>
    <mergeCell ref="E2:V2"/>
    <mergeCell ref="B3:D3"/>
    <mergeCell ref="E3:V3"/>
    <mergeCell ref="B4:D4"/>
    <mergeCell ref="E4:V4"/>
    <mergeCell ref="E5:G5"/>
    <mergeCell ref="H5:J5"/>
    <mergeCell ref="L5:M5"/>
    <mergeCell ref="O5:V5"/>
    <mergeCell ref="E8:V8"/>
    <mergeCell ref="E9:F9"/>
    <mergeCell ref="G9:J9"/>
    <mergeCell ref="K9:L9"/>
    <mergeCell ref="M9:N9"/>
    <mergeCell ref="O9:P9"/>
    <mergeCell ref="Q9:V9"/>
    <mergeCell ref="E10:F10"/>
    <mergeCell ref="G10:V10"/>
    <mergeCell ref="A11:D11"/>
    <mergeCell ref="E11:V11"/>
    <mergeCell ref="B12:D12"/>
    <mergeCell ref="E12:J12"/>
    <mergeCell ref="M12:N12"/>
    <mergeCell ref="O12:P12"/>
    <mergeCell ref="R12:S12"/>
    <mergeCell ref="B13:D13"/>
    <mergeCell ref="E13:J13"/>
    <mergeCell ref="B14:D14"/>
    <mergeCell ref="E14:J14"/>
    <mergeCell ref="B15:F15"/>
    <mergeCell ref="G15:V15"/>
    <mergeCell ref="E16:F16"/>
    <mergeCell ref="G16:S16"/>
    <mergeCell ref="U16:V16"/>
    <mergeCell ref="G17:V17"/>
    <mergeCell ref="G18:V18"/>
    <mergeCell ref="A19:V19"/>
    <mergeCell ref="A20:L20"/>
    <mergeCell ref="N20:O20"/>
    <mergeCell ref="A21:V21"/>
    <mergeCell ref="A22:H22"/>
    <mergeCell ref="I22:J22"/>
    <mergeCell ref="M22:S22"/>
    <mergeCell ref="T22:U22"/>
    <mergeCell ref="B23:V23"/>
    <mergeCell ref="G24:J24"/>
    <mergeCell ref="K24:N24"/>
    <mergeCell ref="O24:R24"/>
    <mergeCell ref="S24:V24"/>
    <mergeCell ref="G25:H25"/>
    <mergeCell ref="I25:J25"/>
    <mergeCell ref="K25:L25"/>
    <mergeCell ref="M25:N25"/>
    <mergeCell ref="O25:P25"/>
    <mergeCell ref="Q25:R25"/>
    <mergeCell ref="S25:T25"/>
    <mergeCell ref="U25:V25"/>
    <mergeCell ref="C26:F26"/>
    <mergeCell ref="G26:H26"/>
    <mergeCell ref="I26:J26"/>
    <mergeCell ref="K26:L26"/>
    <mergeCell ref="M26:N26"/>
    <mergeCell ref="O26:P26"/>
    <mergeCell ref="Q26:R26"/>
    <mergeCell ref="S26:T26"/>
    <mergeCell ref="U26:V26"/>
    <mergeCell ref="C27:F27"/>
    <mergeCell ref="G27:H27"/>
    <mergeCell ref="I27:J27"/>
    <mergeCell ref="K27:L27"/>
    <mergeCell ref="M27:N27"/>
    <mergeCell ref="O27:P27"/>
    <mergeCell ref="Q27:R27"/>
    <mergeCell ref="S27:T27"/>
    <mergeCell ref="U27:V27"/>
    <mergeCell ref="G28:J28"/>
    <mergeCell ref="K28:N28"/>
    <mergeCell ref="O28:R28"/>
    <mergeCell ref="S28:V28"/>
    <mergeCell ref="G29:H29"/>
    <mergeCell ref="I29:J29"/>
    <mergeCell ref="K29:L29"/>
    <mergeCell ref="M29:N29"/>
    <mergeCell ref="O29:P29"/>
    <mergeCell ref="Q29:R29"/>
    <mergeCell ref="S29:T29"/>
    <mergeCell ref="U29:V29"/>
    <mergeCell ref="C30:F30"/>
    <mergeCell ref="G30:H30"/>
    <mergeCell ref="I30:J30"/>
    <mergeCell ref="K30:L30"/>
    <mergeCell ref="M30:N30"/>
    <mergeCell ref="O30:P30"/>
    <mergeCell ref="Q30:R30"/>
    <mergeCell ref="S30:T30"/>
    <mergeCell ref="U30:V30"/>
    <mergeCell ref="C31:F31"/>
    <mergeCell ref="G31:H31"/>
    <mergeCell ref="I31:J31"/>
    <mergeCell ref="K31:L31"/>
    <mergeCell ref="M31:N31"/>
    <mergeCell ref="O31:P31"/>
    <mergeCell ref="Q31:R31"/>
    <mergeCell ref="S31:T31"/>
    <mergeCell ref="U31:V31"/>
    <mergeCell ref="B32:V32"/>
    <mergeCell ref="G33:H33"/>
    <mergeCell ref="I33:J33"/>
    <mergeCell ref="K33:L33"/>
    <mergeCell ref="M33:N33"/>
    <mergeCell ref="O33:P33"/>
    <mergeCell ref="Q33:R33"/>
    <mergeCell ref="S33:T33"/>
    <mergeCell ref="U33:V33"/>
    <mergeCell ref="G34:H34"/>
    <mergeCell ref="I34:J34"/>
    <mergeCell ref="K34:L34"/>
    <mergeCell ref="M34:N34"/>
    <mergeCell ref="O34:P34"/>
    <mergeCell ref="Q34:R34"/>
    <mergeCell ref="S34:T34"/>
    <mergeCell ref="U34:V34"/>
    <mergeCell ref="G35:L35"/>
    <mergeCell ref="M35:V35"/>
    <mergeCell ref="B36:F36"/>
    <mergeCell ref="G36:H36"/>
    <mergeCell ref="I36:J36"/>
    <mergeCell ref="K36:L36"/>
    <mergeCell ref="M36:N36"/>
    <mergeCell ref="O36:P36"/>
    <mergeCell ref="Q36:R36"/>
    <mergeCell ref="S36:V36"/>
    <mergeCell ref="E37:F37"/>
    <mergeCell ref="G37:H37"/>
    <mergeCell ref="I37:J37"/>
    <mergeCell ref="K37:L37"/>
    <mergeCell ref="M37:N37"/>
    <mergeCell ref="O37:P37"/>
    <mergeCell ref="Q37:R37"/>
    <mergeCell ref="S37:V37"/>
    <mergeCell ref="E38:F38"/>
    <mergeCell ref="G38:H38"/>
    <mergeCell ref="I38:J38"/>
    <mergeCell ref="K38:L38"/>
    <mergeCell ref="M38:N38"/>
    <mergeCell ref="O38:P38"/>
    <mergeCell ref="Q38:R38"/>
    <mergeCell ref="S38:V38"/>
    <mergeCell ref="E39:F39"/>
    <mergeCell ref="G39:H39"/>
    <mergeCell ref="I39:J39"/>
    <mergeCell ref="K39:L39"/>
    <mergeCell ref="M39:N39"/>
    <mergeCell ref="O39:P39"/>
    <mergeCell ref="Q39:R39"/>
    <mergeCell ref="S39:V39"/>
    <mergeCell ref="B40:F40"/>
    <mergeCell ref="G40:H40"/>
    <mergeCell ref="I40:J40"/>
    <mergeCell ref="K40:L40"/>
    <mergeCell ref="M40:N40"/>
    <mergeCell ref="O40:P40"/>
    <mergeCell ref="Q40:R40"/>
    <mergeCell ref="S40:V40"/>
    <mergeCell ref="B41:F41"/>
    <mergeCell ref="G41:J41"/>
    <mergeCell ref="M41:N41"/>
    <mergeCell ref="P41:Q41"/>
    <mergeCell ref="B42:V42"/>
    <mergeCell ref="G43:J43"/>
    <mergeCell ref="K43:N43"/>
    <mergeCell ref="O43:R43"/>
    <mergeCell ref="S43:V43"/>
    <mergeCell ref="G44:H44"/>
    <mergeCell ref="I44:J44"/>
    <mergeCell ref="K44:L44"/>
    <mergeCell ref="M44:N44"/>
    <mergeCell ref="O44:P44"/>
    <mergeCell ref="Q44:R44"/>
    <mergeCell ref="S44:T44"/>
    <mergeCell ref="U44:V44"/>
    <mergeCell ref="C45:F45"/>
    <mergeCell ref="G45:H45"/>
    <mergeCell ref="I45:J45"/>
    <mergeCell ref="K45:L45"/>
    <mergeCell ref="M45:N45"/>
    <mergeCell ref="O45:P45"/>
    <mergeCell ref="Q45:R45"/>
    <mergeCell ref="S45:T45"/>
    <mergeCell ref="U45:V45"/>
    <mergeCell ref="C46:F46"/>
    <mergeCell ref="G46:H46"/>
    <mergeCell ref="I46:J46"/>
    <mergeCell ref="K46:L46"/>
    <mergeCell ref="M46:N46"/>
    <mergeCell ref="O46:P46"/>
    <mergeCell ref="Q46:R46"/>
    <mergeCell ref="S46:T46"/>
    <mergeCell ref="U46:V46"/>
    <mergeCell ref="G47:J47"/>
    <mergeCell ref="K47:N47"/>
    <mergeCell ref="O47:R47"/>
    <mergeCell ref="S47:V47"/>
    <mergeCell ref="G48:H48"/>
    <mergeCell ref="I48:J48"/>
    <mergeCell ref="K48:L48"/>
    <mergeCell ref="M48:N48"/>
    <mergeCell ref="O48:P48"/>
    <mergeCell ref="Q48:R48"/>
    <mergeCell ref="S48:T48"/>
    <mergeCell ref="U48:V48"/>
    <mergeCell ref="C49:F49"/>
    <mergeCell ref="G49:H49"/>
    <mergeCell ref="I49:J49"/>
    <mergeCell ref="K49:L49"/>
    <mergeCell ref="M49:N49"/>
    <mergeCell ref="O49:P49"/>
    <mergeCell ref="Q49:R49"/>
    <mergeCell ref="S49:T49"/>
    <mergeCell ref="U49:V49"/>
    <mergeCell ref="C50:F50"/>
    <mergeCell ref="G50:H50"/>
    <mergeCell ref="I50:J50"/>
    <mergeCell ref="K50:L50"/>
    <mergeCell ref="M50:N50"/>
    <mergeCell ref="O50:P50"/>
    <mergeCell ref="Q50:R50"/>
    <mergeCell ref="S50:T50"/>
    <mergeCell ref="U50:V50"/>
    <mergeCell ref="B51:V51"/>
    <mergeCell ref="G52:H52"/>
    <mergeCell ref="I52:J52"/>
    <mergeCell ref="K52:L52"/>
    <mergeCell ref="M52:N52"/>
    <mergeCell ref="O52:P52"/>
    <mergeCell ref="Q52:R52"/>
    <mergeCell ref="S52:T52"/>
    <mergeCell ref="U52:V52"/>
    <mergeCell ref="G53:H53"/>
    <mergeCell ref="I53:J53"/>
    <mergeCell ref="K53:L53"/>
    <mergeCell ref="M53:N53"/>
    <mergeCell ref="O53:P53"/>
    <mergeCell ref="Q53:R53"/>
    <mergeCell ref="S53:T53"/>
    <mergeCell ref="U53:V53"/>
    <mergeCell ref="G54:L54"/>
    <mergeCell ref="M54:V54"/>
    <mergeCell ref="B55:F55"/>
    <mergeCell ref="G55:H55"/>
    <mergeCell ref="I55:J55"/>
    <mergeCell ref="K55:L55"/>
    <mergeCell ref="M55:N55"/>
    <mergeCell ref="O55:P55"/>
    <mergeCell ref="Q55:R55"/>
    <mergeCell ref="S55:V55"/>
    <mergeCell ref="E56:F56"/>
    <mergeCell ref="G56:H56"/>
    <mergeCell ref="I56:J56"/>
    <mergeCell ref="K56:L56"/>
    <mergeCell ref="M56:N56"/>
    <mergeCell ref="O56:P56"/>
    <mergeCell ref="Q56:R56"/>
    <mergeCell ref="S56:V56"/>
    <mergeCell ref="E57:F57"/>
    <mergeCell ref="G57:H57"/>
    <mergeCell ref="I57:J57"/>
    <mergeCell ref="K57:L57"/>
    <mergeCell ref="M57:N57"/>
    <mergeCell ref="O57:P57"/>
    <mergeCell ref="Q57:R57"/>
    <mergeCell ref="S57:V57"/>
    <mergeCell ref="E58:F58"/>
    <mergeCell ref="G58:H58"/>
    <mergeCell ref="I58:J58"/>
    <mergeCell ref="K58:L58"/>
    <mergeCell ref="M58:N58"/>
    <mergeCell ref="O58:P58"/>
    <mergeCell ref="Q58:R58"/>
    <mergeCell ref="S58:V58"/>
    <mergeCell ref="B59:F59"/>
    <mergeCell ref="G59:H59"/>
    <mergeCell ref="I59:J59"/>
    <mergeCell ref="K59:L59"/>
    <mergeCell ref="M59:N59"/>
    <mergeCell ref="O59:P59"/>
    <mergeCell ref="Q59:R59"/>
    <mergeCell ref="S59:V59"/>
    <mergeCell ref="B60:F60"/>
    <mergeCell ref="G60:J60"/>
    <mergeCell ref="M60:N60"/>
    <mergeCell ref="P60:Q60"/>
    <mergeCell ref="B61:V61"/>
    <mergeCell ref="G62:J62"/>
    <mergeCell ref="K62:N62"/>
    <mergeCell ref="O62:R62"/>
    <mergeCell ref="S62:V62"/>
    <mergeCell ref="G63:H63"/>
    <mergeCell ref="I63:J63"/>
    <mergeCell ref="K63:L63"/>
    <mergeCell ref="M63:N63"/>
    <mergeCell ref="O63:P63"/>
    <mergeCell ref="Q63:R63"/>
    <mergeCell ref="S63:T63"/>
    <mergeCell ref="U63:V63"/>
    <mergeCell ref="C64:F64"/>
    <mergeCell ref="G64:H64"/>
    <mergeCell ref="I64:J64"/>
    <mergeCell ref="K64:L64"/>
    <mergeCell ref="M64:N64"/>
    <mergeCell ref="O64:P64"/>
    <mergeCell ref="Q64:R64"/>
    <mergeCell ref="S64:T64"/>
    <mergeCell ref="U64:V64"/>
    <mergeCell ref="C65:F65"/>
    <mergeCell ref="G65:H65"/>
    <mergeCell ref="I65:J65"/>
    <mergeCell ref="K65:L65"/>
    <mergeCell ref="M65:N65"/>
    <mergeCell ref="O65:P65"/>
    <mergeCell ref="Q65:R65"/>
    <mergeCell ref="S65:T65"/>
    <mergeCell ref="U65:V65"/>
    <mergeCell ref="G66:J66"/>
    <mergeCell ref="K66:N66"/>
    <mergeCell ref="O66:R66"/>
    <mergeCell ref="S66:V66"/>
    <mergeCell ref="G67:H67"/>
    <mergeCell ref="I67:J67"/>
    <mergeCell ref="K67:L67"/>
    <mergeCell ref="M67:N67"/>
    <mergeCell ref="O67:P67"/>
    <mergeCell ref="Q67:R67"/>
    <mergeCell ref="S67:T67"/>
    <mergeCell ref="U67:V67"/>
    <mergeCell ref="C68:F68"/>
    <mergeCell ref="G68:H68"/>
    <mergeCell ref="I68:J68"/>
    <mergeCell ref="K68:L68"/>
    <mergeCell ref="M68:N68"/>
    <mergeCell ref="O68:P68"/>
    <mergeCell ref="Q68:R68"/>
    <mergeCell ref="S68:T68"/>
    <mergeCell ref="U68:V68"/>
    <mergeCell ref="C69:F69"/>
    <mergeCell ref="G69:H69"/>
    <mergeCell ref="I69:J69"/>
    <mergeCell ref="K69:L69"/>
    <mergeCell ref="M69:N69"/>
    <mergeCell ref="O69:P69"/>
    <mergeCell ref="Q69:R69"/>
    <mergeCell ref="S69:T69"/>
    <mergeCell ref="U69:V69"/>
    <mergeCell ref="B70:V70"/>
    <mergeCell ref="G71:H71"/>
    <mergeCell ref="I71:J71"/>
    <mergeCell ref="K71:L71"/>
    <mergeCell ref="M71:N71"/>
    <mergeCell ref="O71:P71"/>
    <mergeCell ref="Q71:R71"/>
    <mergeCell ref="S71:T71"/>
    <mergeCell ref="U71:V71"/>
    <mergeCell ref="G72:H72"/>
    <mergeCell ref="I72:J72"/>
    <mergeCell ref="K72:L72"/>
    <mergeCell ref="M72:N72"/>
    <mergeCell ref="O72:P72"/>
    <mergeCell ref="Q72:R72"/>
    <mergeCell ref="S72:T72"/>
    <mergeCell ref="U72:V72"/>
    <mergeCell ref="G73:L73"/>
    <mergeCell ref="M73:V73"/>
    <mergeCell ref="B74:F74"/>
    <mergeCell ref="G74:H74"/>
    <mergeCell ref="I74:J74"/>
    <mergeCell ref="K74:L74"/>
    <mergeCell ref="M74:N74"/>
    <mergeCell ref="O74:P74"/>
    <mergeCell ref="Q74:R74"/>
    <mergeCell ref="S74:V74"/>
    <mergeCell ref="E75:F75"/>
    <mergeCell ref="G75:H75"/>
    <mergeCell ref="I75:J75"/>
    <mergeCell ref="K75:L75"/>
    <mergeCell ref="M75:N75"/>
    <mergeCell ref="O75:P75"/>
    <mergeCell ref="Q75:R75"/>
    <mergeCell ref="S75:V75"/>
    <mergeCell ref="E76:F76"/>
    <mergeCell ref="G76:H76"/>
    <mergeCell ref="I76:J76"/>
    <mergeCell ref="K76:L76"/>
    <mergeCell ref="M76:N76"/>
    <mergeCell ref="O76:P76"/>
    <mergeCell ref="Q76:R76"/>
    <mergeCell ref="S76:V76"/>
    <mergeCell ref="E77:F77"/>
    <mergeCell ref="G77:H77"/>
    <mergeCell ref="I77:J77"/>
    <mergeCell ref="K77:L77"/>
    <mergeCell ref="M77:N77"/>
    <mergeCell ref="O77:P77"/>
    <mergeCell ref="Q77:R77"/>
    <mergeCell ref="S77:V77"/>
    <mergeCell ref="B78:F78"/>
    <mergeCell ref="G78:H78"/>
    <mergeCell ref="I78:J78"/>
    <mergeCell ref="K78:L78"/>
    <mergeCell ref="M78:N78"/>
    <mergeCell ref="O78:P78"/>
    <mergeCell ref="Q78:R78"/>
    <mergeCell ref="S78:V78"/>
    <mergeCell ref="B79:F79"/>
    <mergeCell ref="G79:J79"/>
    <mergeCell ref="M79:N79"/>
    <mergeCell ref="P79:Q79"/>
    <mergeCell ref="A80:D80"/>
    <mergeCell ref="E80:H80"/>
    <mergeCell ref="A82:V82"/>
    <mergeCell ref="B83:D83"/>
    <mergeCell ref="E83:V83"/>
    <mergeCell ref="B84:D84"/>
    <mergeCell ref="E84:V84"/>
    <mergeCell ref="E85:G85"/>
    <mergeCell ref="H85:I85"/>
    <mergeCell ref="K85:L85"/>
    <mergeCell ref="N85:V85"/>
    <mergeCell ref="E88:V88"/>
    <mergeCell ref="E89:F89"/>
    <mergeCell ref="G89:J89"/>
    <mergeCell ref="K89:L89"/>
    <mergeCell ref="M89:N89"/>
    <mergeCell ref="O89:P89"/>
    <mergeCell ref="Q89:V89"/>
    <mergeCell ref="E90:F90"/>
    <mergeCell ref="G90:V90"/>
    <mergeCell ref="A91:V91"/>
    <mergeCell ref="A92:H92"/>
    <mergeCell ref="M92:S92"/>
    <mergeCell ref="T92:U92"/>
    <mergeCell ref="B93:V93"/>
    <mergeCell ref="G94:H94"/>
    <mergeCell ref="I94:J94"/>
    <mergeCell ref="K94:L94"/>
    <mergeCell ref="M94:N94"/>
    <mergeCell ref="O94:P94"/>
    <mergeCell ref="Q94:R94"/>
    <mergeCell ref="S94:T94"/>
    <mergeCell ref="U94:V94"/>
    <mergeCell ref="G95:H95"/>
    <mergeCell ref="I95:J95"/>
    <mergeCell ref="K95:L95"/>
    <mergeCell ref="M95:N95"/>
    <mergeCell ref="O95:P95"/>
    <mergeCell ref="Q95:R95"/>
    <mergeCell ref="S95:T95"/>
    <mergeCell ref="U95:V95"/>
    <mergeCell ref="G96:L96"/>
    <mergeCell ref="M96:V96"/>
    <mergeCell ref="B97:F97"/>
    <mergeCell ref="G97:H97"/>
    <mergeCell ref="I97:J97"/>
    <mergeCell ref="K97:L97"/>
    <mergeCell ref="M97:N97"/>
    <mergeCell ref="O97:P97"/>
    <mergeCell ref="Q97:R97"/>
    <mergeCell ref="S97:V97"/>
    <mergeCell ref="E98:F98"/>
    <mergeCell ref="G98:H98"/>
    <mergeCell ref="I98:J98"/>
    <mergeCell ref="K98:L98"/>
    <mergeCell ref="M98:N98"/>
    <mergeCell ref="O98:P98"/>
    <mergeCell ref="Q98:R98"/>
    <mergeCell ref="S98:V98"/>
    <mergeCell ref="E99:F99"/>
    <mergeCell ref="G99:H99"/>
    <mergeCell ref="I99:J99"/>
    <mergeCell ref="K99:L99"/>
    <mergeCell ref="M99:N99"/>
    <mergeCell ref="O99:P99"/>
    <mergeCell ref="Q99:R99"/>
    <mergeCell ref="S99:V99"/>
    <mergeCell ref="E100:F100"/>
    <mergeCell ref="G100:H100"/>
    <mergeCell ref="I100:J100"/>
    <mergeCell ref="K100:L100"/>
    <mergeCell ref="M100:N100"/>
    <mergeCell ref="O100:P100"/>
    <mergeCell ref="Q100:R100"/>
    <mergeCell ref="S100:V100"/>
    <mergeCell ref="B101:F101"/>
    <mergeCell ref="G101:H101"/>
    <mergeCell ref="I101:J101"/>
    <mergeCell ref="K101:L101"/>
    <mergeCell ref="M101:N101"/>
    <mergeCell ref="O101:P101"/>
    <mergeCell ref="Q101:R101"/>
    <mergeCell ref="S101:V101"/>
    <mergeCell ref="B102:F102"/>
    <mergeCell ref="G102:J102"/>
    <mergeCell ref="M102:N102"/>
    <mergeCell ref="P102:Q102"/>
    <mergeCell ref="B103:V103"/>
    <mergeCell ref="G104:H104"/>
    <mergeCell ref="I104:J104"/>
    <mergeCell ref="K104:L104"/>
    <mergeCell ref="M104:N104"/>
    <mergeCell ref="O104:P104"/>
    <mergeCell ref="Q104:R104"/>
    <mergeCell ref="S104:T104"/>
    <mergeCell ref="U104:V104"/>
    <mergeCell ref="G105:H105"/>
    <mergeCell ref="I105:J105"/>
    <mergeCell ref="K105:L105"/>
    <mergeCell ref="M105:N105"/>
    <mergeCell ref="O105:P105"/>
    <mergeCell ref="Q105:R105"/>
    <mergeCell ref="S105:T105"/>
    <mergeCell ref="U105:V105"/>
    <mergeCell ref="G106:L106"/>
    <mergeCell ref="M106:V106"/>
    <mergeCell ref="B107:F107"/>
    <mergeCell ref="G107:H107"/>
    <mergeCell ref="I107:J107"/>
    <mergeCell ref="K107:L107"/>
    <mergeCell ref="M107:N107"/>
    <mergeCell ref="O107:P107"/>
    <mergeCell ref="Q107:R107"/>
    <mergeCell ref="S107:V107"/>
    <mergeCell ref="E108:F108"/>
    <mergeCell ref="G108:H108"/>
    <mergeCell ref="I108:J108"/>
    <mergeCell ref="K108:L108"/>
    <mergeCell ref="M108:N108"/>
    <mergeCell ref="O108:P108"/>
    <mergeCell ref="Q108:R108"/>
    <mergeCell ref="S108:V108"/>
    <mergeCell ref="E109:F109"/>
    <mergeCell ref="G109:H109"/>
    <mergeCell ref="I109:J109"/>
    <mergeCell ref="K109:L109"/>
    <mergeCell ref="M109:N109"/>
    <mergeCell ref="O109:P109"/>
    <mergeCell ref="Q109:R109"/>
    <mergeCell ref="S109:V109"/>
    <mergeCell ref="E110:F110"/>
    <mergeCell ref="G110:H110"/>
    <mergeCell ref="I110:J110"/>
    <mergeCell ref="K110:L110"/>
    <mergeCell ref="M110:N110"/>
    <mergeCell ref="O110:P110"/>
    <mergeCell ref="Q110:R110"/>
    <mergeCell ref="S110:V110"/>
    <mergeCell ref="B111:F111"/>
    <mergeCell ref="G111:H111"/>
    <mergeCell ref="I111:J111"/>
    <mergeCell ref="K111:L111"/>
    <mergeCell ref="M111:N111"/>
    <mergeCell ref="O111:P111"/>
    <mergeCell ref="Q111:R111"/>
    <mergeCell ref="S111:V111"/>
    <mergeCell ref="B112:F112"/>
    <mergeCell ref="G112:J112"/>
    <mergeCell ref="M112:N112"/>
    <mergeCell ref="P112:Q112"/>
    <mergeCell ref="B113:V113"/>
    <mergeCell ref="G114:H114"/>
    <mergeCell ref="I114:J114"/>
    <mergeCell ref="K114:L114"/>
    <mergeCell ref="M114:N114"/>
    <mergeCell ref="O114:P114"/>
    <mergeCell ref="Q114:R114"/>
    <mergeCell ref="S114:T114"/>
    <mergeCell ref="U114:V114"/>
    <mergeCell ref="G115:H115"/>
    <mergeCell ref="I115:J115"/>
    <mergeCell ref="K115:L115"/>
    <mergeCell ref="M115:N115"/>
    <mergeCell ref="O115:P115"/>
    <mergeCell ref="Q115:R115"/>
    <mergeCell ref="S115:T115"/>
    <mergeCell ref="U115:V115"/>
    <mergeCell ref="G116:L116"/>
    <mergeCell ref="M116:V116"/>
    <mergeCell ref="B117:F117"/>
    <mergeCell ref="G117:H117"/>
    <mergeCell ref="I117:J117"/>
    <mergeCell ref="K117:L117"/>
    <mergeCell ref="M117:N117"/>
    <mergeCell ref="O117:P117"/>
    <mergeCell ref="Q117:R117"/>
    <mergeCell ref="S117:V117"/>
    <mergeCell ref="E118:F118"/>
    <mergeCell ref="G118:H118"/>
    <mergeCell ref="I118:J118"/>
    <mergeCell ref="K118:L118"/>
    <mergeCell ref="M118:N118"/>
    <mergeCell ref="O118:P118"/>
    <mergeCell ref="Q118:R118"/>
    <mergeCell ref="S118:V118"/>
    <mergeCell ref="E119:F119"/>
    <mergeCell ref="G119:H119"/>
    <mergeCell ref="I119:J119"/>
    <mergeCell ref="K119:L119"/>
    <mergeCell ref="M119:N119"/>
    <mergeCell ref="O119:P119"/>
    <mergeCell ref="Q119:R119"/>
    <mergeCell ref="S119:V119"/>
    <mergeCell ref="E120:F120"/>
    <mergeCell ref="G120:H120"/>
    <mergeCell ref="I120:J120"/>
    <mergeCell ref="K120:L120"/>
    <mergeCell ref="M120:N120"/>
    <mergeCell ref="O120:P120"/>
    <mergeCell ref="Q120:R120"/>
    <mergeCell ref="S120:V120"/>
    <mergeCell ref="B121:F121"/>
    <mergeCell ref="G121:H121"/>
    <mergeCell ref="I121:J121"/>
    <mergeCell ref="K121:L121"/>
    <mergeCell ref="M121:N121"/>
    <mergeCell ref="O121:P121"/>
    <mergeCell ref="Q121:R121"/>
    <mergeCell ref="S121:V121"/>
    <mergeCell ref="B122:F122"/>
    <mergeCell ref="G122:J122"/>
    <mergeCell ref="M122:N122"/>
    <mergeCell ref="P122:Q122"/>
    <mergeCell ref="A131:V131"/>
    <mergeCell ref="A132:V132"/>
    <mergeCell ref="B133:V133"/>
    <mergeCell ref="G134:J134"/>
    <mergeCell ref="K134:N134"/>
    <mergeCell ref="O134:R134"/>
    <mergeCell ref="S134:V134"/>
    <mergeCell ref="G135:H135"/>
    <mergeCell ref="I135:J135"/>
    <mergeCell ref="K135:L135"/>
    <mergeCell ref="M135:N135"/>
    <mergeCell ref="O135:P135"/>
    <mergeCell ref="Q135:R135"/>
    <mergeCell ref="S135:T135"/>
    <mergeCell ref="U135:V135"/>
    <mergeCell ref="C136:F136"/>
    <mergeCell ref="G136:H136"/>
    <mergeCell ref="I136:J136"/>
    <mergeCell ref="K136:L136"/>
    <mergeCell ref="M136:N136"/>
    <mergeCell ref="O136:P136"/>
    <mergeCell ref="Q136:R136"/>
    <mergeCell ref="S136:T136"/>
    <mergeCell ref="U136:V136"/>
    <mergeCell ref="C137:F137"/>
    <mergeCell ref="G137:H137"/>
    <mergeCell ref="I137:J137"/>
    <mergeCell ref="K137:L137"/>
    <mergeCell ref="M137:N137"/>
    <mergeCell ref="O137:P137"/>
    <mergeCell ref="Q137:R137"/>
    <mergeCell ref="S137:T137"/>
    <mergeCell ref="U137:V137"/>
    <mergeCell ref="G138:J138"/>
    <mergeCell ref="K138:N138"/>
    <mergeCell ref="O138:R138"/>
    <mergeCell ref="S138:V138"/>
    <mergeCell ref="G139:H139"/>
    <mergeCell ref="I139:J139"/>
    <mergeCell ref="K139:L139"/>
    <mergeCell ref="M139:N139"/>
    <mergeCell ref="O139:P139"/>
    <mergeCell ref="Q139:R139"/>
    <mergeCell ref="S139:T139"/>
    <mergeCell ref="U139:V139"/>
    <mergeCell ref="C140:F140"/>
    <mergeCell ref="G140:H140"/>
    <mergeCell ref="I140:J140"/>
    <mergeCell ref="K140:L140"/>
    <mergeCell ref="M140:N140"/>
    <mergeCell ref="O140:P140"/>
    <mergeCell ref="Q140:R140"/>
    <mergeCell ref="S140:T140"/>
    <mergeCell ref="U140:V140"/>
    <mergeCell ref="C141:F141"/>
    <mergeCell ref="G141:H141"/>
    <mergeCell ref="I141:J141"/>
    <mergeCell ref="K141:L141"/>
    <mergeCell ref="M141:N141"/>
    <mergeCell ref="O141:P141"/>
    <mergeCell ref="Q141:R141"/>
    <mergeCell ref="S141:T141"/>
    <mergeCell ref="U141:V141"/>
    <mergeCell ref="B142:V142"/>
    <mergeCell ref="G143:H143"/>
    <mergeCell ref="I143:J143"/>
    <mergeCell ref="K143:L143"/>
    <mergeCell ref="M143:N143"/>
    <mergeCell ref="O143:P143"/>
    <mergeCell ref="Q143:R143"/>
    <mergeCell ref="S143:T143"/>
    <mergeCell ref="U143:V143"/>
    <mergeCell ref="G144:H144"/>
    <mergeCell ref="I144:J144"/>
    <mergeCell ref="K144:L144"/>
    <mergeCell ref="M144:N144"/>
    <mergeCell ref="O144:P144"/>
    <mergeCell ref="Q144:R144"/>
    <mergeCell ref="S144:T144"/>
    <mergeCell ref="U144:V144"/>
    <mergeCell ref="G145:L145"/>
    <mergeCell ref="M145:V145"/>
    <mergeCell ref="B146:F146"/>
    <mergeCell ref="G146:H146"/>
    <mergeCell ref="I146:J146"/>
    <mergeCell ref="K146:L146"/>
    <mergeCell ref="M146:N146"/>
    <mergeCell ref="O146:P146"/>
    <mergeCell ref="Q146:R146"/>
    <mergeCell ref="S146:V146"/>
    <mergeCell ref="E147:F147"/>
    <mergeCell ref="G147:H147"/>
    <mergeCell ref="I147:J147"/>
    <mergeCell ref="K147:L147"/>
    <mergeCell ref="M147:N147"/>
    <mergeCell ref="O147:P147"/>
    <mergeCell ref="Q147:R147"/>
    <mergeCell ref="S147:V147"/>
    <mergeCell ref="E148:F148"/>
    <mergeCell ref="G148:H148"/>
    <mergeCell ref="I148:J148"/>
    <mergeCell ref="K148:L148"/>
    <mergeCell ref="M148:N148"/>
    <mergeCell ref="O148:P148"/>
    <mergeCell ref="Q148:R148"/>
    <mergeCell ref="S148:V148"/>
    <mergeCell ref="E149:F149"/>
    <mergeCell ref="G149:H149"/>
    <mergeCell ref="I149:J149"/>
    <mergeCell ref="K149:L149"/>
    <mergeCell ref="M149:N149"/>
    <mergeCell ref="O149:P149"/>
    <mergeCell ref="Q149:R149"/>
    <mergeCell ref="S149:V149"/>
    <mergeCell ref="B150:F150"/>
    <mergeCell ref="G150:H150"/>
    <mergeCell ref="I150:J150"/>
    <mergeCell ref="K150:L150"/>
    <mergeCell ref="M150:N150"/>
    <mergeCell ref="O150:P150"/>
    <mergeCell ref="Q150:R150"/>
    <mergeCell ref="S150:V150"/>
    <mergeCell ref="B151:F151"/>
    <mergeCell ref="G151:J151"/>
    <mergeCell ref="M151:N151"/>
    <mergeCell ref="P151:Q151"/>
    <mergeCell ref="B152:V152"/>
    <mergeCell ref="G153:J153"/>
    <mergeCell ref="K153:N153"/>
    <mergeCell ref="O153:R153"/>
    <mergeCell ref="S153:V153"/>
    <mergeCell ref="G154:H154"/>
    <mergeCell ref="I154:J154"/>
    <mergeCell ref="K154:L154"/>
    <mergeCell ref="M154:N154"/>
    <mergeCell ref="O154:P154"/>
    <mergeCell ref="Q154:R154"/>
    <mergeCell ref="S154:T154"/>
    <mergeCell ref="U154:V154"/>
    <mergeCell ref="C155:F155"/>
    <mergeCell ref="G155:H155"/>
    <mergeCell ref="I155:J155"/>
    <mergeCell ref="K155:L155"/>
    <mergeCell ref="M155:N155"/>
    <mergeCell ref="O155:P155"/>
    <mergeCell ref="Q155:R155"/>
    <mergeCell ref="S155:T155"/>
    <mergeCell ref="U155:V155"/>
    <mergeCell ref="C156:F156"/>
    <mergeCell ref="G156:H156"/>
    <mergeCell ref="I156:J156"/>
    <mergeCell ref="K156:L156"/>
    <mergeCell ref="M156:N156"/>
    <mergeCell ref="O156:P156"/>
    <mergeCell ref="Q156:R156"/>
    <mergeCell ref="S156:T156"/>
    <mergeCell ref="U156:V156"/>
    <mergeCell ref="G157:J157"/>
    <mergeCell ref="K157:N157"/>
    <mergeCell ref="O157:R157"/>
    <mergeCell ref="S157:V157"/>
    <mergeCell ref="G158:H158"/>
    <mergeCell ref="I158:J158"/>
    <mergeCell ref="K158:L158"/>
    <mergeCell ref="M158:N158"/>
    <mergeCell ref="O158:P158"/>
    <mergeCell ref="Q158:R158"/>
    <mergeCell ref="S158:T158"/>
    <mergeCell ref="U158:V158"/>
    <mergeCell ref="C159:F159"/>
    <mergeCell ref="G159:H159"/>
    <mergeCell ref="I159:J159"/>
    <mergeCell ref="K159:L159"/>
    <mergeCell ref="M159:N159"/>
    <mergeCell ref="O159:P159"/>
    <mergeCell ref="Q159:R159"/>
    <mergeCell ref="S159:T159"/>
    <mergeCell ref="U159:V159"/>
    <mergeCell ref="C160:F160"/>
    <mergeCell ref="G160:H160"/>
    <mergeCell ref="I160:J160"/>
    <mergeCell ref="K160:L160"/>
    <mergeCell ref="M160:N160"/>
    <mergeCell ref="O160:P160"/>
    <mergeCell ref="Q160:R160"/>
    <mergeCell ref="S160:T160"/>
    <mergeCell ref="U160:V160"/>
    <mergeCell ref="B161:V161"/>
    <mergeCell ref="G162:H162"/>
    <mergeCell ref="I162:J162"/>
    <mergeCell ref="K162:L162"/>
    <mergeCell ref="M162:N162"/>
    <mergeCell ref="O162:P162"/>
    <mergeCell ref="Q162:R162"/>
    <mergeCell ref="S162:T162"/>
    <mergeCell ref="U162:V162"/>
    <mergeCell ref="G163:H163"/>
    <mergeCell ref="I163:J163"/>
    <mergeCell ref="K163:L163"/>
    <mergeCell ref="M163:N163"/>
    <mergeCell ref="O163:P163"/>
    <mergeCell ref="Q163:R163"/>
    <mergeCell ref="S163:T163"/>
    <mergeCell ref="U163:V163"/>
    <mergeCell ref="G164:L164"/>
    <mergeCell ref="M164:V164"/>
    <mergeCell ref="B165:F165"/>
    <mergeCell ref="G165:H165"/>
    <mergeCell ref="I165:J165"/>
    <mergeCell ref="K165:L165"/>
    <mergeCell ref="M165:N165"/>
    <mergeCell ref="O165:P165"/>
    <mergeCell ref="Q165:R165"/>
    <mergeCell ref="S165:V165"/>
    <mergeCell ref="E166:F166"/>
    <mergeCell ref="G166:H166"/>
    <mergeCell ref="I166:J166"/>
    <mergeCell ref="K166:L166"/>
    <mergeCell ref="M166:N166"/>
    <mergeCell ref="O166:P166"/>
    <mergeCell ref="Q166:R166"/>
    <mergeCell ref="S166:V166"/>
    <mergeCell ref="E167:F167"/>
    <mergeCell ref="G167:H167"/>
    <mergeCell ref="I167:J167"/>
    <mergeCell ref="K167:L167"/>
    <mergeCell ref="M167:N167"/>
    <mergeCell ref="O167:P167"/>
    <mergeCell ref="Q167:R167"/>
    <mergeCell ref="S167:V167"/>
    <mergeCell ref="E168:F168"/>
    <mergeCell ref="G168:H168"/>
    <mergeCell ref="I168:J168"/>
    <mergeCell ref="K168:L168"/>
    <mergeCell ref="M168:N168"/>
    <mergeCell ref="O168:P168"/>
    <mergeCell ref="Q168:R168"/>
    <mergeCell ref="S168:V168"/>
    <mergeCell ref="B169:F169"/>
    <mergeCell ref="G169:H169"/>
    <mergeCell ref="I169:J169"/>
    <mergeCell ref="K169:L169"/>
    <mergeCell ref="M169:N169"/>
    <mergeCell ref="O169:P169"/>
    <mergeCell ref="Q169:R169"/>
    <mergeCell ref="S169:V169"/>
    <mergeCell ref="B170:F170"/>
    <mergeCell ref="G170:J170"/>
    <mergeCell ref="M170:N170"/>
    <mergeCell ref="P170:Q170"/>
    <mergeCell ref="B171:V171"/>
    <mergeCell ref="G172:J172"/>
    <mergeCell ref="K172:N172"/>
    <mergeCell ref="O172:R172"/>
    <mergeCell ref="S172:V172"/>
    <mergeCell ref="G173:H173"/>
    <mergeCell ref="I173:J173"/>
    <mergeCell ref="K173:L173"/>
    <mergeCell ref="M173:N173"/>
    <mergeCell ref="O173:P173"/>
    <mergeCell ref="Q173:R173"/>
    <mergeCell ref="S173:T173"/>
    <mergeCell ref="U173:V173"/>
    <mergeCell ref="C174:F174"/>
    <mergeCell ref="G174:H174"/>
    <mergeCell ref="I174:J174"/>
    <mergeCell ref="K174:L174"/>
    <mergeCell ref="M174:N174"/>
    <mergeCell ref="O174:P174"/>
    <mergeCell ref="Q174:R174"/>
    <mergeCell ref="S174:T174"/>
    <mergeCell ref="U174:V174"/>
    <mergeCell ref="C175:F175"/>
    <mergeCell ref="G175:H175"/>
    <mergeCell ref="I175:J175"/>
    <mergeCell ref="K175:L175"/>
    <mergeCell ref="M175:N175"/>
    <mergeCell ref="O175:P175"/>
    <mergeCell ref="Q175:R175"/>
    <mergeCell ref="S175:T175"/>
    <mergeCell ref="U175:V175"/>
    <mergeCell ref="G176:J176"/>
    <mergeCell ref="K176:N176"/>
    <mergeCell ref="O176:R176"/>
    <mergeCell ref="S176:V176"/>
    <mergeCell ref="G177:H177"/>
    <mergeCell ref="I177:J177"/>
    <mergeCell ref="K177:L177"/>
    <mergeCell ref="M177:N177"/>
    <mergeCell ref="O177:P177"/>
    <mergeCell ref="Q177:R177"/>
    <mergeCell ref="S177:T177"/>
    <mergeCell ref="U177:V177"/>
    <mergeCell ref="C178:F178"/>
    <mergeCell ref="G178:H178"/>
    <mergeCell ref="I178:J178"/>
    <mergeCell ref="K178:L178"/>
    <mergeCell ref="M178:N178"/>
    <mergeCell ref="O178:P178"/>
    <mergeCell ref="Q178:R178"/>
    <mergeCell ref="S178:T178"/>
    <mergeCell ref="U178:V178"/>
    <mergeCell ref="C179:F179"/>
    <mergeCell ref="G179:H179"/>
    <mergeCell ref="I179:J179"/>
    <mergeCell ref="K179:L179"/>
    <mergeCell ref="M179:N179"/>
    <mergeCell ref="O179:P179"/>
    <mergeCell ref="Q179:R179"/>
    <mergeCell ref="S179:T179"/>
    <mergeCell ref="U179:V179"/>
    <mergeCell ref="B180:V180"/>
    <mergeCell ref="G181:H181"/>
    <mergeCell ref="I181:J181"/>
    <mergeCell ref="K181:L181"/>
    <mergeCell ref="M181:N181"/>
    <mergeCell ref="O181:P181"/>
    <mergeCell ref="Q181:R181"/>
    <mergeCell ref="S181:T181"/>
    <mergeCell ref="U181:V181"/>
    <mergeCell ref="G182:H182"/>
    <mergeCell ref="I182:J182"/>
    <mergeCell ref="K182:L182"/>
    <mergeCell ref="M182:N182"/>
    <mergeCell ref="O182:P182"/>
    <mergeCell ref="Q182:R182"/>
    <mergeCell ref="S182:T182"/>
    <mergeCell ref="U182:V182"/>
    <mergeCell ref="G183:L183"/>
    <mergeCell ref="M183:V183"/>
    <mergeCell ref="B184:F184"/>
    <mergeCell ref="G184:H184"/>
    <mergeCell ref="I184:J184"/>
    <mergeCell ref="K184:L184"/>
    <mergeCell ref="M184:N184"/>
    <mergeCell ref="O184:P184"/>
    <mergeCell ref="Q184:R184"/>
    <mergeCell ref="S184:V184"/>
    <mergeCell ref="E185:F185"/>
    <mergeCell ref="G185:H185"/>
    <mergeCell ref="I185:J185"/>
    <mergeCell ref="K185:L185"/>
    <mergeCell ref="M185:N185"/>
    <mergeCell ref="O185:P185"/>
    <mergeCell ref="Q185:R185"/>
    <mergeCell ref="S185:V185"/>
    <mergeCell ref="E186:F186"/>
    <mergeCell ref="G186:H186"/>
    <mergeCell ref="I186:J186"/>
    <mergeCell ref="K186:L186"/>
    <mergeCell ref="M186:N186"/>
    <mergeCell ref="O186:P186"/>
    <mergeCell ref="Q186:R186"/>
    <mergeCell ref="S186:V186"/>
    <mergeCell ref="E187:F187"/>
    <mergeCell ref="G187:H187"/>
    <mergeCell ref="I187:J187"/>
    <mergeCell ref="K187:L187"/>
    <mergeCell ref="M187:N187"/>
    <mergeCell ref="O187:P187"/>
    <mergeCell ref="Q187:R187"/>
    <mergeCell ref="S187:V187"/>
    <mergeCell ref="B188:F188"/>
    <mergeCell ref="G188:H188"/>
    <mergeCell ref="I188:J188"/>
    <mergeCell ref="K188:L188"/>
    <mergeCell ref="M188:N188"/>
    <mergeCell ref="O188:P188"/>
    <mergeCell ref="Q188:R188"/>
    <mergeCell ref="S188:V188"/>
    <mergeCell ref="B189:F189"/>
    <mergeCell ref="G189:J189"/>
    <mergeCell ref="M189:N189"/>
    <mergeCell ref="P189:Q189"/>
    <mergeCell ref="A192:V192"/>
    <mergeCell ref="A193:V193"/>
    <mergeCell ref="B194:D194"/>
    <mergeCell ref="E194:V194"/>
    <mergeCell ref="B195:D195"/>
    <mergeCell ref="E195:V195"/>
    <mergeCell ref="E196:G196"/>
    <mergeCell ref="H196:I196"/>
    <mergeCell ref="K196:L196"/>
    <mergeCell ref="N196:V196"/>
    <mergeCell ref="E199:V199"/>
    <mergeCell ref="E200:F200"/>
    <mergeCell ref="G200:J200"/>
    <mergeCell ref="K200:L200"/>
    <mergeCell ref="M200:N200"/>
    <mergeCell ref="O200:P200"/>
    <mergeCell ref="Q200:V200"/>
    <mergeCell ref="E201:F201"/>
    <mergeCell ref="G201:V201"/>
    <mergeCell ref="A202:V202"/>
    <mergeCell ref="A203:H203"/>
    <mergeCell ref="I203:J203"/>
    <mergeCell ref="M203:S203"/>
    <mergeCell ref="T203:U203"/>
    <mergeCell ref="B204:V204"/>
    <mergeCell ref="G205:H205"/>
    <mergeCell ref="I205:J205"/>
    <mergeCell ref="K205:L205"/>
    <mergeCell ref="M205:N205"/>
    <mergeCell ref="O205:P205"/>
    <mergeCell ref="Q205:R205"/>
    <mergeCell ref="S205:T205"/>
    <mergeCell ref="U205:V205"/>
    <mergeCell ref="G206:H206"/>
    <mergeCell ref="I206:J206"/>
    <mergeCell ref="K206:L206"/>
    <mergeCell ref="M206:N206"/>
    <mergeCell ref="O206:P206"/>
    <mergeCell ref="Q206:R206"/>
    <mergeCell ref="S206:T206"/>
    <mergeCell ref="U206:V206"/>
    <mergeCell ref="G207:L207"/>
    <mergeCell ref="M207:V207"/>
    <mergeCell ref="B208:F208"/>
    <mergeCell ref="G208:H208"/>
    <mergeCell ref="I208:J208"/>
    <mergeCell ref="K208:L208"/>
    <mergeCell ref="M208:N208"/>
    <mergeCell ref="O208:P208"/>
    <mergeCell ref="Q208:R208"/>
    <mergeCell ref="S208:V208"/>
    <mergeCell ref="E209:F209"/>
    <mergeCell ref="G209:H209"/>
    <mergeCell ref="I209:J209"/>
    <mergeCell ref="K209:L209"/>
    <mergeCell ref="M209:N209"/>
    <mergeCell ref="O209:P209"/>
    <mergeCell ref="Q209:R209"/>
    <mergeCell ref="S209:V209"/>
    <mergeCell ref="E210:F210"/>
    <mergeCell ref="G210:H210"/>
    <mergeCell ref="I210:J210"/>
    <mergeCell ref="K210:L210"/>
    <mergeCell ref="M210:N210"/>
    <mergeCell ref="O210:P210"/>
    <mergeCell ref="Q210:R210"/>
    <mergeCell ref="S210:V210"/>
    <mergeCell ref="E211:F211"/>
    <mergeCell ref="G211:H211"/>
    <mergeCell ref="I211:J211"/>
    <mergeCell ref="K211:L211"/>
    <mergeCell ref="M211:N211"/>
    <mergeCell ref="O211:P211"/>
    <mergeCell ref="Q211:R211"/>
    <mergeCell ref="S211:V211"/>
    <mergeCell ref="B212:F212"/>
    <mergeCell ref="G212:H212"/>
    <mergeCell ref="I212:J212"/>
    <mergeCell ref="K212:L212"/>
    <mergeCell ref="M212:N212"/>
    <mergeCell ref="O212:P212"/>
    <mergeCell ref="Q212:R212"/>
    <mergeCell ref="S212:V212"/>
    <mergeCell ref="B213:F213"/>
    <mergeCell ref="G213:J213"/>
    <mergeCell ref="M213:N213"/>
    <mergeCell ref="P213:Q213"/>
    <mergeCell ref="B214:V214"/>
    <mergeCell ref="G215:H215"/>
    <mergeCell ref="I215:J215"/>
    <mergeCell ref="K215:L215"/>
    <mergeCell ref="M215:N215"/>
    <mergeCell ref="O215:P215"/>
    <mergeCell ref="Q215:R215"/>
    <mergeCell ref="S215:T215"/>
    <mergeCell ref="U215:V215"/>
    <mergeCell ref="G216:H216"/>
    <mergeCell ref="I216:J216"/>
    <mergeCell ref="K216:L216"/>
    <mergeCell ref="M216:N216"/>
    <mergeCell ref="O216:P216"/>
    <mergeCell ref="Q216:R216"/>
    <mergeCell ref="S216:T216"/>
    <mergeCell ref="U216:V216"/>
    <mergeCell ref="G217:L217"/>
    <mergeCell ref="M217:V217"/>
    <mergeCell ref="B218:F218"/>
    <mergeCell ref="G218:H218"/>
    <mergeCell ref="I218:J218"/>
    <mergeCell ref="K218:L218"/>
    <mergeCell ref="M218:N218"/>
    <mergeCell ref="O218:P218"/>
    <mergeCell ref="Q218:R218"/>
    <mergeCell ref="S218:V218"/>
    <mergeCell ref="E219:F219"/>
    <mergeCell ref="G219:H219"/>
    <mergeCell ref="I219:J219"/>
    <mergeCell ref="K219:L219"/>
    <mergeCell ref="M219:N219"/>
    <mergeCell ref="O219:P219"/>
    <mergeCell ref="Q219:R219"/>
    <mergeCell ref="S219:V219"/>
    <mergeCell ref="E220:F220"/>
    <mergeCell ref="G220:H220"/>
    <mergeCell ref="I220:J220"/>
    <mergeCell ref="K220:L220"/>
    <mergeCell ref="M220:N220"/>
    <mergeCell ref="O220:P220"/>
    <mergeCell ref="Q220:R220"/>
    <mergeCell ref="S220:V220"/>
    <mergeCell ref="E221:F221"/>
    <mergeCell ref="G221:H221"/>
    <mergeCell ref="I221:J221"/>
    <mergeCell ref="K221:L221"/>
    <mergeCell ref="M221:N221"/>
    <mergeCell ref="O221:P221"/>
    <mergeCell ref="Q221:R221"/>
    <mergeCell ref="S221:V221"/>
    <mergeCell ref="B222:F222"/>
    <mergeCell ref="G222:H222"/>
    <mergeCell ref="I222:J222"/>
    <mergeCell ref="K222:L222"/>
    <mergeCell ref="M222:N222"/>
    <mergeCell ref="O222:P222"/>
    <mergeCell ref="Q222:R222"/>
    <mergeCell ref="S222:V222"/>
    <mergeCell ref="B223:F223"/>
    <mergeCell ref="G223:J223"/>
    <mergeCell ref="M223:N223"/>
    <mergeCell ref="P223:Q223"/>
    <mergeCell ref="B224:V224"/>
    <mergeCell ref="G225:H225"/>
    <mergeCell ref="I225:J225"/>
    <mergeCell ref="K225:L225"/>
    <mergeCell ref="M225:N225"/>
    <mergeCell ref="O225:P225"/>
    <mergeCell ref="Q225:R225"/>
    <mergeCell ref="S225:T225"/>
    <mergeCell ref="U225:V225"/>
    <mergeCell ref="G226:H226"/>
    <mergeCell ref="I226:J226"/>
    <mergeCell ref="K226:L226"/>
    <mergeCell ref="M226:N226"/>
    <mergeCell ref="O226:P226"/>
    <mergeCell ref="Q226:R226"/>
    <mergeCell ref="S226:T226"/>
    <mergeCell ref="U226:V226"/>
    <mergeCell ref="G227:L227"/>
    <mergeCell ref="M227:V227"/>
    <mergeCell ref="B228:F228"/>
    <mergeCell ref="G228:H228"/>
    <mergeCell ref="I228:J228"/>
    <mergeCell ref="K228:L228"/>
    <mergeCell ref="M228:N228"/>
    <mergeCell ref="O228:P228"/>
    <mergeCell ref="Q228:R228"/>
    <mergeCell ref="S228:V228"/>
    <mergeCell ref="E229:F229"/>
    <mergeCell ref="G229:H229"/>
    <mergeCell ref="I229:J229"/>
    <mergeCell ref="K229:L229"/>
    <mergeCell ref="M229:N229"/>
    <mergeCell ref="O229:P229"/>
    <mergeCell ref="Q229:R229"/>
    <mergeCell ref="S229:V229"/>
    <mergeCell ref="E230:F230"/>
    <mergeCell ref="G230:H230"/>
    <mergeCell ref="I230:J230"/>
    <mergeCell ref="K230:L230"/>
    <mergeCell ref="M230:N230"/>
    <mergeCell ref="O230:P230"/>
    <mergeCell ref="Q230:R230"/>
    <mergeCell ref="S230:V230"/>
    <mergeCell ref="E231:F231"/>
    <mergeCell ref="G231:H231"/>
    <mergeCell ref="I231:J231"/>
    <mergeCell ref="K231:L231"/>
    <mergeCell ref="M231:N231"/>
    <mergeCell ref="O231:P231"/>
    <mergeCell ref="Q231:R231"/>
    <mergeCell ref="S231:V231"/>
    <mergeCell ref="B232:F232"/>
    <mergeCell ref="G232:H232"/>
    <mergeCell ref="I232:J232"/>
    <mergeCell ref="K232:L232"/>
    <mergeCell ref="M232:N232"/>
    <mergeCell ref="O232:P232"/>
    <mergeCell ref="Q232:R232"/>
    <mergeCell ref="S232:V232"/>
    <mergeCell ref="B233:F233"/>
    <mergeCell ref="G233:J233"/>
    <mergeCell ref="M233:N233"/>
    <mergeCell ref="P233:Q233"/>
    <mergeCell ref="B5:D8"/>
    <mergeCell ref="E6:G7"/>
    <mergeCell ref="J6:N7"/>
    <mergeCell ref="Q6:V7"/>
    <mergeCell ref="B9:D10"/>
    <mergeCell ref="K12:L14"/>
    <mergeCell ref="M13:V14"/>
    <mergeCell ref="B16:D18"/>
    <mergeCell ref="E17:F18"/>
    <mergeCell ref="B24:F25"/>
    <mergeCell ref="B28:F29"/>
    <mergeCell ref="B33:F35"/>
    <mergeCell ref="C37:D39"/>
    <mergeCell ref="B43:F44"/>
    <mergeCell ref="B47:F48"/>
    <mergeCell ref="B52:F54"/>
    <mergeCell ref="C56:D58"/>
    <mergeCell ref="B62:F63"/>
    <mergeCell ref="B66:F67"/>
    <mergeCell ref="B71:F73"/>
    <mergeCell ref="C75:D77"/>
    <mergeCell ref="B85:D88"/>
    <mergeCell ref="E86:G87"/>
    <mergeCell ref="J86:N87"/>
    <mergeCell ref="Q86:V87"/>
    <mergeCell ref="B89:D90"/>
    <mergeCell ref="B94:F96"/>
    <mergeCell ref="C98:D100"/>
    <mergeCell ref="B104:F106"/>
    <mergeCell ref="C108:D110"/>
    <mergeCell ref="B114:F116"/>
    <mergeCell ref="C118:D120"/>
    <mergeCell ref="B134:F135"/>
    <mergeCell ref="B138:F139"/>
    <mergeCell ref="B143:F145"/>
    <mergeCell ref="C147:D149"/>
    <mergeCell ref="B153:F154"/>
    <mergeCell ref="B157:F158"/>
    <mergeCell ref="B162:F164"/>
    <mergeCell ref="C166:D168"/>
    <mergeCell ref="B172:F173"/>
    <mergeCell ref="B176:F177"/>
    <mergeCell ref="B181:F183"/>
    <mergeCell ref="C185:D187"/>
    <mergeCell ref="B196:D199"/>
    <mergeCell ref="E197:G198"/>
    <mergeCell ref="J197:N198"/>
    <mergeCell ref="Q197:V198"/>
    <mergeCell ref="B200:D201"/>
    <mergeCell ref="B205:F207"/>
    <mergeCell ref="C209:D211"/>
    <mergeCell ref="B215:F217"/>
    <mergeCell ref="C219:D221"/>
    <mergeCell ref="B225:F227"/>
    <mergeCell ref="C229:D231"/>
    <mergeCell ref="B234:V235"/>
    <mergeCell ref="A2:A10"/>
    <mergeCell ref="A12:A18"/>
    <mergeCell ref="A23:A41"/>
    <mergeCell ref="A42:A60"/>
    <mergeCell ref="A61:A79"/>
    <mergeCell ref="A83:A90"/>
    <mergeCell ref="A93:A102"/>
    <mergeCell ref="A103:A112"/>
    <mergeCell ref="A113:A122"/>
    <mergeCell ref="B124:V130"/>
    <mergeCell ref="A133:A151"/>
    <mergeCell ref="A152:A170"/>
    <mergeCell ref="A171:A189"/>
    <mergeCell ref="A194:A201"/>
    <mergeCell ref="A204:A213"/>
    <mergeCell ref="A214:A223"/>
    <mergeCell ref="A224:A233"/>
  </mergeCells>
  <phoneticPr fontId="11"/>
  <dataValidations count="1">
    <dataValidation type="list" allowBlank="1" showDropDown="0" showInputMessage="1" showErrorMessage="1" sqref="G216:V216 G226:V226 G206:V206 G182:V182 G163:V163 G144:V144 G105:V105 G115:V115 G95:V95 G72:V72 G53:V53 G34:V34">
      <formula1>"〇"</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0" orientation="portrait" usePrinterDefaults="1" r:id="rId1"/>
  <headerFooter alignWithMargins="0"/>
  <rowBreaks count="2" manualBreakCount="2">
    <brk id="81" max="21" man="1"/>
    <brk id="170" max="21" man="1"/>
  </rowBreaks>
  <drawing r:id="rId2"/>
  <legacyDrawing r:id="rId3"/>
  <mc:AlternateContent>
    <mc:Choice xmlns:x14="http://schemas.microsoft.com/office/spreadsheetml/2009/9/main" Requires="x14">
      <controls>
        <mc:AlternateContent>
          <mc:Choice Requires="x14">
            <control shapeId="6145" r:id="rId4" name="チェック 1">
              <controlPr defaultSize="0" autoFill="0" autoLine="0" autoPict="0">
                <anchor moveWithCells="1">
                  <from xmlns:xdr="http://schemas.openxmlformats.org/drawingml/2006/spreadsheetDrawing">
                    <xdr:col>11</xdr:col>
                    <xdr:colOff>38100</xdr:colOff>
                    <xdr:row>9</xdr:row>
                    <xdr:rowOff>172085</xdr:rowOff>
                  </from>
                  <to xmlns:xdr="http://schemas.openxmlformats.org/drawingml/2006/spreadsheetDrawing">
                    <xdr:col>15</xdr:col>
                    <xdr:colOff>114300</xdr:colOff>
                    <xdr:row>11</xdr:row>
                    <xdr:rowOff>19685</xdr:rowOff>
                  </to>
                </anchor>
              </controlPr>
            </control>
          </mc:Choice>
        </mc:AlternateContent>
        <mc:AlternateContent>
          <mc:Choice Requires="x14">
            <control shapeId="6146" r:id="rId5" name="チェック 2">
              <controlPr defaultSize="0" autoFill="0" autoLine="0" autoPict="0">
                <anchor moveWithCells="1">
                  <from xmlns:xdr="http://schemas.openxmlformats.org/drawingml/2006/spreadsheetDrawing">
                    <xdr:col>4</xdr:col>
                    <xdr:colOff>38100</xdr:colOff>
                    <xdr:row>9</xdr:row>
                    <xdr:rowOff>172085</xdr:rowOff>
                  </from>
                  <to xmlns:xdr="http://schemas.openxmlformats.org/drawingml/2006/spreadsheetDrawing">
                    <xdr:col>10</xdr:col>
                    <xdr:colOff>47625</xdr:colOff>
                    <xdr:row>11</xdr:row>
                    <xdr:rowOff>9525</xdr:rowOff>
                  </to>
                </anchor>
              </controlPr>
            </control>
          </mc:Choice>
        </mc:AlternateContent>
        <mc:AlternateContent>
          <mc:Choice Requires="x14">
            <control shapeId="6147" r:id="rId6" name="チェック 3">
              <controlPr defaultSize="0" autoFill="0" autoLine="0" autoPict="0">
                <anchor moveWithCells="1">
                  <from xmlns:xdr="http://schemas.openxmlformats.org/drawingml/2006/spreadsheetDrawing">
                    <xdr:col>16</xdr:col>
                    <xdr:colOff>0</xdr:colOff>
                    <xdr:row>9</xdr:row>
                    <xdr:rowOff>172085</xdr:rowOff>
                  </from>
                  <to xmlns:xdr="http://schemas.openxmlformats.org/drawingml/2006/spreadsheetDrawing">
                    <xdr:col>20</xdr:col>
                    <xdr:colOff>304800</xdr:colOff>
                    <xdr:row>11</xdr:row>
                    <xdr:rowOff>19685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AD81"/>
  <sheetViews>
    <sheetView view="pageBreakPreview" zoomScaleSheetLayoutView="100" workbookViewId="0">
      <selection sqref="A1:AB1"/>
    </sheetView>
  </sheetViews>
  <sheetFormatPr defaultColWidth="9.125" defaultRowHeight="13.5"/>
  <cols>
    <col min="1" max="1" width="8.75" style="113" customWidth="1"/>
    <col min="2" max="2" width="9.375" style="113" customWidth="1"/>
    <col min="3" max="3" width="8.625" style="113" customWidth="1"/>
    <col min="4" max="4" width="5.125" style="113" customWidth="1"/>
    <col min="5" max="5" width="3.125" style="113" customWidth="1"/>
    <col min="6" max="6" width="4.625" style="113" customWidth="1"/>
    <col min="7" max="7" width="5.375" style="113" customWidth="1"/>
    <col min="8" max="9" width="4.125" style="113" customWidth="1"/>
    <col min="10" max="10" width="3.625" style="113" customWidth="1"/>
    <col min="11" max="25" width="4.125" style="113" customWidth="1"/>
    <col min="26" max="26" width="8.25" style="113" customWidth="1"/>
    <col min="27" max="27" width="8.625" style="113" customWidth="1"/>
    <col min="28" max="28" width="6.5" style="113" customWidth="1"/>
    <col min="29" max="16384" width="9.125" style="113"/>
  </cols>
  <sheetData>
    <row r="1" spans="1:30" ht="36" customHeight="1">
      <c r="A1" s="747" t="s">
        <v>256</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row>
    <row r="2" spans="1:30" ht="15" customHeight="1">
      <c r="A2" s="352" t="s">
        <v>421</v>
      </c>
      <c r="B2" s="977" t="s">
        <v>164</v>
      </c>
      <c r="C2" s="1009"/>
      <c r="D2" s="1009"/>
      <c r="E2" s="1021"/>
      <c r="F2" s="1029"/>
      <c r="G2" s="1029"/>
      <c r="H2" s="1029"/>
      <c r="I2" s="1029"/>
      <c r="J2" s="1029"/>
      <c r="K2" s="1029"/>
      <c r="L2" s="1029"/>
      <c r="M2" s="1029"/>
      <c r="N2" s="1029"/>
      <c r="O2" s="1029"/>
      <c r="P2" s="1029"/>
      <c r="Q2" s="1029"/>
      <c r="R2" s="1029"/>
      <c r="S2" s="1029"/>
      <c r="T2" s="1029"/>
      <c r="U2" s="1029"/>
      <c r="V2" s="1029"/>
      <c r="W2" s="1029"/>
      <c r="X2" s="1029"/>
      <c r="Y2" s="1029"/>
      <c r="Z2" s="1029"/>
      <c r="AA2" s="1029"/>
      <c r="AB2" s="1069"/>
    </row>
    <row r="3" spans="1:30" ht="15" customHeight="1">
      <c r="A3" s="353"/>
      <c r="B3" s="385" t="s">
        <v>64</v>
      </c>
      <c r="C3" s="385"/>
      <c r="D3" s="385"/>
      <c r="E3" s="1228"/>
      <c r="F3" s="830"/>
      <c r="G3" s="830"/>
      <c r="H3" s="830"/>
      <c r="I3" s="830"/>
      <c r="J3" s="830"/>
      <c r="K3" s="830"/>
      <c r="L3" s="830"/>
      <c r="M3" s="830"/>
      <c r="N3" s="830"/>
      <c r="O3" s="830"/>
      <c r="P3" s="830"/>
      <c r="Q3" s="830"/>
      <c r="R3" s="830"/>
      <c r="S3" s="830"/>
      <c r="T3" s="830"/>
      <c r="U3" s="830"/>
      <c r="V3" s="830"/>
      <c r="W3" s="830"/>
      <c r="X3" s="830"/>
      <c r="Y3" s="830"/>
      <c r="Z3" s="830"/>
      <c r="AA3" s="830"/>
      <c r="AB3" s="1310"/>
    </row>
    <row r="4" spans="1:30" ht="30" customHeight="1">
      <c r="A4" s="353"/>
      <c r="B4" s="385" t="s">
        <v>554</v>
      </c>
      <c r="C4" s="385"/>
      <c r="D4" s="385"/>
      <c r="E4" s="1229"/>
      <c r="F4" s="1229"/>
      <c r="G4" s="1229"/>
      <c r="H4" s="1229"/>
      <c r="I4" s="1229"/>
      <c r="J4" s="1229"/>
      <c r="K4" s="1229"/>
      <c r="L4" s="1229"/>
      <c r="M4" s="1229"/>
      <c r="N4" s="1229"/>
      <c r="O4" s="1229"/>
      <c r="P4" s="1229"/>
      <c r="Q4" s="1229"/>
      <c r="R4" s="1229"/>
      <c r="S4" s="1229"/>
      <c r="T4" s="1229"/>
      <c r="U4" s="1229"/>
      <c r="V4" s="1229"/>
      <c r="W4" s="1229"/>
      <c r="X4" s="1229"/>
      <c r="Y4" s="1229"/>
      <c r="Z4" s="1229"/>
      <c r="AA4" s="1229"/>
      <c r="AB4" s="1311"/>
    </row>
    <row r="5" spans="1:30" ht="15" customHeight="1">
      <c r="A5" s="353"/>
      <c r="B5" s="385" t="s">
        <v>431</v>
      </c>
      <c r="C5" s="385"/>
      <c r="D5" s="385"/>
      <c r="E5" s="607" t="s">
        <v>284</v>
      </c>
      <c r="F5" s="397"/>
      <c r="G5" s="397"/>
      <c r="H5" s="397"/>
      <c r="I5" s="709"/>
      <c r="J5" s="709"/>
      <c r="K5" s="403" t="s">
        <v>452</v>
      </c>
      <c r="L5" s="709"/>
      <c r="M5" s="709"/>
      <c r="N5" s="403" t="s">
        <v>156</v>
      </c>
      <c r="O5" s="397"/>
      <c r="P5" s="397"/>
      <c r="Q5" s="397"/>
      <c r="R5" s="397"/>
      <c r="S5" s="397"/>
      <c r="T5" s="397"/>
      <c r="U5" s="397"/>
      <c r="V5" s="397"/>
      <c r="W5" s="397"/>
      <c r="X5" s="397"/>
      <c r="Y5" s="397"/>
      <c r="Z5" s="397"/>
      <c r="AA5" s="397"/>
      <c r="AB5" s="1312"/>
    </row>
    <row r="6" spans="1:30" ht="15" customHeight="1">
      <c r="A6" s="353"/>
      <c r="B6" s="385"/>
      <c r="C6" s="385"/>
      <c r="D6" s="385"/>
      <c r="E6" s="36"/>
      <c r="F6" s="23"/>
      <c r="G6" s="23"/>
      <c r="H6" s="23"/>
      <c r="I6" s="108" t="s">
        <v>137</v>
      </c>
      <c r="J6" s="23" t="s">
        <v>144</v>
      </c>
      <c r="K6" s="23"/>
      <c r="L6" s="23"/>
      <c r="M6" s="23"/>
      <c r="N6" s="23"/>
      <c r="O6" s="23"/>
      <c r="P6" s="23"/>
      <c r="Q6" s="23"/>
      <c r="R6" s="108" t="s">
        <v>167</v>
      </c>
      <c r="S6" s="23" t="s">
        <v>178</v>
      </c>
      <c r="T6" s="173"/>
      <c r="U6" s="173"/>
      <c r="V6" s="173"/>
      <c r="W6" s="173"/>
      <c r="X6" s="173"/>
      <c r="Y6" s="173"/>
      <c r="Z6" s="173"/>
      <c r="AA6" s="173"/>
      <c r="AB6" s="1313"/>
      <c r="AC6" s="733"/>
      <c r="AD6" s="733"/>
    </row>
    <row r="7" spans="1:30" ht="15" customHeight="1">
      <c r="A7" s="353"/>
      <c r="B7" s="385"/>
      <c r="C7" s="385"/>
      <c r="D7" s="385"/>
      <c r="E7" s="36"/>
      <c r="F7" s="23"/>
      <c r="G7" s="23"/>
      <c r="H7" s="23"/>
      <c r="I7" s="108" t="s">
        <v>143</v>
      </c>
      <c r="J7" s="23" t="s">
        <v>147</v>
      </c>
      <c r="K7" s="23"/>
      <c r="L7" s="23"/>
      <c r="M7" s="23"/>
      <c r="N7" s="23"/>
      <c r="O7" s="23"/>
      <c r="P7" s="23"/>
      <c r="Q7" s="23"/>
      <c r="R7" s="108" t="s">
        <v>170</v>
      </c>
      <c r="S7" s="23" t="s">
        <v>181</v>
      </c>
      <c r="T7" s="173"/>
      <c r="U7" s="173"/>
      <c r="V7" s="173"/>
      <c r="W7" s="173"/>
      <c r="X7" s="173"/>
      <c r="Y7" s="173"/>
      <c r="Z7" s="173"/>
      <c r="AA7" s="173"/>
      <c r="AB7" s="1313"/>
      <c r="AC7" s="733"/>
      <c r="AD7" s="733"/>
    </row>
    <row r="8" spans="1:30" ht="19.149999999999999" customHeight="1">
      <c r="A8" s="353"/>
      <c r="B8" s="385"/>
      <c r="C8" s="385"/>
      <c r="D8" s="385"/>
      <c r="E8" s="705"/>
      <c r="F8" s="475"/>
      <c r="G8" s="475"/>
      <c r="H8" s="475"/>
      <c r="I8" s="475"/>
      <c r="J8" s="475"/>
      <c r="K8" s="475"/>
      <c r="L8" s="475"/>
      <c r="M8" s="475"/>
      <c r="N8" s="475"/>
      <c r="O8" s="475"/>
      <c r="P8" s="475"/>
      <c r="Q8" s="475"/>
      <c r="R8" s="475"/>
      <c r="S8" s="475"/>
      <c r="T8" s="475"/>
      <c r="U8" s="475"/>
      <c r="V8" s="475"/>
      <c r="W8" s="475"/>
      <c r="X8" s="475"/>
      <c r="Y8" s="475"/>
      <c r="Z8" s="475"/>
      <c r="AA8" s="475"/>
      <c r="AB8" s="559"/>
    </row>
    <row r="9" spans="1:30" ht="15" customHeight="1">
      <c r="A9" s="353"/>
      <c r="B9" s="385" t="s">
        <v>210</v>
      </c>
      <c r="C9" s="385"/>
      <c r="D9" s="385"/>
      <c r="E9" s="385" t="s">
        <v>60</v>
      </c>
      <c r="F9" s="385"/>
      <c r="G9" s="385"/>
      <c r="H9" s="463"/>
      <c r="I9" s="476"/>
      <c r="J9" s="476"/>
      <c r="K9" s="476"/>
      <c r="L9" s="476"/>
      <c r="M9" s="500" t="s">
        <v>159</v>
      </c>
      <c r="N9" s="500"/>
      <c r="O9" s="885"/>
      <c r="P9" s="903"/>
      <c r="Q9" s="385" t="s">
        <v>136</v>
      </c>
      <c r="R9" s="385"/>
      <c r="S9" s="385"/>
      <c r="T9" s="1245"/>
      <c r="U9" s="1245"/>
      <c r="V9" s="1245"/>
      <c r="W9" s="1245"/>
      <c r="X9" s="1245"/>
      <c r="Y9" s="1245"/>
      <c r="Z9" s="1245"/>
      <c r="AA9" s="1245"/>
      <c r="AB9" s="1314"/>
    </row>
    <row r="10" spans="1:30" ht="15" customHeight="1">
      <c r="A10" s="354"/>
      <c r="B10" s="385"/>
      <c r="C10" s="385"/>
      <c r="D10" s="385"/>
      <c r="E10" s="385" t="s">
        <v>134</v>
      </c>
      <c r="F10" s="385"/>
      <c r="G10" s="385"/>
      <c r="H10" s="1245"/>
      <c r="I10" s="1245"/>
      <c r="J10" s="1245"/>
      <c r="K10" s="1245"/>
      <c r="L10" s="1245"/>
      <c r="M10" s="1245"/>
      <c r="N10" s="1245"/>
      <c r="O10" s="1245"/>
      <c r="P10" s="1245"/>
      <c r="Q10" s="1245"/>
      <c r="R10" s="1245"/>
      <c r="S10" s="1245"/>
      <c r="T10" s="1245"/>
      <c r="U10" s="1245"/>
      <c r="V10" s="1245"/>
      <c r="W10" s="1245"/>
      <c r="X10" s="1245"/>
      <c r="Y10" s="1245"/>
      <c r="Z10" s="1245"/>
      <c r="AA10" s="1245"/>
      <c r="AB10" s="1314"/>
    </row>
    <row r="11" spans="1:30" ht="15" customHeight="1">
      <c r="A11" s="739" t="s">
        <v>423</v>
      </c>
      <c r="B11" s="1217" t="s">
        <v>64</v>
      </c>
      <c r="C11" s="1217"/>
      <c r="D11" s="1217"/>
      <c r="E11" s="1229"/>
      <c r="F11" s="1229"/>
      <c r="G11" s="1229"/>
      <c r="H11" s="1229"/>
      <c r="I11" s="1229"/>
      <c r="J11" s="1229"/>
      <c r="K11" s="1229"/>
      <c r="L11" s="1229"/>
      <c r="M11" s="1229"/>
      <c r="N11" s="606" t="s">
        <v>473</v>
      </c>
      <c r="O11" s="396"/>
      <c r="P11" s="866"/>
      <c r="Q11" s="396" t="s">
        <v>83</v>
      </c>
      <c r="R11" s="396"/>
      <c r="S11" s="396"/>
      <c r="T11" s="443"/>
      <c r="U11" s="443"/>
      <c r="V11" s="443"/>
      <c r="W11" s="1296" t="s">
        <v>481</v>
      </c>
      <c r="X11" s="443"/>
      <c r="Y11" s="443"/>
      <c r="Z11" s="443"/>
      <c r="AA11" s="1305" t="s">
        <v>404</v>
      </c>
      <c r="AB11" s="1315"/>
    </row>
    <row r="12" spans="1:30" ht="15" customHeight="1">
      <c r="A12" s="739"/>
      <c r="B12" s="1217" t="s">
        <v>503</v>
      </c>
      <c r="C12" s="1217"/>
      <c r="D12" s="1217"/>
      <c r="E12" s="1229"/>
      <c r="F12" s="1229"/>
      <c r="G12" s="1229"/>
      <c r="H12" s="1229"/>
      <c r="I12" s="1229"/>
      <c r="J12" s="1229"/>
      <c r="K12" s="1229"/>
      <c r="L12" s="1229"/>
      <c r="M12" s="1229"/>
      <c r="N12" s="607"/>
      <c r="O12" s="397"/>
      <c r="P12" s="844"/>
      <c r="Q12" s="705"/>
      <c r="R12" s="475"/>
      <c r="S12" s="475"/>
      <c r="T12" s="475"/>
      <c r="U12" s="475"/>
      <c r="V12" s="475"/>
      <c r="W12" s="475"/>
      <c r="X12" s="475"/>
      <c r="Y12" s="475"/>
      <c r="Z12" s="475"/>
      <c r="AA12" s="475"/>
      <c r="AB12" s="559"/>
    </row>
    <row r="13" spans="1:30" ht="15" customHeight="1">
      <c r="A13" s="739"/>
      <c r="B13" s="1217" t="s">
        <v>61</v>
      </c>
      <c r="C13" s="1217"/>
      <c r="D13" s="1217"/>
      <c r="E13" s="1230"/>
      <c r="F13" s="1230"/>
      <c r="G13" s="1230"/>
      <c r="H13" s="1230"/>
      <c r="I13" s="1230"/>
      <c r="J13" s="1230"/>
      <c r="K13" s="1230"/>
      <c r="L13" s="1230"/>
      <c r="M13" s="1230"/>
      <c r="N13" s="608"/>
      <c r="O13" s="624"/>
      <c r="P13" s="898"/>
      <c r="Q13" s="1287"/>
      <c r="R13" s="654"/>
      <c r="S13" s="654"/>
      <c r="T13" s="654"/>
      <c r="U13" s="654"/>
      <c r="V13" s="654"/>
      <c r="W13" s="654"/>
      <c r="X13" s="654"/>
      <c r="Y13" s="654"/>
      <c r="Z13" s="654"/>
      <c r="AA13" s="654"/>
      <c r="AB13" s="713"/>
    </row>
    <row r="14" spans="1:30" ht="35.25" customHeight="1">
      <c r="A14" s="739"/>
      <c r="B14" s="425" t="s">
        <v>611</v>
      </c>
      <c r="C14" s="446"/>
      <c r="D14" s="446"/>
      <c r="E14" s="446"/>
      <c r="F14" s="446"/>
      <c r="G14" s="478"/>
      <c r="H14" s="490"/>
      <c r="I14" s="430"/>
      <c r="J14" s="430"/>
      <c r="K14" s="430"/>
      <c r="L14" s="430"/>
      <c r="M14" s="430"/>
      <c r="N14" s="430"/>
      <c r="O14" s="430"/>
      <c r="P14" s="430"/>
      <c r="Q14" s="430"/>
      <c r="R14" s="430"/>
      <c r="S14" s="430"/>
      <c r="T14" s="430"/>
      <c r="U14" s="430"/>
      <c r="V14" s="430"/>
      <c r="W14" s="430"/>
      <c r="X14" s="430"/>
      <c r="Y14" s="430"/>
      <c r="Z14" s="430"/>
      <c r="AA14" s="430"/>
      <c r="AB14" s="572"/>
    </row>
    <row r="15" spans="1:30" ht="47.25" customHeight="1">
      <c r="A15" s="739"/>
      <c r="B15" s="1218" t="s">
        <v>555</v>
      </c>
      <c r="C15" s="1153"/>
      <c r="D15" s="1227"/>
      <c r="E15" s="1231" t="s">
        <v>647</v>
      </c>
      <c r="F15" s="1238"/>
      <c r="G15" s="1242"/>
      <c r="H15" s="1246"/>
      <c r="I15" s="1255"/>
      <c r="J15" s="1255"/>
      <c r="K15" s="1255"/>
      <c r="L15" s="1255"/>
      <c r="M15" s="1255"/>
      <c r="N15" s="1255"/>
      <c r="O15" s="1255"/>
      <c r="P15" s="1255"/>
      <c r="Q15" s="1255"/>
      <c r="R15" s="1255"/>
      <c r="S15" s="1255"/>
      <c r="T15" s="1255"/>
      <c r="U15" s="1255"/>
      <c r="V15" s="1255"/>
      <c r="W15" s="1255"/>
      <c r="X15" s="1255"/>
      <c r="Y15" s="1299"/>
      <c r="Z15" s="1180" t="s">
        <v>288</v>
      </c>
      <c r="AA15" s="1306"/>
      <c r="AB15" s="1316"/>
    </row>
    <row r="16" spans="1:30" ht="31.5" customHeight="1">
      <c r="A16" s="739"/>
      <c r="B16" s="509"/>
      <c r="C16" s="429"/>
      <c r="D16" s="449"/>
      <c r="E16" s="1232" t="s">
        <v>648</v>
      </c>
      <c r="F16" s="1239"/>
      <c r="G16" s="1243"/>
      <c r="H16" s="1247"/>
      <c r="I16" s="1256"/>
      <c r="J16" s="1256"/>
      <c r="K16" s="1256"/>
      <c r="L16" s="1256"/>
      <c r="M16" s="1256"/>
      <c r="N16" s="1256"/>
      <c r="O16" s="1256"/>
      <c r="P16" s="1256"/>
      <c r="Q16" s="1256"/>
      <c r="R16" s="1256"/>
      <c r="S16" s="1256"/>
      <c r="T16" s="1256"/>
      <c r="U16" s="1256"/>
      <c r="V16" s="1256"/>
      <c r="W16" s="1256"/>
      <c r="X16" s="1256"/>
      <c r="Y16" s="1256"/>
      <c r="Z16" s="1256"/>
      <c r="AA16" s="1256"/>
      <c r="AB16" s="1317"/>
    </row>
    <row r="17" spans="1:29" ht="28.5" customHeight="1">
      <c r="A17" s="739"/>
      <c r="B17" s="490"/>
      <c r="C17" s="430"/>
      <c r="D17" s="450"/>
      <c r="E17" s="1233"/>
      <c r="F17" s="1240"/>
      <c r="G17" s="1244"/>
      <c r="H17" s="1248"/>
      <c r="I17" s="1257"/>
      <c r="J17" s="1257"/>
      <c r="K17" s="1257"/>
      <c r="L17" s="1257"/>
      <c r="M17" s="1257"/>
      <c r="N17" s="1257"/>
      <c r="O17" s="1257"/>
      <c r="P17" s="1257"/>
      <c r="Q17" s="1257"/>
      <c r="R17" s="1257"/>
      <c r="S17" s="1257"/>
      <c r="T17" s="1257"/>
      <c r="U17" s="1257"/>
      <c r="V17" s="1257"/>
      <c r="W17" s="1257"/>
      <c r="X17" s="1257"/>
      <c r="Y17" s="1257"/>
      <c r="Z17" s="1257"/>
      <c r="AA17" s="1257"/>
      <c r="AB17" s="1318"/>
      <c r="AC17" s="113" t="s">
        <v>287</v>
      </c>
    </row>
    <row r="18" spans="1:29" ht="22.15" customHeight="1">
      <c r="A18" s="1195" t="s">
        <v>638</v>
      </c>
      <c r="B18" s="385" t="s">
        <v>402</v>
      </c>
      <c r="C18" s="385"/>
      <c r="D18" s="385"/>
      <c r="E18" s="1229"/>
      <c r="F18" s="1229"/>
      <c r="G18" s="1229"/>
      <c r="H18" s="1229"/>
      <c r="I18" s="1229"/>
      <c r="J18" s="1229"/>
      <c r="K18" s="1229"/>
      <c r="L18" s="1229"/>
      <c r="M18" s="1229"/>
      <c r="N18" s="1267" t="s">
        <v>367</v>
      </c>
      <c r="O18" s="1277"/>
      <c r="P18" s="1283"/>
      <c r="Q18" s="1288"/>
      <c r="R18" s="1288"/>
      <c r="S18" s="1288"/>
      <c r="T18" s="1288"/>
      <c r="U18" s="1288"/>
      <c r="V18" s="1288"/>
      <c r="W18" s="1288"/>
      <c r="X18" s="1288"/>
      <c r="Y18" s="1288"/>
      <c r="Z18" s="1288"/>
      <c r="AA18" s="1288"/>
      <c r="AB18" s="1319"/>
    </row>
    <row r="19" spans="1:29" ht="22.15" customHeight="1">
      <c r="A19" s="1195"/>
      <c r="B19" s="385" t="s">
        <v>402</v>
      </c>
      <c r="C19" s="385"/>
      <c r="D19" s="385"/>
      <c r="E19" s="1229"/>
      <c r="F19" s="1229"/>
      <c r="G19" s="1229"/>
      <c r="H19" s="1229"/>
      <c r="I19" s="1229"/>
      <c r="J19" s="1229"/>
      <c r="K19" s="1229"/>
      <c r="L19" s="1229"/>
      <c r="M19" s="1229"/>
      <c r="N19" s="1267" t="s">
        <v>367</v>
      </c>
      <c r="O19" s="1277"/>
      <c r="P19" s="1283"/>
      <c r="Q19" s="1288"/>
      <c r="R19" s="1288"/>
      <c r="S19" s="1288"/>
      <c r="T19" s="1288"/>
      <c r="U19" s="1288"/>
      <c r="V19" s="1288"/>
      <c r="W19" s="1288"/>
      <c r="X19" s="1288"/>
      <c r="Y19" s="1288"/>
      <c r="Z19" s="1288"/>
      <c r="AA19" s="1288"/>
      <c r="AB19" s="1319"/>
    </row>
    <row r="20" spans="1:29" ht="15" customHeight="1">
      <c r="A20" s="741" t="s">
        <v>425</v>
      </c>
      <c r="B20" s="770"/>
      <c r="C20" s="770"/>
      <c r="D20" s="770"/>
      <c r="E20" s="770"/>
      <c r="F20" s="770"/>
      <c r="G20" s="770"/>
      <c r="H20" s="770"/>
      <c r="I20" s="770"/>
      <c r="J20" s="770"/>
      <c r="K20" s="770"/>
      <c r="L20" s="770"/>
      <c r="M20" s="770"/>
      <c r="N20" s="770"/>
      <c r="O20" s="770"/>
      <c r="P20" s="770"/>
      <c r="Q20" s="770"/>
      <c r="R20" s="770"/>
      <c r="S20" s="770"/>
      <c r="T20" s="770"/>
      <c r="U20" s="770"/>
      <c r="V20" s="770"/>
      <c r="W20" s="770"/>
      <c r="X20" s="770"/>
      <c r="Y20" s="770"/>
      <c r="Z20" s="770"/>
      <c r="AA20" s="770"/>
      <c r="AB20" s="932"/>
    </row>
    <row r="21" spans="1:29" ht="15" customHeight="1">
      <c r="A21" s="360" t="s">
        <v>427</v>
      </c>
      <c r="B21" s="397"/>
      <c r="C21" s="397"/>
      <c r="D21" s="397"/>
      <c r="E21" s="397"/>
      <c r="F21" s="397"/>
      <c r="G21" s="397"/>
      <c r="H21" s="608" t="s">
        <v>559</v>
      </c>
      <c r="I21" s="624"/>
      <c r="J21" s="624"/>
      <c r="K21" s="624"/>
      <c r="L21" s="624"/>
      <c r="M21" s="529"/>
      <c r="N21" s="534" t="s">
        <v>80</v>
      </c>
      <c r="O21" s="1278"/>
      <c r="P21" s="1278"/>
      <c r="Q21" s="1278"/>
      <c r="R21" s="1278"/>
      <c r="S21" s="537"/>
      <c r="T21" s="519" t="s">
        <v>637</v>
      </c>
      <c r="U21" s="624"/>
      <c r="V21" s="624"/>
      <c r="W21" s="624"/>
      <c r="X21" s="624"/>
      <c r="Y21" s="898"/>
      <c r="Z21" s="711"/>
      <c r="AA21" s="1307"/>
      <c r="AB21" s="724"/>
    </row>
    <row r="22" spans="1:29" ht="15" customHeight="1">
      <c r="A22" s="360"/>
      <c r="B22" s="397"/>
      <c r="C22" s="397"/>
      <c r="D22" s="397"/>
      <c r="E22" s="397"/>
      <c r="F22" s="397"/>
      <c r="G22" s="397"/>
      <c r="H22" s="1249" t="s">
        <v>489</v>
      </c>
      <c r="I22" s="431"/>
      <c r="J22" s="453"/>
      <c r="K22" s="398" t="s">
        <v>482</v>
      </c>
      <c r="L22" s="431"/>
      <c r="M22" s="453"/>
      <c r="N22" s="398" t="s">
        <v>489</v>
      </c>
      <c r="O22" s="431"/>
      <c r="P22" s="453"/>
      <c r="Q22" s="398" t="s">
        <v>482</v>
      </c>
      <c r="R22" s="431"/>
      <c r="S22" s="453"/>
      <c r="T22" s="398" t="s">
        <v>489</v>
      </c>
      <c r="U22" s="431"/>
      <c r="V22" s="453"/>
      <c r="W22" s="398" t="s">
        <v>482</v>
      </c>
      <c r="X22" s="431"/>
      <c r="Y22" s="627"/>
      <c r="Z22" s="503"/>
      <c r="AA22" s="1308"/>
      <c r="AB22" s="563"/>
    </row>
    <row r="23" spans="1:29" ht="15" customHeight="1">
      <c r="A23" s="361"/>
      <c r="B23" s="398" t="s">
        <v>510</v>
      </c>
      <c r="C23" s="431"/>
      <c r="D23" s="431"/>
      <c r="E23" s="431"/>
      <c r="F23" s="431"/>
      <c r="G23" s="431"/>
      <c r="H23" s="1249"/>
      <c r="I23" s="431"/>
      <c r="J23" s="453"/>
      <c r="K23" s="398"/>
      <c r="L23" s="431"/>
      <c r="M23" s="453"/>
      <c r="N23" s="398"/>
      <c r="O23" s="431"/>
      <c r="P23" s="453"/>
      <c r="Q23" s="398"/>
      <c r="R23" s="431"/>
      <c r="S23" s="453"/>
      <c r="T23" s="398"/>
      <c r="U23" s="431"/>
      <c r="V23" s="453"/>
      <c r="W23" s="398"/>
      <c r="X23" s="431"/>
      <c r="Y23" s="627"/>
      <c r="Z23" s="503"/>
      <c r="AA23" s="1308"/>
      <c r="AB23" s="563"/>
    </row>
    <row r="24" spans="1:29" ht="15" customHeight="1">
      <c r="A24" s="361"/>
      <c r="B24" s="518" t="s">
        <v>439</v>
      </c>
      <c r="C24" s="396"/>
      <c r="D24" s="396"/>
      <c r="E24" s="396"/>
      <c r="F24" s="396"/>
      <c r="G24" s="396"/>
      <c r="H24" s="606"/>
      <c r="I24" s="396"/>
      <c r="J24" s="451"/>
      <c r="K24" s="518"/>
      <c r="L24" s="396"/>
      <c r="M24" s="451"/>
      <c r="N24" s="398"/>
      <c r="O24" s="431"/>
      <c r="P24" s="453"/>
      <c r="Q24" s="398"/>
      <c r="R24" s="431"/>
      <c r="S24" s="453"/>
      <c r="T24" s="398"/>
      <c r="U24" s="431"/>
      <c r="V24" s="453"/>
      <c r="W24" s="398"/>
      <c r="X24" s="431"/>
      <c r="Y24" s="627"/>
      <c r="Z24" s="503"/>
      <c r="AA24" s="1308"/>
      <c r="AB24" s="563"/>
    </row>
    <row r="25" spans="1:29" ht="15" customHeight="1">
      <c r="A25" s="1196"/>
      <c r="B25" s="424" t="s">
        <v>445</v>
      </c>
      <c r="C25" s="892"/>
      <c r="D25" s="892"/>
      <c r="E25" s="892"/>
      <c r="F25" s="892"/>
      <c r="G25" s="892"/>
      <c r="H25" s="424"/>
      <c r="I25" s="892"/>
      <c r="J25" s="892"/>
      <c r="K25" s="892"/>
      <c r="L25" s="892"/>
      <c r="M25" s="445"/>
      <c r="N25" s="1268"/>
      <c r="O25" s="1268"/>
      <c r="P25" s="1268"/>
      <c r="Q25" s="1268"/>
      <c r="R25" s="1268"/>
      <c r="S25" s="1292"/>
      <c r="T25" s="1293"/>
      <c r="U25" s="1295"/>
      <c r="V25" s="1295"/>
      <c r="W25" s="1295"/>
      <c r="X25" s="1295"/>
      <c r="Y25" s="1300"/>
      <c r="Z25" s="504"/>
      <c r="AA25" s="515"/>
      <c r="AB25" s="564"/>
    </row>
    <row r="26" spans="1:29" ht="15" customHeight="1">
      <c r="A26" s="1197" t="s">
        <v>297</v>
      </c>
      <c r="B26" s="1219"/>
      <c r="C26" s="1219"/>
      <c r="D26" s="1219"/>
      <c r="E26" s="1219"/>
      <c r="F26" s="1219"/>
      <c r="G26" s="1219"/>
      <c r="H26" s="1250"/>
      <c r="I26" s="1258"/>
      <c r="J26" s="1258"/>
      <c r="K26" s="1258"/>
      <c r="L26" s="892" t="s">
        <v>114</v>
      </c>
      <c r="M26" s="445"/>
      <c r="N26" s="1269"/>
      <c r="O26" s="1279"/>
      <c r="P26" s="830"/>
      <c r="Q26" s="830"/>
      <c r="R26" s="830"/>
      <c r="S26" s="830"/>
      <c r="T26" s="830"/>
      <c r="U26" s="830"/>
      <c r="V26" s="830"/>
      <c r="W26" s="830"/>
      <c r="X26" s="830"/>
      <c r="Y26" s="830"/>
      <c r="Z26" s="830"/>
      <c r="AA26" s="830"/>
      <c r="AB26" s="1310"/>
    </row>
    <row r="27" spans="1:29" ht="15" customHeight="1">
      <c r="A27" s="1198" t="s">
        <v>49</v>
      </c>
      <c r="B27" s="1220"/>
      <c r="C27" s="1220"/>
      <c r="D27" s="1220"/>
      <c r="E27" s="1220"/>
      <c r="F27" s="1220"/>
      <c r="G27" s="1220"/>
      <c r="H27" s="1251"/>
      <c r="I27" s="1251"/>
      <c r="J27" s="1251"/>
      <c r="K27" s="1251"/>
      <c r="L27" s="1251"/>
      <c r="M27" s="1251"/>
      <c r="N27" s="1220"/>
      <c r="O27" s="1220"/>
      <c r="P27" s="1220"/>
      <c r="Q27" s="1220"/>
      <c r="R27" s="1220"/>
      <c r="S27" s="1220"/>
      <c r="T27" s="1220"/>
      <c r="U27" s="1220"/>
      <c r="V27" s="1220"/>
      <c r="W27" s="1220"/>
      <c r="X27" s="1220"/>
      <c r="Y27" s="1220"/>
      <c r="Z27" s="1220"/>
      <c r="AA27" s="1220"/>
      <c r="AB27" s="1320"/>
    </row>
    <row r="28" spans="1:29" ht="15" customHeight="1">
      <c r="A28" s="1095" t="s">
        <v>278</v>
      </c>
      <c r="B28" s="892"/>
      <c r="C28" s="892"/>
      <c r="D28" s="892"/>
      <c r="E28" s="892"/>
      <c r="F28" s="892"/>
      <c r="G28" s="445"/>
      <c r="H28" s="1250"/>
      <c r="I28" s="1258"/>
      <c r="J28" s="1258"/>
      <c r="K28" s="1258"/>
      <c r="L28" s="885" t="s">
        <v>586</v>
      </c>
      <c r="M28" s="903"/>
      <c r="N28" s="1270"/>
      <c r="O28" s="1270"/>
      <c r="P28" s="1270"/>
      <c r="Q28" s="1270"/>
      <c r="R28" s="1270"/>
      <c r="S28" s="1270"/>
      <c r="T28" s="1270"/>
      <c r="U28" s="1270"/>
      <c r="V28" s="1270"/>
      <c r="W28" s="1270"/>
      <c r="X28" s="1270"/>
      <c r="Y28" s="1270"/>
      <c r="Z28" s="1270"/>
      <c r="AA28" s="1270"/>
      <c r="AB28" s="1321"/>
    </row>
    <row r="29" spans="1:29" ht="15" customHeight="1">
      <c r="A29" s="1199" t="s">
        <v>44</v>
      </c>
      <c r="B29" s="807"/>
      <c r="C29" s="807"/>
      <c r="D29" s="807"/>
      <c r="E29" s="807"/>
      <c r="F29" s="807"/>
      <c r="G29" s="845"/>
      <c r="H29" s="1250"/>
      <c r="I29" s="1258"/>
      <c r="J29" s="1258"/>
      <c r="K29" s="1258"/>
      <c r="L29" s="1263" t="s">
        <v>586</v>
      </c>
      <c r="M29" s="1265"/>
      <c r="N29" s="1271" t="s">
        <v>649</v>
      </c>
      <c r="O29" s="1271"/>
      <c r="P29" s="1271"/>
      <c r="Q29" s="1271"/>
      <c r="R29" s="1271"/>
      <c r="S29" s="1271"/>
      <c r="T29" s="1271"/>
      <c r="U29" s="1271"/>
      <c r="V29" s="1271"/>
      <c r="W29" s="1271"/>
      <c r="X29" s="1297"/>
      <c r="Y29" s="1301"/>
      <c r="Z29" s="1303"/>
      <c r="AA29" s="1272"/>
      <c r="AB29" s="1080" t="s">
        <v>547</v>
      </c>
    </row>
    <row r="30" spans="1:29" s="173" customFormat="1" ht="15" customHeight="1">
      <c r="A30" s="1195" t="s">
        <v>228</v>
      </c>
      <c r="B30" s="385"/>
      <c r="C30" s="385"/>
      <c r="D30" s="385"/>
      <c r="E30" s="385"/>
      <c r="F30" s="385"/>
      <c r="G30" s="424"/>
      <c r="H30" s="1250"/>
      <c r="I30" s="1258"/>
      <c r="J30" s="1258"/>
      <c r="K30" s="1258"/>
      <c r="L30" s="892" t="s">
        <v>114</v>
      </c>
      <c r="M30" s="445"/>
      <c r="N30" s="1272"/>
      <c r="O30" s="1272"/>
      <c r="P30" s="1272"/>
      <c r="Q30" s="1272"/>
      <c r="R30" s="1272"/>
      <c r="S30" s="1272"/>
      <c r="T30" s="1272"/>
      <c r="U30" s="1272"/>
      <c r="V30" s="1272"/>
      <c r="W30" s="1272"/>
      <c r="X30" s="1272"/>
      <c r="Y30" s="1272"/>
      <c r="Z30" s="1272"/>
      <c r="AA30" s="1272"/>
      <c r="AB30" s="1322"/>
      <c r="AC30" s="173"/>
    </row>
    <row r="31" spans="1:29" s="173" customFormat="1" ht="15" customHeight="1">
      <c r="A31" s="1195" t="s">
        <v>531</v>
      </c>
      <c r="B31" s="385"/>
      <c r="C31" s="385"/>
      <c r="D31" s="385"/>
      <c r="E31" s="385"/>
      <c r="F31" s="385"/>
      <c r="G31" s="385"/>
      <c r="H31" s="1250"/>
      <c r="I31" s="1258"/>
      <c r="J31" s="1258"/>
      <c r="K31" s="1258"/>
      <c r="L31" s="892" t="s">
        <v>114</v>
      </c>
      <c r="M31" s="445"/>
      <c r="N31" s="892" t="s">
        <v>132</v>
      </c>
      <c r="O31" s="892"/>
      <c r="P31" s="892"/>
      <c r="Q31" s="892"/>
      <c r="R31" s="892"/>
      <c r="S31" s="892"/>
      <c r="T31" s="892"/>
      <c r="U31" s="892"/>
      <c r="V31" s="892"/>
      <c r="W31" s="892"/>
      <c r="X31" s="445"/>
      <c r="Y31" s="1301"/>
      <c r="Z31" s="1303"/>
      <c r="AA31" s="1309"/>
      <c r="AB31" s="1080" t="s">
        <v>547</v>
      </c>
      <c r="AC31" s="173"/>
    </row>
    <row r="32" spans="1:29" s="173" customFormat="1" ht="15" customHeight="1">
      <c r="A32" s="1195" t="s">
        <v>640</v>
      </c>
      <c r="B32" s="385"/>
      <c r="C32" s="385"/>
      <c r="D32" s="385"/>
      <c r="E32" s="385"/>
      <c r="F32" s="385"/>
      <c r="G32" s="385"/>
      <c r="H32" s="130"/>
      <c r="I32" s="117"/>
      <c r="J32" s="117"/>
      <c r="K32" s="117"/>
      <c r="L32" s="117"/>
      <c r="M32" s="117"/>
      <c r="N32" s="117"/>
      <c r="O32" s="117"/>
      <c r="P32" s="117"/>
      <c r="Q32" s="117"/>
      <c r="R32" s="117"/>
      <c r="S32" s="117"/>
      <c r="T32" s="117"/>
      <c r="U32" s="117"/>
      <c r="V32" s="117"/>
      <c r="W32" s="117"/>
      <c r="X32" s="117"/>
      <c r="Y32" s="117"/>
      <c r="Z32" s="117"/>
      <c r="AA32" s="117"/>
      <c r="AB32" s="937"/>
      <c r="AC32" s="173"/>
    </row>
    <row r="33" spans="1:29" ht="15" customHeight="1">
      <c r="A33" s="1200" t="s">
        <v>430</v>
      </c>
      <c r="B33" s="1221"/>
      <c r="C33" s="1221"/>
      <c r="D33" s="1221"/>
      <c r="E33" s="1221"/>
      <c r="F33" s="1241" t="s">
        <v>467</v>
      </c>
      <c r="G33" s="847"/>
      <c r="H33" s="847"/>
      <c r="I33" s="847"/>
      <c r="J33" s="847"/>
      <c r="K33" s="847"/>
      <c r="L33" s="847"/>
      <c r="M33" s="847"/>
      <c r="N33" s="847"/>
      <c r="O33" s="847"/>
      <c r="P33" s="847"/>
      <c r="Q33" s="847"/>
      <c r="R33" s="847"/>
      <c r="S33" s="847"/>
      <c r="T33" s="847"/>
      <c r="U33" s="847"/>
      <c r="V33" s="847"/>
      <c r="W33" s="847"/>
      <c r="X33" s="847"/>
      <c r="Y33" s="847"/>
      <c r="Z33" s="847"/>
      <c r="AA33" s="847"/>
      <c r="AB33" s="943"/>
    </row>
    <row r="34" spans="1:29" ht="36" customHeight="1">
      <c r="A34" s="1098" t="s">
        <v>643</v>
      </c>
      <c r="B34" s="1222"/>
      <c r="C34" s="1222"/>
      <c r="D34" s="1222"/>
      <c r="E34" s="1222"/>
      <c r="F34" s="1222"/>
      <c r="G34" s="1222"/>
      <c r="H34" s="1222"/>
      <c r="I34" s="1222"/>
      <c r="J34" s="1222"/>
      <c r="K34" s="1222"/>
      <c r="L34" s="1222"/>
      <c r="M34" s="1222"/>
      <c r="N34" s="1222"/>
      <c r="O34" s="1222"/>
      <c r="P34" s="1222"/>
      <c r="Q34" s="1222"/>
      <c r="R34" s="1222"/>
      <c r="S34" s="1222"/>
      <c r="T34" s="1222"/>
      <c r="U34" s="1222"/>
      <c r="V34" s="1222"/>
      <c r="W34" s="1222"/>
      <c r="X34" s="1222"/>
      <c r="Y34" s="1222"/>
      <c r="Z34" s="1222"/>
      <c r="AA34" s="1222"/>
      <c r="AB34" s="1222"/>
    </row>
    <row r="35" spans="1:29" ht="15" customHeight="1">
      <c r="A35" s="364" t="s">
        <v>421</v>
      </c>
      <c r="B35" s="401" t="s">
        <v>64</v>
      </c>
      <c r="C35" s="401"/>
      <c r="D35" s="401"/>
      <c r="E35" s="432"/>
      <c r="F35" s="455"/>
      <c r="G35" s="455"/>
      <c r="H35" s="455"/>
      <c r="I35" s="455"/>
      <c r="J35" s="455"/>
      <c r="K35" s="455"/>
      <c r="L35" s="455"/>
      <c r="M35" s="455"/>
      <c r="N35" s="455"/>
      <c r="O35" s="455"/>
      <c r="P35" s="455"/>
      <c r="Q35" s="455"/>
      <c r="R35" s="455"/>
      <c r="S35" s="455"/>
      <c r="T35" s="455"/>
      <c r="U35" s="455"/>
      <c r="V35" s="455"/>
      <c r="W35" s="455"/>
      <c r="X35" s="455"/>
      <c r="Y35" s="455"/>
      <c r="Z35" s="455"/>
      <c r="AA35" s="455"/>
      <c r="AB35" s="578"/>
    </row>
    <row r="36" spans="1:29" ht="15" customHeight="1">
      <c r="A36" s="365"/>
      <c r="B36" s="385" t="s">
        <v>554</v>
      </c>
      <c r="C36" s="385"/>
      <c r="D36" s="385"/>
      <c r="E36" s="1229"/>
      <c r="F36" s="1229"/>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311"/>
    </row>
    <row r="37" spans="1:29" ht="15" customHeight="1">
      <c r="A37" s="365"/>
      <c r="B37" s="385" t="s">
        <v>431</v>
      </c>
      <c r="C37" s="385"/>
      <c r="D37" s="385"/>
      <c r="E37" s="607" t="s">
        <v>284</v>
      </c>
      <c r="F37" s="397"/>
      <c r="G37" s="397"/>
      <c r="H37" s="397"/>
      <c r="I37" s="709"/>
      <c r="J37" s="709"/>
      <c r="K37" s="403" t="s">
        <v>452</v>
      </c>
      <c r="L37" s="709"/>
      <c r="M37" s="709"/>
      <c r="N37" s="403" t="s">
        <v>156</v>
      </c>
      <c r="O37" s="397"/>
      <c r="P37" s="397"/>
      <c r="Q37" s="397"/>
      <c r="R37" s="397"/>
      <c r="S37" s="397"/>
      <c r="T37" s="397"/>
      <c r="U37" s="397"/>
      <c r="V37" s="397"/>
      <c r="W37" s="397"/>
      <c r="X37" s="397"/>
      <c r="Y37" s="397"/>
      <c r="Z37" s="397"/>
      <c r="AA37" s="397"/>
      <c r="AB37" s="1312"/>
      <c r="AC37" s="113" t="s">
        <v>354</v>
      </c>
    </row>
    <row r="38" spans="1:29" ht="15" customHeight="1">
      <c r="A38" s="365"/>
      <c r="B38" s="385"/>
      <c r="C38" s="385"/>
      <c r="D38" s="385"/>
      <c r="E38" s="36"/>
      <c r="F38" s="23"/>
      <c r="G38" s="23"/>
      <c r="H38" s="23"/>
      <c r="I38" s="108" t="s">
        <v>137</v>
      </c>
      <c r="J38" s="23" t="s">
        <v>144</v>
      </c>
      <c r="K38" s="23"/>
      <c r="L38" s="23"/>
      <c r="M38" s="23"/>
      <c r="N38" s="23"/>
      <c r="O38" s="23"/>
      <c r="P38" s="23"/>
      <c r="Q38" s="23"/>
      <c r="R38" s="108" t="s">
        <v>167</v>
      </c>
      <c r="S38" s="23" t="s">
        <v>178</v>
      </c>
      <c r="T38" s="173"/>
      <c r="U38" s="173"/>
      <c r="V38" s="173"/>
      <c r="W38" s="173"/>
      <c r="X38" s="173"/>
      <c r="Y38" s="173"/>
      <c r="Z38" s="173"/>
      <c r="AA38" s="173"/>
      <c r="AB38" s="1313"/>
    </row>
    <row r="39" spans="1:29" ht="15" customHeight="1">
      <c r="A39" s="365"/>
      <c r="B39" s="385"/>
      <c r="C39" s="385"/>
      <c r="D39" s="385"/>
      <c r="E39" s="36"/>
      <c r="F39" s="23"/>
      <c r="G39" s="23"/>
      <c r="H39" s="23"/>
      <c r="I39" s="108" t="s">
        <v>143</v>
      </c>
      <c r="J39" s="23" t="s">
        <v>147</v>
      </c>
      <c r="K39" s="23"/>
      <c r="L39" s="23"/>
      <c r="M39" s="23"/>
      <c r="N39" s="23"/>
      <c r="O39" s="23"/>
      <c r="P39" s="23"/>
      <c r="Q39" s="23"/>
      <c r="R39" s="108" t="s">
        <v>170</v>
      </c>
      <c r="S39" s="23" t="s">
        <v>181</v>
      </c>
      <c r="T39" s="173"/>
      <c r="U39" s="173"/>
      <c r="V39" s="173"/>
      <c r="W39" s="173"/>
      <c r="X39" s="173"/>
      <c r="Y39" s="173"/>
      <c r="Z39" s="173"/>
      <c r="AA39" s="173"/>
      <c r="AB39" s="1313"/>
    </row>
    <row r="40" spans="1:29" ht="19.149999999999999" customHeight="1">
      <c r="A40" s="365"/>
      <c r="B40" s="385"/>
      <c r="C40" s="385"/>
      <c r="D40" s="385"/>
      <c r="E40" s="705" t="s">
        <v>625</v>
      </c>
      <c r="F40" s="475"/>
      <c r="G40" s="475"/>
      <c r="H40" s="475"/>
      <c r="I40" s="475"/>
      <c r="J40" s="475"/>
      <c r="K40" s="475"/>
      <c r="L40" s="475"/>
      <c r="M40" s="475"/>
      <c r="N40" s="475"/>
      <c r="O40" s="475"/>
      <c r="P40" s="475"/>
      <c r="Q40" s="475"/>
      <c r="R40" s="475"/>
      <c r="S40" s="475"/>
      <c r="T40" s="475"/>
      <c r="U40" s="475"/>
      <c r="V40" s="475"/>
      <c r="W40" s="475"/>
      <c r="X40" s="475"/>
      <c r="Y40" s="475"/>
      <c r="Z40" s="475"/>
      <c r="AA40" s="475"/>
      <c r="AB40" s="559"/>
    </row>
    <row r="41" spans="1:29" ht="15" customHeight="1">
      <c r="A41" s="365"/>
      <c r="B41" s="385" t="s">
        <v>210</v>
      </c>
      <c r="C41" s="385"/>
      <c r="D41" s="385"/>
      <c r="E41" s="385" t="s">
        <v>60</v>
      </c>
      <c r="F41" s="385"/>
      <c r="G41" s="385"/>
      <c r="H41" s="463"/>
      <c r="I41" s="476"/>
      <c r="J41" s="476"/>
      <c r="K41" s="476"/>
      <c r="L41" s="476"/>
      <c r="M41" s="500" t="s">
        <v>159</v>
      </c>
      <c r="N41" s="500"/>
      <c r="O41" s="885"/>
      <c r="P41" s="903"/>
      <c r="Q41" s="385" t="s">
        <v>136</v>
      </c>
      <c r="R41" s="385"/>
      <c r="S41" s="385"/>
      <c r="T41" s="1245"/>
      <c r="U41" s="1245"/>
      <c r="V41" s="1245"/>
      <c r="W41" s="1245"/>
      <c r="X41" s="1245"/>
      <c r="Y41" s="1245"/>
      <c r="Z41" s="1245"/>
      <c r="AA41" s="1245"/>
      <c r="AB41" s="1314"/>
    </row>
    <row r="42" spans="1:29" ht="15" customHeight="1">
      <c r="A42" s="365"/>
      <c r="B42" s="385"/>
      <c r="C42" s="385"/>
      <c r="D42" s="385"/>
      <c r="E42" s="385" t="s">
        <v>134</v>
      </c>
      <c r="F42" s="385"/>
      <c r="G42" s="385"/>
      <c r="H42" s="1245"/>
      <c r="I42" s="1245"/>
      <c r="J42" s="1245"/>
      <c r="K42" s="1245"/>
      <c r="L42" s="1245"/>
      <c r="M42" s="1245"/>
      <c r="N42" s="1245"/>
      <c r="O42" s="1245"/>
      <c r="P42" s="1245"/>
      <c r="Q42" s="1245"/>
      <c r="R42" s="1245"/>
      <c r="S42" s="1245"/>
      <c r="T42" s="1245"/>
      <c r="U42" s="1245"/>
      <c r="V42" s="1245"/>
      <c r="W42" s="1245"/>
      <c r="X42" s="1245"/>
      <c r="Y42" s="1245"/>
      <c r="Z42" s="1245"/>
      <c r="AA42" s="1245"/>
      <c r="AB42" s="1314"/>
    </row>
    <row r="43" spans="1:29" ht="15" customHeight="1">
      <c r="A43" s="1201" t="s">
        <v>49</v>
      </c>
      <c r="B43" s="1223"/>
      <c r="C43" s="1223"/>
      <c r="D43" s="1223"/>
      <c r="E43" s="1223"/>
      <c r="F43" s="1223"/>
      <c r="G43" s="1223"/>
      <c r="H43" s="1223"/>
      <c r="I43" s="1223"/>
      <c r="J43" s="1261"/>
      <c r="K43" s="1261"/>
      <c r="L43" s="1261"/>
      <c r="M43" s="1261"/>
      <c r="N43" s="1261"/>
      <c r="O43" s="1261"/>
      <c r="P43" s="1261"/>
      <c r="Q43" s="1261"/>
      <c r="R43" s="1261"/>
      <c r="S43" s="1261"/>
      <c r="T43" s="1261"/>
      <c r="U43" s="1261"/>
      <c r="V43" s="1261"/>
      <c r="W43" s="1261"/>
      <c r="X43" s="1261"/>
      <c r="Y43" s="1261"/>
      <c r="Z43" s="1261"/>
      <c r="AA43" s="1261"/>
      <c r="AB43" s="1323"/>
    </row>
    <row r="44" spans="1:29" ht="15" customHeight="1">
      <c r="A44" s="1095" t="s">
        <v>278</v>
      </c>
      <c r="B44" s="892"/>
      <c r="C44" s="892"/>
      <c r="D44" s="892"/>
      <c r="E44" s="892"/>
      <c r="F44" s="892"/>
      <c r="G44" s="445"/>
      <c r="H44" s="1250"/>
      <c r="I44" s="1258"/>
      <c r="J44" s="1258"/>
      <c r="K44" s="1258"/>
      <c r="L44" s="885" t="s">
        <v>586</v>
      </c>
      <c r="M44" s="903"/>
      <c r="N44" s="878"/>
      <c r="O44" s="885"/>
      <c r="P44" s="885"/>
      <c r="Q44" s="885"/>
      <c r="R44" s="885"/>
      <c r="S44" s="885"/>
      <c r="T44" s="885"/>
      <c r="U44" s="885"/>
      <c r="V44" s="885"/>
      <c r="W44" s="885"/>
      <c r="X44" s="885"/>
      <c r="Y44" s="885"/>
      <c r="Z44" s="885"/>
      <c r="AA44" s="885"/>
      <c r="AB44" s="1324"/>
    </row>
    <row r="45" spans="1:29" ht="15" customHeight="1">
      <c r="A45" s="1199" t="s">
        <v>44</v>
      </c>
      <c r="B45" s="807"/>
      <c r="C45" s="807"/>
      <c r="D45" s="807"/>
      <c r="E45" s="807"/>
      <c r="F45" s="807"/>
      <c r="G45" s="845"/>
      <c r="H45" s="1250"/>
      <c r="I45" s="1258"/>
      <c r="J45" s="1258"/>
      <c r="K45" s="1258"/>
      <c r="L45" s="1263" t="s">
        <v>586</v>
      </c>
      <c r="M45" s="1265"/>
      <c r="N45" s="1271" t="s">
        <v>649</v>
      </c>
      <c r="O45" s="1271"/>
      <c r="P45" s="1271"/>
      <c r="Q45" s="1271"/>
      <c r="R45" s="1271"/>
      <c r="S45" s="1271"/>
      <c r="T45" s="1271"/>
      <c r="U45" s="1271"/>
      <c r="V45" s="1271"/>
      <c r="W45" s="1271"/>
      <c r="X45" s="1297"/>
      <c r="Y45" s="1301"/>
      <c r="Z45" s="1303"/>
      <c r="AA45" s="1272"/>
      <c r="AB45" s="1080" t="s">
        <v>547</v>
      </c>
    </row>
    <row r="46" spans="1:29" s="173" customFormat="1" ht="15" customHeight="1">
      <c r="A46" s="1195" t="s">
        <v>228</v>
      </c>
      <c r="B46" s="385"/>
      <c r="C46" s="385"/>
      <c r="D46" s="385"/>
      <c r="E46" s="385"/>
      <c r="F46" s="385"/>
      <c r="G46" s="424"/>
      <c r="H46" s="1250"/>
      <c r="I46" s="1258"/>
      <c r="J46" s="1258"/>
      <c r="K46" s="1258"/>
      <c r="L46" s="892" t="s">
        <v>114</v>
      </c>
      <c r="M46" s="445"/>
      <c r="N46" s="424"/>
      <c r="O46" s="892"/>
      <c r="P46" s="892"/>
      <c r="Q46" s="892"/>
      <c r="R46" s="892"/>
      <c r="S46" s="892"/>
      <c r="T46" s="892"/>
      <c r="U46" s="892"/>
      <c r="V46" s="892"/>
      <c r="W46" s="892"/>
      <c r="X46" s="892"/>
      <c r="Y46" s="892"/>
      <c r="Z46" s="892"/>
      <c r="AA46" s="892"/>
      <c r="AB46" s="1080"/>
      <c r="AC46" s="173"/>
    </row>
    <row r="47" spans="1:29" s="173" customFormat="1" ht="15" customHeight="1">
      <c r="A47" s="1195" t="s">
        <v>531</v>
      </c>
      <c r="B47" s="385"/>
      <c r="C47" s="385"/>
      <c r="D47" s="385"/>
      <c r="E47" s="385"/>
      <c r="F47" s="385"/>
      <c r="G47" s="385"/>
      <c r="H47" s="1250"/>
      <c r="I47" s="1258"/>
      <c r="J47" s="1258"/>
      <c r="K47" s="1258"/>
      <c r="L47" s="892" t="s">
        <v>114</v>
      </c>
      <c r="M47" s="445"/>
      <c r="N47" s="892" t="s">
        <v>132</v>
      </c>
      <c r="O47" s="892"/>
      <c r="P47" s="892"/>
      <c r="Q47" s="892"/>
      <c r="R47" s="892"/>
      <c r="S47" s="892"/>
      <c r="T47" s="892"/>
      <c r="U47" s="892"/>
      <c r="V47" s="892"/>
      <c r="W47" s="892"/>
      <c r="X47" s="445"/>
      <c r="Y47" s="1301"/>
      <c r="Z47" s="1303"/>
      <c r="AA47" s="1309"/>
      <c r="AB47" s="1080" t="s">
        <v>547</v>
      </c>
      <c r="AC47" s="173"/>
    </row>
    <row r="48" spans="1:29" s="173" customFormat="1" ht="15" customHeight="1">
      <c r="A48" s="1202" t="s">
        <v>640</v>
      </c>
      <c r="B48" s="402"/>
      <c r="C48" s="402"/>
      <c r="D48" s="402"/>
      <c r="E48" s="402"/>
      <c r="F48" s="402"/>
      <c r="G48" s="402"/>
      <c r="H48" s="1252"/>
      <c r="I48" s="890"/>
      <c r="J48" s="890"/>
      <c r="K48" s="890"/>
      <c r="L48" s="890"/>
      <c r="M48" s="890"/>
      <c r="N48" s="890"/>
      <c r="O48" s="890"/>
      <c r="P48" s="890"/>
      <c r="Q48" s="890"/>
      <c r="R48" s="890"/>
      <c r="S48" s="890"/>
      <c r="T48" s="890"/>
      <c r="U48" s="890"/>
      <c r="V48" s="890"/>
      <c r="W48" s="890"/>
      <c r="X48" s="890"/>
      <c r="Y48" s="890"/>
      <c r="Z48" s="890"/>
      <c r="AA48" s="890"/>
      <c r="AB48" s="931"/>
      <c r="AC48" s="173"/>
    </row>
    <row r="49" spans="1:28" ht="16.5" customHeight="1">
      <c r="A49" s="1203"/>
      <c r="B49" s="1203"/>
      <c r="C49" s="1203"/>
      <c r="D49" s="1203"/>
      <c r="E49" s="1203"/>
      <c r="F49" s="103"/>
      <c r="G49" s="103"/>
      <c r="H49" s="103"/>
      <c r="I49" s="103" t="s">
        <v>354</v>
      </c>
      <c r="J49" s="103"/>
      <c r="K49" s="103"/>
      <c r="L49" s="103"/>
      <c r="M49" s="103"/>
      <c r="N49" s="103"/>
      <c r="O49" s="103"/>
      <c r="P49" s="103"/>
      <c r="Q49" s="103"/>
      <c r="R49" s="103"/>
      <c r="S49" s="103"/>
      <c r="T49" s="103"/>
      <c r="U49" s="103"/>
      <c r="V49" s="103"/>
      <c r="W49" s="103"/>
      <c r="X49" s="103"/>
      <c r="Y49" s="103"/>
      <c r="Z49" s="103"/>
      <c r="AA49" s="103"/>
      <c r="AB49" s="103"/>
    </row>
    <row r="50" spans="1:28" ht="15.95" customHeight="1">
      <c r="A50" s="113" t="s">
        <v>282</v>
      </c>
      <c r="B50" s="616" t="s">
        <v>157</v>
      </c>
      <c r="C50" s="616"/>
      <c r="D50" s="616"/>
      <c r="E50" s="616"/>
      <c r="F50" s="616"/>
      <c r="G50" s="616"/>
      <c r="H50" s="616"/>
      <c r="I50" s="616"/>
      <c r="J50" s="616"/>
      <c r="K50" s="616"/>
      <c r="L50" s="616"/>
      <c r="M50" s="616"/>
      <c r="N50" s="616"/>
      <c r="O50" s="616"/>
      <c r="P50" s="616"/>
      <c r="Q50" s="616"/>
      <c r="R50" s="616"/>
      <c r="S50" s="616"/>
      <c r="T50" s="616"/>
      <c r="U50" s="616"/>
      <c r="V50" s="616"/>
      <c r="W50" s="616"/>
      <c r="X50" s="616"/>
      <c r="Y50" s="616"/>
      <c r="Z50" s="616"/>
      <c r="AA50" s="616"/>
      <c r="AB50" s="616"/>
    </row>
    <row r="51" spans="1:28" ht="15.95" customHeight="1">
      <c r="A51" s="1204"/>
      <c r="B51" s="616"/>
      <c r="C51" s="616"/>
      <c r="D51" s="616"/>
      <c r="E51" s="616"/>
      <c r="F51" s="616"/>
      <c r="G51" s="616"/>
      <c r="H51" s="616"/>
      <c r="I51" s="616"/>
      <c r="J51" s="616"/>
      <c r="K51" s="616"/>
      <c r="L51" s="616"/>
      <c r="M51" s="616"/>
      <c r="N51" s="616"/>
      <c r="O51" s="616"/>
      <c r="P51" s="616"/>
      <c r="Q51" s="616"/>
      <c r="R51" s="616"/>
      <c r="S51" s="616"/>
      <c r="T51" s="616"/>
      <c r="U51" s="616"/>
      <c r="V51" s="616"/>
      <c r="W51" s="616"/>
      <c r="X51" s="616"/>
      <c r="Y51" s="616"/>
      <c r="Z51" s="616"/>
      <c r="AA51" s="616"/>
      <c r="AB51" s="616"/>
    </row>
    <row r="52" spans="1:28" ht="15.95" customHeight="1">
      <c r="A52" s="1205"/>
      <c r="B52" s="616"/>
      <c r="C52" s="616"/>
      <c r="D52" s="616"/>
      <c r="E52" s="616"/>
      <c r="F52" s="616"/>
      <c r="G52" s="616"/>
      <c r="H52" s="616"/>
      <c r="I52" s="616"/>
      <c r="J52" s="616"/>
      <c r="K52" s="616"/>
      <c r="L52" s="616"/>
      <c r="M52" s="616"/>
      <c r="N52" s="616"/>
      <c r="O52" s="616"/>
      <c r="P52" s="616"/>
      <c r="Q52" s="616"/>
      <c r="R52" s="616"/>
      <c r="S52" s="616"/>
      <c r="T52" s="616"/>
      <c r="U52" s="616"/>
      <c r="V52" s="616"/>
      <c r="W52" s="616"/>
      <c r="X52" s="616"/>
      <c r="Y52" s="616"/>
      <c r="Z52" s="616"/>
      <c r="AA52" s="616"/>
      <c r="AB52" s="616"/>
    </row>
    <row r="53" spans="1:28" ht="15.95" customHeight="1">
      <c r="A53" s="1204"/>
      <c r="B53" s="616"/>
      <c r="C53" s="616"/>
      <c r="D53" s="616"/>
      <c r="E53" s="616"/>
      <c r="F53" s="616"/>
      <c r="G53" s="616"/>
      <c r="H53" s="616"/>
      <c r="I53" s="616"/>
      <c r="J53" s="616"/>
      <c r="K53" s="616"/>
      <c r="L53" s="616"/>
      <c r="M53" s="616"/>
      <c r="N53" s="616"/>
      <c r="O53" s="616"/>
      <c r="P53" s="616"/>
      <c r="Q53" s="616"/>
      <c r="R53" s="616"/>
      <c r="S53" s="616"/>
      <c r="T53" s="616"/>
      <c r="U53" s="616"/>
      <c r="V53" s="616"/>
      <c r="W53" s="616"/>
      <c r="X53" s="616"/>
      <c r="Y53" s="616"/>
      <c r="Z53" s="616"/>
      <c r="AA53" s="616"/>
      <c r="AB53" s="616"/>
    </row>
    <row r="54" spans="1:28">
      <c r="A54" s="1204"/>
      <c r="B54" s="616"/>
      <c r="C54" s="616"/>
      <c r="D54" s="616"/>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616"/>
    </row>
    <row r="57" spans="1:28" ht="15.75">
      <c r="A57" s="599" t="s">
        <v>533</v>
      </c>
      <c r="B57" s="764"/>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row>
    <row r="58" spans="1:28" ht="15.75">
      <c r="A58" s="1206"/>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row>
    <row r="59" spans="1:28" ht="16.5">
      <c r="A59" s="1206" t="s">
        <v>645</v>
      </c>
      <c r="B59" s="1206"/>
      <c r="C59" s="1206"/>
      <c r="D59" s="1206"/>
      <c r="E59" s="1206"/>
      <c r="F59" s="1206"/>
      <c r="G59" s="1206"/>
      <c r="H59" s="1206"/>
      <c r="I59" s="1206"/>
      <c r="J59" s="1206"/>
      <c r="K59" s="1206"/>
      <c r="L59" s="1206"/>
      <c r="M59" s="1206"/>
      <c r="N59" s="1206"/>
      <c r="O59" s="1206"/>
      <c r="P59" s="1206"/>
      <c r="Q59" s="1206"/>
      <c r="R59" s="1224"/>
      <c r="S59" s="1224"/>
      <c r="T59" s="1224"/>
      <c r="U59" s="1224"/>
      <c r="V59" s="1224"/>
      <c r="W59" s="1224"/>
      <c r="X59" s="1224"/>
      <c r="Y59" s="1224"/>
      <c r="Z59" s="1224"/>
      <c r="AA59" s="1224"/>
      <c r="AB59" s="1224"/>
    </row>
    <row r="60" spans="1:28" ht="14.25">
      <c r="A60" s="1207" t="s">
        <v>638</v>
      </c>
      <c r="B60" s="412" t="s">
        <v>402</v>
      </c>
      <c r="C60" s="412"/>
      <c r="D60" s="412"/>
      <c r="E60" s="1234"/>
      <c r="F60" s="1234"/>
      <c r="G60" s="1234"/>
      <c r="H60" s="1234"/>
      <c r="I60" s="1234"/>
      <c r="J60" s="1234"/>
      <c r="K60" s="1234"/>
      <c r="L60" s="1234"/>
      <c r="M60" s="1234"/>
      <c r="N60" s="1273" t="s">
        <v>367</v>
      </c>
      <c r="O60" s="1280"/>
      <c r="P60" s="1284"/>
      <c r="Q60" s="1289"/>
      <c r="R60" s="1289"/>
      <c r="S60" s="1289"/>
      <c r="T60" s="1289"/>
      <c r="U60" s="1289"/>
      <c r="V60" s="1289"/>
      <c r="W60" s="1289"/>
      <c r="X60" s="1289"/>
      <c r="Y60" s="1289"/>
      <c r="Z60" s="1289"/>
      <c r="AA60" s="1289"/>
      <c r="AB60" s="1325"/>
    </row>
    <row r="61" spans="1:28" ht="14.25">
      <c r="A61" s="1208"/>
      <c r="B61" s="413" t="s">
        <v>402</v>
      </c>
      <c r="C61" s="413"/>
      <c r="D61" s="413"/>
      <c r="E61" s="1235"/>
      <c r="F61" s="1235"/>
      <c r="G61" s="1235"/>
      <c r="H61" s="1235"/>
      <c r="I61" s="1235"/>
      <c r="J61" s="1235"/>
      <c r="K61" s="1235"/>
      <c r="L61" s="1235"/>
      <c r="M61" s="1235"/>
      <c r="N61" s="1274" t="s">
        <v>367</v>
      </c>
      <c r="O61" s="1281"/>
      <c r="P61" s="1285"/>
      <c r="Q61" s="1290"/>
      <c r="R61" s="1290"/>
      <c r="S61" s="1290"/>
      <c r="T61" s="1290"/>
      <c r="U61" s="1290"/>
      <c r="V61" s="1290"/>
      <c r="W61" s="1290"/>
      <c r="X61" s="1290"/>
      <c r="Y61" s="1290"/>
      <c r="Z61" s="1290"/>
      <c r="AA61" s="1290"/>
      <c r="AB61" s="1326"/>
    </row>
    <row r="62" spans="1:28" ht="15">
      <c r="A62" s="1209"/>
      <c r="B62" s="417" t="s">
        <v>402</v>
      </c>
      <c r="C62" s="417"/>
      <c r="D62" s="417"/>
      <c r="E62" s="1236"/>
      <c r="F62" s="1236"/>
      <c r="G62" s="1236"/>
      <c r="H62" s="1236"/>
      <c r="I62" s="1236"/>
      <c r="J62" s="1236"/>
      <c r="K62" s="1236"/>
      <c r="L62" s="1236"/>
      <c r="M62" s="1236"/>
      <c r="N62" s="1275" t="s">
        <v>367</v>
      </c>
      <c r="O62" s="1282"/>
      <c r="P62" s="1286"/>
      <c r="Q62" s="1291"/>
      <c r="R62" s="1291"/>
      <c r="S62" s="1291"/>
      <c r="T62" s="1291"/>
      <c r="U62" s="1291"/>
      <c r="V62" s="1291"/>
      <c r="W62" s="1291"/>
      <c r="X62" s="1291"/>
      <c r="Y62" s="1291"/>
      <c r="Z62" s="1291"/>
      <c r="AA62" s="1291"/>
      <c r="AB62" s="1327"/>
    </row>
    <row r="63" spans="1:28" ht="15.75">
      <c r="A63" s="1206"/>
      <c r="B63" s="1206"/>
      <c r="C63" s="1206"/>
      <c r="D63" s="1206"/>
      <c r="E63" s="1206"/>
      <c r="F63" s="1206"/>
      <c r="G63" s="1206"/>
      <c r="H63" s="1206"/>
      <c r="I63" s="1206"/>
      <c r="J63" s="1206"/>
      <c r="K63" s="1206"/>
      <c r="L63" s="1206"/>
      <c r="M63" s="1206"/>
      <c r="N63" s="1206"/>
      <c r="O63" s="1206"/>
      <c r="P63" s="1206"/>
      <c r="Q63" s="1206"/>
      <c r="R63" s="1224"/>
      <c r="S63" s="1224"/>
      <c r="T63" s="1224"/>
      <c r="U63" s="1224"/>
      <c r="V63" s="1224"/>
      <c r="W63" s="1224"/>
      <c r="X63" s="1224"/>
      <c r="Y63" s="1224"/>
      <c r="Z63" s="1224"/>
      <c r="AA63" s="1224"/>
      <c r="AB63" s="1224"/>
    </row>
    <row r="64" spans="1:28" ht="15.75">
      <c r="A64" s="1206" t="s">
        <v>643</v>
      </c>
      <c r="B64" s="1224"/>
      <c r="C64" s="1224"/>
      <c r="D64" s="1224"/>
      <c r="E64" s="1224"/>
      <c r="F64" s="1224"/>
      <c r="G64" s="1224"/>
      <c r="H64" s="1224"/>
      <c r="I64" s="1224"/>
      <c r="J64" s="1224"/>
      <c r="K64" s="1224"/>
      <c r="L64" s="1224"/>
      <c r="M64" s="1224"/>
      <c r="N64" s="1224"/>
      <c r="O64" s="1224"/>
      <c r="P64" s="1224"/>
      <c r="Q64" s="1224"/>
      <c r="R64" s="1224"/>
      <c r="S64" s="1224"/>
      <c r="T64" s="1224"/>
      <c r="U64" s="1224"/>
      <c r="V64" s="1224"/>
      <c r="W64" s="1224"/>
      <c r="X64" s="1224"/>
      <c r="Y64" s="1224"/>
      <c r="Z64" s="1224"/>
      <c r="AA64" s="1224"/>
      <c r="AB64" s="1224"/>
    </row>
    <row r="65" spans="1:28" ht="16.5">
      <c r="A65" s="1210" t="s">
        <v>85</v>
      </c>
      <c r="B65" s="1210"/>
      <c r="C65" s="1210"/>
      <c r="D65" s="1210"/>
      <c r="E65" s="1210"/>
      <c r="F65" s="1210"/>
      <c r="G65" s="1210"/>
      <c r="H65" s="1210"/>
      <c r="I65" s="1210"/>
      <c r="J65" s="1210"/>
      <c r="K65" s="1210"/>
      <c r="L65" s="1210"/>
      <c r="M65" s="1210"/>
      <c r="N65" s="1210"/>
      <c r="O65" s="1210"/>
      <c r="P65" s="1210"/>
      <c r="Q65" s="1210"/>
      <c r="R65" s="1224"/>
      <c r="S65" s="1224"/>
      <c r="T65" s="1224"/>
      <c r="U65" s="1224"/>
      <c r="V65" s="1224"/>
      <c r="W65" s="1224"/>
      <c r="X65" s="1224"/>
      <c r="Y65" s="1224"/>
      <c r="Z65" s="1224"/>
      <c r="AA65" s="1224"/>
      <c r="AB65" s="1224"/>
    </row>
    <row r="66" spans="1:28" ht="14.25">
      <c r="A66" s="379" t="s">
        <v>421</v>
      </c>
      <c r="B66" s="412" t="s">
        <v>64</v>
      </c>
      <c r="C66" s="412"/>
      <c r="D66" s="412"/>
      <c r="E66" s="434"/>
      <c r="F66" s="457"/>
      <c r="G66" s="457"/>
      <c r="H66" s="457"/>
      <c r="I66" s="457"/>
      <c r="J66" s="457"/>
      <c r="K66" s="457"/>
      <c r="L66" s="457"/>
      <c r="M66" s="457"/>
      <c r="N66" s="457"/>
      <c r="O66" s="457"/>
      <c r="P66" s="457"/>
      <c r="Q66" s="457"/>
      <c r="R66" s="457"/>
      <c r="S66" s="457"/>
      <c r="T66" s="457"/>
      <c r="U66" s="457"/>
      <c r="V66" s="457"/>
      <c r="W66" s="457"/>
      <c r="X66" s="457"/>
      <c r="Y66" s="457"/>
      <c r="Z66" s="457"/>
      <c r="AA66" s="457"/>
      <c r="AB66" s="549"/>
    </row>
    <row r="67" spans="1:28" ht="14.25">
      <c r="A67" s="380"/>
      <c r="B67" s="413" t="s">
        <v>554</v>
      </c>
      <c r="C67" s="413"/>
      <c r="D67" s="413"/>
      <c r="E67" s="1235"/>
      <c r="F67" s="1235"/>
      <c r="G67" s="1235"/>
      <c r="H67" s="1235"/>
      <c r="I67" s="1235"/>
      <c r="J67" s="1235"/>
      <c r="K67" s="1235"/>
      <c r="L67" s="1235"/>
      <c r="M67" s="1235"/>
      <c r="N67" s="1235"/>
      <c r="O67" s="1235"/>
      <c r="P67" s="1235"/>
      <c r="Q67" s="1235"/>
      <c r="R67" s="1235"/>
      <c r="S67" s="1235"/>
      <c r="T67" s="1235"/>
      <c r="U67" s="1235"/>
      <c r="V67" s="1235"/>
      <c r="W67" s="1235"/>
      <c r="X67" s="1235"/>
      <c r="Y67" s="1235"/>
      <c r="Z67" s="1235"/>
      <c r="AA67" s="1235"/>
      <c r="AB67" s="1328"/>
    </row>
    <row r="68" spans="1:28" ht="14.25">
      <c r="A68" s="380"/>
      <c r="B68" s="413" t="s">
        <v>431</v>
      </c>
      <c r="C68" s="413"/>
      <c r="D68" s="413"/>
      <c r="E68" s="620" t="s">
        <v>284</v>
      </c>
      <c r="F68" s="407"/>
      <c r="G68" s="407"/>
      <c r="H68" s="407"/>
      <c r="I68" s="1259"/>
      <c r="J68" s="1259"/>
      <c r="K68" s="418" t="s">
        <v>452</v>
      </c>
      <c r="L68" s="1259"/>
      <c r="M68" s="1259"/>
      <c r="N68" s="418" t="s">
        <v>156</v>
      </c>
      <c r="O68" s="407"/>
      <c r="P68" s="407"/>
      <c r="Q68" s="407"/>
      <c r="R68" s="407"/>
      <c r="S68" s="407"/>
      <c r="T68" s="407"/>
      <c r="U68" s="407"/>
      <c r="V68" s="407"/>
      <c r="W68" s="407"/>
      <c r="X68" s="407"/>
      <c r="Y68" s="407"/>
      <c r="Z68" s="407"/>
      <c r="AA68" s="407"/>
      <c r="AB68" s="1329"/>
    </row>
    <row r="69" spans="1:28">
      <c r="A69" s="380"/>
      <c r="B69" s="413"/>
      <c r="C69" s="413"/>
      <c r="D69" s="413"/>
      <c r="E69" s="1237"/>
      <c r="F69" s="663"/>
      <c r="G69" s="663"/>
      <c r="H69" s="663"/>
      <c r="I69" s="685" t="s">
        <v>137</v>
      </c>
      <c r="J69" s="663" t="s">
        <v>144</v>
      </c>
      <c r="K69" s="663"/>
      <c r="L69" s="663"/>
      <c r="M69" s="663"/>
      <c r="N69" s="663"/>
      <c r="O69" s="663"/>
      <c r="P69" s="663"/>
      <c r="Q69" s="663"/>
      <c r="R69" s="685" t="s">
        <v>167</v>
      </c>
      <c r="S69" s="663" t="s">
        <v>178</v>
      </c>
      <c r="T69" s="1294"/>
      <c r="U69" s="1294"/>
      <c r="V69" s="1294"/>
      <c r="W69" s="1294"/>
      <c r="X69" s="1294"/>
      <c r="Y69" s="1294"/>
      <c r="Z69" s="1294"/>
      <c r="AA69" s="1294"/>
      <c r="AB69" s="1330"/>
    </row>
    <row r="70" spans="1:28">
      <c r="A70" s="380"/>
      <c r="B70" s="413"/>
      <c r="C70" s="413"/>
      <c r="D70" s="413"/>
      <c r="E70" s="1237"/>
      <c r="F70" s="663"/>
      <c r="G70" s="663"/>
      <c r="H70" s="663"/>
      <c r="I70" s="685" t="s">
        <v>143</v>
      </c>
      <c r="J70" s="663" t="s">
        <v>147</v>
      </c>
      <c r="K70" s="663"/>
      <c r="L70" s="663"/>
      <c r="M70" s="663"/>
      <c r="N70" s="663"/>
      <c r="O70" s="663"/>
      <c r="P70" s="663"/>
      <c r="Q70" s="663"/>
      <c r="R70" s="685" t="s">
        <v>170</v>
      </c>
      <c r="S70" s="663" t="s">
        <v>181</v>
      </c>
      <c r="T70" s="1294"/>
      <c r="U70" s="1294"/>
      <c r="V70" s="1294"/>
      <c r="W70" s="1294"/>
      <c r="X70" s="1294"/>
      <c r="Y70" s="1294"/>
      <c r="Z70" s="1294"/>
      <c r="AA70" s="1294"/>
      <c r="AB70" s="1330"/>
    </row>
    <row r="71" spans="1:28" ht="14.25">
      <c r="A71" s="380"/>
      <c r="B71" s="413"/>
      <c r="C71" s="413"/>
      <c r="D71" s="413"/>
      <c r="E71" s="522" t="s">
        <v>625</v>
      </c>
      <c r="F71" s="483"/>
      <c r="G71" s="483"/>
      <c r="H71" s="483"/>
      <c r="I71" s="483"/>
      <c r="J71" s="483"/>
      <c r="K71" s="483"/>
      <c r="L71" s="483"/>
      <c r="M71" s="483"/>
      <c r="N71" s="483"/>
      <c r="O71" s="483"/>
      <c r="P71" s="483"/>
      <c r="Q71" s="483"/>
      <c r="R71" s="483"/>
      <c r="S71" s="483"/>
      <c r="T71" s="483"/>
      <c r="U71" s="483"/>
      <c r="V71" s="483"/>
      <c r="W71" s="483"/>
      <c r="X71" s="483"/>
      <c r="Y71" s="483"/>
      <c r="Z71" s="483"/>
      <c r="AA71" s="483"/>
      <c r="AB71" s="545"/>
    </row>
    <row r="72" spans="1:28" ht="14.25">
      <c r="A72" s="380"/>
      <c r="B72" s="413" t="s">
        <v>210</v>
      </c>
      <c r="C72" s="413"/>
      <c r="D72" s="413"/>
      <c r="E72" s="413" t="s">
        <v>60</v>
      </c>
      <c r="F72" s="413"/>
      <c r="G72" s="413"/>
      <c r="H72" s="473"/>
      <c r="I72" s="484"/>
      <c r="J72" s="484"/>
      <c r="K72" s="484"/>
      <c r="L72" s="484"/>
      <c r="M72" s="511" t="s">
        <v>159</v>
      </c>
      <c r="N72" s="511"/>
      <c r="O72" s="888"/>
      <c r="P72" s="909"/>
      <c r="Q72" s="413" t="s">
        <v>136</v>
      </c>
      <c r="R72" s="413"/>
      <c r="S72" s="413"/>
      <c r="T72" s="1253"/>
      <c r="U72" s="1253"/>
      <c r="V72" s="1253"/>
      <c r="W72" s="1253"/>
      <c r="X72" s="1253"/>
      <c r="Y72" s="1253"/>
      <c r="Z72" s="1253"/>
      <c r="AA72" s="1253"/>
      <c r="AB72" s="1331"/>
    </row>
    <row r="73" spans="1:28" ht="14.25">
      <c r="A73" s="380"/>
      <c r="B73" s="413"/>
      <c r="C73" s="413"/>
      <c r="D73" s="413"/>
      <c r="E73" s="413" t="s">
        <v>134</v>
      </c>
      <c r="F73" s="413"/>
      <c r="G73" s="413"/>
      <c r="H73" s="1253"/>
      <c r="I73" s="1253"/>
      <c r="J73" s="1253"/>
      <c r="K73" s="1253"/>
      <c r="L73" s="1253"/>
      <c r="M73" s="1253"/>
      <c r="N73" s="1253"/>
      <c r="O73" s="1253"/>
      <c r="P73" s="1253"/>
      <c r="Q73" s="1253"/>
      <c r="R73" s="1253"/>
      <c r="S73" s="1253"/>
      <c r="T73" s="1253"/>
      <c r="U73" s="1253"/>
      <c r="V73" s="1253"/>
      <c r="W73" s="1253"/>
      <c r="X73" s="1253"/>
      <c r="Y73" s="1253"/>
      <c r="Z73" s="1253"/>
      <c r="AA73" s="1253"/>
      <c r="AB73" s="1331"/>
    </row>
    <row r="74" spans="1:28" ht="14.25">
      <c r="A74" s="1211" t="s">
        <v>49</v>
      </c>
      <c r="B74" s="1225"/>
      <c r="C74" s="1225"/>
      <c r="D74" s="1225"/>
      <c r="E74" s="1225"/>
      <c r="F74" s="1225"/>
      <c r="G74" s="1225"/>
      <c r="H74" s="1225"/>
      <c r="I74" s="1225"/>
      <c r="J74" s="1262"/>
      <c r="K74" s="1262"/>
      <c r="L74" s="1262"/>
      <c r="M74" s="1262"/>
      <c r="N74" s="1262"/>
      <c r="O74" s="1262"/>
      <c r="P74" s="1262"/>
      <c r="Q74" s="1262"/>
      <c r="R74" s="1262"/>
      <c r="S74" s="1262"/>
      <c r="T74" s="1262"/>
      <c r="U74" s="1262"/>
      <c r="V74" s="1262"/>
      <c r="W74" s="1262"/>
      <c r="X74" s="1262"/>
      <c r="Y74" s="1262"/>
      <c r="Z74" s="1262"/>
      <c r="AA74" s="1262"/>
      <c r="AB74" s="1332"/>
    </row>
    <row r="75" spans="1:28" ht="14.25">
      <c r="A75" s="1212" t="s">
        <v>278</v>
      </c>
      <c r="B75" s="893"/>
      <c r="C75" s="893"/>
      <c r="D75" s="893"/>
      <c r="E75" s="893"/>
      <c r="F75" s="893"/>
      <c r="G75" s="461"/>
      <c r="H75" s="1254"/>
      <c r="I75" s="1260"/>
      <c r="J75" s="1260"/>
      <c r="K75" s="1260"/>
      <c r="L75" s="888" t="s">
        <v>586</v>
      </c>
      <c r="M75" s="909"/>
      <c r="N75" s="881"/>
      <c r="O75" s="888"/>
      <c r="P75" s="888"/>
      <c r="Q75" s="888"/>
      <c r="R75" s="888"/>
      <c r="S75" s="888"/>
      <c r="T75" s="888"/>
      <c r="U75" s="888"/>
      <c r="V75" s="888"/>
      <c r="W75" s="888"/>
      <c r="X75" s="888"/>
      <c r="Y75" s="888"/>
      <c r="Z75" s="888"/>
      <c r="AA75" s="888"/>
      <c r="AB75" s="1333"/>
    </row>
    <row r="76" spans="1:28" ht="14.25">
      <c r="A76" s="374" t="s">
        <v>44</v>
      </c>
      <c r="B76" s="408"/>
      <c r="C76" s="408"/>
      <c r="D76" s="408"/>
      <c r="E76" s="408"/>
      <c r="F76" s="408"/>
      <c r="G76" s="496"/>
      <c r="H76" s="1254"/>
      <c r="I76" s="1260"/>
      <c r="J76" s="1260"/>
      <c r="K76" s="1260"/>
      <c r="L76" s="1264" t="s">
        <v>586</v>
      </c>
      <c r="M76" s="1266"/>
      <c r="N76" s="1276" t="s">
        <v>649</v>
      </c>
      <c r="O76" s="1276"/>
      <c r="P76" s="1276"/>
      <c r="Q76" s="1276"/>
      <c r="R76" s="1276"/>
      <c r="S76" s="1276"/>
      <c r="T76" s="1276"/>
      <c r="U76" s="1276"/>
      <c r="V76" s="1276"/>
      <c r="W76" s="1276"/>
      <c r="X76" s="1298"/>
      <c r="Y76" s="1302"/>
      <c r="Z76" s="1304"/>
      <c r="AA76" s="893" t="s">
        <v>547</v>
      </c>
      <c r="AB76" s="1085"/>
    </row>
    <row r="77" spans="1:28" ht="14.25">
      <c r="A77" s="1213" t="s">
        <v>228</v>
      </c>
      <c r="B77" s="413"/>
      <c r="C77" s="413"/>
      <c r="D77" s="413"/>
      <c r="E77" s="413"/>
      <c r="F77" s="413"/>
      <c r="G77" s="439"/>
      <c r="H77" s="1254"/>
      <c r="I77" s="1260"/>
      <c r="J77" s="1260"/>
      <c r="K77" s="1260"/>
      <c r="L77" s="893" t="s">
        <v>114</v>
      </c>
      <c r="M77" s="461"/>
      <c r="N77" s="439"/>
      <c r="O77" s="893"/>
      <c r="P77" s="893"/>
      <c r="Q77" s="893"/>
      <c r="R77" s="893"/>
      <c r="S77" s="893"/>
      <c r="T77" s="893"/>
      <c r="U77" s="893"/>
      <c r="V77" s="893"/>
      <c r="W77" s="893"/>
      <c r="X77" s="893"/>
      <c r="Y77" s="893"/>
      <c r="Z77" s="893"/>
      <c r="AA77" s="893"/>
      <c r="AB77" s="1085"/>
    </row>
    <row r="78" spans="1:28" ht="14.25">
      <c r="A78" s="1213" t="s">
        <v>531</v>
      </c>
      <c r="B78" s="413"/>
      <c r="C78" s="413"/>
      <c r="D78" s="413"/>
      <c r="E78" s="413"/>
      <c r="F78" s="413"/>
      <c r="G78" s="413"/>
      <c r="H78" s="1254"/>
      <c r="I78" s="1260"/>
      <c r="J78" s="1260"/>
      <c r="K78" s="1260"/>
      <c r="L78" s="893" t="s">
        <v>114</v>
      </c>
      <c r="M78" s="461"/>
      <c r="N78" s="893" t="s">
        <v>132</v>
      </c>
      <c r="O78" s="893"/>
      <c r="P78" s="893"/>
      <c r="Q78" s="893"/>
      <c r="R78" s="893"/>
      <c r="S78" s="893"/>
      <c r="T78" s="893"/>
      <c r="U78" s="893"/>
      <c r="V78" s="893"/>
      <c r="W78" s="893"/>
      <c r="X78" s="461"/>
      <c r="Y78" s="1302"/>
      <c r="Z78" s="1304"/>
      <c r="AA78" s="1238" t="s">
        <v>114</v>
      </c>
      <c r="AB78" s="1334"/>
    </row>
    <row r="79" spans="1:28" ht="15">
      <c r="A79" s="1214" t="s">
        <v>640</v>
      </c>
      <c r="B79" s="417"/>
      <c r="C79" s="417"/>
      <c r="D79" s="417"/>
      <c r="E79" s="417"/>
      <c r="F79" s="417"/>
      <c r="G79" s="417"/>
      <c r="H79" s="1051"/>
      <c r="I79" s="1054"/>
      <c r="J79" s="1054"/>
      <c r="K79" s="1054"/>
      <c r="L79" s="1054"/>
      <c r="M79" s="1054"/>
      <c r="N79" s="1054"/>
      <c r="O79" s="1054"/>
      <c r="P79" s="1054"/>
      <c r="Q79" s="1054"/>
      <c r="R79" s="1054"/>
      <c r="S79" s="1054"/>
      <c r="T79" s="1054"/>
      <c r="U79" s="1054"/>
      <c r="V79" s="1054"/>
      <c r="W79" s="1054"/>
      <c r="X79" s="1054"/>
      <c r="Y79" s="1054"/>
      <c r="Z79" s="1054"/>
      <c r="AA79" s="1054"/>
      <c r="AB79" s="1335"/>
    </row>
    <row r="80" spans="1:28">
      <c r="A80" s="1215"/>
      <c r="B80" s="1215"/>
      <c r="C80" s="1215"/>
      <c r="D80" s="1215"/>
      <c r="E80" s="1215"/>
      <c r="F80" s="1226"/>
      <c r="G80" s="1226"/>
      <c r="H80" s="1226"/>
      <c r="I80" s="1226"/>
      <c r="J80" s="1226"/>
      <c r="K80" s="1226"/>
      <c r="L80" s="1226"/>
      <c r="M80" s="1226"/>
      <c r="N80" s="1226"/>
      <c r="O80" s="1226"/>
      <c r="P80" s="1226"/>
      <c r="Q80" s="1226"/>
      <c r="R80" s="1226"/>
      <c r="S80" s="1226"/>
      <c r="T80" s="1226"/>
      <c r="U80" s="1226"/>
      <c r="V80" s="1226"/>
      <c r="W80" s="1226"/>
      <c r="X80" s="1226"/>
      <c r="Y80" s="1226"/>
      <c r="Z80" s="1226"/>
      <c r="AA80" s="1226"/>
      <c r="AB80" s="1226"/>
    </row>
    <row r="81" spans="1:28">
      <c r="A81" s="1216"/>
      <c r="B81" s="1226"/>
      <c r="C81" s="1226"/>
      <c r="D81" s="1226"/>
      <c r="E81" s="1226"/>
      <c r="F81" s="1226"/>
      <c r="G81" s="1226"/>
      <c r="H81" s="1226"/>
      <c r="I81" s="1226"/>
      <c r="J81" s="1226"/>
      <c r="K81" s="1226"/>
      <c r="L81" s="1226"/>
      <c r="M81" s="1226"/>
      <c r="N81" s="1226"/>
      <c r="O81" s="1226"/>
      <c r="P81" s="1226"/>
      <c r="Q81" s="1226"/>
      <c r="R81" s="1226"/>
      <c r="S81" s="1226"/>
      <c r="T81" s="1226"/>
      <c r="U81" s="1226"/>
      <c r="V81" s="1226"/>
      <c r="W81" s="1226"/>
      <c r="X81" s="1226"/>
      <c r="Y81" s="1226"/>
      <c r="Z81" s="1226"/>
      <c r="AA81" s="1226"/>
      <c r="AB81" s="1226"/>
    </row>
  </sheetData>
  <mergeCells count="223">
    <mergeCell ref="A1:AB1"/>
    <mergeCell ref="B2:D2"/>
    <mergeCell ref="E2:AB2"/>
    <mergeCell ref="B3:D3"/>
    <mergeCell ref="E3:AB3"/>
    <mergeCell ref="B4:D4"/>
    <mergeCell ref="E4:AB4"/>
    <mergeCell ref="E5:H5"/>
    <mergeCell ref="I5:J5"/>
    <mergeCell ref="L5:M5"/>
    <mergeCell ref="O5:AB5"/>
    <mergeCell ref="E8:AB8"/>
    <mergeCell ref="E9:G9"/>
    <mergeCell ref="H9:L9"/>
    <mergeCell ref="M9:N9"/>
    <mergeCell ref="O9:P9"/>
    <mergeCell ref="Q9:S9"/>
    <mergeCell ref="T9:AB9"/>
    <mergeCell ref="E10:G10"/>
    <mergeCell ref="H10:AB10"/>
    <mergeCell ref="B11:D11"/>
    <mergeCell ref="E11:M11"/>
    <mergeCell ref="Q11:S11"/>
    <mergeCell ref="T11:V11"/>
    <mergeCell ref="X11:Z11"/>
    <mergeCell ref="B12:D12"/>
    <mergeCell ref="E12:M12"/>
    <mergeCell ref="B13:D13"/>
    <mergeCell ref="E13:M13"/>
    <mergeCell ref="B14:G14"/>
    <mergeCell ref="H14:AB14"/>
    <mergeCell ref="E15:G15"/>
    <mergeCell ref="H15:Y15"/>
    <mergeCell ref="AA15:AB15"/>
    <mergeCell ref="H16:AB16"/>
    <mergeCell ref="H17:AB17"/>
    <mergeCell ref="B18:D18"/>
    <mergeCell ref="E18:M18"/>
    <mergeCell ref="N18:P18"/>
    <mergeCell ref="Q18:AB18"/>
    <mergeCell ref="B19:D19"/>
    <mergeCell ref="E19:M19"/>
    <mergeCell ref="N19:P19"/>
    <mergeCell ref="Q19:AB19"/>
    <mergeCell ref="A20:AB20"/>
    <mergeCell ref="H21:M21"/>
    <mergeCell ref="N21:S21"/>
    <mergeCell ref="T21:Y21"/>
    <mergeCell ref="H22:J22"/>
    <mergeCell ref="K22:M22"/>
    <mergeCell ref="N22:P22"/>
    <mergeCell ref="Q22:S22"/>
    <mergeCell ref="T22:V22"/>
    <mergeCell ref="W22:Y22"/>
    <mergeCell ref="B23:G23"/>
    <mergeCell ref="H23:J23"/>
    <mergeCell ref="K23:M23"/>
    <mergeCell ref="N23:P23"/>
    <mergeCell ref="Q23:S23"/>
    <mergeCell ref="T23:V23"/>
    <mergeCell ref="W23:Y23"/>
    <mergeCell ref="B24:G24"/>
    <mergeCell ref="H24:J24"/>
    <mergeCell ref="K24:M24"/>
    <mergeCell ref="N24:P24"/>
    <mergeCell ref="Q24:S24"/>
    <mergeCell ref="T24:V24"/>
    <mergeCell ref="W24:Y24"/>
    <mergeCell ref="B25:G25"/>
    <mergeCell ref="H25:M25"/>
    <mergeCell ref="N25:S25"/>
    <mergeCell ref="T25:Y25"/>
    <mergeCell ref="A26:G26"/>
    <mergeCell ref="H26:K26"/>
    <mergeCell ref="L26:M26"/>
    <mergeCell ref="P26:AB26"/>
    <mergeCell ref="A27:AB27"/>
    <mergeCell ref="A28:G28"/>
    <mergeCell ref="H28:K28"/>
    <mergeCell ref="L28:M28"/>
    <mergeCell ref="A29:G29"/>
    <mergeCell ref="H29:K29"/>
    <mergeCell ref="L29:M29"/>
    <mergeCell ref="N29:X29"/>
    <mergeCell ref="Y29:Z29"/>
    <mergeCell ref="A30:G30"/>
    <mergeCell ref="H30:K30"/>
    <mergeCell ref="L30:M30"/>
    <mergeCell ref="A31:G31"/>
    <mergeCell ref="H31:K31"/>
    <mergeCell ref="L31:M31"/>
    <mergeCell ref="N31:X31"/>
    <mergeCell ref="Y31:Z31"/>
    <mergeCell ref="A32:G32"/>
    <mergeCell ref="H32:AB32"/>
    <mergeCell ref="A33:E33"/>
    <mergeCell ref="F33:AB33"/>
    <mergeCell ref="A34:AB34"/>
    <mergeCell ref="B35:D35"/>
    <mergeCell ref="E35:AB35"/>
    <mergeCell ref="B36:D36"/>
    <mergeCell ref="E36:AB36"/>
    <mergeCell ref="E37:H37"/>
    <mergeCell ref="I37:J37"/>
    <mergeCell ref="L37:M37"/>
    <mergeCell ref="O37:AB37"/>
    <mergeCell ref="E40:AB40"/>
    <mergeCell ref="E41:G41"/>
    <mergeCell ref="H41:L41"/>
    <mergeCell ref="M41:N41"/>
    <mergeCell ref="O41:P41"/>
    <mergeCell ref="Q41:S41"/>
    <mergeCell ref="T41:AB41"/>
    <mergeCell ref="E42:G42"/>
    <mergeCell ref="H42:AB42"/>
    <mergeCell ref="A43:AB43"/>
    <mergeCell ref="A44:G44"/>
    <mergeCell ref="H44:K44"/>
    <mergeCell ref="L44:M44"/>
    <mergeCell ref="N44:AB44"/>
    <mergeCell ref="A45:G45"/>
    <mergeCell ref="H45:K45"/>
    <mergeCell ref="L45:M45"/>
    <mergeCell ref="N45:X45"/>
    <mergeCell ref="Y45:Z45"/>
    <mergeCell ref="A46:G46"/>
    <mergeCell ref="H46:K46"/>
    <mergeCell ref="L46:M46"/>
    <mergeCell ref="N46:AB46"/>
    <mergeCell ref="A47:G47"/>
    <mergeCell ref="H47:K47"/>
    <mergeCell ref="L47:M47"/>
    <mergeCell ref="N47:X47"/>
    <mergeCell ref="Y47:Z47"/>
    <mergeCell ref="A48:G48"/>
    <mergeCell ref="H48:AB48"/>
    <mergeCell ref="A57:AB57"/>
    <mergeCell ref="A58:AB58"/>
    <mergeCell ref="A59:Q59"/>
    <mergeCell ref="B60:D60"/>
    <mergeCell ref="E60:M60"/>
    <mergeCell ref="N60:P60"/>
    <mergeCell ref="Q60:AB60"/>
    <mergeCell ref="B61:D61"/>
    <mergeCell ref="E61:M61"/>
    <mergeCell ref="N61:P61"/>
    <mergeCell ref="Q61:AB61"/>
    <mergeCell ref="B62:D62"/>
    <mergeCell ref="E62:M62"/>
    <mergeCell ref="N62:P62"/>
    <mergeCell ref="Q62:AB62"/>
    <mergeCell ref="A64:AB64"/>
    <mergeCell ref="A65:Q65"/>
    <mergeCell ref="B66:D66"/>
    <mergeCell ref="E66:AB66"/>
    <mergeCell ref="B67:D67"/>
    <mergeCell ref="E67:AB67"/>
    <mergeCell ref="E68:H68"/>
    <mergeCell ref="I68:J68"/>
    <mergeCell ref="L68:M68"/>
    <mergeCell ref="O68:AB68"/>
    <mergeCell ref="E71:AB71"/>
    <mergeCell ref="E72:G72"/>
    <mergeCell ref="H72:L72"/>
    <mergeCell ref="M72:N72"/>
    <mergeCell ref="O72:P72"/>
    <mergeCell ref="Q72:S72"/>
    <mergeCell ref="T72:AB72"/>
    <mergeCell ref="E73:G73"/>
    <mergeCell ref="H73:AB73"/>
    <mergeCell ref="A74:AB74"/>
    <mergeCell ref="A75:G75"/>
    <mergeCell ref="H75:K75"/>
    <mergeCell ref="L75:M75"/>
    <mergeCell ref="N75:AB75"/>
    <mergeCell ref="A76:G76"/>
    <mergeCell ref="H76:K76"/>
    <mergeCell ref="L76:M76"/>
    <mergeCell ref="N76:X76"/>
    <mergeCell ref="Y76:Z76"/>
    <mergeCell ref="AA76:AB76"/>
    <mergeCell ref="A77:G77"/>
    <mergeCell ref="H77:K77"/>
    <mergeCell ref="L77:M77"/>
    <mergeCell ref="N77:AB77"/>
    <mergeCell ref="A78:G78"/>
    <mergeCell ref="H78:K78"/>
    <mergeCell ref="L78:M78"/>
    <mergeCell ref="N78:X78"/>
    <mergeCell ref="Y78:Z78"/>
    <mergeCell ref="AA78:AB78"/>
    <mergeCell ref="A79:G79"/>
    <mergeCell ref="H79:AB79"/>
    <mergeCell ref="B81:AB81"/>
    <mergeCell ref="B5:D8"/>
    <mergeCell ref="E6:H7"/>
    <mergeCell ref="K6:Q7"/>
    <mergeCell ref="T6:AB7"/>
    <mergeCell ref="B9:D10"/>
    <mergeCell ref="N11:P13"/>
    <mergeCell ref="Q12:AB13"/>
    <mergeCell ref="B15:D17"/>
    <mergeCell ref="E16:G17"/>
    <mergeCell ref="A18:A19"/>
    <mergeCell ref="A21:G22"/>
    <mergeCell ref="Z21:AB25"/>
    <mergeCell ref="A23:A25"/>
    <mergeCell ref="B37:D40"/>
    <mergeCell ref="E38:H39"/>
    <mergeCell ref="K38:Q39"/>
    <mergeCell ref="T38:AB39"/>
    <mergeCell ref="B41:D42"/>
    <mergeCell ref="B50:AB54"/>
    <mergeCell ref="A60:A62"/>
    <mergeCell ref="B68:D71"/>
    <mergeCell ref="E69:H70"/>
    <mergeCell ref="K69:Q70"/>
    <mergeCell ref="T69:AB70"/>
    <mergeCell ref="B72:D73"/>
    <mergeCell ref="A2:A10"/>
    <mergeCell ref="A11:A17"/>
    <mergeCell ref="A35:A42"/>
    <mergeCell ref="A66:A73"/>
  </mergeCells>
  <phoneticPr fontId="11"/>
  <printOptions horizontalCentered="1"/>
  <pageMargins left="0.70866141732283472" right="0.70866141732283472" top="0.74803149606299213" bottom="0.74803149606299213" header="0.31496062992125984" footer="0.31496062992125984"/>
  <pageSetup paperSize="9" scale="55" fitToWidth="1" fitToHeight="1" orientation="portrait" usePrinterDefaults="1" r:id="rId1"/>
  <headerFooter alignWithMargins="0"/>
  <drawing r:id="rId2"/>
  <legacyDrawing r:id="rId3"/>
  <mc:AlternateContent>
    <mc:Choice xmlns:x14="http://schemas.microsoft.com/office/spreadsheetml/2009/9/main" Requires="x14">
      <controls>
        <mc:AlternateContent>
          <mc:Choice Requires="x14">
            <control shapeId="7169" r:id="rId4" name="チェック 1">
              <controlPr defaultSize="0" autoFill="0" autoLine="0" autoPict="0">
                <anchor moveWithCells="1">
                  <from xmlns:xdr="http://schemas.openxmlformats.org/drawingml/2006/spreadsheetDrawing">
                    <xdr:col>10</xdr:col>
                    <xdr:colOff>38100</xdr:colOff>
                    <xdr:row>30</xdr:row>
                    <xdr:rowOff>152400</xdr:rowOff>
                  </from>
                  <to xmlns:xdr="http://schemas.openxmlformats.org/drawingml/2006/spreadsheetDrawing">
                    <xdr:col>13</xdr:col>
                    <xdr:colOff>152400</xdr:colOff>
                    <xdr:row>32</xdr:row>
                    <xdr:rowOff>57785</xdr:rowOff>
                  </to>
                </anchor>
              </controlPr>
            </control>
          </mc:Choice>
        </mc:AlternateContent>
        <mc:AlternateContent>
          <mc:Choice Requires="x14">
            <control shapeId="7170" r:id="rId5" name="チェック 2">
              <controlPr defaultSize="0" autoFill="0" autoLine="0" autoPict="0">
                <anchor moveWithCells="1">
                  <from xmlns:xdr="http://schemas.openxmlformats.org/drawingml/2006/spreadsheetDrawing">
                    <xdr:col>15</xdr:col>
                    <xdr:colOff>190500</xdr:colOff>
                    <xdr:row>30</xdr:row>
                    <xdr:rowOff>161925</xdr:rowOff>
                  </from>
                  <to xmlns:xdr="http://schemas.openxmlformats.org/drawingml/2006/spreadsheetDrawing">
                    <xdr:col>20</xdr:col>
                    <xdr:colOff>0</xdr:colOff>
                    <xdr:row>32</xdr:row>
                    <xdr:rowOff>47625</xdr:rowOff>
                  </to>
                </anchor>
              </controlPr>
            </control>
          </mc:Choice>
        </mc:AlternateContent>
        <mc:AlternateContent>
          <mc:Choice Requires="x14">
            <control shapeId="7171" r:id="rId6" name="チェック 3">
              <controlPr defaultSize="0" autoFill="0" autoLine="0" autoPict="0">
                <anchor moveWithCells="1">
                  <from xmlns:xdr="http://schemas.openxmlformats.org/drawingml/2006/spreadsheetDrawing">
                    <xdr:col>23</xdr:col>
                    <xdr:colOff>76200</xdr:colOff>
                    <xdr:row>30</xdr:row>
                    <xdr:rowOff>161925</xdr:rowOff>
                  </from>
                  <to xmlns:xdr="http://schemas.openxmlformats.org/drawingml/2006/spreadsheetDrawing">
                    <xdr:col>26</xdr:col>
                    <xdr:colOff>161925</xdr:colOff>
                    <xdr:row>32</xdr:row>
                    <xdr:rowOff>47625</xdr:rowOff>
                  </to>
                </anchor>
              </controlPr>
            </control>
          </mc:Choice>
        </mc:AlternateContent>
        <mc:AlternateContent>
          <mc:Choice Requires="x14">
            <control shapeId="7172" r:id="rId7" name="チェック 4">
              <controlPr defaultSize="0" autoFill="0" autoLine="0" autoPict="0">
                <anchor moveWithCells="1">
                  <from xmlns:xdr="http://schemas.openxmlformats.org/drawingml/2006/spreadsheetDrawing">
                    <xdr:col>10</xdr:col>
                    <xdr:colOff>38100</xdr:colOff>
                    <xdr:row>46</xdr:row>
                    <xdr:rowOff>152400</xdr:rowOff>
                  </from>
                  <to xmlns:xdr="http://schemas.openxmlformats.org/drawingml/2006/spreadsheetDrawing">
                    <xdr:col>13</xdr:col>
                    <xdr:colOff>152400</xdr:colOff>
                    <xdr:row>48</xdr:row>
                    <xdr:rowOff>57785</xdr:rowOff>
                  </to>
                </anchor>
              </controlPr>
            </control>
          </mc:Choice>
        </mc:AlternateContent>
        <mc:AlternateContent>
          <mc:Choice Requires="x14">
            <control shapeId="7173" r:id="rId8" name="チェック 5">
              <controlPr defaultSize="0" autoFill="0" autoLine="0" autoPict="0">
                <anchor moveWithCells="1">
                  <from xmlns:xdr="http://schemas.openxmlformats.org/drawingml/2006/spreadsheetDrawing">
                    <xdr:col>15</xdr:col>
                    <xdr:colOff>190500</xdr:colOff>
                    <xdr:row>46</xdr:row>
                    <xdr:rowOff>161925</xdr:rowOff>
                  </from>
                  <to xmlns:xdr="http://schemas.openxmlformats.org/drawingml/2006/spreadsheetDrawing">
                    <xdr:col>20</xdr:col>
                    <xdr:colOff>0</xdr:colOff>
                    <xdr:row>48</xdr:row>
                    <xdr:rowOff>47625</xdr:rowOff>
                  </to>
                </anchor>
              </controlPr>
            </control>
          </mc:Choice>
        </mc:AlternateContent>
        <mc:AlternateContent>
          <mc:Choice Requires="x14">
            <control shapeId="7174" r:id="rId9" name="チェック 6">
              <controlPr defaultSize="0" autoFill="0" autoLine="0" autoPict="0">
                <anchor moveWithCells="1">
                  <from xmlns:xdr="http://schemas.openxmlformats.org/drawingml/2006/spreadsheetDrawing">
                    <xdr:col>23</xdr:col>
                    <xdr:colOff>76200</xdr:colOff>
                    <xdr:row>46</xdr:row>
                    <xdr:rowOff>161925</xdr:rowOff>
                  </from>
                  <to xmlns:xdr="http://schemas.openxmlformats.org/drawingml/2006/spreadsheetDrawing">
                    <xdr:col>26</xdr:col>
                    <xdr:colOff>161925</xdr:colOff>
                    <xdr:row>48</xdr:row>
                    <xdr:rowOff>47625</xdr:rowOff>
                  </to>
                </anchor>
              </controlPr>
            </control>
          </mc:Choice>
        </mc:AlternateContent>
        <mc:AlternateContent>
          <mc:Choice Requires="x14">
            <control shapeId="7175" r:id="rId10" name="チェック 7">
              <controlPr defaultSize="0" autoFill="0" autoLine="0" autoPict="0">
                <anchor moveWithCells="1">
                  <from xmlns:xdr="http://schemas.openxmlformats.org/drawingml/2006/spreadsheetDrawing">
                    <xdr:col>10</xdr:col>
                    <xdr:colOff>38100</xdr:colOff>
                    <xdr:row>77</xdr:row>
                    <xdr:rowOff>142240</xdr:rowOff>
                  </from>
                  <to xmlns:xdr="http://schemas.openxmlformats.org/drawingml/2006/spreadsheetDrawing">
                    <xdr:col>13</xdr:col>
                    <xdr:colOff>152400</xdr:colOff>
                    <xdr:row>79</xdr:row>
                    <xdr:rowOff>66040</xdr:rowOff>
                  </to>
                </anchor>
              </controlPr>
            </control>
          </mc:Choice>
        </mc:AlternateContent>
        <mc:AlternateContent>
          <mc:Choice Requires="x14">
            <control shapeId="7176" r:id="rId11" name="チェック 8">
              <controlPr defaultSize="0" autoFill="0" autoLine="0" autoPict="0">
                <anchor moveWithCells="1">
                  <from xmlns:xdr="http://schemas.openxmlformats.org/drawingml/2006/spreadsheetDrawing">
                    <xdr:col>15</xdr:col>
                    <xdr:colOff>190500</xdr:colOff>
                    <xdr:row>77</xdr:row>
                    <xdr:rowOff>161925</xdr:rowOff>
                  </from>
                  <to xmlns:xdr="http://schemas.openxmlformats.org/drawingml/2006/spreadsheetDrawing">
                    <xdr:col>20</xdr:col>
                    <xdr:colOff>0</xdr:colOff>
                    <xdr:row>79</xdr:row>
                    <xdr:rowOff>46355</xdr:rowOff>
                  </to>
                </anchor>
              </controlPr>
            </control>
          </mc:Choice>
        </mc:AlternateContent>
        <mc:AlternateContent>
          <mc:Choice Requires="x14">
            <control shapeId="7177" r:id="rId12" name="チェック 9">
              <controlPr defaultSize="0" autoFill="0" autoLine="0" autoPict="0">
                <anchor moveWithCells="1">
                  <from xmlns:xdr="http://schemas.openxmlformats.org/drawingml/2006/spreadsheetDrawing">
                    <xdr:col>23</xdr:col>
                    <xdr:colOff>76200</xdr:colOff>
                    <xdr:row>77</xdr:row>
                    <xdr:rowOff>161925</xdr:rowOff>
                  </from>
                  <to xmlns:xdr="http://schemas.openxmlformats.org/drawingml/2006/spreadsheetDrawing">
                    <xdr:col>26</xdr:col>
                    <xdr:colOff>161925</xdr:colOff>
                    <xdr:row>79</xdr:row>
                    <xdr:rowOff>46355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1:X47"/>
  <sheetViews>
    <sheetView view="pageBreakPreview" zoomScaleSheetLayoutView="100" workbookViewId="0">
      <selection sqref="A1:X1"/>
    </sheetView>
  </sheetViews>
  <sheetFormatPr defaultColWidth="8.75" defaultRowHeight="13.5"/>
  <cols>
    <col min="1" max="1" width="8.75" style="113"/>
    <col min="2" max="3" width="4.75" style="113" customWidth="1"/>
    <col min="4" max="4" width="7.25" style="113" customWidth="1"/>
    <col min="5" max="24" width="4.75" style="113" customWidth="1"/>
    <col min="25" max="16384" width="8.75" style="113"/>
  </cols>
  <sheetData>
    <row r="1" spans="1:24" ht="36" customHeight="1">
      <c r="A1" s="747" t="s">
        <v>347</v>
      </c>
      <c r="B1" s="113"/>
      <c r="C1" s="113"/>
      <c r="D1" s="113"/>
      <c r="E1" s="113"/>
      <c r="F1" s="113"/>
      <c r="G1" s="113"/>
      <c r="H1" s="113"/>
      <c r="I1" s="113"/>
      <c r="J1" s="113"/>
      <c r="K1" s="113"/>
      <c r="L1" s="113"/>
      <c r="M1" s="113"/>
      <c r="N1" s="113"/>
      <c r="O1" s="113"/>
      <c r="P1" s="113"/>
      <c r="Q1" s="113"/>
      <c r="R1" s="113"/>
      <c r="S1" s="113"/>
      <c r="T1" s="113"/>
      <c r="U1" s="113"/>
      <c r="V1" s="113"/>
      <c r="W1" s="113"/>
      <c r="X1" s="113"/>
    </row>
    <row r="2" spans="1:24" ht="15" customHeight="1">
      <c r="A2" s="352" t="s">
        <v>514</v>
      </c>
      <c r="B2" s="977" t="s">
        <v>164</v>
      </c>
      <c r="C2" s="1009"/>
      <c r="D2" s="1009"/>
      <c r="E2" s="1021"/>
      <c r="F2" s="1029"/>
      <c r="G2" s="1029"/>
      <c r="H2" s="1029"/>
      <c r="I2" s="1029"/>
      <c r="J2" s="1029"/>
      <c r="K2" s="1029"/>
      <c r="L2" s="1029"/>
      <c r="M2" s="1029"/>
      <c r="N2" s="1029"/>
      <c r="O2" s="1029"/>
      <c r="P2" s="1029"/>
      <c r="Q2" s="1029"/>
      <c r="R2" s="1029"/>
      <c r="S2" s="1029"/>
      <c r="T2" s="1029"/>
      <c r="U2" s="1029"/>
      <c r="V2" s="1029"/>
      <c r="W2" s="1029"/>
      <c r="X2" s="1069"/>
    </row>
    <row r="3" spans="1:24" ht="15" customHeight="1">
      <c r="A3" s="353"/>
      <c r="B3" s="779" t="s">
        <v>64</v>
      </c>
      <c r="C3" s="810"/>
      <c r="D3" s="869"/>
      <c r="E3" s="1350"/>
      <c r="F3" s="1030"/>
      <c r="G3" s="1030"/>
      <c r="H3" s="1030"/>
      <c r="I3" s="1030"/>
      <c r="J3" s="1030"/>
      <c r="K3" s="1030"/>
      <c r="L3" s="1030"/>
      <c r="M3" s="1030"/>
      <c r="N3" s="1030"/>
      <c r="O3" s="1030"/>
      <c r="P3" s="1030"/>
      <c r="Q3" s="1030"/>
      <c r="R3" s="1030"/>
      <c r="S3" s="1030"/>
      <c r="T3" s="1030"/>
      <c r="U3" s="1030"/>
      <c r="V3" s="1030"/>
      <c r="W3" s="1030"/>
      <c r="X3" s="1070"/>
    </row>
    <row r="4" spans="1:24" ht="30" customHeight="1">
      <c r="A4" s="353"/>
      <c r="B4" s="1249" t="s">
        <v>554</v>
      </c>
      <c r="C4" s="431"/>
      <c r="D4" s="627"/>
      <c r="E4" s="639"/>
      <c r="F4" s="658"/>
      <c r="G4" s="658"/>
      <c r="H4" s="658"/>
      <c r="I4" s="658"/>
      <c r="J4" s="658"/>
      <c r="K4" s="658"/>
      <c r="L4" s="658"/>
      <c r="M4" s="658"/>
      <c r="N4" s="658"/>
      <c r="O4" s="658"/>
      <c r="P4" s="658"/>
      <c r="Q4" s="658"/>
      <c r="R4" s="658"/>
      <c r="S4" s="658"/>
      <c r="T4" s="658"/>
      <c r="U4" s="658"/>
      <c r="V4" s="658"/>
      <c r="W4" s="658"/>
      <c r="X4" s="941"/>
    </row>
    <row r="5" spans="1:24" ht="15" customHeight="1">
      <c r="A5" s="353"/>
      <c r="B5" s="606" t="s">
        <v>431</v>
      </c>
      <c r="C5" s="396"/>
      <c r="D5" s="866"/>
      <c r="E5" s="606" t="s">
        <v>284</v>
      </c>
      <c r="F5" s="396"/>
      <c r="G5" s="396"/>
      <c r="H5" s="443"/>
      <c r="I5" s="443"/>
      <c r="J5" s="396" t="s">
        <v>672</v>
      </c>
      <c r="K5" s="443"/>
      <c r="L5" s="443"/>
      <c r="M5" s="486" t="s">
        <v>404</v>
      </c>
      <c r="N5" s="1171"/>
      <c r="O5" s="1171"/>
      <c r="P5" s="1171"/>
      <c r="Q5" s="1171"/>
      <c r="R5" s="1171"/>
      <c r="S5" s="1171"/>
      <c r="T5" s="1171"/>
      <c r="U5" s="1171"/>
      <c r="V5" s="1171"/>
      <c r="W5" s="1171"/>
      <c r="X5" s="1190"/>
    </row>
    <row r="6" spans="1:24" ht="15" customHeight="1">
      <c r="A6" s="353"/>
      <c r="B6" s="607"/>
      <c r="C6" s="397"/>
      <c r="D6" s="844"/>
      <c r="E6" s="36"/>
      <c r="F6" s="23"/>
      <c r="G6" s="23"/>
      <c r="H6" s="23"/>
      <c r="I6" s="108" t="s">
        <v>137</v>
      </c>
      <c r="J6" s="23" t="s">
        <v>144</v>
      </c>
      <c r="K6" s="23"/>
      <c r="L6" s="23"/>
      <c r="M6" s="23"/>
      <c r="N6" s="23"/>
      <c r="O6" s="23"/>
      <c r="P6" s="23"/>
      <c r="Q6" s="108" t="s">
        <v>167</v>
      </c>
      <c r="R6" s="23" t="s">
        <v>178</v>
      </c>
      <c r="S6" s="173"/>
      <c r="T6" s="173"/>
      <c r="U6" s="173"/>
      <c r="V6" s="173"/>
      <c r="W6" s="173"/>
      <c r="X6" s="1313"/>
    </row>
    <row r="7" spans="1:24" ht="15" customHeight="1">
      <c r="A7" s="353"/>
      <c r="B7" s="607"/>
      <c r="C7" s="397"/>
      <c r="D7" s="844"/>
      <c r="E7" s="36"/>
      <c r="F7" s="23"/>
      <c r="G7" s="23"/>
      <c r="H7" s="23"/>
      <c r="I7" s="108" t="s">
        <v>143</v>
      </c>
      <c r="J7" s="23" t="s">
        <v>147</v>
      </c>
      <c r="K7" s="23"/>
      <c r="L7" s="23"/>
      <c r="M7" s="23"/>
      <c r="N7" s="23"/>
      <c r="O7" s="23"/>
      <c r="P7" s="23"/>
      <c r="Q7" s="108" t="s">
        <v>170</v>
      </c>
      <c r="R7" s="23" t="s">
        <v>181</v>
      </c>
      <c r="S7" s="173"/>
      <c r="T7" s="173"/>
      <c r="U7" s="173"/>
      <c r="V7" s="173"/>
      <c r="W7" s="173"/>
      <c r="X7" s="1313"/>
    </row>
    <row r="8" spans="1:24" ht="18.95" customHeight="1">
      <c r="A8" s="353"/>
      <c r="B8" s="775"/>
      <c r="C8" s="807"/>
      <c r="D8" s="845"/>
      <c r="E8" s="705"/>
      <c r="F8" s="475"/>
      <c r="G8" s="475"/>
      <c r="H8" s="475"/>
      <c r="I8" s="475"/>
      <c r="J8" s="475"/>
      <c r="K8" s="475"/>
      <c r="L8" s="475"/>
      <c r="M8" s="475"/>
      <c r="N8" s="475"/>
      <c r="O8" s="475"/>
      <c r="P8" s="475"/>
      <c r="Q8" s="475"/>
      <c r="R8" s="475"/>
      <c r="S8" s="475"/>
      <c r="T8" s="475"/>
      <c r="U8" s="475"/>
      <c r="V8" s="475"/>
      <c r="W8" s="475"/>
      <c r="X8" s="559"/>
    </row>
    <row r="9" spans="1:24" ht="15" customHeight="1">
      <c r="A9" s="353"/>
      <c r="B9" s="445" t="s">
        <v>210</v>
      </c>
      <c r="C9" s="385"/>
      <c r="D9" s="385"/>
      <c r="E9" s="424" t="s">
        <v>60</v>
      </c>
      <c r="F9" s="445"/>
      <c r="G9" s="463"/>
      <c r="H9" s="476"/>
      <c r="I9" s="476"/>
      <c r="J9" s="476"/>
      <c r="K9" s="476"/>
      <c r="L9" s="1379" t="s">
        <v>159</v>
      </c>
      <c r="M9" s="1379"/>
      <c r="N9" s="885"/>
      <c r="O9" s="885"/>
      <c r="P9" s="878" t="s">
        <v>136</v>
      </c>
      <c r="Q9" s="903"/>
      <c r="R9" s="1270"/>
      <c r="S9" s="1270"/>
      <c r="T9" s="1270"/>
      <c r="U9" s="1270"/>
      <c r="V9" s="1270"/>
      <c r="W9" s="1270"/>
      <c r="X9" s="1321"/>
    </row>
    <row r="10" spans="1:24" ht="15" customHeight="1">
      <c r="A10" s="354"/>
      <c r="B10" s="445"/>
      <c r="C10" s="385"/>
      <c r="D10" s="385"/>
      <c r="E10" s="424" t="s">
        <v>134</v>
      </c>
      <c r="F10" s="445"/>
      <c r="G10" s="463"/>
      <c r="H10" s="476"/>
      <c r="I10" s="476"/>
      <c r="J10" s="476"/>
      <c r="K10" s="476"/>
      <c r="L10" s="476"/>
      <c r="M10" s="476"/>
      <c r="N10" s="476"/>
      <c r="O10" s="476"/>
      <c r="P10" s="476"/>
      <c r="Q10" s="476"/>
      <c r="R10" s="476"/>
      <c r="S10" s="476"/>
      <c r="T10" s="476"/>
      <c r="U10" s="476"/>
      <c r="V10" s="476"/>
      <c r="W10" s="476"/>
      <c r="X10" s="560"/>
    </row>
    <row r="11" spans="1:24" ht="15" customHeight="1">
      <c r="A11" s="586" t="s">
        <v>423</v>
      </c>
      <c r="B11" s="398" t="s">
        <v>64</v>
      </c>
      <c r="C11" s="431"/>
      <c r="D11" s="431"/>
      <c r="E11" s="420"/>
      <c r="F11" s="442"/>
      <c r="G11" s="442"/>
      <c r="H11" s="442"/>
      <c r="I11" s="442"/>
      <c r="J11" s="442"/>
      <c r="K11" s="442"/>
      <c r="L11" s="1380"/>
      <c r="M11" s="607" t="s">
        <v>473</v>
      </c>
      <c r="N11" s="844"/>
      <c r="O11" s="784" t="s">
        <v>284</v>
      </c>
      <c r="P11" s="612"/>
      <c r="Q11" s="612"/>
      <c r="R11" s="1391"/>
      <c r="S11" s="1391"/>
      <c r="T11" s="396" t="s">
        <v>672</v>
      </c>
      <c r="U11" s="1391"/>
      <c r="V11" s="1391"/>
      <c r="W11" s="486" t="s">
        <v>404</v>
      </c>
      <c r="X11" s="1404"/>
    </row>
    <row r="12" spans="1:24" ht="15" customHeight="1">
      <c r="A12" s="586"/>
      <c r="B12" s="1217" t="s">
        <v>503</v>
      </c>
      <c r="C12" s="1217"/>
      <c r="D12" s="1217"/>
      <c r="E12" s="1228"/>
      <c r="F12" s="830"/>
      <c r="G12" s="830"/>
      <c r="H12" s="830"/>
      <c r="I12" s="830"/>
      <c r="J12" s="830"/>
      <c r="K12" s="830"/>
      <c r="L12" s="868"/>
      <c r="M12" s="607"/>
      <c r="N12" s="844"/>
      <c r="O12" s="705" t="s">
        <v>287</v>
      </c>
      <c r="P12" s="475"/>
      <c r="Q12" s="475"/>
      <c r="R12" s="475"/>
      <c r="S12" s="475"/>
      <c r="T12" s="475"/>
      <c r="U12" s="475"/>
      <c r="V12" s="475"/>
      <c r="W12" s="475"/>
      <c r="X12" s="559"/>
    </row>
    <row r="13" spans="1:24" ht="15" customHeight="1">
      <c r="A13" s="586"/>
      <c r="B13" s="518" t="s">
        <v>61</v>
      </c>
      <c r="C13" s="396"/>
      <c r="D13" s="396"/>
      <c r="E13" s="1351"/>
      <c r="F13" s="1360"/>
      <c r="G13" s="1360"/>
      <c r="H13" s="1360"/>
      <c r="I13" s="1360"/>
      <c r="J13" s="1360"/>
      <c r="K13" s="1360"/>
      <c r="L13" s="1381"/>
      <c r="M13" s="775"/>
      <c r="N13" s="845"/>
      <c r="O13" s="1287"/>
      <c r="P13" s="654"/>
      <c r="Q13" s="654"/>
      <c r="R13" s="654"/>
      <c r="S13" s="654"/>
      <c r="T13" s="654"/>
      <c r="U13" s="654"/>
      <c r="V13" s="654"/>
      <c r="W13" s="654"/>
      <c r="X13" s="713"/>
    </row>
    <row r="14" spans="1:24" ht="27" customHeight="1">
      <c r="A14" s="739"/>
      <c r="B14" s="1344" t="s">
        <v>433</v>
      </c>
      <c r="C14" s="1349"/>
      <c r="D14" s="1349"/>
      <c r="E14" s="1349"/>
      <c r="F14" s="1349"/>
      <c r="G14" s="1367"/>
      <c r="H14" s="1370"/>
      <c r="I14" s="1219"/>
      <c r="J14" s="1219"/>
      <c r="K14" s="1219"/>
      <c r="L14" s="1219"/>
      <c r="M14" s="1219"/>
      <c r="N14" s="1219"/>
      <c r="O14" s="1219"/>
      <c r="P14" s="1219"/>
      <c r="Q14" s="1219"/>
      <c r="R14" s="1219"/>
      <c r="S14" s="1219"/>
      <c r="T14" s="1219"/>
      <c r="U14" s="1219"/>
      <c r="V14" s="1219"/>
      <c r="W14" s="1219"/>
      <c r="X14" s="1405"/>
    </row>
    <row r="15" spans="1:24" ht="48" customHeight="1">
      <c r="A15" s="739"/>
      <c r="B15" s="1218" t="s">
        <v>294</v>
      </c>
      <c r="C15" s="1153"/>
      <c r="D15" s="1153"/>
      <c r="E15" s="425" t="s">
        <v>163</v>
      </c>
      <c r="F15" s="446"/>
      <c r="G15" s="478"/>
      <c r="H15" s="1371"/>
      <c r="I15" s="1375"/>
      <c r="J15" s="1375"/>
      <c r="K15" s="1375"/>
      <c r="L15" s="1375"/>
      <c r="M15" s="1375"/>
      <c r="N15" s="1375"/>
      <c r="O15" s="1375"/>
      <c r="P15" s="1375"/>
      <c r="Q15" s="1375"/>
      <c r="R15" s="1375"/>
      <c r="S15" s="1392"/>
      <c r="T15" s="1394" t="s">
        <v>288</v>
      </c>
      <c r="U15" s="1394"/>
      <c r="V15" s="1397"/>
      <c r="W15" s="1402"/>
      <c r="X15" s="1406"/>
    </row>
    <row r="16" spans="1:24" ht="22.5" customHeight="1">
      <c r="A16" s="739"/>
      <c r="B16" s="509"/>
      <c r="C16" s="429"/>
      <c r="D16" s="429"/>
      <c r="E16" s="1352" t="s">
        <v>166</v>
      </c>
      <c r="F16" s="1361"/>
      <c r="G16" s="1368"/>
      <c r="H16" s="1372"/>
      <c r="I16" s="1376"/>
      <c r="J16" s="1376"/>
      <c r="K16" s="1376"/>
      <c r="L16" s="1376"/>
      <c r="M16" s="1376"/>
      <c r="N16" s="1376"/>
      <c r="O16" s="1376"/>
      <c r="P16" s="1376"/>
      <c r="Q16" s="1376"/>
      <c r="R16" s="1376"/>
      <c r="S16" s="1376"/>
      <c r="T16" s="1376"/>
      <c r="U16" s="1376"/>
      <c r="V16" s="1376"/>
      <c r="W16" s="1376"/>
      <c r="X16" s="1407"/>
    </row>
    <row r="17" spans="1:24" ht="24.75" customHeight="1">
      <c r="A17" s="739"/>
      <c r="B17" s="490"/>
      <c r="C17" s="430"/>
      <c r="D17" s="430"/>
      <c r="E17" s="1352"/>
      <c r="F17" s="1361"/>
      <c r="G17" s="1368"/>
      <c r="H17" s="1373"/>
      <c r="I17" s="1377"/>
      <c r="J17" s="1377"/>
      <c r="K17" s="1377"/>
      <c r="L17" s="1377"/>
      <c r="M17" s="1377"/>
      <c r="N17" s="1377"/>
      <c r="O17" s="1377"/>
      <c r="P17" s="1377"/>
      <c r="Q17" s="1377"/>
      <c r="R17" s="1377"/>
      <c r="S17" s="1377"/>
      <c r="T17" s="1377"/>
      <c r="U17" s="1377"/>
      <c r="V17" s="1377"/>
      <c r="W17" s="1377"/>
      <c r="X17" s="1408"/>
    </row>
    <row r="18" spans="1:24" ht="25.35" customHeight="1">
      <c r="A18" s="1095" t="s">
        <v>650</v>
      </c>
      <c r="B18" s="892"/>
      <c r="C18" s="892"/>
      <c r="D18" s="445"/>
      <c r="E18" s="1353"/>
      <c r="F18" s="1272"/>
      <c r="G18" s="1272"/>
      <c r="H18" s="1272"/>
      <c r="I18" s="385" t="s">
        <v>668</v>
      </c>
      <c r="J18" s="385"/>
      <c r="K18" s="385"/>
      <c r="L18" s="385"/>
      <c r="M18" s="1386"/>
      <c r="N18" s="1387"/>
      <c r="O18" s="1387"/>
      <c r="P18" s="1387"/>
      <c r="Q18" s="1387"/>
      <c r="R18" s="1387"/>
      <c r="S18" s="1393"/>
      <c r="T18" s="1395" t="s">
        <v>288</v>
      </c>
      <c r="U18" s="1395"/>
      <c r="V18" s="1398"/>
      <c r="W18" s="1403"/>
      <c r="X18" s="1409"/>
    </row>
    <row r="19" spans="1:24" ht="24" customHeight="1">
      <c r="A19" s="1336" t="s">
        <v>652</v>
      </c>
      <c r="B19" s="766" t="s">
        <v>402</v>
      </c>
      <c r="C19" s="397"/>
      <c r="D19" s="397"/>
      <c r="E19" s="1354"/>
      <c r="F19" s="1362"/>
      <c r="G19" s="1362"/>
      <c r="H19" s="1362"/>
      <c r="I19" s="1362"/>
      <c r="J19" s="1362"/>
      <c r="K19" s="1362"/>
      <c r="L19" s="1382"/>
      <c r="M19" s="424" t="s">
        <v>367</v>
      </c>
      <c r="N19" s="892"/>
      <c r="O19" s="445"/>
      <c r="P19" s="1228"/>
      <c r="Q19" s="830"/>
      <c r="R19" s="830"/>
      <c r="S19" s="830"/>
      <c r="T19" s="830"/>
      <c r="U19" s="830"/>
      <c r="V19" s="830"/>
      <c r="W19" s="830"/>
      <c r="X19" s="1310"/>
    </row>
    <row r="20" spans="1:24" ht="22.35" customHeight="1">
      <c r="A20" s="1337"/>
      <c r="B20" s="398" t="s">
        <v>402</v>
      </c>
      <c r="C20" s="431"/>
      <c r="D20" s="431"/>
      <c r="E20" s="1354"/>
      <c r="F20" s="1362"/>
      <c r="G20" s="1362"/>
      <c r="H20" s="1362"/>
      <c r="I20" s="1362"/>
      <c r="J20" s="1362"/>
      <c r="K20" s="1362"/>
      <c r="L20" s="1382"/>
      <c r="M20" s="424" t="s">
        <v>367</v>
      </c>
      <c r="N20" s="892"/>
      <c r="O20" s="445"/>
      <c r="P20" s="1228"/>
      <c r="Q20" s="830"/>
      <c r="R20" s="830"/>
      <c r="S20" s="830"/>
      <c r="T20" s="830"/>
      <c r="U20" s="830"/>
      <c r="V20" s="830"/>
      <c r="W20" s="830"/>
      <c r="X20" s="1310"/>
    </row>
    <row r="21" spans="1:24" ht="15" customHeight="1">
      <c r="A21" s="741" t="s">
        <v>425</v>
      </c>
      <c r="B21" s="770"/>
      <c r="C21" s="770"/>
      <c r="D21" s="770"/>
      <c r="E21" s="770"/>
      <c r="F21" s="770"/>
      <c r="G21" s="770"/>
      <c r="H21" s="770"/>
      <c r="I21" s="1378"/>
      <c r="J21" s="1378"/>
      <c r="K21" s="1378"/>
      <c r="L21" s="1378"/>
      <c r="M21" s="1378"/>
      <c r="N21" s="1378"/>
      <c r="O21" s="1378"/>
      <c r="P21" s="1378"/>
      <c r="Q21" s="1378"/>
      <c r="R21" s="1378"/>
      <c r="S21" s="1378"/>
      <c r="T21" s="1378"/>
      <c r="U21" s="1378"/>
      <c r="V21" s="770"/>
      <c r="W21" s="770"/>
      <c r="X21" s="932"/>
    </row>
    <row r="22" spans="1:24" ht="15" customHeight="1">
      <c r="A22" s="1095" t="s">
        <v>653</v>
      </c>
      <c r="B22" s="892"/>
      <c r="C22" s="892"/>
      <c r="D22" s="445"/>
      <c r="E22" s="810"/>
      <c r="F22" s="810"/>
      <c r="G22" s="810"/>
      <c r="H22" s="1374" t="s">
        <v>665</v>
      </c>
      <c r="I22" s="779" t="s">
        <v>508</v>
      </c>
      <c r="J22" s="810"/>
      <c r="K22" s="810"/>
      <c r="L22" s="869"/>
      <c r="M22" s="779" t="s">
        <v>243</v>
      </c>
      <c r="N22" s="810"/>
      <c r="O22" s="810"/>
      <c r="P22" s="869"/>
      <c r="Q22" s="779" t="s">
        <v>229</v>
      </c>
      <c r="R22" s="810"/>
      <c r="S22" s="810"/>
      <c r="T22" s="869"/>
      <c r="U22" s="1175"/>
      <c r="V22" s="1175"/>
      <c r="W22" s="1175"/>
      <c r="X22" s="1410"/>
    </row>
    <row r="23" spans="1:24" ht="15" customHeight="1">
      <c r="A23" s="360" t="s">
        <v>427</v>
      </c>
      <c r="B23" s="397"/>
      <c r="C23" s="397"/>
      <c r="D23" s="397"/>
      <c r="E23" s="396"/>
      <c r="F23" s="396"/>
      <c r="G23" s="396"/>
      <c r="H23" s="396"/>
      <c r="I23" s="608" t="s">
        <v>559</v>
      </c>
      <c r="J23" s="624"/>
      <c r="K23" s="624"/>
      <c r="L23" s="898"/>
      <c r="M23" s="608" t="s">
        <v>559</v>
      </c>
      <c r="N23" s="624"/>
      <c r="O23" s="624"/>
      <c r="P23" s="898"/>
      <c r="Q23" s="608" t="s">
        <v>559</v>
      </c>
      <c r="R23" s="624"/>
      <c r="S23" s="624"/>
      <c r="T23" s="898"/>
      <c r="U23" s="612" t="s">
        <v>334</v>
      </c>
      <c r="V23" s="612"/>
      <c r="W23" s="612"/>
      <c r="X23" s="1188"/>
    </row>
    <row r="24" spans="1:24" ht="15" customHeight="1">
      <c r="A24" s="360"/>
      <c r="B24" s="397"/>
      <c r="C24" s="397"/>
      <c r="D24" s="397"/>
      <c r="E24" s="397"/>
      <c r="F24" s="397"/>
      <c r="G24" s="397"/>
      <c r="H24" s="397"/>
      <c r="I24" s="1249" t="s">
        <v>489</v>
      </c>
      <c r="J24" s="431"/>
      <c r="K24" s="398" t="s">
        <v>482</v>
      </c>
      <c r="L24" s="627"/>
      <c r="M24" s="1249" t="s">
        <v>489</v>
      </c>
      <c r="N24" s="431"/>
      <c r="O24" s="398" t="s">
        <v>482</v>
      </c>
      <c r="P24" s="627"/>
      <c r="Q24" s="1249" t="s">
        <v>489</v>
      </c>
      <c r="R24" s="431"/>
      <c r="S24" s="398" t="s">
        <v>482</v>
      </c>
      <c r="T24" s="627"/>
      <c r="U24" s="431" t="s">
        <v>489</v>
      </c>
      <c r="V24" s="431"/>
      <c r="W24" s="424" t="s">
        <v>482</v>
      </c>
      <c r="X24" s="1080"/>
    </row>
    <row r="25" spans="1:24" ht="15" customHeight="1">
      <c r="A25" s="361"/>
      <c r="B25" s="398" t="s">
        <v>436</v>
      </c>
      <c r="C25" s="431"/>
      <c r="D25" s="431"/>
      <c r="E25" s="431"/>
      <c r="F25" s="431"/>
      <c r="G25" s="431"/>
      <c r="H25" s="431"/>
      <c r="I25" s="1249"/>
      <c r="J25" s="431"/>
      <c r="K25" s="398"/>
      <c r="L25" s="627"/>
      <c r="M25" s="1249"/>
      <c r="N25" s="431"/>
      <c r="O25" s="398"/>
      <c r="P25" s="627"/>
      <c r="Q25" s="1249"/>
      <c r="R25" s="431"/>
      <c r="S25" s="398"/>
      <c r="T25" s="627"/>
      <c r="U25" s="431"/>
      <c r="V25" s="431"/>
      <c r="W25" s="424"/>
      <c r="X25" s="1080"/>
    </row>
    <row r="26" spans="1:24" ht="15" customHeight="1">
      <c r="A26" s="361"/>
      <c r="B26" s="518" t="s">
        <v>439</v>
      </c>
      <c r="C26" s="396"/>
      <c r="D26" s="396"/>
      <c r="E26" s="396"/>
      <c r="F26" s="396"/>
      <c r="G26" s="396"/>
      <c r="H26" s="396"/>
      <c r="I26" s="606"/>
      <c r="J26" s="396"/>
      <c r="K26" s="518"/>
      <c r="L26" s="866"/>
      <c r="M26" s="606"/>
      <c r="N26" s="396"/>
      <c r="O26" s="518"/>
      <c r="P26" s="866"/>
      <c r="Q26" s="606"/>
      <c r="R26" s="396"/>
      <c r="S26" s="518"/>
      <c r="T26" s="866"/>
      <c r="U26" s="431"/>
      <c r="V26" s="431"/>
      <c r="W26" s="424"/>
      <c r="X26" s="1080"/>
    </row>
    <row r="27" spans="1:24" ht="15" customHeight="1">
      <c r="A27" s="1338"/>
      <c r="B27" s="424" t="s">
        <v>445</v>
      </c>
      <c r="C27" s="892"/>
      <c r="D27" s="892"/>
      <c r="E27" s="892"/>
      <c r="F27" s="892"/>
      <c r="G27" s="892"/>
      <c r="H27" s="892"/>
      <c r="I27" s="424"/>
      <c r="J27" s="892"/>
      <c r="K27" s="892"/>
      <c r="L27" s="445"/>
      <c r="M27" s="424"/>
      <c r="N27" s="892"/>
      <c r="O27" s="892"/>
      <c r="P27" s="445"/>
      <c r="Q27" s="424"/>
      <c r="R27" s="892"/>
      <c r="S27" s="892"/>
      <c r="T27" s="445"/>
      <c r="U27" s="1396"/>
      <c r="V27" s="1396"/>
      <c r="W27" s="1396"/>
      <c r="X27" s="1411"/>
    </row>
    <row r="28" spans="1:24" ht="15" customHeight="1">
      <c r="A28" s="1339" t="s">
        <v>655</v>
      </c>
      <c r="B28" s="1345"/>
      <c r="C28" s="1345"/>
      <c r="D28" s="1345"/>
      <c r="E28" s="1355" t="s">
        <v>664</v>
      </c>
      <c r="F28" s="1355"/>
      <c r="G28" s="1369"/>
      <c r="H28" s="807" t="s">
        <v>114</v>
      </c>
      <c r="I28" s="775"/>
      <c r="J28" s="807"/>
      <c r="K28" s="807"/>
      <c r="L28" s="845" t="s">
        <v>114</v>
      </c>
      <c r="M28" s="775"/>
      <c r="N28" s="807"/>
      <c r="O28" s="807"/>
      <c r="P28" s="845" t="s">
        <v>114</v>
      </c>
      <c r="Q28" s="775"/>
      <c r="R28" s="807"/>
      <c r="S28" s="807"/>
      <c r="T28" s="845" t="s">
        <v>114</v>
      </c>
      <c r="U28" s="1308"/>
      <c r="V28" s="1308"/>
      <c r="W28" s="1308"/>
      <c r="X28" s="563"/>
    </row>
    <row r="29" spans="1:24" ht="15" customHeight="1">
      <c r="A29" s="1340" t="s">
        <v>657</v>
      </c>
      <c r="B29" s="1346"/>
      <c r="C29" s="1346"/>
      <c r="D29" s="1346"/>
      <c r="E29" s="1346"/>
      <c r="F29" s="1346"/>
      <c r="G29" s="1346"/>
      <c r="H29" s="1346"/>
      <c r="I29" s="1250"/>
      <c r="J29" s="1258"/>
      <c r="K29" s="1258"/>
      <c r="L29" s="445" t="s">
        <v>114</v>
      </c>
      <c r="M29" s="1250"/>
      <c r="N29" s="1258"/>
      <c r="O29" s="1258"/>
      <c r="P29" s="445" t="s">
        <v>114</v>
      </c>
      <c r="Q29" s="1250"/>
      <c r="R29" s="1258"/>
      <c r="S29" s="1258"/>
      <c r="T29" s="445" t="s">
        <v>114</v>
      </c>
      <c r="U29" s="515"/>
      <c r="V29" s="515"/>
      <c r="W29" s="515"/>
      <c r="X29" s="564"/>
    </row>
    <row r="30" spans="1:24" ht="15" customHeight="1">
      <c r="A30" s="1341" t="s">
        <v>613</v>
      </c>
      <c r="B30" s="475"/>
      <c r="C30" s="475"/>
      <c r="D30" s="475"/>
      <c r="E30" s="475"/>
      <c r="F30" s="475"/>
      <c r="G30" s="475"/>
      <c r="H30" s="1251"/>
      <c r="I30" s="1251"/>
      <c r="J30" s="1251"/>
      <c r="K30" s="1251"/>
      <c r="L30" s="1251"/>
      <c r="M30" s="1251"/>
      <c r="N30" s="1251"/>
      <c r="O30" s="1251"/>
      <c r="P30" s="1251"/>
      <c r="Q30" s="1251"/>
      <c r="R30" s="1251"/>
      <c r="S30" s="1251"/>
      <c r="T30" s="1251"/>
      <c r="U30" s="1251"/>
      <c r="V30" s="1251"/>
      <c r="W30" s="1251"/>
      <c r="X30" s="1412"/>
    </row>
    <row r="31" spans="1:24" ht="15" customHeight="1">
      <c r="A31" s="1342" t="s">
        <v>640</v>
      </c>
      <c r="B31" s="431"/>
      <c r="C31" s="431"/>
      <c r="D31" s="431"/>
      <c r="E31" s="627"/>
      <c r="F31" s="431"/>
      <c r="G31" s="431"/>
      <c r="H31" s="431"/>
      <c r="I31" s="431"/>
      <c r="J31" s="431"/>
      <c r="K31" s="431"/>
      <c r="L31" s="431"/>
      <c r="M31" s="431"/>
      <c r="N31" s="431"/>
      <c r="O31" s="431"/>
      <c r="P31" s="431"/>
      <c r="Q31" s="431"/>
      <c r="R31" s="431"/>
      <c r="S31" s="431"/>
      <c r="T31" s="431"/>
      <c r="U31" s="431"/>
      <c r="V31" s="431"/>
      <c r="W31" s="431"/>
      <c r="X31" s="935"/>
    </row>
    <row r="32" spans="1:24" ht="15" customHeight="1">
      <c r="A32" s="362" t="s">
        <v>430</v>
      </c>
      <c r="B32" s="399"/>
      <c r="C32" s="399"/>
      <c r="D32" s="399"/>
      <c r="E32" s="1356"/>
      <c r="F32" s="1363" t="s">
        <v>467</v>
      </c>
      <c r="G32" s="470"/>
      <c r="H32" s="470"/>
      <c r="I32" s="470"/>
      <c r="J32" s="470"/>
      <c r="K32" s="470"/>
      <c r="L32" s="470"/>
      <c r="M32" s="470"/>
      <c r="N32" s="470"/>
      <c r="O32" s="470"/>
      <c r="P32" s="470"/>
      <c r="Q32" s="470"/>
      <c r="R32" s="470"/>
      <c r="S32" s="470"/>
      <c r="T32" s="470"/>
      <c r="U32" s="470"/>
      <c r="V32" s="470"/>
      <c r="W32" s="470"/>
      <c r="X32" s="577"/>
    </row>
    <row r="33" spans="1:24" ht="14.45" customHeight="1">
      <c r="A33" s="596"/>
      <c r="B33" s="596"/>
      <c r="C33" s="596"/>
      <c r="D33" s="596"/>
      <c r="E33" s="596"/>
      <c r="F33" s="596"/>
      <c r="G33" s="596"/>
      <c r="H33" s="596"/>
      <c r="I33" s="596"/>
      <c r="J33" s="596"/>
      <c r="K33" s="596"/>
      <c r="L33" s="596"/>
      <c r="M33" s="596"/>
      <c r="N33" s="596"/>
      <c r="O33" s="596"/>
      <c r="P33" s="596"/>
      <c r="Q33" s="596"/>
      <c r="R33" s="596"/>
      <c r="S33" s="596"/>
      <c r="T33" s="596"/>
      <c r="U33" s="596" t="s">
        <v>287</v>
      </c>
      <c r="V33" s="596"/>
      <c r="W33" s="596"/>
      <c r="X33" s="596"/>
    </row>
    <row r="34" spans="1:24" ht="14.45" customHeight="1">
      <c r="A34" s="1343" t="s">
        <v>282</v>
      </c>
      <c r="B34" s="616" t="s">
        <v>661</v>
      </c>
      <c r="C34" s="616"/>
      <c r="D34" s="616"/>
      <c r="E34" s="616"/>
      <c r="F34" s="616"/>
      <c r="G34" s="616"/>
      <c r="H34" s="616"/>
      <c r="I34" s="616"/>
      <c r="J34" s="616"/>
      <c r="K34" s="616"/>
      <c r="L34" s="616"/>
      <c r="M34" s="616"/>
      <c r="N34" s="616"/>
      <c r="O34" s="616"/>
      <c r="P34" s="616"/>
      <c r="Q34" s="616"/>
      <c r="R34" s="616"/>
      <c r="S34" s="616"/>
      <c r="T34" s="616"/>
      <c r="U34" s="616"/>
      <c r="V34" s="616"/>
      <c r="W34" s="616"/>
      <c r="X34" s="616"/>
    </row>
    <row r="35" spans="1:24" ht="14.45" customHeight="1">
      <c r="A35" s="1343"/>
      <c r="B35" s="616"/>
      <c r="C35" s="616"/>
      <c r="D35" s="616"/>
      <c r="E35" s="616"/>
      <c r="F35" s="616"/>
      <c r="G35" s="616"/>
      <c r="H35" s="616"/>
      <c r="I35" s="616"/>
      <c r="J35" s="616"/>
      <c r="K35" s="616"/>
      <c r="L35" s="616"/>
      <c r="M35" s="616"/>
      <c r="N35" s="616"/>
      <c r="O35" s="616"/>
      <c r="P35" s="616"/>
      <c r="Q35" s="616"/>
      <c r="R35" s="616"/>
      <c r="S35" s="616"/>
      <c r="T35" s="616"/>
      <c r="U35" s="616"/>
      <c r="V35" s="616"/>
      <c r="W35" s="616"/>
      <c r="X35" s="616"/>
    </row>
    <row r="36" spans="1:24" ht="14.45" customHeight="1">
      <c r="A36" s="1343"/>
      <c r="B36" s="616"/>
      <c r="C36" s="616"/>
      <c r="D36" s="616"/>
      <c r="E36" s="616"/>
      <c r="F36" s="616"/>
      <c r="G36" s="616"/>
      <c r="H36" s="616"/>
      <c r="I36" s="616"/>
      <c r="J36" s="616"/>
      <c r="K36" s="616"/>
      <c r="L36" s="616"/>
      <c r="M36" s="616"/>
      <c r="N36" s="616"/>
      <c r="O36" s="616"/>
      <c r="P36" s="616"/>
      <c r="Q36" s="616"/>
      <c r="R36" s="616"/>
      <c r="S36" s="616"/>
      <c r="T36" s="616"/>
      <c r="U36" s="616"/>
      <c r="V36" s="616"/>
      <c r="W36" s="616"/>
      <c r="X36" s="616"/>
    </row>
    <row r="37" spans="1:24" ht="14.45" customHeight="1">
      <c r="A37" s="1343"/>
      <c r="B37" s="616"/>
      <c r="C37" s="616"/>
      <c r="D37" s="616"/>
      <c r="E37" s="616"/>
      <c r="F37" s="616"/>
      <c r="G37" s="616"/>
      <c r="H37" s="616"/>
      <c r="I37" s="616"/>
      <c r="J37" s="616"/>
      <c r="K37" s="616"/>
      <c r="L37" s="616"/>
      <c r="M37" s="616"/>
      <c r="N37" s="616"/>
      <c r="O37" s="616"/>
      <c r="P37" s="616"/>
      <c r="Q37" s="616"/>
      <c r="R37" s="616"/>
      <c r="S37" s="616"/>
      <c r="T37" s="616"/>
      <c r="U37" s="616"/>
      <c r="V37" s="616"/>
      <c r="W37" s="616"/>
      <c r="X37" s="616"/>
    </row>
    <row r="38" spans="1:24" ht="12" customHeight="1">
      <c r="A38" s="1343"/>
      <c r="B38" s="616"/>
      <c r="C38" s="616"/>
      <c r="D38" s="616"/>
      <c r="E38" s="616"/>
      <c r="F38" s="616"/>
      <c r="G38" s="616"/>
      <c r="H38" s="616"/>
      <c r="I38" s="616"/>
      <c r="J38" s="616"/>
      <c r="K38" s="616"/>
      <c r="L38" s="616"/>
      <c r="M38" s="616"/>
      <c r="N38" s="616"/>
      <c r="O38" s="616"/>
      <c r="P38" s="616"/>
      <c r="Q38" s="616"/>
      <c r="R38" s="616"/>
      <c r="S38" s="616"/>
      <c r="T38" s="616"/>
      <c r="U38" s="616"/>
      <c r="V38" s="616"/>
      <c r="W38" s="616"/>
      <c r="X38" s="616"/>
    </row>
    <row r="40" spans="1:24">
      <c r="A40" s="967" t="s">
        <v>246</v>
      </c>
      <c r="B40" s="967"/>
      <c r="C40" s="967"/>
      <c r="D40" s="967"/>
      <c r="E40" s="967"/>
      <c r="F40" s="967"/>
      <c r="G40" s="967"/>
      <c r="H40" s="967"/>
      <c r="I40" s="967"/>
      <c r="J40" s="967"/>
      <c r="K40" s="967"/>
      <c r="L40" s="967"/>
      <c r="M40" s="967"/>
      <c r="N40" s="967"/>
      <c r="O40" s="967"/>
      <c r="P40" s="967"/>
      <c r="Q40" s="967"/>
      <c r="R40" s="967"/>
      <c r="S40" s="967"/>
      <c r="T40" s="967"/>
      <c r="U40" s="967"/>
      <c r="V40" s="967"/>
      <c r="W40" s="967"/>
      <c r="X40" s="967"/>
    </row>
    <row r="41" spans="1:24" ht="26.25" customHeight="1">
      <c r="A41" s="967"/>
      <c r="B41" s="967"/>
      <c r="C41" s="967"/>
      <c r="D41" s="967"/>
      <c r="E41" s="967"/>
      <c r="F41" s="967"/>
      <c r="G41" s="967"/>
      <c r="H41" s="967"/>
      <c r="I41" s="967"/>
      <c r="J41" s="967"/>
      <c r="K41" s="967"/>
      <c r="L41" s="967"/>
      <c r="M41" s="967"/>
      <c r="N41" s="967"/>
      <c r="O41" s="967"/>
      <c r="P41" s="967"/>
      <c r="Q41" s="967"/>
      <c r="R41" s="967"/>
      <c r="S41" s="967"/>
      <c r="T41" s="967"/>
      <c r="U41" s="967"/>
      <c r="V41" s="967"/>
      <c r="W41" s="967"/>
      <c r="X41" s="967"/>
    </row>
    <row r="42" spans="1:24" ht="16.5">
      <c r="A42" s="599" t="s">
        <v>660</v>
      </c>
      <c r="B42" s="599"/>
      <c r="C42" s="599"/>
      <c r="D42" s="599"/>
      <c r="E42" s="599"/>
      <c r="F42" s="599"/>
      <c r="G42" s="599"/>
      <c r="H42" s="599"/>
      <c r="I42" s="599"/>
      <c r="J42" s="599"/>
      <c r="K42" s="599"/>
      <c r="L42" s="599"/>
      <c r="M42" s="599"/>
      <c r="N42" s="599"/>
      <c r="O42" s="599"/>
      <c r="P42" s="599"/>
      <c r="Q42" s="599"/>
      <c r="R42" s="599"/>
      <c r="S42" s="599"/>
      <c r="T42" s="599"/>
      <c r="U42" s="764"/>
      <c r="V42" s="764"/>
    </row>
    <row r="43" spans="1:24" ht="14.25">
      <c r="A43" s="1207" t="s">
        <v>652</v>
      </c>
      <c r="B43" s="1347" t="s">
        <v>402</v>
      </c>
      <c r="C43" s="406"/>
      <c r="D43" s="406"/>
      <c r="E43" s="1357"/>
      <c r="F43" s="1364"/>
      <c r="G43" s="1364"/>
      <c r="H43" s="1364"/>
      <c r="I43" s="1364"/>
      <c r="J43" s="1364"/>
      <c r="K43" s="1364"/>
      <c r="L43" s="1383"/>
      <c r="M43" s="412" t="s">
        <v>367</v>
      </c>
      <c r="N43" s="412"/>
      <c r="O43" s="412"/>
      <c r="P43" s="412"/>
      <c r="Q43" s="1388"/>
      <c r="R43" s="1388"/>
      <c r="S43" s="1388"/>
      <c r="T43" s="1388"/>
      <c r="U43" s="1388"/>
      <c r="V43" s="1399"/>
    </row>
    <row r="44" spans="1:24" ht="14.25">
      <c r="A44" s="1208"/>
      <c r="B44" s="710" t="s">
        <v>402</v>
      </c>
      <c r="C44" s="618"/>
      <c r="D44" s="618"/>
      <c r="E44" s="1358"/>
      <c r="F44" s="1365"/>
      <c r="G44" s="1365"/>
      <c r="H44" s="1365"/>
      <c r="I44" s="1365"/>
      <c r="J44" s="1365"/>
      <c r="K44" s="1365"/>
      <c r="L44" s="1384"/>
      <c r="M44" s="413" t="s">
        <v>367</v>
      </c>
      <c r="N44" s="413"/>
      <c r="O44" s="413"/>
      <c r="P44" s="413"/>
      <c r="Q44" s="1389"/>
      <c r="R44" s="1389"/>
      <c r="S44" s="1389"/>
      <c r="T44" s="1389"/>
      <c r="U44" s="1389"/>
      <c r="V44" s="1400"/>
    </row>
    <row r="45" spans="1:24" ht="14.25">
      <c r="A45" s="1208"/>
      <c r="B45" s="710" t="s">
        <v>402</v>
      </c>
      <c r="C45" s="618"/>
      <c r="D45" s="618"/>
      <c r="E45" s="1358"/>
      <c r="F45" s="1365"/>
      <c r="G45" s="1365"/>
      <c r="H45" s="1365"/>
      <c r="I45" s="1365"/>
      <c r="J45" s="1365"/>
      <c r="K45" s="1365"/>
      <c r="L45" s="1384"/>
      <c r="M45" s="413" t="s">
        <v>367</v>
      </c>
      <c r="N45" s="413"/>
      <c r="O45" s="413"/>
      <c r="P45" s="413"/>
      <c r="Q45" s="1389"/>
      <c r="R45" s="1389"/>
      <c r="S45" s="1389"/>
      <c r="T45" s="1389"/>
      <c r="U45" s="1389"/>
      <c r="V45" s="1400"/>
    </row>
    <row r="46" spans="1:24" ht="15">
      <c r="A46" s="1209"/>
      <c r="B46" s="1348" t="s">
        <v>402</v>
      </c>
      <c r="C46" s="816"/>
      <c r="D46" s="816"/>
      <c r="E46" s="1359"/>
      <c r="F46" s="1366"/>
      <c r="G46" s="1366"/>
      <c r="H46" s="1366"/>
      <c r="I46" s="1366"/>
      <c r="J46" s="1366"/>
      <c r="K46" s="1366"/>
      <c r="L46" s="1385"/>
      <c r="M46" s="417" t="s">
        <v>367</v>
      </c>
      <c r="N46" s="417"/>
      <c r="O46" s="417"/>
      <c r="P46" s="417"/>
      <c r="Q46" s="1390"/>
      <c r="R46" s="1390"/>
      <c r="S46" s="1390"/>
      <c r="T46" s="1390"/>
      <c r="U46" s="1390"/>
      <c r="V46" s="1401"/>
    </row>
    <row r="47" spans="1:24">
      <c r="A47" s="599"/>
      <c r="B47" s="599"/>
      <c r="C47" s="599"/>
      <c r="D47" s="599"/>
      <c r="E47" s="599"/>
      <c r="F47" s="599"/>
      <c r="G47" s="599"/>
      <c r="H47" s="599"/>
      <c r="I47" s="599"/>
      <c r="J47" s="599"/>
      <c r="K47" s="599"/>
      <c r="L47" s="599"/>
      <c r="M47" s="599"/>
      <c r="N47" s="599"/>
      <c r="O47" s="599"/>
      <c r="P47" s="599"/>
      <c r="Q47" s="599"/>
      <c r="R47" s="599"/>
      <c r="S47" s="599"/>
      <c r="T47" s="599"/>
      <c r="U47" s="764"/>
      <c r="V47" s="764"/>
    </row>
  </sheetData>
  <mergeCells count="138">
    <mergeCell ref="A1:X1"/>
    <mergeCell ref="B2:D2"/>
    <mergeCell ref="E2:X2"/>
    <mergeCell ref="B3:D3"/>
    <mergeCell ref="E3:X3"/>
    <mergeCell ref="B4:D4"/>
    <mergeCell ref="E4:X4"/>
    <mergeCell ref="E5:G5"/>
    <mergeCell ref="H5:I5"/>
    <mergeCell ref="K5:L5"/>
    <mergeCell ref="N5:X5"/>
    <mergeCell ref="E8:X8"/>
    <mergeCell ref="E9:F9"/>
    <mergeCell ref="G9:K9"/>
    <mergeCell ref="L9:M9"/>
    <mergeCell ref="N9:O9"/>
    <mergeCell ref="P9:Q9"/>
    <mergeCell ref="E10:F10"/>
    <mergeCell ref="G10:X10"/>
    <mergeCell ref="B11:D11"/>
    <mergeCell ref="E11:L11"/>
    <mergeCell ref="O11:Q11"/>
    <mergeCell ref="R11:S11"/>
    <mergeCell ref="U11:V11"/>
    <mergeCell ref="B12:D12"/>
    <mergeCell ref="E12:L12"/>
    <mergeCell ref="B13:D13"/>
    <mergeCell ref="E13:L13"/>
    <mergeCell ref="B14:G14"/>
    <mergeCell ref="H14:X14"/>
    <mergeCell ref="E15:G15"/>
    <mergeCell ref="H15:S15"/>
    <mergeCell ref="T15:U15"/>
    <mergeCell ref="V15:X15"/>
    <mergeCell ref="H16:X16"/>
    <mergeCell ref="H17:X17"/>
    <mergeCell ref="A18:D18"/>
    <mergeCell ref="I18:L18"/>
    <mergeCell ref="M18:S18"/>
    <mergeCell ref="T18:U18"/>
    <mergeCell ref="V18:X18"/>
    <mergeCell ref="B19:D19"/>
    <mergeCell ref="E19:L19"/>
    <mergeCell ref="M19:O19"/>
    <mergeCell ref="P19:X19"/>
    <mergeCell ref="B20:D20"/>
    <mergeCell ref="E20:L20"/>
    <mergeCell ref="M20:O20"/>
    <mergeCell ref="P20:X20"/>
    <mergeCell ref="A21:X21"/>
    <mergeCell ref="A22:D22"/>
    <mergeCell ref="E22:G22"/>
    <mergeCell ref="I22:L22"/>
    <mergeCell ref="M22:P22"/>
    <mergeCell ref="Q22:T22"/>
    <mergeCell ref="I23:L23"/>
    <mergeCell ref="M23:P23"/>
    <mergeCell ref="Q23:T23"/>
    <mergeCell ref="U23:X23"/>
    <mergeCell ref="I24:J24"/>
    <mergeCell ref="K24:L24"/>
    <mergeCell ref="M24:N24"/>
    <mergeCell ref="O24:P24"/>
    <mergeCell ref="Q24:R24"/>
    <mergeCell ref="S24:T24"/>
    <mergeCell ref="U24:V24"/>
    <mergeCell ref="W24:X24"/>
    <mergeCell ref="B25:H25"/>
    <mergeCell ref="I25:J25"/>
    <mergeCell ref="K25:L25"/>
    <mergeCell ref="M25:N25"/>
    <mergeCell ref="O25:P25"/>
    <mergeCell ref="Q25:R25"/>
    <mergeCell ref="S25:T25"/>
    <mergeCell ref="U25:V25"/>
    <mergeCell ref="W25:X25"/>
    <mergeCell ref="B26:H26"/>
    <mergeCell ref="I26:J26"/>
    <mergeCell ref="K26:L26"/>
    <mergeCell ref="M26:N26"/>
    <mergeCell ref="O26:P26"/>
    <mergeCell ref="Q26:R26"/>
    <mergeCell ref="S26:T26"/>
    <mergeCell ref="U26:V26"/>
    <mergeCell ref="W26:X26"/>
    <mergeCell ref="B27:H27"/>
    <mergeCell ref="I27:L27"/>
    <mergeCell ref="M27:P27"/>
    <mergeCell ref="Q27:T27"/>
    <mergeCell ref="U27:X27"/>
    <mergeCell ref="A28:D28"/>
    <mergeCell ref="E28:G28"/>
    <mergeCell ref="I28:K28"/>
    <mergeCell ref="M28:O28"/>
    <mergeCell ref="Q28:S28"/>
    <mergeCell ref="A29:H29"/>
    <mergeCell ref="I29:K29"/>
    <mergeCell ref="M29:O29"/>
    <mergeCell ref="Q29:S29"/>
    <mergeCell ref="A30:X30"/>
    <mergeCell ref="A31:E31"/>
    <mergeCell ref="F31:X31"/>
    <mergeCell ref="A32:E32"/>
    <mergeCell ref="F32:X32"/>
    <mergeCell ref="A42:P42"/>
    <mergeCell ref="B43:D43"/>
    <mergeCell ref="E43:L43"/>
    <mergeCell ref="M43:P43"/>
    <mergeCell ref="Q43:V43"/>
    <mergeCell ref="B44:D44"/>
    <mergeCell ref="E44:L44"/>
    <mergeCell ref="M44:P44"/>
    <mergeCell ref="Q44:V44"/>
    <mergeCell ref="B45:D45"/>
    <mergeCell ref="E45:L45"/>
    <mergeCell ref="M45:P45"/>
    <mergeCell ref="Q45:V45"/>
    <mergeCell ref="B46:D46"/>
    <mergeCell ref="E46:L46"/>
    <mergeCell ref="M46:P46"/>
    <mergeCell ref="Q46:V46"/>
    <mergeCell ref="B5:D8"/>
    <mergeCell ref="E6:H7"/>
    <mergeCell ref="K6:P7"/>
    <mergeCell ref="S6:X7"/>
    <mergeCell ref="B9:D10"/>
    <mergeCell ref="M11:N13"/>
    <mergeCell ref="O12:X13"/>
    <mergeCell ref="B15:D17"/>
    <mergeCell ref="E16:G17"/>
    <mergeCell ref="A19:A20"/>
    <mergeCell ref="A23:H24"/>
    <mergeCell ref="U28:X29"/>
    <mergeCell ref="B34:X38"/>
    <mergeCell ref="A40:X41"/>
    <mergeCell ref="A43:A46"/>
    <mergeCell ref="A2:A10"/>
    <mergeCell ref="A11:A17"/>
  </mergeCells>
  <phoneticPr fontId="11"/>
  <printOptions horizontalCentered="1"/>
  <pageMargins left="0.70866141732283472" right="0.70866141732283472" top="0.74803149606299213" bottom="0.74803149606299213" header="0.31496062992125984" footer="0.31496062992125984"/>
  <pageSetup paperSize="9" scale="66" fitToWidth="1" fitToHeight="1" orientation="portrait" usePrinterDefaults="1" r:id="rId1"/>
  <headerFooter alignWithMargins="0"/>
  <drawing r:id="rId2"/>
  <legacyDrawing r:id="rId3"/>
  <mc:AlternateContent>
    <mc:Choice xmlns:x14="http://schemas.microsoft.com/office/spreadsheetml/2009/9/main" Requires="x14">
      <controls>
        <mc:AlternateContent>
          <mc:Choice Requires="x14">
            <control shapeId="8193" r:id="rId4" name="チェック 1">
              <controlPr defaultSize="0" autoFill="0" autoLine="0" autoPict="0">
                <anchor moveWithCells="1">
                  <from xmlns:xdr="http://schemas.openxmlformats.org/drawingml/2006/spreadsheetDrawing">
                    <xdr:col>5</xdr:col>
                    <xdr:colOff>114300</xdr:colOff>
                    <xdr:row>29</xdr:row>
                    <xdr:rowOff>161925</xdr:rowOff>
                  </from>
                  <to xmlns:xdr="http://schemas.openxmlformats.org/drawingml/2006/spreadsheetDrawing">
                    <xdr:col>8</xdr:col>
                    <xdr:colOff>104775</xdr:colOff>
                    <xdr:row>31</xdr:row>
                    <xdr:rowOff>28575</xdr:rowOff>
                  </to>
                </anchor>
              </controlPr>
            </control>
          </mc:Choice>
        </mc:AlternateContent>
        <mc:AlternateContent>
          <mc:Choice Requires="x14">
            <control shapeId="8194" r:id="rId5" name="チェック 2">
              <controlPr defaultSize="0" autoFill="0" autoLine="0" autoPict="0">
                <anchor moveWithCells="1">
                  <from xmlns:xdr="http://schemas.openxmlformats.org/drawingml/2006/spreadsheetDrawing">
                    <xdr:col>9</xdr:col>
                    <xdr:colOff>161925</xdr:colOff>
                    <xdr:row>29</xdr:row>
                    <xdr:rowOff>161925</xdr:rowOff>
                  </from>
                  <to xmlns:xdr="http://schemas.openxmlformats.org/drawingml/2006/spreadsheetDrawing">
                    <xdr:col>13</xdr:col>
                    <xdr:colOff>133350</xdr:colOff>
                    <xdr:row>31</xdr:row>
                    <xdr:rowOff>28575</xdr:rowOff>
                  </to>
                </anchor>
              </controlPr>
            </control>
          </mc:Choice>
        </mc:AlternateContent>
        <mc:AlternateContent>
          <mc:Choice Requires="x14">
            <control shapeId="8195" r:id="rId6" name="チェック 3">
              <controlPr defaultSize="0" autoFill="0" autoLine="0" autoPict="0">
                <anchor moveWithCells="1">
                  <from xmlns:xdr="http://schemas.openxmlformats.org/drawingml/2006/spreadsheetDrawing">
                    <xdr:col>15</xdr:col>
                    <xdr:colOff>0</xdr:colOff>
                    <xdr:row>29</xdr:row>
                    <xdr:rowOff>161925</xdr:rowOff>
                  </from>
                  <to xmlns:xdr="http://schemas.openxmlformats.org/drawingml/2006/spreadsheetDrawing">
                    <xdr:col>18</xdr:col>
                    <xdr:colOff>266700</xdr:colOff>
                    <xdr:row>31</xdr:row>
                    <xdr:rowOff>28575</xdr:rowOff>
                  </to>
                </anchor>
              </controlPr>
            </control>
          </mc:Choice>
        </mc:AlternateContent>
        <mc:AlternateContent>
          <mc:Choice Requires="x14">
            <control shapeId="8196" r:id="rId7" name="チェック 4">
              <controlPr defaultSize="0" autoFill="0" autoLine="0" autoPict="0">
                <anchor moveWithCells="1">
                  <from xmlns:xdr="http://schemas.openxmlformats.org/drawingml/2006/spreadsheetDrawing">
                    <xdr:col>4</xdr:col>
                    <xdr:colOff>171450</xdr:colOff>
                    <xdr:row>17</xdr:row>
                    <xdr:rowOff>19050</xdr:rowOff>
                  </from>
                  <to xmlns:xdr="http://schemas.openxmlformats.org/drawingml/2006/spreadsheetDrawing">
                    <xdr:col>5</xdr:col>
                    <xdr:colOff>276225</xdr:colOff>
                    <xdr:row>17</xdr:row>
                    <xdr:rowOff>304165</xdr:rowOff>
                  </to>
                </anchor>
              </controlPr>
            </control>
          </mc:Choice>
        </mc:AlternateContent>
        <mc:AlternateContent>
          <mc:Choice Requires="x14">
            <control shapeId="8197" r:id="rId8" name="チェック 5">
              <controlPr defaultSize="0" autoFill="0" autoLine="0" autoPict="0">
                <anchor moveWithCells="1">
                  <from xmlns:xdr="http://schemas.openxmlformats.org/drawingml/2006/spreadsheetDrawing">
                    <xdr:col>6</xdr:col>
                    <xdr:colOff>95250</xdr:colOff>
                    <xdr:row>17</xdr:row>
                    <xdr:rowOff>48260</xdr:rowOff>
                  </from>
                  <to xmlns:xdr="http://schemas.openxmlformats.org/drawingml/2006/spreadsheetDrawing">
                    <xdr:col>7</xdr:col>
                    <xdr:colOff>171450</xdr:colOff>
                    <xdr:row>17</xdr:row>
                    <xdr:rowOff>276225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Q46"/>
  <sheetViews>
    <sheetView view="pageBreakPreview" zoomScaleSheetLayoutView="100" workbookViewId="0">
      <selection sqref="A1:Q1"/>
    </sheetView>
  </sheetViews>
  <sheetFormatPr defaultColWidth="9.125" defaultRowHeight="13.5"/>
  <cols>
    <col min="1" max="1" width="9.125" style="113"/>
    <col min="2" max="2" width="3.75" style="113" customWidth="1"/>
    <col min="3" max="3" width="7" style="113" customWidth="1"/>
    <col min="4" max="4" width="6.375" style="113" customWidth="1"/>
    <col min="5" max="5" width="3.75" style="113" customWidth="1"/>
    <col min="6" max="6" width="16.875" style="113" customWidth="1"/>
    <col min="7" max="17" width="9.375" style="113" customWidth="1"/>
    <col min="18" max="16384" width="9.125" style="113"/>
  </cols>
  <sheetData>
    <row r="1" spans="1:17" ht="36" customHeight="1">
      <c r="A1" s="1413" t="s">
        <v>674</v>
      </c>
      <c r="B1" s="1418"/>
      <c r="C1" s="1418"/>
      <c r="D1" s="1418"/>
      <c r="E1" s="1418"/>
      <c r="F1" s="1418"/>
      <c r="G1" s="1418"/>
      <c r="H1" s="1418"/>
      <c r="I1" s="1418"/>
      <c r="J1" s="1418"/>
      <c r="K1" s="1418"/>
      <c r="L1" s="1418"/>
      <c r="M1" s="1418"/>
      <c r="N1" s="1418"/>
      <c r="O1" s="1418"/>
      <c r="P1" s="1418"/>
      <c r="Q1" s="1418"/>
    </row>
    <row r="2" spans="1:17" ht="15" customHeight="1">
      <c r="A2" s="1414" t="s">
        <v>421</v>
      </c>
      <c r="B2" s="383" t="s">
        <v>164</v>
      </c>
      <c r="C2" s="623"/>
      <c r="D2" s="623"/>
      <c r="E2" s="623"/>
      <c r="F2" s="419"/>
      <c r="G2" s="441"/>
      <c r="H2" s="441"/>
      <c r="I2" s="441"/>
      <c r="J2" s="441"/>
      <c r="K2" s="441"/>
      <c r="L2" s="441"/>
      <c r="M2" s="441"/>
      <c r="N2" s="441"/>
      <c r="O2" s="441"/>
      <c r="P2" s="441"/>
      <c r="Q2" s="555"/>
    </row>
    <row r="3" spans="1:17" ht="15" customHeight="1">
      <c r="A3" s="739"/>
      <c r="B3" s="638" t="s">
        <v>64</v>
      </c>
      <c r="C3" s="810"/>
      <c r="D3" s="810"/>
      <c r="E3" s="657"/>
      <c r="F3" s="1022"/>
      <c r="G3" s="1030"/>
      <c r="H3" s="1030"/>
      <c r="I3" s="1030"/>
      <c r="J3" s="1030"/>
      <c r="K3" s="1030"/>
      <c r="L3" s="1030"/>
      <c r="M3" s="1030"/>
      <c r="N3" s="1030"/>
      <c r="O3" s="1030"/>
      <c r="P3" s="1030"/>
      <c r="Q3" s="1070"/>
    </row>
    <row r="4" spans="1:17" ht="30" customHeight="1">
      <c r="A4" s="739"/>
      <c r="B4" s="766" t="s">
        <v>554</v>
      </c>
      <c r="C4" s="397"/>
      <c r="D4" s="397"/>
      <c r="E4" s="452"/>
      <c r="F4" s="1423"/>
      <c r="G4" s="421"/>
      <c r="H4" s="421"/>
      <c r="I4" s="421"/>
      <c r="J4" s="421"/>
      <c r="K4" s="421"/>
      <c r="L4" s="421"/>
      <c r="M4" s="421"/>
      <c r="N4" s="421"/>
      <c r="O4" s="421"/>
      <c r="P4" s="421"/>
      <c r="Q4" s="557"/>
    </row>
    <row r="5" spans="1:17" ht="15" customHeight="1">
      <c r="A5" s="739"/>
      <c r="B5" s="784" t="s">
        <v>431</v>
      </c>
      <c r="C5" s="612"/>
      <c r="D5" s="612"/>
      <c r="E5" s="843"/>
      <c r="F5" s="606" t="s">
        <v>461</v>
      </c>
      <c r="G5" s="396"/>
      <c r="H5" s="443"/>
      <c r="I5" s="443"/>
      <c r="J5" s="396" t="s">
        <v>684</v>
      </c>
      <c r="K5" s="443"/>
      <c r="L5" s="443"/>
      <c r="M5" s="486" t="s">
        <v>404</v>
      </c>
      <c r="N5" s="396"/>
      <c r="O5" s="396"/>
      <c r="P5" s="396"/>
      <c r="Q5" s="558"/>
    </row>
    <row r="6" spans="1:17" ht="15" customHeight="1">
      <c r="A6" s="739"/>
      <c r="B6" s="607"/>
      <c r="C6" s="397"/>
      <c r="D6" s="397"/>
      <c r="E6" s="397"/>
      <c r="F6" s="36"/>
      <c r="G6" s="23"/>
      <c r="H6" s="1447" t="s">
        <v>453</v>
      </c>
      <c r="I6" s="173"/>
      <c r="J6" s="173"/>
      <c r="K6" s="173"/>
      <c r="L6" s="173"/>
      <c r="M6" s="733" t="s">
        <v>165</v>
      </c>
      <c r="N6" s="23"/>
      <c r="O6" s="23"/>
      <c r="P6" s="23"/>
      <c r="Q6" s="229"/>
    </row>
    <row r="7" spans="1:17" ht="15" customHeight="1">
      <c r="A7" s="739"/>
      <c r="B7" s="607"/>
      <c r="C7" s="397"/>
      <c r="D7" s="397"/>
      <c r="E7" s="397"/>
      <c r="F7" s="36"/>
      <c r="G7" s="23"/>
      <c r="H7" s="1447" t="s">
        <v>454</v>
      </c>
      <c r="I7" s="173"/>
      <c r="J7" s="173"/>
      <c r="K7" s="173"/>
      <c r="L7" s="173"/>
      <c r="M7" s="733" t="s">
        <v>598</v>
      </c>
      <c r="N7" s="23"/>
      <c r="O7" s="23"/>
      <c r="P7" s="23"/>
      <c r="Q7" s="229"/>
    </row>
    <row r="8" spans="1:17" ht="19.149999999999999" customHeight="1">
      <c r="A8" s="739"/>
      <c r="B8" s="775"/>
      <c r="C8" s="807"/>
      <c r="D8" s="807"/>
      <c r="E8" s="845"/>
      <c r="F8" s="420"/>
      <c r="G8" s="442"/>
      <c r="H8" s="442"/>
      <c r="I8" s="442"/>
      <c r="J8" s="442"/>
      <c r="K8" s="442"/>
      <c r="L8" s="442"/>
      <c r="M8" s="442"/>
      <c r="N8" s="442"/>
      <c r="O8" s="442"/>
      <c r="P8" s="442"/>
      <c r="Q8" s="556"/>
    </row>
    <row r="9" spans="1:17" ht="15" customHeight="1">
      <c r="A9" s="739"/>
      <c r="B9" s="385" t="s">
        <v>210</v>
      </c>
      <c r="C9" s="385"/>
      <c r="D9" s="385"/>
      <c r="E9" s="385"/>
      <c r="F9" s="424" t="s">
        <v>60</v>
      </c>
      <c r="G9" s="445"/>
      <c r="H9" s="463"/>
      <c r="I9" s="476"/>
      <c r="J9" s="476"/>
      <c r="K9" s="500" t="s">
        <v>159</v>
      </c>
      <c r="L9" s="903"/>
      <c r="M9" s="1453" t="s">
        <v>136</v>
      </c>
      <c r="N9" s="463"/>
      <c r="O9" s="476"/>
      <c r="P9" s="476"/>
      <c r="Q9" s="560"/>
    </row>
    <row r="10" spans="1:17" ht="15" customHeight="1">
      <c r="A10" s="1415"/>
      <c r="B10" s="386"/>
      <c r="C10" s="386"/>
      <c r="D10" s="386"/>
      <c r="E10" s="386"/>
      <c r="F10" s="385" t="s">
        <v>134</v>
      </c>
      <c r="G10" s="385"/>
      <c r="H10" s="464"/>
      <c r="I10" s="477"/>
      <c r="J10" s="501"/>
      <c r="K10" s="501"/>
      <c r="L10" s="501"/>
      <c r="M10" s="477"/>
      <c r="N10" s="477"/>
      <c r="O10" s="477"/>
      <c r="P10" s="477"/>
      <c r="Q10" s="561"/>
    </row>
    <row r="11" spans="1:17" ht="15" customHeight="1">
      <c r="A11" s="590" t="s">
        <v>675</v>
      </c>
      <c r="B11" s="612"/>
      <c r="C11" s="612"/>
      <c r="D11" s="612"/>
      <c r="E11" s="843"/>
      <c r="F11" s="1424" t="s">
        <v>314</v>
      </c>
      <c r="G11" s="1437"/>
      <c r="H11" s="1437"/>
      <c r="I11" s="1437"/>
      <c r="J11" s="1449"/>
      <c r="K11" s="784" t="s">
        <v>368</v>
      </c>
      <c r="L11" s="843"/>
      <c r="M11" s="1454"/>
      <c r="N11" s="1458"/>
      <c r="O11" s="1458"/>
      <c r="P11" s="1458"/>
      <c r="Q11" s="1467"/>
    </row>
    <row r="12" spans="1:17" ht="15" customHeight="1">
      <c r="A12" s="360"/>
      <c r="B12" s="397"/>
      <c r="C12" s="397"/>
      <c r="D12" s="397"/>
      <c r="E12" s="844"/>
      <c r="F12" s="1425" t="s">
        <v>410</v>
      </c>
      <c r="G12" s="1438"/>
      <c r="H12" s="1438"/>
      <c r="I12" s="1438"/>
      <c r="J12" s="1449"/>
      <c r="K12" s="607"/>
      <c r="L12" s="844"/>
      <c r="M12" s="1455"/>
      <c r="N12" s="1459"/>
      <c r="O12" s="1459"/>
      <c r="P12" s="1459"/>
      <c r="Q12" s="1468"/>
    </row>
    <row r="13" spans="1:17" ht="15" customHeight="1">
      <c r="A13" s="1199"/>
      <c r="B13" s="807"/>
      <c r="C13" s="807"/>
      <c r="D13" s="807"/>
      <c r="E13" s="844"/>
      <c r="F13" s="1426" t="s">
        <v>678</v>
      </c>
      <c r="G13" s="1439"/>
      <c r="H13" s="1439"/>
      <c r="I13" s="1439"/>
      <c r="J13" s="1449"/>
      <c r="K13" s="775"/>
      <c r="L13" s="845"/>
      <c r="M13" s="1456"/>
      <c r="N13" s="1460"/>
      <c r="O13" s="1460"/>
      <c r="P13" s="1460"/>
      <c r="Q13" s="1469"/>
    </row>
    <row r="14" spans="1:17" ht="15" customHeight="1">
      <c r="A14" s="739" t="s">
        <v>423</v>
      </c>
      <c r="B14" s="424" t="s">
        <v>64</v>
      </c>
      <c r="C14" s="892"/>
      <c r="D14" s="892"/>
      <c r="E14" s="445"/>
      <c r="F14" s="1228"/>
      <c r="G14" s="830"/>
      <c r="H14" s="830"/>
      <c r="I14" s="830"/>
      <c r="J14" s="868"/>
      <c r="K14" s="784" t="s">
        <v>473</v>
      </c>
      <c r="L14" s="843"/>
      <c r="M14" s="1457" t="s">
        <v>593</v>
      </c>
      <c r="N14" s="1461"/>
      <c r="O14" s="1463" t="s">
        <v>517</v>
      </c>
      <c r="P14" s="1461"/>
      <c r="Q14" s="926" t="s">
        <v>404</v>
      </c>
    </row>
    <row r="15" spans="1:17" ht="15" customHeight="1">
      <c r="A15" s="739"/>
      <c r="B15" s="424" t="s">
        <v>503</v>
      </c>
      <c r="C15" s="892"/>
      <c r="D15" s="892"/>
      <c r="E15" s="445"/>
      <c r="F15" s="1228"/>
      <c r="G15" s="830"/>
      <c r="H15" s="830"/>
      <c r="I15" s="830"/>
      <c r="J15" s="868"/>
      <c r="K15" s="607"/>
      <c r="L15" s="844"/>
      <c r="M15" s="705"/>
      <c r="N15" s="475"/>
      <c r="O15" s="475"/>
      <c r="P15" s="475"/>
      <c r="Q15" s="559"/>
    </row>
    <row r="16" spans="1:17" ht="15" customHeight="1">
      <c r="A16" s="739"/>
      <c r="B16" s="424" t="s">
        <v>61</v>
      </c>
      <c r="C16" s="892"/>
      <c r="D16" s="892"/>
      <c r="E16" s="445"/>
      <c r="F16" s="1351"/>
      <c r="G16" s="1360"/>
      <c r="H16" s="1360"/>
      <c r="I16" s="1360"/>
      <c r="J16" s="1381"/>
      <c r="K16" s="775"/>
      <c r="L16" s="845"/>
      <c r="M16" s="1287"/>
      <c r="N16" s="654"/>
      <c r="O16" s="654"/>
      <c r="P16" s="654"/>
      <c r="Q16" s="713"/>
    </row>
    <row r="17" spans="1:17" ht="24.75" customHeight="1">
      <c r="A17" s="586"/>
      <c r="B17" s="1419" t="s">
        <v>480</v>
      </c>
      <c r="C17" s="1420"/>
      <c r="D17" s="1420"/>
      <c r="E17" s="1420"/>
      <c r="F17" s="1420"/>
      <c r="G17" s="1440"/>
      <c r="H17" s="1448"/>
      <c r="I17" s="1448"/>
      <c r="J17" s="1448"/>
      <c r="K17" s="1448"/>
      <c r="L17" s="1448"/>
      <c r="M17" s="1448"/>
      <c r="N17" s="1448"/>
      <c r="O17" s="1448"/>
      <c r="P17" s="1448"/>
      <c r="Q17" s="1470"/>
    </row>
    <row r="18" spans="1:17" ht="37.5" customHeight="1">
      <c r="A18" s="586"/>
      <c r="B18" s="392" t="s">
        <v>555</v>
      </c>
      <c r="C18" s="428"/>
      <c r="D18" s="428"/>
      <c r="E18" s="536"/>
      <c r="F18" s="1147" t="s">
        <v>457</v>
      </c>
      <c r="G18" s="357"/>
      <c r="H18" s="357"/>
      <c r="I18" s="357"/>
      <c r="J18" s="357"/>
      <c r="K18" s="357"/>
      <c r="L18" s="357"/>
      <c r="M18" s="357"/>
      <c r="N18" s="357"/>
      <c r="O18" s="1464" t="s">
        <v>288</v>
      </c>
      <c r="P18" s="1465"/>
      <c r="Q18" s="1471"/>
    </row>
    <row r="19" spans="1:17" ht="26.25" customHeight="1">
      <c r="A19" s="586"/>
      <c r="B19" s="393"/>
      <c r="C19" s="429"/>
      <c r="D19" s="429"/>
      <c r="E19" s="1421"/>
      <c r="F19" s="1427" t="s">
        <v>681</v>
      </c>
      <c r="G19" s="1441"/>
      <c r="H19" s="1441"/>
      <c r="I19" s="1441"/>
      <c r="J19" s="1441"/>
      <c r="K19" s="1441"/>
      <c r="L19" s="1441"/>
      <c r="M19" s="1441"/>
      <c r="N19" s="1441"/>
      <c r="O19" s="1441"/>
      <c r="P19" s="1441"/>
      <c r="Q19" s="1472"/>
    </row>
    <row r="20" spans="1:17" ht="25.5" customHeight="1">
      <c r="A20" s="586"/>
      <c r="B20" s="394"/>
      <c r="C20" s="430"/>
      <c r="D20" s="430"/>
      <c r="E20" s="1422"/>
      <c r="F20" s="1428"/>
      <c r="G20" s="702"/>
      <c r="H20" s="702"/>
      <c r="I20" s="702"/>
      <c r="J20" s="702"/>
      <c r="K20" s="702"/>
      <c r="L20" s="702"/>
      <c r="M20" s="702"/>
      <c r="N20" s="702"/>
      <c r="O20" s="702"/>
      <c r="P20" s="702"/>
      <c r="Q20" s="720"/>
    </row>
    <row r="21" spans="1:17" ht="22.15" customHeight="1">
      <c r="A21" s="590" t="s">
        <v>638</v>
      </c>
      <c r="B21" s="357" t="s">
        <v>402</v>
      </c>
      <c r="C21" s="357"/>
      <c r="D21" s="357"/>
      <c r="E21" s="357"/>
      <c r="F21" s="1429"/>
      <c r="G21" s="1442"/>
      <c r="H21" s="1442"/>
      <c r="I21" s="1442"/>
      <c r="J21" s="1442"/>
      <c r="K21" s="357" t="s">
        <v>575</v>
      </c>
      <c r="L21" s="357"/>
      <c r="M21" s="357"/>
      <c r="N21" s="1429"/>
      <c r="O21" s="1442"/>
      <c r="P21" s="1442"/>
      <c r="Q21" s="1473"/>
    </row>
    <row r="22" spans="1:17" ht="22.15" customHeight="1">
      <c r="A22" s="360"/>
      <c r="B22" s="357" t="s">
        <v>402</v>
      </c>
      <c r="C22" s="357"/>
      <c r="D22" s="357"/>
      <c r="E22" s="357"/>
      <c r="F22" s="1430"/>
      <c r="G22" s="1443"/>
      <c r="H22" s="1443"/>
      <c r="I22" s="1443"/>
      <c r="J22" s="1443"/>
      <c r="K22" s="357" t="s">
        <v>575</v>
      </c>
      <c r="L22" s="357"/>
      <c r="M22" s="357"/>
      <c r="N22" s="1430"/>
      <c r="O22" s="1443"/>
      <c r="P22" s="1443"/>
      <c r="Q22" s="1474"/>
    </row>
    <row r="23" spans="1:17" ht="22.15" customHeight="1">
      <c r="A23" s="1199"/>
      <c r="B23" s="357" t="s">
        <v>402</v>
      </c>
      <c r="C23" s="357"/>
      <c r="D23" s="357"/>
      <c r="E23" s="357"/>
      <c r="F23" s="1431"/>
      <c r="G23" s="1444"/>
      <c r="H23" s="1444"/>
      <c r="I23" s="1444"/>
      <c r="J23" s="1444"/>
      <c r="K23" s="357" t="s">
        <v>575</v>
      </c>
      <c r="L23" s="357"/>
      <c r="M23" s="357"/>
      <c r="N23" s="1431"/>
      <c r="O23" s="1444"/>
      <c r="P23" s="1444"/>
      <c r="Q23" s="1475"/>
    </row>
    <row r="24" spans="1:17" ht="15" customHeight="1">
      <c r="A24" s="1198" t="s">
        <v>425</v>
      </c>
      <c r="B24" s="1220"/>
      <c r="C24" s="1220"/>
      <c r="D24" s="1220"/>
      <c r="E24" s="1220"/>
      <c r="F24" s="1220"/>
      <c r="G24" s="1220"/>
      <c r="H24" s="1220"/>
      <c r="I24" s="1220"/>
      <c r="J24" s="1220"/>
      <c r="K24" s="1220"/>
      <c r="L24" s="1220"/>
      <c r="M24" s="1220"/>
      <c r="N24" s="1220"/>
      <c r="O24" s="1220"/>
      <c r="P24" s="1220"/>
      <c r="Q24" s="1320"/>
    </row>
    <row r="25" spans="1:17" ht="15" customHeight="1">
      <c r="A25" s="360" t="s">
        <v>427</v>
      </c>
      <c r="B25" s="397"/>
      <c r="C25" s="397"/>
      <c r="D25" s="397"/>
      <c r="E25" s="397"/>
      <c r="F25" s="397"/>
      <c r="G25" s="844"/>
      <c r="H25" s="775" t="s">
        <v>292</v>
      </c>
      <c r="I25" s="845"/>
      <c r="J25" s="775" t="s">
        <v>477</v>
      </c>
      <c r="K25" s="845"/>
      <c r="L25" s="775" t="s">
        <v>687</v>
      </c>
      <c r="M25" s="845"/>
      <c r="N25" s="775" t="s">
        <v>190</v>
      </c>
      <c r="O25" s="845"/>
      <c r="P25" s="384" t="s">
        <v>334</v>
      </c>
      <c r="Q25" s="1476"/>
    </row>
    <row r="26" spans="1:17" ht="15" customHeight="1">
      <c r="A26" s="360"/>
      <c r="B26" s="397"/>
      <c r="C26" s="397"/>
      <c r="D26" s="397"/>
      <c r="E26" s="397"/>
      <c r="F26" s="397"/>
      <c r="G26" s="844"/>
      <c r="H26" s="385" t="s">
        <v>489</v>
      </c>
      <c r="I26" s="385" t="s">
        <v>482</v>
      </c>
      <c r="J26" s="385" t="s">
        <v>465</v>
      </c>
      <c r="K26" s="385" t="s">
        <v>468</v>
      </c>
      <c r="L26" s="385" t="s">
        <v>489</v>
      </c>
      <c r="M26" s="385" t="s">
        <v>482</v>
      </c>
      <c r="N26" s="385" t="s">
        <v>489</v>
      </c>
      <c r="O26" s="385" t="s">
        <v>482</v>
      </c>
      <c r="P26" s="385" t="s">
        <v>489</v>
      </c>
      <c r="Q26" s="1477" t="s">
        <v>482</v>
      </c>
    </row>
    <row r="27" spans="1:17" ht="15" customHeight="1">
      <c r="A27" s="361"/>
      <c r="B27" s="1014" t="s">
        <v>510</v>
      </c>
      <c r="C27" s="892"/>
      <c r="D27" s="892"/>
      <c r="E27" s="892"/>
      <c r="F27" s="892"/>
      <c r="G27" s="445"/>
      <c r="H27" s="385"/>
      <c r="I27" s="385"/>
      <c r="J27" s="385"/>
      <c r="K27" s="385"/>
      <c r="L27" s="385"/>
      <c r="M27" s="385"/>
      <c r="N27" s="385"/>
      <c r="O27" s="385"/>
      <c r="P27" s="385"/>
      <c r="Q27" s="1477"/>
    </row>
    <row r="28" spans="1:17" ht="15" customHeight="1">
      <c r="A28" s="361"/>
      <c r="B28" s="766" t="s">
        <v>439</v>
      </c>
      <c r="C28" s="397"/>
      <c r="D28" s="397"/>
      <c r="E28" s="397"/>
      <c r="F28" s="397"/>
      <c r="G28" s="844"/>
      <c r="H28" s="386"/>
      <c r="I28" s="386"/>
      <c r="J28" s="386"/>
      <c r="K28" s="386"/>
      <c r="L28" s="386"/>
      <c r="M28" s="386"/>
      <c r="N28" s="385"/>
      <c r="O28" s="385"/>
      <c r="P28" s="385"/>
      <c r="Q28" s="1477"/>
    </row>
    <row r="29" spans="1:17" ht="15" customHeight="1">
      <c r="A29" s="1196"/>
      <c r="B29" s="468" t="s">
        <v>445</v>
      </c>
      <c r="C29" s="468"/>
      <c r="D29" s="468"/>
      <c r="E29" s="468"/>
      <c r="F29" s="468"/>
      <c r="G29" s="468"/>
      <c r="H29" s="468"/>
      <c r="I29" s="468"/>
      <c r="J29" s="1450"/>
      <c r="K29" s="1450"/>
      <c r="L29" s="468"/>
      <c r="M29" s="468"/>
      <c r="N29" s="1462"/>
      <c r="O29" s="1462"/>
      <c r="P29" s="1466"/>
      <c r="Q29" s="1478"/>
    </row>
    <row r="30" spans="1:17" ht="15" customHeight="1">
      <c r="A30" s="360" t="s">
        <v>676</v>
      </c>
      <c r="B30" s="397"/>
      <c r="C30" s="397"/>
      <c r="D30" s="397"/>
      <c r="E30" s="397"/>
      <c r="F30" s="775"/>
      <c r="G30" s="807"/>
      <c r="H30" s="807"/>
      <c r="I30" s="807"/>
      <c r="J30" s="397" t="s">
        <v>114</v>
      </c>
      <c r="K30" s="1451" t="s">
        <v>685</v>
      </c>
      <c r="L30" s="403"/>
      <c r="M30" s="403"/>
      <c r="N30" s="686"/>
      <c r="O30" s="686"/>
      <c r="P30" s="686"/>
      <c r="Q30" s="1072"/>
    </row>
    <row r="31" spans="1:17" ht="15" customHeight="1">
      <c r="A31" s="959"/>
      <c r="B31" s="624"/>
      <c r="C31" s="624"/>
      <c r="D31" s="624"/>
      <c r="E31" s="624"/>
      <c r="F31" s="424" t="s">
        <v>18</v>
      </c>
      <c r="G31" s="445"/>
      <c r="H31" s="424"/>
      <c r="I31" s="892"/>
      <c r="J31" s="1265" t="s">
        <v>114</v>
      </c>
      <c r="K31" s="1452"/>
      <c r="L31" s="1309"/>
      <c r="M31" s="1309"/>
      <c r="N31" s="1309"/>
      <c r="O31" s="1309"/>
      <c r="P31" s="1309"/>
      <c r="Q31" s="1479"/>
    </row>
    <row r="32" spans="1:17" ht="15" customHeight="1">
      <c r="A32" s="1198" t="s">
        <v>613</v>
      </c>
      <c r="B32" s="1220"/>
      <c r="C32" s="1220"/>
      <c r="D32" s="1220"/>
      <c r="E32" s="1220"/>
      <c r="F32" s="1220"/>
      <c r="G32" s="1251"/>
      <c r="H32" s="1251"/>
      <c r="I32" s="1251"/>
      <c r="J32" s="1220"/>
      <c r="K32" s="1220"/>
      <c r="L32" s="1220"/>
      <c r="M32" s="1220"/>
      <c r="N32" s="1220"/>
      <c r="O32" s="1220"/>
      <c r="P32" s="1220"/>
      <c r="Q32" s="1320"/>
    </row>
    <row r="33" spans="1:17" ht="15" customHeight="1">
      <c r="A33" s="1416" t="s">
        <v>528</v>
      </c>
      <c r="B33" s="810"/>
      <c r="C33" s="810"/>
      <c r="D33" s="810"/>
      <c r="E33" s="810"/>
      <c r="F33" s="424"/>
      <c r="G33" s="892"/>
      <c r="H33" s="892"/>
      <c r="I33" s="892"/>
      <c r="J33" s="869" t="s">
        <v>635</v>
      </c>
      <c r="K33" s="1445"/>
      <c r="L33" s="1445"/>
      <c r="M33" s="1445"/>
      <c r="N33" s="1445"/>
      <c r="O33" s="1445"/>
      <c r="P33" s="1445"/>
      <c r="Q33" s="1480"/>
    </row>
    <row r="34" spans="1:17" s="584" customFormat="1" ht="15" customHeight="1">
      <c r="A34" s="1342" t="s">
        <v>640</v>
      </c>
      <c r="B34" s="431"/>
      <c r="C34" s="431"/>
      <c r="D34" s="431"/>
      <c r="E34" s="431"/>
      <c r="F34" s="1432"/>
      <c r="G34" s="1445"/>
      <c r="H34" s="1445"/>
      <c r="I34" s="1445"/>
      <c r="J34" s="1445"/>
      <c r="K34" s="1445"/>
      <c r="L34" s="1445"/>
      <c r="M34" s="1445"/>
      <c r="N34" s="1445"/>
      <c r="O34" s="1445"/>
      <c r="P34" s="1445"/>
      <c r="Q34" s="1480"/>
    </row>
    <row r="35" spans="1:17" ht="15" customHeight="1">
      <c r="A35" s="362" t="s">
        <v>430</v>
      </c>
      <c r="B35" s="399"/>
      <c r="C35" s="399"/>
      <c r="D35" s="399"/>
      <c r="E35" s="399"/>
      <c r="F35" s="1433" t="s">
        <v>682</v>
      </c>
      <c r="G35" s="470"/>
      <c r="H35" s="470"/>
      <c r="I35" s="470"/>
      <c r="J35" s="470"/>
      <c r="K35" s="470"/>
      <c r="L35" s="470"/>
      <c r="M35" s="470"/>
      <c r="N35" s="470"/>
      <c r="O35" s="470"/>
      <c r="P35" s="470"/>
      <c r="Q35" s="577"/>
    </row>
    <row r="36" spans="1:17" ht="15.75" customHeight="1">
      <c r="A36" s="596"/>
      <c r="B36" s="596"/>
      <c r="C36" s="596"/>
      <c r="D36" s="596"/>
      <c r="E36" s="596"/>
      <c r="F36" s="596"/>
      <c r="G36" s="596"/>
      <c r="H36" s="596"/>
      <c r="I36" s="596"/>
      <c r="J36" s="596"/>
      <c r="K36" s="596"/>
      <c r="L36" s="596"/>
      <c r="M36" s="596"/>
      <c r="N36" s="596"/>
      <c r="O36" s="596"/>
      <c r="P36" s="596"/>
      <c r="Q36" s="596"/>
    </row>
    <row r="37" spans="1:17" ht="15.95" customHeight="1">
      <c r="A37" s="113" t="s">
        <v>282</v>
      </c>
      <c r="B37" s="616" t="s">
        <v>377</v>
      </c>
      <c r="C37" s="616"/>
      <c r="D37" s="616"/>
      <c r="E37" s="616"/>
      <c r="F37" s="616"/>
      <c r="G37" s="616"/>
      <c r="H37" s="616"/>
      <c r="I37" s="616"/>
      <c r="J37" s="616"/>
      <c r="K37" s="616"/>
      <c r="L37" s="616"/>
      <c r="M37" s="616"/>
      <c r="N37" s="616"/>
      <c r="O37" s="616"/>
      <c r="P37" s="616"/>
      <c r="Q37" s="616"/>
    </row>
    <row r="38" spans="1:17" ht="15.95" customHeight="1">
      <c r="A38" s="1205"/>
      <c r="B38" s="616"/>
      <c r="C38" s="616"/>
      <c r="D38" s="616"/>
      <c r="E38" s="616"/>
      <c r="F38" s="616"/>
      <c r="G38" s="616"/>
      <c r="H38" s="616"/>
      <c r="I38" s="616"/>
      <c r="J38" s="616"/>
      <c r="K38" s="616"/>
      <c r="L38" s="616"/>
      <c r="M38" s="616"/>
      <c r="N38" s="616"/>
      <c r="O38" s="616"/>
      <c r="P38" s="616"/>
      <c r="Q38" s="616"/>
    </row>
    <row r="39" spans="1:17" ht="15.95" customHeight="1">
      <c r="A39" s="1205"/>
      <c r="B39" s="616"/>
      <c r="C39" s="616"/>
      <c r="D39" s="616"/>
      <c r="E39" s="616"/>
      <c r="F39" s="616"/>
      <c r="G39" s="616"/>
      <c r="H39" s="616"/>
      <c r="I39" s="616"/>
      <c r="J39" s="616"/>
      <c r="K39" s="616"/>
      <c r="L39" s="616"/>
      <c r="M39" s="616"/>
      <c r="N39" s="616"/>
      <c r="O39" s="616"/>
      <c r="P39" s="616"/>
      <c r="Q39" s="616"/>
    </row>
    <row r="40" spans="1:17">
      <c r="A40" s="1204"/>
      <c r="B40" s="616"/>
      <c r="C40" s="616"/>
      <c r="D40" s="616"/>
      <c r="E40" s="616"/>
      <c r="F40" s="616"/>
      <c r="G40" s="616"/>
      <c r="H40" s="616"/>
      <c r="I40" s="616"/>
      <c r="J40" s="616"/>
      <c r="K40" s="616"/>
      <c r="L40" s="616"/>
      <c r="M40" s="616"/>
      <c r="N40" s="616"/>
      <c r="O40" s="616"/>
      <c r="P40" s="616"/>
      <c r="Q40" s="616"/>
    </row>
    <row r="41" spans="1:17" ht="15.75">
      <c r="A41" s="377" t="s">
        <v>443</v>
      </c>
      <c r="B41" s="764"/>
      <c r="C41" s="764"/>
      <c r="D41" s="764"/>
      <c r="E41" s="764"/>
      <c r="F41" s="764"/>
      <c r="G41" s="764"/>
      <c r="H41" s="764"/>
      <c r="I41" s="764"/>
      <c r="J41" s="764"/>
      <c r="K41" s="764"/>
      <c r="L41" s="764"/>
      <c r="M41" s="764"/>
      <c r="N41" s="764"/>
      <c r="O41" s="764"/>
      <c r="P41" s="764"/>
      <c r="Q41" s="764"/>
    </row>
    <row r="42" spans="1:17" ht="15.75">
      <c r="A42" s="377"/>
      <c r="B42" s="764"/>
      <c r="C42" s="764"/>
      <c r="D42" s="764"/>
      <c r="E42" s="764"/>
      <c r="F42" s="764"/>
      <c r="G42" s="764"/>
      <c r="H42" s="764"/>
      <c r="I42" s="764"/>
      <c r="J42" s="764"/>
      <c r="K42" s="764"/>
      <c r="L42" s="764"/>
      <c r="M42" s="764"/>
      <c r="N42" s="764"/>
      <c r="O42" s="764"/>
      <c r="P42" s="764"/>
      <c r="Q42" s="764"/>
    </row>
    <row r="43" spans="1:17" ht="15.75">
      <c r="A43" s="1417" t="s">
        <v>660</v>
      </c>
      <c r="B43" s="764"/>
      <c r="C43" s="764"/>
      <c r="D43" s="764"/>
      <c r="E43" s="764"/>
      <c r="F43" s="764"/>
      <c r="G43" s="764"/>
      <c r="H43" s="764"/>
      <c r="I43" s="764"/>
      <c r="J43" s="764"/>
      <c r="K43" s="764"/>
      <c r="L43" s="764"/>
      <c r="M43" s="764"/>
      <c r="N43" s="764"/>
      <c r="O43" s="764"/>
      <c r="P43" s="764"/>
      <c r="Q43" s="764"/>
    </row>
    <row r="44" spans="1:17" ht="14.25">
      <c r="A44" s="372" t="s">
        <v>638</v>
      </c>
      <c r="B44" s="412" t="s">
        <v>402</v>
      </c>
      <c r="C44" s="412"/>
      <c r="D44" s="412"/>
      <c r="E44" s="412"/>
      <c r="F44" s="1434"/>
      <c r="G44" s="520"/>
      <c r="H44" s="520"/>
      <c r="I44" s="520"/>
      <c r="J44" s="520"/>
      <c r="K44" s="412" t="s">
        <v>575</v>
      </c>
      <c r="L44" s="412"/>
      <c r="M44" s="412"/>
      <c r="N44" s="1434"/>
      <c r="O44" s="520"/>
      <c r="P44" s="520"/>
      <c r="Q44" s="543"/>
    </row>
    <row r="45" spans="1:17" ht="14.25">
      <c r="A45" s="373"/>
      <c r="B45" s="413" t="s">
        <v>402</v>
      </c>
      <c r="C45" s="413"/>
      <c r="D45" s="413"/>
      <c r="E45" s="413"/>
      <c r="F45" s="1435"/>
      <c r="G45" s="851"/>
      <c r="H45" s="851"/>
      <c r="I45" s="851"/>
      <c r="J45" s="851"/>
      <c r="K45" s="413" t="s">
        <v>575</v>
      </c>
      <c r="L45" s="413"/>
      <c r="M45" s="413"/>
      <c r="N45" s="1435"/>
      <c r="O45" s="851"/>
      <c r="P45" s="851"/>
      <c r="Q45" s="951"/>
    </row>
    <row r="46" spans="1:17" ht="15">
      <c r="A46" s="376"/>
      <c r="B46" s="417" t="s">
        <v>402</v>
      </c>
      <c r="C46" s="417"/>
      <c r="D46" s="417"/>
      <c r="E46" s="417"/>
      <c r="F46" s="1436"/>
      <c r="G46" s="1446"/>
      <c r="H46" s="1446"/>
      <c r="I46" s="1446"/>
      <c r="J46" s="1446"/>
      <c r="K46" s="417" t="s">
        <v>575</v>
      </c>
      <c r="L46" s="417"/>
      <c r="M46" s="417"/>
      <c r="N46" s="1436"/>
      <c r="O46" s="1446"/>
      <c r="P46" s="1446"/>
      <c r="Q46" s="1481"/>
    </row>
  </sheetData>
  <mergeCells count="98">
    <mergeCell ref="A1:Q1"/>
    <mergeCell ref="B2:E2"/>
    <mergeCell ref="F2:Q2"/>
    <mergeCell ref="B3:E3"/>
    <mergeCell ref="F3:Q3"/>
    <mergeCell ref="B4:E4"/>
    <mergeCell ref="F4:Q4"/>
    <mergeCell ref="F5:G5"/>
    <mergeCell ref="H5:I5"/>
    <mergeCell ref="K5:L5"/>
    <mergeCell ref="N5:Q5"/>
    <mergeCell ref="F8:Q8"/>
    <mergeCell ref="F9:G9"/>
    <mergeCell ref="H9:J9"/>
    <mergeCell ref="N9:Q9"/>
    <mergeCell ref="F10:G10"/>
    <mergeCell ref="H10:Q10"/>
    <mergeCell ref="B14:E14"/>
    <mergeCell ref="F14:J14"/>
    <mergeCell ref="B15:E15"/>
    <mergeCell ref="F15:J15"/>
    <mergeCell ref="B16:E16"/>
    <mergeCell ref="F16:J16"/>
    <mergeCell ref="B17:F17"/>
    <mergeCell ref="G17:Q17"/>
    <mergeCell ref="G18:N18"/>
    <mergeCell ref="P18:Q18"/>
    <mergeCell ref="G19:Q19"/>
    <mergeCell ref="G20:Q20"/>
    <mergeCell ref="B21:E21"/>
    <mergeCell ref="F21:J21"/>
    <mergeCell ref="K21:M21"/>
    <mergeCell ref="N21:Q21"/>
    <mergeCell ref="B22:E22"/>
    <mergeCell ref="F22:J22"/>
    <mergeCell ref="K22:M22"/>
    <mergeCell ref="N22:Q22"/>
    <mergeCell ref="B23:E23"/>
    <mergeCell ref="F23:J23"/>
    <mergeCell ref="K23:M23"/>
    <mergeCell ref="N23:Q23"/>
    <mergeCell ref="A24:Q24"/>
    <mergeCell ref="H25:I25"/>
    <mergeCell ref="J25:K25"/>
    <mergeCell ref="L25:M25"/>
    <mergeCell ref="N25:O25"/>
    <mergeCell ref="P25:Q25"/>
    <mergeCell ref="B27:G27"/>
    <mergeCell ref="B28:G28"/>
    <mergeCell ref="B29:G29"/>
    <mergeCell ref="H29:I29"/>
    <mergeCell ref="J29:K29"/>
    <mergeCell ref="L29:M29"/>
    <mergeCell ref="N29:O29"/>
    <mergeCell ref="P29:Q29"/>
    <mergeCell ref="F30:I30"/>
    <mergeCell ref="F31:G31"/>
    <mergeCell ref="H31:I31"/>
    <mergeCell ref="K31:Q31"/>
    <mergeCell ref="A32:Q32"/>
    <mergeCell ref="A33:E33"/>
    <mergeCell ref="F33:I33"/>
    <mergeCell ref="A34:E34"/>
    <mergeCell ref="A35:E35"/>
    <mergeCell ref="F35:Q35"/>
    <mergeCell ref="A41:Q41"/>
    <mergeCell ref="B44:E44"/>
    <mergeCell ref="F44:J44"/>
    <mergeCell ref="K44:M44"/>
    <mergeCell ref="N44:Q44"/>
    <mergeCell ref="B45:E45"/>
    <mergeCell ref="F45:J45"/>
    <mergeCell ref="K45:M45"/>
    <mergeCell ref="N45:Q45"/>
    <mergeCell ref="B46:E46"/>
    <mergeCell ref="F46:J46"/>
    <mergeCell ref="K46:M46"/>
    <mergeCell ref="N46:Q46"/>
    <mergeCell ref="B5:E8"/>
    <mergeCell ref="F6:G7"/>
    <mergeCell ref="I6:L7"/>
    <mergeCell ref="N6:Q7"/>
    <mergeCell ref="B9:E10"/>
    <mergeCell ref="A11:E13"/>
    <mergeCell ref="K11:L13"/>
    <mergeCell ref="M11:Q13"/>
    <mergeCell ref="K14:L16"/>
    <mergeCell ref="M15:Q16"/>
    <mergeCell ref="B18:E20"/>
    <mergeCell ref="F19:F20"/>
    <mergeCell ref="A21:A23"/>
    <mergeCell ref="A25:G26"/>
    <mergeCell ref="A27:A29"/>
    <mergeCell ref="A30:E31"/>
    <mergeCell ref="B37:Q40"/>
    <mergeCell ref="A44:A46"/>
    <mergeCell ref="A2:A10"/>
    <mergeCell ref="A14:A20"/>
  </mergeCells>
  <phoneticPr fontId="11"/>
  <dataValidations count="1">
    <dataValidation type="list" allowBlank="1" showDropDown="0" showInputMessage="1" showErrorMessage="1" sqref="J11:J13">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headerFooter alignWithMargins="0"/>
  <drawing r:id="rId2"/>
  <legacyDrawing r:id="rId3"/>
  <mc:AlternateContent>
    <mc:Choice xmlns:x14="http://schemas.microsoft.com/office/spreadsheetml/2009/9/main" Requires="x14">
      <controls>
        <mc:AlternateContent>
          <mc:Choice Requires="x14">
            <control shapeId="9217" r:id="rId4" name="チェック 1">
              <controlPr defaultSize="0" autoFill="0" autoLine="0" autoPict="0">
                <anchor moveWithCells="1">
                  <from xmlns:xdr="http://schemas.openxmlformats.org/drawingml/2006/spreadsheetDrawing">
                    <xdr:col>6</xdr:col>
                    <xdr:colOff>142875</xdr:colOff>
                    <xdr:row>32</xdr:row>
                    <xdr:rowOff>161925</xdr:rowOff>
                  </from>
                  <to xmlns:xdr="http://schemas.openxmlformats.org/drawingml/2006/spreadsheetDrawing">
                    <xdr:col>7</xdr:col>
                    <xdr:colOff>466725</xdr:colOff>
                    <xdr:row>34</xdr:row>
                    <xdr:rowOff>47625</xdr:rowOff>
                  </to>
                </anchor>
              </controlPr>
            </control>
          </mc:Choice>
        </mc:AlternateContent>
        <mc:AlternateContent>
          <mc:Choice Requires="x14">
            <control shapeId="9218" r:id="rId5" name="チェック 2">
              <controlPr defaultSize="0" autoFill="0" autoLine="0" autoPict="0">
                <anchor moveWithCells="1">
                  <from xmlns:xdr="http://schemas.openxmlformats.org/drawingml/2006/spreadsheetDrawing">
                    <xdr:col>8</xdr:col>
                    <xdr:colOff>457200</xdr:colOff>
                    <xdr:row>32</xdr:row>
                    <xdr:rowOff>161925</xdr:rowOff>
                  </from>
                  <to xmlns:xdr="http://schemas.openxmlformats.org/drawingml/2006/spreadsheetDrawing">
                    <xdr:col>10</xdr:col>
                    <xdr:colOff>428625</xdr:colOff>
                    <xdr:row>34</xdr:row>
                    <xdr:rowOff>47625</xdr:rowOff>
                  </to>
                </anchor>
              </controlPr>
            </control>
          </mc:Choice>
        </mc:AlternateContent>
        <mc:AlternateContent>
          <mc:Choice Requires="x14">
            <control shapeId="9219" r:id="rId6" name="チェック 3">
              <controlPr defaultSize="0" autoFill="0" autoLine="0" autoPict="0">
                <anchor moveWithCells="1">
                  <from xmlns:xdr="http://schemas.openxmlformats.org/drawingml/2006/spreadsheetDrawing">
                    <xdr:col>11</xdr:col>
                    <xdr:colOff>142875</xdr:colOff>
                    <xdr:row>32</xdr:row>
                    <xdr:rowOff>161925</xdr:rowOff>
                  </from>
                  <to xmlns:xdr="http://schemas.openxmlformats.org/drawingml/2006/spreadsheetDrawing">
                    <xdr:col>13</xdr:col>
                    <xdr:colOff>123825</xdr:colOff>
                    <xdr:row>34</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X81"/>
  <sheetViews>
    <sheetView view="pageBreakPreview" zoomScaleSheetLayoutView="100" workbookViewId="0">
      <selection sqref="A1:S1"/>
    </sheetView>
  </sheetViews>
  <sheetFormatPr defaultColWidth="9.125" defaultRowHeight="14.25"/>
  <cols>
    <col min="1" max="1" width="6.125" style="596" customWidth="1"/>
    <col min="2" max="3" width="3.75" style="596" customWidth="1"/>
    <col min="4" max="4" width="5.75" style="596" customWidth="1"/>
    <col min="5" max="5" width="4.75" style="596" customWidth="1"/>
    <col min="6" max="6" width="6.125" style="596" customWidth="1"/>
    <col min="7" max="7" width="10.125" style="596" customWidth="1"/>
    <col min="8" max="8" width="4" style="596" customWidth="1"/>
    <col min="9" max="11" width="3.75" style="596" customWidth="1"/>
    <col min="12" max="15" width="10" style="596" customWidth="1"/>
    <col min="16" max="16" width="12.625" style="596" customWidth="1"/>
    <col min="17" max="19" width="10" style="596" customWidth="1"/>
    <col min="20" max="21" width="9.125" style="596"/>
    <col min="22" max="22" width="9.375" style="596" bestFit="1" customWidth="1"/>
    <col min="23" max="16384" width="9.125" style="596"/>
  </cols>
  <sheetData>
    <row r="1" spans="1:24" ht="36" customHeight="1">
      <c r="A1" s="1413" t="s">
        <v>689</v>
      </c>
      <c r="B1" s="1493"/>
      <c r="C1" s="1493"/>
      <c r="D1" s="1493"/>
      <c r="E1" s="1493"/>
      <c r="F1" s="1493"/>
      <c r="G1" s="1493"/>
      <c r="H1" s="1493"/>
      <c r="I1" s="1493"/>
      <c r="J1" s="1493"/>
      <c r="K1" s="1493"/>
      <c r="L1" s="1493"/>
      <c r="M1" s="1493"/>
      <c r="N1" s="1493"/>
      <c r="O1" s="1493"/>
      <c r="P1" s="1493"/>
      <c r="Q1" s="1493"/>
      <c r="R1" s="1493"/>
      <c r="S1" s="1493"/>
    </row>
    <row r="2" spans="1:24" s="113" customFormat="1" ht="15" customHeight="1">
      <c r="A2" s="352" t="s">
        <v>691</v>
      </c>
      <c r="B2" s="977" t="s">
        <v>164</v>
      </c>
      <c r="C2" s="1009"/>
      <c r="D2" s="1009"/>
      <c r="E2" s="1009"/>
      <c r="F2" s="419"/>
      <c r="G2" s="441"/>
      <c r="H2" s="441"/>
      <c r="I2" s="441"/>
      <c r="J2" s="441"/>
      <c r="K2" s="441"/>
      <c r="L2" s="441"/>
      <c r="M2" s="441"/>
      <c r="N2" s="441"/>
      <c r="O2" s="441"/>
      <c r="P2" s="441"/>
      <c r="Q2" s="441"/>
      <c r="R2" s="441"/>
      <c r="S2" s="555"/>
      <c r="T2" s="113"/>
      <c r="U2" s="113"/>
      <c r="V2" s="113"/>
      <c r="X2" s="113"/>
    </row>
    <row r="3" spans="1:24" ht="15" customHeight="1">
      <c r="A3" s="353"/>
      <c r="B3" s="424" t="s">
        <v>64</v>
      </c>
      <c r="C3" s="892"/>
      <c r="D3" s="892"/>
      <c r="E3" s="445"/>
      <c r="F3" s="830"/>
      <c r="G3" s="830"/>
      <c r="H3" s="830"/>
      <c r="I3" s="830"/>
      <c r="J3" s="830"/>
      <c r="K3" s="830"/>
      <c r="L3" s="830"/>
      <c r="M3" s="830"/>
      <c r="N3" s="830"/>
      <c r="O3" s="830"/>
      <c r="P3" s="830"/>
      <c r="Q3" s="830"/>
      <c r="R3" s="830"/>
      <c r="S3" s="1310"/>
    </row>
    <row r="4" spans="1:24" ht="30" customHeight="1">
      <c r="A4" s="353"/>
      <c r="B4" s="424" t="s">
        <v>392</v>
      </c>
      <c r="C4" s="892"/>
      <c r="D4" s="892"/>
      <c r="E4" s="445"/>
      <c r="F4" s="1228"/>
      <c r="G4" s="830"/>
      <c r="H4" s="830"/>
      <c r="I4" s="830"/>
      <c r="J4" s="830"/>
      <c r="K4" s="830"/>
      <c r="L4" s="830"/>
      <c r="M4" s="830"/>
      <c r="N4" s="830"/>
      <c r="O4" s="830"/>
      <c r="P4" s="830"/>
      <c r="Q4" s="830"/>
      <c r="R4" s="830"/>
      <c r="S4" s="1310"/>
      <c r="X4" s="596" t="s">
        <v>354</v>
      </c>
    </row>
    <row r="5" spans="1:24" ht="15" customHeight="1">
      <c r="A5" s="353"/>
      <c r="B5" s="784" t="s">
        <v>431</v>
      </c>
      <c r="C5" s="612"/>
      <c r="D5" s="612"/>
      <c r="E5" s="843"/>
      <c r="F5" s="397" t="s">
        <v>476</v>
      </c>
      <c r="G5" s="397"/>
      <c r="H5" s="397"/>
      <c r="I5" s="709"/>
      <c r="J5" s="709"/>
      <c r="K5" s="709"/>
      <c r="L5" s="709" t="s">
        <v>481</v>
      </c>
      <c r="M5" s="709"/>
      <c r="N5" s="403" t="s">
        <v>156</v>
      </c>
      <c r="O5" s="709"/>
      <c r="P5" s="709"/>
      <c r="Q5" s="709"/>
      <c r="R5" s="709"/>
      <c r="S5" s="1579"/>
    </row>
    <row r="6" spans="1:24" ht="15" customHeight="1">
      <c r="A6" s="353"/>
      <c r="B6" s="607"/>
      <c r="C6" s="397"/>
      <c r="D6" s="397"/>
      <c r="E6" s="844"/>
      <c r="F6" s="705"/>
      <c r="G6" s="475"/>
      <c r="H6" s="475"/>
      <c r="I6" s="475"/>
      <c r="J6" s="475"/>
      <c r="K6" s="475"/>
      <c r="L6" s="397" t="s">
        <v>708</v>
      </c>
      <c r="M6" s="475"/>
      <c r="N6" s="475"/>
      <c r="O6" s="475"/>
      <c r="P6" s="397" t="s">
        <v>165</v>
      </c>
      <c r="Q6" s="1482"/>
      <c r="R6" s="1482"/>
      <c r="S6" s="1580"/>
    </row>
    <row r="7" spans="1:24" ht="15" customHeight="1">
      <c r="A7" s="353"/>
      <c r="B7" s="607"/>
      <c r="C7" s="397"/>
      <c r="D7" s="397"/>
      <c r="E7" s="844"/>
      <c r="F7" s="705"/>
      <c r="G7" s="475"/>
      <c r="H7" s="475"/>
      <c r="I7" s="475"/>
      <c r="J7" s="475"/>
      <c r="K7" s="475"/>
      <c r="L7" s="397" t="s">
        <v>454</v>
      </c>
      <c r="M7" s="475"/>
      <c r="N7" s="475"/>
      <c r="O7" s="475"/>
      <c r="P7" s="397" t="s">
        <v>598</v>
      </c>
      <c r="Q7" s="1482"/>
      <c r="R7" s="1482"/>
      <c r="S7" s="1580"/>
    </row>
    <row r="8" spans="1:24" ht="18.95" customHeight="1">
      <c r="A8" s="353"/>
      <c r="B8" s="775"/>
      <c r="C8" s="807"/>
      <c r="D8" s="807"/>
      <c r="E8" s="845"/>
      <c r="F8" s="705"/>
      <c r="G8" s="475"/>
      <c r="H8" s="475"/>
      <c r="I8" s="475"/>
      <c r="J8" s="475"/>
      <c r="K8" s="475"/>
      <c r="L8" s="475"/>
      <c r="M8" s="475"/>
      <c r="N8" s="475"/>
      <c r="O8" s="475"/>
      <c r="P8" s="475"/>
      <c r="Q8" s="475"/>
      <c r="R8" s="475"/>
      <c r="S8" s="559"/>
    </row>
    <row r="9" spans="1:24" ht="15" customHeight="1">
      <c r="A9" s="353"/>
      <c r="B9" s="784" t="s">
        <v>206</v>
      </c>
      <c r="C9" s="612"/>
      <c r="D9" s="612"/>
      <c r="E9" s="843"/>
      <c r="F9" s="424" t="s">
        <v>60</v>
      </c>
      <c r="G9" s="892"/>
      <c r="H9" s="892"/>
      <c r="I9" s="463"/>
      <c r="J9" s="476"/>
      <c r="K9" s="476"/>
      <c r="L9" s="476"/>
      <c r="M9" s="500" t="s">
        <v>159</v>
      </c>
      <c r="N9" s="1558"/>
      <c r="O9" s="1567" t="s">
        <v>136</v>
      </c>
      <c r="P9" s="1570"/>
      <c r="Q9" s="1573"/>
      <c r="R9" s="1573"/>
      <c r="S9" s="1581"/>
    </row>
    <row r="10" spans="1:24" ht="15" customHeight="1">
      <c r="A10" s="1483"/>
      <c r="B10" s="608"/>
      <c r="C10" s="624"/>
      <c r="D10" s="624"/>
      <c r="E10" s="898"/>
      <c r="F10" s="779" t="s">
        <v>134</v>
      </c>
      <c r="G10" s="810"/>
      <c r="H10" s="810"/>
      <c r="I10" s="1526"/>
      <c r="J10" s="861"/>
      <c r="K10" s="861"/>
      <c r="L10" s="861"/>
      <c r="M10" s="861"/>
      <c r="N10" s="1559"/>
      <c r="O10" s="861"/>
      <c r="P10" s="861"/>
      <c r="Q10" s="861"/>
      <c r="R10" s="861"/>
      <c r="S10" s="942"/>
    </row>
    <row r="11" spans="1:24" ht="15" customHeight="1">
      <c r="A11" s="738" t="s">
        <v>423</v>
      </c>
      <c r="B11" s="398" t="s">
        <v>540</v>
      </c>
      <c r="C11" s="431"/>
      <c r="D11" s="431"/>
      <c r="E11" s="431"/>
      <c r="F11" s="1516"/>
      <c r="G11" s="486"/>
      <c r="H11" s="486"/>
      <c r="I11" s="486"/>
      <c r="J11" s="486"/>
      <c r="K11" s="486"/>
      <c r="L11" s="486"/>
      <c r="M11" s="1548"/>
      <c r="N11" s="1560" t="s">
        <v>473</v>
      </c>
      <c r="O11" s="1568" t="s">
        <v>476</v>
      </c>
      <c r="P11" s="914"/>
      <c r="Q11" s="914" t="s">
        <v>452</v>
      </c>
      <c r="R11" s="914"/>
      <c r="S11" s="1582" t="s">
        <v>156</v>
      </c>
    </row>
    <row r="12" spans="1:24" ht="15" customHeight="1">
      <c r="A12" s="586"/>
      <c r="B12" s="398" t="s">
        <v>683</v>
      </c>
      <c r="C12" s="431"/>
      <c r="D12" s="431"/>
      <c r="E12" s="431"/>
      <c r="F12" s="776"/>
      <c r="G12" s="808"/>
      <c r="H12" s="808"/>
      <c r="I12" s="808"/>
      <c r="J12" s="808"/>
      <c r="K12" s="808"/>
      <c r="L12" s="808"/>
      <c r="M12" s="1549"/>
      <c r="N12" s="1561"/>
      <c r="O12" s="705"/>
      <c r="P12" s="475"/>
      <c r="Q12" s="475"/>
      <c r="R12" s="475"/>
      <c r="S12" s="559"/>
    </row>
    <row r="13" spans="1:24" ht="15" customHeight="1">
      <c r="A13" s="586"/>
      <c r="B13" s="518" t="s">
        <v>61</v>
      </c>
      <c r="C13" s="396"/>
      <c r="D13" s="396"/>
      <c r="E13" s="396"/>
      <c r="F13" s="1517"/>
      <c r="G13" s="1520"/>
      <c r="H13" s="1520"/>
      <c r="I13" s="1520"/>
      <c r="J13" s="1520"/>
      <c r="K13" s="1520"/>
      <c r="L13" s="1520"/>
      <c r="M13" s="1550"/>
      <c r="N13" s="1561"/>
      <c r="O13" s="705"/>
      <c r="P13" s="475"/>
      <c r="Q13" s="475"/>
      <c r="R13" s="475"/>
      <c r="S13" s="559"/>
    </row>
    <row r="14" spans="1:24" s="113" customFormat="1" ht="24" customHeight="1">
      <c r="A14" s="739"/>
      <c r="B14" s="1494" t="s">
        <v>480</v>
      </c>
      <c r="C14" s="1494"/>
      <c r="D14" s="1494"/>
      <c r="E14" s="1494"/>
      <c r="F14" s="1494"/>
      <c r="G14" s="1494"/>
      <c r="H14" s="1174"/>
      <c r="I14" s="1176"/>
      <c r="J14" s="1176"/>
      <c r="K14" s="1176"/>
      <c r="L14" s="1176"/>
      <c r="M14" s="1176"/>
      <c r="N14" s="1176"/>
      <c r="O14" s="1176"/>
      <c r="P14" s="1176"/>
      <c r="Q14" s="1176"/>
      <c r="R14" s="1176"/>
      <c r="S14" s="1583"/>
      <c r="T14" s="113"/>
      <c r="U14" s="113"/>
      <c r="V14" s="734"/>
      <c r="X14" s="113"/>
    </row>
    <row r="15" spans="1:24" ht="42.75" customHeight="1">
      <c r="A15" s="739"/>
      <c r="B15" s="1039" t="s">
        <v>555</v>
      </c>
      <c r="C15" s="1039"/>
      <c r="D15" s="1039"/>
      <c r="E15" s="1039"/>
      <c r="F15" s="1039" t="s">
        <v>163</v>
      </c>
      <c r="G15" s="1039"/>
      <c r="H15" s="1140"/>
      <c r="I15" s="1155"/>
      <c r="J15" s="1155"/>
      <c r="K15" s="1155"/>
      <c r="L15" s="1155"/>
      <c r="M15" s="1155"/>
      <c r="N15" s="1155"/>
      <c r="O15" s="1155"/>
      <c r="P15" s="1147"/>
      <c r="Q15" s="1574" t="s">
        <v>713</v>
      </c>
      <c r="R15" s="446"/>
      <c r="S15" s="718"/>
    </row>
    <row r="16" spans="1:24" ht="21.75" customHeight="1">
      <c r="A16" s="739"/>
      <c r="B16" s="1039"/>
      <c r="C16" s="1039"/>
      <c r="D16" s="1039"/>
      <c r="E16" s="1039"/>
      <c r="F16" s="1039" t="s">
        <v>681</v>
      </c>
      <c r="G16" s="1518"/>
      <c r="H16" s="1524"/>
      <c r="I16" s="1527"/>
      <c r="J16" s="1527"/>
      <c r="K16" s="1527"/>
      <c r="L16" s="1527"/>
      <c r="M16" s="1527"/>
      <c r="N16" s="1527"/>
      <c r="O16" s="1527"/>
      <c r="P16" s="1527"/>
      <c r="Q16" s="1527"/>
      <c r="R16" s="1527"/>
      <c r="S16" s="1584"/>
    </row>
    <row r="17" spans="1:20" ht="21.75" customHeight="1">
      <c r="A17" s="1484"/>
      <c r="B17" s="1039"/>
      <c r="C17" s="1039"/>
      <c r="D17" s="1039"/>
      <c r="E17" s="1039"/>
      <c r="F17" s="1518"/>
      <c r="G17" s="1518"/>
      <c r="H17" s="1525"/>
      <c r="I17" s="1528"/>
      <c r="J17" s="1528"/>
      <c r="K17" s="1528"/>
      <c r="L17" s="1528"/>
      <c r="M17" s="1528"/>
      <c r="N17" s="1528"/>
      <c r="O17" s="1528"/>
      <c r="P17" s="1528"/>
      <c r="Q17" s="1528"/>
      <c r="R17" s="1528"/>
      <c r="S17" s="1585"/>
    </row>
    <row r="18" spans="1:20" ht="18" customHeight="1">
      <c r="A18" s="359" t="s">
        <v>693</v>
      </c>
      <c r="B18" s="1057"/>
      <c r="C18" s="1057"/>
      <c r="D18" s="1057"/>
      <c r="E18" s="844"/>
      <c r="F18" s="1519"/>
      <c r="G18" s="1519"/>
      <c r="H18" s="986"/>
      <c r="I18" s="1529" t="s">
        <v>706</v>
      </c>
      <c r="J18" s="1534"/>
      <c r="K18" s="1535"/>
      <c r="L18" s="420"/>
      <c r="M18" s="442"/>
      <c r="N18" s="442"/>
      <c r="O18" s="1380"/>
      <c r="P18" s="778" t="s">
        <v>713</v>
      </c>
      <c r="Q18" s="779"/>
      <c r="R18" s="810"/>
      <c r="S18" s="1586"/>
    </row>
    <row r="19" spans="1:20" ht="15" customHeight="1">
      <c r="A19" s="1342" t="s">
        <v>588</v>
      </c>
      <c r="B19" s="431"/>
      <c r="C19" s="431"/>
      <c r="D19" s="431"/>
      <c r="E19" s="627"/>
      <c r="F19" s="1374"/>
      <c r="G19" s="1374"/>
      <c r="H19" s="1374"/>
      <c r="I19" s="385" t="s">
        <v>191</v>
      </c>
      <c r="J19" s="385"/>
      <c r="K19" s="385"/>
      <c r="L19" s="385"/>
      <c r="M19" s="385"/>
      <c r="N19" s="1374"/>
      <c r="O19" s="1569"/>
      <c r="P19" s="1571" t="s">
        <v>715</v>
      </c>
      <c r="Q19" s="1575"/>
      <c r="R19" s="1577"/>
      <c r="S19" s="1587"/>
    </row>
    <row r="20" spans="1:20" ht="21.95" customHeight="1">
      <c r="A20" s="1485" t="s">
        <v>638</v>
      </c>
      <c r="B20" s="385" t="s">
        <v>402</v>
      </c>
      <c r="C20" s="385"/>
      <c r="D20" s="385"/>
      <c r="E20" s="385"/>
      <c r="F20" s="385"/>
      <c r="G20" s="385"/>
      <c r="H20" s="385"/>
      <c r="I20" s="1350"/>
      <c r="J20" s="1030"/>
      <c r="K20" s="1030"/>
      <c r="L20" s="1030"/>
      <c r="M20" s="1551"/>
      <c r="N20" s="424" t="s">
        <v>367</v>
      </c>
      <c r="O20" s="445"/>
      <c r="P20" s="658"/>
      <c r="Q20" s="658"/>
      <c r="R20" s="654"/>
      <c r="S20" s="713"/>
    </row>
    <row r="21" spans="1:20" ht="21.95" customHeight="1">
      <c r="A21" s="1486"/>
      <c r="B21" s="386" t="s">
        <v>402</v>
      </c>
      <c r="C21" s="386"/>
      <c r="D21" s="386"/>
      <c r="E21" s="386"/>
      <c r="F21" s="386"/>
      <c r="G21" s="386"/>
      <c r="H21" s="386"/>
      <c r="I21" s="1516"/>
      <c r="J21" s="486"/>
      <c r="K21" s="486"/>
      <c r="L21" s="486"/>
      <c r="M21" s="1548"/>
      <c r="N21" s="1562" t="s">
        <v>367</v>
      </c>
      <c r="O21" s="1032"/>
      <c r="P21" s="486"/>
      <c r="Q21" s="486"/>
      <c r="R21" s="486"/>
      <c r="S21" s="1588"/>
    </row>
    <row r="22" spans="1:20" s="113" customFormat="1" ht="15" customHeight="1">
      <c r="A22" s="742" t="s">
        <v>527</v>
      </c>
      <c r="B22" s="1495" t="s">
        <v>11</v>
      </c>
      <c r="C22" s="1495"/>
      <c r="D22" s="1495"/>
      <c r="E22" s="1495"/>
      <c r="F22" s="1495"/>
      <c r="G22" s="1495"/>
      <c r="H22" s="1495"/>
      <c r="I22" s="1495"/>
      <c r="J22" s="1495"/>
      <c r="K22" s="1495"/>
      <c r="L22" s="1495"/>
      <c r="M22" s="1495"/>
      <c r="N22" s="1563"/>
      <c r="O22" s="613" t="s">
        <v>520</v>
      </c>
      <c r="P22" s="613"/>
      <c r="Q22" s="1576"/>
      <c r="R22" s="613" t="s">
        <v>716</v>
      </c>
      <c r="S22" s="1589"/>
      <c r="T22" s="596"/>
    </row>
    <row r="23" spans="1:20" s="113" customFormat="1" ht="15" customHeight="1">
      <c r="A23" s="743"/>
      <c r="B23" s="1496" t="s">
        <v>556</v>
      </c>
      <c r="C23" s="1496"/>
      <c r="D23" s="1496"/>
      <c r="E23" s="1496"/>
      <c r="F23" s="1496"/>
      <c r="G23" s="1496"/>
      <c r="H23" s="1496"/>
      <c r="I23" s="1496"/>
      <c r="J23" s="1496"/>
      <c r="K23" s="1496"/>
      <c r="L23" s="1496"/>
      <c r="M23" s="1496"/>
      <c r="N23" s="1496"/>
      <c r="O23" s="1496"/>
      <c r="P23" s="1496"/>
      <c r="Q23" s="1496"/>
      <c r="R23" s="1496"/>
      <c r="S23" s="1590"/>
      <c r="T23" s="596"/>
    </row>
    <row r="24" spans="1:20" ht="15" customHeight="1">
      <c r="A24" s="743"/>
      <c r="B24" s="612" t="s">
        <v>427</v>
      </c>
      <c r="C24" s="612"/>
      <c r="D24" s="612"/>
      <c r="E24" s="612"/>
      <c r="F24" s="612"/>
      <c r="G24" s="612"/>
      <c r="H24" s="612"/>
      <c r="I24" s="612"/>
      <c r="J24" s="612"/>
      <c r="K24" s="843"/>
      <c r="L24" s="384" t="s">
        <v>269</v>
      </c>
      <c r="M24" s="384"/>
      <c r="N24" s="384" t="s">
        <v>292</v>
      </c>
      <c r="O24" s="384"/>
      <c r="P24" s="384" t="s">
        <v>595</v>
      </c>
      <c r="Q24" s="384"/>
      <c r="R24" s="384" t="s">
        <v>80</v>
      </c>
      <c r="S24" s="1476"/>
    </row>
    <row r="25" spans="1:20" ht="15" customHeight="1">
      <c r="A25" s="743"/>
      <c r="B25" s="397"/>
      <c r="C25" s="397"/>
      <c r="D25" s="397"/>
      <c r="E25" s="397"/>
      <c r="F25" s="397"/>
      <c r="G25" s="397"/>
      <c r="H25" s="397"/>
      <c r="I25" s="397"/>
      <c r="J25" s="397"/>
      <c r="K25" s="844"/>
      <c r="L25" s="385" t="s">
        <v>656</v>
      </c>
      <c r="M25" s="385" t="s">
        <v>711</v>
      </c>
      <c r="N25" s="385" t="s">
        <v>656</v>
      </c>
      <c r="O25" s="385" t="s">
        <v>711</v>
      </c>
      <c r="P25" s="385" t="s">
        <v>656</v>
      </c>
      <c r="Q25" s="385" t="s">
        <v>711</v>
      </c>
      <c r="R25" s="385" t="s">
        <v>656</v>
      </c>
      <c r="S25" s="1477" t="s">
        <v>711</v>
      </c>
    </row>
    <row r="26" spans="1:20" ht="17.100000000000001" customHeight="1">
      <c r="A26" s="743"/>
      <c r="B26" s="1497"/>
      <c r="C26" s="904" t="s">
        <v>701</v>
      </c>
      <c r="D26" s="904"/>
      <c r="E26" s="904"/>
      <c r="F26" s="904"/>
      <c r="G26" s="1521"/>
      <c r="H26" s="398" t="s">
        <v>510</v>
      </c>
      <c r="I26" s="431"/>
      <c r="J26" s="431"/>
      <c r="K26" s="431"/>
      <c r="L26" s="385"/>
      <c r="M26" s="385"/>
      <c r="N26" s="385"/>
      <c r="O26" s="385"/>
      <c r="P26" s="385"/>
      <c r="Q26" s="385"/>
      <c r="R26" s="385"/>
      <c r="S26" s="1477"/>
    </row>
    <row r="27" spans="1:20" ht="17.100000000000001" customHeight="1">
      <c r="A27" s="743"/>
      <c r="B27" s="1497"/>
      <c r="C27" s="1510"/>
      <c r="D27" s="1510"/>
      <c r="E27" s="1510"/>
      <c r="F27" s="1510"/>
      <c r="G27" s="1522"/>
      <c r="H27" s="398" t="s">
        <v>439</v>
      </c>
      <c r="I27" s="431"/>
      <c r="J27" s="431"/>
      <c r="K27" s="431"/>
      <c r="L27" s="385"/>
      <c r="M27" s="385"/>
      <c r="N27" s="386"/>
      <c r="O27" s="386"/>
      <c r="P27" s="386"/>
      <c r="Q27" s="386"/>
      <c r="R27" s="386"/>
      <c r="S27" s="1591"/>
    </row>
    <row r="28" spans="1:20" s="1482" customFormat="1" ht="15" customHeight="1">
      <c r="A28" s="743"/>
      <c r="B28" s="1498"/>
      <c r="C28" s="637" t="s">
        <v>445</v>
      </c>
      <c r="D28" s="1515"/>
      <c r="E28" s="1515"/>
      <c r="F28" s="1515"/>
      <c r="G28" s="1515"/>
      <c r="H28" s="1515"/>
      <c r="I28" s="1515"/>
      <c r="J28" s="1515"/>
      <c r="K28" s="1536"/>
      <c r="L28" s="1542"/>
      <c r="M28" s="1552"/>
      <c r="N28" s="385"/>
      <c r="O28" s="385"/>
      <c r="P28" s="385"/>
      <c r="Q28" s="385"/>
      <c r="R28" s="385"/>
      <c r="S28" s="385"/>
      <c r="T28" s="1482"/>
    </row>
    <row r="29" spans="1:20" ht="15" customHeight="1">
      <c r="A29" s="743"/>
      <c r="B29" s="1499"/>
      <c r="C29" s="1511"/>
      <c r="D29" s="1511"/>
      <c r="E29" s="1511"/>
      <c r="F29" s="1511"/>
      <c r="G29" s="1511"/>
      <c r="H29" s="1511"/>
      <c r="I29" s="1511"/>
      <c r="J29" s="1511"/>
      <c r="K29" s="1537"/>
      <c r="L29" s="385" t="s">
        <v>636</v>
      </c>
      <c r="M29" s="385"/>
      <c r="N29" s="384" t="s">
        <v>190</v>
      </c>
      <c r="O29" s="384"/>
      <c r="P29" s="489" t="s">
        <v>429</v>
      </c>
      <c r="Q29" s="489"/>
      <c r="R29" s="1578" t="s">
        <v>705</v>
      </c>
      <c r="S29" s="1592"/>
    </row>
    <row r="30" spans="1:20" ht="15" customHeight="1">
      <c r="A30" s="743"/>
      <c r="B30" s="1499"/>
      <c r="C30" s="1512"/>
      <c r="D30" s="1512"/>
      <c r="E30" s="1512"/>
      <c r="F30" s="1512"/>
      <c r="G30" s="1512"/>
      <c r="H30" s="1512"/>
      <c r="I30" s="1512"/>
      <c r="J30" s="1512"/>
      <c r="K30" s="1538"/>
      <c r="L30" s="385" t="s">
        <v>656</v>
      </c>
      <c r="M30" s="385" t="s">
        <v>711</v>
      </c>
      <c r="N30" s="385" t="s">
        <v>656</v>
      </c>
      <c r="O30" s="385" t="s">
        <v>711</v>
      </c>
      <c r="P30" s="385" t="s">
        <v>656</v>
      </c>
      <c r="Q30" s="385" t="s">
        <v>711</v>
      </c>
      <c r="R30" s="643"/>
      <c r="S30" s="1593"/>
    </row>
    <row r="31" spans="1:20" ht="17.100000000000001" customHeight="1">
      <c r="A31" s="743"/>
      <c r="B31" s="1497"/>
      <c r="C31" s="904" t="s">
        <v>701</v>
      </c>
      <c r="D31" s="904"/>
      <c r="E31" s="904"/>
      <c r="F31" s="904"/>
      <c r="G31" s="1521"/>
      <c r="H31" s="398" t="s">
        <v>510</v>
      </c>
      <c r="I31" s="431"/>
      <c r="J31" s="431"/>
      <c r="K31" s="431"/>
      <c r="L31" s="385"/>
      <c r="M31" s="385"/>
      <c r="N31" s="385"/>
      <c r="O31" s="385"/>
      <c r="P31" s="385"/>
      <c r="Q31" s="385"/>
      <c r="R31" s="1229"/>
      <c r="S31" s="1311"/>
    </row>
    <row r="32" spans="1:20" ht="17.100000000000001" customHeight="1">
      <c r="A32" s="743"/>
      <c r="B32" s="1497"/>
      <c r="C32" s="1510"/>
      <c r="D32" s="1510"/>
      <c r="E32" s="1510"/>
      <c r="F32" s="1510"/>
      <c r="G32" s="1522"/>
      <c r="H32" s="398" t="s">
        <v>439</v>
      </c>
      <c r="I32" s="431"/>
      <c r="J32" s="431"/>
      <c r="K32" s="431"/>
      <c r="L32" s="386"/>
      <c r="M32" s="386"/>
      <c r="N32" s="386"/>
      <c r="O32" s="386"/>
      <c r="P32" s="1572"/>
      <c r="Q32" s="1572"/>
      <c r="R32" s="1229"/>
      <c r="S32" s="1311"/>
    </row>
    <row r="33" spans="1:22" s="1482" customFormat="1" ht="15" customHeight="1">
      <c r="A33" s="743"/>
      <c r="B33" s="1500"/>
      <c r="C33" s="637" t="s">
        <v>445</v>
      </c>
      <c r="D33" s="1515"/>
      <c r="E33" s="1515"/>
      <c r="F33" s="1515"/>
      <c r="G33" s="1515"/>
      <c r="H33" s="1515"/>
      <c r="I33" s="1515"/>
      <c r="J33" s="1515"/>
      <c r="K33" s="1515"/>
      <c r="L33" s="385"/>
      <c r="M33" s="385"/>
      <c r="N33" s="385"/>
      <c r="O33" s="385"/>
      <c r="P33" s="843"/>
      <c r="Q33" s="385"/>
      <c r="R33" s="1229"/>
      <c r="S33" s="1311"/>
      <c r="T33" s="1482"/>
      <c r="U33" s="1482"/>
      <c r="V33" s="1482"/>
    </row>
    <row r="34" spans="1:22" ht="15" customHeight="1">
      <c r="A34" s="743"/>
      <c r="B34" s="892" t="s">
        <v>515</v>
      </c>
      <c r="C34" s="892"/>
      <c r="D34" s="892"/>
      <c r="E34" s="892"/>
      <c r="F34" s="892"/>
      <c r="G34" s="892"/>
      <c r="H34" s="892"/>
      <c r="I34" s="1530"/>
      <c r="J34" s="1515"/>
      <c r="K34" s="1515"/>
      <c r="L34" s="1034" t="s">
        <v>114</v>
      </c>
      <c r="M34" s="775" t="s">
        <v>712</v>
      </c>
      <c r="N34" s="807"/>
      <c r="O34" s="807"/>
      <c r="P34" s="445"/>
      <c r="Q34" s="988"/>
      <c r="R34" s="892" t="s">
        <v>718</v>
      </c>
      <c r="S34" s="1080"/>
    </row>
    <row r="35" spans="1:22" ht="15" customHeight="1">
      <c r="A35" s="743"/>
      <c r="B35" s="770" t="s">
        <v>613</v>
      </c>
      <c r="C35" s="770"/>
      <c r="D35" s="770"/>
      <c r="E35" s="770"/>
      <c r="F35" s="770"/>
      <c r="G35" s="770"/>
      <c r="H35" s="770"/>
      <c r="I35" s="770"/>
      <c r="J35" s="770"/>
      <c r="K35" s="770"/>
      <c r="L35" s="1220"/>
      <c r="M35" s="1220"/>
      <c r="N35" s="1220"/>
      <c r="O35" s="1220"/>
      <c r="P35" s="770"/>
      <c r="Q35" s="770"/>
      <c r="R35" s="770"/>
      <c r="S35" s="932"/>
    </row>
    <row r="36" spans="1:22" ht="15" customHeight="1">
      <c r="A36" s="743"/>
      <c r="B36" s="1501"/>
      <c r="C36" s="1501"/>
      <c r="D36" s="1501"/>
      <c r="E36" s="1501"/>
      <c r="F36" s="1501"/>
      <c r="G36" s="1501"/>
      <c r="H36" s="1501"/>
      <c r="I36" s="1501"/>
      <c r="J36" s="1501"/>
      <c r="K36" s="1539"/>
      <c r="L36" s="1543" t="s">
        <v>709</v>
      </c>
      <c r="M36" s="1553"/>
      <c r="N36" s="1564"/>
      <c r="O36" s="357" t="s">
        <v>138</v>
      </c>
      <c r="P36" s="357"/>
      <c r="Q36" s="357"/>
      <c r="R36" s="357"/>
      <c r="S36" s="717"/>
    </row>
    <row r="37" spans="1:22" ht="15" customHeight="1">
      <c r="A37" s="743"/>
      <c r="B37" s="478" t="s">
        <v>696</v>
      </c>
      <c r="C37" s="1442" t="s">
        <v>385</v>
      </c>
      <c r="D37" s="1442"/>
      <c r="E37" s="1442"/>
      <c r="F37" s="1442"/>
      <c r="G37" s="1442"/>
      <c r="H37" s="1442"/>
      <c r="I37" s="1442"/>
      <c r="J37" s="1442"/>
      <c r="K37" s="1442"/>
      <c r="L37" s="1544"/>
      <c r="M37" s="1554"/>
      <c r="N37" s="446" t="s">
        <v>114</v>
      </c>
      <c r="O37" s="1544"/>
      <c r="P37" s="1554"/>
      <c r="Q37" s="446" t="s">
        <v>114</v>
      </c>
      <c r="R37" s="696"/>
      <c r="S37" s="717"/>
    </row>
    <row r="38" spans="1:22" ht="15" customHeight="1">
      <c r="A38" s="743"/>
      <c r="B38" s="478"/>
      <c r="C38" s="1443" t="s">
        <v>704</v>
      </c>
      <c r="D38" s="1443"/>
      <c r="E38" s="1443"/>
      <c r="F38" s="1443"/>
      <c r="G38" s="1443"/>
      <c r="H38" s="1443"/>
      <c r="I38" s="1443"/>
      <c r="J38" s="1443"/>
      <c r="K38" s="1443"/>
      <c r="L38" s="1544"/>
      <c r="M38" s="1554"/>
      <c r="N38" s="446" t="s">
        <v>586</v>
      </c>
      <c r="O38" s="1544"/>
      <c r="P38" s="1554"/>
      <c r="Q38" s="446" t="s">
        <v>586</v>
      </c>
      <c r="R38" s="696"/>
      <c r="S38" s="717"/>
    </row>
    <row r="39" spans="1:22" ht="15" customHeight="1">
      <c r="A39" s="743"/>
      <c r="B39" s="1278" t="s">
        <v>699</v>
      </c>
      <c r="C39" s="427"/>
      <c r="D39" s="427"/>
      <c r="E39" s="427"/>
      <c r="F39" s="427"/>
      <c r="G39" s="427"/>
      <c r="H39" s="427"/>
      <c r="I39" s="427"/>
      <c r="J39" s="427"/>
      <c r="K39" s="427"/>
      <c r="L39" s="1544"/>
      <c r="M39" s="1554"/>
      <c r="N39" s="446" t="s">
        <v>586</v>
      </c>
      <c r="O39" s="1544"/>
      <c r="P39" s="1554"/>
      <c r="Q39" s="446" t="s">
        <v>586</v>
      </c>
      <c r="R39" s="696"/>
      <c r="S39" s="717"/>
    </row>
    <row r="40" spans="1:22" ht="15" customHeight="1">
      <c r="A40" s="743"/>
      <c r="B40" s="536" t="s">
        <v>289</v>
      </c>
      <c r="C40" s="1513" t="s">
        <v>464</v>
      </c>
      <c r="D40" s="1443"/>
      <c r="E40" s="1443"/>
      <c r="F40" s="1443"/>
      <c r="G40" s="1443"/>
      <c r="H40" s="1443"/>
      <c r="I40" s="1443"/>
      <c r="J40" s="1443"/>
      <c r="K40" s="1443"/>
      <c r="L40" s="1544"/>
      <c r="M40" s="1554"/>
      <c r="N40" s="446" t="s">
        <v>111</v>
      </c>
      <c r="O40" s="1544"/>
      <c r="P40" s="1554"/>
      <c r="Q40" s="446" t="s">
        <v>111</v>
      </c>
      <c r="R40" s="696"/>
      <c r="S40" s="717"/>
      <c r="T40" s="1599"/>
      <c r="U40" s="1601"/>
      <c r="V40" s="1601"/>
    </row>
    <row r="41" spans="1:22" ht="15" customHeight="1">
      <c r="A41" s="743"/>
      <c r="B41" s="537"/>
      <c r="C41" s="1513" t="s">
        <v>252</v>
      </c>
      <c r="D41" s="1443"/>
      <c r="E41" s="1443"/>
      <c r="F41" s="1443"/>
      <c r="G41" s="1443"/>
      <c r="H41" s="1443"/>
      <c r="I41" s="1443"/>
      <c r="J41" s="1443"/>
      <c r="K41" s="1443"/>
      <c r="L41" s="1544"/>
      <c r="M41" s="1554"/>
      <c r="N41" s="446" t="s">
        <v>111</v>
      </c>
      <c r="O41" s="1544"/>
      <c r="P41" s="1554"/>
      <c r="Q41" s="446" t="s">
        <v>111</v>
      </c>
      <c r="R41" s="696"/>
      <c r="S41" s="717"/>
      <c r="T41" s="1599"/>
      <c r="U41" s="1601"/>
      <c r="V41" s="1601"/>
    </row>
    <row r="42" spans="1:22" ht="15" customHeight="1">
      <c r="A42" s="743"/>
      <c r="B42" s="1502" t="s">
        <v>640</v>
      </c>
      <c r="C42" s="1514"/>
      <c r="D42" s="1514"/>
      <c r="E42" s="1514"/>
      <c r="F42" s="1514"/>
      <c r="G42" s="1514"/>
      <c r="H42" s="1514"/>
      <c r="I42" s="1514"/>
      <c r="J42" s="1514"/>
      <c r="K42" s="1540"/>
      <c r="L42" s="1545"/>
      <c r="M42" s="1555"/>
      <c r="N42" s="1555"/>
      <c r="O42" s="1555"/>
      <c r="P42" s="1555"/>
      <c r="Q42" s="1555"/>
      <c r="R42" s="1555"/>
      <c r="S42" s="1594"/>
      <c r="T42" s="1600"/>
      <c r="U42" s="1602"/>
      <c r="V42" s="1603"/>
    </row>
    <row r="43" spans="1:22" ht="15" customHeight="1">
      <c r="A43" s="744"/>
      <c r="B43" s="769" t="s">
        <v>700</v>
      </c>
      <c r="C43" s="769"/>
      <c r="D43" s="769"/>
      <c r="E43" s="769"/>
      <c r="F43" s="769"/>
      <c r="G43" s="769"/>
      <c r="H43" s="769"/>
      <c r="I43" s="433"/>
      <c r="J43" s="1504"/>
      <c r="K43" s="1504"/>
      <c r="L43" s="1546" t="s">
        <v>114</v>
      </c>
      <c r="M43" s="1556"/>
      <c r="N43" s="1504"/>
      <c r="O43" s="1504"/>
      <c r="P43" s="1504"/>
      <c r="Q43" s="1504"/>
      <c r="R43" s="1504"/>
      <c r="S43" s="1595"/>
      <c r="T43" s="1599"/>
      <c r="U43" s="1601"/>
      <c r="V43" s="1601"/>
    </row>
    <row r="44" spans="1:22" s="113" customFormat="1" ht="15" customHeight="1">
      <c r="A44" s="742" t="s">
        <v>529</v>
      </c>
      <c r="B44" s="1495" t="s">
        <v>11</v>
      </c>
      <c r="C44" s="1495"/>
      <c r="D44" s="1495"/>
      <c r="E44" s="1495"/>
      <c r="F44" s="1495"/>
      <c r="G44" s="1495"/>
      <c r="H44" s="1495"/>
      <c r="I44" s="1495"/>
      <c r="J44" s="1495"/>
      <c r="K44" s="1495"/>
      <c r="L44" s="1495"/>
      <c r="M44" s="1495"/>
      <c r="N44" s="1563"/>
      <c r="O44" s="613" t="s">
        <v>520</v>
      </c>
      <c r="P44" s="613"/>
      <c r="Q44" s="1576"/>
      <c r="R44" s="613" t="s">
        <v>716</v>
      </c>
      <c r="S44" s="1589"/>
      <c r="T44" s="596"/>
      <c r="U44" s="113"/>
      <c r="V44" s="113"/>
    </row>
    <row r="45" spans="1:22" s="113" customFormat="1" ht="15" customHeight="1">
      <c r="A45" s="743"/>
      <c r="B45" s="1496" t="s">
        <v>556</v>
      </c>
      <c r="C45" s="1496"/>
      <c r="D45" s="1496"/>
      <c r="E45" s="1496"/>
      <c r="F45" s="1496"/>
      <c r="G45" s="1496"/>
      <c r="H45" s="1496"/>
      <c r="I45" s="1496"/>
      <c r="J45" s="1496"/>
      <c r="K45" s="1496"/>
      <c r="L45" s="1496"/>
      <c r="M45" s="1496"/>
      <c r="N45" s="1496"/>
      <c r="O45" s="1496"/>
      <c r="P45" s="1496"/>
      <c r="Q45" s="1496"/>
      <c r="R45" s="1496"/>
      <c r="S45" s="1590"/>
      <c r="T45" s="596"/>
      <c r="U45" s="113"/>
      <c r="V45" s="113"/>
    </row>
    <row r="46" spans="1:22" ht="15" customHeight="1">
      <c r="A46" s="743"/>
      <c r="B46" s="612" t="s">
        <v>427</v>
      </c>
      <c r="C46" s="612"/>
      <c r="D46" s="612"/>
      <c r="E46" s="612"/>
      <c r="F46" s="612"/>
      <c r="G46" s="612"/>
      <c r="H46" s="612"/>
      <c r="I46" s="612"/>
      <c r="J46" s="612"/>
      <c r="K46" s="843"/>
      <c r="L46" s="384" t="s">
        <v>269</v>
      </c>
      <c r="M46" s="384"/>
      <c r="N46" s="384" t="s">
        <v>292</v>
      </c>
      <c r="O46" s="384"/>
      <c r="P46" s="384" t="s">
        <v>595</v>
      </c>
      <c r="Q46" s="384"/>
      <c r="R46" s="384" t="s">
        <v>80</v>
      </c>
      <c r="S46" s="1476"/>
    </row>
    <row r="47" spans="1:22" ht="15" customHeight="1">
      <c r="A47" s="743"/>
      <c r="B47" s="397"/>
      <c r="C47" s="397"/>
      <c r="D47" s="397"/>
      <c r="E47" s="397"/>
      <c r="F47" s="397"/>
      <c r="G47" s="397"/>
      <c r="H47" s="397"/>
      <c r="I47" s="397"/>
      <c r="J47" s="397"/>
      <c r="K47" s="844"/>
      <c r="L47" s="385" t="s">
        <v>656</v>
      </c>
      <c r="M47" s="385" t="s">
        <v>711</v>
      </c>
      <c r="N47" s="385" t="s">
        <v>656</v>
      </c>
      <c r="O47" s="385" t="s">
        <v>711</v>
      </c>
      <c r="P47" s="385" t="s">
        <v>656</v>
      </c>
      <c r="Q47" s="385" t="s">
        <v>711</v>
      </c>
      <c r="R47" s="385" t="s">
        <v>656</v>
      </c>
      <c r="S47" s="1477" t="s">
        <v>711</v>
      </c>
    </row>
    <row r="48" spans="1:22" ht="17.100000000000001" customHeight="1">
      <c r="A48" s="743"/>
      <c r="B48" s="1497"/>
      <c r="C48" s="904" t="s">
        <v>701</v>
      </c>
      <c r="D48" s="904"/>
      <c r="E48" s="904"/>
      <c r="F48" s="904"/>
      <c r="G48" s="1521"/>
      <c r="H48" s="398" t="s">
        <v>510</v>
      </c>
      <c r="I48" s="431"/>
      <c r="J48" s="431"/>
      <c r="K48" s="431"/>
      <c r="L48" s="385"/>
      <c r="M48" s="385"/>
      <c r="N48" s="385"/>
      <c r="O48" s="385"/>
      <c r="P48" s="385"/>
      <c r="Q48" s="385"/>
      <c r="R48" s="385"/>
      <c r="S48" s="1477"/>
    </row>
    <row r="49" spans="1:22" ht="17.100000000000001" customHeight="1">
      <c r="A49" s="743"/>
      <c r="B49" s="1497"/>
      <c r="C49" s="1510"/>
      <c r="D49" s="1510"/>
      <c r="E49" s="1510"/>
      <c r="F49" s="1510"/>
      <c r="G49" s="1522"/>
      <c r="H49" s="398" t="s">
        <v>439</v>
      </c>
      <c r="I49" s="431"/>
      <c r="J49" s="431"/>
      <c r="K49" s="431"/>
      <c r="L49" s="385"/>
      <c r="M49" s="385"/>
      <c r="N49" s="386"/>
      <c r="O49" s="386"/>
      <c r="P49" s="386"/>
      <c r="Q49" s="386"/>
      <c r="R49" s="386"/>
      <c r="S49" s="1591"/>
    </row>
    <row r="50" spans="1:22" s="1482" customFormat="1" ht="15" customHeight="1">
      <c r="A50" s="743"/>
      <c r="B50" s="1498"/>
      <c r="C50" s="637" t="s">
        <v>445</v>
      </c>
      <c r="D50" s="1515"/>
      <c r="E50" s="1515"/>
      <c r="F50" s="1515"/>
      <c r="G50" s="1515"/>
      <c r="H50" s="1515"/>
      <c r="I50" s="1515"/>
      <c r="J50" s="1515"/>
      <c r="K50" s="1536"/>
      <c r="L50" s="1542"/>
      <c r="M50" s="1552"/>
      <c r="N50" s="385"/>
      <c r="O50" s="385"/>
      <c r="P50" s="385"/>
      <c r="Q50" s="385"/>
      <c r="R50" s="385"/>
      <c r="S50" s="1477"/>
      <c r="T50" s="1482"/>
      <c r="U50" s="1482"/>
      <c r="V50" s="1482"/>
    </row>
    <row r="51" spans="1:22" ht="15" customHeight="1">
      <c r="A51" s="743"/>
      <c r="B51" s="1499"/>
      <c r="C51" s="1511"/>
      <c r="D51" s="1511"/>
      <c r="E51" s="1511"/>
      <c r="F51" s="1511"/>
      <c r="G51" s="1511"/>
      <c r="H51" s="1511"/>
      <c r="I51" s="1511"/>
      <c r="J51" s="1511"/>
      <c r="K51" s="1537"/>
      <c r="L51" s="385" t="s">
        <v>636</v>
      </c>
      <c r="M51" s="385"/>
      <c r="N51" s="384" t="s">
        <v>190</v>
      </c>
      <c r="O51" s="384"/>
      <c r="P51" s="489" t="s">
        <v>429</v>
      </c>
      <c r="Q51" s="489"/>
      <c r="R51" s="1578" t="s">
        <v>705</v>
      </c>
      <c r="S51" s="1592"/>
    </row>
    <row r="52" spans="1:22" ht="15" customHeight="1">
      <c r="A52" s="743"/>
      <c r="B52" s="1499"/>
      <c r="C52" s="1512"/>
      <c r="D52" s="1512"/>
      <c r="E52" s="1512"/>
      <c r="F52" s="1512"/>
      <c r="G52" s="1512"/>
      <c r="H52" s="1512"/>
      <c r="I52" s="1512"/>
      <c r="J52" s="1512"/>
      <c r="K52" s="1538"/>
      <c r="L52" s="385" t="s">
        <v>656</v>
      </c>
      <c r="M52" s="385" t="s">
        <v>711</v>
      </c>
      <c r="N52" s="385" t="s">
        <v>656</v>
      </c>
      <c r="O52" s="385" t="s">
        <v>711</v>
      </c>
      <c r="P52" s="385" t="s">
        <v>656</v>
      </c>
      <c r="Q52" s="385" t="s">
        <v>711</v>
      </c>
      <c r="R52" s="643"/>
      <c r="S52" s="1593"/>
    </row>
    <row r="53" spans="1:22" ht="17.100000000000001" customHeight="1">
      <c r="A53" s="743"/>
      <c r="B53" s="1497"/>
      <c r="C53" s="904" t="s">
        <v>701</v>
      </c>
      <c r="D53" s="904"/>
      <c r="E53" s="904"/>
      <c r="F53" s="904"/>
      <c r="G53" s="1521"/>
      <c r="H53" s="398" t="s">
        <v>510</v>
      </c>
      <c r="I53" s="431"/>
      <c r="J53" s="431"/>
      <c r="K53" s="431"/>
      <c r="L53" s="385"/>
      <c r="M53" s="385"/>
      <c r="N53" s="385"/>
      <c r="O53" s="385"/>
      <c r="P53" s="385"/>
      <c r="Q53" s="385"/>
      <c r="R53" s="1229"/>
      <c r="S53" s="1311"/>
    </row>
    <row r="54" spans="1:22" ht="17.100000000000001" customHeight="1">
      <c r="A54" s="743"/>
      <c r="B54" s="1497"/>
      <c r="C54" s="1510"/>
      <c r="D54" s="1510"/>
      <c r="E54" s="1510"/>
      <c r="F54" s="1510"/>
      <c r="G54" s="1522"/>
      <c r="H54" s="398" t="s">
        <v>439</v>
      </c>
      <c r="I54" s="431"/>
      <c r="J54" s="431"/>
      <c r="K54" s="431"/>
      <c r="L54" s="386"/>
      <c r="M54" s="386"/>
      <c r="N54" s="386"/>
      <c r="O54" s="386"/>
      <c r="P54" s="1572"/>
      <c r="Q54" s="1572"/>
      <c r="R54" s="1229"/>
      <c r="S54" s="1311"/>
    </row>
    <row r="55" spans="1:22" s="1482" customFormat="1" ht="15" customHeight="1">
      <c r="A55" s="743"/>
      <c r="B55" s="1500"/>
      <c r="C55" s="637" t="s">
        <v>445</v>
      </c>
      <c r="D55" s="1515"/>
      <c r="E55" s="1515"/>
      <c r="F55" s="1515"/>
      <c r="G55" s="1515"/>
      <c r="H55" s="1515"/>
      <c r="I55" s="1515"/>
      <c r="J55" s="1515"/>
      <c r="K55" s="1515"/>
      <c r="L55" s="385"/>
      <c r="M55" s="385"/>
      <c r="N55" s="385"/>
      <c r="O55" s="385"/>
      <c r="P55" s="843"/>
      <c r="Q55" s="385"/>
      <c r="R55" s="1229"/>
      <c r="S55" s="1311"/>
      <c r="T55" s="1482"/>
      <c r="U55" s="1482"/>
      <c r="V55" s="1482"/>
    </row>
    <row r="56" spans="1:22" ht="15" customHeight="1">
      <c r="A56" s="743"/>
      <c r="B56" s="892" t="s">
        <v>515</v>
      </c>
      <c r="C56" s="892"/>
      <c r="D56" s="892"/>
      <c r="E56" s="892"/>
      <c r="F56" s="892"/>
      <c r="G56" s="892"/>
      <c r="H56" s="892"/>
      <c r="I56" s="1530"/>
      <c r="J56" s="1515"/>
      <c r="K56" s="1515"/>
      <c r="L56" s="1034" t="s">
        <v>114</v>
      </c>
      <c r="M56" s="775" t="s">
        <v>712</v>
      </c>
      <c r="N56" s="807"/>
      <c r="O56" s="807"/>
      <c r="P56" s="445"/>
      <c r="Q56" s="988"/>
      <c r="R56" s="892" t="s">
        <v>718</v>
      </c>
      <c r="S56" s="1080"/>
    </row>
    <row r="57" spans="1:22" ht="15" customHeight="1">
      <c r="A57" s="743"/>
      <c r="B57" s="770" t="s">
        <v>613</v>
      </c>
      <c r="C57" s="770"/>
      <c r="D57" s="770"/>
      <c r="E57" s="770"/>
      <c r="F57" s="770"/>
      <c r="G57" s="770"/>
      <c r="H57" s="770"/>
      <c r="I57" s="770"/>
      <c r="J57" s="770"/>
      <c r="K57" s="770"/>
      <c r="L57" s="1220"/>
      <c r="M57" s="1220"/>
      <c r="N57" s="1220"/>
      <c r="O57" s="1220"/>
      <c r="P57" s="770"/>
      <c r="Q57" s="770"/>
      <c r="R57" s="770"/>
      <c r="S57" s="932"/>
    </row>
    <row r="58" spans="1:22" ht="15" customHeight="1">
      <c r="A58" s="743"/>
      <c r="B58" s="1503"/>
      <c r="C58" s="1503"/>
      <c r="D58" s="1503"/>
      <c r="E58" s="1503"/>
      <c r="F58" s="1503"/>
      <c r="G58" s="1503"/>
      <c r="H58" s="1503"/>
      <c r="I58" s="1503"/>
      <c r="J58" s="1503"/>
      <c r="K58" s="1541"/>
      <c r="L58" s="1547" t="s">
        <v>709</v>
      </c>
      <c r="M58" s="1271"/>
      <c r="N58" s="1297"/>
      <c r="O58" s="385" t="s">
        <v>138</v>
      </c>
      <c r="P58" s="385"/>
      <c r="Q58" s="385"/>
      <c r="R58" s="385"/>
      <c r="S58" s="1311"/>
    </row>
    <row r="59" spans="1:22" ht="15" customHeight="1">
      <c r="A59" s="743"/>
      <c r="B59" s="445" t="s">
        <v>696</v>
      </c>
      <c r="C59" s="1030" t="s">
        <v>385</v>
      </c>
      <c r="D59" s="1030"/>
      <c r="E59" s="1030"/>
      <c r="F59" s="1030"/>
      <c r="G59" s="1030"/>
      <c r="H59" s="1030"/>
      <c r="I59" s="1030"/>
      <c r="J59" s="1030"/>
      <c r="K59" s="1030"/>
      <c r="L59" s="1250"/>
      <c r="M59" s="1258"/>
      <c r="N59" s="892" t="s">
        <v>114</v>
      </c>
      <c r="O59" s="1250"/>
      <c r="P59" s="1258"/>
      <c r="Q59" s="892" t="s">
        <v>114</v>
      </c>
      <c r="R59" s="1229"/>
      <c r="S59" s="1311"/>
    </row>
    <row r="60" spans="1:22" ht="15" customHeight="1">
      <c r="A60" s="743"/>
      <c r="B60" s="445"/>
      <c r="C60" s="658" t="s">
        <v>704</v>
      </c>
      <c r="D60" s="658"/>
      <c r="E60" s="658"/>
      <c r="F60" s="658"/>
      <c r="G60" s="658"/>
      <c r="H60" s="658"/>
      <c r="I60" s="658"/>
      <c r="J60" s="658"/>
      <c r="K60" s="658"/>
      <c r="L60" s="1250"/>
      <c r="M60" s="1258"/>
      <c r="N60" s="892" t="s">
        <v>586</v>
      </c>
      <c r="O60" s="1250"/>
      <c r="P60" s="1258"/>
      <c r="Q60" s="892" t="s">
        <v>586</v>
      </c>
      <c r="R60" s="1229"/>
      <c r="S60" s="1311"/>
    </row>
    <row r="61" spans="1:22" ht="15" customHeight="1">
      <c r="A61" s="743"/>
      <c r="B61" s="624" t="s">
        <v>699</v>
      </c>
      <c r="C61" s="431"/>
      <c r="D61" s="431"/>
      <c r="E61" s="431"/>
      <c r="F61" s="431"/>
      <c r="G61" s="431"/>
      <c r="H61" s="431"/>
      <c r="I61" s="431"/>
      <c r="J61" s="431"/>
      <c r="K61" s="431"/>
      <c r="L61" s="1250"/>
      <c r="M61" s="1258"/>
      <c r="N61" s="892" t="s">
        <v>586</v>
      </c>
      <c r="O61" s="1250"/>
      <c r="P61" s="1258"/>
      <c r="Q61" s="892" t="s">
        <v>586</v>
      </c>
      <c r="R61" s="1229"/>
      <c r="S61" s="1311"/>
    </row>
    <row r="62" spans="1:22" ht="15" customHeight="1">
      <c r="A62" s="743"/>
      <c r="B62" s="451" t="s">
        <v>289</v>
      </c>
      <c r="C62" s="823" t="s">
        <v>464</v>
      </c>
      <c r="D62" s="658"/>
      <c r="E62" s="658"/>
      <c r="F62" s="658"/>
      <c r="G62" s="658"/>
      <c r="H62" s="658"/>
      <c r="I62" s="658"/>
      <c r="J62" s="658"/>
      <c r="K62" s="658"/>
      <c r="L62" s="1250"/>
      <c r="M62" s="1258"/>
      <c r="N62" s="892" t="s">
        <v>111</v>
      </c>
      <c r="O62" s="1250"/>
      <c r="P62" s="1258"/>
      <c r="Q62" s="892" t="s">
        <v>111</v>
      </c>
      <c r="R62" s="1229"/>
      <c r="S62" s="1311"/>
    </row>
    <row r="63" spans="1:22" ht="15" customHeight="1">
      <c r="A63" s="743"/>
      <c r="B63" s="529"/>
      <c r="C63" s="823" t="s">
        <v>252</v>
      </c>
      <c r="D63" s="658"/>
      <c r="E63" s="658"/>
      <c r="F63" s="658"/>
      <c r="G63" s="658"/>
      <c r="H63" s="658"/>
      <c r="I63" s="658"/>
      <c r="J63" s="658"/>
      <c r="K63" s="658"/>
      <c r="L63" s="1250"/>
      <c r="M63" s="1258"/>
      <c r="N63" s="892" t="s">
        <v>111</v>
      </c>
      <c r="O63" s="1250"/>
      <c r="P63" s="1258"/>
      <c r="Q63" s="892" t="s">
        <v>111</v>
      </c>
      <c r="R63" s="1229"/>
      <c r="S63" s="1311"/>
    </row>
    <row r="64" spans="1:22" ht="18.75" customHeight="1">
      <c r="A64" s="743"/>
      <c r="B64" s="1502" t="s">
        <v>640</v>
      </c>
      <c r="C64" s="1514"/>
      <c r="D64" s="1514"/>
      <c r="E64" s="1514"/>
      <c r="F64" s="1514"/>
      <c r="G64" s="1514"/>
      <c r="H64" s="1514"/>
      <c r="I64" s="1514"/>
      <c r="J64" s="1514"/>
      <c r="K64" s="1540"/>
      <c r="L64" s="1545"/>
      <c r="M64" s="1555"/>
      <c r="N64" s="1555"/>
      <c r="O64" s="1555"/>
      <c r="P64" s="1555"/>
      <c r="Q64" s="1555"/>
      <c r="R64" s="1555"/>
      <c r="S64" s="1594"/>
      <c r="T64" s="1600"/>
      <c r="U64" s="1602"/>
      <c r="V64" s="1603"/>
    </row>
    <row r="65" spans="1:19" ht="15" customHeight="1">
      <c r="A65" s="744"/>
      <c r="B65" s="769" t="s">
        <v>700</v>
      </c>
      <c r="C65" s="769"/>
      <c r="D65" s="769"/>
      <c r="E65" s="769"/>
      <c r="F65" s="769"/>
      <c r="G65" s="769"/>
      <c r="H65" s="769"/>
      <c r="I65" s="433"/>
      <c r="J65" s="769"/>
      <c r="K65" s="769"/>
      <c r="L65" s="1546" t="s">
        <v>114</v>
      </c>
      <c r="M65" s="1557"/>
      <c r="N65" s="769"/>
      <c r="O65" s="769"/>
      <c r="P65" s="769"/>
      <c r="Q65" s="769"/>
      <c r="R65" s="769"/>
      <c r="S65" s="1078"/>
    </row>
    <row r="66" spans="1:19" ht="15" customHeight="1">
      <c r="A66" s="1487" t="s">
        <v>430</v>
      </c>
      <c r="B66" s="1504"/>
      <c r="C66" s="1504"/>
      <c r="D66" s="1504"/>
      <c r="E66" s="1504"/>
      <c r="F66" s="1504"/>
      <c r="G66" s="1523"/>
      <c r="H66" s="847" t="s">
        <v>467</v>
      </c>
      <c r="I66" s="847"/>
      <c r="J66" s="847"/>
      <c r="K66" s="847"/>
      <c r="L66" s="847"/>
      <c r="M66" s="847"/>
      <c r="N66" s="847"/>
      <c r="O66" s="847"/>
      <c r="P66" s="847"/>
      <c r="Q66" s="847"/>
      <c r="R66" s="847"/>
      <c r="S66" s="943"/>
    </row>
    <row r="67" spans="1:19" ht="12.75" customHeight="1"/>
    <row r="68" spans="1:19" s="113" customFormat="1" ht="17.100000000000001" customHeight="1">
      <c r="A68" s="113" t="s">
        <v>282</v>
      </c>
      <c r="B68" s="616" t="s">
        <v>651</v>
      </c>
      <c r="C68" s="1505"/>
      <c r="D68" s="1505"/>
      <c r="E68" s="1505"/>
      <c r="F68" s="1505"/>
      <c r="G68" s="1505"/>
      <c r="H68" s="1505"/>
      <c r="I68" s="1505"/>
      <c r="J68" s="1505"/>
      <c r="K68" s="1505"/>
      <c r="L68" s="1505"/>
      <c r="M68" s="1505"/>
      <c r="N68" s="1505"/>
      <c r="O68" s="1505"/>
      <c r="P68" s="1505"/>
      <c r="Q68" s="1505"/>
      <c r="R68" s="1505"/>
      <c r="S68" s="1505"/>
    </row>
    <row r="69" spans="1:19" s="113" customFormat="1" ht="17.100000000000001" customHeight="1">
      <c r="A69" s="1205"/>
      <c r="B69" s="1505"/>
      <c r="C69" s="1505"/>
      <c r="D69" s="1505"/>
      <c r="E69" s="1505"/>
      <c r="F69" s="1505"/>
      <c r="G69" s="1505"/>
      <c r="H69" s="1505"/>
      <c r="I69" s="1505"/>
      <c r="J69" s="1505"/>
      <c r="K69" s="1505"/>
      <c r="L69" s="1505"/>
      <c r="M69" s="1505"/>
      <c r="N69" s="1505"/>
      <c r="O69" s="1505"/>
      <c r="P69" s="1505"/>
      <c r="Q69" s="1505"/>
      <c r="R69" s="1505"/>
      <c r="S69" s="1505"/>
    </row>
    <row r="70" spans="1:19" s="113" customFormat="1" ht="17.100000000000001" customHeight="1">
      <c r="A70" s="1204"/>
      <c r="B70" s="1505"/>
      <c r="C70" s="1505"/>
      <c r="D70" s="1505"/>
      <c r="E70" s="1505"/>
      <c r="F70" s="1505"/>
      <c r="G70" s="1505"/>
      <c r="H70" s="1505"/>
      <c r="I70" s="1505"/>
      <c r="J70" s="1505"/>
      <c r="K70" s="1505"/>
      <c r="L70" s="1505"/>
      <c r="M70" s="1505"/>
      <c r="N70" s="1505"/>
      <c r="O70" s="1505"/>
      <c r="P70" s="1505"/>
      <c r="Q70" s="1505"/>
      <c r="R70" s="1505"/>
      <c r="S70" s="1505"/>
    </row>
    <row r="71" spans="1:19" s="113" customFormat="1" ht="17.100000000000001" customHeight="1">
      <c r="A71" s="1205"/>
      <c r="B71" s="1505"/>
      <c r="C71" s="1505"/>
      <c r="D71" s="1505"/>
      <c r="E71" s="1505"/>
      <c r="F71" s="1505"/>
      <c r="G71" s="1505"/>
      <c r="H71" s="1505"/>
      <c r="I71" s="1505"/>
      <c r="J71" s="1505"/>
      <c r="K71" s="1505"/>
      <c r="L71" s="1505"/>
      <c r="M71" s="1505"/>
      <c r="N71" s="1505"/>
      <c r="O71" s="1505"/>
      <c r="P71" s="1505"/>
      <c r="Q71" s="1505"/>
      <c r="R71" s="1505"/>
      <c r="S71" s="1505"/>
    </row>
    <row r="72" spans="1:19" s="113" customFormat="1" ht="17.100000000000001" customHeight="1">
      <c r="A72" s="1204"/>
      <c r="B72" s="1505"/>
      <c r="C72" s="1505"/>
      <c r="D72" s="1505"/>
      <c r="E72" s="1505"/>
      <c r="F72" s="1505"/>
      <c r="G72" s="1505"/>
      <c r="H72" s="1505"/>
      <c r="I72" s="1505"/>
      <c r="J72" s="1505"/>
      <c r="K72" s="1505"/>
      <c r="L72" s="1505"/>
      <c r="M72" s="1505"/>
      <c r="N72" s="1505"/>
      <c r="O72" s="1505"/>
      <c r="P72" s="1505"/>
      <c r="Q72" s="1505"/>
      <c r="R72" s="1505"/>
      <c r="S72" s="1505"/>
    </row>
    <row r="73" spans="1:19" s="113" customFormat="1" ht="17.100000000000001" customHeight="1">
      <c r="A73" s="1205"/>
      <c r="B73" s="1505"/>
      <c r="C73" s="1505"/>
      <c r="D73" s="1505"/>
      <c r="E73" s="1505"/>
      <c r="F73" s="1505"/>
      <c r="G73" s="1505"/>
      <c r="H73" s="1505"/>
      <c r="I73" s="1505"/>
      <c r="J73" s="1505"/>
      <c r="K73" s="1505"/>
      <c r="L73" s="1505"/>
      <c r="M73" s="1505"/>
      <c r="N73" s="1505"/>
      <c r="O73" s="1505"/>
      <c r="P73" s="1505"/>
      <c r="Q73" s="1505"/>
      <c r="R73" s="1505"/>
      <c r="S73" s="1505"/>
    </row>
    <row r="74" spans="1:19" s="113" customFormat="1" ht="17.100000000000001" customHeight="1">
      <c r="A74" s="1205"/>
      <c r="B74" s="1505"/>
      <c r="C74" s="1505"/>
      <c r="D74" s="1505"/>
      <c r="E74" s="1505"/>
      <c r="F74" s="1505"/>
      <c r="G74" s="1505"/>
      <c r="H74" s="1505"/>
      <c r="I74" s="1505"/>
      <c r="J74" s="1505"/>
      <c r="K74" s="1505"/>
      <c r="L74" s="1505"/>
      <c r="M74" s="1505"/>
      <c r="N74" s="1505"/>
      <c r="O74" s="1505"/>
      <c r="P74" s="1505"/>
      <c r="Q74" s="1505"/>
      <c r="R74" s="1505"/>
      <c r="S74" s="1505"/>
    </row>
    <row r="76" spans="1:19">
      <c r="A76" s="1488" t="s">
        <v>695</v>
      </c>
      <c r="B76" s="1488"/>
      <c r="C76" s="1488"/>
      <c r="D76" s="1488"/>
      <c r="E76" s="1488"/>
      <c r="F76" s="1488"/>
      <c r="G76" s="1488"/>
      <c r="H76" s="1488"/>
      <c r="I76" s="1488"/>
      <c r="J76" s="1488"/>
      <c r="K76" s="1488"/>
      <c r="L76" s="1488"/>
      <c r="M76" s="1488"/>
      <c r="N76" s="1488"/>
      <c r="O76" s="1488"/>
      <c r="P76" s="1488"/>
      <c r="Q76" s="1488"/>
      <c r="R76" s="1488"/>
      <c r="S76" s="1488"/>
    </row>
    <row r="77" spans="1:19">
      <c r="A77" s="1488"/>
      <c r="B77" s="1506"/>
      <c r="C77" s="1506"/>
      <c r="D77" s="1506"/>
      <c r="E77" s="1506"/>
      <c r="F77" s="1506"/>
      <c r="G77" s="1506"/>
      <c r="H77" s="1506"/>
      <c r="I77" s="1506"/>
      <c r="J77" s="1506"/>
      <c r="K77" s="1506"/>
      <c r="L77" s="1506"/>
      <c r="M77" s="1506"/>
      <c r="N77" s="1506"/>
      <c r="O77" s="1506"/>
      <c r="P77" s="1506"/>
      <c r="Q77" s="1506"/>
      <c r="R77" s="1506"/>
      <c r="S77" s="1506"/>
    </row>
    <row r="78" spans="1:19" ht="15">
      <c r="A78" s="1489" t="s">
        <v>645</v>
      </c>
      <c r="B78" s="1506"/>
      <c r="C78" s="1506"/>
      <c r="D78" s="1506"/>
      <c r="E78" s="1506"/>
      <c r="F78" s="1506"/>
      <c r="G78" s="1506"/>
      <c r="H78" s="1506"/>
      <c r="I78" s="1506"/>
      <c r="J78" s="1506"/>
      <c r="K78" s="1506"/>
      <c r="L78" s="1506"/>
      <c r="M78" s="1506"/>
      <c r="N78" s="1506"/>
      <c r="O78" s="1506"/>
      <c r="P78" s="1506"/>
      <c r="Q78" s="1506"/>
      <c r="R78" s="1506"/>
      <c r="S78" s="1506"/>
    </row>
    <row r="79" spans="1:19">
      <c r="A79" s="1490" t="s">
        <v>638</v>
      </c>
      <c r="B79" s="1507" t="s">
        <v>402</v>
      </c>
      <c r="C79" s="1507"/>
      <c r="D79" s="1507"/>
      <c r="E79" s="1507"/>
      <c r="F79" s="1507"/>
      <c r="G79" s="1507"/>
      <c r="H79" s="1507"/>
      <c r="I79" s="1531"/>
      <c r="J79" s="1531"/>
      <c r="K79" s="1531"/>
      <c r="L79" s="1531"/>
      <c r="M79" s="1531"/>
      <c r="N79" s="1507" t="s">
        <v>367</v>
      </c>
      <c r="O79" s="1507"/>
      <c r="P79" s="1531"/>
      <c r="Q79" s="1531"/>
      <c r="R79" s="1531"/>
      <c r="S79" s="1596"/>
    </row>
    <row r="80" spans="1:19">
      <c r="A80" s="1491"/>
      <c r="B80" s="1508" t="s">
        <v>402</v>
      </c>
      <c r="C80" s="1508"/>
      <c r="D80" s="1508"/>
      <c r="E80" s="1508"/>
      <c r="F80" s="1508"/>
      <c r="G80" s="1508"/>
      <c r="H80" s="1508"/>
      <c r="I80" s="1532"/>
      <c r="J80" s="1532"/>
      <c r="K80" s="1532"/>
      <c r="L80" s="1532"/>
      <c r="M80" s="1532"/>
      <c r="N80" s="1565" t="s">
        <v>367</v>
      </c>
      <c r="O80" s="1565"/>
      <c r="P80" s="1532"/>
      <c r="Q80" s="1532"/>
      <c r="R80" s="1532"/>
      <c r="S80" s="1597"/>
    </row>
    <row r="81" spans="1:19" ht="15">
      <c r="A81" s="1492"/>
      <c r="B81" s="1509" t="s">
        <v>402</v>
      </c>
      <c r="C81" s="1509"/>
      <c r="D81" s="1509"/>
      <c r="E81" s="1509"/>
      <c r="F81" s="1509"/>
      <c r="G81" s="1509"/>
      <c r="H81" s="1509"/>
      <c r="I81" s="1533"/>
      <c r="J81" s="1533"/>
      <c r="K81" s="1533"/>
      <c r="L81" s="1533"/>
      <c r="M81" s="1533"/>
      <c r="N81" s="1566" t="s">
        <v>367</v>
      </c>
      <c r="O81" s="1566"/>
      <c r="P81" s="1533"/>
      <c r="Q81" s="1533"/>
      <c r="R81" s="1533"/>
      <c r="S81" s="1598"/>
    </row>
  </sheetData>
  <mergeCells count="193">
    <mergeCell ref="A1:S1"/>
    <mergeCell ref="B2:E2"/>
    <mergeCell ref="F2:S2"/>
    <mergeCell ref="B3:E3"/>
    <mergeCell ref="F3:S3"/>
    <mergeCell ref="B4:E4"/>
    <mergeCell ref="F4:S4"/>
    <mergeCell ref="F5:H5"/>
    <mergeCell ref="I5:K5"/>
    <mergeCell ref="O5:S5"/>
    <mergeCell ref="F8:S8"/>
    <mergeCell ref="F9:H9"/>
    <mergeCell ref="I9:L9"/>
    <mergeCell ref="P9:S9"/>
    <mergeCell ref="F10:H10"/>
    <mergeCell ref="I10:S10"/>
    <mergeCell ref="B11:E11"/>
    <mergeCell ref="F11:M11"/>
    <mergeCell ref="B12:E12"/>
    <mergeCell ref="F12:M12"/>
    <mergeCell ref="B13:E13"/>
    <mergeCell ref="F13:M13"/>
    <mergeCell ref="B14:G14"/>
    <mergeCell ref="H14:S14"/>
    <mergeCell ref="F15:G15"/>
    <mergeCell ref="H15:P15"/>
    <mergeCell ref="R15:S15"/>
    <mergeCell ref="H16:S16"/>
    <mergeCell ref="H17:S17"/>
    <mergeCell ref="A18:E18"/>
    <mergeCell ref="I18:K18"/>
    <mergeCell ref="L18:O18"/>
    <mergeCell ref="Q18:S18"/>
    <mergeCell ref="A19:E19"/>
    <mergeCell ref="I19:M19"/>
    <mergeCell ref="Q19:S19"/>
    <mergeCell ref="B20:H20"/>
    <mergeCell ref="I20:M20"/>
    <mergeCell ref="N20:O20"/>
    <mergeCell ref="P20:S20"/>
    <mergeCell ref="B21:H21"/>
    <mergeCell ref="I21:M21"/>
    <mergeCell ref="N21:O21"/>
    <mergeCell ref="P21:S21"/>
    <mergeCell ref="B22:M22"/>
    <mergeCell ref="O22:P22"/>
    <mergeCell ref="R22:S22"/>
    <mergeCell ref="B23:S23"/>
    <mergeCell ref="L24:M24"/>
    <mergeCell ref="N24:O24"/>
    <mergeCell ref="P24:Q24"/>
    <mergeCell ref="R24:S24"/>
    <mergeCell ref="H26:K26"/>
    <mergeCell ref="H27:K27"/>
    <mergeCell ref="C28:K28"/>
    <mergeCell ref="L28:M28"/>
    <mergeCell ref="N28:O28"/>
    <mergeCell ref="P28:Q28"/>
    <mergeCell ref="R28:S28"/>
    <mergeCell ref="L29:M29"/>
    <mergeCell ref="N29:O29"/>
    <mergeCell ref="P29:Q29"/>
    <mergeCell ref="H31:K31"/>
    <mergeCell ref="H32:K32"/>
    <mergeCell ref="P32:Q32"/>
    <mergeCell ref="C33:K33"/>
    <mergeCell ref="L33:M33"/>
    <mergeCell ref="N33:O33"/>
    <mergeCell ref="P33:Q33"/>
    <mergeCell ref="B34:H34"/>
    <mergeCell ref="I34:K34"/>
    <mergeCell ref="M34:P34"/>
    <mergeCell ref="R34:S34"/>
    <mergeCell ref="B35:S35"/>
    <mergeCell ref="L36:N36"/>
    <mergeCell ref="O36:Q36"/>
    <mergeCell ref="C37:K37"/>
    <mergeCell ref="L37:M37"/>
    <mergeCell ref="O37:P37"/>
    <mergeCell ref="C38:K38"/>
    <mergeCell ref="L38:M38"/>
    <mergeCell ref="O38:P38"/>
    <mergeCell ref="B39:K39"/>
    <mergeCell ref="L39:M39"/>
    <mergeCell ref="O39:P39"/>
    <mergeCell ref="C40:K40"/>
    <mergeCell ref="L40:M40"/>
    <mergeCell ref="O40:P40"/>
    <mergeCell ref="C41:K41"/>
    <mergeCell ref="L41:M41"/>
    <mergeCell ref="O41:P41"/>
    <mergeCell ref="B42:K42"/>
    <mergeCell ref="B43:H43"/>
    <mergeCell ref="I43:K43"/>
    <mergeCell ref="N43:S43"/>
    <mergeCell ref="B44:M44"/>
    <mergeCell ref="O44:P44"/>
    <mergeCell ref="R44:S44"/>
    <mergeCell ref="B45:S45"/>
    <mergeCell ref="L46:M46"/>
    <mergeCell ref="N46:O46"/>
    <mergeCell ref="P46:Q46"/>
    <mergeCell ref="R46:S46"/>
    <mergeCell ref="H48:K48"/>
    <mergeCell ref="H49:K49"/>
    <mergeCell ref="C50:K50"/>
    <mergeCell ref="L50:M50"/>
    <mergeCell ref="N50:O50"/>
    <mergeCell ref="P50:Q50"/>
    <mergeCell ref="R50:S50"/>
    <mergeCell ref="L51:M51"/>
    <mergeCell ref="N51:O51"/>
    <mergeCell ref="P51:Q51"/>
    <mergeCell ref="H53:K53"/>
    <mergeCell ref="H54:K54"/>
    <mergeCell ref="P54:Q54"/>
    <mergeCell ref="C55:K55"/>
    <mergeCell ref="L55:M55"/>
    <mergeCell ref="N55:O55"/>
    <mergeCell ref="P55:Q55"/>
    <mergeCell ref="B56:H56"/>
    <mergeCell ref="I56:K56"/>
    <mergeCell ref="M56:P56"/>
    <mergeCell ref="R56:S56"/>
    <mergeCell ref="B57:S57"/>
    <mergeCell ref="L58:N58"/>
    <mergeCell ref="O58:Q58"/>
    <mergeCell ref="C59:K59"/>
    <mergeCell ref="L59:M59"/>
    <mergeCell ref="O59:P59"/>
    <mergeCell ref="C60:K60"/>
    <mergeCell ref="L60:M60"/>
    <mergeCell ref="O60:P60"/>
    <mergeCell ref="B61:K61"/>
    <mergeCell ref="L61:M61"/>
    <mergeCell ref="O61:P61"/>
    <mergeCell ref="C62:K62"/>
    <mergeCell ref="L62:M62"/>
    <mergeCell ref="O62:P62"/>
    <mergeCell ref="C63:K63"/>
    <mergeCell ref="L63:M63"/>
    <mergeCell ref="O63:P63"/>
    <mergeCell ref="B64:K64"/>
    <mergeCell ref="B65:H65"/>
    <mergeCell ref="I65:K65"/>
    <mergeCell ref="N65:S65"/>
    <mergeCell ref="A66:G66"/>
    <mergeCell ref="H66:S66"/>
    <mergeCell ref="A76:S76"/>
    <mergeCell ref="B79:H79"/>
    <mergeCell ref="I79:M79"/>
    <mergeCell ref="N79:O79"/>
    <mergeCell ref="P79:S79"/>
    <mergeCell ref="B80:H80"/>
    <mergeCell ref="I80:M80"/>
    <mergeCell ref="N80:O80"/>
    <mergeCell ref="P80:S80"/>
    <mergeCell ref="B81:H81"/>
    <mergeCell ref="I81:M81"/>
    <mergeCell ref="N81:O81"/>
    <mergeCell ref="P81:S81"/>
    <mergeCell ref="B5:E8"/>
    <mergeCell ref="F6:K7"/>
    <mergeCell ref="M6:O7"/>
    <mergeCell ref="Q6:S7"/>
    <mergeCell ref="B9:E10"/>
    <mergeCell ref="N11:N13"/>
    <mergeCell ref="O12:S13"/>
    <mergeCell ref="B15:E17"/>
    <mergeCell ref="F16:G17"/>
    <mergeCell ref="A20:A21"/>
    <mergeCell ref="B24:K25"/>
    <mergeCell ref="C26:G27"/>
    <mergeCell ref="R29:S30"/>
    <mergeCell ref="C31:G32"/>
    <mergeCell ref="R31:S33"/>
    <mergeCell ref="R36:S41"/>
    <mergeCell ref="B37:B38"/>
    <mergeCell ref="B40:B41"/>
    <mergeCell ref="B46:K47"/>
    <mergeCell ref="C48:G49"/>
    <mergeCell ref="R51:S52"/>
    <mergeCell ref="C53:G54"/>
    <mergeCell ref="R53:S55"/>
    <mergeCell ref="R58:S63"/>
    <mergeCell ref="B59:B60"/>
    <mergeCell ref="B62:B63"/>
    <mergeCell ref="A79:A81"/>
    <mergeCell ref="A2:A10"/>
    <mergeCell ref="A11:A17"/>
    <mergeCell ref="A22:A43"/>
    <mergeCell ref="A44:A65"/>
    <mergeCell ref="B68:S74"/>
  </mergeCells>
  <phoneticPr fontId="11"/>
  <printOptions horizontalCentered="1"/>
  <pageMargins left="0.70866141732283472" right="0.70866141732283472" top="0.74803149606299213" bottom="0.74803149606299213" header="0.31496062992125984" footer="0.31496062992125984"/>
  <pageSetup paperSize="9" scale="55" fitToWidth="1" fitToHeight="1" orientation="portrait" usePrinterDefaults="1" r:id="rId1"/>
  <headerFooter alignWithMargins="0"/>
  <drawing r:id="rId2"/>
  <legacyDrawing r:id="rId3"/>
  <mc:AlternateContent>
    <mc:Choice xmlns:x14="http://schemas.microsoft.com/office/spreadsheetml/2009/9/main" Requires="x14">
      <controls>
        <mc:AlternateContent>
          <mc:Choice Requires="x14">
            <control shapeId="10241" r:id="rId4" name="チェック 1">
              <controlPr defaultSize="0" autoFill="0" autoLine="0" autoPict="0">
                <anchor moveWithCells="1">
                  <from xmlns:xdr="http://schemas.openxmlformats.org/drawingml/2006/spreadsheetDrawing">
                    <xdr:col>5</xdr:col>
                    <xdr:colOff>38100</xdr:colOff>
                    <xdr:row>16</xdr:row>
                    <xdr:rowOff>256540</xdr:rowOff>
                  </from>
                  <to xmlns:xdr="http://schemas.openxmlformats.org/drawingml/2006/spreadsheetDrawing">
                    <xdr:col>6</xdr:col>
                    <xdr:colOff>142240</xdr:colOff>
                    <xdr:row>18</xdr:row>
                    <xdr:rowOff>0</xdr:rowOff>
                  </to>
                </anchor>
              </controlPr>
            </control>
          </mc:Choice>
        </mc:AlternateContent>
        <mc:AlternateContent>
          <mc:Choice Requires="x14">
            <control shapeId="10242" r:id="rId5" name="チェック 2">
              <controlPr defaultSize="0" autoFill="0" autoLine="0" autoPict="0">
                <anchor moveWithCells="1">
                  <from xmlns:xdr="http://schemas.openxmlformats.org/drawingml/2006/spreadsheetDrawing">
                    <xdr:col>6</xdr:col>
                    <xdr:colOff>133350</xdr:colOff>
                    <xdr:row>16</xdr:row>
                    <xdr:rowOff>256540</xdr:rowOff>
                  </from>
                  <to xmlns:xdr="http://schemas.openxmlformats.org/drawingml/2006/spreadsheetDrawing">
                    <xdr:col>6</xdr:col>
                    <xdr:colOff>752475</xdr:colOff>
                    <xdr:row>18</xdr:row>
                    <xdr:rowOff>0</xdr:rowOff>
                  </to>
                </anchor>
              </controlPr>
            </control>
          </mc:Choice>
        </mc:AlternateContent>
        <mc:AlternateContent>
          <mc:Choice Requires="x14">
            <control shapeId="10243" r:id="rId6" name="チェック 3">
              <controlPr defaultSize="0" autoFill="0" autoLine="0" autoPict="0">
                <anchor moveWithCells="1">
                  <from xmlns:xdr="http://schemas.openxmlformats.org/drawingml/2006/spreadsheetDrawing">
                    <xdr:col>16</xdr:col>
                    <xdr:colOff>180975</xdr:colOff>
                    <xdr:row>17</xdr:row>
                    <xdr:rowOff>180975</xdr:rowOff>
                  </from>
                  <to xmlns:xdr="http://schemas.openxmlformats.org/drawingml/2006/spreadsheetDrawing">
                    <xdr:col>17</xdr:col>
                    <xdr:colOff>161925</xdr:colOff>
                    <xdr:row>19</xdr:row>
                    <xdr:rowOff>28575</xdr:rowOff>
                  </to>
                </anchor>
              </controlPr>
            </control>
          </mc:Choice>
        </mc:AlternateContent>
        <mc:AlternateContent>
          <mc:Choice Requires="x14">
            <control shapeId="10244" r:id="rId7" name="チェック 4">
              <controlPr defaultSize="0" autoFill="0" autoLine="0" autoPict="0">
                <anchor moveWithCells="1">
                  <from xmlns:xdr="http://schemas.openxmlformats.org/drawingml/2006/spreadsheetDrawing">
                    <xdr:col>17</xdr:col>
                    <xdr:colOff>409575</xdr:colOff>
                    <xdr:row>17</xdr:row>
                    <xdr:rowOff>180975</xdr:rowOff>
                  </from>
                  <to xmlns:xdr="http://schemas.openxmlformats.org/drawingml/2006/spreadsheetDrawing">
                    <xdr:col>18</xdr:col>
                    <xdr:colOff>390525</xdr:colOff>
                    <xdr:row>19</xdr:row>
                    <xdr:rowOff>28575</xdr:rowOff>
                  </to>
                </anchor>
              </controlPr>
            </control>
          </mc:Choice>
        </mc:AlternateContent>
        <mc:AlternateContent>
          <mc:Choice Requires="x14">
            <control shapeId="10245" r:id="rId8" name="チェック 5">
              <controlPr defaultSize="0" autoFill="0" autoLine="0" autoPict="0">
                <anchor moveWithCells="1">
                  <from xmlns:xdr="http://schemas.openxmlformats.org/drawingml/2006/spreadsheetDrawing">
                    <xdr:col>13</xdr:col>
                    <xdr:colOff>628650</xdr:colOff>
                    <xdr:row>20</xdr:row>
                    <xdr:rowOff>238125</xdr:rowOff>
                  </from>
                  <to xmlns:xdr="http://schemas.openxmlformats.org/drawingml/2006/spreadsheetDrawing">
                    <xdr:col>14</xdr:col>
                    <xdr:colOff>219075</xdr:colOff>
                    <xdr:row>22</xdr:row>
                    <xdr:rowOff>19685</xdr:rowOff>
                  </to>
                </anchor>
              </controlPr>
            </control>
          </mc:Choice>
        </mc:AlternateContent>
        <mc:AlternateContent>
          <mc:Choice Requires="x14">
            <control shapeId="10246" r:id="rId9" name="チェック 6">
              <controlPr defaultSize="0" autoFill="0" autoLine="0" autoPict="0">
                <anchor moveWithCells="1">
                  <from xmlns:xdr="http://schemas.openxmlformats.org/drawingml/2006/spreadsheetDrawing">
                    <xdr:col>17</xdr:col>
                    <xdr:colOff>9525</xdr:colOff>
                    <xdr:row>20</xdr:row>
                    <xdr:rowOff>238125</xdr:rowOff>
                  </from>
                  <to xmlns:xdr="http://schemas.openxmlformats.org/drawingml/2006/spreadsheetDrawing">
                    <xdr:col>17</xdr:col>
                    <xdr:colOff>285750</xdr:colOff>
                    <xdr:row>22</xdr:row>
                    <xdr:rowOff>19685</xdr:rowOff>
                  </to>
                </anchor>
              </controlPr>
            </control>
          </mc:Choice>
        </mc:AlternateContent>
        <mc:AlternateContent>
          <mc:Choice Requires="x14">
            <control shapeId="10247" r:id="rId10" name="チェック 7">
              <controlPr defaultSize="0" autoFill="0" autoLine="0" autoPict="0">
                <anchor moveWithCells="1">
                  <from xmlns:xdr="http://schemas.openxmlformats.org/drawingml/2006/spreadsheetDrawing">
                    <xdr:col>13</xdr:col>
                    <xdr:colOff>628650</xdr:colOff>
                    <xdr:row>42</xdr:row>
                    <xdr:rowOff>152400</xdr:rowOff>
                  </from>
                  <to xmlns:xdr="http://schemas.openxmlformats.org/drawingml/2006/spreadsheetDrawing">
                    <xdr:col>14</xdr:col>
                    <xdr:colOff>219075</xdr:colOff>
                    <xdr:row>44</xdr:row>
                    <xdr:rowOff>19685</xdr:rowOff>
                  </to>
                </anchor>
              </controlPr>
            </control>
          </mc:Choice>
        </mc:AlternateContent>
        <mc:AlternateContent>
          <mc:Choice Requires="x14">
            <control shapeId="10248" r:id="rId11" name="チェック 8">
              <controlPr defaultSize="0" autoFill="0" autoLine="0" autoPict="0">
                <anchor moveWithCells="1">
                  <from xmlns:xdr="http://schemas.openxmlformats.org/drawingml/2006/spreadsheetDrawing">
                    <xdr:col>17</xdr:col>
                    <xdr:colOff>9525</xdr:colOff>
                    <xdr:row>42</xdr:row>
                    <xdr:rowOff>152400</xdr:rowOff>
                  </from>
                  <to xmlns:xdr="http://schemas.openxmlformats.org/drawingml/2006/spreadsheetDrawing">
                    <xdr:col>17</xdr:col>
                    <xdr:colOff>285750</xdr:colOff>
                    <xdr:row>44</xdr:row>
                    <xdr:rowOff>19685</xdr:rowOff>
                  </to>
                </anchor>
              </controlPr>
            </control>
          </mc:Choice>
        </mc:AlternateContent>
        <mc:AlternateContent>
          <mc:Choice Requires="x14">
            <control shapeId="10249" r:id="rId12" name="チェック 9">
              <controlPr defaultSize="0" autoFill="0" autoLine="0" autoPict="0">
                <anchor moveWithCells="1">
                  <from xmlns:xdr="http://schemas.openxmlformats.org/drawingml/2006/spreadsheetDrawing">
                    <xdr:col>5</xdr:col>
                    <xdr:colOff>38100</xdr:colOff>
                    <xdr:row>17</xdr:row>
                    <xdr:rowOff>209550</xdr:rowOff>
                  </from>
                  <to xmlns:xdr="http://schemas.openxmlformats.org/drawingml/2006/spreadsheetDrawing">
                    <xdr:col>6</xdr:col>
                    <xdr:colOff>152400</xdr:colOff>
                    <xdr:row>19</xdr:row>
                    <xdr:rowOff>18415</xdr:rowOff>
                  </to>
                </anchor>
              </controlPr>
            </control>
          </mc:Choice>
        </mc:AlternateContent>
        <mc:AlternateContent>
          <mc:Choice Requires="x14">
            <control shapeId="10250" r:id="rId13" name="チェック 10">
              <controlPr defaultSize="0" autoFill="0" autoLine="0" autoPict="0">
                <anchor moveWithCells="1">
                  <from xmlns:xdr="http://schemas.openxmlformats.org/drawingml/2006/spreadsheetDrawing">
                    <xdr:col>6</xdr:col>
                    <xdr:colOff>133350</xdr:colOff>
                    <xdr:row>17</xdr:row>
                    <xdr:rowOff>209550</xdr:rowOff>
                  </from>
                  <to xmlns:xdr="http://schemas.openxmlformats.org/drawingml/2006/spreadsheetDrawing">
                    <xdr:col>6</xdr:col>
                    <xdr:colOff>752475</xdr:colOff>
                    <xdr:row>19</xdr:row>
                    <xdr:rowOff>18415</xdr:rowOff>
                  </to>
                </anchor>
              </controlPr>
            </control>
          </mc:Choice>
        </mc:AlternateContent>
        <mc:AlternateContent>
          <mc:Choice Requires="x14">
            <control shapeId="10251" r:id="rId14" name="チェック 11">
              <controlPr defaultSize="0" autoFill="0" autoLine="0" autoPict="0">
                <anchor moveWithCells="1">
                  <from xmlns:xdr="http://schemas.openxmlformats.org/drawingml/2006/spreadsheetDrawing">
                    <xdr:col>13</xdr:col>
                    <xdr:colOff>238125</xdr:colOff>
                    <xdr:row>18</xdr:row>
                    <xdr:rowOff>0</xdr:rowOff>
                  </from>
                  <to xmlns:xdr="http://schemas.openxmlformats.org/drawingml/2006/spreadsheetDrawing">
                    <xdr:col>14</xdr:col>
                    <xdr:colOff>47625</xdr:colOff>
                    <xdr:row>19</xdr:row>
                    <xdr:rowOff>38100</xdr:rowOff>
                  </to>
                </anchor>
              </controlPr>
            </control>
          </mc:Choice>
        </mc:AlternateContent>
        <mc:AlternateContent>
          <mc:Choice Requires="x14">
            <control shapeId="10252" r:id="rId15" name="チェック 12">
              <controlPr defaultSize="0" autoFill="0" autoLine="0" autoPict="0">
                <anchor moveWithCells="1">
                  <from xmlns:xdr="http://schemas.openxmlformats.org/drawingml/2006/spreadsheetDrawing">
                    <xdr:col>14</xdr:col>
                    <xdr:colOff>104775</xdr:colOff>
                    <xdr:row>18</xdr:row>
                    <xdr:rowOff>0</xdr:rowOff>
                  </from>
                  <to xmlns:xdr="http://schemas.openxmlformats.org/drawingml/2006/spreadsheetDrawing">
                    <xdr:col>15</xdr:col>
                    <xdr:colOff>0</xdr:colOff>
                    <xdr:row>19</xdr:row>
                    <xdr:rowOff>38100</xdr:rowOff>
                  </to>
                </anchor>
              </controlPr>
            </control>
          </mc:Choice>
        </mc:AlternateContent>
        <mc:AlternateContent>
          <mc:Choice Requires="x14">
            <control shapeId="10253" r:id="rId16" name="チェック 13">
              <controlPr defaultSize="0" autoFill="0" autoLine="0" autoPict="0">
                <anchor moveWithCells="1">
                  <from xmlns:xdr="http://schemas.openxmlformats.org/drawingml/2006/spreadsheetDrawing">
                    <xdr:col>11</xdr:col>
                    <xdr:colOff>123825</xdr:colOff>
                    <xdr:row>40</xdr:row>
                    <xdr:rowOff>142875</xdr:rowOff>
                  </from>
                  <to xmlns:xdr="http://schemas.openxmlformats.org/drawingml/2006/spreadsheetDrawing">
                    <xdr:col>12</xdr:col>
                    <xdr:colOff>361950</xdr:colOff>
                    <xdr:row>42</xdr:row>
                    <xdr:rowOff>47625</xdr:rowOff>
                  </to>
                </anchor>
              </controlPr>
            </control>
          </mc:Choice>
        </mc:AlternateContent>
        <mc:AlternateContent>
          <mc:Choice Requires="x14">
            <control shapeId="10254" r:id="rId17" name="チェック 14">
              <controlPr defaultSize="0" autoFill="0" autoLine="0" autoPict="0">
                <anchor moveWithCells="1">
                  <from xmlns:xdr="http://schemas.openxmlformats.org/drawingml/2006/spreadsheetDrawing">
                    <xdr:col>13</xdr:col>
                    <xdr:colOff>266700</xdr:colOff>
                    <xdr:row>40</xdr:row>
                    <xdr:rowOff>152400</xdr:rowOff>
                  </from>
                  <to xmlns:xdr="http://schemas.openxmlformats.org/drawingml/2006/spreadsheetDrawing">
                    <xdr:col>15</xdr:col>
                    <xdr:colOff>123825</xdr:colOff>
                    <xdr:row>42</xdr:row>
                    <xdr:rowOff>47625</xdr:rowOff>
                  </to>
                </anchor>
              </controlPr>
            </control>
          </mc:Choice>
        </mc:AlternateContent>
        <mc:AlternateContent>
          <mc:Choice Requires="x14">
            <control shapeId="10255" r:id="rId18" name="チェック 15">
              <controlPr defaultSize="0" autoFill="0" autoLine="0" autoPict="0">
                <anchor moveWithCells="1">
                  <from xmlns:xdr="http://schemas.openxmlformats.org/drawingml/2006/spreadsheetDrawing">
                    <xdr:col>16</xdr:col>
                    <xdr:colOff>0</xdr:colOff>
                    <xdr:row>40</xdr:row>
                    <xdr:rowOff>152400</xdr:rowOff>
                  </from>
                  <to xmlns:xdr="http://schemas.openxmlformats.org/drawingml/2006/spreadsheetDrawing">
                    <xdr:col>17</xdr:col>
                    <xdr:colOff>600075</xdr:colOff>
                    <xdr:row>42</xdr:row>
                    <xdr:rowOff>47625</xdr:rowOff>
                  </to>
                </anchor>
              </controlPr>
            </control>
          </mc:Choice>
        </mc:AlternateContent>
        <mc:AlternateContent>
          <mc:Choice Requires="x14">
            <control shapeId="10256" r:id="rId19" name="チェック 16">
              <controlPr defaultSize="0" autoFill="0" autoLine="0" autoPict="0">
                <anchor moveWithCells="1">
                  <from xmlns:xdr="http://schemas.openxmlformats.org/drawingml/2006/spreadsheetDrawing">
                    <xdr:col>11</xdr:col>
                    <xdr:colOff>123825</xdr:colOff>
                    <xdr:row>63</xdr:row>
                    <xdr:rowOff>0</xdr:rowOff>
                  </from>
                  <to xmlns:xdr="http://schemas.openxmlformats.org/drawingml/2006/spreadsheetDrawing">
                    <xdr:col>12</xdr:col>
                    <xdr:colOff>361950</xdr:colOff>
                    <xdr:row>64</xdr:row>
                    <xdr:rowOff>47625</xdr:rowOff>
                  </to>
                </anchor>
              </controlPr>
            </control>
          </mc:Choice>
        </mc:AlternateContent>
        <mc:AlternateContent>
          <mc:Choice Requires="x14">
            <control shapeId="10257" r:id="rId20" name="チェック 17">
              <controlPr defaultSize="0" autoFill="0" autoLine="0" autoPict="0">
                <anchor moveWithCells="1">
                  <from xmlns:xdr="http://schemas.openxmlformats.org/drawingml/2006/spreadsheetDrawing">
                    <xdr:col>13</xdr:col>
                    <xdr:colOff>266700</xdr:colOff>
                    <xdr:row>63</xdr:row>
                    <xdr:rowOff>0</xdr:rowOff>
                  </from>
                  <to xmlns:xdr="http://schemas.openxmlformats.org/drawingml/2006/spreadsheetDrawing">
                    <xdr:col>15</xdr:col>
                    <xdr:colOff>123825</xdr:colOff>
                    <xdr:row>64</xdr:row>
                    <xdr:rowOff>38100</xdr:rowOff>
                  </to>
                </anchor>
              </controlPr>
            </control>
          </mc:Choice>
        </mc:AlternateContent>
        <mc:AlternateContent>
          <mc:Choice Requires="x14">
            <control shapeId="10258" r:id="rId21" name="チェック 18">
              <controlPr defaultSize="0" autoFill="0" autoLine="0" autoPict="0">
                <anchor moveWithCells="1">
                  <from xmlns:xdr="http://schemas.openxmlformats.org/drawingml/2006/spreadsheetDrawing">
                    <xdr:col>16</xdr:col>
                    <xdr:colOff>0</xdr:colOff>
                    <xdr:row>63</xdr:row>
                    <xdr:rowOff>0</xdr:rowOff>
                  </from>
                  <to xmlns:xdr="http://schemas.openxmlformats.org/drawingml/2006/spreadsheetDrawing">
                    <xdr:col>17</xdr:col>
                    <xdr:colOff>600075</xdr:colOff>
                    <xdr:row>64</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A1:N85"/>
  <sheetViews>
    <sheetView view="pageBreakPreview" zoomScaleSheetLayoutView="100" workbookViewId="0">
      <selection sqref="A1:N1"/>
    </sheetView>
  </sheetViews>
  <sheetFormatPr defaultColWidth="9.125" defaultRowHeight="15" customHeight="1"/>
  <cols>
    <col min="1" max="1" width="9.125" style="113"/>
    <col min="2" max="2" width="9.5" style="113" bestFit="1" customWidth="1"/>
    <col min="3" max="3" width="10.625" style="113" customWidth="1"/>
    <col min="4" max="4" width="11.625" style="113" customWidth="1"/>
    <col min="5" max="10" width="9.125" style="113"/>
    <col min="11" max="14" width="6.125" style="113" customWidth="1"/>
    <col min="15" max="16384" width="9.125" style="113"/>
  </cols>
  <sheetData>
    <row r="1" spans="1:14" ht="36" customHeight="1">
      <c r="A1" s="351" t="s">
        <v>694</v>
      </c>
      <c r="B1" s="351"/>
      <c r="C1" s="351"/>
      <c r="D1" s="351"/>
      <c r="E1" s="351"/>
      <c r="F1" s="351"/>
      <c r="G1" s="351"/>
      <c r="H1" s="351"/>
      <c r="I1" s="351"/>
      <c r="J1" s="351"/>
      <c r="K1" s="351"/>
      <c r="L1" s="351"/>
      <c r="M1" s="351"/>
      <c r="N1" s="351"/>
    </row>
    <row r="2" spans="1:14" ht="15" customHeight="1">
      <c r="A2" s="352" t="s">
        <v>514</v>
      </c>
      <c r="B2" s="977" t="s">
        <v>164</v>
      </c>
      <c r="C2" s="1623"/>
      <c r="D2" s="1627"/>
      <c r="E2" s="1627"/>
      <c r="F2" s="1627"/>
      <c r="G2" s="1627"/>
      <c r="H2" s="1627"/>
      <c r="I2" s="1627"/>
      <c r="J2" s="1627"/>
      <c r="K2" s="1627"/>
      <c r="L2" s="1627"/>
      <c r="M2" s="1627"/>
      <c r="N2" s="1665"/>
    </row>
    <row r="3" spans="1:14" ht="15" customHeight="1">
      <c r="A3" s="353"/>
      <c r="B3" s="424" t="s">
        <v>64</v>
      </c>
      <c r="C3" s="1228"/>
      <c r="D3" s="830"/>
      <c r="E3" s="830"/>
      <c r="F3" s="830"/>
      <c r="G3" s="830"/>
      <c r="H3" s="830"/>
      <c r="I3" s="830"/>
      <c r="J3" s="830"/>
      <c r="K3" s="830"/>
      <c r="L3" s="830"/>
      <c r="M3" s="830"/>
      <c r="N3" s="1310"/>
    </row>
    <row r="4" spans="1:14" ht="30" customHeight="1">
      <c r="A4" s="353"/>
      <c r="B4" s="775" t="s">
        <v>350</v>
      </c>
      <c r="C4" s="1624"/>
      <c r="D4" s="421"/>
      <c r="E4" s="421"/>
      <c r="F4" s="421"/>
      <c r="G4" s="421"/>
      <c r="H4" s="421"/>
      <c r="I4" s="421"/>
      <c r="J4" s="421"/>
      <c r="K4" s="421"/>
      <c r="L4" s="421"/>
      <c r="M4" s="421"/>
      <c r="N4" s="557"/>
    </row>
    <row r="5" spans="1:14" ht="15" customHeight="1">
      <c r="A5" s="353"/>
      <c r="B5" s="784" t="s">
        <v>431</v>
      </c>
      <c r="C5" s="606" t="s">
        <v>405</v>
      </c>
      <c r="D5" s="396"/>
      <c r="E5" s="443"/>
      <c r="F5" s="396" t="s">
        <v>517</v>
      </c>
      <c r="G5" s="443"/>
      <c r="H5" s="486" t="s">
        <v>589</v>
      </c>
      <c r="I5" s="486"/>
      <c r="J5" s="486"/>
      <c r="K5" s="486"/>
      <c r="L5" s="486"/>
      <c r="M5" s="486"/>
      <c r="N5" s="1588"/>
    </row>
    <row r="6" spans="1:14" ht="15" customHeight="1">
      <c r="A6" s="353"/>
      <c r="B6" s="607"/>
      <c r="C6" s="36"/>
      <c r="D6" s="23"/>
      <c r="E6" s="108" t="s">
        <v>453</v>
      </c>
      <c r="F6" s="23"/>
      <c r="G6" s="23"/>
      <c r="H6" s="23"/>
      <c r="I6" s="108" t="s">
        <v>165</v>
      </c>
      <c r="J6" s="23"/>
      <c r="K6" s="23"/>
      <c r="L6" s="23"/>
      <c r="M6" s="23"/>
      <c r="N6" s="229"/>
    </row>
    <row r="7" spans="1:14" ht="15" customHeight="1">
      <c r="A7" s="353"/>
      <c r="B7" s="607"/>
      <c r="C7" s="36"/>
      <c r="D7" s="23"/>
      <c r="E7" s="108" t="s">
        <v>454</v>
      </c>
      <c r="F7" s="23"/>
      <c r="G7" s="23"/>
      <c r="H7" s="23"/>
      <c r="I7" s="108" t="s">
        <v>598</v>
      </c>
      <c r="J7" s="23"/>
      <c r="K7" s="23"/>
      <c r="L7" s="23"/>
      <c r="M7" s="23"/>
      <c r="N7" s="229"/>
    </row>
    <row r="8" spans="1:14" ht="19.149999999999999" customHeight="1">
      <c r="A8" s="353"/>
      <c r="B8" s="775"/>
      <c r="C8" s="420"/>
      <c r="D8" s="442"/>
      <c r="E8" s="442"/>
      <c r="F8" s="442"/>
      <c r="G8" s="442"/>
      <c r="H8" s="442"/>
      <c r="I8" s="442"/>
      <c r="J8" s="442"/>
      <c r="K8" s="442"/>
      <c r="L8" s="442"/>
      <c r="M8" s="442"/>
      <c r="N8" s="556"/>
    </row>
    <row r="9" spans="1:14" ht="15" customHeight="1">
      <c r="A9" s="353"/>
      <c r="B9" s="424" t="s">
        <v>210</v>
      </c>
      <c r="C9" s="385" t="s">
        <v>449</v>
      </c>
      <c r="D9" s="463"/>
      <c r="E9" s="476"/>
      <c r="F9" s="476"/>
      <c r="G9" s="500" t="s">
        <v>159</v>
      </c>
      <c r="H9" s="885"/>
      <c r="I9" s="527" t="s">
        <v>232</v>
      </c>
      <c r="J9" s="463"/>
      <c r="K9" s="476"/>
      <c r="L9" s="476"/>
      <c r="M9" s="476"/>
      <c r="N9" s="560"/>
    </row>
    <row r="10" spans="1:14" ht="15" customHeight="1">
      <c r="A10" s="354"/>
      <c r="B10" s="424"/>
      <c r="C10" s="385" t="s">
        <v>134</v>
      </c>
      <c r="D10" s="463"/>
      <c r="E10" s="476"/>
      <c r="F10" s="476"/>
      <c r="G10" s="476"/>
      <c r="H10" s="476"/>
      <c r="I10" s="476"/>
      <c r="J10" s="476"/>
      <c r="K10" s="476"/>
      <c r="L10" s="476"/>
      <c r="M10" s="476"/>
      <c r="N10" s="560"/>
    </row>
    <row r="11" spans="1:14" ht="15" customHeight="1">
      <c r="A11" s="1337" t="s">
        <v>720</v>
      </c>
      <c r="B11" s="384"/>
      <c r="C11" s="775"/>
      <c r="D11" s="845"/>
      <c r="E11" s="385" t="s">
        <v>485</v>
      </c>
      <c r="F11" s="385"/>
      <c r="G11" s="807"/>
      <c r="H11" s="807"/>
      <c r="I11" s="807"/>
      <c r="J11" s="807"/>
      <c r="K11" s="807"/>
      <c r="L11" s="807"/>
      <c r="M11" s="807"/>
      <c r="N11" s="1666"/>
    </row>
    <row r="12" spans="1:14" ht="15" customHeight="1">
      <c r="A12" s="1195"/>
      <c r="B12" s="385"/>
      <c r="C12" s="424" t="s">
        <v>149</v>
      </c>
      <c r="D12" s="445"/>
      <c r="E12" s="1228"/>
      <c r="F12" s="830"/>
      <c r="G12" s="830"/>
      <c r="H12" s="868"/>
      <c r="I12" s="1654" t="s">
        <v>288</v>
      </c>
      <c r="J12" s="1656"/>
      <c r="K12" s="1658"/>
      <c r="L12" s="1658"/>
      <c r="M12" s="1658"/>
      <c r="N12" s="1667"/>
    </row>
    <row r="13" spans="1:14" ht="15" customHeight="1">
      <c r="A13" s="586" t="s">
        <v>17</v>
      </c>
      <c r="B13" s="1615" t="s">
        <v>64</v>
      </c>
      <c r="C13" s="654"/>
      <c r="D13" s="654"/>
      <c r="E13" s="654"/>
      <c r="F13" s="1644"/>
      <c r="G13" s="1648" t="s">
        <v>473</v>
      </c>
      <c r="H13" s="1630"/>
      <c r="I13" s="1655" t="s">
        <v>83</v>
      </c>
      <c r="J13" s="1657"/>
      <c r="K13" s="709" t="s">
        <v>517</v>
      </c>
      <c r="L13" s="107"/>
      <c r="M13" s="107"/>
      <c r="N13" s="1668" t="s">
        <v>471</v>
      </c>
    </row>
    <row r="14" spans="1:14" ht="15" customHeight="1">
      <c r="A14" s="586"/>
      <c r="B14" s="468" t="s">
        <v>432</v>
      </c>
      <c r="C14" s="658"/>
      <c r="D14" s="658"/>
      <c r="E14" s="658"/>
      <c r="F14" s="883"/>
      <c r="G14" s="766"/>
      <c r="H14" s="452"/>
      <c r="I14" s="824"/>
      <c r="J14" s="475"/>
      <c r="K14" s="475"/>
      <c r="L14" s="475"/>
      <c r="M14" s="475"/>
      <c r="N14" s="559"/>
    </row>
    <row r="15" spans="1:14" ht="15" customHeight="1">
      <c r="A15" s="586"/>
      <c r="B15" s="1616" t="s">
        <v>61</v>
      </c>
      <c r="C15" s="825"/>
      <c r="D15" s="825"/>
      <c r="E15" s="825"/>
      <c r="F15" s="884"/>
      <c r="G15" s="519"/>
      <c r="H15" s="529"/>
      <c r="I15" s="634"/>
      <c r="J15" s="654"/>
      <c r="K15" s="654"/>
      <c r="L15" s="654"/>
      <c r="M15" s="654"/>
      <c r="N15" s="713"/>
    </row>
    <row r="16" spans="1:14" ht="36.75" customHeight="1">
      <c r="A16" s="586"/>
      <c r="B16" s="1617" t="s">
        <v>724</v>
      </c>
      <c r="C16" s="1625"/>
      <c r="D16" s="1628"/>
      <c r="E16" s="1634"/>
      <c r="F16" s="1628"/>
      <c r="G16" s="1628"/>
      <c r="H16" s="1628"/>
      <c r="I16" s="1628"/>
      <c r="J16" s="1628"/>
      <c r="K16" s="1628"/>
      <c r="L16" s="1628"/>
      <c r="M16" s="1628"/>
      <c r="N16" s="1669"/>
    </row>
    <row r="17" spans="1:14" ht="39.75" customHeight="1">
      <c r="A17" s="586"/>
      <c r="B17" s="392" t="s">
        <v>175</v>
      </c>
      <c r="C17" s="428"/>
      <c r="D17" s="1629" t="s">
        <v>457</v>
      </c>
      <c r="E17" s="1518"/>
      <c r="F17" s="1518"/>
      <c r="G17" s="1518"/>
      <c r="H17" s="1518"/>
      <c r="I17" s="1518"/>
      <c r="J17" s="1518"/>
      <c r="K17" s="1518"/>
      <c r="L17" s="1518"/>
      <c r="M17" s="1518"/>
      <c r="N17" s="1670"/>
    </row>
    <row r="18" spans="1:14" ht="15" customHeight="1">
      <c r="A18" s="586"/>
      <c r="B18" s="393"/>
      <c r="C18" s="429"/>
      <c r="D18" s="1574" t="s">
        <v>288</v>
      </c>
      <c r="E18" s="357"/>
      <c r="F18" s="357"/>
      <c r="G18" s="357"/>
      <c r="H18" s="357"/>
      <c r="I18" s="357"/>
      <c r="J18" s="357"/>
      <c r="K18" s="357"/>
      <c r="L18" s="357"/>
      <c r="M18" s="357"/>
      <c r="N18" s="1073"/>
    </row>
    <row r="19" spans="1:14" ht="26.25" customHeight="1">
      <c r="A19" s="586"/>
      <c r="B19" s="393"/>
      <c r="C19" s="429"/>
      <c r="D19" s="466" t="s">
        <v>728</v>
      </c>
      <c r="E19" s="466"/>
      <c r="F19" s="466"/>
      <c r="G19" s="466"/>
      <c r="H19" s="466"/>
      <c r="I19" s="466"/>
      <c r="J19" s="466"/>
      <c r="K19" s="466"/>
      <c r="L19" s="466"/>
      <c r="M19" s="466"/>
      <c r="N19" s="1671"/>
    </row>
    <row r="20" spans="1:14" ht="26.25" customHeight="1">
      <c r="A20" s="586"/>
      <c r="B20" s="394"/>
      <c r="C20" s="430"/>
      <c r="D20" s="466"/>
      <c r="E20" s="466"/>
      <c r="F20" s="466"/>
      <c r="G20" s="466"/>
      <c r="H20" s="466"/>
      <c r="I20" s="466"/>
      <c r="J20" s="466"/>
      <c r="K20" s="466"/>
      <c r="L20" s="466"/>
      <c r="M20" s="466"/>
      <c r="N20" s="1671"/>
    </row>
    <row r="21" spans="1:14" ht="22.15" customHeight="1">
      <c r="A21" s="1195" t="s">
        <v>638</v>
      </c>
      <c r="B21" s="385" t="s">
        <v>149</v>
      </c>
      <c r="C21" s="1228"/>
      <c r="D21" s="830"/>
      <c r="E21" s="830"/>
      <c r="F21" s="868"/>
      <c r="G21" s="424" t="s">
        <v>575</v>
      </c>
      <c r="H21" s="445"/>
      <c r="I21" s="830"/>
      <c r="J21" s="830"/>
      <c r="K21" s="830"/>
      <c r="L21" s="830"/>
      <c r="M21" s="830"/>
      <c r="N21" s="1310"/>
    </row>
    <row r="22" spans="1:14" ht="22.15" customHeight="1">
      <c r="A22" s="1605"/>
      <c r="B22" s="386" t="s">
        <v>149</v>
      </c>
      <c r="C22" s="1228"/>
      <c r="D22" s="830"/>
      <c r="E22" s="830"/>
      <c r="F22" s="868"/>
      <c r="G22" s="424" t="s">
        <v>575</v>
      </c>
      <c r="H22" s="445"/>
      <c r="I22" s="830"/>
      <c r="J22" s="830"/>
      <c r="K22" s="830"/>
      <c r="L22" s="830"/>
      <c r="M22" s="830"/>
      <c r="N22" s="1310"/>
    </row>
    <row r="23" spans="1:14" ht="15" customHeight="1">
      <c r="A23" s="1606" t="s">
        <v>425</v>
      </c>
      <c r="B23" s="1618"/>
      <c r="C23" s="1618"/>
      <c r="D23" s="1618"/>
      <c r="E23" s="1618"/>
      <c r="F23" s="1618"/>
      <c r="G23" s="1618"/>
      <c r="H23" s="1618"/>
      <c r="I23" s="1618"/>
      <c r="J23" s="1618"/>
      <c r="K23" s="1618"/>
      <c r="L23" s="1618"/>
      <c r="M23" s="1618"/>
      <c r="N23" s="1672"/>
    </row>
    <row r="24" spans="1:14" ht="15" customHeight="1">
      <c r="A24" s="590" t="s">
        <v>427</v>
      </c>
      <c r="B24" s="612"/>
      <c r="C24" s="612"/>
      <c r="D24" s="1630"/>
      <c r="E24" s="519" t="s">
        <v>731</v>
      </c>
      <c r="F24" s="624"/>
      <c r="G24" s="519" t="s">
        <v>238</v>
      </c>
      <c r="H24" s="529"/>
      <c r="I24" s="519" t="s">
        <v>734</v>
      </c>
      <c r="J24" s="529"/>
      <c r="K24" s="1648"/>
      <c r="L24" s="612"/>
      <c r="M24" s="612"/>
      <c r="N24" s="1188"/>
    </row>
    <row r="25" spans="1:14" ht="15" customHeight="1">
      <c r="A25" s="1607"/>
      <c r="B25" s="108"/>
      <c r="C25" s="108"/>
      <c r="D25" s="1631"/>
      <c r="E25" s="468" t="s">
        <v>465</v>
      </c>
      <c r="F25" s="398" t="s">
        <v>468</v>
      </c>
      <c r="G25" s="468" t="s">
        <v>465</v>
      </c>
      <c r="H25" s="398" t="s">
        <v>468</v>
      </c>
      <c r="I25" s="398" t="s">
        <v>465</v>
      </c>
      <c r="J25" s="468" t="s">
        <v>482</v>
      </c>
      <c r="K25" s="1659"/>
      <c r="L25" s="108"/>
      <c r="M25" s="108"/>
      <c r="N25" s="1673"/>
    </row>
    <row r="26" spans="1:14" ht="15" customHeight="1">
      <c r="A26" s="361"/>
      <c r="B26" s="398" t="s">
        <v>436</v>
      </c>
      <c r="C26" s="431"/>
      <c r="D26" s="453"/>
      <c r="E26" s="468"/>
      <c r="F26" s="398"/>
      <c r="G26" s="468"/>
      <c r="H26" s="453"/>
      <c r="I26" s="398"/>
      <c r="J26" s="468"/>
      <c r="K26" s="1659"/>
      <c r="L26" s="108"/>
      <c r="M26" s="108"/>
      <c r="N26" s="1673"/>
    </row>
    <row r="27" spans="1:14" ht="15" customHeight="1">
      <c r="A27" s="361"/>
      <c r="B27" s="518" t="s">
        <v>439</v>
      </c>
      <c r="C27" s="396"/>
      <c r="D27" s="451"/>
      <c r="E27" s="1635"/>
      <c r="F27" s="518"/>
      <c r="G27" s="1635"/>
      <c r="H27" s="451"/>
      <c r="I27" s="398"/>
      <c r="J27" s="468"/>
      <c r="K27" s="1660"/>
      <c r="L27" s="609"/>
      <c r="M27" s="609"/>
      <c r="N27" s="1674"/>
    </row>
    <row r="28" spans="1:14" ht="15" customHeight="1">
      <c r="A28" s="1196"/>
      <c r="B28" s="385" t="s">
        <v>445</v>
      </c>
      <c r="C28" s="385"/>
      <c r="D28" s="385"/>
      <c r="E28" s="1229"/>
      <c r="F28" s="1229"/>
      <c r="G28" s="1229"/>
      <c r="H28" s="1229"/>
      <c r="I28" s="1268"/>
      <c r="J28" s="1292"/>
      <c r="K28" s="637"/>
      <c r="L28" s="1515"/>
      <c r="M28" s="1515"/>
      <c r="N28" s="1675"/>
    </row>
    <row r="29" spans="1:14" ht="15" customHeight="1">
      <c r="A29" s="1197" t="s">
        <v>543</v>
      </c>
      <c r="B29" s="1219"/>
      <c r="C29" s="1219"/>
      <c r="D29" s="1632"/>
      <c r="E29" s="775"/>
      <c r="F29" s="807"/>
      <c r="G29" s="172" t="s">
        <v>114</v>
      </c>
      <c r="H29" s="1651"/>
      <c r="I29" s="1263"/>
      <c r="J29" s="1263"/>
      <c r="K29" s="1263"/>
      <c r="L29" s="1263"/>
      <c r="M29" s="1263"/>
      <c r="N29" s="1676"/>
    </row>
    <row r="30" spans="1:14" ht="15" customHeight="1">
      <c r="A30" s="1606" t="s">
        <v>613</v>
      </c>
      <c r="B30" s="1229"/>
      <c r="C30" s="1229"/>
      <c r="D30" s="1229"/>
      <c r="E30" s="1229"/>
      <c r="F30" s="1645"/>
      <c r="G30" s="1229"/>
      <c r="H30" s="1618"/>
      <c r="I30" s="1618"/>
      <c r="J30" s="1618"/>
      <c r="K30" s="1618"/>
      <c r="L30" s="1618"/>
      <c r="M30" s="1618"/>
      <c r="N30" s="1672"/>
    </row>
    <row r="31" spans="1:14" ht="15" customHeight="1">
      <c r="A31" s="365"/>
      <c r="B31" s="385" t="s">
        <v>278</v>
      </c>
      <c r="C31" s="385"/>
      <c r="D31" s="385"/>
      <c r="E31" s="1250"/>
      <c r="F31" s="445" t="s">
        <v>586</v>
      </c>
      <c r="G31" s="445"/>
      <c r="H31" s="385"/>
      <c r="I31" s="385"/>
      <c r="J31" s="385"/>
      <c r="K31" s="385"/>
      <c r="L31" s="385"/>
      <c r="M31" s="385"/>
      <c r="N31" s="1477"/>
    </row>
    <row r="32" spans="1:14" s="1604" customFormat="1" ht="24" customHeight="1">
      <c r="A32" s="365"/>
      <c r="B32" s="1217" t="s">
        <v>726</v>
      </c>
      <c r="C32" s="1217"/>
      <c r="D32" s="1217"/>
      <c r="E32" s="1250"/>
      <c r="F32" s="157" t="s">
        <v>458</v>
      </c>
      <c r="G32" s="150" t="s">
        <v>688</v>
      </c>
      <c r="H32" s="154"/>
      <c r="I32" s="154"/>
      <c r="J32" s="154"/>
      <c r="K32" s="1042"/>
      <c r="L32" s="842"/>
      <c r="M32" s="842"/>
      <c r="N32" s="1677" t="s">
        <v>458</v>
      </c>
    </row>
    <row r="33" spans="1:14" ht="24" customHeight="1">
      <c r="A33" s="365"/>
      <c r="B33" s="385" t="s">
        <v>44</v>
      </c>
      <c r="C33" s="643"/>
      <c r="D33" s="1633"/>
      <c r="E33" s="1636"/>
      <c r="F33" s="445" t="s">
        <v>586</v>
      </c>
      <c r="G33" s="150" t="s">
        <v>732</v>
      </c>
      <c r="H33" s="154"/>
      <c r="I33" s="154"/>
      <c r="J33" s="154"/>
      <c r="K33" s="424"/>
      <c r="L33" s="892"/>
      <c r="M33" s="892"/>
      <c r="N33" s="1322" t="s">
        <v>114</v>
      </c>
    </row>
    <row r="34" spans="1:14" s="173" customFormat="1" ht="15" customHeight="1">
      <c r="A34" s="1095" t="s">
        <v>228</v>
      </c>
      <c r="B34" s="892"/>
      <c r="C34" s="892"/>
      <c r="D34" s="445"/>
      <c r="E34" s="1272"/>
      <c r="F34" s="445" t="s">
        <v>114</v>
      </c>
      <c r="G34" s="94"/>
      <c r="H34" s="94"/>
      <c r="I34" s="94"/>
      <c r="J34" s="94"/>
      <c r="K34" s="1449"/>
      <c r="L34" s="1661"/>
      <c r="M34" s="1661"/>
      <c r="N34" s="1678"/>
    </row>
    <row r="35" spans="1:14" s="173" customFormat="1" ht="15" customHeight="1">
      <c r="A35" s="1095" t="s">
        <v>531</v>
      </c>
      <c r="B35" s="892"/>
      <c r="C35" s="892"/>
      <c r="D35" s="445"/>
      <c r="E35" s="1272"/>
      <c r="F35" s="445" t="s">
        <v>114</v>
      </c>
      <c r="G35" s="385" t="s">
        <v>132</v>
      </c>
      <c r="H35" s="385"/>
      <c r="I35" s="385"/>
      <c r="J35" s="424"/>
      <c r="K35" s="878"/>
      <c r="L35" s="885"/>
      <c r="M35" s="885"/>
      <c r="N35" s="1679" t="s">
        <v>114</v>
      </c>
    </row>
    <row r="36" spans="1:14" s="173" customFormat="1" ht="15" customHeight="1">
      <c r="A36" s="1608" t="s">
        <v>52</v>
      </c>
      <c r="B36" s="1375"/>
      <c r="C36" s="1375"/>
      <c r="D36" s="1392"/>
      <c r="E36" s="1637"/>
      <c r="F36" s="1392" t="s">
        <v>114</v>
      </c>
      <c r="G36" s="173"/>
      <c r="H36" s="173"/>
      <c r="I36" s="173"/>
      <c r="J36" s="173"/>
      <c r="K36" s="173"/>
      <c r="L36" s="173"/>
      <c r="M36" s="173"/>
      <c r="N36" s="173"/>
    </row>
    <row r="37" spans="1:14" s="173" customFormat="1" ht="15" customHeight="1">
      <c r="A37" s="1095" t="s">
        <v>640</v>
      </c>
      <c r="B37" s="892"/>
      <c r="C37" s="892"/>
      <c r="D37" s="445"/>
      <c r="E37" s="424"/>
      <c r="F37" s="892"/>
      <c r="G37" s="892"/>
      <c r="H37" s="892"/>
      <c r="I37" s="892"/>
      <c r="J37" s="892"/>
      <c r="K37" s="892"/>
      <c r="L37" s="892"/>
      <c r="M37" s="892"/>
      <c r="N37" s="1080"/>
    </row>
    <row r="38" spans="1:14" ht="15" customHeight="1">
      <c r="A38" s="740" t="s">
        <v>430</v>
      </c>
      <c r="B38" s="769"/>
      <c r="C38" s="769"/>
      <c r="D38" s="456"/>
      <c r="E38" s="1638" t="s">
        <v>682</v>
      </c>
      <c r="F38" s="1638"/>
      <c r="G38" s="1638"/>
      <c r="H38" s="1638"/>
      <c r="I38" s="1638"/>
      <c r="J38" s="1638"/>
      <c r="K38" s="1638"/>
      <c r="L38" s="1638"/>
      <c r="M38" s="1638"/>
      <c r="N38" s="1680"/>
    </row>
    <row r="39" spans="1:14" ht="29.25" customHeight="1">
      <c r="A39" s="363" t="s">
        <v>721</v>
      </c>
      <c r="B39" s="400"/>
      <c r="C39" s="400"/>
      <c r="D39" s="400"/>
      <c r="E39" s="400"/>
      <c r="F39" s="400"/>
      <c r="G39" s="400"/>
      <c r="H39" s="400"/>
      <c r="I39" s="400"/>
      <c r="J39" s="400"/>
      <c r="K39" s="400"/>
      <c r="L39" s="400"/>
      <c r="M39" s="400"/>
      <c r="N39" s="400"/>
    </row>
    <row r="40" spans="1:14" ht="15" customHeight="1">
      <c r="A40" s="364" t="s">
        <v>514</v>
      </c>
      <c r="B40" s="401" t="s">
        <v>64</v>
      </c>
      <c r="C40" s="455"/>
      <c r="D40" s="455"/>
      <c r="E40" s="455"/>
      <c r="F40" s="455"/>
      <c r="G40" s="455"/>
      <c r="H40" s="455"/>
      <c r="I40" s="455"/>
      <c r="J40" s="455"/>
      <c r="K40" s="455"/>
      <c r="L40" s="455"/>
      <c r="M40" s="455"/>
      <c r="N40" s="578"/>
    </row>
    <row r="41" spans="1:14" ht="25.9" customHeight="1">
      <c r="A41" s="365"/>
      <c r="B41" s="384" t="s">
        <v>350</v>
      </c>
      <c r="C41" s="421"/>
      <c r="D41" s="421"/>
      <c r="E41" s="421"/>
      <c r="F41" s="421"/>
      <c r="G41" s="421"/>
      <c r="H41" s="421"/>
      <c r="I41" s="421"/>
      <c r="J41" s="421"/>
      <c r="K41" s="421"/>
      <c r="L41" s="421"/>
      <c r="M41" s="421"/>
      <c r="N41" s="557"/>
    </row>
    <row r="42" spans="1:14" ht="15" customHeight="1">
      <c r="A42" s="365"/>
      <c r="B42" s="386" t="s">
        <v>431</v>
      </c>
      <c r="C42" s="606" t="s">
        <v>405</v>
      </c>
      <c r="D42" s="396"/>
      <c r="E42" s="443"/>
      <c r="F42" s="396" t="s">
        <v>308</v>
      </c>
      <c r="G42" s="443"/>
      <c r="H42" s="396" t="s">
        <v>589</v>
      </c>
      <c r="I42" s="396"/>
      <c r="J42" s="396"/>
      <c r="K42" s="396"/>
      <c r="L42" s="396"/>
      <c r="M42" s="396"/>
      <c r="N42" s="558"/>
    </row>
    <row r="43" spans="1:14" ht="15" customHeight="1">
      <c r="A43" s="365"/>
      <c r="B43" s="387"/>
      <c r="C43" s="36"/>
      <c r="D43" s="23"/>
      <c r="E43" s="108" t="s">
        <v>453</v>
      </c>
      <c r="F43" s="23"/>
      <c r="G43" s="23"/>
      <c r="H43" s="23"/>
      <c r="I43" s="108" t="s">
        <v>165</v>
      </c>
      <c r="J43" s="23"/>
      <c r="K43" s="23"/>
      <c r="L43" s="23"/>
      <c r="M43" s="23"/>
      <c r="N43" s="229"/>
    </row>
    <row r="44" spans="1:14" ht="15" customHeight="1">
      <c r="A44" s="365"/>
      <c r="B44" s="387"/>
      <c r="C44" s="36"/>
      <c r="D44" s="23"/>
      <c r="E44" s="108" t="s">
        <v>454</v>
      </c>
      <c r="F44" s="23"/>
      <c r="G44" s="23"/>
      <c r="H44" s="23"/>
      <c r="I44" s="108" t="s">
        <v>598</v>
      </c>
      <c r="J44" s="23"/>
      <c r="K44" s="23"/>
      <c r="L44" s="23"/>
      <c r="M44" s="23"/>
      <c r="N44" s="229"/>
    </row>
    <row r="45" spans="1:14" ht="19.149999999999999" customHeight="1">
      <c r="A45" s="365"/>
      <c r="B45" s="384"/>
      <c r="C45" s="420"/>
      <c r="D45" s="442"/>
      <c r="E45" s="442"/>
      <c r="F45" s="442"/>
      <c r="G45" s="442"/>
      <c r="H45" s="442"/>
      <c r="I45" s="442"/>
      <c r="J45" s="442"/>
      <c r="K45" s="442"/>
      <c r="L45" s="442"/>
      <c r="M45" s="442"/>
      <c r="N45" s="556"/>
    </row>
    <row r="46" spans="1:14" ht="15" customHeight="1">
      <c r="A46" s="365"/>
      <c r="B46" s="385" t="s">
        <v>210</v>
      </c>
      <c r="C46" s="445" t="s">
        <v>449</v>
      </c>
      <c r="D46" s="463"/>
      <c r="E46" s="476"/>
      <c r="F46" s="476"/>
      <c r="G46" s="500" t="s">
        <v>159</v>
      </c>
      <c r="H46" s="885"/>
      <c r="I46" s="527" t="s">
        <v>232</v>
      </c>
      <c r="J46" s="463"/>
      <c r="K46" s="476"/>
      <c r="L46" s="476"/>
      <c r="M46" s="476"/>
      <c r="N46" s="560"/>
    </row>
    <row r="47" spans="1:14" ht="15" customHeight="1">
      <c r="A47" s="1609"/>
      <c r="B47" s="386"/>
      <c r="C47" s="385" t="s">
        <v>134</v>
      </c>
      <c r="D47" s="463"/>
      <c r="E47" s="476"/>
      <c r="F47" s="476"/>
      <c r="G47" s="476"/>
      <c r="H47" s="476"/>
      <c r="I47" s="476"/>
      <c r="J47" s="476"/>
      <c r="K47" s="476"/>
      <c r="L47" s="476"/>
      <c r="M47" s="476"/>
      <c r="N47" s="560"/>
    </row>
    <row r="48" spans="1:14" ht="15" customHeight="1">
      <c r="A48" s="1606" t="s">
        <v>613</v>
      </c>
      <c r="B48" s="1618"/>
      <c r="C48" s="1618"/>
      <c r="D48" s="1618"/>
      <c r="E48" s="1618"/>
      <c r="F48" s="1618"/>
      <c r="G48" s="1618"/>
      <c r="H48" s="1618"/>
      <c r="I48" s="1618"/>
      <c r="J48" s="1618"/>
      <c r="K48" s="1618"/>
      <c r="L48" s="1618"/>
      <c r="M48" s="1618"/>
      <c r="N48" s="1672"/>
    </row>
    <row r="49" spans="1:14" ht="15" customHeight="1">
      <c r="A49" s="365"/>
      <c r="B49" s="385" t="s">
        <v>278</v>
      </c>
      <c r="C49" s="385"/>
      <c r="D49" s="385"/>
      <c r="E49" s="1353"/>
      <c r="F49" s="445" t="s">
        <v>586</v>
      </c>
      <c r="G49" s="385"/>
      <c r="H49" s="385"/>
      <c r="I49" s="385"/>
      <c r="J49" s="385"/>
      <c r="K49" s="385"/>
      <c r="L49" s="385"/>
      <c r="M49" s="385"/>
      <c r="N49" s="1477"/>
    </row>
    <row r="50" spans="1:14" ht="24" customHeight="1">
      <c r="A50" s="365"/>
      <c r="B50" s="1217" t="s">
        <v>726</v>
      </c>
      <c r="C50" s="1217"/>
      <c r="D50" s="1217"/>
      <c r="E50" s="1353"/>
      <c r="F50" s="445" t="s">
        <v>458</v>
      </c>
      <c r="G50" s="642" t="s">
        <v>688</v>
      </c>
      <c r="H50" s="1652"/>
      <c r="I50" s="1652"/>
      <c r="J50" s="1652"/>
      <c r="K50" s="1652"/>
      <c r="L50" s="1636"/>
      <c r="M50" s="1663"/>
      <c r="N50" s="1080" t="s">
        <v>458</v>
      </c>
    </row>
    <row r="51" spans="1:14" ht="24" customHeight="1">
      <c r="A51" s="365"/>
      <c r="B51" s="385" t="s">
        <v>44</v>
      </c>
      <c r="C51" s="643"/>
      <c r="D51" s="643"/>
      <c r="E51" s="1639"/>
      <c r="F51" s="445" t="s">
        <v>586</v>
      </c>
      <c r="G51" s="642" t="s">
        <v>732</v>
      </c>
      <c r="H51" s="642"/>
      <c r="I51" s="642"/>
      <c r="J51" s="642"/>
      <c r="K51" s="642"/>
      <c r="L51" s="1250"/>
      <c r="M51" s="1258"/>
      <c r="N51" s="1080" t="s">
        <v>114</v>
      </c>
    </row>
    <row r="52" spans="1:14" s="173" customFormat="1" ht="15" customHeight="1">
      <c r="A52" s="1095" t="s">
        <v>228</v>
      </c>
      <c r="B52" s="892"/>
      <c r="C52" s="892"/>
      <c r="D52" s="445"/>
      <c r="E52" s="1272"/>
      <c r="F52" s="445" t="s">
        <v>114</v>
      </c>
      <c r="G52" s="1449"/>
      <c r="H52" s="1449"/>
      <c r="I52" s="1449"/>
      <c r="J52" s="1449"/>
      <c r="K52" s="1449"/>
      <c r="L52" s="1449"/>
      <c r="M52" s="1449"/>
      <c r="N52" s="1678"/>
    </row>
    <row r="53" spans="1:14" s="173" customFormat="1" ht="15" customHeight="1">
      <c r="A53" s="1095" t="s">
        <v>531</v>
      </c>
      <c r="B53" s="892"/>
      <c r="C53" s="892"/>
      <c r="D53" s="445"/>
      <c r="E53" s="1272"/>
      <c r="F53" s="892" t="s">
        <v>114</v>
      </c>
      <c r="G53" s="424" t="s">
        <v>132</v>
      </c>
      <c r="H53" s="892"/>
      <c r="I53" s="892"/>
      <c r="J53" s="892"/>
      <c r="K53" s="445"/>
      <c r="L53" s="1258"/>
      <c r="M53" s="1258"/>
      <c r="N53" s="1676" t="s">
        <v>114</v>
      </c>
    </row>
    <row r="54" spans="1:14" s="173" customFormat="1" ht="15" customHeight="1">
      <c r="A54" s="740" t="s">
        <v>640</v>
      </c>
      <c r="B54" s="769"/>
      <c r="C54" s="769"/>
      <c r="D54" s="456"/>
      <c r="E54" s="1557"/>
      <c r="F54" s="1646"/>
      <c r="G54" s="1646"/>
      <c r="H54" s="1646"/>
      <c r="I54" s="1646"/>
      <c r="J54" s="1646"/>
      <c r="K54" s="1646"/>
      <c r="L54" s="1646"/>
      <c r="M54" s="1646"/>
      <c r="N54" s="933"/>
    </row>
    <row r="55" spans="1:14" s="173" customFormat="1" ht="17.25" customHeight="1">
      <c r="A55" s="475"/>
      <c r="B55" s="475"/>
      <c r="C55" s="475"/>
      <c r="D55" s="397"/>
      <c r="E55" s="397"/>
      <c r="F55" s="397"/>
      <c r="G55" s="397"/>
      <c r="H55" s="397"/>
      <c r="I55" s="397"/>
      <c r="J55" s="397"/>
      <c r="K55" s="397" t="s">
        <v>287</v>
      </c>
      <c r="L55" s="397"/>
      <c r="M55" s="397"/>
      <c r="N55" s="397"/>
    </row>
    <row r="56" spans="1:14" s="1604" customFormat="1" ht="15" customHeight="1">
      <c r="A56" s="1604" t="s">
        <v>282</v>
      </c>
      <c r="B56" s="1619" t="s">
        <v>146</v>
      </c>
      <c r="C56" s="1620"/>
      <c r="D56" s="1620"/>
      <c r="E56" s="1620"/>
      <c r="F56" s="1620"/>
      <c r="G56" s="1620"/>
      <c r="H56" s="1620"/>
      <c r="I56" s="1620"/>
      <c r="J56" s="1620"/>
      <c r="K56" s="1620"/>
      <c r="L56" s="1620"/>
      <c r="M56" s="1620"/>
      <c r="N56" s="1620"/>
    </row>
    <row r="57" spans="1:14" s="1604" customFormat="1" ht="15" customHeight="1">
      <c r="A57" s="1610"/>
      <c r="B57" s="1620"/>
      <c r="C57" s="1620"/>
      <c r="D57" s="1620"/>
      <c r="E57" s="1620"/>
      <c r="F57" s="1620"/>
      <c r="G57" s="1620"/>
      <c r="H57" s="1620"/>
      <c r="I57" s="1620"/>
      <c r="J57" s="1620"/>
      <c r="K57" s="1620"/>
      <c r="L57" s="1620"/>
      <c r="M57" s="1620"/>
      <c r="N57" s="1620"/>
    </row>
    <row r="58" spans="1:14" s="1604" customFormat="1" ht="15" customHeight="1">
      <c r="A58" s="1611"/>
      <c r="B58" s="1620"/>
      <c r="C58" s="1620"/>
      <c r="D58" s="1620"/>
      <c r="E58" s="1620"/>
      <c r="F58" s="1620"/>
      <c r="G58" s="1620"/>
      <c r="H58" s="1620"/>
      <c r="I58" s="1620"/>
      <c r="J58" s="1620"/>
      <c r="K58" s="1620"/>
      <c r="L58" s="1620"/>
      <c r="M58" s="1620"/>
      <c r="N58" s="1620"/>
    </row>
    <row r="59" spans="1:14" s="1604" customFormat="1" ht="24.95" customHeight="1">
      <c r="A59" s="1610"/>
      <c r="B59" s="1620"/>
      <c r="C59" s="1620"/>
      <c r="D59" s="1620"/>
      <c r="E59" s="1620"/>
      <c r="F59" s="1620"/>
      <c r="G59" s="1620"/>
      <c r="H59" s="1620"/>
      <c r="I59" s="1620"/>
      <c r="J59" s="1620"/>
      <c r="K59" s="1620"/>
      <c r="L59" s="1620"/>
      <c r="M59" s="1620"/>
      <c r="N59" s="1620"/>
    </row>
    <row r="62" spans="1:14" ht="15" customHeight="1">
      <c r="A62" s="377" t="s">
        <v>723</v>
      </c>
      <c r="B62" s="377"/>
      <c r="C62" s="377"/>
      <c r="D62" s="377"/>
      <c r="E62" s="377"/>
      <c r="F62" s="377"/>
      <c r="G62" s="377"/>
      <c r="H62" s="377"/>
      <c r="I62" s="377"/>
      <c r="J62" s="377"/>
      <c r="K62" s="377"/>
      <c r="L62" s="377"/>
      <c r="M62" s="377"/>
      <c r="N62" s="377"/>
    </row>
    <row r="63" spans="1:14" ht="15" customHeight="1">
      <c r="A63" s="371" t="s">
        <v>645</v>
      </c>
      <c r="B63" s="371"/>
      <c r="C63" s="371"/>
      <c r="D63" s="371"/>
      <c r="E63" s="371"/>
      <c r="F63" s="371"/>
      <c r="G63" s="371"/>
      <c r="H63" s="411"/>
      <c r="I63" s="411"/>
      <c r="J63" s="411"/>
      <c r="K63" s="411"/>
      <c r="L63" s="411"/>
      <c r="M63" s="411"/>
      <c r="N63" s="411"/>
    </row>
    <row r="64" spans="1:14" ht="15" customHeight="1">
      <c r="A64" s="1612" t="s">
        <v>638</v>
      </c>
      <c r="B64" s="412" t="s">
        <v>149</v>
      </c>
      <c r="C64" s="1234"/>
      <c r="D64" s="1234"/>
      <c r="E64" s="1234"/>
      <c r="F64" s="1234"/>
      <c r="G64" s="412" t="s">
        <v>575</v>
      </c>
      <c r="H64" s="412"/>
      <c r="I64" s="1234"/>
      <c r="J64" s="1234"/>
      <c r="K64" s="1234"/>
      <c r="L64" s="1234"/>
      <c r="M64" s="1234"/>
      <c r="N64" s="1681"/>
    </row>
    <row r="65" spans="1:14" ht="15" customHeight="1">
      <c r="A65" s="1213"/>
      <c r="B65" s="413" t="s">
        <v>149</v>
      </c>
      <c r="C65" s="1235"/>
      <c r="D65" s="1235"/>
      <c r="E65" s="1235"/>
      <c r="F65" s="1235"/>
      <c r="G65" s="413" t="s">
        <v>575</v>
      </c>
      <c r="H65" s="413"/>
      <c r="I65" s="1235"/>
      <c r="J65" s="1235"/>
      <c r="K65" s="1235"/>
      <c r="L65" s="1235"/>
      <c r="M65" s="1235"/>
      <c r="N65" s="1328"/>
    </row>
    <row r="66" spans="1:14" ht="15" customHeight="1">
      <c r="A66" s="1214"/>
      <c r="B66" s="417" t="s">
        <v>149</v>
      </c>
      <c r="C66" s="1236"/>
      <c r="D66" s="1236"/>
      <c r="E66" s="1236"/>
      <c r="F66" s="1236"/>
      <c r="G66" s="417" t="s">
        <v>575</v>
      </c>
      <c r="H66" s="417"/>
      <c r="I66" s="1236"/>
      <c r="J66" s="1236"/>
      <c r="K66" s="1236"/>
      <c r="L66" s="1236"/>
      <c r="M66" s="1236"/>
      <c r="N66" s="1682"/>
    </row>
    <row r="67" spans="1:14" ht="15" customHeight="1">
      <c r="A67" s="371"/>
      <c r="B67" s="371"/>
      <c r="C67" s="371"/>
      <c r="D67" s="371"/>
      <c r="E67" s="371"/>
      <c r="F67" s="371"/>
      <c r="G67" s="371"/>
      <c r="H67" s="411"/>
      <c r="I67" s="411"/>
      <c r="J67" s="411"/>
      <c r="K67" s="411"/>
      <c r="L67" s="411"/>
      <c r="M67" s="411"/>
      <c r="N67" s="411"/>
    </row>
    <row r="68" spans="1:14" ht="15" customHeight="1">
      <c r="A68" s="371" t="s">
        <v>721</v>
      </c>
      <c r="B68" s="411"/>
      <c r="C68" s="411"/>
      <c r="D68" s="411"/>
      <c r="E68" s="411"/>
      <c r="F68" s="411"/>
      <c r="G68" s="411"/>
      <c r="H68" s="411"/>
      <c r="I68" s="411"/>
      <c r="J68" s="411"/>
      <c r="K68" s="411"/>
      <c r="L68" s="411"/>
      <c r="M68" s="411"/>
      <c r="N68" s="411"/>
    </row>
    <row r="69" spans="1:14" ht="15" customHeight="1">
      <c r="A69" s="378" t="s">
        <v>85</v>
      </c>
      <c r="B69" s="378"/>
      <c r="C69" s="378"/>
      <c r="D69" s="378"/>
      <c r="E69" s="378"/>
      <c r="F69" s="378"/>
      <c r="G69" s="378"/>
      <c r="H69" s="525"/>
      <c r="I69" s="525"/>
      <c r="J69" s="525"/>
      <c r="K69" s="525"/>
      <c r="L69" s="525"/>
      <c r="M69" s="525"/>
      <c r="N69" s="525"/>
    </row>
    <row r="70" spans="1:14" ht="15" customHeight="1">
      <c r="A70" s="379" t="s">
        <v>514</v>
      </c>
      <c r="B70" s="412" t="s">
        <v>64</v>
      </c>
      <c r="C70" s="457"/>
      <c r="D70" s="457"/>
      <c r="E70" s="457"/>
      <c r="F70" s="457"/>
      <c r="G70" s="457"/>
      <c r="H70" s="457"/>
      <c r="I70" s="457"/>
      <c r="J70" s="457"/>
      <c r="K70" s="457"/>
      <c r="L70" s="457"/>
      <c r="M70" s="457"/>
      <c r="N70" s="549"/>
    </row>
    <row r="71" spans="1:14" ht="15" customHeight="1">
      <c r="A71" s="380"/>
      <c r="B71" s="416" t="s">
        <v>350</v>
      </c>
      <c r="C71" s="435"/>
      <c r="D71" s="435"/>
      <c r="E71" s="435"/>
      <c r="F71" s="435"/>
      <c r="G71" s="435"/>
      <c r="H71" s="435"/>
      <c r="I71" s="435"/>
      <c r="J71" s="435"/>
      <c r="K71" s="435"/>
      <c r="L71" s="435"/>
      <c r="M71" s="435"/>
      <c r="N71" s="550"/>
    </row>
    <row r="72" spans="1:14" ht="15" customHeight="1">
      <c r="A72" s="380"/>
      <c r="B72" s="414" t="s">
        <v>431</v>
      </c>
      <c r="C72" s="619" t="s">
        <v>405</v>
      </c>
      <c r="D72" s="472"/>
      <c r="E72" s="458"/>
      <c r="F72" s="472" t="s">
        <v>308</v>
      </c>
      <c r="G72" s="458"/>
      <c r="H72" s="472" t="s">
        <v>589</v>
      </c>
      <c r="I72" s="472"/>
      <c r="J72" s="472"/>
      <c r="K72" s="472"/>
      <c r="L72" s="472"/>
      <c r="M72" s="472"/>
      <c r="N72" s="551"/>
    </row>
    <row r="73" spans="1:14" ht="15" customHeight="1">
      <c r="A73" s="380"/>
      <c r="B73" s="415"/>
      <c r="C73" s="1237"/>
      <c r="D73" s="663"/>
      <c r="E73" s="685" t="s">
        <v>453</v>
      </c>
      <c r="F73" s="663"/>
      <c r="G73" s="663"/>
      <c r="H73" s="663"/>
      <c r="I73" s="685" t="s">
        <v>165</v>
      </c>
      <c r="J73" s="663"/>
      <c r="K73" s="663"/>
      <c r="L73" s="663"/>
      <c r="M73" s="663"/>
      <c r="N73" s="729"/>
    </row>
    <row r="74" spans="1:14" ht="15" customHeight="1">
      <c r="A74" s="380"/>
      <c r="B74" s="415"/>
      <c r="C74" s="1237"/>
      <c r="D74" s="663"/>
      <c r="E74" s="685" t="s">
        <v>454</v>
      </c>
      <c r="F74" s="663"/>
      <c r="G74" s="663"/>
      <c r="H74" s="663"/>
      <c r="I74" s="685" t="s">
        <v>598</v>
      </c>
      <c r="J74" s="663"/>
      <c r="K74" s="663"/>
      <c r="L74" s="663"/>
      <c r="M74" s="663"/>
      <c r="N74" s="729"/>
    </row>
    <row r="75" spans="1:14" ht="15" customHeight="1">
      <c r="A75" s="380"/>
      <c r="B75" s="416"/>
      <c r="C75" s="438"/>
      <c r="D75" s="460"/>
      <c r="E75" s="460"/>
      <c r="F75" s="460"/>
      <c r="G75" s="460"/>
      <c r="H75" s="460"/>
      <c r="I75" s="460"/>
      <c r="J75" s="460"/>
      <c r="K75" s="460"/>
      <c r="L75" s="460"/>
      <c r="M75" s="460"/>
      <c r="N75" s="546"/>
    </row>
    <row r="76" spans="1:14" ht="15" customHeight="1">
      <c r="A76" s="380"/>
      <c r="B76" s="413" t="s">
        <v>210</v>
      </c>
      <c r="C76" s="461" t="s">
        <v>449</v>
      </c>
      <c r="D76" s="473"/>
      <c r="E76" s="484"/>
      <c r="F76" s="484"/>
      <c r="G76" s="511"/>
      <c r="H76" s="888"/>
      <c r="I76" s="533" t="s">
        <v>232</v>
      </c>
      <c r="J76" s="473"/>
      <c r="K76" s="484"/>
      <c r="L76" s="484"/>
      <c r="M76" s="484"/>
      <c r="N76" s="552"/>
    </row>
    <row r="77" spans="1:14" ht="15" customHeight="1">
      <c r="A77" s="1613"/>
      <c r="B77" s="414"/>
      <c r="C77" s="413" t="s">
        <v>134</v>
      </c>
      <c r="D77" s="473"/>
      <c r="E77" s="484"/>
      <c r="F77" s="484"/>
      <c r="G77" s="484"/>
      <c r="H77" s="484"/>
      <c r="I77" s="484"/>
      <c r="J77" s="484"/>
      <c r="K77" s="484"/>
      <c r="L77" s="484"/>
      <c r="M77" s="484"/>
      <c r="N77" s="552"/>
    </row>
    <row r="78" spans="1:14" ht="15" customHeight="1">
      <c r="A78" s="1614" t="s">
        <v>613</v>
      </c>
      <c r="B78" s="1621"/>
      <c r="C78" s="1621"/>
      <c r="D78" s="1621"/>
      <c r="E78" s="1621"/>
      <c r="F78" s="1621"/>
      <c r="G78" s="1621"/>
      <c r="H78" s="1621"/>
      <c r="I78" s="1621"/>
      <c r="J78" s="1621"/>
      <c r="K78" s="1621"/>
      <c r="L78" s="1621"/>
      <c r="M78" s="1621"/>
      <c r="N78" s="1683"/>
    </row>
    <row r="79" spans="1:14" ht="15" customHeight="1">
      <c r="A79" s="380"/>
      <c r="B79" s="413" t="s">
        <v>278</v>
      </c>
      <c r="C79" s="413"/>
      <c r="D79" s="413"/>
      <c r="E79" s="1640"/>
      <c r="F79" s="461" t="s">
        <v>586</v>
      </c>
      <c r="G79" s="413"/>
      <c r="H79" s="413"/>
      <c r="I79" s="413"/>
      <c r="J79" s="413"/>
      <c r="K79" s="413"/>
      <c r="L79" s="413"/>
      <c r="M79" s="413"/>
      <c r="N79" s="1684"/>
    </row>
    <row r="80" spans="1:14" ht="15" customHeight="1">
      <c r="A80" s="380"/>
      <c r="B80" s="1622" t="s">
        <v>726</v>
      </c>
      <c r="C80" s="1622"/>
      <c r="D80" s="1622"/>
      <c r="E80" s="1640"/>
      <c r="F80" s="461" t="s">
        <v>458</v>
      </c>
      <c r="G80" s="1649" t="s">
        <v>688</v>
      </c>
      <c r="H80" s="1653"/>
      <c r="I80" s="1653"/>
      <c r="J80" s="1653"/>
      <c r="K80" s="1653"/>
      <c r="L80" s="1662"/>
      <c r="M80" s="1664"/>
      <c r="N80" s="1085" t="s">
        <v>458</v>
      </c>
    </row>
    <row r="81" spans="1:14" ht="15" customHeight="1">
      <c r="A81" s="380"/>
      <c r="B81" s="413" t="s">
        <v>44</v>
      </c>
      <c r="C81" s="1626"/>
      <c r="D81" s="1626"/>
      <c r="E81" s="1641"/>
      <c r="F81" s="461" t="s">
        <v>586</v>
      </c>
      <c r="G81" s="1649" t="s">
        <v>732</v>
      </c>
      <c r="H81" s="1649"/>
      <c r="I81" s="1649"/>
      <c r="J81" s="1649"/>
      <c r="K81" s="1649"/>
      <c r="L81" s="1254"/>
      <c r="M81" s="1260"/>
      <c r="N81" s="1085" t="s">
        <v>114</v>
      </c>
    </row>
    <row r="82" spans="1:14" ht="15" customHeight="1">
      <c r="A82" s="1212" t="s">
        <v>228</v>
      </c>
      <c r="B82" s="893"/>
      <c r="C82" s="893"/>
      <c r="D82" s="461"/>
      <c r="E82" s="1642"/>
      <c r="F82" s="461" t="s">
        <v>114</v>
      </c>
      <c r="G82" s="1650"/>
      <c r="H82" s="1650"/>
      <c r="I82" s="1650"/>
      <c r="J82" s="1650"/>
      <c r="K82" s="1650"/>
      <c r="L82" s="1650"/>
      <c r="M82" s="1650"/>
      <c r="N82" s="1685"/>
    </row>
    <row r="83" spans="1:14" ht="15" customHeight="1">
      <c r="A83" s="1212" t="s">
        <v>531</v>
      </c>
      <c r="B83" s="893"/>
      <c r="C83" s="893"/>
      <c r="D83" s="461"/>
      <c r="E83" s="1642"/>
      <c r="F83" s="893" t="s">
        <v>114</v>
      </c>
      <c r="G83" s="439" t="s">
        <v>132</v>
      </c>
      <c r="H83" s="893"/>
      <c r="I83" s="893"/>
      <c r="J83" s="893"/>
      <c r="K83" s="461"/>
      <c r="L83" s="1260"/>
      <c r="M83" s="1260"/>
      <c r="N83" s="1686" t="s">
        <v>114</v>
      </c>
    </row>
    <row r="84" spans="1:14" ht="15" customHeight="1">
      <c r="A84" s="760" t="s">
        <v>640</v>
      </c>
      <c r="B84" s="802"/>
      <c r="C84" s="802"/>
      <c r="D84" s="462"/>
      <c r="E84" s="1643"/>
      <c r="F84" s="1647"/>
      <c r="G84" s="1647"/>
      <c r="H84" s="1647"/>
      <c r="I84" s="1647"/>
      <c r="J84" s="1647"/>
      <c r="K84" s="1647"/>
      <c r="L84" s="1647"/>
      <c r="M84" s="1647"/>
      <c r="N84" s="955"/>
    </row>
    <row r="85" spans="1:14" ht="15" customHeight="1">
      <c r="A85" s="483"/>
      <c r="B85" s="483"/>
      <c r="C85" s="483"/>
      <c r="D85" s="407"/>
      <c r="E85" s="407"/>
      <c r="F85" s="407"/>
      <c r="G85" s="407"/>
      <c r="H85" s="407"/>
      <c r="I85" s="407"/>
      <c r="J85" s="407"/>
      <c r="K85" s="407"/>
      <c r="L85" s="407"/>
      <c r="M85" s="407"/>
      <c r="N85" s="407"/>
    </row>
  </sheetData>
  <mergeCells count="158">
    <mergeCell ref="A1:N1"/>
    <mergeCell ref="C2:N2"/>
    <mergeCell ref="C3:N3"/>
    <mergeCell ref="C4:N4"/>
    <mergeCell ref="C5:D5"/>
    <mergeCell ref="H5:N5"/>
    <mergeCell ref="C8:N8"/>
    <mergeCell ref="D9:F9"/>
    <mergeCell ref="J9:N9"/>
    <mergeCell ref="D10:N10"/>
    <mergeCell ref="C11:D11"/>
    <mergeCell ref="E11:F11"/>
    <mergeCell ref="G11:N11"/>
    <mergeCell ref="C12:D12"/>
    <mergeCell ref="E12:H12"/>
    <mergeCell ref="J12:N12"/>
    <mergeCell ref="C13:F13"/>
    <mergeCell ref="L13:M13"/>
    <mergeCell ref="C14:F14"/>
    <mergeCell ref="C15:F15"/>
    <mergeCell ref="B16:D16"/>
    <mergeCell ref="E16:N16"/>
    <mergeCell ref="E17:N17"/>
    <mergeCell ref="E18:N18"/>
    <mergeCell ref="C21:F21"/>
    <mergeCell ref="G21:H21"/>
    <mergeCell ref="I21:N21"/>
    <mergeCell ref="C22:F22"/>
    <mergeCell ref="G22:H22"/>
    <mergeCell ref="I22:N22"/>
    <mergeCell ref="A23:N23"/>
    <mergeCell ref="E24:F24"/>
    <mergeCell ref="G24:H24"/>
    <mergeCell ref="I24:J24"/>
    <mergeCell ref="B26:D26"/>
    <mergeCell ref="B27:D27"/>
    <mergeCell ref="B28:D28"/>
    <mergeCell ref="E28:F28"/>
    <mergeCell ref="G28:H28"/>
    <mergeCell ref="I28:J28"/>
    <mergeCell ref="K28:N28"/>
    <mergeCell ref="A29:D29"/>
    <mergeCell ref="E29:F29"/>
    <mergeCell ref="H29:N29"/>
    <mergeCell ref="A30:N30"/>
    <mergeCell ref="B31:D31"/>
    <mergeCell ref="G31:N31"/>
    <mergeCell ref="B32:D32"/>
    <mergeCell ref="G32:J32"/>
    <mergeCell ref="K32:M32"/>
    <mergeCell ref="B33:D33"/>
    <mergeCell ref="G33:J33"/>
    <mergeCell ref="K33:M33"/>
    <mergeCell ref="A34:D34"/>
    <mergeCell ref="G34:N34"/>
    <mergeCell ref="A35:D35"/>
    <mergeCell ref="G35:J35"/>
    <mergeCell ref="K35:M35"/>
    <mergeCell ref="A36:D36"/>
    <mergeCell ref="A37:D37"/>
    <mergeCell ref="E37:N37"/>
    <mergeCell ref="A38:D38"/>
    <mergeCell ref="E38:N38"/>
    <mergeCell ref="A39:N39"/>
    <mergeCell ref="C40:N40"/>
    <mergeCell ref="C41:N41"/>
    <mergeCell ref="C42:D42"/>
    <mergeCell ref="I42:N42"/>
    <mergeCell ref="C45:N45"/>
    <mergeCell ref="D46:F46"/>
    <mergeCell ref="J46:N46"/>
    <mergeCell ref="D47:N47"/>
    <mergeCell ref="A48:N48"/>
    <mergeCell ref="B49:D49"/>
    <mergeCell ref="G49:N49"/>
    <mergeCell ref="B50:D50"/>
    <mergeCell ref="G50:K50"/>
    <mergeCell ref="L50:M50"/>
    <mergeCell ref="B51:D51"/>
    <mergeCell ref="G51:K51"/>
    <mergeCell ref="L51:M51"/>
    <mergeCell ref="A52:D52"/>
    <mergeCell ref="G52:N52"/>
    <mergeCell ref="A53:D53"/>
    <mergeCell ref="G53:K53"/>
    <mergeCell ref="L53:M53"/>
    <mergeCell ref="A54:D54"/>
    <mergeCell ref="A62:N62"/>
    <mergeCell ref="A63:G63"/>
    <mergeCell ref="C64:F64"/>
    <mergeCell ref="G64:H64"/>
    <mergeCell ref="I64:N64"/>
    <mergeCell ref="C65:F65"/>
    <mergeCell ref="G65:H65"/>
    <mergeCell ref="I65:N65"/>
    <mergeCell ref="C66:F66"/>
    <mergeCell ref="G66:H66"/>
    <mergeCell ref="I66:N66"/>
    <mergeCell ref="A67:G67"/>
    <mergeCell ref="A68:N68"/>
    <mergeCell ref="A69:G69"/>
    <mergeCell ref="C70:N70"/>
    <mergeCell ref="C71:N71"/>
    <mergeCell ref="C72:D72"/>
    <mergeCell ref="I72:N72"/>
    <mergeCell ref="C75:N75"/>
    <mergeCell ref="D76:F76"/>
    <mergeCell ref="J76:N76"/>
    <mergeCell ref="D77:N77"/>
    <mergeCell ref="A78:N78"/>
    <mergeCell ref="B79:D79"/>
    <mergeCell ref="G79:N79"/>
    <mergeCell ref="B80:D80"/>
    <mergeCell ref="G80:K80"/>
    <mergeCell ref="L80:M80"/>
    <mergeCell ref="B81:D81"/>
    <mergeCell ref="G81:K81"/>
    <mergeCell ref="L81:M81"/>
    <mergeCell ref="A82:D82"/>
    <mergeCell ref="G82:N82"/>
    <mergeCell ref="A83:D83"/>
    <mergeCell ref="G83:K83"/>
    <mergeCell ref="L83:M83"/>
    <mergeCell ref="A84:D84"/>
    <mergeCell ref="B5:B8"/>
    <mergeCell ref="C6:D7"/>
    <mergeCell ref="F6:H7"/>
    <mergeCell ref="J6:N7"/>
    <mergeCell ref="B9:B10"/>
    <mergeCell ref="A11:B12"/>
    <mergeCell ref="G13:H15"/>
    <mergeCell ref="I14:N15"/>
    <mergeCell ref="B17:C20"/>
    <mergeCell ref="D19:D20"/>
    <mergeCell ref="E19:N20"/>
    <mergeCell ref="A21:A22"/>
    <mergeCell ref="A24:D25"/>
    <mergeCell ref="K24:N27"/>
    <mergeCell ref="A26:A28"/>
    <mergeCell ref="A31:A33"/>
    <mergeCell ref="B42:B45"/>
    <mergeCell ref="C43:D44"/>
    <mergeCell ref="F43:H44"/>
    <mergeCell ref="J43:N44"/>
    <mergeCell ref="B46:B47"/>
    <mergeCell ref="A49:A51"/>
    <mergeCell ref="B56:N59"/>
    <mergeCell ref="A64:A66"/>
    <mergeCell ref="B72:B75"/>
    <mergeCell ref="C73:D74"/>
    <mergeCell ref="F73:H74"/>
    <mergeCell ref="J73:N74"/>
    <mergeCell ref="B76:B77"/>
    <mergeCell ref="A79:A81"/>
    <mergeCell ref="A2:A10"/>
    <mergeCell ref="A13:A20"/>
    <mergeCell ref="A40:A47"/>
    <mergeCell ref="A70:A77"/>
  </mergeCells>
  <phoneticPr fontId="11"/>
  <printOptions horizontalCentered="1"/>
  <pageMargins left="0.70866141732283472" right="0.70866141732283472" top="0.74803149606299213" bottom="0.74803149606299213" header="0.31496062992125984" footer="0.31496062992125984"/>
  <pageSetup paperSize="9" scale="50" fitToWidth="1" fitToHeight="1" orientation="portrait" usePrinterDefaults="1" r:id="rId1"/>
  <headerFooter alignWithMargins="0"/>
  <drawing r:id="rId2"/>
  <legacyDrawing r:id="rId3"/>
  <mc:AlternateContent>
    <mc:Choice xmlns:x14="http://schemas.microsoft.com/office/spreadsheetml/2009/9/main" Requires="x14">
      <controls>
        <mc:AlternateContent>
          <mc:Choice Requires="x14">
            <control shapeId="11265" r:id="rId4" name="チェック 1">
              <controlPr defaultSize="0" autoFill="0" autoLine="0" autoPict="0">
                <anchor moveWithCells="1">
                  <from xmlns:xdr="http://schemas.openxmlformats.org/drawingml/2006/spreadsheetDrawing">
                    <xdr:col>2</xdr:col>
                    <xdr:colOff>153035</xdr:colOff>
                    <xdr:row>9</xdr:row>
                    <xdr:rowOff>172085</xdr:rowOff>
                  </from>
                  <to xmlns:xdr="http://schemas.openxmlformats.org/drawingml/2006/spreadsheetDrawing">
                    <xdr:col>2</xdr:col>
                    <xdr:colOff>733425</xdr:colOff>
                    <xdr:row>11</xdr:row>
                    <xdr:rowOff>19685</xdr:rowOff>
                  </to>
                </anchor>
              </controlPr>
            </control>
          </mc:Choice>
        </mc:AlternateContent>
        <mc:AlternateContent>
          <mc:Choice Requires="x14">
            <control shapeId="11266" r:id="rId5" name="チェック 2">
              <controlPr defaultSize="0" autoFill="0" autoLine="0" autoPict="0">
                <anchor moveWithCells="1">
                  <from xmlns:xdr="http://schemas.openxmlformats.org/drawingml/2006/spreadsheetDrawing">
                    <xdr:col>3</xdr:col>
                    <xdr:colOff>66675</xdr:colOff>
                    <xdr:row>9</xdr:row>
                    <xdr:rowOff>172085</xdr:rowOff>
                  </from>
                  <to xmlns:xdr="http://schemas.openxmlformats.org/drawingml/2006/spreadsheetDrawing">
                    <xdr:col>3</xdr:col>
                    <xdr:colOff>742950</xdr:colOff>
                    <xdr:row>11</xdr:row>
                    <xdr:rowOff>19685</xdr:rowOff>
                  </to>
                </anchor>
              </controlPr>
            </control>
          </mc:Choice>
        </mc:AlternateContent>
        <mc:AlternateContent>
          <mc:Choice Requires="x14">
            <control shapeId="11267" r:id="rId6" name="チェック 3">
              <controlPr defaultSize="0" autoFill="0" autoLine="0" autoPict="0">
                <anchor moveWithCells="1">
                  <from xmlns:xdr="http://schemas.openxmlformats.org/drawingml/2006/spreadsheetDrawing">
                    <xdr:col>6</xdr:col>
                    <xdr:colOff>152400</xdr:colOff>
                    <xdr:row>9</xdr:row>
                    <xdr:rowOff>161925</xdr:rowOff>
                  </from>
                  <to xmlns:xdr="http://schemas.openxmlformats.org/drawingml/2006/spreadsheetDrawing">
                    <xdr:col>7</xdr:col>
                    <xdr:colOff>390525</xdr:colOff>
                    <xdr:row>11</xdr:row>
                    <xdr:rowOff>47625</xdr:rowOff>
                  </to>
                </anchor>
              </controlPr>
            </control>
          </mc:Choice>
        </mc:AlternateContent>
        <mc:AlternateContent>
          <mc:Choice Requires="x14">
            <control shapeId="11268" r:id="rId7" name="チェック 4">
              <controlPr defaultSize="0" autoFill="0" autoLine="0" autoPict="0">
                <anchor moveWithCells="1">
                  <from xmlns:xdr="http://schemas.openxmlformats.org/drawingml/2006/spreadsheetDrawing">
                    <xdr:col>7</xdr:col>
                    <xdr:colOff>219075</xdr:colOff>
                    <xdr:row>9</xdr:row>
                    <xdr:rowOff>161925</xdr:rowOff>
                  </from>
                  <to xmlns:xdr="http://schemas.openxmlformats.org/drawingml/2006/spreadsheetDrawing">
                    <xdr:col>8</xdr:col>
                    <xdr:colOff>485775</xdr:colOff>
                    <xdr:row>11</xdr:row>
                    <xdr:rowOff>38100</xdr:rowOff>
                  </to>
                </anchor>
              </controlPr>
            </control>
          </mc:Choice>
        </mc:AlternateContent>
        <mc:AlternateContent>
          <mc:Choice Requires="x14">
            <control shapeId="11269" r:id="rId8" name="チェック 5">
              <controlPr defaultSize="0" autoFill="0" autoLine="0" autoPict="0">
                <anchor moveWithCells="1">
                  <from xmlns:xdr="http://schemas.openxmlformats.org/drawingml/2006/spreadsheetDrawing">
                    <xdr:col>8</xdr:col>
                    <xdr:colOff>371475</xdr:colOff>
                    <xdr:row>9</xdr:row>
                    <xdr:rowOff>152400</xdr:rowOff>
                  </from>
                  <to xmlns:xdr="http://schemas.openxmlformats.org/drawingml/2006/spreadsheetDrawing">
                    <xdr:col>13</xdr:col>
                    <xdr:colOff>19050</xdr:colOff>
                    <xdr:row>11</xdr:row>
                    <xdr:rowOff>38100</xdr:rowOff>
                  </to>
                </anchor>
              </controlPr>
            </control>
          </mc:Choice>
        </mc:AlternateContent>
        <mc:AlternateContent>
          <mc:Choice Requires="x14">
            <control shapeId="11270" r:id="rId9" name="チェック 6">
              <controlPr defaultSize="0" autoFill="0" autoLine="0" autoPict="0">
                <anchor moveWithCells="1">
                  <from xmlns:xdr="http://schemas.openxmlformats.org/drawingml/2006/spreadsheetDrawing">
                    <xdr:col>4</xdr:col>
                    <xdr:colOff>123825</xdr:colOff>
                    <xdr:row>35</xdr:row>
                    <xdr:rowOff>152400</xdr:rowOff>
                  </from>
                  <to xmlns:xdr="http://schemas.openxmlformats.org/drawingml/2006/spreadsheetDrawing">
                    <xdr:col>5</xdr:col>
                    <xdr:colOff>428625</xdr:colOff>
                    <xdr:row>37</xdr:row>
                    <xdr:rowOff>47625</xdr:rowOff>
                  </to>
                </anchor>
              </controlPr>
            </control>
          </mc:Choice>
        </mc:AlternateContent>
        <mc:AlternateContent>
          <mc:Choice Requires="x14">
            <control shapeId="11271" r:id="rId10" name="チェック 7">
              <controlPr defaultSize="0" autoFill="0" autoLine="0" autoPict="0">
                <anchor moveWithCells="1">
                  <from xmlns:xdr="http://schemas.openxmlformats.org/drawingml/2006/spreadsheetDrawing">
                    <xdr:col>6</xdr:col>
                    <xdr:colOff>266700</xdr:colOff>
                    <xdr:row>35</xdr:row>
                    <xdr:rowOff>152400</xdr:rowOff>
                  </from>
                  <to xmlns:xdr="http://schemas.openxmlformats.org/drawingml/2006/spreadsheetDrawing">
                    <xdr:col>8</xdr:col>
                    <xdr:colOff>257175</xdr:colOff>
                    <xdr:row>37</xdr:row>
                    <xdr:rowOff>47625</xdr:rowOff>
                  </to>
                </anchor>
              </controlPr>
            </control>
          </mc:Choice>
        </mc:AlternateContent>
        <mc:AlternateContent>
          <mc:Choice Requires="x14">
            <control shapeId="11272" r:id="rId11" name="チェック 8">
              <controlPr defaultSize="0" autoFill="0" autoLine="0" autoPict="0">
                <anchor moveWithCells="1">
                  <from xmlns:xdr="http://schemas.openxmlformats.org/drawingml/2006/spreadsheetDrawing">
                    <xdr:col>9</xdr:col>
                    <xdr:colOff>0</xdr:colOff>
                    <xdr:row>35</xdr:row>
                    <xdr:rowOff>142875</xdr:rowOff>
                  </from>
                  <to xmlns:xdr="http://schemas.openxmlformats.org/drawingml/2006/spreadsheetDrawing">
                    <xdr:col>11</xdr:col>
                    <xdr:colOff>200025</xdr:colOff>
                    <xdr:row>37</xdr:row>
                    <xdr:rowOff>38100</xdr:rowOff>
                  </to>
                </anchor>
              </controlPr>
            </control>
          </mc:Choice>
        </mc:AlternateContent>
        <mc:AlternateContent>
          <mc:Choice Requires="x14">
            <control shapeId="11273" r:id="rId12" name="チェック 9">
              <controlPr defaultSize="0" autoFill="0" autoLine="0" autoPict="0">
                <anchor moveWithCells="1">
                  <from xmlns:xdr="http://schemas.openxmlformats.org/drawingml/2006/spreadsheetDrawing">
                    <xdr:col>4</xdr:col>
                    <xdr:colOff>123825</xdr:colOff>
                    <xdr:row>52</xdr:row>
                    <xdr:rowOff>142875</xdr:rowOff>
                  </from>
                  <to xmlns:xdr="http://schemas.openxmlformats.org/drawingml/2006/spreadsheetDrawing">
                    <xdr:col>5</xdr:col>
                    <xdr:colOff>428625</xdr:colOff>
                    <xdr:row>54</xdr:row>
                    <xdr:rowOff>46990</xdr:rowOff>
                  </to>
                </anchor>
              </controlPr>
            </control>
          </mc:Choice>
        </mc:AlternateContent>
        <mc:AlternateContent>
          <mc:Choice Requires="x14">
            <control shapeId="11274" r:id="rId13" name="チェック 10">
              <controlPr defaultSize="0" autoFill="0" autoLine="0" autoPict="0">
                <anchor moveWithCells="1">
                  <from xmlns:xdr="http://schemas.openxmlformats.org/drawingml/2006/spreadsheetDrawing">
                    <xdr:col>6</xdr:col>
                    <xdr:colOff>266700</xdr:colOff>
                    <xdr:row>52</xdr:row>
                    <xdr:rowOff>152400</xdr:rowOff>
                  </from>
                  <to xmlns:xdr="http://schemas.openxmlformats.org/drawingml/2006/spreadsheetDrawing">
                    <xdr:col>8</xdr:col>
                    <xdr:colOff>257175</xdr:colOff>
                    <xdr:row>54</xdr:row>
                    <xdr:rowOff>46990</xdr:rowOff>
                  </to>
                </anchor>
              </controlPr>
            </control>
          </mc:Choice>
        </mc:AlternateContent>
        <mc:AlternateContent>
          <mc:Choice Requires="x14">
            <control shapeId="11275" r:id="rId14" name="チェック 11">
              <controlPr defaultSize="0" autoFill="0" autoLine="0" autoPict="0">
                <anchor moveWithCells="1">
                  <from xmlns:xdr="http://schemas.openxmlformats.org/drawingml/2006/spreadsheetDrawing">
                    <xdr:col>9</xdr:col>
                    <xdr:colOff>0</xdr:colOff>
                    <xdr:row>52</xdr:row>
                    <xdr:rowOff>152400</xdr:rowOff>
                  </from>
                  <to xmlns:xdr="http://schemas.openxmlformats.org/drawingml/2006/spreadsheetDrawing">
                    <xdr:col>11</xdr:col>
                    <xdr:colOff>200025</xdr:colOff>
                    <xdr:row>54</xdr:row>
                    <xdr:rowOff>46990</xdr:rowOff>
                  </to>
                </anchor>
              </controlPr>
            </control>
          </mc:Choice>
        </mc:AlternateContent>
        <mc:AlternateContent>
          <mc:Choice Requires="x14">
            <control shapeId="11276" r:id="rId15" name="チェック 12">
              <controlPr defaultSize="0" autoFill="0" autoLine="0" autoPict="0">
                <anchor moveWithCells="1">
                  <from xmlns:xdr="http://schemas.openxmlformats.org/drawingml/2006/spreadsheetDrawing">
                    <xdr:col>4</xdr:col>
                    <xdr:colOff>123825</xdr:colOff>
                    <xdr:row>82</xdr:row>
                    <xdr:rowOff>142875</xdr:rowOff>
                  </from>
                  <to xmlns:xdr="http://schemas.openxmlformats.org/drawingml/2006/spreadsheetDrawing">
                    <xdr:col>5</xdr:col>
                    <xdr:colOff>428625</xdr:colOff>
                    <xdr:row>84</xdr:row>
                    <xdr:rowOff>46990</xdr:rowOff>
                  </to>
                </anchor>
              </controlPr>
            </control>
          </mc:Choice>
        </mc:AlternateContent>
        <mc:AlternateContent>
          <mc:Choice Requires="x14">
            <control shapeId="11277" r:id="rId16" name="チェック 13">
              <controlPr defaultSize="0" autoFill="0" autoLine="0" autoPict="0">
                <anchor moveWithCells="1">
                  <from xmlns:xdr="http://schemas.openxmlformats.org/drawingml/2006/spreadsheetDrawing">
                    <xdr:col>6</xdr:col>
                    <xdr:colOff>266700</xdr:colOff>
                    <xdr:row>82</xdr:row>
                    <xdr:rowOff>152400</xdr:rowOff>
                  </from>
                  <to xmlns:xdr="http://schemas.openxmlformats.org/drawingml/2006/spreadsheetDrawing">
                    <xdr:col>8</xdr:col>
                    <xdr:colOff>257175</xdr:colOff>
                    <xdr:row>84</xdr:row>
                    <xdr:rowOff>46990</xdr:rowOff>
                  </to>
                </anchor>
              </controlPr>
            </control>
          </mc:Choice>
        </mc:AlternateContent>
        <mc:AlternateContent>
          <mc:Choice Requires="x14">
            <control shapeId="11278" r:id="rId17" name="チェック 14">
              <controlPr defaultSize="0" autoFill="0" autoLine="0" autoPict="0">
                <anchor moveWithCells="1">
                  <from xmlns:xdr="http://schemas.openxmlformats.org/drawingml/2006/spreadsheetDrawing">
                    <xdr:col>9</xdr:col>
                    <xdr:colOff>0</xdr:colOff>
                    <xdr:row>82</xdr:row>
                    <xdr:rowOff>152400</xdr:rowOff>
                  </from>
                  <to xmlns:xdr="http://schemas.openxmlformats.org/drawingml/2006/spreadsheetDrawing">
                    <xdr:col>11</xdr:col>
                    <xdr:colOff>200025</xdr:colOff>
                    <xdr:row>84</xdr:row>
                    <xdr:rowOff>46990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A1:Z29"/>
  <sheetViews>
    <sheetView view="pageBreakPreview" zoomScaleSheetLayoutView="100" workbookViewId="0">
      <selection sqref="A1:T1"/>
    </sheetView>
  </sheetViews>
  <sheetFormatPr defaultColWidth="8.75" defaultRowHeight="13.5"/>
  <cols>
    <col min="1" max="1" width="6.75" style="113" customWidth="1"/>
    <col min="2" max="2" width="5.125" style="113" customWidth="1"/>
    <col min="3" max="3" width="6.25" style="113" customWidth="1"/>
    <col min="4" max="4" width="8" style="113" customWidth="1"/>
    <col min="5" max="5" width="11.75" style="113" customWidth="1"/>
    <col min="6" max="19" width="5.125" style="113" customWidth="1"/>
    <col min="20" max="20" width="12.375" style="113" customWidth="1"/>
    <col min="21" max="25" width="8.75" style="113"/>
    <col min="26" max="26" width="9.375" style="113" bestFit="1" customWidth="1"/>
    <col min="27" max="16384" width="8.75" style="113"/>
  </cols>
  <sheetData>
    <row r="1" spans="1:26" ht="36" customHeight="1">
      <c r="A1" s="1687" t="s">
        <v>667</v>
      </c>
      <c r="B1" s="1687"/>
      <c r="C1" s="1687"/>
      <c r="D1" s="1687"/>
      <c r="E1" s="1687"/>
      <c r="F1" s="1687"/>
      <c r="G1" s="1687"/>
      <c r="H1" s="1687"/>
      <c r="I1" s="1687"/>
      <c r="J1" s="1687"/>
      <c r="K1" s="1687"/>
      <c r="L1" s="1687"/>
      <c r="M1" s="1687"/>
      <c r="N1" s="1687"/>
      <c r="O1" s="1687"/>
      <c r="P1" s="1687"/>
      <c r="Q1" s="1687"/>
      <c r="R1" s="1687"/>
      <c r="S1" s="1687"/>
      <c r="T1" s="1687"/>
    </row>
    <row r="2" spans="1:26" ht="15" customHeight="1">
      <c r="A2" s="1688" t="s">
        <v>421</v>
      </c>
      <c r="B2" s="383" t="s">
        <v>164</v>
      </c>
      <c r="C2" s="623"/>
      <c r="D2" s="1697"/>
      <c r="E2" s="1700"/>
      <c r="F2" s="1700"/>
      <c r="G2" s="1700"/>
      <c r="H2" s="1700"/>
      <c r="I2" s="1700"/>
      <c r="J2" s="1700"/>
      <c r="K2" s="1700"/>
      <c r="L2" s="1700"/>
      <c r="M2" s="1700"/>
      <c r="N2" s="1700"/>
      <c r="O2" s="1700"/>
      <c r="P2" s="1700"/>
      <c r="Q2" s="1700"/>
      <c r="R2" s="1700"/>
      <c r="S2" s="1700"/>
      <c r="T2" s="1717"/>
    </row>
    <row r="3" spans="1:26" ht="15" customHeight="1">
      <c r="A3" s="1689"/>
      <c r="B3" s="638" t="s">
        <v>64</v>
      </c>
      <c r="C3" s="810"/>
      <c r="D3" s="1350"/>
      <c r="E3" s="1030"/>
      <c r="F3" s="1030"/>
      <c r="G3" s="1030"/>
      <c r="H3" s="1030"/>
      <c r="I3" s="1030"/>
      <c r="J3" s="1030"/>
      <c r="K3" s="1030"/>
      <c r="L3" s="1030"/>
      <c r="M3" s="1030"/>
      <c r="N3" s="1030"/>
      <c r="O3" s="1030"/>
      <c r="P3" s="1030"/>
      <c r="Q3" s="1030"/>
      <c r="R3" s="1030"/>
      <c r="S3" s="1030"/>
      <c r="T3" s="1070"/>
    </row>
    <row r="4" spans="1:26" ht="30" customHeight="1">
      <c r="A4" s="1689"/>
      <c r="B4" s="398" t="s">
        <v>554</v>
      </c>
      <c r="C4" s="431"/>
      <c r="D4" s="639"/>
      <c r="E4" s="658"/>
      <c r="F4" s="658"/>
      <c r="G4" s="658"/>
      <c r="H4" s="658"/>
      <c r="I4" s="658"/>
      <c r="J4" s="658"/>
      <c r="K4" s="658"/>
      <c r="L4" s="658"/>
      <c r="M4" s="658"/>
      <c r="N4" s="658"/>
      <c r="O4" s="658"/>
      <c r="P4" s="658"/>
      <c r="Q4" s="658"/>
      <c r="R4" s="658"/>
      <c r="S4" s="658"/>
      <c r="T4" s="941"/>
    </row>
    <row r="5" spans="1:26" ht="15" customHeight="1">
      <c r="A5" s="1689"/>
      <c r="B5" s="518" t="s">
        <v>431</v>
      </c>
      <c r="C5" s="451"/>
      <c r="D5" s="1698" t="s">
        <v>83</v>
      </c>
      <c r="E5" s="1701"/>
      <c r="F5" s="443"/>
      <c r="G5" s="443"/>
      <c r="H5" s="396" t="s">
        <v>684</v>
      </c>
      <c r="I5" s="443"/>
      <c r="J5" s="443"/>
      <c r="K5" s="396" t="s">
        <v>371</v>
      </c>
      <c r="L5" s="396"/>
      <c r="M5" s="396"/>
      <c r="N5" s="396"/>
      <c r="O5" s="396"/>
      <c r="P5" s="396"/>
      <c r="Q5" s="396"/>
      <c r="R5" s="396"/>
      <c r="S5" s="396"/>
      <c r="T5" s="558"/>
    </row>
    <row r="6" spans="1:26" ht="15" customHeight="1">
      <c r="A6" s="1689"/>
      <c r="B6" s="766"/>
      <c r="C6" s="452"/>
      <c r="D6" s="36"/>
      <c r="E6" s="23"/>
      <c r="F6" s="23"/>
      <c r="G6" s="23"/>
      <c r="H6" s="108" t="s">
        <v>137</v>
      </c>
      <c r="I6" s="23" t="s">
        <v>144</v>
      </c>
      <c r="J6" s="23"/>
      <c r="K6" s="23"/>
      <c r="L6" s="23"/>
      <c r="M6" s="23"/>
      <c r="N6" s="23"/>
      <c r="O6" s="108" t="s">
        <v>167</v>
      </c>
      <c r="P6" s="23" t="s">
        <v>178</v>
      </c>
      <c r="Q6" s="173"/>
      <c r="R6" s="173"/>
      <c r="S6" s="173"/>
      <c r="T6" s="1313"/>
    </row>
    <row r="7" spans="1:26" ht="15" customHeight="1">
      <c r="A7" s="1689"/>
      <c r="B7" s="766"/>
      <c r="C7" s="452"/>
      <c r="D7" s="36"/>
      <c r="E7" s="23"/>
      <c r="F7" s="23"/>
      <c r="G7" s="23"/>
      <c r="H7" s="108" t="s">
        <v>143</v>
      </c>
      <c r="I7" s="23" t="s">
        <v>147</v>
      </c>
      <c r="J7" s="23"/>
      <c r="K7" s="23"/>
      <c r="L7" s="23"/>
      <c r="M7" s="23"/>
      <c r="N7" s="23"/>
      <c r="O7" s="108" t="s">
        <v>170</v>
      </c>
      <c r="P7" s="23" t="s">
        <v>181</v>
      </c>
      <c r="Q7" s="173"/>
      <c r="R7" s="173"/>
      <c r="S7" s="173"/>
      <c r="T7" s="1313"/>
    </row>
    <row r="8" spans="1:26" ht="18.95" customHeight="1">
      <c r="A8" s="1689"/>
      <c r="B8" s="519"/>
      <c r="C8" s="529"/>
      <c r="D8" s="634"/>
      <c r="E8" s="654"/>
      <c r="F8" s="654"/>
      <c r="G8" s="654"/>
      <c r="H8" s="654"/>
      <c r="I8" s="654"/>
      <c r="J8" s="654"/>
      <c r="K8" s="654"/>
      <c r="L8" s="654"/>
      <c r="M8" s="475"/>
      <c r="N8" s="475"/>
      <c r="O8" s="654"/>
      <c r="P8" s="654"/>
      <c r="Q8" s="654"/>
      <c r="R8" s="654"/>
      <c r="S8" s="654"/>
      <c r="T8" s="713"/>
    </row>
    <row r="9" spans="1:26" ht="15" customHeight="1">
      <c r="A9" s="1689"/>
      <c r="B9" s="518" t="s">
        <v>210</v>
      </c>
      <c r="C9" s="451"/>
      <c r="D9" s="398" t="s">
        <v>60</v>
      </c>
      <c r="E9" s="627"/>
      <c r="F9" s="911"/>
      <c r="G9" s="672"/>
      <c r="H9" s="672"/>
      <c r="I9" s="672"/>
      <c r="J9" s="672"/>
      <c r="K9" s="695" t="s">
        <v>159</v>
      </c>
      <c r="L9" s="695"/>
      <c r="M9" s="885"/>
      <c r="N9" s="903"/>
      <c r="O9" s="424" t="s">
        <v>136</v>
      </c>
      <c r="P9" s="445"/>
      <c r="Q9" s="911"/>
      <c r="R9" s="672"/>
      <c r="S9" s="672"/>
      <c r="T9" s="715"/>
    </row>
    <row r="10" spans="1:26" ht="15" customHeight="1">
      <c r="A10" s="1690"/>
      <c r="B10" s="519"/>
      <c r="C10" s="529"/>
      <c r="D10" s="637" t="s">
        <v>134</v>
      </c>
      <c r="E10" s="1536"/>
      <c r="F10" s="1559"/>
      <c r="G10" s="1559"/>
      <c r="H10" s="1559"/>
      <c r="I10" s="1559"/>
      <c r="J10" s="1559"/>
      <c r="K10" s="1559"/>
      <c r="L10" s="1559"/>
      <c r="M10" s="1559"/>
      <c r="N10" s="1559"/>
      <c r="O10" s="1559"/>
      <c r="P10" s="1559"/>
      <c r="Q10" s="1559"/>
      <c r="R10" s="1559"/>
      <c r="S10" s="1559"/>
      <c r="T10" s="1718"/>
    </row>
    <row r="11" spans="1:26" ht="15" customHeight="1">
      <c r="A11" s="1691" t="s">
        <v>423</v>
      </c>
      <c r="B11" s="398" t="s">
        <v>64</v>
      </c>
      <c r="C11" s="431"/>
      <c r="D11" s="35"/>
      <c r="E11" s="59"/>
      <c r="F11" s="59"/>
      <c r="G11" s="59"/>
      <c r="H11" s="59"/>
      <c r="I11" s="59"/>
      <c r="J11" s="59"/>
      <c r="K11" s="59"/>
      <c r="L11" s="86"/>
      <c r="M11" s="784" t="s">
        <v>473</v>
      </c>
      <c r="N11" s="843"/>
      <c r="O11" s="127" t="s">
        <v>83</v>
      </c>
      <c r="P11" s="141"/>
      <c r="Q11" s="1709"/>
      <c r="R11" s="61" t="s">
        <v>481</v>
      </c>
      <c r="S11" s="336"/>
      <c r="T11" s="1719" t="s">
        <v>592</v>
      </c>
    </row>
    <row r="12" spans="1:26" ht="15" customHeight="1">
      <c r="A12" s="1692"/>
      <c r="B12" s="398" t="s">
        <v>173</v>
      </c>
      <c r="C12" s="431"/>
      <c r="D12" s="1386"/>
      <c r="E12" s="1387"/>
      <c r="F12" s="1387"/>
      <c r="G12" s="1387"/>
      <c r="H12" s="1387"/>
      <c r="I12" s="1387"/>
      <c r="J12" s="1387"/>
      <c r="K12" s="1387"/>
      <c r="L12" s="1393"/>
      <c r="M12" s="607"/>
      <c r="N12" s="844"/>
      <c r="O12" s="705"/>
      <c r="P12" s="475"/>
      <c r="Q12" s="475"/>
      <c r="R12" s="475"/>
      <c r="S12" s="475"/>
      <c r="T12" s="559"/>
    </row>
    <row r="13" spans="1:26" ht="15" customHeight="1">
      <c r="A13" s="1692"/>
      <c r="B13" s="398" t="s">
        <v>61</v>
      </c>
      <c r="C13" s="431"/>
      <c r="D13" s="1699"/>
      <c r="E13" s="1702"/>
      <c r="F13" s="1703"/>
      <c r="G13" s="1703"/>
      <c r="H13" s="1703"/>
      <c r="I13" s="1703"/>
      <c r="J13" s="1703"/>
      <c r="K13" s="1703"/>
      <c r="L13" s="1707"/>
      <c r="M13" s="607"/>
      <c r="N13" s="844"/>
      <c r="O13" s="705"/>
      <c r="P13" s="1061"/>
      <c r="Q13" s="1061"/>
      <c r="R13" s="1061"/>
      <c r="S13" s="1061"/>
      <c r="T13" s="559"/>
    </row>
    <row r="14" spans="1:26" ht="29.25" customHeight="1">
      <c r="A14" s="1692"/>
      <c r="B14" s="393" t="s">
        <v>611</v>
      </c>
      <c r="C14" s="429"/>
      <c r="D14" s="429"/>
      <c r="E14" s="429"/>
      <c r="F14" s="425"/>
      <c r="G14" s="446"/>
      <c r="H14" s="446"/>
      <c r="I14" s="446"/>
      <c r="J14" s="446"/>
      <c r="K14" s="446"/>
      <c r="L14" s="446"/>
      <c r="M14" s="446"/>
      <c r="N14" s="446"/>
      <c r="O14" s="446"/>
      <c r="P14" s="446"/>
      <c r="Q14" s="446"/>
      <c r="R14" s="446"/>
      <c r="S14" s="446"/>
      <c r="T14" s="718"/>
      <c r="Z14" s="734"/>
    </row>
    <row r="15" spans="1:26" ht="42.75" customHeight="1">
      <c r="A15" s="1689"/>
      <c r="B15" s="357" t="s">
        <v>555</v>
      </c>
      <c r="C15" s="357"/>
      <c r="D15" s="357"/>
      <c r="E15" s="1629" t="s">
        <v>163</v>
      </c>
      <c r="F15" s="490"/>
      <c r="G15" s="430"/>
      <c r="H15" s="430"/>
      <c r="I15" s="430"/>
      <c r="J15" s="430"/>
      <c r="K15" s="430"/>
      <c r="L15" s="430"/>
      <c r="M15" s="430"/>
      <c r="N15" s="430"/>
      <c r="O15" s="430"/>
      <c r="P15" s="430"/>
      <c r="Q15" s="450"/>
      <c r="R15" s="1440" t="s">
        <v>713</v>
      </c>
      <c r="S15" s="1716"/>
      <c r="T15" s="1720"/>
    </row>
    <row r="16" spans="1:26" ht="27.75" customHeight="1">
      <c r="A16" s="1689"/>
      <c r="B16" s="357"/>
      <c r="C16" s="357"/>
      <c r="D16" s="357"/>
      <c r="E16" s="466" t="s">
        <v>166</v>
      </c>
      <c r="F16" s="492"/>
      <c r="G16" s="506"/>
      <c r="H16" s="506"/>
      <c r="I16" s="506"/>
      <c r="J16" s="506"/>
      <c r="K16" s="506"/>
      <c r="L16" s="506"/>
      <c r="M16" s="506"/>
      <c r="N16" s="506"/>
      <c r="O16" s="506"/>
      <c r="P16" s="506"/>
      <c r="Q16" s="506"/>
      <c r="R16" s="506"/>
      <c r="S16" s="506"/>
      <c r="T16" s="567"/>
    </row>
    <row r="17" spans="1:20" ht="24.75" customHeight="1">
      <c r="A17" s="1690"/>
      <c r="B17" s="357"/>
      <c r="C17" s="357"/>
      <c r="D17" s="357"/>
      <c r="E17" s="466"/>
      <c r="F17" s="493"/>
      <c r="G17" s="507"/>
      <c r="H17" s="507"/>
      <c r="I17" s="507"/>
      <c r="J17" s="507"/>
      <c r="K17" s="507"/>
      <c r="L17" s="507"/>
      <c r="M17" s="507"/>
      <c r="N17" s="507"/>
      <c r="O17" s="507"/>
      <c r="P17" s="507"/>
      <c r="Q17" s="507"/>
      <c r="R17" s="507"/>
      <c r="S17" s="507"/>
      <c r="T17" s="568"/>
    </row>
    <row r="18" spans="1:20" ht="15" customHeight="1">
      <c r="A18" s="1201" t="s">
        <v>556</v>
      </c>
      <c r="B18" s="395"/>
      <c r="C18" s="395"/>
      <c r="D18" s="395"/>
      <c r="E18" s="395"/>
      <c r="F18" s="395"/>
      <c r="G18" s="395"/>
      <c r="H18" s="395"/>
      <c r="I18" s="395"/>
      <c r="J18" s="395"/>
      <c r="K18" s="395"/>
      <c r="L18" s="395"/>
      <c r="M18" s="395"/>
      <c r="N18" s="395"/>
      <c r="O18" s="395"/>
      <c r="P18" s="395"/>
      <c r="Q18" s="395"/>
      <c r="R18" s="395"/>
      <c r="S18" s="395"/>
      <c r="T18" s="573"/>
    </row>
    <row r="19" spans="1:20" ht="15" customHeight="1">
      <c r="A19" s="359" t="s">
        <v>735</v>
      </c>
      <c r="B19" s="396"/>
      <c r="C19" s="396"/>
      <c r="D19" s="396"/>
      <c r="E19" s="396"/>
      <c r="F19" s="396"/>
      <c r="G19" s="396"/>
      <c r="H19" s="451"/>
      <c r="I19" s="398" t="s">
        <v>637</v>
      </c>
      <c r="J19" s="431"/>
      <c r="K19" s="431"/>
      <c r="L19" s="431"/>
      <c r="M19" s="431"/>
      <c r="N19" s="431"/>
      <c r="O19" s="431"/>
      <c r="P19" s="431"/>
      <c r="Q19" s="1710"/>
      <c r="R19" s="1714"/>
      <c r="S19" s="1714"/>
      <c r="T19" s="1721"/>
    </row>
    <row r="20" spans="1:20" ht="15" customHeight="1">
      <c r="A20" s="360"/>
      <c r="B20" s="397"/>
      <c r="C20" s="397"/>
      <c r="D20" s="397"/>
      <c r="E20" s="397"/>
      <c r="F20" s="397"/>
      <c r="G20" s="397"/>
      <c r="H20" s="452"/>
      <c r="I20" s="398" t="s">
        <v>737</v>
      </c>
      <c r="J20" s="431"/>
      <c r="K20" s="431"/>
      <c r="L20" s="453"/>
      <c r="M20" s="398" t="s">
        <v>738</v>
      </c>
      <c r="N20" s="431"/>
      <c r="O20" s="431"/>
      <c r="P20" s="431"/>
      <c r="Q20" s="1711"/>
      <c r="R20" s="103"/>
      <c r="S20" s="103"/>
      <c r="T20" s="1722"/>
    </row>
    <row r="21" spans="1:20" ht="15" customHeight="1">
      <c r="A21" s="1693"/>
      <c r="B21" s="398" t="s">
        <v>510</v>
      </c>
      <c r="C21" s="431"/>
      <c r="D21" s="431"/>
      <c r="E21" s="431"/>
      <c r="F21" s="431"/>
      <c r="G21" s="431"/>
      <c r="H21" s="453"/>
      <c r="I21" s="1704"/>
      <c r="J21" s="1706"/>
      <c r="K21" s="1706"/>
      <c r="L21" s="1708"/>
      <c r="M21" s="1704"/>
      <c r="N21" s="1706"/>
      <c r="O21" s="1706"/>
      <c r="P21" s="1706"/>
      <c r="Q21" s="1711"/>
      <c r="R21" s="103"/>
      <c r="S21" s="103"/>
      <c r="T21" s="1722"/>
    </row>
    <row r="22" spans="1:20" ht="15" customHeight="1">
      <c r="A22" s="1694"/>
      <c r="B22" s="398" t="s">
        <v>439</v>
      </c>
      <c r="C22" s="431"/>
      <c r="D22" s="431"/>
      <c r="E22" s="431"/>
      <c r="F22" s="431"/>
      <c r="G22" s="431"/>
      <c r="H22" s="453"/>
      <c r="I22" s="1704"/>
      <c r="J22" s="1706"/>
      <c r="K22" s="1706"/>
      <c r="L22" s="1708"/>
      <c r="M22" s="1704"/>
      <c r="N22" s="1706"/>
      <c r="O22" s="1706"/>
      <c r="P22" s="1706"/>
      <c r="Q22" s="1711"/>
      <c r="R22" s="103"/>
      <c r="S22" s="103"/>
      <c r="T22" s="1722"/>
    </row>
    <row r="23" spans="1:20" ht="15" customHeight="1">
      <c r="A23" s="1342" t="s">
        <v>112</v>
      </c>
      <c r="B23" s="431"/>
      <c r="C23" s="431"/>
      <c r="D23" s="431"/>
      <c r="E23" s="431"/>
      <c r="F23" s="431"/>
      <c r="G23" s="431"/>
      <c r="H23" s="627"/>
      <c r="I23" s="1705"/>
      <c r="J23" s="1705"/>
      <c r="K23" s="1705"/>
      <c r="L23" s="1705"/>
      <c r="M23" s="1705"/>
      <c r="N23" s="1705"/>
      <c r="O23" s="1705"/>
      <c r="P23" s="1706" t="s">
        <v>114</v>
      </c>
      <c r="Q23" s="1712"/>
      <c r="R23" s="733"/>
      <c r="S23" s="733"/>
      <c r="T23" s="1723"/>
    </row>
    <row r="24" spans="1:20" ht="15" customHeight="1">
      <c r="A24" s="362" t="s">
        <v>430</v>
      </c>
      <c r="B24" s="399"/>
      <c r="C24" s="399"/>
      <c r="D24" s="399"/>
      <c r="E24" s="399"/>
      <c r="F24" s="399"/>
      <c r="G24" s="399"/>
      <c r="H24" s="1356"/>
      <c r="I24" s="1363" t="s">
        <v>467</v>
      </c>
      <c r="J24" s="470"/>
      <c r="K24" s="470"/>
      <c r="L24" s="470"/>
      <c r="M24" s="470"/>
      <c r="N24" s="470"/>
      <c r="O24" s="470"/>
      <c r="P24" s="470"/>
      <c r="Q24" s="1713"/>
      <c r="R24" s="1715"/>
      <c r="S24" s="1715"/>
      <c r="T24" s="1724"/>
    </row>
    <row r="25" spans="1:20" ht="14.45" customHeight="1">
      <c r="A25" s="1604"/>
    </row>
    <row r="26" spans="1:20" ht="14.45" customHeight="1">
      <c r="A26" s="1604" t="s">
        <v>282</v>
      </c>
      <c r="B26" s="404" t="s">
        <v>736</v>
      </c>
      <c r="C26" s="404"/>
      <c r="D26" s="404"/>
      <c r="E26" s="404"/>
      <c r="F26" s="404"/>
      <c r="G26" s="404"/>
      <c r="H26" s="404"/>
      <c r="I26" s="404"/>
      <c r="J26" s="404"/>
      <c r="K26" s="404"/>
      <c r="L26" s="404"/>
      <c r="M26" s="404"/>
      <c r="N26" s="404"/>
      <c r="O26" s="404"/>
      <c r="P26" s="404"/>
      <c r="Q26" s="404"/>
      <c r="R26" s="404"/>
      <c r="S26" s="404"/>
      <c r="T26" s="404"/>
    </row>
    <row r="27" spans="1:20" ht="14.45" customHeight="1">
      <c r="A27" s="1695"/>
      <c r="B27" s="404"/>
      <c r="C27" s="404"/>
      <c r="D27" s="404"/>
      <c r="E27" s="404"/>
      <c r="F27" s="404"/>
      <c r="G27" s="404"/>
      <c r="H27" s="404"/>
      <c r="I27" s="404"/>
      <c r="J27" s="404"/>
      <c r="K27" s="404"/>
      <c r="L27" s="404"/>
      <c r="M27" s="404"/>
      <c r="N27" s="404"/>
      <c r="O27" s="404"/>
      <c r="P27" s="404"/>
      <c r="Q27" s="404"/>
      <c r="R27" s="404"/>
      <c r="S27" s="404"/>
      <c r="T27" s="404"/>
    </row>
    <row r="28" spans="1:20" ht="14.45" customHeight="1">
      <c r="A28" s="1696"/>
      <c r="B28" s="404"/>
      <c r="C28" s="404"/>
      <c r="D28" s="404"/>
      <c r="E28" s="404"/>
      <c r="F28" s="404"/>
      <c r="G28" s="404"/>
      <c r="H28" s="404"/>
      <c r="I28" s="404"/>
      <c r="J28" s="404"/>
      <c r="K28" s="404"/>
      <c r="L28" s="404"/>
      <c r="M28" s="404"/>
      <c r="N28" s="404"/>
      <c r="O28" s="404"/>
      <c r="P28" s="404"/>
      <c r="Q28" s="404"/>
      <c r="R28" s="404"/>
      <c r="S28" s="404"/>
      <c r="T28" s="404"/>
    </row>
    <row r="29" spans="1:20">
      <c r="B29" s="733"/>
    </row>
  </sheetData>
  <mergeCells count="62">
    <mergeCell ref="A1:T1"/>
    <mergeCell ref="B2:C2"/>
    <mergeCell ref="D2:T2"/>
    <mergeCell ref="B3:C3"/>
    <mergeCell ref="D3:T3"/>
    <mergeCell ref="B4:C4"/>
    <mergeCell ref="D4:T4"/>
    <mergeCell ref="D5:E5"/>
    <mergeCell ref="F5:G5"/>
    <mergeCell ref="I5:J5"/>
    <mergeCell ref="L5:T5"/>
    <mergeCell ref="D8:T8"/>
    <mergeCell ref="D9:E9"/>
    <mergeCell ref="F9:J9"/>
    <mergeCell ref="K9:L9"/>
    <mergeCell ref="M9:N9"/>
    <mergeCell ref="O9:P9"/>
    <mergeCell ref="Q9:T9"/>
    <mergeCell ref="D10:E10"/>
    <mergeCell ref="F10:T10"/>
    <mergeCell ref="B11:C11"/>
    <mergeCell ref="D11:L11"/>
    <mergeCell ref="O11:P11"/>
    <mergeCell ref="B12:C12"/>
    <mergeCell ref="D12:L12"/>
    <mergeCell ref="B13:C13"/>
    <mergeCell ref="D13:L13"/>
    <mergeCell ref="B14:E14"/>
    <mergeCell ref="F14:T14"/>
    <mergeCell ref="F15:Q15"/>
    <mergeCell ref="R15:S15"/>
    <mergeCell ref="F16:T16"/>
    <mergeCell ref="F17:T17"/>
    <mergeCell ref="A18:T18"/>
    <mergeCell ref="I19:P19"/>
    <mergeCell ref="I20:L20"/>
    <mergeCell ref="M20:P20"/>
    <mergeCell ref="B21:H21"/>
    <mergeCell ref="I21:L21"/>
    <mergeCell ref="M21:P21"/>
    <mergeCell ref="B22:H22"/>
    <mergeCell ref="I22:L22"/>
    <mergeCell ref="M22:P22"/>
    <mergeCell ref="A23:H23"/>
    <mergeCell ref="I23:O23"/>
    <mergeCell ref="A24:H24"/>
    <mergeCell ref="I24:P24"/>
    <mergeCell ref="B5:C8"/>
    <mergeCell ref="D6:G7"/>
    <mergeCell ref="J6:N7"/>
    <mergeCell ref="Q6:T7"/>
    <mergeCell ref="B9:C10"/>
    <mergeCell ref="M11:N13"/>
    <mergeCell ref="O12:T13"/>
    <mergeCell ref="B15:D17"/>
    <mergeCell ref="E16:E17"/>
    <mergeCell ref="A19:H20"/>
    <mergeCell ref="Q19:T22"/>
    <mergeCell ref="A21:A22"/>
    <mergeCell ref="B26:T28"/>
    <mergeCell ref="A2:A10"/>
    <mergeCell ref="A11:A17"/>
  </mergeCells>
  <phoneticPr fontId="11"/>
  <printOptions horizontalCentered="1"/>
  <pageMargins left="0.70866141732283472" right="0.70866141732283472" top="0.74803149606299213" bottom="0.74803149606299213" header="0.31496062992125984" footer="0.31496062992125984"/>
  <pageSetup paperSize="9" scale="66"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A1:T29"/>
  <sheetViews>
    <sheetView view="pageBreakPreview" zoomScaleSheetLayoutView="100" workbookViewId="0">
      <selection sqref="A1:T1"/>
    </sheetView>
  </sheetViews>
  <sheetFormatPr defaultColWidth="8.75" defaultRowHeight="13.5"/>
  <cols>
    <col min="1" max="1" width="6.75" style="113" customWidth="1"/>
    <col min="2" max="2" width="10.625" style="113" customWidth="1"/>
    <col min="3" max="3" width="8.5" style="113" customWidth="1"/>
    <col min="4" max="4" width="8.375" style="113" customWidth="1"/>
    <col min="5" max="5" width="8.875" style="113" customWidth="1"/>
    <col min="6" max="19" width="5.125" style="113" customWidth="1"/>
    <col min="20" max="20" width="12.375" style="113" customWidth="1"/>
    <col min="21" max="23" width="8" style="113" customWidth="1"/>
    <col min="24" max="16384" width="8.75" style="113"/>
  </cols>
  <sheetData>
    <row r="1" spans="1:20" ht="36" customHeight="1">
      <c r="A1" s="1687" t="s">
        <v>740</v>
      </c>
      <c r="B1" s="1687"/>
      <c r="C1" s="1687"/>
      <c r="D1" s="1687"/>
      <c r="E1" s="1687"/>
      <c r="F1" s="1687"/>
      <c r="G1" s="1687"/>
      <c r="H1" s="1687"/>
      <c r="I1" s="1687"/>
      <c r="J1" s="1687"/>
      <c r="K1" s="1687"/>
      <c r="L1" s="1687"/>
      <c r="M1" s="1687"/>
      <c r="N1" s="1687"/>
      <c r="O1" s="1687"/>
      <c r="P1" s="1687"/>
      <c r="Q1" s="1687"/>
      <c r="R1" s="1687"/>
      <c r="S1" s="1687"/>
      <c r="T1" s="1687"/>
    </row>
    <row r="2" spans="1:20" ht="14.45" customHeight="1">
      <c r="A2" s="1688" t="s">
        <v>421</v>
      </c>
      <c r="B2" s="977" t="s">
        <v>164</v>
      </c>
      <c r="C2" s="1009"/>
      <c r="D2" s="1623"/>
      <c r="E2" s="1627"/>
      <c r="F2" s="1627"/>
      <c r="G2" s="1627"/>
      <c r="H2" s="1627"/>
      <c r="I2" s="1627"/>
      <c r="J2" s="1627"/>
      <c r="K2" s="1627"/>
      <c r="L2" s="1627"/>
      <c r="M2" s="1627"/>
      <c r="N2" s="1627"/>
      <c r="O2" s="1627"/>
      <c r="P2" s="1627"/>
      <c r="Q2" s="1627"/>
      <c r="R2" s="1627"/>
      <c r="S2" s="1627"/>
      <c r="T2" s="1665"/>
    </row>
    <row r="3" spans="1:20" ht="15" customHeight="1">
      <c r="A3" s="1689"/>
      <c r="B3" s="398" t="s">
        <v>64</v>
      </c>
      <c r="C3" s="431"/>
      <c r="D3" s="639"/>
      <c r="E3" s="658"/>
      <c r="F3" s="658"/>
      <c r="G3" s="658"/>
      <c r="H3" s="658"/>
      <c r="I3" s="658"/>
      <c r="J3" s="658"/>
      <c r="K3" s="658"/>
      <c r="L3" s="658"/>
      <c r="M3" s="658"/>
      <c r="N3" s="658"/>
      <c r="O3" s="658"/>
      <c r="P3" s="658"/>
      <c r="Q3" s="658"/>
      <c r="R3" s="658"/>
      <c r="S3" s="658"/>
      <c r="T3" s="941"/>
    </row>
    <row r="4" spans="1:20" ht="30" customHeight="1">
      <c r="A4" s="1689"/>
      <c r="B4" s="398" t="s">
        <v>554</v>
      </c>
      <c r="C4" s="431"/>
      <c r="D4" s="639"/>
      <c r="E4" s="658"/>
      <c r="F4" s="658"/>
      <c r="G4" s="658"/>
      <c r="H4" s="658"/>
      <c r="I4" s="658"/>
      <c r="J4" s="658"/>
      <c r="K4" s="658"/>
      <c r="L4" s="658"/>
      <c r="M4" s="658"/>
      <c r="N4" s="658"/>
      <c r="O4" s="658"/>
      <c r="P4" s="658"/>
      <c r="Q4" s="658"/>
      <c r="R4" s="658"/>
      <c r="S4" s="658"/>
      <c r="T4" s="941"/>
    </row>
    <row r="5" spans="1:20" ht="15" customHeight="1">
      <c r="A5" s="1689"/>
      <c r="B5" s="518" t="s">
        <v>431</v>
      </c>
      <c r="C5" s="451"/>
      <c r="D5" s="1698" t="s">
        <v>83</v>
      </c>
      <c r="E5" s="1701"/>
      <c r="F5" s="443"/>
      <c r="G5" s="443"/>
      <c r="H5" s="396" t="s">
        <v>684</v>
      </c>
      <c r="I5" s="443"/>
      <c r="J5" s="443"/>
      <c r="K5" s="396" t="s">
        <v>371</v>
      </c>
      <c r="L5" s="396"/>
      <c r="M5" s="396"/>
      <c r="N5" s="396"/>
      <c r="O5" s="396"/>
      <c r="P5" s="396"/>
      <c r="Q5" s="396"/>
      <c r="R5" s="396"/>
      <c r="S5" s="396"/>
      <c r="T5" s="558"/>
    </row>
    <row r="6" spans="1:20" ht="15" customHeight="1">
      <c r="A6" s="1689"/>
      <c r="B6" s="766"/>
      <c r="C6" s="452"/>
      <c r="D6" s="36"/>
      <c r="E6" s="23"/>
      <c r="F6" s="23"/>
      <c r="G6" s="23"/>
      <c r="H6" s="108" t="s">
        <v>137</v>
      </c>
      <c r="I6" s="23" t="s">
        <v>144</v>
      </c>
      <c r="J6" s="23"/>
      <c r="K6" s="23"/>
      <c r="L6" s="23"/>
      <c r="M6" s="23"/>
      <c r="N6" s="23"/>
      <c r="O6" s="108" t="s">
        <v>167</v>
      </c>
      <c r="P6" s="23" t="s">
        <v>178</v>
      </c>
      <c r="Q6" s="173"/>
      <c r="R6" s="173"/>
      <c r="S6" s="173"/>
      <c r="T6" s="1313"/>
    </row>
    <row r="7" spans="1:20" ht="15" customHeight="1">
      <c r="A7" s="1689"/>
      <c r="B7" s="766"/>
      <c r="C7" s="452"/>
      <c r="D7" s="36"/>
      <c r="E7" s="23"/>
      <c r="F7" s="23"/>
      <c r="G7" s="23"/>
      <c r="H7" s="108" t="s">
        <v>143</v>
      </c>
      <c r="I7" s="23" t="s">
        <v>147</v>
      </c>
      <c r="J7" s="23"/>
      <c r="K7" s="23"/>
      <c r="L7" s="23"/>
      <c r="M7" s="23"/>
      <c r="N7" s="23"/>
      <c r="O7" s="108" t="s">
        <v>170</v>
      </c>
      <c r="P7" s="23" t="s">
        <v>181</v>
      </c>
      <c r="Q7" s="173"/>
      <c r="R7" s="173"/>
      <c r="S7" s="173"/>
      <c r="T7" s="1313"/>
    </row>
    <row r="8" spans="1:20" ht="18.95" customHeight="1">
      <c r="A8" s="1689"/>
      <c r="B8" s="519"/>
      <c r="C8" s="529"/>
      <c r="D8" s="634" t="s">
        <v>183</v>
      </c>
      <c r="E8" s="654"/>
      <c r="F8" s="654"/>
      <c r="G8" s="654"/>
      <c r="H8" s="654"/>
      <c r="I8" s="654"/>
      <c r="J8" s="654"/>
      <c r="K8" s="654"/>
      <c r="L8" s="654"/>
      <c r="M8" s="475"/>
      <c r="N8" s="475"/>
      <c r="O8" s="654"/>
      <c r="P8" s="654"/>
      <c r="Q8" s="654"/>
      <c r="R8" s="654"/>
      <c r="S8" s="654"/>
      <c r="T8" s="713"/>
    </row>
    <row r="9" spans="1:20" ht="15" customHeight="1">
      <c r="A9" s="1689"/>
      <c r="B9" s="518" t="s">
        <v>210</v>
      </c>
      <c r="C9" s="451"/>
      <c r="D9" s="398" t="s">
        <v>60</v>
      </c>
      <c r="E9" s="627"/>
      <c r="F9" s="911"/>
      <c r="G9" s="672"/>
      <c r="H9" s="672"/>
      <c r="I9" s="672"/>
      <c r="J9" s="672"/>
      <c r="K9" s="695" t="s">
        <v>159</v>
      </c>
      <c r="L9" s="695"/>
      <c r="M9" s="885"/>
      <c r="N9" s="903"/>
      <c r="O9" s="424" t="s">
        <v>136</v>
      </c>
      <c r="P9" s="445"/>
      <c r="Q9" s="911"/>
      <c r="R9" s="672"/>
      <c r="S9" s="672"/>
      <c r="T9" s="715"/>
    </row>
    <row r="10" spans="1:20" ht="15" customHeight="1">
      <c r="A10" s="1690"/>
      <c r="B10" s="519"/>
      <c r="C10" s="529"/>
      <c r="D10" s="637" t="s">
        <v>134</v>
      </c>
      <c r="E10" s="1536"/>
      <c r="F10" s="1559"/>
      <c r="G10" s="1559"/>
      <c r="H10" s="1559"/>
      <c r="I10" s="1559"/>
      <c r="J10" s="1559"/>
      <c r="K10" s="1559"/>
      <c r="L10" s="1559"/>
      <c r="M10" s="1559"/>
      <c r="N10" s="1559"/>
      <c r="O10" s="1559"/>
      <c r="P10" s="1559"/>
      <c r="Q10" s="1559"/>
      <c r="R10" s="1559"/>
      <c r="S10" s="1559"/>
      <c r="T10" s="1718"/>
    </row>
    <row r="11" spans="1:20" ht="15" customHeight="1">
      <c r="A11" s="1691" t="s">
        <v>423</v>
      </c>
      <c r="B11" s="398" t="s">
        <v>64</v>
      </c>
      <c r="C11" s="431"/>
      <c r="D11" s="35"/>
      <c r="E11" s="59"/>
      <c r="F11" s="59"/>
      <c r="G11" s="59"/>
      <c r="H11" s="59"/>
      <c r="I11" s="59"/>
      <c r="J11" s="59"/>
      <c r="K11" s="59"/>
      <c r="L11" s="86"/>
      <c r="M11" s="784" t="s">
        <v>473</v>
      </c>
      <c r="N11" s="843"/>
      <c r="O11" s="127" t="s">
        <v>83</v>
      </c>
      <c r="P11" s="141"/>
      <c r="Q11" s="1709"/>
      <c r="R11" s="61" t="s">
        <v>481</v>
      </c>
      <c r="S11" s="336"/>
      <c r="T11" s="1719" t="s">
        <v>592</v>
      </c>
    </row>
    <row r="12" spans="1:20" ht="15" customHeight="1">
      <c r="A12" s="1692"/>
      <c r="B12" s="398" t="s">
        <v>173</v>
      </c>
      <c r="C12" s="431"/>
      <c r="D12" s="1386"/>
      <c r="E12" s="1387"/>
      <c r="F12" s="1387"/>
      <c r="G12" s="1387"/>
      <c r="H12" s="1387"/>
      <c r="I12" s="1387"/>
      <c r="J12" s="1387"/>
      <c r="K12" s="1387"/>
      <c r="L12" s="1393"/>
      <c r="M12" s="607"/>
      <c r="N12" s="844"/>
      <c r="O12" s="705"/>
      <c r="P12" s="475"/>
      <c r="Q12" s="475"/>
      <c r="R12" s="475"/>
      <c r="S12" s="475"/>
      <c r="T12" s="559"/>
    </row>
    <row r="13" spans="1:20" ht="15" customHeight="1">
      <c r="A13" s="1692"/>
      <c r="B13" s="398" t="s">
        <v>61</v>
      </c>
      <c r="C13" s="431"/>
      <c r="D13" s="1699"/>
      <c r="E13" s="1702"/>
      <c r="F13" s="1703"/>
      <c r="G13" s="1703"/>
      <c r="H13" s="1703"/>
      <c r="I13" s="1703"/>
      <c r="J13" s="1703"/>
      <c r="K13" s="1703"/>
      <c r="L13" s="1707"/>
      <c r="M13" s="607"/>
      <c r="N13" s="844"/>
      <c r="O13" s="705"/>
      <c r="P13" s="1061"/>
      <c r="Q13" s="1061"/>
      <c r="R13" s="1061"/>
      <c r="S13" s="1061"/>
      <c r="T13" s="559"/>
    </row>
    <row r="14" spans="1:20" ht="23.25" customHeight="1">
      <c r="A14" s="1692"/>
      <c r="B14" s="1726" t="s">
        <v>742</v>
      </c>
      <c r="C14" s="430"/>
      <c r="D14" s="430"/>
      <c r="E14" s="430"/>
      <c r="F14" s="425"/>
      <c r="G14" s="446"/>
      <c r="H14" s="446"/>
      <c r="I14" s="446"/>
      <c r="J14" s="446"/>
      <c r="K14" s="446"/>
      <c r="L14" s="446"/>
      <c r="M14" s="446"/>
      <c r="N14" s="446"/>
      <c r="O14" s="446"/>
      <c r="P14" s="446"/>
      <c r="Q14" s="446"/>
      <c r="R14" s="446"/>
      <c r="S14" s="446"/>
      <c r="T14" s="718"/>
    </row>
    <row r="15" spans="1:20" ht="21.75" customHeight="1">
      <c r="A15" s="1692"/>
      <c r="B15" s="1727" t="s">
        <v>654</v>
      </c>
      <c r="C15" s="1227"/>
      <c r="D15" s="1140" t="s">
        <v>457</v>
      </c>
      <c r="E15" s="1155"/>
      <c r="F15" s="425"/>
      <c r="G15" s="446"/>
      <c r="H15" s="446"/>
      <c r="I15" s="446"/>
      <c r="J15" s="446"/>
      <c r="K15" s="446"/>
      <c r="L15" s="446"/>
      <c r="M15" s="446"/>
      <c r="N15" s="446"/>
      <c r="O15" s="446"/>
      <c r="P15" s="446"/>
      <c r="Q15" s="446"/>
      <c r="R15" s="446"/>
      <c r="S15" s="446"/>
      <c r="T15" s="718"/>
    </row>
    <row r="16" spans="1:20" ht="15" customHeight="1">
      <c r="A16" s="1692"/>
      <c r="B16" s="393"/>
      <c r="C16" s="449"/>
      <c r="D16" s="674" t="s">
        <v>166</v>
      </c>
      <c r="E16" s="682"/>
      <c r="F16" s="1524"/>
      <c r="G16" s="1527"/>
      <c r="H16" s="1527"/>
      <c r="I16" s="1527"/>
      <c r="J16" s="1527"/>
      <c r="K16" s="1527"/>
      <c r="L16" s="1527"/>
      <c r="M16" s="1527"/>
      <c r="N16" s="1527"/>
      <c r="O16" s="1527"/>
      <c r="P16" s="1527"/>
      <c r="Q16" s="1527"/>
      <c r="R16" s="1527"/>
      <c r="S16" s="1527"/>
      <c r="T16" s="1584"/>
    </row>
    <row r="17" spans="1:20" ht="15" customHeight="1">
      <c r="A17" s="1692"/>
      <c r="B17" s="394"/>
      <c r="C17" s="450"/>
      <c r="D17" s="675"/>
      <c r="E17" s="683"/>
      <c r="F17" s="1525"/>
      <c r="G17" s="1528"/>
      <c r="H17" s="1528"/>
      <c r="I17" s="1528"/>
      <c r="J17" s="1528"/>
      <c r="K17" s="1528"/>
      <c r="L17" s="1528"/>
      <c r="M17" s="1528"/>
      <c r="N17" s="1528"/>
      <c r="O17" s="1528"/>
      <c r="P17" s="1528"/>
      <c r="Q17" s="1528"/>
      <c r="R17" s="1528"/>
      <c r="S17" s="1528"/>
      <c r="T17" s="1585"/>
    </row>
    <row r="18" spans="1:20" ht="15" customHeight="1">
      <c r="A18" s="1725" t="s">
        <v>556</v>
      </c>
      <c r="B18" s="770"/>
      <c r="C18" s="770"/>
      <c r="D18" s="770"/>
      <c r="E18" s="770"/>
      <c r="F18" s="770"/>
      <c r="G18" s="770"/>
      <c r="H18" s="770"/>
      <c r="I18" s="770"/>
      <c r="J18" s="770"/>
      <c r="K18" s="770"/>
      <c r="L18" s="770"/>
      <c r="M18" s="770"/>
      <c r="N18" s="770"/>
      <c r="O18" s="770"/>
      <c r="P18" s="770"/>
      <c r="Q18" s="770"/>
      <c r="R18" s="770"/>
      <c r="S18" s="770"/>
      <c r="T18" s="1730"/>
    </row>
    <row r="19" spans="1:20" ht="15" customHeight="1">
      <c r="A19" s="360" t="s">
        <v>735</v>
      </c>
      <c r="B19" s="397"/>
      <c r="C19" s="397"/>
      <c r="D19" s="397"/>
      <c r="E19" s="397"/>
      <c r="F19" s="397"/>
      <c r="G19" s="397"/>
      <c r="H19" s="519" t="s">
        <v>161</v>
      </c>
      <c r="I19" s="624"/>
      <c r="J19" s="624"/>
      <c r="K19" s="624"/>
      <c r="L19" s="624"/>
      <c r="M19" s="529"/>
      <c r="N19" s="1728"/>
      <c r="O19" s="403"/>
      <c r="P19" s="403"/>
      <c r="Q19" s="403"/>
      <c r="R19" s="403"/>
      <c r="S19" s="403"/>
      <c r="T19" s="1731"/>
    </row>
    <row r="20" spans="1:20" ht="15" customHeight="1">
      <c r="A20" s="360"/>
      <c r="B20" s="397"/>
      <c r="C20" s="397"/>
      <c r="D20" s="397"/>
      <c r="E20" s="397"/>
      <c r="F20" s="397"/>
      <c r="G20" s="397"/>
      <c r="H20" s="398" t="s">
        <v>489</v>
      </c>
      <c r="I20" s="431"/>
      <c r="J20" s="453"/>
      <c r="K20" s="398" t="s">
        <v>468</v>
      </c>
      <c r="L20" s="431"/>
      <c r="M20" s="453"/>
      <c r="N20" s="1728"/>
      <c r="O20" s="403"/>
      <c r="P20" s="403"/>
      <c r="Q20" s="403"/>
      <c r="R20" s="403"/>
      <c r="S20" s="403"/>
      <c r="T20" s="1731"/>
    </row>
    <row r="21" spans="1:20" ht="15" customHeight="1">
      <c r="A21" s="1693"/>
      <c r="B21" s="398" t="s">
        <v>510</v>
      </c>
      <c r="C21" s="431"/>
      <c r="D21" s="431"/>
      <c r="E21" s="431"/>
      <c r="F21" s="431"/>
      <c r="G21" s="431"/>
      <c r="H21" s="1704"/>
      <c r="I21" s="1706"/>
      <c r="J21" s="1708"/>
      <c r="K21" s="1704"/>
      <c r="L21" s="1706"/>
      <c r="M21" s="1708"/>
      <c r="N21" s="1712"/>
      <c r="O21" s="733"/>
      <c r="P21" s="733"/>
      <c r="Q21" s="733"/>
      <c r="R21" s="733"/>
      <c r="S21" s="733"/>
      <c r="T21" s="1731"/>
    </row>
    <row r="22" spans="1:20" ht="15" customHeight="1">
      <c r="A22" s="1694"/>
      <c r="B22" s="398" t="s">
        <v>439</v>
      </c>
      <c r="C22" s="431"/>
      <c r="D22" s="431"/>
      <c r="E22" s="431"/>
      <c r="F22" s="431"/>
      <c r="G22" s="431"/>
      <c r="H22" s="1704"/>
      <c r="I22" s="1706"/>
      <c r="J22" s="1708"/>
      <c r="K22" s="1704"/>
      <c r="L22" s="1706"/>
      <c r="M22" s="1708"/>
      <c r="N22" s="1712"/>
      <c r="O22" s="733"/>
      <c r="P22" s="733"/>
      <c r="Q22" s="733"/>
      <c r="R22" s="733"/>
      <c r="S22" s="733"/>
      <c r="T22" s="1731"/>
    </row>
    <row r="23" spans="1:20" ht="15" customHeight="1">
      <c r="A23" s="1342" t="s">
        <v>112</v>
      </c>
      <c r="B23" s="431"/>
      <c r="C23" s="431"/>
      <c r="D23" s="431"/>
      <c r="E23" s="431"/>
      <c r="F23" s="431"/>
      <c r="G23" s="627"/>
      <c r="H23" s="1249"/>
      <c r="I23" s="431"/>
      <c r="J23" s="431"/>
      <c r="K23" s="431"/>
      <c r="L23" s="431"/>
      <c r="M23" s="1708" t="s">
        <v>114</v>
      </c>
      <c r="N23" s="1729"/>
      <c r="O23" s="1445"/>
      <c r="P23" s="609"/>
      <c r="Q23" s="733"/>
      <c r="R23" s="733"/>
      <c r="S23" s="733"/>
      <c r="T23" s="1723"/>
    </row>
    <row r="24" spans="1:20" ht="15" customHeight="1">
      <c r="A24" s="362" t="s">
        <v>430</v>
      </c>
      <c r="B24" s="399"/>
      <c r="C24" s="399"/>
      <c r="D24" s="399"/>
      <c r="E24" s="399"/>
      <c r="F24" s="399"/>
      <c r="G24" s="454"/>
      <c r="H24" s="1433" t="s">
        <v>467</v>
      </c>
      <c r="I24" s="470"/>
      <c r="J24" s="470"/>
      <c r="K24" s="470"/>
      <c r="L24" s="470"/>
      <c r="M24" s="470"/>
      <c r="N24" s="470"/>
      <c r="O24" s="470"/>
      <c r="P24" s="470"/>
      <c r="Q24" s="470"/>
      <c r="R24" s="470"/>
      <c r="S24" s="470"/>
      <c r="T24" s="577"/>
    </row>
    <row r="25" spans="1:20" ht="14.45" customHeight="1">
      <c r="A25" s="1604"/>
    </row>
    <row r="26" spans="1:20" ht="14.45" customHeight="1">
      <c r="A26" s="1604" t="s">
        <v>282</v>
      </c>
      <c r="B26" s="404" t="s">
        <v>743</v>
      </c>
      <c r="C26" s="404"/>
      <c r="D26" s="404"/>
      <c r="E26" s="404"/>
      <c r="F26" s="404"/>
      <c r="G26" s="404"/>
      <c r="H26" s="404"/>
      <c r="I26" s="404"/>
      <c r="J26" s="404"/>
      <c r="K26" s="404"/>
      <c r="L26" s="404"/>
      <c r="M26" s="404"/>
      <c r="N26" s="404"/>
      <c r="O26" s="404"/>
      <c r="P26" s="404"/>
      <c r="Q26" s="404"/>
      <c r="R26" s="404"/>
      <c r="S26" s="404"/>
      <c r="T26" s="404"/>
    </row>
    <row r="27" spans="1:20" ht="14.45" customHeight="1">
      <c r="A27" s="1695"/>
      <c r="B27" s="404"/>
      <c r="C27" s="404"/>
      <c r="D27" s="404"/>
      <c r="E27" s="404"/>
      <c r="F27" s="404"/>
      <c r="G27" s="404"/>
      <c r="H27" s="404"/>
      <c r="I27" s="404"/>
      <c r="J27" s="404"/>
      <c r="K27" s="404"/>
      <c r="L27" s="404"/>
      <c r="M27" s="404"/>
      <c r="N27" s="404"/>
      <c r="O27" s="404"/>
      <c r="P27" s="404"/>
      <c r="Q27" s="404"/>
      <c r="R27" s="404"/>
      <c r="S27" s="404"/>
      <c r="T27" s="404"/>
    </row>
    <row r="28" spans="1:20" ht="14.45" customHeight="1">
      <c r="A28" s="1696"/>
      <c r="B28" s="404"/>
      <c r="C28" s="404"/>
      <c r="D28" s="404"/>
      <c r="E28" s="404"/>
      <c r="F28" s="404"/>
      <c r="G28" s="404"/>
      <c r="H28" s="404"/>
      <c r="I28" s="404"/>
      <c r="J28" s="404"/>
      <c r="K28" s="404"/>
      <c r="L28" s="404"/>
      <c r="M28" s="404"/>
      <c r="N28" s="404"/>
      <c r="O28" s="404"/>
      <c r="P28" s="404"/>
      <c r="Q28" s="404"/>
      <c r="R28" s="404"/>
      <c r="S28" s="404"/>
      <c r="T28" s="404"/>
    </row>
    <row r="29" spans="1:20">
      <c r="B29" s="733"/>
    </row>
  </sheetData>
  <mergeCells count="61">
    <mergeCell ref="A1:T1"/>
    <mergeCell ref="B2:C2"/>
    <mergeCell ref="D2:T2"/>
    <mergeCell ref="B3:C3"/>
    <mergeCell ref="D3:T3"/>
    <mergeCell ref="B4:C4"/>
    <mergeCell ref="D4:T4"/>
    <mergeCell ref="D5:E5"/>
    <mergeCell ref="F5:G5"/>
    <mergeCell ref="I5:J5"/>
    <mergeCell ref="L5:T5"/>
    <mergeCell ref="D8:T8"/>
    <mergeCell ref="D9:E9"/>
    <mergeCell ref="F9:J9"/>
    <mergeCell ref="K9:L9"/>
    <mergeCell ref="M9:N9"/>
    <mergeCell ref="O9:P9"/>
    <mergeCell ref="Q9:T9"/>
    <mergeCell ref="D10:E10"/>
    <mergeCell ref="F10:T10"/>
    <mergeCell ref="B11:C11"/>
    <mergeCell ref="D11:L11"/>
    <mergeCell ref="O11:P11"/>
    <mergeCell ref="B12:C12"/>
    <mergeCell ref="D12:L12"/>
    <mergeCell ref="B13:C13"/>
    <mergeCell ref="D13:L13"/>
    <mergeCell ref="B14:E14"/>
    <mergeCell ref="F14:T14"/>
    <mergeCell ref="D15:E15"/>
    <mergeCell ref="F15:T15"/>
    <mergeCell ref="F16:T16"/>
    <mergeCell ref="F17:T17"/>
    <mergeCell ref="A18:T18"/>
    <mergeCell ref="H19:M19"/>
    <mergeCell ref="H20:J20"/>
    <mergeCell ref="K20:M20"/>
    <mergeCell ref="B21:G21"/>
    <mergeCell ref="H21:J21"/>
    <mergeCell ref="K21:M21"/>
    <mergeCell ref="B22:G22"/>
    <mergeCell ref="H22:J22"/>
    <mergeCell ref="K22:M22"/>
    <mergeCell ref="A23:G23"/>
    <mergeCell ref="H23:L23"/>
    <mergeCell ref="A24:G24"/>
    <mergeCell ref="H24:T24"/>
    <mergeCell ref="B5:C8"/>
    <mergeCell ref="D6:G7"/>
    <mergeCell ref="J6:N7"/>
    <mergeCell ref="Q6:T7"/>
    <mergeCell ref="B9:C10"/>
    <mergeCell ref="M11:N13"/>
    <mergeCell ref="O12:T13"/>
    <mergeCell ref="B15:C17"/>
    <mergeCell ref="D16:E17"/>
    <mergeCell ref="A19:G20"/>
    <mergeCell ref="A21:A22"/>
    <mergeCell ref="B26:T28"/>
    <mergeCell ref="A2:A10"/>
    <mergeCell ref="A11:A17"/>
  </mergeCells>
  <phoneticPr fontId="11"/>
  <printOptions horizontalCentered="1"/>
  <pageMargins left="0.70866141732283472" right="0.70866141732283472" top="0.74803149606299213" bottom="0.74803149606299213" header="0.31496062992125984" footer="0.31496062992125984"/>
  <pageSetup paperSize="9" scale="63"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J69"/>
  <sheetViews>
    <sheetView showGridLines="0" view="pageBreakPreview" zoomScaleSheetLayoutView="100" workbookViewId="0"/>
  </sheetViews>
  <sheetFormatPr defaultColWidth="2.875" defaultRowHeight="14.85" customHeight="1"/>
  <cols>
    <col min="1" max="1" width="4.5" style="19" customWidth="1"/>
    <col min="2" max="17" width="2.875" style="19"/>
    <col min="18" max="18" width="3.625" style="19" customWidth="1"/>
    <col min="19" max="19" width="2.875" style="19"/>
    <col min="20" max="20" width="3.875" style="19" customWidth="1"/>
    <col min="21" max="22" width="2.875" style="19"/>
    <col min="23" max="23" width="3.875" style="19" customWidth="1"/>
    <col min="24" max="36" width="3.5" style="19" customWidth="1"/>
    <col min="37" max="16384" width="2.875" style="19"/>
  </cols>
  <sheetData>
    <row r="1" spans="1:36" ht="14.85" customHeight="1">
      <c r="A1" s="19" t="s">
        <v>35</v>
      </c>
      <c r="N1" s="111"/>
      <c r="W1" s="32"/>
      <c r="X1" s="32"/>
      <c r="Y1" s="32"/>
      <c r="Z1" s="32"/>
      <c r="AA1" s="32"/>
      <c r="AB1" s="32"/>
      <c r="AC1" s="32"/>
      <c r="AD1" s="32"/>
      <c r="AE1" s="32"/>
      <c r="AF1" s="32"/>
      <c r="AG1" s="32"/>
      <c r="AH1" s="32"/>
      <c r="AI1" s="32"/>
      <c r="AJ1" s="32"/>
    </row>
    <row r="2" spans="1:36" ht="14.85" customHeight="1">
      <c r="W2" s="32"/>
      <c r="X2" s="32"/>
      <c r="Y2" s="32"/>
      <c r="Z2" s="32"/>
      <c r="AA2" s="32"/>
      <c r="AB2" s="32"/>
      <c r="AC2" s="32"/>
      <c r="AD2" s="32"/>
      <c r="AE2" s="32"/>
      <c r="AF2" s="32"/>
      <c r="AG2" s="32"/>
      <c r="AH2" s="32"/>
      <c r="AI2" s="32"/>
      <c r="AJ2" s="32"/>
    </row>
    <row r="3" spans="1:36" ht="14.85" customHeight="1">
      <c r="E3" s="19" t="s">
        <v>96</v>
      </c>
    </row>
    <row r="4" spans="1:36" ht="14.85" customHeight="1">
      <c r="E4" s="19" t="s">
        <v>100</v>
      </c>
    </row>
    <row r="5" spans="1:36" ht="14.85" customHeight="1">
      <c r="E5" s="19" t="s">
        <v>39</v>
      </c>
    </row>
    <row r="6" spans="1:36" ht="14.85" customHeight="1">
      <c r="E6" s="19" t="s">
        <v>103</v>
      </c>
    </row>
    <row r="7" spans="1:36" ht="14.85" customHeight="1">
      <c r="A7" s="22" t="s">
        <v>42</v>
      </c>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row>
    <row r="8" spans="1:36" ht="14.85" customHeight="1">
      <c r="G8" s="32"/>
      <c r="H8" s="32"/>
      <c r="I8" s="32"/>
      <c r="J8" s="32"/>
      <c r="K8" s="32"/>
      <c r="L8" s="32"/>
      <c r="M8" s="32"/>
      <c r="N8" s="32"/>
      <c r="O8" s="32"/>
      <c r="P8" s="32"/>
      <c r="Q8" s="32"/>
      <c r="R8" s="32"/>
    </row>
    <row r="9" spans="1:36" ht="14.85" customHeight="1">
      <c r="D9" s="32"/>
      <c r="F9" s="32"/>
      <c r="G9" s="32"/>
      <c r="H9" s="32"/>
      <c r="I9" s="32"/>
      <c r="J9" s="32"/>
      <c r="K9" s="32"/>
      <c r="AA9" s="62"/>
      <c r="AB9" s="62"/>
      <c r="AC9" s="62"/>
      <c r="AD9" s="19" t="s">
        <v>65</v>
      </c>
      <c r="AE9" s="22"/>
      <c r="AF9" s="22"/>
      <c r="AG9" s="19" t="s">
        <v>58</v>
      </c>
      <c r="AH9" s="22"/>
      <c r="AI9" s="22"/>
      <c r="AJ9" s="19" t="s">
        <v>209</v>
      </c>
    </row>
    <row r="10" spans="1:36" ht="14.85" customHeight="1">
      <c r="A10" s="23"/>
      <c r="B10" s="23"/>
      <c r="C10" s="23"/>
      <c r="D10" s="23"/>
      <c r="E10" s="23"/>
      <c r="F10" s="22" t="s">
        <v>131</v>
      </c>
      <c r="G10" s="22"/>
      <c r="H10" s="22"/>
      <c r="I10" s="22"/>
      <c r="J10" s="22"/>
      <c r="K10" s="22"/>
    </row>
    <row r="11" spans="1:36" ht="18" customHeight="1">
      <c r="A11" s="23"/>
      <c r="B11" s="23"/>
      <c r="C11" s="23"/>
      <c r="D11" s="23"/>
      <c r="E11" s="23"/>
      <c r="F11" s="22"/>
      <c r="G11" s="22"/>
      <c r="H11" s="22"/>
      <c r="I11" s="22"/>
      <c r="J11" s="22"/>
      <c r="K11" s="22"/>
      <c r="P11" s="112" t="s">
        <v>99</v>
      </c>
      <c r="Q11" s="112"/>
      <c r="R11" s="112"/>
      <c r="S11" s="112"/>
      <c r="T11" s="112"/>
      <c r="U11" s="112"/>
      <c r="V11" s="112"/>
      <c r="W11" s="112"/>
      <c r="X11" s="112"/>
      <c r="Y11" s="112"/>
      <c r="Z11" s="112"/>
      <c r="AA11" s="112"/>
      <c r="AB11" s="112"/>
      <c r="AC11" s="112"/>
      <c r="AD11" s="112"/>
      <c r="AE11" s="112"/>
      <c r="AF11" s="112"/>
      <c r="AG11" s="112"/>
      <c r="AH11" s="112"/>
      <c r="AI11" s="112"/>
      <c r="AJ11" s="112"/>
    </row>
    <row r="12" spans="1:36" ht="18" customHeight="1">
      <c r="C12" s="32"/>
      <c r="D12" s="32"/>
      <c r="E12" s="32"/>
      <c r="F12" s="32"/>
      <c r="G12" s="32"/>
      <c r="H12" s="32"/>
      <c r="I12" s="32"/>
      <c r="J12" s="32"/>
      <c r="K12" s="32"/>
      <c r="P12" s="113"/>
      <c r="Q12" s="113"/>
      <c r="R12" s="112"/>
      <c r="S12" s="112"/>
      <c r="T12" s="112"/>
      <c r="U12" s="112"/>
      <c r="V12" s="112"/>
      <c r="W12" s="112"/>
      <c r="X12" s="112"/>
      <c r="Y12" s="112"/>
      <c r="Z12" s="112"/>
      <c r="AA12" s="112"/>
      <c r="AB12" s="112"/>
      <c r="AC12" s="112"/>
      <c r="AD12" s="112"/>
      <c r="AE12" s="112"/>
      <c r="AF12" s="112"/>
      <c r="AG12" s="112"/>
      <c r="AH12" s="112"/>
      <c r="AI12" s="112"/>
      <c r="AJ12" s="112"/>
    </row>
    <row r="13" spans="1:36" ht="18" customHeight="1">
      <c r="C13" s="32"/>
      <c r="D13" s="32"/>
      <c r="E13" s="32"/>
      <c r="F13" s="32"/>
      <c r="G13" s="32"/>
      <c r="H13" s="32"/>
      <c r="I13" s="32"/>
      <c r="J13" s="32"/>
      <c r="K13" s="32"/>
      <c r="M13" s="110" t="s">
        <v>12</v>
      </c>
      <c r="P13" s="112" t="s">
        <v>149</v>
      </c>
      <c r="Q13" s="112"/>
      <c r="R13" s="112"/>
      <c r="S13" s="112"/>
      <c r="T13" s="112"/>
      <c r="U13" s="112"/>
      <c r="V13" s="112"/>
      <c r="W13" s="112"/>
      <c r="X13" s="112"/>
      <c r="Y13" s="112"/>
      <c r="Z13" s="112"/>
      <c r="AA13" s="112"/>
      <c r="AB13" s="112"/>
      <c r="AC13" s="112"/>
      <c r="AD13" s="112"/>
      <c r="AE13" s="112"/>
      <c r="AF13" s="112"/>
      <c r="AG13" s="112"/>
      <c r="AH13" s="112"/>
      <c r="AI13" s="112"/>
      <c r="AJ13" s="112"/>
    </row>
    <row r="14" spans="1:36" ht="18" customHeight="1">
      <c r="C14" s="32"/>
      <c r="D14" s="32"/>
      <c r="E14" s="32"/>
      <c r="F14" s="32"/>
      <c r="G14" s="32"/>
      <c r="H14" s="32"/>
      <c r="I14" s="32"/>
      <c r="J14" s="32"/>
      <c r="K14" s="32"/>
      <c r="P14" s="113"/>
      <c r="Q14" s="113"/>
      <c r="R14" s="112"/>
      <c r="S14" s="112"/>
      <c r="T14" s="112"/>
      <c r="U14" s="112"/>
      <c r="V14" s="112"/>
      <c r="W14" s="112"/>
      <c r="X14" s="112"/>
      <c r="Y14" s="112"/>
      <c r="Z14" s="112"/>
      <c r="AA14" s="112"/>
      <c r="AB14" s="112"/>
      <c r="AC14" s="112"/>
      <c r="AD14" s="112"/>
      <c r="AE14" s="112"/>
      <c r="AF14" s="112"/>
      <c r="AG14" s="112"/>
      <c r="AH14" s="112"/>
      <c r="AI14" s="112"/>
      <c r="AJ14" s="112"/>
    </row>
    <row r="15" spans="1:36" ht="18" customHeight="1">
      <c r="C15" s="32"/>
      <c r="D15" s="32"/>
      <c r="E15" s="32"/>
      <c r="F15" s="32"/>
      <c r="G15" s="32"/>
      <c r="H15" s="32"/>
      <c r="I15" s="32"/>
      <c r="J15" s="32"/>
      <c r="K15" s="32"/>
      <c r="P15" s="112" t="s">
        <v>155</v>
      </c>
      <c r="Q15" s="112"/>
      <c r="R15" s="112"/>
      <c r="S15" s="112"/>
      <c r="T15" s="112"/>
      <c r="U15" s="112"/>
      <c r="V15" s="112"/>
      <c r="W15" s="112"/>
      <c r="X15" s="112"/>
      <c r="Y15" s="112"/>
      <c r="Z15" s="112"/>
      <c r="AA15" s="112"/>
      <c r="AB15" s="112"/>
      <c r="AC15" s="112"/>
      <c r="AD15" s="112"/>
      <c r="AE15" s="112"/>
      <c r="AF15" s="112"/>
      <c r="AG15" s="112"/>
      <c r="AH15" s="112"/>
      <c r="AI15" s="112"/>
      <c r="AJ15" s="112"/>
    </row>
    <row r="16" spans="1:36" ht="18" customHeight="1">
      <c r="C16" s="32"/>
      <c r="D16" s="32"/>
      <c r="E16" s="32"/>
      <c r="F16" s="32"/>
      <c r="G16" s="32"/>
      <c r="H16" s="32"/>
      <c r="I16" s="32"/>
      <c r="J16" s="32"/>
      <c r="K16" s="32"/>
      <c r="P16" s="113"/>
      <c r="Q16" s="113"/>
      <c r="R16" s="113"/>
      <c r="S16" s="113"/>
      <c r="T16" s="113"/>
      <c r="U16" s="112"/>
      <c r="V16" s="112"/>
      <c r="W16" s="112"/>
      <c r="X16" s="112"/>
      <c r="Y16" s="112"/>
      <c r="Z16" s="112"/>
      <c r="AA16" s="112"/>
      <c r="AB16" s="112"/>
      <c r="AC16" s="112"/>
      <c r="AD16" s="112"/>
      <c r="AE16" s="112"/>
      <c r="AF16" s="112"/>
      <c r="AG16" s="112"/>
      <c r="AH16" s="112"/>
      <c r="AI16" s="112"/>
      <c r="AJ16" s="112"/>
    </row>
    <row r="17" spans="1:36" ht="14.85" customHeight="1">
      <c r="B17" s="19" t="s">
        <v>59</v>
      </c>
    </row>
    <row r="19" spans="1:36" ht="14.45" customHeight="1">
      <c r="U19" s="131" t="s">
        <v>164</v>
      </c>
      <c r="V19" s="138"/>
      <c r="W19" s="140"/>
      <c r="X19" s="144"/>
      <c r="Y19" s="146"/>
      <c r="Z19" s="146"/>
      <c r="AA19" s="146"/>
      <c r="AB19" s="146"/>
      <c r="AC19" s="146"/>
      <c r="AD19" s="146"/>
      <c r="AE19" s="146"/>
      <c r="AF19" s="146"/>
      <c r="AG19" s="146"/>
      <c r="AH19" s="160"/>
      <c r="AI19" s="160"/>
      <c r="AJ19" s="162"/>
    </row>
    <row r="20" spans="1:36" ht="14.85" customHeight="1">
      <c r="A20" s="24" t="s">
        <v>5</v>
      </c>
      <c r="B20" s="33" t="s">
        <v>64</v>
      </c>
      <c r="C20" s="53"/>
      <c r="D20" s="53"/>
      <c r="E20" s="53"/>
      <c r="F20" s="53"/>
      <c r="G20" s="82"/>
      <c r="H20" s="90"/>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124"/>
    </row>
    <row r="21" spans="1:36" ht="27.75" customHeight="1">
      <c r="A21" s="25"/>
      <c r="B21" s="34" t="s">
        <v>73</v>
      </c>
      <c r="C21" s="55"/>
      <c r="D21" s="55"/>
      <c r="E21" s="55"/>
      <c r="F21" s="55"/>
      <c r="G21" s="55"/>
      <c r="H21" s="91"/>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163"/>
    </row>
    <row r="22" spans="1:36" ht="14.25" customHeight="1">
      <c r="A22" s="25"/>
      <c r="B22" s="35" t="s">
        <v>81</v>
      </c>
      <c r="C22" s="56"/>
      <c r="D22" s="56"/>
      <c r="E22" s="56"/>
      <c r="F22" s="56"/>
      <c r="G22" s="83"/>
      <c r="H22" s="92" t="s">
        <v>83</v>
      </c>
      <c r="I22" s="100"/>
      <c r="J22" s="100"/>
      <c r="K22" s="100"/>
      <c r="L22" s="107"/>
      <c r="M22" s="107"/>
      <c r="N22" s="100" t="s">
        <v>41</v>
      </c>
      <c r="O22" s="107"/>
      <c r="P22" s="107"/>
      <c r="Q22" s="114" t="s">
        <v>156</v>
      </c>
      <c r="R22" s="100"/>
      <c r="S22" s="100"/>
      <c r="T22" s="100"/>
      <c r="U22" s="100"/>
      <c r="V22" s="100"/>
      <c r="W22" s="100"/>
      <c r="X22" s="100"/>
      <c r="Y22" s="100"/>
      <c r="Z22" s="100"/>
      <c r="AA22" s="100"/>
      <c r="AB22" s="100"/>
      <c r="AC22" s="100"/>
      <c r="AD22" s="100"/>
      <c r="AE22" s="100"/>
      <c r="AF22" s="100"/>
      <c r="AG22" s="100"/>
      <c r="AH22" s="100"/>
      <c r="AI22" s="100"/>
      <c r="AJ22" s="152"/>
    </row>
    <row r="23" spans="1:36" ht="14.25" customHeight="1">
      <c r="A23" s="25"/>
      <c r="B23" s="36"/>
      <c r="C23" s="57"/>
      <c r="D23" s="57"/>
      <c r="E23" s="57"/>
      <c r="F23" s="57"/>
      <c r="G23" s="84"/>
      <c r="H23" s="36"/>
      <c r="I23" s="23"/>
      <c r="J23" s="23"/>
      <c r="K23" s="23"/>
      <c r="L23" s="108" t="s">
        <v>137</v>
      </c>
      <c r="M23" s="108" t="s">
        <v>144</v>
      </c>
      <c r="N23" s="23"/>
      <c r="O23" s="23"/>
      <c r="P23" s="23"/>
      <c r="Q23" s="23"/>
      <c r="R23" s="23"/>
      <c r="S23" s="23"/>
      <c r="T23" s="23"/>
      <c r="U23" s="23"/>
      <c r="V23" s="108" t="s">
        <v>167</v>
      </c>
      <c r="W23" s="108" t="s">
        <v>178</v>
      </c>
      <c r="X23" s="23"/>
      <c r="Y23" s="23"/>
      <c r="Z23" s="23"/>
      <c r="AA23" s="23"/>
      <c r="AB23" s="23"/>
      <c r="AC23" s="23"/>
      <c r="AD23" s="23"/>
      <c r="AE23" s="23"/>
      <c r="AF23" s="23"/>
      <c r="AG23" s="23"/>
      <c r="AH23" s="23"/>
      <c r="AI23" s="23"/>
      <c r="AJ23" s="164"/>
    </row>
    <row r="24" spans="1:36" ht="14.25" customHeight="1">
      <c r="A24" s="25"/>
      <c r="B24" s="37"/>
      <c r="C24" s="57"/>
      <c r="D24" s="57"/>
      <c r="E24" s="57"/>
      <c r="F24" s="57"/>
      <c r="G24" s="84"/>
      <c r="H24" s="36"/>
      <c r="I24" s="23"/>
      <c r="J24" s="23"/>
      <c r="K24" s="23"/>
      <c r="L24" s="108" t="s">
        <v>143</v>
      </c>
      <c r="M24" s="108" t="s">
        <v>147</v>
      </c>
      <c r="N24" s="23"/>
      <c r="O24" s="23"/>
      <c r="P24" s="23"/>
      <c r="Q24" s="23"/>
      <c r="R24" s="23"/>
      <c r="S24" s="23"/>
      <c r="T24" s="23"/>
      <c r="U24" s="23"/>
      <c r="V24" s="108" t="s">
        <v>170</v>
      </c>
      <c r="W24" s="108" t="s">
        <v>181</v>
      </c>
      <c r="X24" s="23"/>
      <c r="Y24" s="23"/>
      <c r="Z24" s="23"/>
      <c r="AA24" s="23"/>
      <c r="AB24" s="23"/>
      <c r="AC24" s="23"/>
      <c r="AD24" s="23"/>
      <c r="AE24" s="23"/>
      <c r="AF24" s="23"/>
      <c r="AG24" s="23"/>
      <c r="AH24" s="23"/>
      <c r="AI24" s="23"/>
      <c r="AJ24" s="164"/>
    </row>
    <row r="25" spans="1:36" ht="18.95" customHeight="1">
      <c r="A25" s="25"/>
      <c r="B25" s="38"/>
      <c r="C25" s="58"/>
      <c r="D25" s="58"/>
      <c r="E25" s="58"/>
      <c r="F25" s="58"/>
      <c r="G25" s="85"/>
      <c r="H25" s="93"/>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65"/>
    </row>
    <row r="26" spans="1:36" ht="18.75" customHeight="1">
      <c r="A26" s="25"/>
      <c r="B26" s="37" t="s">
        <v>84</v>
      </c>
      <c r="C26" s="57"/>
      <c r="D26" s="57"/>
      <c r="E26" s="57"/>
      <c r="F26" s="57"/>
      <c r="G26" s="84"/>
      <c r="H26" s="30" t="s">
        <v>60</v>
      </c>
      <c r="I26" s="51"/>
      <c r="J26" s="88"/>
      <c r="K26" s="106"/>
      <c r="L26" s="109"/>
      <c r="M26" s="109"/>
      <c r="N26" s="109"/>
      <c r="O26" s="109"/>
      <c r="P26" s="109"/>
      <c r="Q26" s="115" t="s">
        <v>159</v>
      </c>
      <c r="R26" s="119"/>
      <c r="S26" s="123"/>
      <c r="T26" s="123"/>
      <c r="U26" s="132"/>
      <c r="V26" s="30" t="s">
        <v>171</v>
      </c>
      <c r="W26" s="51"/>
      <c r="X26" s="88"/>
      <c r="Y26" s="106"/>
      <c r="Z26" s="109"/>
      <c r="AA26" s="109"/>
      <c r="AB26" s="109"/>
      <c r="AC26" s="109"/>
      <c r="AD26" s="109"/>
      <c r="AE26" s="109"/>
      <c r="AF26" s="109"/>
      <c r="AG26" s="109"/>
      <c r="AH26" s="109"/>
      <c r="AI26" s="109"/>
      <c r="AJ26" s="166"/>
    </row>
    <row r="27" spans="1:36" ht="18.75" customHeight="1">
      <c r="A27" s="25"/>
      <c r="B27" s="38"/>
      <c r="C27" s="58"/>
      <c r="D27" s="58"/>
      <c r="E27" s="58"/>
      <c r="F27" s="58"/>
      <c r="G27" s="85"/>
      <c r="H27" s="94" t="s">
        <v>134</v>
      </c>
      <c r="I27" s="94"/>
      <c r="J27" s="94"/>
      <c r="K27" s="106"/>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66"/>
    </row>
    <row r="28" spans="1:36" s="20" customFormat="1" ht="18.75" customHeight="1">
      <c r="A28" s="25"/>
      <c r="B28" s="33" t="s">
        <v>66</v>
      </c>
      <c r="C28" s="53"/>
      <c r="D28" s="53"/>
      <c r="E28" s="53"/>
      <c r="F28" s="53"/>
      <c r="G28" s="82"/>
      <c r="H28" s="95"/>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67"/>
    </row>
    <row r="29" spans="1:36" ht="14.85" customHeight="1">
      <c r="A29" s="25"/>
      <c r="B29" s="35" t="s">
        <v>37</v>
      </c>
      <c r="C29" s="59"/>
      <c r="D29" s="59"/>
      <c r="E29" s="59"/>
      <c r="F29" s="59"/>
      <c r="G29" s="86"/>
      <c r="H29" s="40" t="s">
        <v>127</v>
      </c>
      <c r="I29" s="56"/>
      <c r="J29" s="83"/>
      <c r="K29" s="35"/>
      <c r="L29" s="59"/>
      <c r="M29" s="59"/>
      <c r="N29" s="59"/>
      <c r="O29" s="59"/>
      <c r="P29" s="86"/>
      <c r="Q29" s="90" t="s">
        <v>64</v>
      </c>
      <c r="R29" s="98"/>
      <c r="S29" s="124"/>
      <c r="T29" s="90"/>
      <c r="U29" s="98"/>
      <c r="V29" s="98"/>
      <c r="W29" s="98"/>
      <c r="X29" s="98"/>
      <c r="Y29" s="98"/>
      <c r="Z29" s="98"/>
      <c r="AA29" s="124"/>
      <c r="AB29" s="92" t="s">
        <v>54</v>
      </c>
      <c r="AC29" s="152"/>
      <c r="AD29" s="156"/>
      <c r="AE29" s="56"/>
      <c r="AF29" s="56"/>
      <c r="AG29" s="56"/>
      <c r="AH29" s="56"/>
      <c r="AI29" s="56"/>
      <c r="AJ29" s="83"/>
    </row>
    <row r="30" spans="1:36" ht="14.85" customHeight="1">
      <c r="A30" s="25"/>
      <c r="B30" s="39"/>
      <c r="C30" s="60"/>
      <c r="D30" s="60"/>
      <c r="E30" s="60"/>
      <c r="F30" s="60"/>
      <c r="G30" s="87"/>
      <c r="H30" s="38"/>
      <c r="I30" s="58"/>
      <c r="J30" s="85"/>
      <c r="K30" s="39"/>
      <c r="L30" s="60"/>
      <c r="M30" s="60"/>
      <c r="N30" s="60"/>
      <c r="O30" s="60"/>
      <c r="P30" s="87"/>
      <c r="Q30" s="116" t="s">
        <v>150</v>
      </c>
      <c r="R30" s="120"/>
      <c r="S30" s="125"/>
      <c r="T30" s="116"/>
      <c r="U30" s="120"/>
      <c r="V30" s="120"/>
      <c r="W30" s="120"/>
      <c r="X30" s="120"/>
      <c r="Y30" s="120"/>
      <c r="Z30" s="120"/>
      <c r="AA30" s="125"/>
      <c r="AB30" s="148"/>
      <c r="AC30" s="153"/>
      <c r="AD30" s="58"/>
      <c r="AE30" s="58"/>
      <c r="AF30" s="58"/>
      <c r="AG30" s="58"/>
      <c r="AH30" s="58"/>
      <c r="AI30" s="58"/>
      <c r="AJ30" s="85"/>
    </row>
    <row r="31" spans="1:36" ht="14.85" customHeight="1">
      <c r="A31" s="25"/>
      <c r="B31" s="40" t="s">
        <v>46</v>
      </c>
      <c r="C31" s="56"/>
      <c r="D31" s="56"/>
      <c r="E31" s="56"/>
      <c r="F31" s="56"/>
      <c r="G31" s="83"/>
      <c r="H31" s="92" t="s">
        <v>83</v>
      </c>
      <c r="I31" s="100"/>
      <c r="J31" s="100"/>
      <c r="K31" s="100"/>
      <c r="L31" s="107"/>
      <c r="M31" s="107"/>
      <c r="N31" s="100" t="s">
        <v>41</v>
      </c>
      <c r="O31" s="107"/>
      <c r="P31" s="107"/>
      <c r="Q31" s="114" t="s">
        <v>156</v>
      </c>
      <c r="R31" s="100"/>
      <c r="S31" s="100"/>
      <c r="T31" s="100"/>
      <c r="U31" s="100"/>
      <c r="V31" s="100"/>
      <c r="W31" s="100"/>
      <c r="X31" s="100"/>
      <c r="Y31" s="100"/>
      <c r="Z31" s="100"/>
      <c r="AA31" s="100"/>
      <c r="AB31" s="100"/>
      <c r="AC31" s="100"/>
      <c r="AD31" s="100"/>
      <c r="AE31" s="100"/>
      <c r="AF31" s="100"/>
      <c r="AG31" s="100"/>
      <c r="AH31" s="100"/>
      <c r="AI31" s="100"/>
      <c r="AJ31" s="152"/>
    </row>
    <row r="32" spans="1:36" ht="14.85" customHeight="1">
      <c r="A32" s="25"/>
      <c r="B32" s="37"/>
      <c r="C32" s="57"/>
      <c r="D32" s="57"/>
      <c r="E32" s="57"/>
      <c r="F32" s="57"/>
      <c r="G32" s="84"/>
      <c r="H32" s="36"/>
      <c r="I32" s="23"/>
      <c r="J32" s="23"/>
      <c r="K32" s="23"/>
      <c r="L32" s="108" t="s">
        <v>137</v>
      </c>
      <c r="M32" s="108" t="s">
        <v>144</v>
      </c>
      <c r="N32" s="23"/>
      <c r="O32" s="23"/>
      <c r="P32" s="23"/>
      <c r="Q32" s="23"/>
      <c r="R32" s="23"/>
      <c r="S32" s="23"/>
      <c r="T32" s="23"/>
      <c r="U32" s="23"/>
      <c r="V32" s="108" t="s">
        <v>167</v>
      </c>
      <c r="W32" s="108" t="s">
        <v>178</v>
      </c>
      <c r="X32" s="23"/>
      <c r="Y32" s="23"/>
      <c r="Z32" s="23"/>
      <c r="AA32" s="23"/>
      <c r="AB32" s="23"/>
      <c r="AC32" s="23"/>
      <c r="AD32" s="23"/>
      <c r="AE32" s="23"/>
      <c r="AF32" s="23"/>
      <c r="AG32" s="23"/>
      <c r="AH32" s="23"/>
      <c r="AI32" s="23"/>
      <c r="AJ32" s="164"/>
    </row>
    <row r="33" spans="1:36" ht="14.85" customHeight="1">
      <c r="A33" s="25"/>
      <c r="B33" s="37"/>
      <c r="C33" s="57"/>
      <c r="D33" s="57"/>
      <c r="E33" s="57"/>
      <c r="F33" s="57"/>
      <c r="G33" s="84"/>
      <c r="H33" s="36"/>
      <c r="I33" s="23"/>
      <c r="J33" s="23"/>
      <c r="K33" s="23"/>
      <c r="L33" s="108" t="s">
        <v>143</v>
      </c>
      <c r="M33" s="108" t="s">
        <v>147</v>
      </c>
      <c r="N33" s="23"/>
      <c r="O33" s="23"/>
      <c r="P33" s="23"/>
      <c r="Q33" s="23"/>
      <c r="R33" s="23"/>
      <c r="S33" s="23"/>
      <c r="T33" s="23"/>
      <c r="U33" s="23"/>
      <c r="V33" s="108" t="s">
        <v>170</v>
      </c>
      <c r="W33" s="108" t="s">
        <v>181</v>
      </c>
      <c r="X33" s="23"/>
      <c r="Y33" s="23"/>
      <c r="Z33" s="23"/>
      <c r="AA33" s="23"/>
      <c r="AB33" s="23"/>
      <c r="AC33" s="23"/>
      <c r="AD33" s="23"/>
      <c r="AE33" s="23"/>
      <c r="AF33" s="23"/>
      <c r="AG33" s="23"/>
      <c r="AH33" s="23"/>
      <c r="AI33" s="23"/>
      <c r="AJ33" s="164"/>
    </row>
    <row r="34" spans="1:36" ht="18.95" customHeight="1">
      <c r="A34" s="25"/>
      <c r="B34" s="37"/>
      <c r="C34" s="57"/>
      <c r="D34" s="57"/>
      <c r="E34" s="57"/>
      <c r="F34" s="57"/>
      <c r="G34" s="84"/>
      <c r="H34" s="96"/>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68"/>
    </row>
    <row r="35" spans="1:36" ht="22.35" customHeight="1">
      <c r="A35" s="26" t="s">
        <v>50</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147"/>
      <c r="AB35" s="149"/>
      <c r="AC35" s="149"/>
      <c r="AD35" s="149"/>
      <c r="AE35" s="149"/>
      <c r="AF35" s="149"/>
      <c r="AG35" s="149"/>
      <c r="AH35" s="149"/>
      <c r="AI35" s="149"/>
      <c r="AJ35" s="169"/>
    </row>
    <row r="36" spans="1:36" s="19" customFormat="1" ht="24" customHeight="1">
      <c r="A36" s="27" t="s">
        <v>53</v>
      </c>
      <c r="B36" s="42" t="s">
        <v>51</v>
      </c>
      <c r="C36" s="61"/>
      <c r="D36" s="61"/>
      <c r="E36" s="61"/>
      <c r="F36" s="61"/>
      <c r="G36" s="61"/>
      <c r="H36" s="61"/>
      <c r="I36" s="61"/>
      <c r="J36" s="61"/>
      <c r="K36" s="61"/>
      <c r="L36" s="61"/>
      <c r="M36" s="61"/>
      <c r="N36" s="61"/>
      <c r="O36" s="61"/>
      <c r="P36" s="61"/>
      <c r="Q36" s="61"/>
      <c r="R36" s="61"/>
      <c r="S36" s="61"/>
      <c r="T36" s="126"/>
      <c r="U36" s="133"/>
      <c r="V36" s="127" t="s">
        <v>177</v>
      </c>
      <c r="W36" s="141"/>
      <c r="X36" s="134"/>
      <c r="Y36" s="127" t="s">
        <v>184</v>
      </c>
      <c r="Z36" s="141"/>
      <c r="AA36" s="134"/>
      <c r="AB36" s="150" t="s">
        <v>187</v>
      </c>
      <c r="AC36" s="154"/>
      <c r="AD36" s="154"/>
      <c r="AE36" s="154"/>
      <c r="AF36" s="157"/>
      <c r="AG36" s="42" t="s">
        <v>189</v>
      </c>
      <c r="AH36" s="61"/>
      <c r="AI36" s="61"/>
      <c r="AJ36" s="170"/>
    </row>
    <row r="37" spans="1:36" ht="24" customHeight="1">
      <c r="A37" s="28"/>
      <c r="B37" s="43"/>
      <c r="C37" s="62"/>
      <c r="D37" s="62"/>
      <c r="E37" s="62"/>
      <c r="F37" s="62"/>
      <c r="G37" s="62"/>
      <c r="H37" s="62"/>
      <c r="I37" s="62"/>
      <c r="J37" s="62"/>
      <c r="K37" s="62"/>
      <c r="L37" s="62"/>
      <c r="M37" s="62"/>
      <c r="N37" s="62"/>
      <c r="O37" s="62"/>
      <c r="P37" s="62"/>
      <c r="Q37" s="62"/>
      <c r="R37" s="62"/>
      <c r="S37" s="62"/>
      <c r="T37" s="127" t="s">
        <v>139</v>
      </c>
      <c r="U37" s="134"/>
      <c r="V37" s="139"/>
      <c r="W37" s="142"/>
      <c r="X37" s="145"/>
      <c r="Y37" s="139"/>
      <c r="Z37" s="142"/>
      <c r="AA37" s="145"/>
      <c r="AB37" s="150"/>
      <c r="AC37" s="154"/>
      <c r="AD37" s="154"/>
      <c r="AE37" s="154"/>
      <c r="AF37" s="157"/>
      <c r="AG37" s="43"/>
      <c r="AH37" s="62"/>
      <c r="AI37" s="62"/>
      <c r="AJ37" s="171"/>
    </row>
    <row r="38" spans="1:36" ht="24" customHeight="1">
      <c r="A38" s="28"/>
      <c r="B38" s="44"/>
      <c r="C38" s="63"/>
      <c r="D38" s="63"/>
      <c r="E38" s="63"/>
      <c r="F38" s="63"/>
      <c r="G38" s="63"/>
      <c r="H38" s="63"/>
      <c r="I38" s="63"/>
      <c r="J38" s="63"/>
      <c r="K38" s="63"/>
      <c r="L38" s="63"/>
      <c r="M38" s="63"/>
      <c r="N38" s="63"/>
      <c r="O38" s="63"/>
      <c r="P38" s="63"/>
      <c r="Q38" s="63"/>
      <c r="R38" s="63"/>
      <c r="S38" s="63"/>
      <c r="T38" s="128"/>
      <c r="U38" s="135"/>
      <c r="V38" s="128"/>
      <c r="W38" s="143"/>
      <c r="X38" s="135"/>
      <c r="Y38" s="128"/>
      <c r="Z38" s="143"/>
      <c r="AA38" s="135"/>
      <c r="AB38" s="150"/>
      <c r="AC38" s="154"/>
      <c r="AD38" s="154"/>
      <c r="AE38" s="154"/>
      <c r="AF38" s="157"/>
      <c r="AG38" s="44"/>
      <c r="AH38" s="63"/>
      <c r="AI38" s="63"/>
      <c r="AJ38" s="172"/>
    </row>
    <row r="39" spans="1:36" ht="18" customHeight="1">
      <c r="A39" s="28"/>
      <c r="B39" s="45" t="s">
        <v>30</v>
      </c>
      <c r="C39" s="64"/>
      <c r="D39" s="74"/>
      <c r="E39" s="31" t="s">
        <v>105</v>
      </c>
      <c r="F39" s="52"/>
      <c r="G39" s="52"/>
      <c r="H39" s="52"/>
      <c r="I39" s="52"/>
      <c r="J39" s="52"/>
      <c r="K39" s="52"/>
      <c r="L39" s="52"/>
      <c r="M39" s="52"/>
      <c r="N39" s="52"/>
      <c r="O39" s="52"/>
      <c r="P39" s="52"/>
      <c r="Q39" s="117"/>
      <c r="R39" s="52"/>
      <c r="S39" s="52"/>
      <c r="T39" s="129"/>
      <c r="U39" s="136"/>
      <c r="V39" s="130"/>
      <c r="W39" s="117"/>
      <c r="X39" s="137"/>
      <c r="Y39" s="130"/>
      <c r="Z39" s="117"/>
      <c r="AA39" s="137"/>
      <c r="AB39" s="151"/>
      <c r="AC39" s="155"/>
      <c r="AD39" s="155"/>
      <c r="AE39" s="155"/>
      <c r="AF39" s="158"/>
      <c r="AG39" s="159" t="s">
        <v>195</v>
      </c>
      <c r="AH39" s="155"/>
      <c r="AI39" s="161"/>
      <c r="AJ39" s="89"/>
    </row>
    <row r="40" spans="1:36" ht="18" customHeight="1">
      <c r="A40" s="28"/>
      <c r="B40" s="46"/>
      <c r="C40" s="65"/>
      <c r="D40" s="75"/>
      <c r="E40" s="31" t="s">
        <v>109</v>
      </c>
      <c r="F40" s="52"/>
      <c r="G40" s="52"/>
      <c r="H40" s="52"/>
      <c r="I40" s="52"/>
      <c r="J40" s="52"/>
      <c r="K40" s="52"/>
      <c r="L40" s="52"/>
      <c r="M40" s="52"/>
      <c r="N40" s="52"/>
      <c r="O40" s="52"/>
      <c r="P40" s="52"/>
      <c r="Q40" s="117"/>
      <c r="R40" s="52"/>
      <c r="S40" s="51"/>
      <c r="T40" s="129"/>
      <c r="U40" s="136"/>
      <c r="V40" s="130"/>
      <c r="W40" s="117"/>
      <c r="X40" s="137"/>
      <c r="Y40" s="130"/>
      <c r="Z40" s="117"/>
      <c r="AA40" s="137"/>
      <c r="AB40" s="151"/>
      <c r="AC40" s="155"/>
      <c r="AD40" s="155"/>
      <c r="AE40" s="155"/>
      <c r="AF40" s="158"/>
      <c r="AG40" s="159" t="s">
        <v>158</v>
      </c>
      <c r="AH40" s="155"/>
      <c r="AI40" s="161"/>
      <c r="AJ40" s="89"/>
    </row>
    <row r="41" spans="1:36" ht="18" customHeight="1">
      <c r="A41" s="28"/>
      <c r="B41" s="46"/>
      <c r="C41" s="65"/>
      <c r="D41" s="75"/>
      <c r="E41" s="31" t="s">
        <v>92</v>
      </c>
      <c r="F41" s="52"/>
      <c r="G41" s="52"/>
      <c r="H41" s="52"/>
      <c r="I41" s="52"/>
      <c r="J41" s="52"/>
      <c r="K41" s="52"/>
      <c r="L41" s="52"/>
      <c r="M41" s="52"/>
      <c r="N41" s="52"/>
      <c r="O41" s="52"/>
      <c r="P41" s="52"/>
      <c r="Q41" s="117"/>
      <c r="R41" s="52"/>
      <c r="S41" s="51"/>
      <c r="T41" s="129"/>
      <c r="U41" s="136"/>
      <c r="V41" s="130"/>
      <c r="W41" s="117"/>
      <c r="X41" s="137"/>
      <c r="Y41" s="130"/>
      <c r="Z41" s="117"/>
      <c r="AA41" s="137"/>
      <c r="AB41" s="151"/>
      <c r="AC41" s="155"/>
      <c r="AD41" s="155"/>
      <c r="AE41" s="155"/>
      <c r="AF41" s="158"/>
      <c r="AG41" s="159" t="s">
        <v>148</v>
      </c>
      <c r="AH41" s="155"/>
      <c r="AI41" s="161"/>
      <c r="AJ41" s="89"/>
    </row>
    <row r="42" spans="1:36" ht="18" customHeight="1">
      <c r="A42" s="28"/>
      <c r="B42" s="46"/>
      <c r="C42" s="65"/>
      <c r="D42" s="75"/>
      <c r="E42" s="31" t="s">
        <v>86</v>
      </c>
      <c r="F42" s="52"/>
      <c r="G42" s="52"/>
      <c r="H42" s="52"/>
      <c r="I42" s="52"/>
      <c r="J42" s="52"/>
      <c r="K42" s="52"/>
      <c r="L42" s="52"/>
      <c r="M42" s="52"/>
      <c r="N42" s="52"/>
      <c r="O42" s="52"/>
      <c r="P42" s="52"/>
      <c r="Q42" s="117"/>
      <c r="R42" s="52"/>
      <c r="S42" s="51"/>
      <c r="T42" s="129"/>
      <c r="U42" s="136"/>
      <c r="V42" s="130"/>
      <c r="W42" s="117"/>
      <c r="X42" s="137"/>
      <c r="Y42" s="130"/>
      <c r="Z42" s="117"/>
      <c r="AA42" s="137"/>
      <c r="AB42" s="151"/>
      <c r="AC42" s="155"/>
      <c r="AD42" s="155"/>
      <c r="AE42" s="155"/>
      <c r="AF42" s="158"/>
      <c r="AG42" s="159" t="s">
        <v>197</v>
      </c>
      <c r="AH42" s="155"/>
      <c r="AI42" s="161"/>
      <c r="AJ42" s="89"/>
    </row>
    <row r="43" spans="1:36" ht="18" customHeight="1">
      <c r="A43" s="28"/>
      <c r="B43" s="46"/>
      <c r="C43" s="65"/>
      <c r="D43" s="75"/>
      <c r="E43" s="31" t="s">
        <v>110</v>
      </c>
      <c r="F43" s="52"/>
      <c r="G43" s="52"/>
      <c r="H43" s="52"/>
      <c r="I43" s="52"/>
      <c r="J43" s="52"/>
      <c r="K43" s="52"/>
      <c r="L43" s="52"/>
      <c r="M43" s="52"/>
      <c r="N43" s="52"/>
      <c r="O43" s="52"/>
      <c r="P43" s="52"/>
      <c r="Q43" s="117"/>
      <c r="R43" s="52"/>
      <c r="S43" s="51"/>
      <c r="T43" s="129"/>
      <c r="U43" s="136"/>
      <c r="V43" s="130"/>
      <c r="W43" s="117"/>
      <c r="X43" s="137"/>
      <c r="Y43" s="130"/>
      <c r="Z43" s="117"/>
      <c r="AA43" s="137"/>
      <c r="AB43" s="151"/>
      <c r="AC43" s="155"/>
      <c r="AD43" s="155"/>
      <c r="AE43" s="155"/>
      <c r="AF43" s="158"/>
      <c r="AG43" s="159" t="s">
        <v>198</v>
      </c>
      <c r="AH43" s="155"/>
      <c r="AI43" s="161"/>
      <c r="AJ43" s="89"/>
    </row>
    <row r="44" spans="1:36" ht="18" customHeight="1">
      <c r="A44" s="28"/>
      <c r="B44" s="46"/>
      <c r="C44" s="65"/>
      <c r="D44" s="75"/>
      <c r="E44" s="31" t="s">
        <v>4</v>
      </c>
      <c r="F44" s="52"/>
      <c r="G44" s="52"/>
      <c r="H44" s="52"/>
      <c r="I44" s="52"/>
      <c r="J44" s="52"/>
      <c r="K44" s="52"/>
      <c r="L44" s="52"/>
      <c r="M44" s="52"/>
      <c r="N44" s="52"/>
      <c r="O44" s="52"/>
      <c r="P44" s="52"/>
      <c r="Q44" s="117"/>
      <c r="R44" s="52"/>
      <c r="S44" s="51"/>
      <c r="T44" s="129"/>
      <c r="U44" s="136"/>
      <c r="V44" s="130"/>
      <c r="W44" s="117"/>
      <c r="X44" s="137"/>
      <c r="Y44" s="130"/>
      <c r="Z44" s="117"/>
      <c r="AA44" s="137"/>
      <c r="AB44" s="151"/>
      <c r="AC44" s="155"/>
      <c r="AD44" s="155"/>
      <c r="AE44" s="155"/>
      <c r="AF44" s="158"/>
      <c r="AG44" s="159" t="s">
        <v>199</v>
      </c>
      <c r="AH44" s="155"/>
      <c r="AI44" s="161"/>
      <c r="AJ44" s="89"/>
    </row>
    <row r="45" spans="1:36" ht="18" customHeight="1">
      <c r="A45" s="28"/>
      <c r="B45" s="46"/>
      <c r="C45" s="65"/>
      <c r="D45" s="75"/>
      <c r="E45" s="30" t="s">
        <v>113</v>
      </c>
      <c r="F45" s="51"/>
      <c r="G45" s="51"/>
      <c r="H45" s="51"/>
      <c r="I45" s="51"/>
      <c r="J45" s="51"/>
      <c r="K45" s="51"/>
      <c r="L45" s="51"/>
      <c r="M45" s="51"/>
      <c r="N45" s="51"/>
      <c r="O45" s="51"/>
      <c r="P45" s="51"/>
      <c r="Q45" s="117"/>
      <c r="R45" s="52"/>
      <c r="S45" s="51"/>
      <c r="T45" s="129"/>
      <c r="U45" s="136"/>
      <c r="V45" s="130"/>
      <c r="W45" s="117"/>
      <c r="X45" s="137"/>
      <c r="Y45" s="130"/>
      <c r="Z45" s="117"/>
      <c r="AA45" s="137"/>
      <c r="AB45" s="151"/>
      <c r="AC45" s="155"/>
      <c r="AD45" s="155"/>
      <c r="AE45" s="155"/>
      <c r="AF45" s="158"/>
      <c r="AG45" s="159" t="s">
        <v>200</v>
      </c>
      <c r="AH45" s="155"/>
      <c r="AI45" s="161"/>
      <c r="AJ45" s="89"/>
    </row>
    <row r="46" spans="1:36" ht="18" customHeight="1">
      <c r="A46" s="28"/>
      <c r="B46" s="46"/>
      <c r="C46" s="65"/>
      <c r="D46" s="75"/>
      <c r="E46" s="30" t="s">
        <v>24</v>
      </c>
      <c r="F46" s="51"/>
      <c r="G46" s="51"/>
      <c r="H46" s="51"/>
      <c r="I46" s="51"/>
      <c r="J46" s="51"/>
      <c r="K46" s="51"/>
      <c r="L46" s="51"/>
      <c r="M46" s="51"/>
      <c r="N46" s="51"/>
      <c r="O46" s="51"/>
      <c r="P46" s="51"/>
      <c r="Q46" s="117"/>
      <c r="R46" s="52"/>
      <c r="S46" s="51"/>
      <c r="T46" s="129"/>
      <c r="U46" s="136"/>
      <c r="V46" s="130"/>
      <c r="W46" s="117"/>
      <c r="X46" s="137"/>
      <c r="Y46" s="130"/>
      <c r="Z46" s="117"/>
      <c r="AA46" s="137"/>
      <c r="AB46" s="151"/>
      <c r="AC46" s="155"/>
      <c r="AD46" s="155"/>
      <c r="AE46" s="155"/>
      <c r="AF46" s="158"/>
      <c r="AG46" s="159" t="s">
        <v>203</v>
      </c>
      <c r="AH46" s="155"/>
      <c r="AI46" s="161"/>
      <c r="AJ46" s="89"/>
    </row>
    <row r="47" spans="1:36" ht="18" customHeight="1">
      <c r="A47" s="28"/>
      <c r="B47" s="47"/>
      <c r="C47" s="66"/>
      <c r="D47" s="76"/>
      <c r="E47" s="30" t="s">
        <v>0</v>
      </c>
      <c r="F47" s="51"/>
      <c r="G47" s="51"/>
      <c r="H47" s="51"/>
      <c r="I47" s="51"/>
      <c r="J47" s="51"/>
      <c r="K47" s="51"/>
      <c r="L47" s="51"/>
      <c r="M47" s="51"/>
      <c r="N47" s="51"/>
      <c r="O47" s="51"/>
      <c r="P47" s="51"/>
      <c r="Q47" s="117"/>
      <c r="R47" s="52"/>
      <c r="S47" s="51"/>
      <c r="T47" s="130"/>
      <c r="U47" s="137"/>
      <c r="V47" s="130"/>
      <c r="W47" s="117"/>
      <c r="X47" s="137"/>
      <c r="Y47" s="130"/>
      <c r="Z47" s="117"/>
      <c r="AA47" s="137"/>
      <c r="AB47" s="151"/>
      <c r="AC47" s="155"/>
      <c r="AD47" s="155"/>
      <c r="AE47" s="155"/>
      <c r="AF47" s="158"/>
      <c r="AG47" s="159" t="s">
        <v>204</v>
      </c>
      <c r="AH47" s="155"/>
      <c r="AI47" s="161"/>
      <c r="AJ47" s="89"/>
    </row>
    <row r="48" spans="1:36" ht="18" customHeight="1">
      <c r="A48" s="28"/>
      <c r="B48" s="37" t="s">
        <v>87</v>
      </c>
      <c r="C48" s="65"/>
      <c r="D48" s="75"/>
      <c r="E48" s="81"/>
      <c r="F48" s="32"/>
      <c r="G48" s="51"/>
      <c r="H48" s="51"/>
      <c r="I48" s="51"/>
      <c r="J48" s="51"/>
      <c r="K48" s="51"/>
      <c r="L48" s="51"/>
      <c r="M48" s="51"/>
      <c r="N48" s="51"/>
      <c r="O48" s="51"/>
      <c r="P48" s="51"/>
      <c r="Q48" s="117"/>
      <c r="R48" s="52"/>
      <c r="S48" s="51"/>
      <c r="T48" s="129"/>
      <c r="U48" s="136"/>
      <c r="V48" s="130"/>
      <c r="W48" s="117"/>
      <c r="X48" s="137"/>
      <c r="Y48" s="130"/>
      <c r="Z48" s="117"/>
      <c r="AA48" s="137"/>
      <c r="AB48" s="151"/>
      <c r="AC48" s="155"/>
      <c r="AD48" s="155"/>
      <c r="AE48" s="155"/>
      <c r="AF48" s="158"/>
      <c r="AG48" s="159" t="s">
        <v>205</v>
      </c>
      <c r="AH48" s="155"/>
      <c r="AI48" s="161"/>
      <c r="AJ48" s="89"/>
    </row>
    <row r="49" spans="1:36" ht="18" customHeight="1">
      <c r="A49" s="28"/>
      <c r="B49" s="26" t="s">
        <v>91</v>
      </c>
      <c r="C49" s="67"/>
      <c r="D49" s="77"/>
      <c r="E49" s="31"/>
      <c r="F49" s="52"/>
      <c r="G49" s="51"/>
      <c r="H49" s="51"/>
      <c r="I49" s="51"/>
      <c r="J49" s="51"/>
      <c r="K49" s="51"/>
      <c r="L49" s="51"/>
      <c r="M49" s="51"/>
      <c r="N49" s="51"/>
      <c r="O49" s="51"/>
      <c r="P49" s="51"/>
      <c r="Q49" s="117"/>
      <c r="R49" s="52"/>
      <c r="S49" s="51"/>
      <c r="T49" s="129"/>
      <c r="U49" s="136"/>
      <c r="V49" s="130"/>
      <c r="W49" s="117"/>
      <c r="X49" s="137"/>
      <c r="Y49" s="130"/>
      <c r="Z49" s="117"/>
      <c r="AA49" s="137"/>
      <c r="AB49" s="151"/>
      <c r="AC49" s="155"/>
      <c r="AD49" s="155"/>
      <c r="AE49" s="155"/>
      <c r="AF49" s="158"/>
      <c r="AG49" s="159" t="s">
        <v>207</v>
      </c>
      <c r="AH49" s="155"/>
      <c r="AI49" s="161"/>
      <c r="AJ49" s="89"/>
    </row>
    <row r="50" spans="1:36" ht="18" customHeight="1">
      <c r="A50" s="28"/>
      <c r="B50" s="48" t="s">
        <v>68</v>
      </c>
      <c r="C50" s="68"/>
      <c r="D50" s="78"/>
      <c r="E50" s="30" t="s">
        <v>117</v>
      </c>
      <c r="F50" s="51"/>
      <c r="G50" s="51"/>
      <c r="H50" s="51"/>
      <c r="I50" s="51"/>
      <c r="J50" s="51"/>
      <c r="K50" s="51"/>
      <c r="L50" s="51"/>
      <c r="M50" s="51"/>
      <c r="N50" s="51"/>
      <c r="O50" s="51"/>
      <c r="P50" s="51"/>
      <c r="Q50" s="117"/>
      <c r="R50" s="52"/>
      <c r="S50" s="51"/>
      <c r="T50" s="129"/>
      <c r="U50" s="136"/>
      <c r="V50" s="130"/>
      <c r="W50" s="117"/>
      <c r="X50" s="137"/>
      <c r="Y50" s="130"/>
      <c r="Z50" s="117"/>
      <c r="AA50" s="137"/>
      <c r="AB50" s="151"/>
      <c r="AC50" s="155"/>
      <c r="AD50" s="155"/>
      <c r="AE50" s="155"/>
      <c r="AF50" s="158"/>
      <c r="AG50" s="159" t="s">
        <v>158</v>
      </c>
      <c r="AH50" s="155"/>
      <c r="AI50" s="161"/>
      <c r="AJ50" s="89"/>
    </row>
    <row r="51" spans="1:36" ht="18" customHeight="1">
      <c r="A51" s="28"/>
      <c r="B51" s="49"/>
      <c r="C51" s="69"/>
      <c r="D51" s="79"/>
      <c r="E51" s="31" t="s">
        <v>32</v>
      </c>
      <c r="F51" s="52"/>
      <c r="G51" s="52"/>
      <c r="H51" s="52"/>
      <c r="I51" s="52"/>
      <c r="J51" s="52"/>
      <c r="K51" s="52"/>
      <c r="L51" s="52"/>
      <c r="M51" s="52"/>
      <c r="N51" s="52"/>
      <c r="O51" s="52"/>
      <c r="P51" s="52"/>
      <c r="Q51" s="117"/>
      <c r="R51" s="52"/>
      <c r="S51" s="51"/>
      <c r="T51" s="129"/>
      <c r="U51" s="136"/>
      <c r="V51" s="130"/>
      <c r="W51" s="117"/>
      <c r="X51" s="137"/>
      <c r="Y51" s="130"/>
      <c r="Z51" s="117"/>
      <c r="AA51" s="137"/>
      <c r="AB51" s="151"/>
      <c r="AC51" s="155"/>
      <c r="AD51" s="155"/>
      <c r="AE51" s="155"/>
      <c r="AF51" s="158"/>
      <c r="AG51" s="159" t="s">
        <v>148</v>
      </c>
      <c r="AH51" s="155"/>
      <c r="AI51" s="161"/>
      <c r="AJ51" s="89"/>
    </row>
    <row r="52" spans="1:36" ht="18" customHeight="1">
      <c r="A52" s="29"/>
      <c r="B52" s="50"/>
      <c r="C52" s="70"/>
      <c r="D52" s="80"/>
      <c r="E52" s="31" t="s">
        <v>119</v>
      </c>
      <c r="F52" s="52"/>
      <c r="G52" s="52"/>
      <c r="H52" s="52"/>
      <c r="I52" s="52"/>
      <c r="J52" s="52"/>
      <c r="K52" s="52"/>
      <c r="L52" s="52"/>
      <c r="M52" s="52"/>
      <c r="N52" s="52"/>
      <c r="O52" s="52"/>
      <c r="P52" s="52"/>
      <c r="Q52" s="117"/>
      <c r="R52" s="52"/>
      <c r="S52" s="51"/>
      <c r="T52" s="129"/>
      <c r="U52" s="136"/>
      <c r="V52" s="130"/>
      <c r="W52" s="117"/>
      <c r="X52" s="137"/>
      <c r="Y52" s="130"/>
      <c r="Z52" s="117"/>
      <c r="AA52" s="137"/>
      <c r="AB52" s="151"/>
      <c r="AC52" s="155"/>
      <c r="AD52" s="155"/>
      <c r="AE52" s="155"/>
      <c r="AF52" s="158"/>
      <c r="AG52" s="159" t="s">
        <v>197</v>
      </c>
      <c r="AH52" s="155"/>
      <c r="AI52" s="161"/>
      <c r="AJ52" s="89"/>
    </row>
    <row r="53" spans="1:36" ht="18" customHeight="1">
      <c r="A53" s="30" t="s">
        <v>55</v>
      </c>
      <c r="B53" s="51"/>
      <c r="C53" s="51"/>
      <c r="D53" s="51"/>
      <c r="E53" s="51"/>
      <c r="F53" s="51"/>
      <c r="G53" s="88"/>
      <c r="H53" s="97"/>
      <c r="I53" s="104"/>
      <c r="J53" s="105"/>
      <c r="K53" s="104"/>
      <c r="L53" s="104"/>
      <c r="M53" s="104"/>
      <c r="N53" s="104"/>
      <c r="O53" s="104"/>
      <c r="P53" s="104"/>
      <c r="Q53" s="118"/>
      <c r="R53" s="121" t="s">
        <v>162</v>
      </c>
      <c r="S53" s="51"/>
      <c r="T53" s="51"/>
      <c r="U53" s="51"/>
      <c r="V53" s="51"/>
      <c r="W53" s="51"/>
      <c r="X53" s="51"/>
      <c r="Y53" s="51"/>
      <c r="Z53" s="51"/>
      <c r="AA53" s="51"/>
      <c r="AB53" s="51"/>
      <c r="AC53" s="51"/>
      <c r="AD53" s="51"/>
      <c r="AE53" s="51"/>
      <c r="AF53" s="51"/>
      <c r="AG53" s="51"/>
      <c r="AH53" s="51"/>
      <c r="AI53" s="51"/>
      <c r="AJ53" s="88"/>
    </row>
    <row r="54" spans="1:36" ht="18" customHeight="1">
      <c r="A54" s="31" t="s">
        <v>57</v>
      </c>
      <c r="B54" s="52"/>
      <c r="C54" s="52"/>
      <c r="D54" s="52"/>
      <c r="E54" s="52"/>
      <c r="F54" s="52"/>
      <c r="G54" s="89"/>
      <c r="H54" s="97"/>
      <c r="I54" s="104"/>
      <c r="J54" s="105"/>
      <c r="K54" s="104"/>
      <c r="L54" s="104"/>
      <c r="M54" s="104"/>
      <c r="N54" s="104"/>
      <c r="O54" s="104"/>
      <c r="P54" s="104"/>
      <c r="Q54" s="118"/>
      <c r="R54" s="122" t="s">
        <v>102</v>
      </c>
      <c r="S54" s="52"/>
      <c r="T54" s="52"/>
      <c r="U54" s="52"/>
      <c r="V54" s="52"/>
      <c r="W54" s="52"/>
      <c r="X54" s="52"/>
      <c r="Y54" s="52"/>
      <c r="Z54" s="52"/>
      <c r="AA54" s="52"/>
      <c r="AB54" s="52"/>
      <c r="AC54" s="52"/>
      <c r="AD54" s="52"/>
      <c r="AE54" s="52"/>
      <c r="AF54" s="52"/>
      <c r="AG54" s="52"/>
      <c r="AH54" s="52"/>
      <c r="AI54" s="52"/>
      <c r="AJ54" s="89"/>
    </row>
    <row r="55" spans="1:36" s="21" customFormat="1" ht="18" customHeight="1">
      <c r="A55" s="32"/>
      <c r="B55" s="53"/>
      <c r="C55" s="32"/>
      <c r="D55" s="32"/>
      <c r="E55" s="32"/>
      <c r="F55" s="32"/>
      <c r="G55" s="32"/>
      <c r="H55" s="62"/>
      <c r="I55" s="6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row>
    <row r="56" spans="1:36" s="19" customFormat="1" ht="14.85" customHeight="1">
      <c r="A56" s="19" t="s">
        <v>211</v>
      </c>
      <c r="B56" s="54">
        <v>1</v>
      </c>
      <c r="C56" s="71" t="s">
        <v>213</v>
      </c>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row>
    <row r="57" spans="1:36" s="21" customFormat="1" ht="14.85" customHeight="1">
      <c r="A57" s="32"/>
      <c r="B57" s="22">
        <v>2</v>
      </c>
      <c r="C57" s="72" t="s">
        <v>216</v>
      </c>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row>
    <row r="58" spans="1:36" s="21" customFormat="1" ht="14.85" customHeight="1">
      <c r="A58" s="32"/>
      <c r="B58" s="2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row>
    <row r="59" spans="1:36" s="21" customFormat="1" ht="14.85" customHeight="1">
      <c r="B59" s="22">
        <v>3</v>
      </c>
      <c r="C59" s="73" t="s">
        <v>218</v>
      </c>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row>
    <row r="60" spans="1:36" s="21" customFormat="1" ht="14.85" customHeight="1">
      <c r="B60" s="22"/>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row>
    <row r="61" spans="1:36" s="21" customFormat="1" ht="14.85" customHeight="1">
      <c r="B61" s="22"/>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row>
    <row r="62" spans="1:36" s="21" customFormat="1" ht="14.85" customHeight="1">
      <c r="B62" s="22"/>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row>
    <row r="63" spans="1:36" s="21" customFormat="1" ht="14.85" customHeight="1">
      <c r="B63" s="22"/>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row>
    <row r="64" spans="1:36" s="21" customFormat="1" ht="14.85" customHeight="1">
      <c r="B64" s="22">
        <v>4</v>
      </c>
      <c r="C64" s="73" t="s">
        <v>219</v>
      </c>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row>
    <row r="65" spans="2:36" s="21" customFormat="1" ht="14.85" customHeight="1">
      <c r="B65" s="22"/>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row>
    <row r="66" spans="2:36" s="21" customFormat="1" ht="14.85" customHeight="1">
      <c r="B66" s="22"/>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row>
    <row r="67" spans="2:36" s="21" customFormat="1" ht="14.85" customHeight="1">
      <c r="B67" s="22">
        <v>5</v>
      </c>
      <c r="C67" s="73" t="s">
        <v>22</v>
      </c>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row>
    <row r="68" spans="2:36" s="21" customFormat="1" ht="14.85" customHeight="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row>
    <row r="69" spans="2:36" ht="14.85" customHeight="1">
      <c r="B69" s="22">
        <v>6</v>
      </c>
      <c r="C69" s="57" t="s">
        <v>222</v>
      </c>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row>
  </sheetData>
  <mergeCells count="124">
    <mergeCell ref="A7:AJ7"/>
    <mergeCell ref="AA9:AC9"/>
    <mergeCell ref="AE9:AF9"/>
    <mergeCell ref="AH9:AI9"/>
    <mergeCell ref="P11:Q11"/>
    <mergeCell ref="P13:Q13"/>
    <mergeCell ref="P15:T15"/>
    <mergeCell ref="U19:W19"/>
    <mergeCell ref="H20:AJ20"/>
    <mergeCell ref="H21:AJ21"/>
    <mergeCell ref="H22:K22"/>
    <mergeCell ref="L22:M22"/>
    <mergeCell ref="O22:P22"/>
    <mergeCell ref="R22:AJ22"/>
    <mergeCell ref="H25:AJ25"/>
    <mergeCell ref="K26:P26"/>
    <mergeCell ref="S26:U26"/>
    <mergeCell ref="Y26:AJ26"/>
    <mergeCell ref="H27:J27"/>
    <mergeCell ref="K27:AJ27"/>
    <mergeCell ref="B28:G28"/>
    <mergeCell ref="H28:AJ28"/>
    <mergeCell ref="Q29:S29"/>
    <mergeCell ref="T29:AA29"/>
    <mergeCell ref="Q30:S30"/>
    <mergeCell ref="T30:AA30"/>
    <mergeCell ref="H31:K31"/>
    <mergeCell ref="L31:M31"/>
    <mergeCell ref="O31:P31"/>
    <mergeCell ref="R31:AJ31"/>
    <mergeCell ref="H34:AJ34"/>
    <mergeCell ref="A35:AA35"/>
    <mergeCell ref="AB35:AJ35"/>
    <mergeCell ref="T39:U39"/>
    <mergeCell ref="V39:X39"/>
    <mergeCell ref="Y39:AA39"/>
    <mergeCell ref="AB39:AF39"/>
    <mergeCell ref="T40:U40"/>
    <mergeCell ref="V40:X40"/>
    <mergeCell ref="Y40:AA40"/>
    <mergeCell ref="AB40:AF40"/>
    <mergeCell ref="T41:U41"/>
    <mergeCell ref="V41:X41"/>
    <mergeCell ref="Y41:AA41"/>
    <mergeCell ref="AB41:AF41"/>
    <mergeCell ref="T42:U42"/>
    <mergeCell ref="V42:X42"/>
    <mergeCell ref="Y42:AA42"/>
    <mergeCell ref="AB42:AF42"/>
    <mergeCell ref="T43:U43"/>
    <mergeCell ref="V43:X43"/>
    <mergeCell ref="Y43:AA43"/>
    <mergeCell ref="AB43:AF43"/>
    <mergeCell ref="T44:U44"/>
    <mergeCell ref="V44:X44"/>
    <mergeCell ref="Y44:AA44"/>
    <mergeCell ref="AB44:AF44"/>
    <mergeCell ref="T45:U45"/>
    <mergeCell ref="V45:X45"/>
    <mergeCell ref="Y45:AA45"/>
    <mergeCell ref="AB45:AF45"/>
    <mergeCell ref="T46:U46"/>
    <mergeCell ref="V46:X46"/>
    <mergeCell ref="Y46:AA46"/>
    <mergeCell ref="AB46:AF46"/>
    <mergeCell ref="T47:U47"/>
    <mergeCell ref="V47:X47"/>
    <mergeCell ref="Y47:AA47"/>
    <mergeCell ref="AB47:AF47"/>
    <mergeCell ref="T48:U48"/>
    <mergeCell ref="V48:X48"/>
    <mergeCell ref="Y48:AA48"/>
    <mergeCell ref="AB48:AF48"/>
    <mergeCell ref="T49:U49"/>
    <mergeCell ref="V49:X49"/>
    <mergeCell ref="Y49:AA49"/>
    <mergeCell ref="AB49:AF49"/>
    <mergeCell ref="T50:U50"/>
    <mergeCell ref="V50:X50"/>
    <mergeCell ref="Y50:AA50"/>
    <mergeCell ref="AB50:AF50"/>
    <mergeCell ref="T51:U51"/>
    <mergeCell ref="V51:X51"/>
    <mergeCell ref="Y51:AA51"/>
    <mergeCell ref="AB51:AF51"/>
    <mergeCell ref="T52:U52"/>
    <mergeCell ref="V52:X52"/>
    <mergeCell ref="Y52:AA52"/>
    <mergeCell ref="AB52:AF52"/>
    <mergeCell ref="C56:AJ56"/>
    <mergeCell ref="C69:AJ69"/>
    <mergeCell ref="A10:E11"/>
    <mergeCell ref="F10:K11"/>
    <mergeCell ref="R11:AJ12"/>
    <mergeCell ref="R13:AJ14"/>
    <mergeCell ref="U15:AJ16"/>
    <mergeCell ref="B22:G25"/>
    <mergeCell ref="H23:K24"/>
    <mergeCell ref="N23:U24"/>
    <mergeCell ref="X23:AJ24"/>
    <mergeCell ref="B26:G27"/>
    <mergeCell ref="B29:G30"/>
    <mergeCell ref="H29:J30"/>
    <mergeCell ref="K29:P30"/>
    <mergeCell ref="AB29:AC30"/>
    <mergeCell ref="AD29:AJ30"/>
    <mergeCell ref="B31:G34"/>
    <mergeCell ref="H32:K33"/>
    <mergeCell ref="N32:U33"/>
    <mergeCell ref="X32:AJ33"/>
    <mergeCell ref="B36:S38"/>
    <mergeCell ref="V36:X38"/>
    <mergeCell ref="Y36:AA38"/>
    <mergeCell ref="AB36:AF38"/>
    <mergeCell ref="AG36:AJ38"/>
    <mergeCell ref="T37:U38"/>
    <mergeCell ref="B50:D52"/>
    <mergeCell ref="C57:AJ58"/>
    <mergeCell ref="C59:AJ63"/>
    <mergeCell ref="C64:AJ66"/>
    <mergeCell ref="C67:AJ68"/>
    <mergeCell ref="A20:A34"/>
    <mergeCell ref="A36:A52"/>
    <mergeCell ref="B39:D47"/>
  </mergeCells>
  <phoneticPr fontId="11"/>
  <dataValidations count="2">
    <dataValidation type="list" allowBlank="0" showDropDown="0" showInputMessage="1" showErrorMessage="1" sqref="H27:H28">
      <formula1>"　,営利法人,社会福祉法人,医療法人,社団法人,財団法人,NPO法人,協同組合,宗教法人"</formula1>
    </dataValidation>
    <dataValidation type="list" allowBlank="1" showDropDown="0" showInputMessage="1" showErrorMessage="1" sqref="V39:AA52">
      <formula1>"〇"</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1"/>
  <headerFooter alignWithMargins="0"/>
  <drawing r:id="rId2"/>
  <legacyDrawing r:id="rId3"/>
  <mc:AlternateContent>
    <mc:Choice xmlns:x14="http://schemas.microsoft.com/office/spreadsheetml/2009/9/main" Requires="x14">
      <controls>
        <mc:AlternateContent>
          <mc:Choice Requires="x14">
            <control shapeId="2049" r:id="rId4" name="チェック 1">
              <controlPr defaultSize="0" autoFill="0" autoLine="0" autoPict="0">
                <anchor moveWithCells="1" sizeWithCells="1">
                  <from xmlns:xdr="http://schemas.openxmlformats.org/drawingml/2006/spreadsheetDrawing">
                    <xdr:col>19</xdr:col>
                    <xdr:colOff>95250</xdr:colOff>
                    <xdr:row>46</xdr:row>
                    <xdr:rowOff>19050</xdr:rowOff>
                  </from>
                  <to xmlns:xdr="http://schemas.openxmlformats.org/drawingml/2006/spreadsheetDrawing">
                    <xdr:col>20</xdr:col>
                    <xdr:colOff>95250</xdr:colOff>
                    <xdr:row>46</xdr:row>
                    <xdr:rowOff>209550</xdr:rowOff>
                  </to>
                </anchor>
              </controlPr>
            </control>
          </mc:Choice>
        </mc:AlternateContent>
        <mc:AlternateContent>
          <mc:Choice Requires="x14">
            <control shapeId="2050" r:id="rId5" name="チェック 2">
              <controlPr defaultSize="0" autoFill="0" autoLine="0" autoPict="0">
                <anchor moveWithCells="1" sizeWithCells="1">
                  <from xmlns:xdr="http://schemas.openxmlformats.org/drawingml/2006/spreadsheetDrawing">
                    <xdr:col>31</xdr:col>
                    <xdr:colOff>47625</xdr:colOff>
                    <xdr:row>34</xdr:row>
                    <xdr:rowOff>29210</xdr:rowOff>
                  </from>
                  <to xmlns:xdr="http://schemas.openxmlformats.org/drawingml/2006/spreadsheetDrawing">
                    <xdr:col>32</xdr:col>
                    <xdr:colOff>38100</xdr:colOff>
                    <xdr:row>34</xdr:row>
                    <xdr:rowOff>227965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8" tint="0.8"/>
  </sheetPr>
  <dimension ref="B1:BO288"/>
  <sheetViews>
    <sheetView showGridLines="0" view="pageBreakPreview" zoomScaleSheetLayoutView="100" workbookViewId="0"/>
  </sheetViews>
  <sheetFormatPr defaultColWidth="4.5" defaultRowHeight="15.75"/>
  <cols>
    <col min="1" max="1" width="0.8984375" style="1732" customWidth="1"/>
    <col min="2" max="2" width="5.69921875" style="1732" customWidth="1"/>
    <col min="3" max="4" width="8.09765625" style="1732" customWidth="1"/>
    <col min="5" max="8" width="3.19921875" style="1732" hidden="1" customWidth="1"/>
    <col min="9" max="10" width="3.19921875" style="1732" customWidth="1"/>
    <col min="11" max="62" width="5.69921875" style="1732" customWidth="1"/>
    <col min="63" max="63" width="1.09765625" style="1732" customWidth="1"/>
    <col min="64" max="16384" width="4.5" style="1732"/>
  </cols>
  <sheetData>
    <row r="1" spans="2:67" s="1733" customFormat="1" ht="20.25" customHeight="1">
      <c r="C1" s="1746" t="s">
        <v>663</v>
      </c>
      <c r="D1" s="1746"/>
      <c r="E1" s="1746"/>
      <c r="F1" s="1746"/>
      <c r="G1" s="1746"/>
      <c r="H1" s="1746"/>
      <c r="I1" s="1746"/>
      <c r="J1" s="1746"/>
      <c r="M1" s="1794" t="s">
        <v>755</v>
      </c>
      <c r="P1" s="1746"/>
      <c r="Q1" s="1746"/>
      <c r="R1" s="1746"/>
      <c r="S1" s="1746"/>
      <c r="T1" s="1746"/>
      <c r="U1" s="1746"/>
      <c r="V1" s="1746"/>
      <c r="W1" s="1746"/>
      <c r="AS1" s="1828" t="s">
        <v>56</v>
      </c>
      <c r="AT1" s="1933" t="s">
        <v>790</v>
      </c>
      <c r="AU1" s="1934"/>
      <c r="AV1" s="1934"/>
      <c r="AW1" s="1934"/>
      <c r="AX1" s="1934"/>
      <c r="AY1" s="1934"/>
      <c r="AZ1" s="1934"/>
      <c r="BA1" s="1934"/>
      <c r="BB1" s="1934"/>
      <c r="BC1" s="1934"/>
      <c r="BD1" s="1934"/>
      <c r="BE1" s="1934"/>
      <c r="BF1" s="1934"/>
      <c r="BG1" s="1934"/>
      <c r="BH1" s="1934"/>
      <c r="BI1" s="1934"/>
      <c r="BJ1" s="1828" t="s">
        <v>156</v>
      </c>
    </row>
    <row r="2" spans="2:67" s="1734" customFormat="1" ht="20.25" customHeight="1">
      <c r="J2" s="1794"/>
      <c r="M2" s="1794"/>
      <c r="N2" s="1794"/>
      <c r="P2" s="1828"/>
      <c r="Q2" s="1828"/>
      <c r="R2" s="1828"/>
      <c r="S2" s="1828"/>
      <c r="T2" s="1828"/>
      <c r="U2" s="1828"/>
      <c r="V2" s="1828"/>
      <c r="W2" s="1828"/>
      <c r="AB2" s="1828" t="s">
        <v>780</v>
      </c>
      <c r="AC2" s="1904">
        <v>6</v>
      </c>
      <c r="AD2" s="1904"/>
      <c r="AE2" s="1828" t="s">
        <v>679</v>
      </c>
      <c r="AF2" s="1920">
        <f>IF(AC2=0,"",YEAR(DATE(2018+AC2,1,1)))</f>
        <v>2024</v>
      </c>
      <c r="AG2" s="1920"/>
      <c r="AH2" s="1923" t="s">
        <v>592</v>
      </c>
      <c r="AI2" s="1923" t="s">
        <v>785</v>
      </c>
      <c r="AJ2" s="1904">
        <v>4</v>
      </c>
      <c r="AK2" s="1904"/>
      <c r="AL2" s="1923" t="s">
        <v>313</v>
      </c>
      <c r="AS2" s="1828" t="s">
        <v>338</v>
      </c>
      <c r="AT2" s="1904" t="s">
        <v>793</v>
      </c>
      <c r="AU2" s="1904"/>
      <c r="AV2" s="1904"/>
      <c r="AW2" s="1904"/>
      <c r="AX2" s="1904"/>
      <c r="AY2" s="1904"/>
      <c r="AZ2" s="1904"/>
      <c r="BA2" s="1904"/>
      <c r="BB2" s="1904"/>
      <c r="BC2" s="1904"/>
      <c r="BD2" s="1904"/>
      <c r="BE2" s="1904"/>
      <c r="BF2" s="1904"/>
      <c r="BG2" s="1904"/>
      <c r="BH2" s="1904"/>
      <c r="BI2" s="1904"/>
      <c r="BJ2" s="1828" t="s">
        <v>156</v>
      </c>
      <c r="BK2" s="1828"/>
      <c r="BL2" s="1828"/>
      <c r="BM2" s="1828"/>
    </row>
    <row r="3" spans="2:67" s="1734" customFormat="1" ht="20.25" customHeight="1">
      <c r="J3" s="1794"/>
      <c r="M3" s="1794"/>
      <c r="O3" s="1828"/>
      <c r="P3" s="1828"/>
      <c r="Q3" s="1828"/>
      <c r="R3" s="1828"/>
      <c r="S3" s="1828"/>
      <c r="T3" s="1828"/>
      <c r="U3" s="1828"/>
      <c r="AC3" s="1905"/>
      <c r="AD3" s="1905"/>
      <c r="AE3" s="1918"/>
      <c r="AF3" s="1921"/>
      <c r="AG3" s="1918"/>
      <c r="BD3" s="1955" t="s">
        <v>794</v>
      </c>
      <c r="BE3" s="1964" t="s">
        <v>796</v>
      </c>
      <c r="BF3" s="1968"/>
      <c r="BG3" s="1968"/>
      <c r="BH3" s="1980"/>
      <c r="BI3" s="1828"/>
    </row>
    <row r="4" spans="2:67" s="1734" customFormat="1" ht="20.25" customHeight="1">
      <c r="B4" s="1735"/>
      <c r="C4" s="1735"/>
      <c r="D4" s="1735"/>
      <c r="E4" s="1735"/>
      <c r="F4" s="1735"/>
      <c r="G4" s="1735"/>
      <c r="H4" s="1735"/>
      <c r="I4" s="1735"/>
      <c r="J4" s="1795"/>
      <c r="K4" s="1735"/>
      <c r="L4" s="1735"/>
      <c r="M4" s="1795"/>
      <c r="N4" s="1735"/>
      <c r="O4" s="1829"/>
      <c r="P4" s="1829"/>
      <c r="Q4" s="1829"/>
      <c r="R4" s="1829"/>
      <c r="S4" s="1829"/>
      <c r="T4" s="1829"/>
      <c r="U4" s="1829"/>
      <c r="V4" s="1735"/>
      <c r="W4" s="1735"/>
      <c r="X4" s="1735"/>
      <c r="Y4" s="1735"/>
      <c r="Z4" s="1735"/>
      <c r="AA4" s="1735"/>
      <c r="AB4" s="1735"/>
      <c r="AC4" s="1906"/>
      <c r="AD4" s="1906"/>
      <c r="AE4" s="1919"/>
      <c r="AF4" s="1922"/>
      <c r="AG4" s="1919"/>
      <c r="AH4" s="1735"/>
      <c r="AI4" s="1735"/>
      <c r="AJ4" s="1735"/>
      <c r="AK4" s="1735"/>
      <c r="AL4" s="1735"/>
      <c r="AM4" s="1735"/>
      <c r="AN4" s="1735"/>
      <c r="AO4" s="1735"/>
      <c r="AP4" s="1735"/>
      <c r="AQ4" s="1735"/>
      <c r="AR4" s="1735"/>
      <c r="BD4" s="1955" t="s">
        <v>795</v>
      </c>
      <c r="BE4" s="1964" t="s">
        <v>797</v>
      </c>
      <c r="BF4" s="1968"/>
      <c r="BG4" s="1968"/>
      <c r="BH4" s="1980"/>
      <c r="BI4" s="1828"/>
    </row>
    <row r="5" spans="2:67" s="1734" customFormat="1" ht="9" customHeight="1">
      <c r="B5" s="1735"/>
      <c r="C5" s="1735"/>
      <c r="D5" s="1735"/>
      <c r="E5" s="1735"/>
      <c r="F5" s="1735"/>
      <c r="G5" s="1735"/>
      <c r="H5" s="1735"/>
      <c r="I5" s="1735"/>
      <c r="J5" s="1795"/>
      <c r="K5" s="1735"/>
      <c r="L5" s="1735"/>
      <c r="M5" s="1795"/>
      <c r="N5" s="1735"/>
      <c r="O5" s="1829"/>
      <c r="P5" s="1829"/>
      <c r="Q5" s="1829"/>
      <c r="R5" s="1829"/>
      <c r="S5" s="1829"/>
      <c r="T5" s="1829"/>
      <c r="U5" s="1829"/>
      <c r="V5" s="1735"/>
      <c r="W5" s="1735"/>
      <c r="X5" s="1735"/>
      <c r="Y5" s="1735"/>
      <c r="Z5" s="1735"/>
      <c r="AA5" s="1735"/>
      <c r="AB5" s="1735"/>
      <c r="AC5" s="1907"/>
      <c r="AD5" s="1907"/>
      <c r="AE5" s="1735"/>
      <c r="AF5" s="1735"/>
      <c r="AG5" s="1735"/>
      <c r="AH5" s="1735"/>
      <c r="AI5" s="1735"/>
      <c r="AJ5" s="1924"/>
      <c r="AK5" s="1924"/>
      <c r="AL5" s="1924"/>
      <c r="AM5" s="1924"/>
      <c r="AN5" s="1924"/>
      <c r="AO5" s="1924"/>
      <c r="AP5" s="1924"/>
      <c r="AQ5" s="1924"/>
      <c r="AR5" s="1924"/>
      <c r="AS5" s="1733"/>
      <c r="AT5" s="1733"/>
      <c r="AU5" s="1733"/>
      <c r="AV5" s="1733"/>
      <c r="AW5" s="1733"/>
      <c r="AX5" s="1733"/>
      <c r="AY5" s="1733"/>
      <c r="AZ5" s="1733"/>
      <c r="BA5" s="1733"/>
      <c r="BB5" s="1733"/>
      <c r="BC5" s="1733"/>
      <c r="BD5" s="1733"/>
      <c r="BE5" s="1733"/>
      <c r="BF5" s="1733"/>
      <c r="BG5" s="1733"/>
      <c r="BH5" s="1981"/>
      <c r="BI5" s="1981"/>
    </row>
    <row r="6" spans="2:67" s="1734" customFormat="1" ht="21" customHeight="1">
      <c r="B6" s="1736"/>
      <c r="C6" s="1747"/>
      <c r="D6" s="1747"/>
      <c r="E6" s="1747"/>
      <c r="F6" s="1747"/>
      <c r="G6" s="1747"/>
      <c r="H6" s="1747"/>
      <c r="I6" s="1747"/>
      <c r="J6" s="1747"/>
      <c r="K6" s="1796"/>
      <c r="L6" s="1796"/>
      <c r="M6" s="1796"/>
      <c r="N6" s="1749"/>
      <c r="O6" s="1796"/>
      <c r="P6" s="1796"/>
      <c r="Q6" s="1796"/>
      <c r="R6" s="1735"/>
      <c r="S6" s="1735"/>
      <c r="T6" s="1735"/>
      <c r="U6" s="1735"/>
      <c r="V6" s="1735"/>
      <c r="W6" s="1735"/>
      <c r="X6" s="1735"/>
      <c r="Y6" s="1735"/>
      <c r="Z6" s="1735"/>
      <c r="AA6" s="1735"/>
      <c r="AB6" s="1735"/>
      <c r="AC6" s="1735"/>
      <c r="AD6" s="1735"/>
      <c r="AE6" s="1735"/>
      <c r="AF6" s="1735"/>
      <c r="AG6" s="1735"/>
      <c r="AH6" s="1735"/>
      <c r="AI6" s="1735"/>
      <c r="AJ6" s="1924"/>
      <c r="AK6" s="1924"/>
      <c r="AL6" s="1924"/>
      <c r="AM6" s="1924"/>
      <c r="AN6" s="1924"/>
      <c r="AO6" s="1924" t="s">
        <v>658</v>
      </c>
      <c r="AP6" s="1924"/>
      <c r="AQ6" s="1924"/>
      <c r="AR6" s="1924"/>
      <c r="AS6" s="1733"/>
      <c r="AT6" s="1733"/>
      <c r="AU6" s="1733"/>
      <c r="AW6" s="1932"/>
      <c r="AX6" s="1932"/>
      <c r="AY6" s="1793"/>
      <c r="AZ6" s="1733"/>
      <c r="BA6" s="1936">
        <v>40</v>
      </c>
      <c r="BB6" s="1938"/>
      <c r="BC6" s="1793" t="s">
        <v>140</v>
      </c>
      <c r="BD6" s="1733"/>
      <c r="BE6" s="1936">
        <v>160</v>
      </c>
      <c r="BF6" s="1938"/>
      <c r="BG6" s="1793" t="s">
        <v>93</v>
      </c>
      <c r="BH6" s="1733"/>
      <c r="BI6" s="1981"/>
    </row>
    <row r="7" spans="2:67" s="1734" customFormat="1" ht="5.25" customHeight="1">
      <c r="B7" s="1736"/>
      <c r="C7" s="1748"/>
      <c r="D7" s="1748"/>
      <c r="E7" s="1748"/>
      <c r="F7" s="1748"/>
      <c r="G7" s="1748"/>
      <c r="H7" s="1748"/>
      <c r="I7" s="1748"/>
      <c r="J7" s="1796"/>
      <c r="K7" s="1796"/>
      <c r="L7" s="1796"/>
      <c r="M7" s="1749"/>
      <c r="N7" s="1796"/>
      <c r="O7" s="1796"/>
      <c r="P7" s="1796"/>
      <c r="Q7" s="1796"/>
      <c r="R7" s="1735"/>
      <c r="S7" s="1735"/>
      <c r="T7" s="1735"/>
      <c r="U7" s="1735"/>
      <c r="V7" s="1735"/>
      <c r="W7" s="1735"/>
      <c r="X7" s="1735"/>
      <c r="Y7" s="1735"/>
      <c r="Z7" s="1735"/>
      <c r="AA7" s="1735"/>
      <c r="AB7" s="1735"/>
      <c r="AC7" s="1735"/>
      <c r="AD7" s="1735"/>
      <c r="AE7" s="1735"/>
      <c r="AF7" s="1735"/>
      <c r="AG7" s="1735"/>
      <c r="AH7" s="1735"/>
      <c r="AI7" s="1735"/>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24"/>
      <c r="BG7" s="1924"/>
      <c r="BH7" s="1982"/>
      <c r="BI7" s="1982"/>
      <c r="BJ7" s="1735"/>
    </row>
    <row r="8" spans="2:67" s="1734" customFormat="1" ht="21" customHeight="1">
      <c r="B8" s="1737"/>
      <c r="C8" s="1749"/>
      <c r="D8" s="1749"/>
      <c r="E8" s="1749"/>
      <c r="F8" s="1749"/>
      <c r="G8" s="1749"/>
      <c r="H8" s="1749"/>
      <c r="I8" s="1749"/>
      <c r="J8" s="1796"/>
      <c r="K8" s="1796"/>
      <c r="L8" s="1796"/>
      <c r="M8" s="1749"/>
      <c r="N8" s="1796"/>
      <c r="O8" s="1796"/>
      <c r="P8" s="1796"/>
      <c r="Q8" s="1796"/>
      <c r="R8" s="1735"/>
      <c r="S8" s="1735"/>
      <c r="T8" s="1735"/>
      <c r="U8" s="1735"/>
      <c r="V8" s="1735"/>
      <c r="W8" s="1735"/>
      <c r="X8" s="1735"/>
      <c r="Y8" s="1735"/>
      <c r="Z8" s="1735"/>
      <c r="AA8" s="1735"/>
      <c r="AB8" s="1735"/>
      <c r="AC8" s="1735"/>
      <c r="AD8" s="1735"/>
      <c r="AE8" s="1735"/>
      <c r="AF8" s="1735"/>
      <c r="AG8" s="1735"/>
      <c r="AH8" s="1735"/>
      <c r="AI8" s="1735"/>
      <c r="AJ8" s="1925"/>
      <c r="AK8" s="1925"/>
      <c r="AL8" s="1925"/>
      <c r="AM8" s="1747"/>
      <c r="AN8" s="1926"/>
      <c r="AO8" s="1928"/>
      <c r="AP8" s="1928"/>
      <c r="AQ8" s="1736"/>
      <c r="AR8" s="1932"/>
      <c r="AS8" s="1932"/>
      <c r="AT8" s="1932"/>
      <c r="AU8" s="1935"/>
      <c r="AV8" s="1935"/>
      <c r="AW8" s="1924"/>
      <c r="AX8" s="1932"/>
      <c r="AY8" s="1932"/>
      <c r="AZ8" s="1749"/>
      <c r="BA8" s="1924"/>
      <c r="BB8" s="1924" t="s">
        <v>623</v>
      </c>
      <c r="BC8" s="1924"/>
      <c r="BD8" s="1924"/>
      <c r="BE8" s="1965">
        <f>DAY(EOMONTH(DATE(AF2,AJ2,1),0))</f>
        <v>30</v>
      </c>
      <c r="BF8" s="1969"/>
      <c r="BG8" s="1924" t="s">
        <v>798</v>
      </c>
      <c r="BH8" s="1924"/>
      <c r="BI8" s="1924"/>
      <c r="BJ8" s="1735"/>
      <c r="BM8" s="1828"/>
      <c r="BN8" s="1828"/>
      <c r="BO8" s="1828"/>
    </row>
    <row r="9" spans="2:67" ht="5.25" customHeight="1">
      <c r="B9" s="1738"/>
      <c r="C9" s="1750"/>
      <c r="D9" s="1750"/>
      <c r="E9" s="1750"/>
      <c r="F9" s="1750"/>
      <c r="G9" s="1750"/>
      <c r="H9" s="1750"/>
      <c r="I9" s="1750"/>
      <c r="J9" s="1750"/>
      <c r="K9" s="1738"/>
      <c r="L9" s="1738"/>
      <c r="M9" s="1738"/>
      <c r="N9" s="1738"/>
      <c r="O9" s="1738"/>
      <c r="P9" s="1738"/>
      <c r="Q9" s="1738"/>
      <c r="R9" s="1738"/>
      <c r="S9" s="1738"/>
      <c r="T9" s="1738"/>
      <c r="U9" s="1738"/>
      <c r="V9" s="1738"/>
      <c r="W9" s="1738"/>
      <c r="X9" s="1738"/>
      <c r="Y9" s="1738"/>
      <c r="Z9" s="1738"/>
      <c r="AA9" s="1738"/>
      <c r="AB9" s="1738"/>
      <c r="AC9" s="1750"/>
      <c r="AD9" s="1738"/>
      <c r="AE9" s="1738"/>
      <c r="AF9" s="1738"/>
      <c r="AG9" s="1738"/>
      <c r="AH9" s="1738"/>
      <c r="AI9" s="1738"/>
      <c r="AJ9" s="1738"/>
      <c r="AK9" s="1738"/>
      <c r="AL9" s="1738"/>
      <c r="AM9" s="1738"/>
      <c r="AN9" s="1738"/>
      <c r="AO9" s="1738"/>
      <c r="AP9" s="1738"/>
      <c r="AQ9" s="1738"/>
      <c r="AR9" s="1738"/>
      <c r="AT9" s="1760"/>
      <c r="BK9" s="1991"/>
      <c r="BL9" s="1991"/>
      <c r="BM9" s="1991"/>
    </row>
    <row r="10" spans="2:67" ht="21.6" customHeight="1">
      <c r="B10" s="1739" t="s">
        <v>504</v>
      </c>
      <c r="C10" s="1751" t="s">
        <v>744</v>
      </c>
      <c r="D10" s="1762"/>
      <c r="E10" s="1770"/>
      <c r="F10" s="1762"/>
      <c r="G10" s="1770"/>
      <c r="H10" s="1762"/>
      <c r="I10" s="1783" t="s">
        <v>745</v>
      </c>
      <c r="J10" s="1797"/>
      <c r="K10" s="1770" t="s">
        <v>747</v>
      </c>
      <c r="L10" s="1819"/>
      <c r="M10" s="1819"/>
      <c r="N10" s="1762"/>
      <c r="O10" s="1770" t="s">
        <v>759</v>
      </c>
      <c r="P10" s="1819"/>
      <c r="Q10" s="1819"/>
      <c r="R10" s="1819"/>
      <c r="S10" s="1762"/>
      <c r="T10" s="1850"/>
      <c r="U10" s="1850"/>
      <c r="V10" s="1868"/>
      <c r="W10" s="1880" t="s">
        <v>773</v>
      </c>
      <c r="X10" s="1894"/>
      <c r="Y10" s="1894"/>
      <c r="Z10" s="1894"/>
      <c r="AA10" s="1894"/>
      <c r="AB10" s="1894"/>
      <c r="AC10" s="1894"/>
      <c r="AD10" s="1894"/>
      <c r="AE10" s="1894"/>
      <c r="AF10" s="1894"/>
      <c r="AG10" s="1894"/>
      <c r="AH10" s="1894"/>
      <c r="AI10" s="1894"/>
      <c r="AJ10" s="1894"/>
      <c r="AK10" s="1894"/>
      <c r="AL10" s="1894"/>
      <c r="AM10" s="1894"/>
      <c r="AN10" s="1894"/>
      <c r="AO10" s="1894"/>
      <c r="AP10" s="1894"/>
      <c r="AQ10" s="1894"/>
      <c r="AR10" s="1894"/>
      <c r="AS10" s="1894"/>
      <c r="AT10" s="1894"/>
      <c r="AU10" s="1894"/>
      <c r="AV10" s="1894"/>
      <c r="AW10" s="1894"/>
      <c r="AX10" s="1894"/>
      <c r="AY10" s="1894"/>
      <c r="AZ10" s="1894"/>
      <c r="BA10" s="1894"/>
      <c r="BB10" s="1939" t="str">
        <f>IF(BE3="４週","(9)1～4週目の勤務時間数合計","(10)1か月の勤務時間数　合計")</f>
        <v>(9)1～4週目の勤務時間数合計</v>
      </c>
      <c r="BC10" s="1947"/>
      <c r="BD10" s="1956" t="s">
        <v>237</v>
      </c>
      <c r="BE10" s="1947"/>
      <c r="BF10" s="1751" t="s">
        <v>332</v>
      </c>
      <c r="BG10" s="1819"/>
      <c r="BH10" s="1819"/>
      <c r="BI10" s="1819"/>
      <c r="BJ10" s="1983"/>
    </row>
    <row r="11" spans="2:67" ht="20.25" customHeight="1">
      <c r="B11" s="1740"/>
      <c r="C11" s="1752"/>
      <c r="D11" s="1763"/>
      <c r="E11" s="1771"/>
      <c r="F11" s="1763"/>
      <c r="G11" s="1771"/>
      <c r="H11" s="1763"/>
      <c r="I11" s="1784"/>
      <c r="J11" s="1798"/>
      <c r="K11" s="1771"/>
      <c r="L11" s="1820"/>
      <c r="M11" s="1820"/>
      <c r="N11" s="1763"/>
      <c r="O11" s="1771"/>
      <c r="P11" s="1820"/>
      <c r="Q11" s="1820"/>
      <c r="R11" s="1820"/>
      <c r="S11" s="1763"/>
      <c r="T11" s="1851"/>
      <c r="U11" s="1851"/>
      <c r="V11" s="1869"/>
      <c r="W11" s="1881" t="s">
        <v>775</v>
      </c>
      <c r="X11" s="1881"/>
      <c r="Y11" s="1881"/>
      <c r="Z11" s="1881"/>
      <c r="AA11" s="1881"/>
      <c r="AB11" s="1881"/>
      <c r="AC11" s="1908"/>
      <c r="AD11" s="1915" t="s">
        <v>784</v>
      </c>
      <c r="AE11" s="1881"/>
      <c r="AF11" s="1881"/>
      <c r="AG11" s="1881"/>
      <c r="AH11" s="1881"/>
      <c r="AI11" s="1881"/>
      <c r="AJ11" s="1908"/>
      <c r="AK11" s="1915" t="s">
        <v>789</v>
      </c>
      <c r="AL11" s="1881"/>
      <c r="AM11" s="1881"/>
      <c r="AN11" s="1881"/>
      <c r="AO11" s="1881"/>
      <c r="AP11" s="1881"/>
      <c r="AQ11" s="1908"/>
      <c r="AR11" s="1915" t="s">
        <v>551</v>
      </c>
      <c r="AS11" s="1881"/>
      <c r="AT11" s="1881"/>
      <c r="AU11" s="1881"/>
      <c r="AV11" s="1881"/>
      <c r="AW11" s="1881"/>
      <c r="AX11" s="1908"/>
      <c r="AY11" s="1915" t="s">
        <v>71</v>
      </c>
      <c r="AZ11" s="1881"/>
      <c r="BA11" s="1881"/>
      <c r="BB11" s="1940"/>
      <c r="BC11" s="1948"/>
      <c r="BD11" s="1957"/>
      <c r="BE11" s="1948"/>
      <c r="BF11" s="1752"/>
      <c r="BG11" s="1820"/>
      <c r="BH11" s="1820"/>
      <c r="BI11" s="1820"/>
      <c r="BJ11" s="1984"/>
    </row>
    <row r="12" spans="2:67" ht="20.25" customHeight="1">
      <c r="B12" s="1740"/>
      <c r="C12" s="1752"/>
      <c r="D12" s="1763"/>
      <c r="E12" s="1771"/>
      <c r="F12" s="1763"/>
      <c r="G12" s="1771"/>
      <c r="H12" s="1763"/>
      <c r="I12" s="1784"/>
      <c r="J12" s="1798"/>
      <c r="K12" s="1771"/>
      <c r="L12" s="1820"/>
      <c r="M12" s="1820"/>
      <c r="N12" s="1763"/>
      <c r="O12" s="1771"/>
      <c r="P12" s="1820"/>
      <c r="Q12" s="1820"/>
      <c r="R12" s="1820"/>
      <c r="S12" s="1763"/>
      <c r="T12" s="1851"/>
      <c r="U12" s="1851"/>
      <c r="V12" s="1869"/>
      <c r="W12" s="1882">
        <v>1</v>
      </c>
      <c r="X12" s="1813">
        <v>2</v>
      </c>
      <c r="Y12" s="1813">
        <v>3</v>
      </c>
      <c r="Z12" s="1813">
        <v>4</v>
      </c>
      <c r="AA12" s="1813">
        <v>5</v>
      </c>
      <c r="AB12" s="1813">
        <v>6</v>
      </c>
      <c r="AC12" s="1909">
        <v>7</v>
      </c>
      <c r="AD12" s="1916">
        <v>8</v>
      </c>
      <c r="AE12" s="1813">
        <v>9</v>
      </c>
      <c r="AF12" s="1813">
        <v>10</v>
      </c>
      <c r="AG12" s="1813">
        <v>11</v>
      </c>
      <c r="AH12" s="1813">
        <v>12</v>
      </c>
      <c r="AI12" s="1813">
        <v>13</v>
      </c>
      <c r="AJ12" s="1909">
        <v>14</v>
      </c>
      <c r="AK12" s="1882">
        <v>15</v>
      </c>
      <c r="AL12" s="1813">
        <v>16</v>
      </c>
      <c r="AM12" s="1813">
        <v>17</v>
      </c>
      <c r="AN12" s="1813">
        <v>18</v>
      </c>
      <c r="AO12" s="1813">
        <v>19</v>
      </c>
      <c r="AP12" s="1813">
        <v>20</v>
      </c>
      <c r="AQ12" s="1909">
        <v>21</v>
      </c>
      <c r="AR12" s="1916">
        <v>22</v>
      </c>
      <c r="AS12" s="1813">
        <v>23</v>
      </c>
      <c r="AT12" s="1813">
        <v>24</v>
      </c>
      <c r="AU12" s="1813">
        <v>25</v>
      </c>
      <c r="AV12" s="1813">
        <v>26</v>
      </c>
      <c r="AW12" s="1813">
        <v>27</v>
      </c>
      <c r="AX12" s="1909">
        <v>28</v>
      </c>
      <c r="AY12" s="1916" t="str">
        <f>IF($BE$3="実績",IF(DAY(DATE($AF$2,$AJ$2,29))=29,29,""),"")</f>
        <v/>
      </c>
      <c r="AZ12" s="1813" t="str">
        <f>IF($BE$3="実績",IF(DAY(DATE($AF$2,$AJ$2,30))=30,30,""),"")</f>
        <v/>
      </c>
      <c r="BA12" s="1909" t="str">
        <f>IF($BE$3="実績",IF(DAY(DATE($AF$2,$AJ$2,31))=31,31,""),"")</f>
        <v/>
      </c>
      <c r="BB12" s="1940"/>
      <c r="BC12" s="1948"/>
      <c r="BD12" s="1957"/>
      <c r="BE12" s="1948"/>
      <c r="BF12" s="1752"/>
      <c r="BG12" s="1820"/>
      <c r="BH12" s="1820"/>
      <c r="BI12" s="1820"/>
      <c r="BJ12" s="1984"/>
    </row>
    <row r="13" spans="2:67" ht="20.25" hidden="1" customHeight="1">
      <c r="B13" s="1740"/>
      <c r="C13" s="1752"/>
      <c r="D13" s="1763"/>
      <c r="E13" s="1771"/>
      <c r="F13" s="1763"/>
      <c r="G13" s="1771"/>
      <c r="H13" s="1763"/>
      <c r="I13" s="1784"/>
      <c r="J13" s="1798"/>
      <c r="K13" s="1771"/>
      <c r="L13" s="1820"/>
      <c r="M13" s="1820"/>
      <c r="N13" s="1763"/>
      <c r="O13" s="1771"/>
      <c r="P13" s="1820"/>
      <c r="Q13" s="1820"/>
      <c r="R13" s="1820"/>
      <c r="S13" s="1763"/>
      <c r="T13" s="1851"/>
      <c r="U13" s="1851"/>
      <c r="V13" s="1869"/>
      <c r="W13" s="1882">
        <f>WEEKDAY(DATE($AF$2,$AJ$2,1))</f>
        <v>2</v>
      </c>
      <c r="X13" s="1813">
        <f>WEEKDAY(DATE($AF$2,$AJ$2,2))</f>
        <v>3</v>
      </c>
      <c r="Y13" s="1813">
        <f>WEEKDAY(DATE($AF$2,$AJ$2,3))</f>
        <v>4</v>
      </c>
      <c r="Z13" s="1813">
        <f>WEEKDAY(DATE($AF$2,$AJ$2,4))</f>
        <v>5</v>
      </c>
      <c r="AA13" s="1813">
        <f>WEEKDAY(DATE($AF$2,$AJ$2,5))</f>
        <v>6</v>
      </c>
      <c r="AB13" s="1813">
        <f>WEEKDAY(DATE($AF$2,$AJ$2,6))</f>
        <v>7</v>
      </c>
      <c r="AC13" s="1909">
        <f>WEEKDAY(DATE($AF$2,$AJ$2,7))</f>
        <v>1</v>
      </c>
      <c r="AD13" s="1916">
        <f>WEEKDAY(DATE($AF$2,$AJ$2,8))</f>
        <v>2</v>
      </c>
      <c r="AE13" s="1813">
        <f>WEEKDAY(DATE($AF$2,$AJ$2,9))</f>
        <v>3</v>
      </c>
      <c r="AF13" s="1813">
        <f>WEEKDAY(DATE($AF$2,$AJ$2,10))</f>
        <v>4</v>
      </c>
      <c r="AG13" s="1813">
        <f>WEEKDAY(DATE($AF$2,$AJ$2,11))</f>
        <v>5</v>
      </c>
      <c r="AH13" s="1813">
        <f>WEEKDAY(DATE($AF$2,$AJ$2,12))</f>
        <v>6</v>
      </c>
      <c r="AI13" s="1813">
        <f>WEEKDAY(DATE($AF$2,$AJ$2,13))</f>
        <v>7</v>
      </c>
      <c r="AJ13" s="1909">
        <f>WEEKDAY(DATE($AF$2,$AJ$2,14))</f>
        <v>1</v>
      </c>
      <c r="AK13" s="1916">
        <f>WEEKDAY(DATE($AF$2,$AJ$2,15))</f>
        <v>2</v>
      </c>
      <c r="AL13" s="1813">
        <f>WEEKDAY(DATE($AF$2,$AJ$2,16))</f>
        <v>3</v>
      </c>
      <c r="AM13" s="1813">
        <f>WEEKDAY(DATE($AF$2,$AJ$2,17))</f>
        <v>4</v>
      </c>
      <c r="AN13" s="1813">
        <f>WEEKDAY(DATE($AF$2,$AJ$2,18))</f>
        <v>5</v>
      </c>
      <c r="AO13" s="1813">
        <f>WEEKDAY(DATE($AF$2,$AJ$2,19))</f>
        <v>6</v>
      </c>
      <c r="AP13" s="1813">
        <f>WEEKDAY(DATE($AF$2,$AJ$2,20))</f>
        <v>7</v>
      </c>
      <c r="AQ13" s="1909">
        <f>WEEKDAY(DATE($AF$2,$AJ$2,21))</f>
        <v>1</v>
      </c>
      <c r="AR13" s="1916">
        <f>WEEKDAY(DATE($AF$2,$AJ$2,22))</f>
        <v>2</v>
      </c>
      <c r="AS13" s="1813">
        <f>WEEKDAY(DATE($AF$2,$AJ$2,23))</f>
        <v>3</v>
      </c>
      <c r="AT13" s="1813">
        <f>WEEKDAY(DATE($AF$2,$AJ$2,24))</f>
        <v>4</v>
      </c>
      <c r="AU13" s="1813">
        <f>WEEKDAY(DATE($AF$2,$AJ$2,25))</f>
        <v>5</v>
      </c>
      <c r="AV13" s="1813">
        <f>WEEKDAY(DATE($AF$2,$AJ$2,26))</f>
        <v>6</v>
      </c>
      <c r="AW13" s="1813">
        <f>WEEKDAY(DATE($AF$2,$AJ$2,27))</f>
        <v>7</v>
      </c>
      <c r="AX13" s="1909">
        <f>WEEKDAY(DATE($AF$2,$AJ$2,28))</f>
        <v>1</v>
      </c>
      <c r="AY13" s="1916">
        <f>IF(AY12=29,WEEKDAY(DATE($AF$2,$AJ$2,29)),0)</f>
        <v>0</v>
      </c>
      <c r="AZ13" s="1813">
        <f>IF(AZ12=30,WEEKDAY(DATE($AF$2,$AJ$2,30)),0)</f>
        <v>0</v>
      </c>
      <c r="BA13" s="1909">
        <f>IF(BA12=31,WEEKDAY(DATE($AF$2,$AJ$2,31)),0)</f>
        <v>0</v>
      </c>
      <c r="BB13" s="1940"/>
      <c r="BC13" s="1948"/>
      <c r="BD13" s="1957"/>
      <c r="BE13" s="1948"/>
      <c r="BF13" s="1752"/>
      <c r="BG13" s="1820"/>
      <c r="BH13" s="1820"/>
      <c r="BI13" s="1820"/>
      <c r="BJ13" s="1984"/>
    </row>
    <row r="14" spans="2:67" ht="20.25" customHeight="1">
      <c r="B14" s="1741"/>
      <c r="C14" s="1753"/>
      <c r="D14" s="1764"/>
      <c r="E14" s="1772"/>
      <c r="F14" s="1764"/>
      <c r="G14" s="1772"/>
      <c r="H14" s="1764"/>
      <c r="I14" s="1785"/>
      <c r="J14" s="1799"/>
      <c r="K14" s="1772"/>
      <c r="L14" s="1821"/>
      <c r="M14" s="1821"/>
      <c r="N14" s="1764"/>
      <c r="O14" s="1772"/>
      <c r="P14" s="1821"/>
      <c r="Q14" s="1821"/>
      <c r="R14" s="1821"/>
      <c r="S14" s="1764"/>
      <c r="T14" s="1852"/>
      <c r="U14" s="1852"/>
      <c r="V14" s="1870"/>
      <c r="W14" s="1883" t="str">
        <f t="shared" ref="W14:AX14" si="0">IF(W13=1,"日",IF(W13=2,"月",IF(W13=3,"火",IF(W13=4,"水",IF(W13=5,"木",IF(W13=6,"金","土"))))))</f>
        <v>月</v>
      </c>
      <c r="X14" s="1895" t="str">
        <f t="shared" si="0"/>
        <v>火</v>
      </c>
      <c r="Y14" s="1895" t="str">
        <f t="shared" si="0"/>
        <v>水</v>
      </c>
      <c r="Z14" s="1895" t="str">
        <f t="shared" si="0"/>
        <v>木</v>
      </c>
      <c r="AA14" s="1895" t="str">
        <f t="shared" si="0"/>
        <v>金</v>
      </c>
      <c r="AB14" s="1895" t="str">
        <f t="shared" si="0"/>
        <v>土</v>
      </c>
      <c r="AC14" s="1910" t="str">
        <f t="shared" si="0"/>
        <v>日</v>
      </c>
      <c r="AD14" s="1917" t="str">
        <f t="shared" si="0"/>
        <v>月</v>
      </c>
      <c r="AE14" s="1895" t="str">
        <f t="shared" si="0"/>
        <v>火</v>
      </c>
      <c r="AF14" s="1895" t="str">
        <f t="shared" si="0"/>
        <v>水</v>
      </c>
      <c r="AG14" s="1895" t="str">
        <f t="shared" si="0"/>
        <v>木</v>
      </c>
      <c r="AH14" s="1895" t="str">
        <f t="shared" si="0"/>
        <v>金</v>
      </c>
      <c r="AI14" s="1895" t="str">
        <f t="shared" si="0"/>
        <v>土</v>
      </c>
      <c r="AJ14" s="1910" t="str">
        <f t="shared" si="0"/>
        <v>日</v>
      </c>
      <c r="AK14" s="1917" t="str">
        <f t="shared" si="0"/>
        <v>月</v>
      </c>
      <c r="AL14" s="1895" t="str">
        <f t="shared" si="0"/>
        <v>火</v>
      </c>
      <c r="AM14" s="1895" t="str">
        <f t="shared" si="0"/>
        <v>水</v>
      </c>
      <c r="AN14" s="1895" t="str">
        <f t="shared" si="0"/>
        <v>木</v>
      </c>
      <c r="AO14" s="1895" t="str">
        <f t="shared" si="0"/>
        <v>金</v>
      </c>
      <c r="AP14" s="1895" t="str">
        <f t="shared" si="0"/>
        <v>土</v>
      </c>
      <c r="AQ14" s="1910" t="str">
        <f t="shared" si="0"/>
        <v>日</v>
      </c>
      <c r="AR14" s="1917" t="str">
        <f t="shared" si="0"/>
        <v>月</v>
      </c>
      <c r="AS14" s="1895" t="str">
        <f t="shared" si="0"/>
        <v>火</v>
      </c>
      <c r="AT14" s="1895" t="str">
        <f t="shared" si="0"/>
        <v>水</v>
      </c>
      <c r="AU14" s="1895" t="str">
        <f t="shared" si="0"/>
        <v>木</v>
      </c>
      <c r="AV14" s="1895" t="str">
        <f t="shared" si="0"/>
        <v>金</v>
      </c>
      <c r="AW14" s="1895" t="str">
        <f t="shared" si="0"/>
        <v>土</v>
      </c>
      <c r="AX14" s="1910" t="str">
        <f t="shared" si="0"/>
        <v>日</v>
      </c>
      <c r="AY14" s="1895" t="str">
        <f>IF(AY13=1,"日",IF(AY13=2,"月",IF(AY13=3,"火",IF(AY13=4,"水",IF(AY13=5,"木",IF(AY13=6,"金",IF(AY13=0,"","土")))))))</f>
        <v/>
      </c>
      <c r="AZ14" s="1895" t="str">
        <f>IF(AZ13=1,"日",IF(AZ13=2,"月",IF(AZ13=3,"火",IF(AZ13=4,"水",IF(AZ13=5,"木",IF(AZ13=6,"金",IF(AZ13=0,"","土")))))))</f>
        <v/>
      </c>
      <c r="BA14" s="1895" t="str">
        <f>IF(BA13=1,"日",IF(BA13=2,"月",IF(BA13=3,"火",IF(BA13=4,"水",IF(BA13=5,"木",IF(BA13=6,"金",IF(BA13=0,"","土")))))))</f>
        <v/>
      </c>
      <c r="BB14" s="1941"/>
      <c r="BC14" s="1949"/>
      <c r="BD14" s="1958"/>
      <c r="BE14" s="1949"/>
      <c r="BF14" s="1753"/>
      <c r="BG14" s="1821"/>
      <c r="BH14" s="1821"/>
      <c r="BI14" s="1821"/>
      <c r="BJ14" s="1985"/>
    </row>
    <row r="15" spans="2:67" ht="20.25" customHeight="1">
      <c r="B15" s="1742">
        <f>B13+1</f>
        <v>1</v>
      </c>
      <c r="C15" s="1754"/>
      <c r="D15" s="1765"/>
      <c r="E15" s="1773"/>
      <c r="F15" s="1778"/>
      <c r="G15" s="1773"/>
      <c r="H15" s="1778"/>
      <c r="I15" s="1786"/>
      <c r="J15" s="1800"/>
      <c r="K15" s="1806"/>
      <c r="L15" s="1822"/>
      <c r="M15" s="1822"/>
      <c r="N15" s="1765"/>
      <c r="O15" s="1830"/>
      <c r="P15" s="1835"/>
      <c r="Q15" s="1835"/>
      <c r="R15" s="1835"/>
      <c r="S15" s="1846"/>
      <c r="T15" s="1853" t="s">
        <v>770</v>
      </c>
      <c r="U15" s="1860"/>
      <c r="V15" s="1871"/>
      <c r="W15" s="1884"/>
      <c r="X15" s="1896"/>
      <c r="Y15" s="1896"/>
      <c r="Z15" s="1896"/>
      <c r="AA15" s="1896"/>
      <c r="AB15" s="1896"/>
      <c r="AC15" s="1911"/>
      <c r="AD15" s="1884"/>
      <c r="AE15" s="1896"/>
      <c r="AF15" s="1896"/>
      <c r="AG15" s="1896"/>
      <c r="AH15" s="1896"/>
      <c r="AI15" s="1896"/>
      <c r="AJ15" s="1911"/>
      <c r="AK15" s="1884"/>
      <c r="AL15" s="1896"/>
      <c r="AM15" s="1896"/>
      <c r="AN15" s="1896"/>
      <c r="AO15" s="1896"/>
      <c r="AP15" s="1896"/>
      <c r="AQ15" s="1911"/>
      <c r="AR15" s="1884"/>
      <c r="AS15" s="1896"/>
      <c r="AT15" s="1896"/>
      <c r="AU15" s="1896"/>
      <c r="AV15" s="1896"/>
      <c r="AW15" s="1896"/>
      <c r="AX15" s="1911"/>
      <c r="AY15" s="1884"/>
      <c r="AZ15" s="1896"/>
      <c r="BA15" s="1896"/>
      <c r="BB15" s="1942"/>
      <c r="BC15" s="1950"/>
      <c r="BD15" s="1959"/>
      <c r="BE15" s="1966"/>
      <c r="BF15" s="1970"/>
      <c r="BG15" s="1975"/>
      <c r="BH15" s="1975"/>
      <c r="BI15" s="1975"/>
      <c r="BJ15" s="1986"/>
    </row>
    <row r="16" spans="2:67" ht="20.25" customHeight="1">
      <c r="B16" s="1743"/>
      <c r="C16" s="1755"/>
      <c r="D16" s="1766"/>
      <c r="E16" s="1774"/>
      <c r="F16" s="1779">
        <f>C15</f>
        <v>0</v>
      </c>
      <c r="G16" s="1774"/>
      <c r="H16" s="1779">
        <f>I15</f>
        <v>0</v>
      </c>
      <c r="I16" s="1787"/>
      <c r="J16" s="1801"/>
      <c r="K16" s="1807"/>
      <c r="L16" s="1823"/>
      <c r="M16" s="1823"/>
      <c r="N16" s="1766"/>
      <c r="O16" s="1831"/>
      <c r="P16" s="1836"/>
      <c r="Q16" s="1836"/>
      <c r="R16" s="1836"/>
      <c r="S16" s="1847"/>
      <c r="T16" s="1854" t="s">
        <v>128</v>
      </c>
      <c r="U16" s="1861"/>
      <c r="V16" s="1872"/>
      <c r="W16" s="1885" t="str">
        <f>IF(W15="","",VLOOKUP(W15,シフト記号表!$C$6:$L$47,10,FALSE))</f>
        <v/>
      </c>
      <c r="X16" s="1897" t="str">
        <f>IF(X15="","",VLOOKUP(X15,シフト記号表!$C$6:$L$47,10,FALSE))</f>
        <v/>
      </c>
      <c r="Y16" s="1897" t="str">
        <f>IF(Y15="","",VLOOKUP(Y15,シフト記号表!$C$6:$L$47,10,FALSE))</f>
        <v/>
      </c>
      <c r="Z16" s="1897" t="str">
        <f>IF(Z15="","",VLOOKUP(Z15,シフト記号表!$C$6:$L$47,10,FALSE))</f>
        <v/>
      </c>
      <c r="AA16" s="1897" t="str">
        <f>IF(AA15="","",VLOOKUP(AA15,シフト記号表!$C$6:$L$47,10,FALSE))</f>
        <v/>
      </c>
      <c r="AB16" s="1897" t="str">
        <f>IF(AB15="","",VLOOKUP(AB15,シフト記号表!$C$6:$L$47,10,FALSE))</f>
        <v/>
      </c>
      <c r="AC16" s="1912" t="str">
        <f>IF(AC15="","",VLOOKUP(AC15,シフト記号表!$C$6:$L$47,10,FALSE))</f>
        <v/>
      </c>
      <c r="AD16" s="1885" t="str">
        <f>IF(AD15="","",VLOOKUP(AD15,シフト記号表!$C$6:$L$47,10,FALSE))</f>
        <v/>
      </c>
      <c r="AE16" s="1897" t="str">
        <f>IF(AE15="","",VLOOKUP(AE15,シフト記号表!$C$6:$L$47,10,FALSE))</f>
        <v/>
      </c>
      <c r="AF16" s="1897" t="str">
        <f>IF(AF15="","",VLOOKUP(AF15,シフト記号表!$C$6:$L$47,10,FALSE))</f>
        <v/>
      </c>
      <c r="AG16" s="1897" t="str">
        <f>IF(AG15="","",VLOOKUP(AG15,シフト記号表!$C$6:$L$47,10,FALSE))</f>
        <v/>
      </c>
      <c r="AH16" s="1897" t="str">
        <f>IF(AH15="","",VLOOKUP(AH15,シフト記号表!$C$6:$L$47,10,FALSE))</f>
        <v/>
      </c>
      <c r="AI16" s="1897" t="str">
        <f>IF(AI15="","",VLOOKUP(AI15,シフト記号表!$C$6:$L$47,10,FALSE))</f>
        <v/>
      </c>
      <c r="AJ16" s="1912" t="str">
        <f>IF(AJ15="","",VLOOKUP(AJ15,シフト記号表!$C$6:$L$47,10,FALSE))</f>
        <v/>
      </c>
      <c r="AK16" s="1885" t="str">
        <f>IF(AK15="","",VLOOKUP(AK15,シフト記号表!$C$6:$L$47,10,FALSE))</f>
        <v/>
      </c>
      <c r="AL16" s="1897" t="str">
        <f>IF(AL15="","",VLOOKUP(AL15,シフト記号表!$C$6:$L$47,10,FALSE))</f>
        <v/>
      </c>
      <c r="AM16" s="1897" t="str">
        <f>IF(AM15="","",VLOOKUP(AM15,シフト記号表!$C$6:$L$47,10,FALSE))</f>
        <v/>
      </c>
      <c r="AN16" s="1897" t="str">
        <f>IF(AN15="","",VLOOKUP(AN15,シフト記号表!$C$6:$L$47,10,FALSE))</f>
        <v/>
      </c>
      <c r="AO16" s="1897" t="str">
        <f>IF(AO15="","",VLOOKUP(AO15,シフト記号表!$C$6:$L$47,10,FALSE))</f>
        <v/>
      </c>
      <c r="AP16" s="1897" t="str">
        <f>IF(AP15="","",VLOOKUP(AP15,シフト記号表!$C$6:$L$47,10,FALSE))</f>
        <v/>
      </c>
      <c r="AQ16" s="1912" t="str">
        <f>IF(AQ15="","",VLOOKUP(AQ15,シフト記号表!$C$6:$L$47,10,FALSE))</f>
        <v/>
      </c>
      <c r="AR16" s="1885" t="str">
        <f>IF(AR15="","",VLOOKUP(AR15,シフト記号表!$C$6:$L$47,10,FALSE))</f>
        <v/>
      </c>
      <c r="AS16" s="1897" t="str">
        <f>IF(AS15="","",VLOOKUP(AS15,シフト記号表!$C$6:$L$47,10,FALSE))</f>
        <v/>
      </c>
      <c r="AT16" s="1897" t="str">
        <f>IF(AT15="","",VLOOKUP(AT15,シフト記号表!$C$6:$L$47,10,FALSE))</f>
        <v/>
      </c>
      <c r="AU16" s="1897" t="str">
        <f>IF(AU15="","",VLOOKUP(AU15,シフト記号表!$C$6:$L$47,10,FALSE))</f>
        <v/>
      </c>
      <c r="AV16" s="1897" t="str">
        <f>IF(AV15="","",VLOOKUP(AV15,シフト記号表!$C$6:$L$47,10,FALSE))</f>
        <v/>
      </c>
      <c r="AW16" s="1897" t="str">
        <f>IF(AW15="","",VLOOKUP(AW15,シフト記号表!$C$6:$L$47,10,FALSE))</f>
        <v/>
      </c>
      <c r="AX16" s="1912" t="str">
        <f>IF(AX15="","",VLOOKUP(AX15,シフト記号表!$C$6:$L$47,10,FALSE))</f>
        <v/>
      </c>
      <c r="AY16" s="1885" t="str">
        <f>IF(AY15="","",VLOOKUP(AY15,シフト記号表!$C$6:$L$47,10,FALSE))</f>
        <v/>
      </c>
      <c r="AZ16" s="1897" t="str">
        <f>IF(AZ15="","",VLOOKUP(AZ15,シフト記号表!$C$6:$L$47,10,FALSE))</f>
        <v/>
      </c>
      <c r="BA16" s="1897" t="str">
        <f>IF(BA15="","",VLOOKUP(BA15,シフト記号表!$C$6:$L$47,10,FALSE))</f>
        <v/>
      </c>
      <c r="BB16" s="1943">
        <f>IF($BE$3="４週",SUM(W16:AX16),IF($BE$3="暦月",SUM(W16:BA16),""))</f>
        <v>0</v>
      </c>
      <c r="BC16" s="1951"/>
      <c r="BD16" s="1960">
        <f>IF($BE$3="４週",BB16/4,IF($BE$3="暦月",(BB16/($BE$8/7)),""))</f>
        <v>0</v>
      </c>
      <c r="BE16" s="1951"/>
      <c r="BF16" s="1971"/>
      <c r="BG16" s="1976"/>
      <c r="BH16" s="1976"/>
      <c r="BI16" s="1976"/>
      <c r="BJ16" s="1987"/>
    </row>
    <row r="17" spans="2:62" ht="20.25" customHeight="1">
      <c r="B17" s="1742">
        <f>B15+1</f>
        <v>2</v>
      </c>
      <c r="C17" s="1756"/>
      <c r="D17" s="1767"/>
      <c r="E17" s="1775"/>
      <c r="F17" s="1780"/>
      <c r="G17" s="1775"/>
      <c r="H17" s="1780"/>
      <c r="I17" s="1788"/>
      <c r="J17" s="1802"/>
      <c r="K17" s="1808"/>
      <c r="L17" s="1824"/>
      <c r="M17" s="1824"/>
      <c r="N17" s="1767"/>
      <c r="O17" s="1831"/>
      <c r="P17" s="1836"/>
      <c r="Q17" s="1836"/>
      <c r="R17" s="1836"/>
      <c r="S17" s="1847"/>
      <c r="T17" s="1855" t="s">
        <v>770</v>
      </c>
      <c r="U17" s="1862"/>
      <c r="V17" s="1873"/>
      <c r="W17" s="1886"/>
      <c r="X17" s="1898"/>
      <c r="Y17" s="1898"/>
      <c r="Z17" s="1898"/>
      <c r="AA17" s="1898"/>
      <c r="AB17" s="1898"/>
      <c r="AC17" s="1913"/>
      <c r="AD17" s="1886"/>
      <c r="AE17" s="1898"/>
      <c r="AF17" s="1898"/>
      <c r="AG17" s="1898"/>
      <c r="AH17" s="1898"/>
      <c r="AI17" s="1898"/>
      <c r="AJ17" s="1913"/>
      <c r="AK17" s="1886"/>
      <c r="AL17" s="1898"/>
      <c r="AM17" s="1898"/>
      <c r="AN17" s="1898"/>
      <c r="AO17" s="1898"/>
      <c r="AP17" s="1898"/>
      <c r="AQ17" s="1913"/>
      <c r="AR17" s="1886"/>
      <c r="AS17" s="1898"/>
      <c r="AT17" s="1898"/>
      <c r="AU17" s="1898"/>
      <c r="AV17" s="1898"/>
      <c r="AW17" s="1898"/>
      <c r="AX17" s="1913"/>
      <c r="AY17" s="1886"/>
      <c r="AZ17" s="1898"/>
      <c r="BA17" s="1937"/>
      <c r="BB17" s="1944"/>
      <c r="BC17" s="1952"/>
      <c r="BD17" s="1961"/>
      <c r="BE17" s="1967"/>
      <c r="BF17" s="1972"/>
      <c r="BG17" s="1977"/>
      <c r="BH17" s="1977"/>
      <c r="BI17" s="1977"/>
      <c r="BJ17" s="1988"/>
    </row>
    <row r="18" spans="2:62" ht="20.25" customHeight="1">
      <c r="B18" s="1743"/>
      <c r="C18" s="1755"/>
      <c r="D18" s="1766"/>
      <c r="E18" s="1774"/>
      <c r="F18" s="1779">
        <f>C17</f>
        <v>0</v>
      </c>
      <c r="G18" s="1774"/>
      <c r="H18" s="1779">
        <f>I17</f>
        <v>0</v>
      </c>
      <c r="I18" s="1787"/>
      <c r="J18" s="1801"/>
      <c r="K18" s="1807"/>
      <c r="L18" s="1823"/>
      <c r="M18" s="1823"/>
      <c r="N18" s="1766"/>
      <c r="O18" s="1831"/>
      <c r="P18" s="1836"/>
      <c r="Q18" s="1836"/>
      <c r="R18" s="1836"/>
      <c r="S18" s="1847"/>
      <c r="T18" s="1854" t="s">
        <v>128</v>
      </c>
      <c r="U18" s="1861"/>
      <c r="V18" s="1872"/>
      <c r="W18" s="1885" t="str">
        <f>IF(W17="","",VLOOKUP(W17,シフト記号表!$C$6:$L$47,10,FALSE))</f>
        <v/>
      </c>
      <c r="X18" s="1897" t="str">
        <f>IF(X17="","",VLOOKUP(X17,シフト記号表!$C$6:$L$47,10,FALSE))</f>
        <v/>
      </c>
      <c r="Y18" s="1897" t="str">
        <f>IF(Y17="","",VLOOKUP(Y17,シフト記号表!$C$6:$L$47,10,FALSE))</f>
        <v/>
      </c>
      <c r="Z18" s="1897" t="str">
        <f>IF(Z17="","",VLOOKUP(Z17,シフト記号表!$C$6:$L$47,10,FALSE))</f>
        <v/>
      </c>
      <c r="AA18" s="1897" t="str">
        <f>IF(AA17="","",VLOOKUP(AA17,シフト記号表!$C$6:$L$47,10,FALSE))</f>
        <v/>
      </c>
      <c r="AB18" s="1897" t="str">
        <f>IF(AB17="","",VLOOKUP(AB17,シフト記号表!$C$6:$L$47,10,FALSE))</f>
        <v/>
      </c>
      <c r="AC18" s="1912" t="str">
        <f>IF(AC17="","",VLOOKUP(AC17,シフト記号表!$C$6:$L$47,10,FALSE))</f>
        <v/>
      </c>
      <c r="AD18" s="1885" t="str">
        <f>IF(AD17="","",VLOOKUP(AD17,シフト記号表!$C$6:$L$47,10,FALSE))</f>
        <v/>
      </c>
      <c r="AE18" s="1897" t="str">
        <f>IF(AE17="","",VLOOKUP(AE17,シフト記号表!$C$6:$L$47,10,FALSE))</f>
        <v/>
      </c>
      <c r="AF18" s="1897" t="str">
        <f>IF(AF17="","",VLOOKUP(AF17,シフト記号表!$C$6:$L$47,10,FALSE))</f>
        <v/>
      </c>
      <c r="AG18" s="1897" t="str">
        <f>IF(AG17="","",VLOOKUP(AG17,シフト記号表!$C$6:$L$47,10,FALSE))</f>
        <v/>
      </c>
      <c r="AH18" s="1897" t="str">
        <f>IF(AH17="","",VLOOKUP(AH17,シフト記号表!$C$6:$L$47,10,FALSE))</f>
        <v/>
      </c>
      <c r="AI18" s="1897" t="str">
        <f>IF(AI17="","",VLOOKUP(AI17,シフト記号表!$C$6:$L$47,10,FALSE))</f>
        <v/>
      </c>
      <c r="AJ18" s="1912" t="str">
        <f>IF(AJ17="","",VLOOKUP(AJ17,シフト記号表!$C$6:$L$47,10,FALSE))</f>
        <v/>
      </c>
      <c r="AK18" s="1885" t="str">
        <f>IF(AK17="","",VLOOKUP(AK17,シフト記号表!$C$6:$L$47,10,FALSE))</f>
        <v/>
      </c>
      <c r="AL18" s="1897" t="str">
        <f>IF(AL17="","",VLOOKUP(AL17,シフト記号表!$C$6:$L$47,10,FALSE))</f>
        <v/>
      </c>
      <c r="AM18" s="1897" t="str">
        <f>IF(AM17="","",VLOOKUP(AM17,シフト記号表!$C$6:$L$47,10,FALSE))</f>
        <v/>
      </c>
      <c r="AN18" s="1897" t="str">
        <f>IF(AN17="","",VLOOKUP(AN17,シフト記号表!$C$6:$L$47,10,FALSE))</f>
        <v/>
      </c>
      <c r="AO18" s="1897" t="str">
        <f>IF(AO17="","",VLOOKUP(AO17,シフト記号表!$C$6:$L$47,10,FALSE))</f>
        <v/>
      </c>
      <c r="AP18" s="1897" t="str">
        <f>IF(AP17="","",VLOOKUP(AP17,シフト記号表!$C$6:$L$47,10,FALSE))</f>
        <v/>
      </c>
      <c r="AQ18" s="1912" t="str">
        <f>IF(AQ17="","",VLOOKUP(AQ17,シフト記号表!$C$6:$L$47,10,FALSE))</f>
        <v/>
      </c>
      <c r="AR18" s="1885" t="str">
        <f>IF(AR17="","",VLOOKUP(AR17,シフト記号表!$C$6:$L$47,10,FALSE))</f>
        <v/>
      </c>
      <c r="AS18" s="1897" t="str">
        <f>IF(AS17="","",VLOOKUP(AS17,シフト記号表!$C$6:$L$47,10,FALSE))</f>
        <v/>
      </c>
      <c r="AT18" s="1897" t="str">
        <f>IF(AT17="","",VLOOKUP(AT17,シフト記号表!$C$6:$L$47,10,FALSE))</f>
        <v/>
      </c>
      <c r="AU18" s="1897" t="str">
        <f>IF(AU17="","",VLOOKUP(AU17,シフト記号表!$C$6:$L$47,10,FALSE))</f>
        <v/>
      </c>
      <c r="AV18" s="1897" t="str">
        <f>IF(AV17="","",VLOOKUP(AV17,シフト記号表!$C$6:$L$47,10,FALSE))</f>
        <v/>
      </c>
      <c r="AW18" s="1897" t="str">
        <f>IF(AW17="","",VLOOKUP(AW17,シフト記号表!$C$6:$L$47,10,FALSE))</f>
        <v/>
      </c>
      <c r="AX18" s="1912" t="str">
        <f>IF(AX17="","",VLOOKUP(AX17,シフト記号表!$C$6:$L$47,10,FALSE))</f>
        <v/>
      </c>
      <c r="AY18" s="1885" t="str">
        <f>IF(AY17="","",VLOOKUP(AY17,シフト記号表!$C$6:$L$47,10,FALSE))</f>
        <v/>
      </c>
      <c r="AZ18" s="1897" t="str">
        <f>IF(AZ17="","",VLOOKUP(AZ17,シフト記号表!$C$6:$L$47,10,FALSE))</f>
        <v/>
      </c>
      <c r="BA18" s="1897" t="str">
        <f>IF(BA17="","",VLOOKUP(BA17,シフト記号表!$C$6:$L$47,10,FALSE))</f>
        <v/>
      </c>
      <c r="BB18" s="1943">
        <f>IF($BE$3="４週",SUM(W18:AX18),IF($BE$3="暦月",SUM(W18:BA18),""))</f>
        <v>0</v>
      </c>
      <c r="BC18" s="1951"/>
      <c r="BD18" s="1960">
        <f>IF($BE$3="４週",BB18/4,IF($BE$3="暦月",(BB18/($BE$8/7)),""))</f>
        <v>0</v>
      </c>
      <c r="BE18" s="1951"/>
      <c r="BF18" s="1971"/>
      <c r="BG18" s="1976"/>
      <c r="BH18" s="1976"/>
      <c r="BI18" s="1976"/>
      <c r="BJ18" s="1987"/>
    </row>
    <row r="19" spans="2:62" ht="20.25" customHeight="1">
      <c r="B19" s="1742">
        <f>B17+1</f>
        <v>3</v>
      </c>
      <c r="C19" s="1756"/>
      <c r="D19" s="1767"/>
      <c r="E19" s="1774"/>
      <c r="F19" s="1779"/>
      <c r="G19" s="1774"/>
      <c r="H19" s="1779"/>
      <c r="I19" s="1788"/>
      <c r="J19" s="1802"/>
      <c r="K19" s="1808"/>
      <c r="L19" s="1824"/>
      <c r="M19" s="1824"/>
      <c r="N19" s="1767"/>
      <c r="O19" s="1831"/>
      <c r="P19" s="1836"/>
      <c r="Q19" s="1836"/>
      <c r="R19" s="1836"/>
      <c r="S19" s="1847"/>
      <c r="T19" s="1855" t="s">
        <v>770</v>
      </c>
      <c r="U19" s="1862"/>
      <c r="V19" s="1873"/>
      <c r="W19" s="1886"/>
      <c r="X19" s="1898"/>
      <c r="Y19" s="1898"/>
      <c r="Z19" s="1898"/>
      <c r="AA19" s="1898"/>
      <c r="AB19" s="1898"/>
      <c r="AC19" s="1913"/>
      <c r="AD19" s="1886"/>
      <c r="AE19" s="1898"/>
      <c r="AF19" s="1898"/>
      <c r="AG19" s="1898"/>
      <c r="AH19" s="1898"/>
      <c r="AI19" s="1898"/>
      <c r="AJ19" s="1913"/>
      <c r="AK19" s="1886"/>
      <c r="AL19" s="1898"/>
      <c r="AM19" s="1898"/>
      <c r="AN19" s="1898"/>
      <c r="AO19" s="1898"/>
      <c r="AP19" s="1898"/>
      <c r="AQ19" s="1913"/>
      <c r="AR19" s="1886"/>
      <c r="AS19" s="1898"/>
      <c r="AT19" s="1898"/>
      <c r="AU19" s="1898"/>
      <c r="AV19" s="1898"/>
      <c r="AW19" s="1898"/>
      <c r="AX19" s="1913"/>
      <c r="AY19" s="1886"/>
      <c r="AZ19" s="1898"/>
      <c r="BA19" s="1937"/>
      <c r="BB19" s="1944"/>
      <c r="BC19" s="1952"/>
      <c r="BD19" s="1961"/>
      <c r="BE19" s="1967"/>
      <c r="BF19" s="1972"/>
      <c r="BG19" s="1977"/>
      <c r="BH19" s="1977"/>
      <c r="BI19" s="1977"/>
      <c r="BJ19" s="1988"/>
    </row>
    <row r="20" spans="2:62" ht="20.25" customHeight="1">
      <c r="B20" s="1743"/>
      <c r="C20" s="1755"/>
      <c r="D20" s="1766"/>
      <c r="E20" s="1774"/>
      <c r="F20" s="1779">
        <f>C19</f>
        <v>0</v>
      </c>
      <c r="G20" s="1774"/>
      <c r="H20" s="1779">
        <f>I19</f>
        <v>0</v>
      </c>
      <c r="I20" s="1787"/>
      <c r="J20" s="1801"/>
      <c r="K20" s="1807"/>
      <c r="L20" s="1823"/>
      <c r="M20" s="1823"/>
      <c r="N20" s="1766"/>
      <c r="O20" s="1831"/>
      <c r="P20" s="1836"/>
      <c r="Q20" s="1836"/>
      <c r="R20" s="1836"/>
      <c r="S20" s="1847"/>
      <c r="T20" s="1854" t="s">
        <v>128</v>
      </c>
      <c r="U20" s="1861"/>
      <c r="V20" s="1872"/>
      <c r="W20" s="1885" t="str">
        <f>IF(W19="","",VLOOKUP(W19,シフト記号表!$C$6:$L$47,10,FALSE))</f>
        <v/>
      </c>
      <c r="X20" s="1897" t="str">
        <f>IF(X19="","",VLOOKUP(X19,シフト記号表!$C$6:$L$47,10,FALSE))</f>
        <v/>
      </c>
      <c r="Y20" s="1897" t="str">
        <f>IF(Y19="","",VLOOKUP(Y19,シフト記号表!$C$6:$L$47,10,FALSE))</f>
        <v/>
      </c>
      <c r="Z20" s="1897" t="str">
        <f>IF(Z19="","",VLOOKUP(Z19,シフト記号表!$C$6:$L$47,10,FALSE))</f>
        <v/>
      </c>
      <c r="AA20" s="1897" t="str">
        <f>IF(AA19="","",VLOOKUP(AA19,シフト記号表!$C$6:$L$47,10,FALSE))</f>
        <v/>
      </c>
      <c r="AB20" s="1897" t="str">
        <f>IF(AB19="","",VLOOKUP(AB19,シフト記号表!$C$6:$L$47,10,FALSE))</f>
        <v/>
      </c>
      <c r="AC20" s="1912" t="str">
        <f>IF(AC19="","",VLOOKUP(AC19,シフト記号表!$C$6:$L$47,10,FALSE))</f>
        <v/>
      </c>
      <c r="AD20" s="1885" t="str">
        <f>IF(AD19="","",VLOOKUP(AD19,シフト記号表!$C$6:$L$47,10,FALSE))</f>
        <v/>
      </c>
      <c r="AE20" s="1897" t="str">
        <f>IF(AE19="","",VLOOKUP(AE19,シフト記号表!$C$6:$L$47,10,FALSE))</f>
        <v/>
      </c>
      <c r="AF20" s="1897" t="str">
        <f>IF(AF19="","",VLOOKUP(AF19,シフト記号表!$C$6:$L$47,10,FALSE))</f>
        <v/>
      </c>
      <c r="AG20" s="1897" t="str">
        <f>IF(AG19="","",VLOOKUP(AG19,シフト記号表!$C$6:$L$47,10,FALSE))</f>
        <v/>
      </c>
      <c r="AH20" s="1897" t="str">
        <f>IF(AH19="","",VLOOKUP(AH19,シフト記号表!$C$6:$L$47,10,FALSE))</f>
        <v/>
      </c>
      <c r="AI20" s="1897" t="str">
        <f>IF(AI19="","",VLOOKUP(AI19,シフト記号表!$C$6:$L$47,10,FALSE))</f>
        <v/>
      </c>
      <c r="AJ20" s="1912" t="str">
        <f>IF(AJ19="","",VLOOKUP(AJ19,シフト記号表!$C$6:$L$47,10,FALSE))</f>
        <v/>
      </c>
      <c r="AK20" s="1885" t="str">
        <f>IF(AK19="","",VLOOKUP(AK19,シフト記号表!$C$6:$L$47,10,FALSE))</f>
        <v/>
      </c>
      <c r="AL20" s="1897" t="str">
        <f>IF(AL19="","",VLOOKUP(AL19,シフト記号表!$C$6:$L$47,10,FALSE))</f>
        <v/>
      </c>
      <c r="AM20" s="1897" t="str">
        <f>IF(AM19="","",VLOOKUP(AM19,シフト記号表!$C$6:$L$47,10,FALSE))</f>
        <v/>
      </c>
      <c r="AN20" s="1897" t="str">
        <f>IF(AN19="","",VLOOKUP(AN19,シフト記号表!$C$6:$L$47,10,FALSE))</f>
        <v/>
      </c>
      <c r="AO20" s="1897" t="str">
        <f>IF(AO19="","",VLOOKUP(AO19,シフト記号表!$C$6:$L$47,10,FALSE))</f>
        <v/>
      </c>
      <c r="AP20" s="1897" t="str">
        <f>IF(AP19="","",VLOOKUP(AP19,シフト記号表!$C$6:$L$47,10,FALSE))</f>
        <v/>
      </c>
      <c r="AQ20" s="1912" t="str">
        <f>IF(AQ19="","",VLOOKUP(AQ19,シフト記号表!$C$6:$L$47,10,FALSE))</f>
        <v/>
      </c>
      <c r="AR20" s="1885" t="str">
        <f>IF(AR19="","",VLOOKUP(AR19,シフト記号表!$C$6:$L$47,10,FALSE))</f>
        <v/>
      </c>
      <c r="AS20" s="1897" t="str">
        <f>IF(AS19="","",VLOOKUP(AS19,シフト記号表!$C$6:$L$47,10,FALSE))</f>
        <v/>
      </c>
      <c r="AT20" s="1897" t="str">
        <f>IF(AT19="","",VLOOKUP(AT19,シフト記号表!$C$6:$L$47,10,FALSE))</f>
        <v/>
      </c>
      <c r="AU20" s="1897" t="str">
        <f>IF(AU19="","",VLOOKUP(AU19,シフト記号表!$C$6:$L$47,10,FALSE))</f>
        <v/>
      </c>
      <c r="AV20" s="1897" t="str">
        <f>IF(AV19="","",VLOOKUP(AV19,シフト記号表!$C$6:$L$47,10,FALSE))</f>
        <v/>
      </c>
      <c r="AW20" s="1897" t="str">
        <f>IF(AW19="","",VLOOKUP(AW19,シフト記号表!$C$6:$L$47,10,FALSE))</f>
        <v/>
      </c>
      <c r="AX20" s="1912" t="str">
        <f>IF(AX19="","",VLOOKUP(AX19,シフト記号表!$C$6:$L$47,10,FALSE))</f>
        <v/>
      </c>
      <c r="AY20" s="1885" t="str">
        <f>IF(AY19="","",VLOOKUP(AY19,シフト記号表!$C$6:$L$47,10,FALSE))</f>
        <v/>
      </c>
      <c r="AZ20" s="1897" t="str">
        <f>IF(AZ19="","",VLOOKUP(AZ19,シフト記号表!$C$6:$L$47,10,FALSE))</f>
        <v/>
      </c>
      <c r="BA20" s="1897" t="str">
        <f>IF(BA19="","",VLOOKUP(BA19,シフト記号表!$C$6:$L$47,10,FALSE))</f>
        <v/>
      </c>
      <c r="BB20" s="1943">
        <f>IF($BE$3="４週",SUM(W20:AX20),IF($BE$3="暦月",SUM(W20:BA20),""))</f>
        <v>0</v>
      </c>
      <c r="BC20" s="1951"/>
      <c r="BD20" s="1960">
        <f>IF($BE$3="４週",BB20/4,IF($BE$3="暦月",(BB20/($BE$8/7)),""))</f>
        <v>0</v>
      </c>
      <c r="BE20" s="1951"/>
      <c r="BF20" s="1971"/>
      <c r="BG20" s="1976"/>
      <c r="BH20" s="1976"/>
      <c r="BI20" s="1976"/>
      <c r="BJ20" s="1987"/>
    </row>
    <row r="21" spans="2:62" ht="20.25" customHeight="1">
      <c r="B21" s="1742">
        <f>B19+1</f>
        <v>4</v>
      </c>
      <c r="C21" s="1756"/>
      <c r="D21" s="1767"/>
      <c r="E21" s="1774"/>
      <c r="F21" s="1779"/>
      <c r="G21" s="1774"/>
      <c r="H21" s="1779"/>
      <c r="I21" s="1788"/>
      <c r="J21" s="1802"/>
      <c r="K21" s="1808"/>
      <c r="L21" s="1824"/>
      <c r="M21" s="1824"/>
      <c r="N21" s="1767"/>
      <c r="O21" s="1831"/>
      <c r="P21" s="1836"/>
      <c r="Q21" s="1836"/>
      <c r="R21" s="1836"/>
      <c r="S21" s="1847"/>
      <c r="T21" s="1855" t="s">
        <v>770</v>
      </c>
      <c r="U21" s="1862"/>
      <c r="V21" s="1873"/>
      <c r="W21" s="1886"/>
      <c r="X21" s="1898"/>
      <c r="Y21" s="1898"/>
      <c r="Z21" s="1898"/>
      <c r="AA21" s="1898"/>
      <c r="AB21" s="1898"/>
      <c r="AC21" s="1913"/>
      <c r="AD21" s="1886"/>
      <c r="AE21" s="1898"/>
      <c r="AF21" s="1898"/>
      <c r="AG21" s="1898"/>
      <c r="AH21" s="1898"/>
      <c r="AI21" s="1898"/>
      <c r="AJ21" s="1913"/>
      <c r="AK21" s="1886"/>
      <c r="AL21" s="1898"/>
      <c r="AM21" s="1898"/>
      <c r="AN21" s="1898"/>
      <c r="AO21" s="1898"/>
      <c r="AP21" s="1898"/>
      <c r="AQ21" s="1913"/>
      <c r="AR21" s="1886"/>
      <c r="AS21" s="1898"/>
      <c r="AT21" s="1898"/>
      <c r="AU21" s="1898"/>
      <c r="AV21" s="1898"/>
      <c r="AW21" s="1898"/>
      <c r="AX21" s="1913"/>
      <c r="AY21" s="1886"/>
      <c r="AZ21" s="1898"/>
      <c r="BA21" s="1937"/>
      <c r="BB21" s="1944"/>
      <c r="BC21" s="1952"/>
      <c r="BD21" s="1961"/>
      <c r="BE21" s="1967"/>
      <c r="BF21" s="1972"/>
      <c r="BG21" s="1977"/>
      <c r="BH21" s="1977"/>
      <c r="BI21" s="1977"/>
      <c r="BJ21" s="1988"/>
    </row>
    <row r="22" spans="2:62" ht="20.25" customHeight="1">
      <c r="B22" s="1743"/>
      <c r="C22" s="1755"/>
      <c r="D22" s="1766"/>
      <c r="E22" s="1774"/>
      <c r="F22" s="1779">
        <f>C21</f>
        <v>0</v>
      </c>
      <c r="G22" s="1774"/>
      <c r="H22" s="1779">
        <f>I21</f>
        <v>0</v>
      </c>
      <c r="I22" s="1787"/>
      <c r="J22" s="1801"/>
      <c r="K22" s="1807"/>
      <c r="L22" s="1823"/>
      <c r="M22" s="1823"/>
      <c r="N22" s="1766"/>
      <c r="O22" s="1831"/>
      <c r="P22" s="1836"/>
      <c r="Q22" s="1836"/>
      <c r="R22" s="1836"/>
      <c r="S22" s="1847"/>
      <c r="T22" s="1854" t="s">
        <v>128</v>
      </c>
      <c r="U22" s="1861"/>
      <c r="V22" s="1872"/>
      <c r="W22" s="1885" t="str">
        <f>IF(W21="","",VLOOKUP(W21,シフト記号表!$C$6:$L$47,10,FALSE))</f>
        <v/>
      </c>
      <c r="X22" s="1897" t="str">
        <f>IF(X21="","",VLOOKUP(X21,シフト記号表!$C$6:$L$47,10,FALSE))</f>
        <v/>
      </c>
      <c r="Y22" s="1897" t="str">
        <f>IF(Y21="","",VLOOKUP(Y21,シフト記号表!$C$6:$L$47,10,FALSE))</f>
        <v/>
      </c>
      <c r="Z22" s="1897" t="str">
        <f>IF(Z21="","",VLOOKUP(Z21,シフト記号表!$C$6:$L$47,10,FALSE))</f>
        <v/>
      </c>
      <c r="AA22" s="1897" t="str">
        <f>IF(AA21="","",VLOOKUP(AA21,シフト記号表!$C$6:$L$47,10,FALSE))</f>
        <v/>
      </c>
      <c r="AB22" s="1897" t="str">
        <f>IF(AB21="","",VLOOKUP(AB21,シフト記号表!$C$6:$L$47,10,FALSE))</f>
        <v/>
      </c>
      <c r="AC22" s="1912" t="str">
        <f>IF(AC21="","",VLOOKUP(AC21,シフト記号表!$C$6:$L$47,10,FALSE))</f>
        <v/>
      </c>
      <c r="AD22" s="1885" t="str">
        <f>IF(AD21="","",VLOOKUP(AD21,シフト記号表!$C$6:$L$47,10,FALSE))</f>
        <v/>
      </c>
      <c r="AE22" s="1897" t="str">
        <f>IF(AE21="","",VLOOKUP(AE21,シフト記号表!$C$6:$L$47,10,FALSE))</f>
        <v/>
      </c>
      <c r="AF22" s="1897" t="str">
        <f>IF(AF21="","",VLOOKUP(AF21,シフト記号表!$C$6:$L$47,10,FALSE))</f>
        <v/>
      </c>
      <c r="AG22" s="1897" t="str">
        <f>IF(AG21="","",VLOOKUP(AG21,シフト記号表!$C$6:$L$47,10,FALSE))</f>
        <v/>
      </c>
      <c r="AH22" s="1897" t="str">
        <f>IF(AH21="","",VLOOKUP(AH21,シフト記号表!$C$6:$L$47,10,FALSE))</f>
        <v/>
      </c>
      <c r="AI22" s="1897" t="str">
        <f>IF(AI21="","",VLOOKUP(AI21,シフト記号表!$C$6:$L$47,10,FALSE))</f>
        <v/>
      </c>
      <c r="AJ22" s="1912" t="str">
        <f>IF(AJ21="","",VLOOKUP(AJ21,シフト記号表!$C$6:$L$47,10,FALSE))</f>
        <v/>
      </c>
      <c r="AK22" s="1885" t="str">
        <f>IF(AK21="","",VLOOKUP(AK21,シフト記号表!$C$6:$L$47,10,FALSE))</f>
        <v/>
      </c>
      <c r="AL22" s="1897" t="str">
        <f>IF(AL21="","",VLOOKUP(AL21,シフト記号表!$C$6:$L$47,10,FALSE))</f>
        <v/>
      </c>
      <c r="AM22" s="1897" t="str">
        <f>IF(AM21="","",VLOOKUP(AM21,シフト記号表!$C$6:$L$47,10,FALSE))</f>
        <v/>
      </c>
      <c r="AN22" s="1897" t="str">
        <f>IF(AN21="","",VLOOKUP(AN21,シフト記号表!$C$6:$L$47,10,FALSE))</f>
        <v/>
      </c>
      <c r="AO22" s="1897" t="str">
        <f>IF(AO21="","",VLOOKUP(AO21,シフト記号表!$C$6:$L$47,10,FALSE))</f>
        <v/>
      </c>
      <c r="AP22" s="1897" t="str">
        <f>IF(AP21="","",VLOOKUP(AP21,シフト記号表!$C$6:$L$47,10,FALSE))</f>
        <v/>
      </c>
      <c r="AQ22" s="1912" t="str">
        <f>IF(AQ21="","",VLOOKUP(AQ21,シフト記号表!$C$6:$L$47,10,FALSE))</f>
        <v/>
      </c>
      <c r="AR22" s="1885" t="str">
        <f>IF(AR21="","",VLOOKUP(AR21,シフト記号表!$C$6:$L$47,10,FALSE))</f>
        <v/>
      </c>
      <c r="AS22" s="1897" t="str">
        <f>IF(AS21="","",VLOOKUP(AS21,シフト記号表!$C$6:$L$47,10,FALSE))</f>
        <v/>
      </c>
      <c r="AT22" s="1897" t="str">
        <f>IF(AT21="","",VLOOKUP(AT21,シフト記号表!$C$6:$L$47,10,FALSE))</f>
        <v/>
      </c>
      <c r="AU22" s="1897" t="str">
        <f>IF(AU21="","",VLOOKUP(AU21,シフト記号表!$C$6:$L$47,10,FALSE))</f>
        <v/>
      </c>
      <c r="AV22" s="1897" t="str">
        <f>IF(AV21="","",VLOOKUP(AV21,シフト記号表!$C$6:$L$47,10,FALSE))</f>
        <v/>
      </c>
      <c r="AW22" s="1897" t="str">
        <f>IF(AW21="","",VLOOKUP(AW21,シフト記号表!$C$6:$L$47,10,FALSE))</f>
        <v/>
      </c>
      <c r="AX22" s="1912" t="str">
        <f>IF(AX21="","",VLOOKUP(AX21,シフト記号表!$C$6:$L$47,10,FALSE))</f>
        <v/>
      </c>
      <c r="AY22" s="1885" t="str">
        <f>IF(AY21="","",VLOOKUP(AY21,シフト記号表!$C$6:$L$47,10,FALSE))</f>
        <v/>
      </c>
      <c r="AZ22" s="1897" t="str">
        <f>IF(AZ21="","",VLOOKUP(AZ21,シフト記号表!$C$6:$L$47,10,FALSE))</f>
        <v/>
      </c>
      <c r="BA22" s="1897" t="str">
        <f>IF(BA21="","",VLOOKUP(BA21,シフト記号表!$C$6:$L$47,10,FALSE))</f>
        <v/>
      </c>
      <c r="BB22" s="1943">
        <f>IF($BE$3="４週",SUM(W22:AX22),IF($BE$3="暦月",SUM(W22:BA22),""))</f>
        <v>0</v>
      </c>
      <c r="BC22" s="1951"/>
      <c r="BD22" s="1960">
        <f>IF($BE$3="４週",BB22/4,IF($BE$3="暦月",(BB22/($BE$8/7)),""))</f>
        <v>0</v>
      </c>
      <c r="BE22" s="1951"/>
      <c r="BF22" s="1971"/>
      <c r="BG22" s="1976"/>
      <c r="BH22" s="1976"/>
      <c r="BI22" s="1976"/>
      <c r="BJ22" s="1987"/>
    </row>
    <row r="23" spans="2:62" ht="20.25" customHeight="1">
      <c r="B23" s="1742">
        <f>B21+1</f>
        <v>5</v>
      </c>
      <c r="C23" s="1756"/>
      <c r="D23" s="1767"/>
      <c r="E23" s="1774"/>
      <c r="F23" s="1779"/>
      <c r="G23" s="1774"/>
      <c r="H23" s="1779"/>
      <c r="I23" s="1788"/>
      <c r="J23" s="1802"/>
      <c r="K23" s="1808"/>
      <c r="L23" s="1824"/>
      <c r="M23" s="1824"/>
      <c r="N23" s="1767"/>
      <c r="O23" s="1831"/>
      <c r="P23" s="1836"/>
      <c r="Q23" s="1836"/>
      <c r="R23" s="1836"/>
      <c r="S23" s="1847"/>
      <c r="T23" s="1855" t="s">
        <v>770</v>
      </c>
      <c r="U23" s="1862"/>
      <c r="V23" s="1873"/>
      <c r="W23" s="1886"/>
      <c r="X23" s="1898"/>
      <c r="Y23" s="1898"/>
      <c r="Z23" s="1898"/>
      <c r="AA23" s="1898"/>
      <c r="AB23" s="1898"/>
      <c r="AC23" s="1913"/>
      <c r="AD23" s="1886"/>
      <c r="AE23" s="1898"/>
      <c r="AF23" s="1898"/>
      <c r="AG23" s="1898"/>
      <c r="AH23" s="1898"/>
      <c r="AI23" s="1898"/>
      <c r="AJ23" s="1913"/>
      <c r="AK23" s="1886"/>
      <c r="AL23" s="1898"/>
      <c r="AM23" s="1898"/>
      <c r="AN23" s="1898"/>
      <c r="AO23" s="1898"/>
      <c r="AP23" s="1898"/>
      <c r="AQ23" s="1913"/>
      <c r="AR23" s="1886"/>
      <c r="AS23" s="1898"/>
      <c r="AT23" s="1898"/>
      <c r="AU23" s="1898"/>
      <c r="AV23" s="1898"/>
      <c r="AW23" s="1898"/>
      <c r="AX23" s="1913"/>
      <c r="AY23" s="1886"/>
      <c r="AZ23" s="1898"/>
      <c r="BA23" s="1937"/>
      <c r="BB23" s="1944"/>
      <c r="BC23" s="1952"/>
      <c r="BD23" s="1961"/>
      <c r="BE23" s="1967"/>
      <c r="BF23" s="1972"/>
      <c r="BG23" s="1977"/>
      <c r="BH23" s="1977"/>
      <c r="BI23" s="1977"/>
      <c r="BJ23" s="1988"/>
    </row>
    <row r="24" spans="2:62" ht="20.25" customHeight="1">
      <c r="B24" s="1743"/>
      <c r="C24" s="1755"/>
      <c r="D24" s="1766"/>
      <c r="E24" s="1774"/>
      <c r="F24" s="1779">
        <f>C23</f>
        <v>0</v>
      </c>
      <c r="G24" s="1774"/>
      <c r="H24" s="1779">
        <f>I23</f>
        <v>0</v>
      </c>
      <c r="I24" s="1787"/>
      <c r="J24" s="1801"/>
      <c r="K24" s="1807"/>
      <c r="L24" s="1823"/>
      <c r="M24" s="1823"/>
      <c r="N24" s="1766"/>
      <c r="O24" s="1831"/>
      <c r="P24" s="1836"/>
      <c r="Q24" s="1836"/>
      <c r="R24" s="1836"/>
      <c r="S24" s="1847"/>
      <c r="T24" s="1856" t="s">
        <v>128</v>
      </c>
      <c r="U24" s="1863"/>
      <c r="V24" s="1874"/>
      <c r="W24" s="1885" t="str">
        <f>IF(W23="","",VLOOKUP(W23,シフト記号表!$C$6:$L$47,10,FALSE))</f>
        <v/>
      </c>
      <c r="X24" s="1897" t="str">
        <f>IF(X23="","",VLOOKUP(X23,シフト記号表!$C$6:$L$47,10,FALSE))</f>
        <v/>
      </c>
      <c r="Y24" s="1897" t="str">
        <f>IF(Y23="","",VLOOKUP(Y23,シフト記号表!$C$6:$L$47,10,FALSE))</f>
        <v/>
      </c>
      <c r="Z24" s="1897" t="str">
        <f>IF(Z23="","",VLOOKUP(Z23,シフト記号表!$C$6:$L$47,10,FALSE))</f>
        <v/>
      </c>
      <c r="AA24" s="1897" t="str">
        <f>IF(AA23="","",VLOOKUP(AA23,シフト記号表!$C$6:$L$47,10,FALSE))</f>
        <v/>
      </c>
      <c r="AB24" s="1897" t="str">
        <f>IF(AB23="","",VLOOKUP(AB23,シフト記号表!$C$6:$L$47,10,FALSE))</f>
        <v/>
      </c>
      <c r="AC24" s="1912" t="str">
        <f>IF(AC23="","",VLOOKUP(AC23,シフト記号表!$C$6:$L$47,10,FALSE))</f>
        <v/>
      </c>
      <c r="AD24" s="1885" t="str">
        <f>IF(AD23="","",VLOOKUP(AD23,シフト記号表!$C$6:$L$47,10,FALSE))</f>
        <v/>
      </c>
      <c r="AE24" s="1897" t="str">
        <f>IF(AE23="","",VLOOKUP(AE23,シフト記号表!$C$6:$L$47,10,FALSE))</f>
        <v/>
      </c>
      <c r="AF24" s="1897" t="str">
        <f>IF(AF23="","",VLOOKUP(AF23,シフト記号表!$C$6:$L$47,10,FALSE))</f>
        <v/>
      </c>
      <c r="AG24" s="1897" t="str">
        <f>IF(AG23="","",VLOOKUP(AG23,シフト記号表!$C$6:$L$47,10,FALSE))</f>
        <v/>
      </c>
      <c r="AH24" s="1897" t="str">
        <f>IF(AH23="","",VLOOKUP(AH23,シフト記号表!$C$6:$L$47,10,FALSE))</f>
        <v/>
      </c>
      <c r="AI24" s="1897" t="str">
        <f>IF(AI23="","",VLOOKUP(AI23,シフト記号表!$C$6:$L$47,10,FALSE))</f>
        <v/>
      </c>
      <c r="AJ24" s="1912" t="str">
        <f>IF(AJ23="","",VLOOKUP(AJ23,シフト記号表!$C$6:$L$47,10,FALSE))</f>
        <v/>
      </c>
      <c r="AK24" s="1885" t="str">
        <f>IF(AK23="","",VLOOKUP(AK23,シフト記号表!$C$6:$L$47,10,FALSE))</f>
        <v/>
      </c>
      <c r="AL24" s="1897" t="str">
        <f>IF(AL23="","",VLOOKUP(AL23,シフト記号表!$C$6:$L$47,10,FALSE))</f>
        <v/>
      </c>
      <c r="AM24" s="1897" t="str">
        <f>IF(AM23="","",VLOOKUP(AM23,シフト記号表!$C$6:$L$47,10,FALSE))</f>
        <v/>
      </c>
      <c r="AN24" s="1897" t="str">
        <f>IF(AN23="","",VLOOKUP(AN23,シフト記号表!$C$6:$L$47,10,FALSE))</f>
        <v/>
      </c>
      <c r="AO24" s="1897" t="str">
        <f>IF(AO23="","",VLOOKUP(AO23,シフト記号表!$C$6:$L$47,10,FALSE))</f>
        <v/>
      </c>
      <c r="AP24" s="1897" t="str">
        <f>IF(AP23="","",VLOOKUP(AP23,シフト記号表!$C$6:$L$47,10,FALSE))</f>
        <v/>
      </c>
      <c r="AQ24" s="1912" t="str">
        <f>IF(AQ23="","",VLOOKUP(AQ23,シフト記号表!$C$6:$L$47,10,FALSE))</f>
        <v/>
      </c>
      <c r="AR24" s="1885" t="str">
        <f>IF(AR23="","",VLOOKUP(AR23,シフト記号表!$C$6:$L$47,10,FALSE))</f>
        <v/>
      </c>
      <c r="AS24" s="1897" t="str">
        <f>IF(AS23="","",VLOOKUP(AS23,シフト記号表!$C$6:$L$47,10,FALSE))</f>
        <v/>
      </c>
      <c r="AT24" s="1897" t="str">
        <f>IF(AT23="","",VLOOKUP(AT23,シフト記号表!$C$6:$L$47,10,FALSE))</f>
        <v/>
      </c>
      <c r="AU24" s="1897" t="str">
        <f>IF(AU23="","",VLOOKUP(AU23,シフト記号表!$C$6:$L$47,10,FALSE))</f>
        <v/>
      </c>
      <c r="AV24" s="1897" t="str">
        <f>IF(AV23="","",VLOOKUP(AV23,シフト記号表!$C$6:$L$47,10,FALSE))</f>
        <v/>
      </c>
      <c r="AW24" s="1897" t="str">
        <f>IF(AW23="","",VLOOKUP(AW23,シフト記号表!$C$6:$L$47,10,FALSE))</f>
        <v/>
      </c>
      <c r="AX24" s="1912" t="str">
        <f>IF(AX23="","",VLOOKUP(AX23,シフト記号表!$C$6:$L$47,10,FALSE))</f>
        <v/>
      </c>
      <c r="AY24" s="1885" t="str">
        <f>IF(AY23="","",VLOOKUP(AY23,シフト記号表!$C$6:$L$47,10,FALSE))</f>
        <v/>
      </c>
      <c r="AZ24" s="1897" t="str">
        <f>IF(AZ23="","",VLOOKUP(AZ23,シフト記号表!$C$6:$L$47,10,FALSE))</f>
        <v/>
      </c>
      <c r="BA24" s="1897" t="str">
        <f>IF(BA23="","",VLOOKUP(BA23,シフト記号表!$C$6:$L$47,10,FALSE))</f>
        <v/>
      </c>
      <c r="BB24" s="1943">
        <f>IF($BE$3="４週",SUM(W24:AX24),IF($BE$3="暦月",SUM(W24:BA24),""))</f>
        <v>0</v>
      </c>
      <c r="BC24" s="1951"/>
      <c r="BD24" s="1960">
        <f>IF($BE$3="４週",BB24/4,IF($BE$3="暦月",(BB24/($BE$8/7)),""))</f>
        <v>0</v>
      </c>
      <c r="BE24" s="1951"/>
      <c r="BF24" s="1971"/>
      <c r="BG24" s="1976"/>
      <c r="BH24" s="1976"/>
      <c r="BI24" s="1976"/>
      <c r="BJ24" s="1987"/>
    </row>
    <row r="25" spans="2:62" ht="20.25" customHeight="1">
      <c r="B25" s="1742">
        <f>B23+1</f>
        <v>6</v>
      </c>
      <c r="C25" s="1756"/>
      <c r="D25" s="1767"/>
      <c r="E25" s="1774"/>
      <c r="F25" s="1779"/>
      <c r="G25" s="1774"/>
      <c r="H25" s="1779"/>
      <c r="I25" s="1788"/>
      <c r="J25" s="1802"/>
      <c r="K25" s="1808"/>
      <c r="L25" s="1824"/>
      <c r="M25" s="1824"/>
      <c r="N25" s="1767"/>
      <c r="O25" s="1831"/>
      <c r="P25" s="1836"/>
      <c r="Q25" s="1836"/>
      <c r="R25" s="1836"/>
      <c r="S25" s="1847"/>
      <c r="T25" s="1857" t="s">
        <v>770</v>
      </c>
      <c r="U25" s="1864"/>
      <c r="V25" s="1875"/>
      <c r="W25" s="1886"/>
      <c r="X25" s="1898"/>
      <c r="Y25" s="1898"/>
      <c r="Z25" s="1898"/>
      <c r="AA25" s="1898"/>
      <c r="AB25" s="1898"/>
      <c r="AC25" s="1913"/>
      <c r="AD25" s="1886"/>
      <c r="AE25" s="1898"/>
      <c r="AF25" s="1898"/>
      <c r="AG25" s="1898"/>
      <c r="AH25" s="1898"/>
      <c r="AI25" s="1898"/>
      <c r="AJ25" s="1913"/>
      <c r="AK25" s="1886"/>
      <c r="AL25" s="1898"/>
      <c r="AM25" s="1898"/>
      <c r="AN25" s="1898"/>
      <c r="AO25" s="1898"/>
      <c r="AP25" s="1898"/>
      <c r="AQ25" s="1913"/>
      <c r="AR25" s="1886"/>
      <c r="AS25" s="1898"/>
      <c r="AT25" s="1898"/>
      <c r="AU25" s="1898"/>
      <c r="AV25" s="1898"/>
      <c r="AW25" s="1898"/>
      <c r="AX25" s="1913"/>
      <c r="AY25" s="1886"/>
      <c r="AZ25" s="1898"/>
      <c r="BA25" s="1937"/>
      <c r="BB25" s="1944"/>
      <c r="BC25" s="1952"/>
      <c r="BD25" s="1961"/>
      <c r="BE25" s="1967"/>
      <c r="BF25" s="1972"/>
      <c r="BG25" s="1977"/>
      <c r="BH25" s="1977"/>
      <c r="BI25" s="1977"/>
      <c r="BJ25" s="1988"/>
    </row>
    <row r="26" spans="2:62" ht="20.25" customHeight="1">
      <c r="B26" s="1743"/>
      <c r="C26" s="1755"/>
      <c r="D26" s="1766"/>
      <c r="E26" s="1774"/>
      <c r="F26" s="1779">
        <f>C25</f>
        <v>0</v>
      </c>
      <c r="G26" s="1774"/>
      <c r="H26" s="1779">
        <f>I25</f>
        <v>0</v>
      </c>
      <c r="I26" s="1787"/>
      <c r="J26" s="1801"/>
      <c r="K26" s="1807"/>
      <c r="L26" s="1823"/>
      <c r="M26" s="1823"/>
      <c r="N26" s="1766"/>
      <c r="O26" s="1831"/>
      <c r="P26" s="1836"/>
      <c r="Q26" s="1836"/>
      <c r="R26" s="1836"/>
      <c r="S26" s="1847"/>
      <c r="T26" s="1854" t="s">
        <v>128</v>
      </c>
      <c r="U26" s="1861"/>
      <c r="V26" s="1872"/>
      <c r="W26" s="1885" t="str">
        <f>IF(W25="","",VLOOKUP(W25,シフト記号表!$C$6:$L$47,10,FALSE))</f>
        <v/>
      </c>
      <c r="X26" s="1897" t="str">
        <f>IF(X25="","",VLOOKUP(X25,シフト記号表!$C$6:$L$47,10,FALSE))</f>
        <v/>
      </c>
      <c r="Y26" s="1897" t="str">
        <f>IF(Y25="","",VLOOKUP(Y25,シフト記号表!$C$6:$L$47,10,FALSE))</f>
        <v/>
      </c>
      <c r="Z26" s="1897" t="str">
        <f>IF(Z25="","",VLOOKUP(Z25,シフト記号表!$C$6:$L$47,10,FALSE))</f>
        <v/>
      </c>
      <c r="AA26" s="1897" t="str">
        <f>IF(AA25="","",VLOOKUP(AA25,シフト記号表!$C$6:$L$47,10,FALSE))</f>
        <v/>
      </c>
      <c r="AB26" s="1897" t="str">
        <f>IF(AB25="","",VLOOKUP(AB25,シフト記号表!$C$6:$L$47,10,FALSE))</f>
        <v/>
      </c>
      <c r="AC26" s="1912" t="str">
        <f>IF(AC25="","",VLOOKUP(AC25,シフト記号表!$C$6:$L$47,10,FALSE))</f>
        <v/>
      </c>
      <c r="AD26" s="1885" t="str">
        <f>IF(AD25="","",VLOOKUP(AD25,シフト記号表!$C$6:$L$47,10,FALSE))</f>
        <v/>
      </c>
      <c r="AE26" s="1897" t="str">
        <f>IF(AE25="","",VLOOKUP(AE25,シフト記号表!$C$6:$L$47,10,FALSE))</f>
        <v/>
      </c>
      <c r="AF26" s="1897" t="str">
        <f>IF(AF25="","",VLOOKUP(AF25,シフト記号表!$C$6:$L$47,10,FALSE))</f>
        <v/>
      </c>
      <c r="AG26" s="1897" t="str">
        <f>IF(AG25="","",VLOOKUP(AG25,シフト記号表!$C$6:$L$47,10,FALSE))</f>
        <v/>
      </c>
      <c r="AH26" s="1897" t="str">
        <f>IF(AH25="","",VLOOKUP(AH25,シフト記号表!$C$6:$L$47,10,FALSE))</f>
        <v/>
      </c>
      <c r="AI26" s="1897" t="str">
        <f>IF(AI25="","",VLOOKUP(AI25,シフト記号表!$C$6:$L$47,10,FALSE))</f>
        <v/>
      </c>
      <c r="AJ26" s="1912" t="str">
        <f>IF(AJ25="","",VLOOKUP(AJ25,シフト記号表!$C$6:$L$47,10,FALSE))</f>
        <v/>
      </c>
      <c r="AK26" s="1885" t="str">
        <f>IF(AK25="","",VLOOKUP(AK25,シフト記号表!$C$6:$L$47,10,FALSE))</f>
        <v/>
      </c>
      <c r="AL26" s="1897" t="str">
        <f>IF(AL25="","",VLOOKUP(AL25,シフト記号表!$C$6:$L$47,10,FALSE))</f>
        <v/>
      </c>
      <c r="AM26" s="1897" t="str">
        <f>IF(AM25="","",VLOOKUP(AM25,シフト記号表!$C$6:$L$47,10,FALSE))</f>
        <v/>
      </c>
      <c r="AN26" s="1897" t="str">
        <f>IF(AN25="","",VLOOKUP(AN25,シフト記号表!$C$6:$L$47,10,FALSE))</f>
        <v/>
      </c>
      <c r="AO26" s="1897" t="str">
        <f>IF(AO25="","",VLOOKUP(AO25,シフト記号表!$C$6:$L$47,10,FALSE))</f>
        <v/>
      </c>
      <c r="AP26" s="1897" t="str">
        <f>IF(AP25="","",VLOOKUP(AP25,シフト記号表!$C$6:$L$47,10,FALSE))</f>
        <v/>
      </c>
      <c r="AQ26" s="1912" t="str">
        <f>IF(AQ25="","",VLOOKUP(AQ25,シフト記号表!$C$6:$L$47,10,FALSE))</f>
        <v/>
      </c>
      <c r="AR26" s="1885" t="str">
        <f>IF(AR25="","",VLOOKUP(AR25,シフト記号表!$C$6:$L$47,10,FALSE))</f>
        <v/>
      </c>
      <c r="AS26" s="1897" t="str">
        <f>IF(AS25="","",VLOOKUP(AS25,シフト記号表!$C$6:$L$47,10,FALSE))</f>
        <v/>
      </c>
      <c r="AT26" s="1897" t="str">
        <f>IF(AT25="","",VLOOKUP(AT25,シフト記号表!$C$6:$L$47,10,FALSE))</f>
        <v/>
      </c>
      <c r="AU26" s="1897" t="str">
        <f>IF(AU25="","",VLOOKUP(AU25,シフト記号表!$C$6:$L$47,10,FALSE))</f>
        <v/>
      </c>
      <c r="AV26" s="1897" t="str">
        <f>IF(AV25="","",VLOOKUP(AV25,シフト記号表!$C$6:$L$47,10,FALSE))</f>
        <v/>
      </c>
      <c r="AW26" s="1897" t="str">
        <f>IF(AW25="","",VLOOKUP(AW25,シフト記号表!$C$6:$L$47,10,FALSE))</f>
        <v/>
      </c>
      <c r="AX26" s="1912" t="str">
        <f>IF(AX25="","",VLOOKUP(AX25,シフト記号表!$C$6:$L$47,10,FALSE))</f>
        <v/>
      </c>
      <c r="AY26" s="1885" t="str">
        <f>IF(AY25="","",VLOOKUP(AY25,シフト記号表!$C$6:$L$47,10,FALSE))</f>
        <v/>
      </c>
      <c r="AZ26" s="1897" t="str">
        <f>IF(AZ25="","",VLOOKUP(AZ25,シフト記号表!$C$6:$L$47,10,FALSE))</f>
        <v/>
      </c>
      <c r="BA26" s="1897" t="str">
        <f>IF(BA25="","",VLOOKUP(BA25,シフト記号表!$C$6:$L$47,10,FALSE))</f>
        <v/>
      </c>
      <c r="BB26" s="1943">
        <f>IF($BE$3="４週",SUM(W26:AX26),IF($BE$3="暦月",SUM(W26:BA26),""))</f>
        <v>0</v>
      </c>
      <c r="BC26" s="1951"/>
      <c r="BD26" s="1960">
        <f>IF($BE$3="４週",BB26/4,IF($BE$3="暦月",(BB26/($BE$8/7)),""))</f>
        <v>0</v>
      </c>
      <c r="BE26" s="1951"/>
      <c r="BF26" s="1971"/>
      <c r="BG26" s="1976"/>
      <c r="BH26" s="1976"/>
      <c r="BI26" s="1976"/>
      <c r="BJ26" s="1987"/>
    </row>
    <row r="27" spans="2:62" ht="20.25" customHeight="1">
      <c r="B27" s="1742">
        <f>B25+1</f>
        <v>7</v>
      </c>
      <c r="C27" s="1756"/>
      <c r="D27" s="1767"/>
      <c r="E27" s="1774"/>
      <c r="F27" s="1779"/>
      <c r="G27" s="1774"/>
      <c r="H27" s="1779"/>
      <c r="I27" s="1788"/>
      <c r="J27" s="1802"/>
      <c r="K27" s="1808"/>
      <c r="L27" s="1824"/>
      <c r="M27" s="1824"/>
      <c r="N27" s="1767"/>
      <c r="O27" s="1831"/>
      <c r="P27" s="1836"/>
      <c r="Q27" s="1836"/>
      <c r="R27" s="1836"/>
      <c r="S27" s="1847"/>
      <c r="T27" s="1855" t="s">
        <v>770</v>
      </c>
      <c r="U27" s="1862"/>
      <c r="V27" s="1873"/>
      <c r="W27" s="1886"/>
      <c r="X27" s="1898"/>
      <c r="Y27" s="1898"/>
      <c r="Z27" s="1898"/>
      <c r="AA27" s="1898"/>
      <c r="AB27" s="1898"/>
      <c r="AC27" s="1913"/>
      <c r="AD27" s="1886"/>
      <c r="AE27" s="1898"/>
      <c r="AF27" s="1898"/>
      <c r="AG27" s="1898"/>
      <c r="AH27" s="1898"/>
      <c r="AI27" s="1898"/>
      <c r="AJ27" s="1913"/>
      <c r="AK27" s="1886"/>
      <c r="AL27" s="1898"/>
      <c r="AM27" s="1898"/>
      <c r="AN27" s="1898"/>
      <c r="AO27" s="1898"/>
      <c r="AP27" s="1898"/>
      <c r="AQ27" s="1913"/>
      <c r="AR27" s="1886"/>
      <c r="AS27" s="1898"/>
      <c r="AT27" s="1898"/>
      <c r="AU27" s="1898"/>
      <c r="AV27" s="1898"/>
      <c r="AW27" s="1898"/>
      <c r="AX27" s="1913"/>
      <c r="AY27" s="1886"/>
      <c r="AZ27" s="1898"/>
      <c r="BA27" s="1937"/>
      <c r="BB27" s="1944"/>
      <c r="BC27" s="1952"/>
      <c r="BD27" s="1961"/>
      <c r="BE27" s="1967"/>
      <c r="BF27" s="1972"/>
      <c r="BG27" s="1977"/>
      <c r="BH27" s="1977"/>
      <c r="BI27" s="1977"/>
      <c r="BJ27" s="1988"/>
    </row>
    <row r="28" spans="2:62" ht="20.25" customHeight="1">
      <c r="B28" s="1743"/>
      <c r="C28" s="1755"/>
      <c r="D28" s="1766"/>
      <c r="E28" s="1774"/>
      <c r="F28" s="1779">
        <f>C27</f>
        <v>0</v>
      </c>
      <c r="G28" s="1774"/>
      <c r="H28" s="1779">
        <f>I27</f>
        <v>0</v>
      </c>
      <c r="I28" s="1787"/>
      <c r="J28" s="1801"/>
      <c r="K28" s="1807"/>
      <c r="L28" s="1823"/>
      <c r="M28" s="1823"/>
      <c r="N28" s="1766"/>
      <c r="O28" s="1831"/>
      <c r="P28" s="1836"/>
      <c r="Q28" s="1836"/>
      <c r="R28" s="1836"/>
      <c r="S28" s="1847"/>
      <c r="T28" s="1854" t="s">
        <v>128</v>
      </c>
      <c r="U28" s="1861"/>
      <c r="V28" s="1872"/>
      <c r="W28" s="1885" t="str">
        <f>IF(W27="","",VLOOKUP(W27,シフト記号表!$C$6:$L$47,10,FALSE))</f>
        <v/>
      </c>
      <c r="X28" s="1897" t="str">
        <f>IF(X27="","",VLOOKUP(X27,シフト記号表!$C$6:$L$47,10,FALSE))</f>
        <v/>
      </c>
      <c r="Y28" s="1897" t="str">
        <f>IF(Y27="","",VLOOKUP(Y27,シフト記号表!$C$6:$L$47,10,FALSE))</f>
        <v/>
      </c>
      <c r="Z28" s="1897" t="str">
        <f>IF(Z27="","",VLOOKUP(Z27,シフト記号表!$C$6:$L$47,10,FALSE))</f>
        <v/>
      </c>
      <c r="AA28" s="1897" t="str">
        <f>IF(AA27="","",VLOOKUP(AA27,シフト記号表!$C$6:$L$47,10,FALSE))</f>
        <v/>
      </c>
      <c r="AB28" s="1897" t="str">
        <f>IF(AB27="","",VLOOKUP(AB27,シフト記号表!$C$6:$L$47,10,FALSE))</f>
        <v/>
      </c>
      <c r="AC28" s="1912" t="str">
        <f>IF(AC27="","",VLOOKUP(AC27,シフト記号表!$C$6:$L$47,10,FALSE))</f>
        <v/>
      </c>
      <c r="AD28" s="1885" t="str">
        <f>IF(AD27="","",VLOOKUP(AD27,シフト記号表!$C$6:$L$47,10,FALSE))</f>
        <v/>
      </c>
      <c r="AE28" s="1897" t="str">
        <f>IF(AE27="","",VLOOKUP(AE27,シフト記号表!$C$6:$L$47,10,FALSE))</f>
        <v/>
      </c>
      <c r="AF28" s="1897" t="str">
        <f>IF(AF27="","",VLOOKUP(AF27,シフト記号表!$C$6:$L$47,10,FALSE))</f>
        <v/>
      </c>
      <c r="AG28" s="1897" t="str">
        <f>IF(AG27="","",VLOOKUP(AG27,シフト記号表!$C$6:$L$47,10,FALSE))</f>
        <v/>
      </c>
      <c r="AH28" s="1897" t="str">
        <f>IF(AH27="","",VLOOKUP(AH27,シフト記号表!$C$6:$L$47,10,FALSE))</f>
        <v/>
      </c>
      <c r="AI28" s="1897" t="str">
        <f>IF(AI27="","",VLOOKUP(AI27,シフト記号表!$C$6:$L$47,10,FALSE))</f>
        <v/>
      </c>
      <c r="AJ28" s="1912" t="str">
        <f>IF(AJ27="","",VLOOKUP(AJ27,シフト記号表!$C$6:$L$47,10,FALSE))</f>
        <v/>
      </c>
      <c r="AK28" s="1885" t="str">
        <f>IF(AK27="","",VLOOKUP(AK27,シフト記号表!$C$6:$L$47,10,FALSE))</f>
        <v/>
      </c>
      <c r="AL28" s="1897" t="str">
        <f>IF(AL27="","",VLOOKUP(AL27,シフト記号表!$C$6:$L$47,10,FALSE))</f>
        <v/>
      </c>
      <c r="AM28" s="1897" t="str">
        <f>IF(AM27="","",VLOOKUP(AM27,シフト記号表!$C$6:$L$47,10,FALSE))</f>
        <v/>
      </c>
      <c r="AN28" s="1897" t="str">
        <f>IF(AN27="","",VLOOKUP(AN27,シフト記号表!$C$6:$L$47,10,FALSE))</f>
        <v/>
      </c>
      <c r="AO28" s="1897" t="str">
        <f>IF(AO27="","",VLOOKUP(AO27,シフト記号表!$C$6:$L$47,10,FALSE))</f>
        <v/>
      </c>
      <c r="AP28" s="1897" t="str">
        <f>IF(AP27="","",VLOOKUP(AP27,シフト記号表!$C$6:$L$47,10,FALSE))</f>
        <v/>
      </c>
      <c r="AQ28" s="1912" t="str">
        <f>IF(AQ27="","",VLOOKUP(AQ27,シフト記号表!$C$6:$L$47,10,FALSE))</f>
        <v/>
      </c>
      <c r="AR28" s="1885" t="str">
        <f>IF(AR27="","",VLOOKUP(AR27,シフト記号表!$C$6:$L$47,10,FALSE))</f>
        <v/>
      </c>
      <c r="AS28" s="1897" t="str">
        <f>IF(AS27="","",VLOOKUP(AS27,シフト記号表!$C$6:$L$47,10,FALSE))</f>
        <v/>
      </c>
      <c r="AT28" s="1897" t="str">
        <f>IF(AT27="","",VLOOKUP(AT27,シフト記号表!$C$6:$L$47,10,FALSE))</f>
        <v/>
      </c>
      <c r="AU28" s="1897" t="str">
        <f>IF(AU27="","",VLOOKUP(AU27,シフト記号表!$C$6:$L$47,10,FALSE))</f>
        <v/>
      </c>
      <c r="AV28" s="1897" t="str">
        <f>IF(AV27="","",VLOOKUP(AV27,シフト記号表!$C$6:$L$47,10,FALSE))</f>
        <v/>
      </c>
      <c r="AW28" s="1897" t="str">
        <f>IF(AW27="","",VLOOKUP(AW27,シフト記号表!$C$6:$L$47,10,FALSE))</f>
        <v/>
      </c>
      <c r="AX28" s="1912" t="str">
        <f>IF(AX27="","",VLOOKUP(AX27,シフト記号表!$C$6:$L$47,10,FALSE))</f>
        <v/>
      </c>
      <c r="AY28" s="1885" t="str">
        <f>IF(AY27="","",VLOOKUP(AY27,シフト記号表!$C$6:$L$47,10,FALSE))</f>
        <v/>
      </c>
      <c r="AZ28" s="1897" t="str">
        <f>IF(AZ27="","",VLOOKUP(AZ27,シフト記号表!$C$6:$L$47,10,FALSE))</f>
        <v/>
      </c>
      <c r="BA28" s="1897" t="str">
        <f>IF(BA27="","",VLOOKUP(BA27,シフト記号表!$C$6:$L$47,10,FALSE))</f>
        <v/>
      </c>
      <c r="BB28" s="1943">
        <f>IF($BE$3="４週",SUM(W28:AX28),IF($BE$3="暦月",SUM(W28:BA28),""))</f>
        <v>0</v>
      </c>
      <c r="BC28" s="1951"/>
      <c r="BD28" s="1960">
        <f>IF($BE$3="４週",BB28/4,IF($BE$3="暦月",(BB28/($BE$8/7)),""))</f>
        <v>0</v>
      </c>
      <c r="BE28" s="1951"/>
      <c r="BF28" s="1971"/>
      <c r="BG28" s="1976"/>
      <c r="BH28" s="1976"/>
      <c r="BI28" s="1976"/>
      <c r="BJ28" s="1987"/>
    </row>
    <row r="29" spans="2:62" ht="20.25" customHeight="1">
      <c r="B29" s="1742">
        <f>B27+1</f>
        <v>8</v>
      </c>
      <c r="C29" s="1756"/>
      <c r="D29" s="1767"/>
      <c r="E29" s="1774"/>
      <c r="F29" s="1779"/>
      <c r="G29" s="1774"/>
      <c r="H29" s="1779"/>
      <c r="I29" s="1788"/>
      <c r="J29" s="1802"/>
      <c r="K29" s="1808"/>
      <c r="L29" s="1824"/>
      <c r="M29" s="1824"/>
      <c r="N29" s="1767"/>
      <c r="O29" s="1831"/>
      <c r="P29" s="1836"/>
      <c r="Q29" s="1836"/>
      <c r="R29" s="1836"/>
      <c r="S29" s="1847"/>
      <c r="T29" s="1855" t="s">
        <v>770</v>
      </c>
      <c r="U29" s="1862"/>
      <c r="V29" s="1873"/>
      <c r="W29" s="1886"/>
      <c r="X29" s="1898"/>
      <c r="Y29" s="1898"/>
      <c r="Z29" s="1898"/>
      <c r="AA29" s="1898"/>
      <c r="AB29" s="1898"/>
      <c r="AC29" s="1913"/>
      <c r="AD29" s="1886"/>
      <c r="AE29" s="1898"/>
      <c r="AF29" s="1898"/>
      <c r="AG29" s="1898"/>
      <c r="AH29" s="1898"/>
      <c r="AI29" s="1898"/>
      <c r="AJ29" s="1913"/>
      <c r="AK29" s="1886"/>
      <c r="AL29" s="1898"/>
      <c r="AM29" s="1898"/>
      <c r="AN29" s="1898"/>
      <c r="AO29" s="1898"/>
      <c r="AP29" s="1898"/>
      <c r="AQ29" s="1913"/>
      <c r="AR29" s="1886"/>
      <c r="AS29" s="1898"/>
      <c r="AT29" s="1898"/>
      <c r="AU29" s="1898"/>
      <c r="AV29" s="1898"/>
      <c r="AW29" s="1898"/>
      <c r="AX29" s="1913"/>
      <c r="AY29" s="1886"/>
      <c r="AZ29" s="1898"/>
      <c r="BA29" s="1937"/>
      <c r="BB29" s="1944"/>
      <c r="BC29" s="1952"/>
      <c r="BD29" s="1961"/>
      <c r="BE29" s="1967"/>
      <c r="BF29" s="1972"/>
      <c r="BG29" s="1977"/>
      <c r="BH29" s="1977"/>
      <c r="BI29" s="1977"/>
      <c r="BJ29" s="1988"/>
    </row>
    <row r="30" spans="2:62" ht="20.25" customHeight="1">
      <c r="B30" s="1743"/>
      <c r="C30" s="1755"/>
      <c r="D30" s="1766"/>
      <c r="E30" s="1774"/>
      <c r="F30" s="1779">
        <f>C29</f>
        <v>0</v>
      </c>
      <c r="G30" s="1774"/>
      <c r="H30" s="1779">
        <f>I29</f>
        <v>0</v>
      </c>
      <c r="I30" s="1787"/>
      <c r="J30" s="1801"/>
      <c r="K30" s="1807"/>
      <c r="L30" s="1823"/>
      <c r="M30" s="1823"/>
      <c r="N30" s="1766"/>
      <c r="O30" s="1831"/>
      <c r="P30" s="1836"/>
      <c r="Q30" s="1836"/>
      <c r="R30" s="1836"/>
      <c r="S30" s="1847"/>
      <c r="T30" s="1854" t="s">
        <v>128</v>
      </c>
      <c r="U30" s="1861"/>
      <c r="V30" s="1872"/>
      <c r="W30" s="1885" t="str">
        <f>IF(W29="","",VLOOKUP(W29,シフト記号表!$C$6:$L$47,10,FALSE))</f>
        <v/>
      </c>
      <c r="X30" s="1897" t="str">
        <f>IF(X29="","",VLOOKUP(X29,シフト記号表!$C$6:$L$47,10,FALSE))</f>
        <v/>
      </c>
      <c r="Y30" s="1897" t="str">
        <f>IF(Y29="","",VLOOKUP(Y29,シフト記号表!$C$6:$L$47,10,FALSE))</f>
        <v/>
      </c>
      <c r="Z30" s="1897" t="str">
        <f>IF(Z29="","",VLOOKUP(Z29,シフト記号表!$C$6:$L$47,10,FALSE))</f>
        <v/>
      </c>
      <c r="AA30" s="1897" t="str">
        <f>IF(AA29="","",VLOOKUP(AA29,シフト記号表!$C$6:$L$47,10,FALSE))</f>
        <v/>
      </c>
      <c r="AB30" s="1897" t="str">
        <f>IF(AB29="","",VLOOKUP(AB29,シフト記号表!$C$6:$L$47,10,FALSE))</f>
        <v/>
      </c>
      <c r="AC30" s="1912" t="str">
        <f>IF(AC29="","",VLOOKUP(AC29,シフト記号表!$C$6:$L$47,10,FALSE))</f>
        <v/>
      </c>
      <c r="AD30" s="1885" t="str">
        <f>IF(AD29="","",VLOOKUP(AD29,シフト記号表!$C$6:$L$47,10,FALSE))</f>
        <v/>
      </c>
      <c r="AE30" s="1897" t="str">
        <f>IF(AE29="","",VLOOKUP(AE29,シフト記号表!$C$6:$L$47,10,FALSE))</f>
        <v/>
      </c>
      <c r="AF30" s="1897" t="str">
        <f>IF(AF29="","",VLOOKUP(AF29,シフト記号表!$C$6:$L$47,10,FALSE))</f>
        <v/>
      </c>
      <c r="AG30" s="1897" t="str">
        <f>IF(AG29="","",VLOOKUP(AG29,シフト記号表!$C$6:$L$47,10,FALSE))</f>
        <v/>
      </c>
      <c r="AH30" s="1897" t="str">
        <f>IF(AH29="","",VLOOKUP(AH29,シフト記号表!$C$6:$L$47,10,FALSE))</f>
        <v/>
      </c>
      <c r="AI30" s="1897" t="str">
        <f>IF(AI29="","",VLOOKUP(AI29,シフト記号表!$C$6:$L$47,10,FALSE))</f>
        <v/>
      </c>
      <c r="AJ30" s="1912" t="str">
        <f>IF(AJ29="","",VLOOKUP(AJ29,シフト記号表!$C$6:$L$47,10,FALSE))</f>
        <v/>
      </c>
      <c r="AK30" s="1885" t="str">
        <f>IF(AK29="","",VLOOKUP(AK29,シフト記号表!$C$6:$L$47,10,FALSE))</f>
        <v/>
      </c>
      <c r="AL30" s="1897" t="str">
        <f>IF(AL29="","",VLOOKUP(AL29,シフト記号表!$C$6:$L$47,10,FALSE))</f>
        <v/>
      </c>
      <c r="AM30" s="1897" t="str">
        <f>IF(AM29="","",VLOOKUP(AM29,シフト記号表!$C$6:$L$47,10,FALSE))</f>
        <v/>
      </c>
      <c r="AN30" s="1897" t="str">
        <f>IF(AN29="","",VLOOKUP(AN29,シフト記号表!$C$6:$L$47,10,FALSE))</f>
        <v/>
      </c>
      <c r="AO30" s="1897" t="str">
        <f>IF(AO29="","",VLOOKUP(AO29,シフト記号表!$C$6:$L$47,10,FALSE))</f>
        <v/>
      </c>
      <c r="AP30" s="1897" t="str">
        <f>IF(AP29="","",VLOOKUP(AP29,シフト記号表!$C$6:$L$47,10,FALSE))</f>
        <v/>
      </c>
      <c r="AQ30" s="1912" t="str">
        <f>IF(AQ29="","",VLOOKUP(AQ29,シフト記号表!$C$6:$L$47,10,FALSE))</f>
        <v/>
      </c>
      <c r="AR30" s="1885" t="str">
        <f>IF(AR29="","",VLOOKUP(AR29,シフト記号表!$C$6:$L$47,10,FALSE))</f>
        <v/>
      </c>
      <c r="AS30" s="1897" t="str">
        <f>IF(AS29="","",VLOOKUP(AS29,シフト記号表!$C$6:$L$47,10,FALSE))</f>
        <v/>
      </c>
      <c r="AT30" s="1897" t="str">
        <f>IF(AT29="","",VLOOKUP(AT29,シフト記号表!$C$6:$L$47,10,FALSE))</f>
        <v/>
      </c>
      <c r="AU30" s="1897" t="str">
        <f>IF(AU29="","",VLOOKUP(AU29,シフト記号表!$C$6:$L$47,10,FALSE))</f>
        <v/>
      </c>
      <c r="AV30" s="1897" t="str">
        <f>IF(AV29="","",VLOOKUP(AV29,シフト記号表!$C$6:$L$47,10,FALSE))</f>
        <v/>
      </c>
      <c r="AW30" s="1897" t="str">
        <f>IF(AW29="","",VLOOKUP(AW29,シフト記号表!$C$6:$L$47,10,FALSE))</f>
        <v/>
      </c>
      <c r="AX30" s="1912" t="str">
        <f>IF(AX29="","",VLOOKUP(AX29,シフト記号表!$C$6:$L$47,10,FALSE))</f>
        <v/>
      </c>
      <c r="AY30" s="1885" t="str">
        <f>IF(AY29="","",VLOOKUP(AY29,シフト記号表!$C$6:$L$47,10,FALSE))</f>
        <v/>
      </c>
      <c r="AZ30" s="1897" t="str">
        <f>IF(AZ29="","",VLOOKUP(AZ29,シフト記号表!$C$6:$L$47,10,FALSE))</f>
        <v/>
      </c>
      <c r="BA30" s="1897" t="str">
        <f>IF(BA29="","",VLOOKUP(BA29,シフト記号表!$C$6:$L$47,10,FALSE))</f>
        <v/>
      </c>
      <c r="BB30" s="1943">
        <f>IF($BE$3="４週",SUM(W30:AX30),IF($BE$3="暦月",SUM(W30:BA30),""))</f>
        <v>0</v>
      </c>
      <c r="BC30" s="1951"/>
      <c r="BD30" s="1960">
        <f>IF($BE$3="４週",BB30/4,IF($BE$3="暦月",(BB30/($BE$8/7)),""))</f>
        <v>0</v>
      </c>
      <c r="BE30" s="1951"/>
      <c r="BF30" s="1971"/>
      <c r="BG30" s="1976"/>
      <c r="BH30" s="1976"/>
      <c r="BI30" s="1976"/>
      <c r="BJ30" s="1987"/>
    </row>
    <row r="31" spans="2:62" ht="20.25" customHeight="1">
      <c r="B31" s="1742">
        <f>B29+1</f>
        <v>9</v>
      </c>
      <c r="C31" s="1756"/>
      <c r="D31" s="1767"/>
      <c r="E31" s="1774"/>
      <c r="F31" s="1779"/>
      <c r="G31" s="1774"/>
      <c r="H31" s="1779"/>
      <c r="I31" s="1788"/>
      <c r="J31" s="1802"/>
      <c r="K31" s="1808"/>
      <c r="L31" s="1824"/>
      <c r="M31" s="1824"/>
      <c r="N31" s="1767"/>
      <c r="O31" s="1831"/>
      <c r="P31" s="1836"/>
      <c r="Q31" s="1836"/>
      <c r="R31" s="1836"/>
      <c r="S31" s="1847"/>
      <c r="T31" s="1855" t="s">
        <v>770</v>
      </c>
      <c r="U31" s="1862"/>
      <c r="V31" s="1873"/>
      <c r="W31" s="1886"/>
      <c r="X31" s="1898"/>
      <c r="Y31" s="1898"/>
      <c r="Z31" s="1898"/>
      <c r="AA31" s="1898"/>
      <c r="AB31" s="1898"/>
      <c r="AC31" s="1913"/>
      <c r="AD31" s="1886"/>
      <c r="AE31" s="1898"/>
      <c r="AF31" s="1898"/>
      <c r="AG31" s="1898"/>
      <c r="AH31" s="1898"/>
      <c r="AI31" s="1898"/>
      <c r="AJ31" s="1913"/>
      <c r="AK31" s="1886"/>
      <c r="AL31" s="1898"/>
      <c r="AM31" s="1898"/>
      <c r="AN31" s="1898"/>
      <c r="AO31" s="1898"/>
      <c r="AP31" s="1898"/>
      <c r="AQ31" s="1913"/>
      <c r="AR31" s="1886"/>
      <c r="AS31" s="1898"/>
      <c r="AT31" s="1898"/>
      <c r="AU31" s="1898"/>
      <c r="AV31" s="1898"/>
      <c r="AW31" s="1898"/>
      <c r="AX31" s="1913"/>
      <c r="AY31" s="1886"/>
      <c r="AZ31" s="1898"/>
      <c r="BA31" s="1937"/>
      <c r="BB31" s="1944"/>
      <c r="BC31" s="1952"/>
      <c r="BD31" s="1961"/>
      <c r="BE31" s="1967"/>
      <c r="BF31" s="1972"/>
      <c r="BG31" s="1977"/>
      <c r="BH31" s="1977"/>
      <c r="BI31" s="1977"/>
      <c r="BJ31" s="1988"/>
    </row>
    <row r="32" spans="2:62" ht="20.25" customHeight="1">
      <c r="B32" s="1743"/>
      <c r="C32" s="1755"/>
      <c r="D32" s="1766"/>
      <c r="E32" s="1774"/>
      <c r="F32" s="1779">
        <f>C31</f>
        <v>0</v>
      </c>
      <c r="G32" s="1774"/>
      <c r="H32" s="1779">
        <f>I31</f>
        <v>0</v>
      </c>
      <c r="I32" s="1787"/>
      <c r="J32" s="1801"/>
      <c r="K32" s="1807"/>
      <c r="L32" s="1823"/>
      <c r="M32" s="1823"/>
      <c r="N32" s="1766"/>
      <c r="O32" s="1831"/>
      <c r="P32" s="1836"/>
      <c r="Q32" s="1836"/>
      <c r="R32" s="1836"/>
      <c r="S32" s="1847"/>
      <c r="T32" s="1856" t="s">
        <v>128</v>
      </c>
      <c r="U32" s="1863"/>
      <c r="V32" s="1874"/>
      <c r="W32" s="1885" t="str">
        <f>IF(W31="","",VLOOKUP(W31,シフト記号表!$C$6:$L$47,10,FALSE))</f>
        <v/>
      </c>
      <c r="X32" s="1897" t="str">
        <f>IF(X31="","",VLOOKUP(X31,シフト記号表!$C$6:$L$47,10,FALSE))</f>
        <v/>
      </c>
      <c r="Y32" s="1897" t="str">
        <f>IF(Y31="","",VLOOKUP(Y31,シフト記号表!$C$6:$L$47,10,FALSE))</f>
        <v/>
      </c>
      <c r="Z32" s="1897" t="str">
        <f>IF(Z31="","",VLOOKUP(Z31,シフト記号表!$C$6:$L$47,10,FALSE))</f>
        <v/>
      </c>
      <c r="AA32" s="1897" t="str">
        <f>IF(AA31="","",VLOOKUP(AA31,シフト記号表!$C$6:$L$47,10,FALSE))</f>
        <v/>
      </c>
      <c r="AB32" s="1897" t="str">
        <f>IF(AB31="","",VLOOKUP(AB31,シフト記号表!$C$6:$L$47,10,FALSE))</f>
        <v/>
      </c>
      <c r="AC32" s="1912" t="str">
        <f>IF(AC31="","",VLOOKUP(AC31,シフト記号表!$C$6:$L$47,10,FALSE))</f>
        <v/>
      </c>
      <c r="AD32" s="1885" t="str">
        <f>IF(AD31="","",VLOOKUP(AD31,シフト記号表!$C$6:$L$47,10,FALSE))</f>
        <v/>
      </c>
      <c r="AE32" s="1897" t="str">
        <f>IF(AE31="","",VLOOKUP(AE31,シフト記号表!$C$6:$L$47,10,FALSE))</f>
        <v/>
      </c>
      <c r="AF32" s="1897" t="str">
        <f>IF(AF31="","",VLOOKUP(AF31,シフト記号表!$C$6:$L$47,10,FALSE))</f>
        <v/>
      </c>
      <c r="AG32" s="1897" t="str">
        <f>IF(AG31="","",VLOOKUP(AG31,シフト記号表!$C$6:$L$47,10,FALSE))</f>
        <v/>
      </c>
      <c r="AH32" s="1897" t="str">
        <f>IF(AH31="","",VLOOKUP(AH31,シフト記号表!$C$6:$L$47,10,FALSE))</f>
        <v/>
      </c>
      <c r="AI32" s="1897" t="str">
        <f>IF(AI31="","",VLOOKUP(AI31,シフト記号表!$C$6:$L$47,10,FALSE))</f>
        <v/>
      </c>
      <c r="AJ32" s="1912" t="str">
        <f>IF(AJ31="","",VLOOKUP(AJ31,シフト記号表!$C$6:$L$47,10,FALSE))</f>
        <v/>
      </c>
      <c r="AK32" s="1885" t="str">
        <f>IF(AK31="","",VLOOKUP(AK31,シフト記号表!$C$6:$L$47,10,FALSE))</f>
        <v/>
      </c>
      <c r="AL32" s="1897" t="str">
        <f>IF(AL31="","",VLOOKUP(AL31,シフト記号表!$C$6:$L$47,10,FALSE))</f>
        <v/>
      </c>
      <c r="AM32" s="1897" t="str">
        <f>IF(AM31="","",VLOOKUP(AM31,シフト記号表!$C$6:$L$47,10,FALSE))</f>
        <v/>
      </c>
      <c r="AN32" s="1897" t="str">
        <f>IF(AN31="","",VLOOKUP(AN31,シフト記号表!$C$6:$L$47,10,FALSE))</f>
        <v/>
      </c>
      <c r="AO32" s="1897" t="str">
        <f>IF(AO31="","",VLOOKUP(AO31,シフト記号表!$C$6:$L$47,10,FALSE))</f>
        <v/>
      </c>
      <c r="AP32" s="1897" t="str">
        <f>IF(AP31="","",VLOOKUP(AP31,シフト記号表!$C$6:$L$47,10,FALSE))</f>
        <v/>
      </c>
      <c r="AQ32" s="1912" t="str">
        <f>IF(AQ31="","",VLOOKUP(AQ31,シフト記号表!$C$6:$L$47,10,FALSE))</f>
        <v/>
      </c>
      <c r="AR32" s="1885" t="str">
        <f>IF(AR31="","",VLOOKUP(AR31,シフト記号表!$C$6:$L$47,10,FALSE))</f>
        <v/>
      </c>
      <c r="AS32" s="1897" t="str">
        <f>IF(AS31="","",VLOOKUP(AS31,シフト記号表!$C$6:$L$47,10,FALSE))</f>
        <v/>
      </c>
      <c r="AT32" s="1897" t="str">
        <f>IF(AT31="","",VLOOKUP(AT31,シフト記号表!$C$6:$L$47,10,FALSE))</f>
        <v/>
      </c>
      <c r="AU32" s="1897" t="str">
        <f>IF(AU31="","",VLOOKUP(AU31,シフト記号表!$C$6:$L$47,10,FALSE))</f>
        <v/>
      </c>
      <c r="AV32" s="1897" t="str">
        <f>IF(AV31="","",VLOOKUP(AV31,シフト記号表!$C$6:$L$47,10,FALSE))</f>
        <v/>
      </c>
      <c r="AW32" s="1897" t="str">
        <f>IF(AW31="","",VLOOKUP(AW31,シフト記号表!$C$6:$L$47,10,FALSE))</f>
        <v/>
      </c>
      <c r="AX32" s="1912" t="str">
        <f>IF(AX31="","",VLOOKUP(AX31,シフト記号表!$C$6:$L$47,10,FALSE))</f>
        <v/>
      </c>
      <c r="AY32" s="1885" t="str">
        <f>IF(AY31="","",VLOOKUP(AY31,シフト記号表!$C$6:$L$47,10,FALSE))</f>
        <v/>
      </c>
      <c r="AZ32" s="1897" t="str">
        <f>IF(AZ31="","",VLOOKUP(AZ31,シフト記号表!$C$6:$L$47,10,FALSE))</f>
        <v/>
      </c>
      <c r="BA32" s="1897" t="str">
        <f>IF(BA31="","",VLOOKUP(BA31,シフト記号表!$C$6:$L$47,10,FALSE))</f>
        <v/>
      </c>
      <c r="BB32" s="1943">
        <f>IF($BE$3="４週",SUM(W32:AX32),IF($BE$3="暦月",SUM(W32:BA32),""))</f>
        <v>0</v>
      </c>
      <c r="BC32" s="1951"/>
      <c r="BD32" s="1960">
        <f>IF($BE$3="４週",BB32/4,IF($BE$3="暦月",(BB32/($BE$8/7)),""))</f>
        <v>0</v>
      </c>
      <c r="BE32" s="1951"/>
      <c r="BF32" s="1971"/>
      <c r="BG32" s="1976"/>
      <c r="BH32" s="1976"/>
      <c r="BI32" s="1976"/>
      <c r="BJ32" s="1987"/>
    </row>
    <row r="33" spans="2:62" ht="20.25" customHeight="1">
      <c r="B33" s="1742">
        <f>B31+1</f>
        <v>10</v>
      </c>
      <c r="C33" s="1756"/>
      <c r="D33" s="1767"/>
      <c r="E33" s="1774"/>
      <c r="F33" s="1779"/>
      <c r="G33" s="1774"/>
      <c r="H33" s="1779"/>
      <c r="I33" s="1788"/>
      <c r="J33" s="1802"/>
      <c r="K33" s="1808"/>
      <c r="L33" s="1824"/>
      <c r="M33" s="1824"/>
      <c r="N33" s="1767"/>
      <c r="O33" s="1831"/>
      <c r="P33" s="1836"/>
      <c r="Q33" s="1836"/>
      <c r="R33" s="1836"/>
      <c r="S33" s="1847"/>
      <c r="T33" s="1857" t="s">
        <v>770</v>
      </c>
      <c r="U33" s="1864"/>
      <c r="V33" s="1875"/>
      <c r="W33" s="1886"/>
      <c r="X33" s="1898"/>
      <c r="Y33" s="1898"/>
      <c r="Z33" s="1898"/>
      <c r="AA33" s="1898"/>
      <c r="AB33" s="1898"/>
      <c r="AC33" s="1913"/>
      <c r="AD33" s="1886"/>
      <c r="AE33" s="1898"/>
      <c r="AF33" s="1898"/>
      <c r="AG33" s="1898"/>
      <c r="AH33" s="1898"/>
      <c r="AI33" s="1898"/>
      <c r="AJ33" s="1913"/>
      <c r="AK33" s="1886"/>
      <c r="AL33" s="1898"/>
      <c r="AM33" s="1898"/>
      <c r="AN33" s="1898"/>
      <c r="AO33" s="1898"/>
      <c r="AP33" s="1898"/>
      <c r="AQ33" s="1913"/>
      <c r="AR33" s="1886"/>
      <c r="AS33" s="1898"/>
      <c r="AT33" s="1898"/>
      <c r="AU33" s="1898"/>
      <c r="AV33" s="1898"/>
      <c r="AW33" s="1898"/>
      <c r="AX33" s="1913"/>
      <c r="AY33" s="1886"/>
      <c r="AZ33" s="1898"/>
      <c r="BA33" s="1937"/>
      <c r="BB33" s="1944"/>
      <c r="BC33" s="1952"/>
      <c r="BD33" s="1961"/>
      <c r="BE33" s="1967"/>
      <c r="BF33" s="1972"/>
      <c r="BG33" s="1977"/>
      <c r="BH33" s="1977"/>
      <c r="BI33" s="1977"/>
      <c r="BJ33" s="1988"/>
    </row>
    <row r="34" spans="2:62" ht="20.25" customHeight="1">
      <c r="B34" s="1743"/>
      <c r="C34" s="1755"/>
      <c r="D34" s="1766"/>
      <c r="E34" s="1774"/>
      <c r="F34" s="1779">
        <f>C33</f>
        <v>0</v>
      </c>
      <c r="G34" s="1774"/>
      <c r="H34" s="1779">
        <f>I33</f>
        <v>0</v>
      </c>
      <c r="I34" s="1787"/>
      <c r="J34" s="1801"/>
      <c r="K34" s="1807"/>
      <c r="L34" s="1823"/>
      <c r="M34" s="1823"/>
      <c r="N34" s="1766"/>
      <c r="O34" s="1831"/>
      <c r="P34" s="1836"/>
      <c r="Q34" s="1836"/>
      <c r="R34" s="1836"/>
      <c r="S34" s="1847"/>
      <c r="T34" s="1856" t="s">
        <v>128</v>
      </c>
      <c r="U34" s="1863"/>
      <c r="V34" s="1874"/>
      <c r="W34" s="1885" t="str">
        <f>IF(W33="","",VLOOKUP(W33,シフト記号表!$C$6:$L$47,10,FALSE))</f>
        <v/>
      </c>
      <c r="X34" s="1897" t="str">
        <f>IF(X33="","",VLOOKUP(X33,シフト記号表!$C$6:$L$47,10,FALSE))</f>
        <v/>
      </c>
      <c r="Y34" s="1897" t="str">
        <f>IF(Y33="","",VLOOKUP(Y33,シフト記号表!$C$6:$L$47,10,FALSE))</f>
        <v/>
      </c>
      <c r="Z34" s="1897" t="str">
        <f>IF(Z33="","",VLOOKUP(Z33,シフト記号表!$C$6:$L$47,10,FALSE))</f>
        <v/>
      </c>
      <c r="AA34" s="1897" t="str">
        <f>IF(AA33="","",VLOOKUP(AA33,シフト記号表!$C$6:$L$47,10,FALSE))</f>
        <v/>
      </c>
      <c r="AB34" s="1897" t="str">
        <f>IF(AB33="","",VLOOKUP(AB33,シフト記号表!$C$6:$L$47,10,FALSE))</f>
        <v/>
      </c>
      <c r="AC34" s="1912" t="str">
        <f>IF(AC33="","",VLOOKUP(AC33,シフト記号表!$C$6:$L$47,10,FALSE))</f>
        <v/>
      </c>
      <c r="AD34" s="1885" t="str">
        <f>IF(AD33="","",VLOOKUP(AD33,シフト記号表!$C$6:$L$47,10,FALSE))</f>
        <v/>
      </c>
      <c r="AE34" s="1897" t="str">
        <f>IF(AE33="","",VLOOKUP(AE33,シフト記号表!$C$6:$L$47,10,FALSE))</f>
        <v/>
      </c>
      <c r="AF34" s="1897" t="str">
        <f>IF(AF33="","",VLOOKUP(AF33,シフト記号表!$C$6:$L$47,10,FALSE))</f>
        <v/>
      </c>
      <c r="AG34" s="1897" t="str">
        <f>IF(AG33="","",VLOOKUP(AG33,シフト記号表!$C$6:$L$47,10,FALSE))</f>
        <v/>
      </c>
      <c r="AH34" s="1897" t="str">
        <f>IF(AH33="","",VLOOKUP(AH33,シフト記号表!$C$6:$L$47,10,FALSE))</f>
        <v/>
      </c>
      <c r="AI34" s="1897" t="str">
        <f>IF(AI33="","",VLOOKUP(AI33,シフト記号表!$C$6:$L$47,10,FALSE))</f>
        <v/>
      </c>
      <c r="AJ34" s="1912" t="str">
        <f>IF(AJ33="","",VLOOKUP(AJ33,シフト記号表!$C$6:$L$47,10,FALSE))</f>
        <v/>
      </c>
      <c r="AK34" s="1885" t="str">
        <f>IF(AK33="","",VLOOKUP(AK33,シフト記号表!$C$6:$L$47,10,FALSE))</f>
        <v/>
      </c>
      <c r="AL34" s="1897" t="str">
        <f>IF(AL33="","",VLOOKUP(AL33,シフト記号表!$C$6:$L$47,10,FALSE))</f>
        <v/>
      </c>
      <c r="AM34" s="1897" t="str">
        <f>IF(AM33="","",VLOOKUP(AM33,シフト記号表!$C$6:$L$47,10,FALSE))</f>
        <v/>
      </c>
      <c r="AN34" s="1897" t="str">
        <f>IF(AN33="","",VLOOKUP(AN33,シフト記号表!$C$6:$L$47,10,FALSE))</f>
        <v/>
      </c>
      <c r="AO34" s="1897" t="str">
        <f>IF(AO33="","",VLOOKUP(AO33,シフト記号表!$C$6:$L$47,10,FALSE))</f>
        <v/>
      </c>
      <c r="AP34" s="1897" t="str">
        <f>IF(AP33="","",VLOOKUP(AP33,シフト記号表!$C$6:$L$47,10,FALSE))</f>
        <v/>
      </c>
      <c r="AQ34" s="1912" t="str">
        <f>IF(AQ33="","",VLOOKUP(AQ33,シフト記号表!$C$6:$L$47,10,FALSE))</f>
        <v/>
      </c>
      <c r="AR34" s="1885" t="str">
        <f>IF(AR33="","",VLOOKUP(AR33,シフト記号表!$C$6:$L$47,10,FALSE))</f>
        <v/>
      </c>
      <c r="AS34" s="1897" t="str">
        <f>IF(AS33="","",VLOOKUP(AS33,シフト記号表!$C$6:$L$47,10,FALSE))</f>
        <v/>
      </c>
      <c r="AT34" s="1897" t="str">
        <f>IF(AT33="","",VLOOKUP(AT33,シフト記号表!$C$6:$L$47,10,FALSE))</f>
        <v/>
      </c>
      <c r="AU34" s="1897" t="str">
        <f>IF(AU33="","",VLOOKUP(AU33,シフト記号表!$C$6:$L$47,10,FALSE))</f>
        <v/>
      </c>
      <c r="AV34" s="1897" t="str">
        <f>IF(AV33="","",VLOOKUP(AV33,シフト記号表!$C$6:$L$47,10,FALSE))</f>
        <v/>
      </c>
      <c r="AW34" s="1897" t="str">
        <f>IF(AW33="","",VLOOKUP(AW33,シフト記号表!$C$6:$L$47,10,FALSE))</f>
        <v/>
      </c>
      <c r="AX34" s="1912" t="str">
        <f>IF(AX33="","",VLOOKUP(AX33,シフト記号表!$C$6:$L$47,10,FALSE))</f>
        <v/>
      </c>
      <c r="AY34" s="1885" t="str">
        <f>IF(AY33="","",VLOOKUP(AY33,シフト記号表!$C$6:$L$47,10,FALSE))</f>
        <v/>
      </c>
      <c r="AZ34" s="1897" t="str">
        <f>IF(AZ33="","",VLOOKUP(AZ33,シフト記号表!$C$6:$L$47,10,FALSE))</f>
        <v/>
      </c>
      <c r="BA34" s="1897" t="str">
        <f>IF(BA33="","",VLOOKUP(BA33,シフト記号表!$C$6:$L$47,10,FALSE))</f>
        <v/>
      </c>
      <c r="BB34" s="1943">
        <f>IF($BE$3="４週",SUM(W34:AX34),IF($BE$3="暦月",SUM(W34:BA34),""))</f>
        <v>0</v>
      </c>
      <c r="BC34" s="1951"/>
      <c r="BD34" s="1960">
        <f>IF($BE$3="４週",BB34/4,IF($BE$3="暦月",(BB34/($BE$8/7)),""))</f>
        <v>0</v>
      </c>
      <c r="BE34" s="1951"/>
      <c r="BF34" s="1971"/>
      <c r="BG34" s="1976"/>
      <c r="BH34" s="1976"/>
      <c r="BI34" s="1976"/>
      <c r="BJ34" s="1987"/>
    </row>
    <row r="35" spans="2:62" ht="20.25" customHeight="1">
      <c r="B35" s="1742">
        <f>B33+1</f>
        <v>11</v>
      </c>
      <c r="C35" s="1756"/>
      <c r="D35" s="1767"/>
      <c r="E35" s="1774"/>
      <c r="F35" s="1779"/>
      <c r="G35" s="1774"/>
      <c r="H35" s="1779"/>
      <c r="I35" s="1788"/>
      <c r="J35" s="1802"/>
      <c r="K35" s="1808"/>
      <c r="L35" s="1824"/>
      <c r="M35" s="1824"/>
      <c r="N35" s="1767"/>
      <c r="O35" s="1831"/>
      <c r="P35" s="1836"/>
      <c r="Q35" s="1836"/>
      <c r="R35" s="1836"/>
      <c r="S35" s="1847"/>
      <c r="T35" s="1857" t="s">
        <v>770</v>
      </c>
      <c r="U35" s="1864"/>
      <c r="V35" s="1875"/>
      <c r="W35" s="1886"/>
      <c r="X35" s="1898"/>
      <c r="Y35" s="1898"/>
      <c r="Z35" s="1898"/>
      <c r="AA35" s="1898"/>
      <c r="AB35" s="1898"/>
      <c r="AC35" s="1913"/>
      <c r="AD35" s="1886"/>
      <c r="AE35" s="1898"/>
      <c r="AF35" s="1898"/>
      <c r="AG35" s="1898"/>
      <c r="AH35" s="1898"/>
      <c r="AI35" s="1898"/>
      <c r="AJ35" s="1913"/>
      <c r="AK35" s="1886"/>
      <c r="AL35" s="1898"/>
      <c r="AM35" s="1898"/>
      <c r="AN35" s="1898"/>
      <c r="AO35" s="1898"/>
      <c r="AP35" s="1898"/>
      <c r="AQ35" s="1913"/>
      <c r="AR35" s="1886"/>
      <c r="AS35" s="1898"/>
      <c r="AT35" s="1898"/>
      <c r="AU35" s="1898"/>
      <c r="AV35" s="1898"/>
      <c r="AW35" s="1898"/>
      <c r="AX35" s="1913"/>
      <c r="AY35" s="1886"/>
      <c r="AZ35" s="1898"/>
      <c r="BA35" s="1937"/>
      <c r="BB35" s="1944"/>
      <c r="BC35" s="1952"/>
      <c r="BD35" s="1961"/>
      <c r="BE35" s="1967"/>
      <c r="BF35" s="1972"/>
      <c r="BG35" s="1977"/>
      <c r="BH35" s="1977"/>
      <c r="BI35" s="1977"/>
      <c r="BJ35" s="1988"/>
    </row>
    <row r="36" spans="2:62" ht="20.25" customHeight="1">
      <c r="B36" s="1743"/>
      <c r="C36" s="1755"/>
      <c r="D36" s="1766"/>
      <c r="E36" s="1774"/>
      <c r="F36" s="1779">
        <f>C35</f>
        <v>0</v>
      </c>
      <c r="G36" s="1774"/>
      <c r="H36" s="1779">
        <f>I35</f>
        <v>0</v>
      </c>
      <c r="I36" s="1787"/>
      <c r="J36" s="1801"/>
      <c r="K36" s="1807"/>
      <c r="L36" s="1823"/>
      <c r="M36" s="1823"/>
      <c r="N36" s="1766"/>
      <c r="O36" s="1831"/>
      <c r="P36" s="1836"/>
      <c r="Q36" s="1836"/>
      <c r="R36" s="1836"/>
      <c r="S36" s="1847"/>
      <c r="T36" s="1856" t="s">
        <v>128</v>
      </c>
      <c r="U36" s="1863"/>
      <c r="V36" s="1874"/>
      <c r="W36" s="1885" t="str">
        <f>IF(W35="","",VLOOKUP(W35,シフト記号表!$C$6:$L$47,10,FALSE))</f>
        <v/>
      </c>
      <c r="X36" s="1897" t="str">
        <f>IF(X35="","",VLOOKUP(X35,シフト記号表!$C$6:$L$47,10,FALSE))</f>
        <v/>
      </c>
      <c r="Y36" s="1897" t="str">
        <f>IF(Y35="","",VLOOKUP(Y35,シフト記号表!$C$6:$L$47,10,FALSE))</f>
        <v/>
      </c>
      <c r="Z36" s="1897" t="str">
        <f>IF(Z35="","",VLOOKUP(Z35,シフト記号表!$C$6:$L$47,10,FALSE))</f>
        <v/>
      </c>
      <c r="AA36" s="1897" t="str">
        <f>IF(AA35="","",VLOOKUP(AA35,シフト記号表!$C$6:$L$47,10,FALSE))</f>
        <v/>
      </c>
      <c r="AB36" s="1897" t="str">
        <f>IF(AB35="","",VLOOKUP(AB35,シフト記号表!$C$6:$L$47,10,FALSE))</f>
        <v/>
      </c>
      <c r="AC36" s="1912" t="str">
        <f>IF(AC35="","",VLOOKUP(AC35,シフト記号表!$C$6:$L$47,10,FALSE))</f>
        <v/>
      </c>
      <c r="AD36" s="1885" t="str">
        <f>IF(AD35="","",VLOOKUP(AD35,シフト記号表!$C$6:$L$47,10,FALSE))</f>
        <v/>
      </c>
      <c r="AE36" s="1897" t="str">
        <f>IF(AE35="","",VLOOKUP(AE35,シフト記号表!$C$6:$L$47,10,FALSE))</f>
        <v/>
      </c>
      <c r="AF36" s="1897" t="str">
        <f>IF(AF35="","",VLOOKUP(AF35,シフト記号表!$C$6:$L$47,10,FALSE))</f>
        <v/>
      </c>
      <c r="AG36" s="1897" t="str">
        <f>IF(AG35="","",VLOOKUP(AG35,シフト記号表!$C$6:$L$47,10,FALSE))</f>
        <v/>
      </c>
      <c r="AH36" s="1897" t="str">
        <f>IF(AH35="","",VLOOKUP(AH35,シフト記号表!$C$6:$L$47,10,FALSE))</f>
        <v/>
      </c>
      <c r="AI36" s="1897" t="str">
        <f>IF(AI35="","",VLOOKUP(AI35,シフト記号表!$C$6:$L$47,10,FALSE))</f>
        <v/>
      </c>
      <c r="AJ36" s="1912" t="str">
        <f>IF(AJ35="","",VLOOKUP(AJ35,シフト記号表!$C$6:$L$47,10,FALSE))</f>
        <v/>
      </c>
      <c r="AK36" s="1885" t="str">
        <f>IF(AK35="","",VLOOKUP(AK35,シフト記号表!$C$6:$L$47,10,FALSE))</f>
        <v/>
      </c>
      <c r="AL36" s="1897" t="str">
        <f>IF(AL35="","",VLOOKUP(AL35,シフト記号表!$C$6:$L$47,10,FALSE))</f>
        <v/>
      </c>
      <c r="AM36" s="1897" t="str">
        <f>IF(AM35="","",VLOOKUP(AM35,シフト記号表!$C$6:$L$47,10,FALSE))</f>
        <v/>
      </c>
      <c r="AN36" s="1897" t="str">
        <f>IF(AN35="","",VLOOKUP(AN35,シフト記号表!$C$6:$L$47,10,FALSE))</f>
        <v/>
      </c>
      <c r="AO36" s="1897" t="str">
        <f>IF(AO35="","",VLOOKUP(AO35,シフト記号表!$C$6:$L$47,10,FALSE))</f>
        <v/>
      </c>
      <c r="AP36" s="1897" t="str">
        <f>IF(AP35="","",VLOOKUP(AP35,シフト記号表!$C$6:$L$47,10,FALSE))</f>
        <v/>
      </c>
      <c r="AQ36" s="1912" t="str">
        <f>IF(AQ35="","",VLOOKUP(AQ35,シフト記号表!$C$6:$L$47,10,FALSE))</f>
        <v/>
      </c>
      <c r="AR36" s="1885" t="str">
        <f>IF(AR35="","",VLOOKUP(AR35,シフト記号表!$C$6:$L$47,10,FALSE))</f>
        <v/>
      </c>
      <c r="AS36" s="1897" t="str">
        <f>IF(AS35="","",VLOOKUP(AS35,シフト記号表!$C$6:$L$47,10,FALSE))</f>
        <v/>
      </c>
      <c r="AT36" s="1897" t="str">
        <f>IF(AT35="","",VLOOKUP(AT35,シフト記号表!$C$6:$L$47,10,FALSE))</f>
        <v/>
      </c>
      <c r="AU36" s="1897" t="str">
        <f>IF(AU35="","",VLOOKUP(AU35,シフト記号表!$C$6:$L$47,10,FALSE))</f>
        <v/>
      </c>
      <c r="AV36" s="1897" t="str">
        <f>IF(AV35="","",VLOOKUP(AV35,シフト記号表!$C$6:$L$47,10,FALSE))</f>
        <v/>
      </c>
      <c r="AW36" s="1897" t="str">
        <f>IF(AW35="","",VLOOKUP(AW35,シフト記号表!$C$6:$L$47,10,FALSE))</f>
        <v/>
      </c>
      <c r="AX36" s="1912" t="str">
        <f>IF(AX35="","",VLOOKUP(AX35,シフト記号表!$C$6:$L$47,10,FALSE))</f>
        <v/>
      </c>
      <c r="AY36" s="1885" t="str">
        <f>IF(AY35="","",VLOOKUP(AY35,シフト記号表!$C$6:$L$47,10,FALSE))</f>
        <v/>
      </c>
      <c r="AZ36" s="1897" t="str">
        <f>IF(AZ35="","",VLOOKUP(AZ35,シフト記号表!$C$6:$L$47,10,FALSE))</f>
        <v/>
      </c>
      <c r="BA36" s="1897" t="str">
        <f>IF(BA35="","",VLOOKUP(BA35,シフト記号表!$C$6:$L$47,10,FALSE))</f>
        <v/>
      </c>
      <c r="BB36" s="1943">
        <f>IF($BE$3="４週",SUM(W36:AX36),IF($BE$3="暦月",SUM(W36:BA36),""))</f>
        <v>0</v>
      </c>
      <c r="BC36" s="1951"/>
      <c r="BD36" s="1960">
        <f>IF($BE$3="４週",BB36/4,IF($BE$3="暦月",(BB36/($BE$8/7)),""))</f>
        <v>0</v>
      </c>
      <c r="BE36" s="1951"/>
      <c r="BF36" s="1971"/>
      <c r="BG36" s="1976"/>
      <c r="BH36" s="1976"/>
      <c r="BI36" s="1976"/>
      <c r="BJ36" s="1987"/>
    </row>
    <row r="37" spans="2:62" ht="20.25" customHeight="1">
      <c r="B37" s="1742">
        <f>B35+1</f>
        <v>12</v>
      </c>
      <c r="C37" s="1756"/>
      <c r="D37" s="1767"/>
      <c r="E37" s="1774"/>
      <c r="F37" s="1779"/>
      <c r="G37" s="1774"/>
      <c r="H37" s="1779"/>
      <c r="I37" s="1788"/>
      <c r="J37" s="1802"/>
      <c r="K37" s="1808"/>
      <c r="L37" s="1824"/>
      <c r="M37" s="1824"/>
      <c r="N37" s="1767"/>
      <c r="O37" s="1831"/>
      <c r="P37" s="1836"/>
      <c r="Q37" s="1836"/>
      <c r="R37" s="1836"/>
      <c r="S37" s="1847"/>
      <c r="T37" s="1857" t="s">
        <v>770</v>
      </c>
      <c r="U37" s="1864"/>
      <c r="V37" s="1875"/>
      <c r="W37" s="1886"/>
      <c r="X37" s="1898"/>
      <c r="Y37" s="1898"/>
      <c r="Z37" s="1898"/>
      <c r="AA37" s="1898"/>
      <c r="AB37" s="1898"/>
      <c r="AC37" s="1913"/>
      <c r="AD37" s="1886"/>
      <c r="AE37" s="1898"/>
      <c r="AF37" s="1898"/>
      <c r="AG37" s="1898"/>
      <c r="AH37" s="1898"/>
      <c r="AI37" s="1898"/>
      <c r="AJ37" s="1913"/>
      <c r="AK37" s="1886"/>
      <c r="AL37" s="1898"/>
      <c r="AM37" s="1898"/>
      <c r="AN37" s="1898"/>
      <c r="AO37" s="1898"/>
      <c r="AP37" s="1898"/>
      <c r="AQ37" s="1913"/>
      <c r="AR37" s="1886"/>
      <c r="AS37" s="1898"/>
      <c r="AT37" s="1898"/>
      <c r="AU37" s="1898"/>
      <c r="AV37" s="1898"/>
      <c r="AW37" s="1898"/>
      <c r="AX37" s="1913"/>
      <c r="AY37" s="1886"/>
      <c r="AZ37" s="1898"/>
      <c r="BA37" s="1937"/>
      <c r="BB37" s="1944"/>
      <c r="BC37" s="1952"/>
      <c r="BD37" s="1961"/>
      <c r="BE37" s="1967"/>
      <c r="BF37" s="1972"/>
      <c r="BG37" s="1977"/>
      <c r="BH37" s="1977"/>
      <c r="BI37" s="1977"/>
      <c r="BJ37" s="1988"/>
    </row>
    <row r="38" spans="2:62" ht="20.25" customHeight="1">
      <c r="B38" s="1743"/>
      <c r="C38" s="1755"/>
      <c r="D38" s="1766"/>
      <c r="E38" s="1774"/>
      <c r="F38" s="1779">
        <f>C37</f>
        <v>0</v>
      </c>
      <c r="G38" s="1774"/>
      <c r="H38" s="1779">
        <f>I37</f>
        <v>0</v>
      </c>
      <c r="I38" s="1787"/>
      <c r="J38" s="1801"/>
      <c r="K38" s="1807"/>
      <c r="L38" s="1823"/>
      <c r="M38" s="1823"/>
      <c r="N38" s="1766"/>
      <c r="O38" s="1831"/>
      <c r="P38" s="1836"/>
      <c r="Q38" s="1836"/>
      <c r="R38" s="1836"/>
      <c r="S38" s="1847"/>
      <c r="T38" s="1856" t="s">
        <v>128</v>
      </c>
      <c r="U38" s="1863"/>
      <c r="V38" s="1874"/>
      <c r="W38" s="1885" t="str">
        <f>IF(W37="","",VLOOKUP(W37,シフト記号表!$C$6:$L$47,10,FALSE))</f>
        <v/>
      </c>
      <c r="X38" s="1897" t="str">
        <f>IF(X37="","",VLOOKUP(X37,シフト記号表!$C$6:$L$47,10,FALSE))</f>
        <v/>
      </c>
      <c r="Y38" s="1897" t="str">
        <f>IF(Y37="","",VLOOKUP(Y37,シフト記号表!$C$6:$L$47,10,FALSE))</f>
        <v/>
      </c>
      <c r="Z38" s="1897" t="str">
        <f>IF(Z37="","",VLOOKUP(Z37,シフト記号表!$C$6:$L$47,10,FALSE))</f>
        <v/>
      </c>
      <c r="AA38" s="1897" t="str">
        <f>IF(AA37="","",VLOOKUP(AA37,シフト記号表!$C$6:$L$47,10,FALSE))</f>
        <v/>
      </c>
      <c r="AB38" s="1897" t="str">
        <f>IF(AB37="","",VLOOKUP(AB37,シフト記号表!$C$6:$L$47,10,FALSE))</f>
        <v/>
      </c>
      <c r="AC38" s="1912" t="str">
        <f>IF(AC37="","",VLOOKUP(AC37,シフト記号表!$C$6:$L$47,10,FALSE))</f>
        <v/>
      </c>
      <c r="AD38" s="1885" t="str">
        <f>IF(AD37="","",VLOOKUP(AD37,シフト記号表!$C$6:$L$47,10,FALSE))</f>
        <v/>
      </c>
      <c r="AE38" s="1897" t="str">
        <f>IF(AE37="","",VLOOKUP(AE37,シフト記号表!$C$6:$L$47,10,FALSE))</f>
        <v/>
      </c>
      <c r="AF38" s="1897" t="str">
        <f>IF(AF37="","",VLOOKUP(AF37,シフト記号表!$C$6:$L$47,10,FALSE))</f>
        <v/>
      </c>
      <c r="AG38" s="1897" t="str">
        <f>IF(AG37="","",VLOOKUP(AG37,シフト記号表!$C$6:$L$47,10,FALSE))</f>
        <v/>
      </c>
      <c r="AH38" s="1897" t="str">
        <f>IF(AH37="","",VLOOKUP(AH37,シフト記号表!$C$6:$L$47,10,FALSE))</f>
        <v/>
      </c>
      <c r="AI38" s="1897" t="str">
        <f>IF(AI37="","",VLOOKUP(AI37,シフト記号表!$C$6:$L$47,10,FALSE))</f>
        <v/>
      </c>
      <c r="AJ38" s="1912" t="str">
        <f>IF(AJ37="","",VLOOKUP(AJ37,シフト記号表!$C$6:$L$47,10,FALSE))</f>
        <v/>
      </c>
      <c r="AK38" s="1885" t="str">
        <f>IF(AK37="","",VLOOKUP(AK37,シフト記号表!$C$6:$L$47,10,FALSE))</f>
        <v/>
      </c>
      <c r="AL38" s="1897" t="str">
        <f>IF(AL37="","",VLOOKUP(AL37,シフト記号表!$C$6:$L$47,10,FALSE))</f>
        <v/>
      </c>
      <c r="AM38" s="1897" t="str">
        <f>IF(AM37="","",VLOOKUP(AM37,シフト記号表!$C$6:$L$47,10,FALSE))</f>
        <v/>
      </c>
      <c r="AN38" s="1897" t="str">
        <f>IF(AN37="","",VLOOKUP(AN37,シフト記号表!$C$6:$L$47,10,FALSE))</f>
        <v/>
      </c>
      <c r="AO38" s="1897" t="str">
        <f>IF(AO37="","",VLOOKUP(AO37,シフト記号表!$C$6:$L$47,10,FALSE))</f>
        <v/>
      </c>
      <c r="AP38" s="1897" t="str">
        <f>IF(AP37="","",VLOOKUP(AP37,シフト記号表!$C$6:$L$47,10,FALSE))</f>
        <v/>
      </c>
      <c r="AQ38" s="1912" t="str">
        <f>IF(AQ37="","",VLOOKUP(AQ37,シフト記号表!$C$6:$L$47,10,FALSE))</f>
        <v/>
      </c>
      <c r="AR38" s="1885" t="str">
        <f>IF(AR37="","",VLOOKUP(AR37,シフト記号表!$C$6:$L$47,10,FALSE))</f>
        <v/>
      </c>
      <c r="AS38" s="1897" t="str">
        <f>IF(AS37="","",VLOOKUP(AS37,シフト記号表!$C$6:$L$47,10,FALSE))</f>
        <v/>
      </c>
      <c r="AT38" s="1897" t="str">
        <f>IF(AT37="","",VLOOKUP(AT37,シフト記号表!$C$6:$L$47,10,FALSE))</f>
        <v/>
      </c>
      <c r="AU38" s="1897" t="str">
        <f>IF(AU37="","",VLOOKUP(AU37,シフト記号表!$C$6:$L$47,10,FALSE))</f>
        <v/>
      </c>
      <c r="AV38" s="1897" t="str">
        <f>IF(AV37="","",VLOOKUP(AV37,シフト記号表!$C$6:$L$47,10,FALSE))</f>
        <v/>
      </c>
      <c r="AW38" s="1897" t="str">
        <f>IF(AW37="","",VLOOKUP(AW37,シフト記号表!$C$6:$L$47,10,FALSE))</f>
        <v/>
      </c>
      <c r="AX38" s="1912" t="str">
        <f>IF(AX37="","",VLOOKUP(AX37,シフト記号表!$C$6:$L$47,10,FALSE))</f>
        <v/>
      </c>
      <c r="AY38" s="1885" t="str">
        <f>IF(AY37="","",VLOOKUP(AY37,シフト記号表!$C$6:$L$47,10,FALSE))</f>
        <v/>
      </c>
      <c r="AZ38" s="1897" t="str">
        <f>IF(AZ37="","",VLOOKUP(AZ37,シフト記号表!$C$6:$L$47,10,FALSE))</f>
        <v/>
      </c>
      <c r="BA38" s="1897" t="str">
        <f>IF(BA37="","",VLOOKUP(BA37,シフト記号表!$C$6:$L$47,10,FALSE))</f>
        <v/>
      </c>
      <c r="BB38" s="1943">
        <f>IF($BE$3="４週",SUM(W38:AX38),IF($BE$3="暦月",SUM(W38:BA38),""))</f>
        <v>0</v>
      </c>
      <c r="BC38" s="1951"/>
      <c r="BD38" s="1960">
        <f>IF($BE$3="４週",BB38/4,IF($BE$3="暦月",(BB38/($BE$8/7)),""))</f>
        <v>0</v>
      </c>
      <c r="BE38" s="1951"/>
      <c r="BF38" s="1971"/>
      <c r="BG38" s="1976"/>
      <c r="BH38" s="1976"/>
      <c r="BI38" s="1976"/>
      <c r="BJ38" s="1987"/>
    </row>
    <row r="39" spans="2:62" ht="20.25" customHeight="1">
      <c r="B39" s="1742">
        <f>B37+1</f>
        <v>13</v>
      </c>
      <c r="C39" s="1756"/>
      <c r="D39" s="1767"/>
      <c r="E39" s="1774"/>
      <c r="F39" s="1779"/>
      <c r="G39" s="1774"/>
      <c r="H39" s="1779"/>
      <c r="I39" s="1788"/>
      <c r="J39" s="1802"/>
      <c r="K39" s="1808"/>
      <c r="L39" s="1824"/>
      <c r="M39" s="1824"/>
      <c r="N39" s="1767"/>
      <c r="O39" s="1831"/>
      <c r="P39" s="1836"/>
      <c r="Q39" s="1836"/>
      <c r="R39" s="1836"/>
      <c r="S39" s="1847"/>
      <c r="T39" s="1857" t="s">
        <v>770</v>
      </c>
      <c r="U39" s="1864"/>
      <c r="V39" s="1875"/>
      <c r="W39" s="1886"/>
      <c r="X39" s="1898"/>
      <c r="Y39" s="1898"/>
      <c r="Z39" s="1898"/>
      <c r="AA39" s="1898"/>
      <c r="AB39" s="1898"/>
      <c r="AC39" s="1913"/>
      <c r="AD39" s="1886"/>
      <c r="AE39" s="1898"/>
      <c r="AF39" s="1898"/>
      <c r="AG39" s="1898"/>
      <c r="AH39" s="1898"/>
      <c r="AI39" s="1898"/>
      <c r="AJ39" s="1913"/>
      <c r="AK39" s="1886"/>
      <c r="AL39" s="1898"/>
      <c r="AM39" s="1898"/>
      <c r="AN39" s="1898"/>
      <c r="AO39" s="1898"/>
      <c r="AP39" s="1898"/>
      <c r="AQ39" s="1913"/>
      <c r="AR39" s="1886"/>
      <c r="AS39" s="1898"/>
      <c r="AT39" s="1898"/>
      <c r="AU39" s="1898"/>
      <c r="AV39" s="1898"/>
      <c r="AW39" s="1898"/>
      <c r="AX39" s="1913"/>
      <c r="AY39" s="1886"/>
      <c r="AZ39" s="1898"/>
      <c r="BA39" s="1937"/>
      <c r="BB39" s="1944"/>
      <c r="BC39" s="1952"/>
      <c r="BD39" s="1961"/>
      <c r="BE39" s="1967"/>
      <c r="BF39" s="1972"/>
      <c r="BG39" s="1977"/>
      <c r="BH39" s="1977"/>
      <c r="BI39" s="1977"/>
      <c r="BJ39" s="1988"/>
    </row>
    <row r="40" spans="2:62" ht="20.25" customHeight="1">
      <c r="B40" s="1743"/>
      <c r="C40" s="1755"/>
      <c r="D40" s="1766"/>
      <c r="E40" s="1774"/>
      <c r="F40" s="1779">
        <f>C39</f>
        <v>0</v>
      </c>
      <c r="G40" s="1774"/>
      <c r="H40" s="1779">
        <f>I39</f>
        <v>0</v>
      </c>
      <c r="I40" s="1787"/>
      <c r="J40" s="1801"/>
      <c r="K40" s="1807"/>
      <c r="L40" s="1823"/>
      <c r="M40" s="1823"/>
      <c r="N40" s="1766"/>
      <c r="O40" s="1831"/>
      <c r="P40" s="1836"/>
      <c r="Q40" s="1836"/>
      <c r="R40" s="1836"/>
      <c r="S40" s="1847"/>
      <c r="T40" s="1856" t="s">
        <v>128</v>
      </c>
      <c r="U40" s="1863"/>
      <c r="V40" s="1874"/>
      <c r="W40" s="1885" t="str">
        <f>IF(W39="","",VLOOKUP(W39,シフト記号表!$C$6:$L$47,10,FALSE))</f>
        <v/>
      </c>
      <c r="X40" s="1897" t="str">
        <f>IF(X39="","",VLOOKUP(X39,シフト記号表!$C$6:$L$47,10,FALSE))</f>
        <v/>
      </c>
      <c r="Y40" s="1897" t="str">
        <f>IF(Y39="","",VLOOKUP(Y39,シフト記号表!$C$6:$L$47,10,FALSE))</f>
        <v/>
      </c>
      <c r="Z40" s="1897" t="str">
        <f>IF(Z39="","",VLOOKUP(Z39,シフト記号表!$C$6:$L$47,10,FALSE))</f>
        <v/>
      </c>
      <c r="AA40" s="1897" t="str">
        <f>IF(AA39="","",VLOOKUP(AA39,シフト記号表!$C$6:$L$47,10,FALSE))</f>
        <v/>
      </c>
      <c r="AB40" s="1897" t="str">
        <f>IF(AB39="","",VLOOKUP(AB39,シフト記号表!$C$6:$L$47,10,FALSE))</f>
        <v/>
      </c>
      <c r="AC40" s="1912" t="str">
        <f>IF(AC39="","",VLOOKUP(AC39,シフト記号表!$C$6:$L$47,10,FALSE))</f>
        <v/>
      </c>
      <c r="AD40" s="1885" t="str">
        <f>IF(AD39="","",VLOOKUP(AD39,シフト記号表!$C$6:$L$47,10,FALSE))</f>
        <v/>
      </c>
      <c r="AE40" s="1897" t="str">
        <f>IF(AE39="","",VLOOKUP(AE39,シフト記号表!$C$6:$L$47,10,FALSE))</f>
        <v/>
      </c>
      <c r="AF40" s="1897" t="str">
        <f>IF(AF39="","",VLOOKUP(AF39,シフト記号表!$C$6:$L$47,10,FALSE))</f>
        <v/>
      </c>
      <c r="AG40" s="1897" t="str">
        <f>IF(AG39="","",VLOOKUP(AG39,シフト記号表!$C$6:$L$47,10,FALSE))</f>
        <v/>
      </c>
      <c r="AH40" s="1897" t="str">
        <f>IF(AH39="","",VLOOKUP(AH39,シフト記号表!$C$6:$L$47,10,FALSE))</f>
        <v/>
      </c>
      <c r="AI40" s="1897" t="str">
        <f>IF(AI39="","",VLOOKUP(AI39,シフト記号表!$C$6:$L$47,10,FALSE))</f>
        <v/>
      </c>
      <c r="AJ40" s="1912" t="str">
        <f>IF(AJ39="","",VLOOKUP(AJ39,シフト記号表!$C$6:$L$47,10,FALSE))</f>
        <v/>
      </c>
      <c r="AK40" s="1885" t="str">
        <f>IF(AK39="","",VLOOKUP(AK39,シフト記号表!$C$6:$L$47,10,FALSE))</f>
        <v/>
      </c>
      <c r="AL40" s="1897" t="str">
        <f>IF(AL39="","",VLOOKUP(AL39,シフト記号表!$C$6:$L$47,10,FALSE))</f>
        <v/>
      </c>
      <c r="AM40" s="1897" t="str">
        <f>IF(AM39="","",VLOOKUP(AM39,シフト記号表!$C$6:$L$47,10,FALSE))</f>
        <v/>
      </c>
      <c r="AN40" s="1897" t="str">
        <f>IF(AN39="","",VLOOKUP(AN39,シフト記号表!$C$6:$L$47,10,FALSE))</f>
        <v/>
      </c>
      <c r="AO40" s="1897" t="str">
        <f>IF(AO39="","",VLOOKUP(AO39,シフト記号表!$C$6:$L$47,10,FALSE))</f>
        <v/>
      </c>
      <c r="AP40" s="1897" t="str">
        <f>IF(AP39="","",VLOOKUP(AP39,シフト記号表!$C$6:$L$47,10,FALSE))</f>
        <v/>
      </c>
      <c r="AQ40" s="1912" t="str">
        <f>IF(AQ39="","",VLOOKUP(AQ39,シフト記号表!$C$6:$L$47,10,FALSE))</f>
        <v/>
      </c>
      <c r="AR40" s="1885" t="str">
        <f>IF(AR39="","",VLOOKUP(AR39,シフト記号表!$C$6:$L$47,10,FALSE))</f>
        <v/>
      </c>
      <c r="AS40" s="1897" t="str">
        <f>IF(AS39="","",VLOOKUP(AS39,シフト記号表!$C$6:$L$47,10,FALSE))</f>
        <v/>
      </c>
      <c r="AT40" s="1897" t="str">
        <f>IF(AT39="","",VLOOKUP(AT39,シフト記号表!$C$6:$L$47,10,FALSE))</f>
        <v/>
      </c>
      <c r="AU40" s="1897" t="str">
        <f>IF(AU39="","",VLOOKUP(AU39,シフト記号表!$C$6:$L$47,10,FALSE))</f>
        <v/>
      </c>
      <c r="AV40" s="1897" t="str">
        <f>IF(AV39="","",VLOOKUP(AV39,シフト記号表!$C$6:$L$47,10,FALSE))</f>
        <v/>
      </c>
      <c r="AW40" s="1897" t="str">
        <f>IF(AW39="","",VLOOKUP(AW39,シフト記号表!$C$6:$L$47,10,FALSE))</f>
        <v/>
      </c>
      <c r="AX40" s="1912" t="str">
        <f>IF(AX39="","",VLOOKUP(AX39,シフト記号表!$C$6:$L$47,10,FALSE))</f>
        <v/>
      </c>
      <c r="AY40" s="1885" t="str">
        <f>IF(AY39="","",VLOOKUP(AY39,シフト記号表!$C$6:$L$47,10,FALSE))</f>
        <v/>
      </c>
      <c r="AZ40" s="1897" t="str">
        <f>IF(AZ39="","",VLOOKUP(AZ39,シフト記号表!$C$6:$L$47,10,FALSE))</f>
        <v/>
      </c>
      <c r="BA40" s="1897" t="str">
        <f>IF(BA39="","",VLOOKUP(BA39,シフト記号表!$C$6:$L$47,10,FALSE))</f>
        <v/>
      </c>
      <c r="BB40" s="1943">
        <f>IF($BE$3="４週",SUM(W40:AX40),IF($BE$3="暦月",SUM(W40:BA40),""))</f>
        <v>0</v>
      </c>
      <c r="BC40" s="1951"/>
      <c r="BD40" s="1960">
        <f>IF($BE$3="４週",BB40/4,IF($BE$3="暦月",(BB40/($BE$8/7)),""))</f>
        <v>0</v>
      </c>
      <c r="BE40" s="1951"/>
      <c r="BF40" s="1971"/>
      <c r="BG40" s="1976"/>
      <c r="BH40" s="1976"/>
      <c r="BI40" s="1976"/>
      <c r="BJ40" s="1987"/>
    </row>
    <row r="41" spans="2:62" ht="20.25" customHeight="1">
      <c r="B41" s="1742">
        <f>B39+1</f>
        <v>14</v>
      </c>
      <c r="C41" s="1756"/>
      <c r="D41" s="1767"/>
      <c r="E41" s="1774"/>
      <c r="F41" s="1779"/>
      <c r="G41" s="1774"/>
      <c r="H41" s="1779"/>
      <c r="I41" s="1788"/>
      <c r="J41" s="1802"/>
      <c r="K41" s="1808"/>
      <c r="L41" s="1824"/>
      <c r="M41" s="1824"/>
      <c r="N41" s="1767"/>
      <c r="O41" s="1831"/>
      <c r="P41" s="1836"/>
      <c r="Q41" s="1836"/>
      <c r="R41" s="1836"/>
      <c r="S41" s="1847"/>
      <c r="T41" s="1857" t="s">
        <v>770</v>
      </c>
      <c r="U41" s="1864"/>
      <c r="V41" s="1875"/>
      <c r="W41" s="1886"/>
      <c r="X41" s="1898"/>
      <c r="Y41" s="1898"/>
      <c r="Z41" s="1898"/>
      <c r="AA41" s="1898"/>
      <c r="AB41" s="1898"/>
      <c r="AC41" s="1913"/>
      <c r="AD41" s="1886"/>
      <c r="AE41" s="1898"/>
      <c r="AF41" s="1898"/>
      <c r="AG41" s="1898"/>
      <c r="AH41" s="1898"/>
      <c r="AI41" s="1898"/>
      <c r="AJ41" s="1913"/>
      <c r="AK41" s="1886"/>
      <c r="AL41" s="1898"/>
      <c r="AM41" s="1898"/>
      <c r="AN41" s="1898"/>
      <c r="AO41" s="1898"/>
      <c r="AP41" s="1898"/>
      <c r="AQ41" s="1913"/>
      <c r="AR41" s="1886"/>
      <c r="AS41" s="1898"/>
      <c r="AT41" s="1898"/>
      <c r="AU41" s="1898"/>
      <c r="AV41" s="1898"/>
      <c r="AW41" s="1898"/>
      <c r="AX41" s="1913"/>
      <c r="AY41" s="1886"/>
      <c r="AZ41" s="1898"/>
      <c r="BA41" s="1937"/>
      <c r="BB41" s="1944"/>
      <c r="BC41" s="1952"/>
      <c r="BD41" s="1961"/>
      <c r="BE41" s="1967"/>
      <c r="BF41" s="1972"/>
      <c r="BG41" s="1977"/>
      <c r="BH41" s="1977"/>
      <c r="BI41" s="1977"/>
      <c r="BJ41" s="1988"/>
    </row>
    <row r="42" spans="2:62" ht="20.25" customHeight="1">
      <c r="B42" s="1743"/>
      <c r="C42" s="1755"/>
      <c r="D42" s="1766"/>
      <c r="E42" s="1774"/>
      <c r="F42" s="1779">
        <f>C41</f>
        <v>0</v>
      </c>
      <c r="G42" s="1774"/>
      <c r="H42" s="1779">
        <f>I41</f>
        <v>0</v>
      </c>
      <c r="I42" s="1787"/>
      <c r="J42" s="1801"/>
      <c r="K42" s="1807"/>
      <c r="L42" s="1823"/>
      <c r="M42" s="1823"/>
      <c r="N42" s="1766"/>
      <c r="O42" s="1831"/>
      <c r="P42" s="1836"/>
      <c r="Q42" s="1836"/>
      <c r="R42" s="1836"/>
      <c r="S42" s="1847"/>
      <c r="T42" s="1856" t="s">
        <v>128</v>
      </c>
      <c r="U42" s="1863"/>
      <c r="V42" s="1874"/>
      <c r="W42" s="1885" t="str">
        <f>IF(W41="","",VLOOKUP(W41,シフト記号表!$C$6:$L$47,10,FALSE))</f>
        <v/>
      </c>
      <c r="X42" s="1897" t="str">
        <f>IF(X41="","",VLOOKUP(X41,シフト記号表!$C$6:$L$47,10,FALSE))</f>
        <v/>
      </c>
      <c r="Y42" s="1897" t="str">
        <f>IF(Y41="","",VLOOKUP(Y41,シフト記号表!$C$6:$L$47,10,FALSE))</f>
        <v/>
      </c>
      <c r="Z42" s="1897" t="str">
        <f>IF(Z41="","",VLOOKUP(Z41,シフト記号表!$C$6:$L$47,10,FALSE))</f>
        <v/>
      </c>
      <c r="AA42" s="1897" t="str">
        <f>IF(AA41="","",VLOOKUP(AA41,シフト記号表!$C$6:$L$47,10,FALSE))</f>
        <v/>
      </c>
      <c r="AB42" s="1897" t="str">
        <f>IF(AB41="","",VLOOKUP(AB41,シフト記号表!$C$6:$L$47,10,FALSE))</f>
        <v/>
      </c>
      <c r="AC42" s="1912" t="str">
        <f>IF(AC41="","",VLOOKUP(AC41,シフト記号表!$C$6:$L$47,10,FALSE))</f>
        <v/>
      </c>
      <c r="AD42" s="1885" t="str">
        <f>IF(AD41="","",VLOOKUP(AD41,シフト記号表!$C$6:$L$47,10,FALSE))</f>
        <v/>
      </c>
      <c r="AE42" s="1897" t="str">
        <f>IF(AE41="","",VLOOKUP(AE41,シフト記号表!$C$6:$L$47,10,FALSE))</f>
        <v/>
      </c>
      <c r="AF42" s="1897" t="str">
        <f>IF(AF41="","",VLOOKUP(AF41,シフト記号表!$C$6:$L$47,10,FALSE))</f>
        <v/>
      </c>
      <c r="AG42" s="1897" t="str">
        <f>IF(AG41="","",VLOOKUP(AG41,シフト記号表!$C$6:$L$47,10,FALSE))</f>
        <v/>
      </c>
      <c r="AH42" s="1897" t="str">
        <f>IF(AH41="","",VLOOKUP(AH41,シフト記号表!$C$6:$L$47,10,FALSE))</f>
        <v/>
      </c>
      <c r="AI42" s="1897" t="str">
        <f>IF(AI41="","",VLOOKUP(AI41,シフト記号表!$C$6:$L$47,10,FALSE))</f>
        <v/>
      </c>
      <c r="AJ42" s="1912" t="str">
        <f>IF(AJ41="","",VLOOKUP(AJ41,シフト記号表!$C$6:$L$47,10,FALSE))</f>
        <v/>
      </c>
      <c r="AK42" s="1885" t="str">
        <f>IF(AK41="","",VLOOKUP(AK41,シフト記号表!$C$6:$L$47,10,FALSE))</f>
        <v/>
      </c>
      <c r="AL42" s="1897" t="str">
        <f>IF(AL41="","",VLOOKUP(AL41,シフト記号表!$C$6:$L$47,10,FALSE))</f>
        <v/>
      </c>
      <c r="AM42" s="1897" t="str">
        <f>IF(AM41="","",VLOOKUP(AM41,シフト記号表!$C$6:$L$47,10,FALSE))</f>
        <v/>
      </c>
      <c r="AN42" s="1897" t="str">
        <f>IF(AN41="","",VLOOKUP(AN41,シフト記号表!$C$6:$L$47,10,FALSE))</f>
        <v/>
      </c>
      <c r="AO42" s="1897" t="str">
        <f>IF(AO41="","",VLOOKUP(AO41,シフト記号表!$C$6:$L$47,10,FALSE))</f>
        <v/>
      </c>
      <c r="AP42" s="1897" t="str">
        <f>IF(AP41="","",VLOOKUP(AP41,シフト記号表!$C$6:$L$47,10,FALSE))</f>
        <v/>
      </c>
      <c r="AQ42" s="1912" t="str">
        <f>IF(AQ41="","",VLOOKUP(AQ41,シフト記号表!$C$6:$L$47,10,FALSE))</f>
        <v/>
      </c>
      <c r="AR42" s="1885" t="str">
        <f>IF(AR41="","",VLOOKUP(AR41,シフト記号表!$C$6:$L$47,10,FALSE))</f>
        <v/>
      </c>
      <c r="AS42" s="1897" t="str">
        <f>IF(AS41="","",VLOOKUP(AS41,シフト記号表!$C$6:$L$47,10,FALSE))</f>
        <v/>
      </c>
      <c r="AT42" s="1897" t="str">
        <f>IF(AT41="","",VLOOKUP(AT41,シフト記号表!$C$6:$L$47,10,FALSE))</f>
        <v/>
      </c>
      <c r="AU42" s="1897" t="str">
        <f>IF(AU41="","",VLOOKUP(AU41,シフト記号表!$C$6:$L$47,10,FALSE))</f>
        <v/>
      </c>
      <c r="AV42" s="1897" t="str">
        <f>IF(AV41="","",VLOOKUP(AV41,シフト記号表!$C$6:$L$47,10,FALSE))</f>
        <v/>
      </c>
      <c r="AW42" s="1897" t="str">
        <f>IF(AW41="","",VLOOKUP(AW41,シフト記号表!$C$6:$L$47,10,FALSE))</f>
        <v/>
      </c>
      <c r="AX42" s="1912" t="str">
        <f>IF(AX41="","",VLOOKUP(AX41,シフト記号表!$C$6:$L$47,10,FALSE))</f>
        <v/>
      </c>
      <c r="AY42" s="1885" t="str">
        <f>IF(AY41="","",VLOOKUP(AY41,シフト記号表!$C$6:$L$47,10,FALSE))</f>
        <v/>
      </c>
      <c r="AZ42" s="1897" t="str">
        <f>IF(AZ41="","",VLOOKUP(AZ41,シフト記号表!$C$6:$L$47,10,FALSE))</f>
        <v/>
      </c>
      <c r="BA42" s="1897" t="str">
        <f>IF(BA41="","",VLOOKUP(BA41,シフト記号表!$C$6:$L$47,10,FALSE))</f>
        <v/>
      </c>
      <c r="BB42" s="1943">
        <f>IF($BE$3="４週",SUM(W42:AX42),IF($BE$3="暦月",SUM(W42:BA42),""))</f>
        <v>0</v>
      </c>
      <c r="BC42" s="1951"/>
      <c r="BD42" s="1960">
        <f>IF($BE$3="４週",BB42/4,IF($BE$3="暦月",(BB42/($BE$8/7)),""))</f>
        <v>0</v>
      </c>
      <c r="BE42" s="1951"/>
      <c r="BF42" s="1971"/>
      <c r="BG42" s="1976"/>
      <c r="BH42" s="1976"/>
      <c r="BI42" s="1976"/>
      <c r="BJ42" s="1987"/>
    </row>
    <row r="43" spans="2:62" ht="20.25" customHeight="1">
      <c r="B43" s="1742">
        <f>B41+1</f>
        <v>15</v>
      </c>
      <c r="C43" s="1756"/>
      <c r="D43" s="1767"/>
      <c r="E43" s="1774"/>
      <c r="F43" s="1779"/>
      <c r="G43" s="1774"/>
      <c r="H43" s="1779"/>
      <c r="I43" s="1788"/>
      <c r="J43" s="1802"/>
      <c r="K43" s="1808"/>
      <c r="L43" s="1824"/>
      <c r="M43" s="1824"/>
      <c r="N43" s="1767"/>
      <c r="O43" s="1831"/>
      <c r="P43" s="1836"/>
      <c r="Q43" s="1836"/>
      <c r="R43" s="1836"/>
      <c r="S43" s="1847"/>
      <c r="T43" s="1857" t="s">
        <v>770</v>
      </c>
      <c r="U43" s="1864"/>
      <c r="V43" s="1875"/>
      <c r="W43" s="1886"/>
      <c r="X43" s="1898"/>
      <c r="Y43" s="1898"/>
      <c r="Z43" s="1898"/>
      <c r="AA43" s="1898"/>
      <c r="AB43" s="1898"/>
      <c r="AC43" s="1913"/>
      <c r="AD43" s="1886"/>
      <c r="AE43" s="1898"/>
      <c r="AF43" s="1898"/>
      <c r="AG43" s="1898"/>
      <c r="AH43" s="1898"/>
      <c r="AI43" s="1898"/>
      <c r="AJ43" s="1913"/>
      <c r="AK43" s="1886"/>
      <c r="AL43" s="1898"/>
      <c r="AM43" s="1898"/>
      <c r="AN43" s="1898"/>
      <c r="AO43" s="1898"/>
      <c r="AP43" s="1898"/>
      <c r="AQ43" s="1913"/>
      <c r="AR43" s="1886"/>
      <c r="AS43" s="1898"/>
      <c r="AT43" s="1898"/>
      <c r="AU43" s="1898"/>
      <c r="AV43" s="1898"/>
      <c r="AW43" s="1898"/>
      <c r="AX43" s="1913"/>
      <c r="AY43" s="1886"/>
      <c r="AZ43" s="1898"/>
      <c r="BA43" s="1937"/>
      <c r="BB43" s="1944"/>
      <c r="BC43" s="1952"/>
      <c r="BD43" s="1961"/>
      <c r="BE43" s="1967"/>
      <c r="BF43" s="1972"/>
      <c r="BG43" s="1977"/>
      <c r="BH43" s="1977"/>
      <c r="BI43" s="1977"/>
      <c r="BJ43" s="1988"/>
    </row>
    <row r="44" spans="2:62" ht="20.25" customHeight="1">
      <c r="B44" s="1743"/>
      <c r="C44" s="1755"/>
      <c r="D44" s="1766"/>
      <c r="E44" s="1774"/>
      <c r="F44" s="1779">
        <f>C43</f>
        <v>0</v>
      </c>
      <c r="G44" s="1774"/>
      <c r="H44" s="1779">
        <f>I43</f>
        <v>0</v>
      </c>
      <c r="I44" s="1787"/>
      <c r="J44" s="1801"/>
      <c r="K44" s="1807"/>
      <c r="L44" s="1823"/>
      <c r="M44" s="1823"/>
      <c r="N44" s="1766"/>
      <c r="O44" s="1831"/>
      <c r="P44" s="1836"/>
      <c r="Q44" s="1836"/>
      <c r="R44" s="1836"/>
      <c r="S44" s="1847"/>
      <c r="T44" s="1856" t="s">
        <v>128</v>
      </c>
      <c r="U44" s="1863"/>
      <c r="V44" s="1874"/>
      <c r="W44" s="1885" t="str">
        <f>IF(W43="","",VLOOKUP(W43,シフト記号表!$C$6:$L$47,10,FALSE))</f>
        <v/>
      </c>
      <c r="X44" s="1897" t="str">
        <f>IF(X43="","",VLOOKUP(X43,シフト記号表!$C$6:$L$47,10,FALSE))</f>
        <v/>
      </c>
      <c r="Y44" s="1897" t="str">
        <f>IF(Y43="","",VLOOKUP(Y43,シフト記号表!$C$6:$L$47,10,FALSE))</f>
        <v/>
      </c>
      <c r="Z44" s="1897" t="str">
        <f>IF(Z43="","",VLOOKUP(Z43,シフト記号表!$C$6:$L$47,10,FALSE))</f>
        <v/>
      </c>
      <c r="AA44" s="1897" t="str">
        <f>IF(AA43="","",VLOOKUP(AA43,シフト記号表!$C$6:$L$47,10,FALSE))</f>
        <v/>
      </c>
      <c r="AB44" s="1897" t="str">
        <f>IF(AB43="","",VLOOKUP(AB43,シフト記号表!$C$6:$L$47,10,FALSE))</f>
        <v/>
      </c>
      <c r="AC44" s="1912" t="str">
        <f>IF(AC43="","",VLOOKUP(AC43,シフト記号表!$C$6:$L$47,10,FALSE))</f>
        <v/>
      </c>
      <c r="AD44" s="1885" t="str">
        <f>IF(AD43="","",VLOOKUP(AD43,シフト記号表!$C$6:$L$47,10,FALSE))</f>
        <v/>
      </c>
      <c r="AE44" s="1897" t="str">
        <f>IF(AE43="","",VLOOKUP(AE43,シフト記号表!$C$6:$L$47,10,FALSE))</f>
        <v/>
      </c>
      <c r="AF44" s="1897" t="str">
        <f>IF(AF43="","",VLOOKUP(AF43,シフト記号表!$C$6:$L$47,10,FALSE))</f>
        <v/>
      </c>
      <c r="AG44" s="1897" t="str">
        <f>IF(AG43="","",VLOOKUP(AG43,シフト記号表!$C$6:$L$47,10,FALSE))</f>
        <v/>
      </c>
      <c r="AH44" s="1897" t="str">
        <f>IF(AH43="","",VLOOKUP(AH43,シフト記号表!$C$6:$L$47,10,FALSE))</f>
        <v/>
      </c>
      <c r="AI44" s="1897" t="str">
        <f>IF(AI43="","",VLOOKUP(AI43,シフト記号表!$C$6:$L$47,10,FALSE))</f>
        <v/>
      </c>
      <c r="AJ44" s="1912" t="str">
        <f>IF(AJ43="","",VLOOKUP(AJ43,シフト記号表!$C$6:$L$47,10,FALSE))</f>
        <v/>
      </c>
      <c r="AK44" s="1885" t="str">
        <f>IF(AK43="","",VLOOKUP(AK43,シフト記号表!$C$6:$L$47,10,FALSE))</f>
        <v/>
      </c>
      <c r="AL44" s="1897" t="str">
        <f>IF(AL43="","",VLOOKUP(AL43,シフト記号表!$C$6:$L$47,10,FALSE))</f>
        <v/>
      </c>
      <c r="AM44" s="1897" t="str">
        <f>IF(AM43="","",VLOOKUP(AM43,シフト記号表!$C$6:$L$47,10,FALSE))</f>
        <v/>
      </c>
      <c r="AN44" s="1897" t="str">
        <f>IF(AN43="","",VLOOKUP(AN43,シフト記号表!$C$6:$L$47,10,FALSE))</f>
        <v/>
      </c>
      <c r="AO44" s="1897" t="str">
        <f>IF(AO43="","",VLOOKUP(AO43,シフト記号表!$C$6:$L$47,10,FALSE))</f>
        <v/>
      </c>
      <c r="AP44" s="1897" t="str">
        <f>IF(AP43="","",VLOOKUP(AP43,シフト記号表!$C$6:$L$47,10,FALSE))</f>
        <v/>
      </c>
      <c r="AQ44" s="1912" t="str">
        <f>IF(AQ43="","",VLOOKUP(AQ43,シフト記号表!$C$6:$L$47,10,FALSE))</f>
        <v/>
      </c>
      <c r="AR44" s="1885" t="str">
        <f>IF(AR43="","",VLOOKUP(AR43,シフト記号表!$C$6:$L$47,10,FALSE))</f>
        <v/>
      </c>
      <c r="AS44" s="1897" t="str">
        <f>IF(AS43="","",VLOOKUP(AS43,シフト記号表!$C$6:$L$47,10,FALSE))</f>
        <v/>
      </c>
      <c r="AT44" s="1897" t="str">
        <f>IF(AT43="","",VLOOKUP(AT43,シフト記号表!$C$6:$L$47,10,FALSE))</f>
        <v/>
      </c>
      <c r="AU44" s="1897" t="str">
        <f>IF(AU43="","",VLOOKUP(AU43,シフト記号表!$C$6:$L$47,10,FALSE))</f>
        <v/>
      </c>
      <c r="AV44" s="1897" t="str">
        <f>IF(AV43="","",VLOOKUP(AV43,シフト記号表!$C$6:$L$47,10,FALSE))</f>
        <v/>
      </c>
      <c r="AW44" s="1897" t="str">
        <f>IF(AW43="","",VLOOKUP(AW43,シフト記号表!$C$6:$L$47,10,FALSE))</f>
        <v/>
      </c>
      <c r="AX44" s="1912" t="str">
        <f>IF(AX43="","",VLOOKUP(AX43,シフト記号表!$C$6:$L$47,10,FALSE))</f>
        <v/>
      </c>
      <c r="AY44" s="1885" t="str">
        <f>IF(AY43="","",VLOOKUP(AY43,シフト記号表!$C$6:$L$47,10,FALSE))</f>
        <v/>
      </c>
      <c r="AZ44" s="1897" t="str">
        <f>IF(AZ43="","",VLOOKUP(AZ43,シフト記号表!$C$6:$L$47,10,FALSE))</f>
        <v/>
      </c>
      <c r="BA44" s="1897" t="str">
        <f>IF(BA43="","",VLOOKUP(BA43,シフト記号表!$C$6:$L$47,10,FALSE))</f>
        <v/>
      </c>
      <c r="BB44" s="1943">
        <f>IF($BE$3="４週",SUM(W44:AX44),IF($BE$3="暦月",SUM(W44:BA44),""))</f>
        <v>0</v>
      </c>
      <c r="BC44" s="1951"/>
      <c r="BD44" s="1960">
        <f>IF($BE$3="４週",BB44/4,IF($BE$3="暦月",(BB44/($BE$8/7)),""))</f>
        <v>0</v>
      </c>
      <c r="BE44" s="1951"/>
      <c r="BF44" s="1971"/>
      <c r="BG44" s="1976"/>
      <c r="BH44" s="1976"/>
      <c r="BI44" s="1976"/>
      <c r="BJ44" s="1987"/>
    </row>
    <row r="45" spans="2:62" ht="20.25" customHeight="1">
      <c r="B45" s="1742">
        <f>B43+1</f>
        <v>16</v>
      </c>
      <c r="C45" s="1756"/>
      <c r="D45" s="1767"/>
      <c r="E45" s="1774"/>
      <c r="F45" s="1779"/>
      <c r="G45" s="1774"/>
      <c r="H45" s="1779"/>
      <c r="I45" s="1788"/>
      <c r="J45" s="1802"/>
      <c r="K45" s="1808"/>
      <c r="L45" s="1824"/>
      <c r="M45" s="1824"/>
      <c r="N45" s="1767"/>
      <c r="O45" s="1831"/>
      <c r="P45" s="1836"/>
      <c r="Q45" s="1836"/>
      <c r="R45" s="1836"/>
      <c r="S45" s="1847"/>
      <c r="T45" s="1857" t="s">
        <v>770</v>
      </c>
      <c r="U45" s="1864"/>
      <c r="V45" s="1875"/>
      <c r="W45" s="1886"/>
      <c r="X45" s="1898"/>
      <c r="Y45" s="1898"/>
      <c r="Z45" s="1898"/>
      <c r="AA45" s="1898"/>
      <c r="AB45" s="1898"/>
      <c r="AC45" s="1913"/>
      <c r="AD45" s="1886"/>
      <c r="AE45" s="1898"/>
      <c r="AF45" s="1898"/>
      <c r="AG45" s="1898"/>
      <c r="AH45" s="1898"/>
      <c r="AI45" s="1898"/>
      <c r="AJ45" s="1913"/>
      <c r="AK45" s="1886"/>
      <c r="AL45" s="1898"/>
      <c r="AM45" s="1898"/>
      <c r="AN45" s="1898"/>
      <c r="AO45" s="1898"/>
      <c r="AP45" s="1898"/>
      <c r="AQ45" s="1913"/>
      <c r="AR45" s="1886"/>
      <c r="AS45" s="1898"/>
      <c r="AT45" s="1898"/>
      <c r="AU45" s="1898"/>
      <c r="AV45" s="1898"/>
      <c r="AW45" s="1898"/>
      <c r="AX45" s="1913"/>
      <c r="AY45" s="1886"/>
      <c r="AZ45" s="1898"/>
      <c r="BA45" s="1937"/>
      <c r="BB45" s="1944"/>
      <c r="BC45" s="1952"/>
      <c r="BD45" s="1961"/>
      <c r="BE45" s="1967"/>
      <c r="BF45" s="1972"/>
      <c r="BG45" s="1977"/>
      <c r="BH45" s="1977"/>
      <c r="BI45" s="1977"/>
      <c r="BJ45" s="1988"/>
    </row>
    <row r="46" spans="2:62" ht="20.25" customHeight="1">
      <c r="B46" s="1743"/>
      <c r="C46" s="1755"/>
      <c r="D46" s="1766"/>
      <c r="E46" s="1774"/>
      <c r="F46" s="1779">
        <f>C45</f>
        <v>0</v>
      </c>
      <c r="G46" s="1774"/>
      <c r="H46" s="1779">
        <f>I45</f>
        <v>0</v>
      </c>
      <c r="I46" s="1787"/>
      <c r="J46" s="1801"/>
      <c r="K46" s="1807"/>
      <c r="L46" s="1823"/>
      <c r="M46" s="1823"/>
      <c r="N46" s="1766"/>
      <c r="O46" s="1831"/>
      <c r="P46" s="1836"/>
      <c r="Q46" s="1836"/>
      <c r="R46" s="1836"/>
      <c r="S46" s="1847"/>
      <c r="T46" s="1856" t="s">
        <v>128</v>
      </c>
      <c r="U46" s="1863"/>
      <c r="V46" s="1874"/>
      <c r="W46" s="1885" t="str">
        <f>IF(W45="","",VLOOKUP(W45,シフト記号表!$C$6:$L$47,10,FALSE))</f>
        <v/>
      </c>
      <c r="X46" s="1897" t="str">
        <f>IF(X45="","",VLOOKUP(X45,シフト記号表!$C$6:$L$47,10,FALSE))</f>
        <v/>
      </c>
      <c r="Y46" s="1897" t="str">
        <f>IF(Y45="","",VLOOKUP(Y45,シフト記号表!$C$6:$L$47,10,FALSE))</f>
        <v/>
      </c>
      <c r="Z46" s="1897" t="str">
        <f>IF(Z45="","",VLOOKUP(Z45,シフト記号表!$C$6:$L$47,10,FALSE))</f>
        <v/>
      </c>
      <c r="AA46" s="1897" t="str">
        <f>IF(AA45="","",VLOOKUP(AA45,シフト記号表!$C$6:$L$47,10,FALSE))</f>
        <v/>
      </c>
      <c r="AB46" s="1897" t="str">
        <f>IF(AB45="","",VLOOKUP(AB45,シフト記号表!$C$6:$L$47,10,FALSE))</f>
        <v/>
      </c>
      <c r="AC46" s="1912" t="str">
        <f>IF(AC45="","",VLOOKUP(AC45,シフト記号表!$C$6:$L$47,10,FALSE))</f>
        <v/>
      </c>
      <c r="AD46" s="1885" t="str">
        <f>IF(AD45="","",VLOOKUP(AD45,シフト記号表!$C$6:$L$47,10,FALSE))</f>
        <v/>
      </c>
      <c r="AE46" s="1897" t="str">
        <f>IF(AE45="","",VLOOKUP(AE45,シフト記号表!$C$6:$L$47,10,FALSE))</f>
        <v/>
      </c>
      <c r="AF46" s="1897" t="str">
        <f>IF(AF45="","",VLOOKUP(AF45,シフト記号表!$C$6:$L$47,10,FALSE))</f>
        <v/>
      </c>
      <c r="AG46" s="1897" t="str">
        <f>IF(AG45="","",VLOOKUP(AG45,シフト記号表!$C$6:$L$47,10,FALSE))</f>
        <v/>
      </c>
      <c r="AH46" s="1897" t="str">
        <f>IF(AH45="","",VLOOKUP(AH45,シフト記号表!$C$6:$L$47,10,FALSE))</f>
        <v/>
      </c>
      <c r="AI46" s="1897" t="str">
        <f>IF(AI45="","",VLOOKUP(AI45,シフト記号表!$C$6:$L$47,10,FALSE))</f>
        <v/>
      </c>
      <c r="AJ46" s="1912" t="str">
        <f>IF(AJ45="","",VLOOKUP(AJ45,シフト記号表!$C$6:$L$47,10,FALSE))</f>
        <v/>
      </c>
      <c r="AK46" s="1885" t="str">
        <f>IF(AK45="","",VLOOKUP(AK45,シフト記号表!$C$6:$L$47,10,FALSE))</f>
        <v/>
      </c>
      <c r="AL46" s="1897" t="str">
        <f>IF(AL45="","",VLOOKUP(AL45,シフト記号表!$C$6:$L$47,10,FALSE))</f>
        <v/>
      </c>
      <c r="AM46" s="1897" t="str">
        <f>IF(AM45="","",VLOOKUP(AM45,シフト記号表!$C$6:$L$47,10,FALSE))</f>
        <v/>
      </c>
      <c r="AN46" s="1897" t="str">
        <f>IF(AN45="","",VLOOKUP(AN45,シフト記号表!$C$6:$L$47,10,FALSE))</f>
        <v/>
      </c>
      <c r="AO46" s="1897" t="str">
        <f>IF(AO45="","",VLOOKUP(AO45,シフト記号表!$C$6:$L$47,10,FALSE))</f>
        <v/>
      </c>
      <c r="AP46" s="1897" t="str">
        <f>IF(AP45="","",VLOOKUP(AP45,シフト記号表!$C$6:$L$47,10,FALSE))</f>
        <v/>
      </c>
      <c r="AQ46" s="1912" t="str">
        <f>IF(AQ45="","",VLOOKUP(AQ45,シフト記号表!$C$6:$L$47,10,FALSE))</f>
        <v/>
      </c>
      <c r="AR46" s="1885" t="str">
        <f>IF(AR45="","",VLOOKUP(AR45,シフト記号表!$C$6:$L$47,10,FALSE))</f>
        <v/>
      </c>
      <c r="AS46" s="1897" t="str">
        <f>IF(AS45="","",VLOOKUP(AS45,シフト記号表!$C$6:$L$47,10,FALSE))</f>
        <v/>
      </c>
      <c r="AT46" s="1897" t="str">
        <f>IF(AT45="","",VLOOKUP(AT45,シフト記号表!$C$6:$L$47,10,FALSE))</f>
        <v/>
      </c>
      <c r="AU46" s="1897" t="str">
        <f>IF(AU45="","",VLOOKUP(AU45,シフト記号表!$C$6:$L$47,10,FALSE))</f>
        <v/>
      </c>
      <c r="AV46" s="1897" t="str">
        <f>IF(AV45="","",VLOOKUP(AV45,シフト記号表!$C$6:$L$47,10,FALSE))</f>
        <v/>
      </c>
      <c r="AW46" s="1897" t="str">
        <f>IF(AW45="","",VLOOKUP(AW45,シフト記号表!$C$6:$L$47,10,FALSE))</f>
        <v/>
      </c>
      <c r="AX46" s="1912" t="str">
        <f>IF(AX45="","",VLOOKUP(AX45,シフト記号表!$C$6:$L$47,10,FALSE))</f>
        <v/>
      </c>
      <c r="AY46" s="1885" t="str">
        <f>IF(AY45="","",VLOOKUP(AY45,シフト記号表!$C$6:$L$47,10,FALSE))</f>
        <v/>
      </c>
      <c r="AZ46" s="1897" t="str">
        <f>IF(AZ45="","",VLOOKUP(AZ45,シフト記号表!$C$6:$L$47,10,FALSE))</f>
        <v/>
      </c>
      <c r="BA46" s="1897" t="str">
        <f>IF(BA45="","",VLOOKUP(BA45,シフト記号表!$C$6:$L$47,10,FALSE))</f>
        <v/>
      </c>
      <c r="BB46" s="1943">
        <f>IF($BE$3="４週",SUM(W46:AX46),IF($BE$3="暦月",SUM(W46:BA46),""))</f>
        <v>0</v>
      </c>
      <c r="BC46" s="1951"/>
      <c r="BD46" s="1960">
        <f>IF($BE$3="４週",BB46/4,IF($BE$3="暦月",(BB46/($BE$8/7)),""))</f>
        <v>0</v>
      </c>
      <c r="BE46" s="1951"/>
      <c r="BF46" s="1971"/>
      <c r="BG46" s="1976"/>
      <c r="BH46" s="1976"/>
      <c r="BI46" s="1976"/>
      <c r="BJ46" s="1987"/>
    </row>
    <row r="47" spans="2:62" ht="20.25" customHeight="1">
      <c r="B47" s="1742">
        <f>B45+1</f>
        <v>17</v>
      </c>
      <c r="C47" s="1756"/>
      <c r="D47" s="1767"/>
      <c r="E47" s="1774"/>
      <c r="F47" s="1779"/>
      <c r="G47" s="1774"/>
      <c r="H47" s="1779"/>
      <c r="I47" s="1788"/>
      <c r="J47" s="1802"/>
      <c r="K47" s="1808"/>
      <c r="L47" s="1824"/>
      <c r="M47" s="1824"/>
      <c r="N47" s="1767"/>
      <c r="O47" s="1831"/>
      <c r="P47" s="1836"/>
      <c r="Q47" s="1836"/>
      <c r="R47" s="1836"/>
      <c r="S47" s="1847"/>
      <c r="T47" s="1857" t="s">
        <v>770</v>
      </c>
      <c r="U47" s="1864"/>
      <c r="V47" s="1875"/>
      <c r="W47" s="1886"/>
      <c r="X47" s="1898"/>
      <c r="Y47" s="1898"/>
      <c r="Z47" s="1898"/>
      <c r="AA47" s="1898"/>
      <c r="AB47" s="1898"/>
      <c r="AC47" s="1913"/>
      <c r="AD47" s="1886"/>
      <c r="AE47" s="1898"/>
      <c r="AF47" s="1898"/>
      <c r="AG47" s="1898"/>
      <c r="AH47" s="1898"/>
      <c r="AI47" s="1898"/>
      <c r="AJ47" s="1913"/>
      <c r="AK47" s="1886"/>
      <c r="AL47" s="1898"/>
      <c r="AM47" s="1898"/>
      <c r="AN47" s="1898"/>
      <c r="AO47" s="1898"/>
      <c r="AP47" s="1898"/>
      <c r="AQ47" s="1913"/>
      <c r="AR47" s="1886"/>
      <c r="AS47" s="1898"/>
      <c r="AT47" s="1898"/>
      <c r="AU47" s="1898"/>
      <c r="AV47" s="1898"/>
      <c r="AW47" s="1898"/>
      <c r="AX47" s="1913"/>
      <c r="AY47" s="1886"/>
      <c r="AZ47" s="1898"/>
      <c r="BA47" s="1937"/>
      <c r="BB47" s="1944"/>
      <c r="BC47" s="1952"/>
      <c r="BD47" s="1961"/>
      <c r="BE47" s="1967"/>
      <c r="BF47" s="1972"/>
      <c r="BG47" s="1977"/>
      <c r="BH47" s="1977"/>
      <c r="BI47" s="1977"/>
      <c r="BJ47" s="1988"/>
    </row>
    <row r="48" spans="2:62" ht="20.25" customHeight="1">
      <c r="B48" s="1743"/>
      <c r="C48" s="1755"/>
      <c r="D48" s="1766"/>
      <c r="E48" s="1774"/>
      <c r="F48" s="1779">
        <f>C47</f>
        <v>0</v>
      </c>
      <c r="G48" s="1774"/>
      <c r="H48" s="1779">
        <f>I47</f>
        <v>0</v>
      </c>
      <c r="I48" s="1787"/>
      <c r="J48" s="1801"/>
      <c r="K48" s="1807"/>
      <c r="L48" s="1823"/>
      <c r="M48" s="1823"/>
      <c r="N48" s="1766"/>
      <c r="O48" s="1831"/>
      <c r="P48" s="1836"/>
      <c r="Q48" s="1836"/>
      <c r="R48" s="1836"/>
      <c r="S48" s="1847"/>
      <c r="T48" s="1856" t="s">
        <v>128</v>
      </c>
      <c r="U48" s="1863"/>
      <c r="V48" s="1874"/>
      <c r="W48" s="1885" t="str">
        <f>IF(W47="","",VLOOKUP(W47,シフト記号表!$C$6:$L$47,10,FALSE))</f>
        <v/>
      </c>
      <c r="X48" s="1897" t="str">
        <f>IF(X47="","",VLOOKUP(X47,シフト記号表!$C$6:$L$47,10,FALSE))</f>
        <v/>
      </c>
      <c r="Y48" s="1897" t="str">
        <f>IF(Y47="","",VLOOKUP(Y47,シフト記号表!$C$6:$L$47,10,FALSE))</f>
        <v/>
      </c>
      <c r="Z48" s="1897" t="str">
        <f>IF(Z47="","",VLOOKUP(Z47,シフト記号表!$C$6:$L$47,10,FALSE))</f>
        <v/>
      </c>
      <c r="AA48" s="1897" t="str">
        <f>IF(AA47="","",VLOOKUP(AA47,シフト記号表!$C$6:$L$47,10,FALSE))</f>
        <v/>
      </c>
      <c r="AB48" s="1897" t="str">
        <f>IF(AB47="","",VLOOKUP(AB47,シフト記号表!$C$6:$L$47,10,FALSE))</f>
        <v/>
      </c>
      <c r="AC48" s="1912" t="str">
        <f>IF(AC47="","",VLOOKUP(AC47,シフト記号表!$C$6:$L$47,10,FALSE))</f>
        <v/>
      </c>
      <c r="AD48" s="1885" t="str">
        <f>IF(AD47="","",VLOOKUP(AD47,シフト記号表!$C$6:$L$47,10,FALSE))</f>
        <v/>
      </c>
      <c r="AE48" s="1897" t="str">
        <f>IF(AE47="","",VLOOKUP(AE47,シフト記号表!$C$6:$L$47,10,FALSE))</f>
        <v/>
      </c>
      <c r="AF48" s="1897" t="str">
        <f>IF(AF47="","",VLOOKUP(AF47,シフト記号表!$C$6:$L$47,10,FALSE))</f>
        <v/>
      </c>
      <c r="AG48" s="1897" t="str">
        <f>IF(AG47="","",VLOOKUP(AG47,シフト記号表!$C$6:$L$47,10,FALSE))</f>
        <v/>
      </c>
      <c r="AH48" s="1897" t="str">
        <f>IF(AH47="","",VLOOKUP(AH47,シフト記号表!$C$6:$L$47,10,FALSE))</f>
        <v/>
      </c>
      <c r="AI48" s="1897" t="str">
        <f>IF(AI47="","",VLOOKUP(AI47,シフト記号表!$C$6:$L$47,10,FALSE))</f>
        <v/>
      </c>
      <c r="AJ48" s="1912" t="str">
        <f>IF(AJ47="","",VLOOKUP(AJ47,シフト記号表!$C$6:$L$47,10,FALSE))</f>
        <v/>
      </c>
      <c r="AK48" s="1885" t="str">
        <f>IF(AK47="","",VLOOKUP(AK47,シフト記号表!$C$6:$L$47,10,FALSE))</f>
        <v/>
      </c>
      <c r="AL48" s="1897" t="str">
        <f>IF(AL47="","",VLOOKUP(AL47,シフト記号表!$C$6:$L$47,10,FALSE))</f>
        <v/>
      </c>
      <c r="AM48" s="1897" t="str">
        <f>IF(AM47="","",VLOOKUP(AM47,シフト記号表!$C$6:$L$47,10,FALSE))</f>
        <v/>
      </c>
      <c r="AN48" s="1897" t="str">
        <f>IF(AN47="","",VLOOKUP(AN47,シフト記号表!$C$6:$L$47,10,FALSE))</f>
        <v/>
      </c>
      <c r="AO48" s="1897" t="str">
        <f>IF(AO47="","",VLOOKUP(AO47,シフト記号表!$C$6:$L$47,10,FALSE))</f>
        <v/>
      </c>
      <c r="AP48" s="1897" t="str">
        <f>IF(AP47="","",VLOOKUP(AP47,シフト記号表!$C$6:$L$47,10,FALSE))</f>
        <v/>
      </c>
      <c r="AQ48" s="1912" t="str">
        <f>IF(AQ47="","",VLOOKUP(AQ47,シフト記号表!$C$6:$L$47,10,FALSE))</f>
        <v/>
      </c>
      <c r="AR48" s="1885" t="str">
        <f>IF(AR47="","",VLOOKUP(AR47,シフト記号表!$C$6:$L$47,10,FALSE))</f>
        <v/>
      </c>
      <c r="AS48" s="1897" t="str">
        <f>IF(AS47="","",VLOOKUP(AS47,シフト記号表!$C$6:$L$47,10,FALSE))</f>
        <v/>
      </c>
      <c r="AT48" s="1897" t="str">
        <f>IF(AT47="","",VLOOKUP(AT47,シフト記号表!$C$6:$L$47,10,FALSE))</f>
        <v/>
      </c>
      <c r="AU48" s="1897" t="str">
        <f>IF(AU47="","",VLOOKUP(AU47,シフト記号表!$C$6:$L$47,10,FALSE))</f>
        <v/>
      </c>
      <c r="AV48" s="1897" t="str">
        <f>IF(AV47="","",VLOOKUP(AV47,シフト記号表!$C$6:$L$47,10,FALSE))</f>
        <v/>
      </c>
      <c r="AW48" s="1897" t="str">
        <f>IF(AW47="","",VLOOKUP(AW47,シフト記号表!$C$6:$L$47,10,FALSE))</f>
        <v/>
      </c>
      <c r="AX48" s="1912" t="str">
        <f>IF(AX47="","",VLOOKUP(AX47,シフト記号表!$C$6:$L$47,10,FALSE))</f>
        <v/>
      </c>
      <c r="AY48" s="1885" t="str">
        <f>IF(AY47="","",VLOOKUP(AY47,シフト記号表!$C$6:$L$47,10,FALSE))</f>
        <v/>
      </c>
      <c r="AZ48" s="1897" t="str">
        <f>IF(AZ47="","",VLOOKUP(AZ47,シフト記号表!$C$6:$L$47,10,FALSE))</f>
        <v/>
      </c>
      <c r="BA48" s="1897" t="str">
        <f>IF(BA47="","",VLOOKUP(BA47,シフト記号表!$C$6:$L$47,10,FALSE))</f>
        <v/>
      </c>
      <c r="BB48" s="1943">
        <f>IF($BE$3="４週",SUM(W48:AX48),IF($BE$3="暦月",SUM(W48:BA48),""))</f>
        <v>0</v>
      </c>
      <c r="BC48" s="1951"/>
      <c r="BD48" s="1960">
        <f>IF($BE$3="４週",BB48/4,IF($BE$3="暦月",(BB48/($BE$8/7)),""))</f>
        <v>0</v>
      </c>
      <c r="BE48" s="1951"/>
      <c r="BF48" s="1971"/>
      <c r="BG48" s="1976"/>
      <c r="BH48" s="1976"/>
      <c r="BI48" s="1976"/>
      <c r="BJ48" s="1987"/>
    </row>
    <row r="49" spans="2:62" ht="20.25" customHeight="1">
      <c r="B49" s="1742">
        <f>B47+1</f>
        <v>18</v>
      </c>
      <c r="C49" s="1756"/>
      <c r="D49" s="1767"/>
      <c r="E49" s="1774"/>
      <c r="F49" s="1779"/>
      <c r="G49" s="1774"/>
      <c r="H49" s="1779"/>
      <c r="I49" s="1788"/>
      <c r="J49" s="1802"/>
      <c r="K49" s="1808"/>
      <c r="L49" s="1824"/>
      <c r="M49" s="1824"/>
      <c r="N49" s="1767"/>
      <c r="O49" s="1831"/>
      <c r="P49" s="1836"/>
      <c r="Q49" s="1836"/>
      <c r="R49" s="1836"/>
      <c r="S49" s="1847"/>
      <c r="T49" s="1857" t="s">
        <v>770</v>
      </c>
      <c r="U49" s="1864"/>
      <c r="V49" s="1875"/>
      <c r="W49" s="1886"/>
      <c r="X49" s="1898"/>
      <c r="Y49" s="1898"/>
      <c r="Z49" s="1898"/>
      <c r="AA49" s="1898"/>
      <c r="AB49" s="1898"/>
      <c r="AC49" s="1913"/>
      <c r="AD49" s="1886"/>
      <c r="AE49" s="1898"/>
      <c r="AF49" s="1898"/>
      <c r="AG49" s="1898"/>
      <c r="AH49" s="1898"/>
      <c r="AI49" s="1898"/>
      <c r="AJ49" s="1913"/>
      <c r="AK49" s="1886"/>
      <c r="AL49" s="1898"/>
      <c r="AM49" s="1898"/>
      <c r="AN49" s="1898"/>
      <c r="AO49" s="1898"/>
      <c r="AP49" s="1898"/>
      <c r="AQ49" s="1913"/>
      <c r="AR49" s="1886"/>
      <c r="AS49" s="1898"/>
      <c r="AT49" s="1898"/>
      <c r="AU49" s="1898"/>
      <c r="AV49" s="1898"/>
      <c r="AW49" s="1898"/>
      <c r="AX49" s="1913"/>
      <c r="AY49" s="1886"/>
      <c r="AZ49" s="1898"/>
      <c r="BA49" s="1937"/>
      <c r="BB49" s="1944"/>
      <c r="BC49" s="1952"/>
      <c r="BD49" s="1961"/>
      <c r="BE49" s="1967"/>
      <c r="BF49" s="1972"/>
      <c r="BG49" s="1977"/>
      <c r="BH49" s="1977"/>
      <c r="BI49" s="1977"/>
      <c r="BJ49" s="1988"/>
    </row>
    <row r="50" spans="2:62" ht="20.25" customHeight="1">
      <c r="B50" s="1743"/>
      <c r="C50" s="1755"/>
      <c r="D50" s="1766"/>
      <c r="E50" s="1774"/>
      <c r="F50" s="1779">
        <f>C49</f>
        <v>0</v>
      </c>
      <c r="G50" s="1774"/>
      <c r="H50" s="1779">
        <f>I49</f>
        <v>0</v>
      </c>
      <c r="I50" s="1787"/>
      <c r="J50" s="1801"/>
      <c r="K50" s="1807"/>
      <c r="L50" s="1823"/>
      <c r="M50" s="1823"/>
      <c r="N50" s="1766"/>
      <c r="O50" s="1831"/>
      <c r="P50" s="1836"/>
      <c r="Q50" s="1836"/>
      <c r="R50" s="1836"/>
      <c r="S50" s="1847"/>
      <c r="T50" s="1856" t="s">
        <v>128</v>
      </c>
      <c r="U50" s="1863"/>
      <c r="V50" s="1874"/>
      <c r="W50" s="1885" t="str">
        <f>IF(W49="","",VLOOKUP(W49,シフト記号表!$C$6:$L$47,10,FALSE))</f>
        <v/>
      </c>
      <c r="X50" s="1897" t="str">
        <f>IF(X49="","",VLOOKUP(X49,シフト記号表!$C$6:$L$47,10,FALSE))</f>
        <v/>
      </c>
      <c r="Y50" s="1897" t="str">
        <f>IF(Y49="","",VLOOKUP(Y49,シフト記号表!$C$6:$L$47,10,FALSE))</f>
        <v/>
      </c>
      <c r="Z50" s="1897" t="str">
        <f>IF(Z49="","",VLOOKUP(Z49,シフト記号表!$C$6:$L$47,10,FALSE))</f>
        <v/>
      </c>
      <c r="AA50" s="1897" t="str">
        <f>IF(AA49="","",VLOOKUP(AA49,シフト記号表!$C$6:$L$47,10,FALSE))</f>
        <v/>
      </c>
      <c r="AB50" s="1897" t="str">
        <f>IF(AB49="","",VLOOKUP(AB49,シフト記号表!$C$6:$L$47,10,FALSE))</f>
        <v/>
      </c>
      <c r="AC50" s="1912" t="str">
        <f>IF(AC49="","",VLOOKUP(AC49,シフト記号表!$C$6:$L$47,10,FALSE))</f>
        <v/>
      </c>
      <c r="AD50" s="1885" t="str">
        <f>IF(AD49="","",VLOOKUP(AD49,シフト記号表!$C$6:$L$47,10,FALSE))</f>
        <v/>
      </c>
      <c r="AE50" s="1897" t="str">
        <f>IF(AE49="","",VLOOKUP(AE49,シフト記号表!$C$6:$L$47,10,FALSE))</f>
        <v/>
      </c>
      <c r="AF50" s="1897" t="str">
        <f>IF(AF49="","",VLOOKUP(AF49,シフト記号表!$C$6:$L$47,10,FALSE))</f>
        <v/>
      </c>
      <c r="AG50" s="1897" t="str">
        <f>IF(AG49="","",VLOOKUP(AG49,シフト記号表!$C$6:$L$47,10,FALSE))</f>
        <v/>
      </c>
      <c r="AH50" s="1897" t="str">
        <f>IF(AH49="","",VLOOKUP(AH49,シフト記号表!$C$6:$L$47,10,FALSE))</f>
        <v/>
      </c>
      <c r="AI50" s="1897" t="str">
        <f>IF(AI49="","",VLOOKUP(AI49,シフト記号表!$C$6:$L$47,10,FALSE))</f>
        <v/>
      </c>
      <c r="AJ50" s="1912" t="str">
        <f>IF(AJ49="","",VLOOKUP(AJ49,シフト記号表!$C$6:$L$47,10,FALSE))</f>
        <v/>
      </c>
      <c r="AK50" s="1885" t="str">
        <f>IF(AK49="","",VLOOKUP(AK49,シフト記号表!$C$6:$L$47,10,FALSE))</f>
        <v/>
      </c>
      <c r="AL50" s="1897" t="str">
        <f>IF(AL49="","",VLOOKUP(AL49,シフト記号表!$C$6:$L$47,10,FALSE))</f>
        <v/>
      </c>
      <c r="AM50" s="1897" t="str">
        <f>IF(AM49="","",VLOOKUP(AM49,シフト記号表!$C$6:$L$47,10,FALSE))</f>
        <v/>
      </c>
      <c r="AN50" s="1897" t="str">
        <f>IF(AN49="","",VLOOKUP(AN49,シフト記号表!$C$6:$L$47,10,FALSE))</f>
        <v/>
      </c>
      <c r="AO50" s="1897" t="str">
        <f>IF(AO49="","",VLOOKUP(AO49,シフト記号表!$C$6:$L$47,10,FALSE))</f>
        <v/>
      </c>
      <c r="AP50" s="1897" t="str">
        <f>IF(AP49="","",VLOOKUP(AP49,シフト記号表!$C$6:$L$47,10,FALSE))</f>
        <v/>
      </c>
      <c r="AQ50" s="1912" t="str">
        <f>IF(AQ49="","",VLOOKUP(AQ49,シフト記号表!$C$6:$L$47,10,FALSE))</f>
        <v/>
      </c>
      <c r="AR50" s="1885" t="str">
        <f>IF(AR49="","",VLOOKUP(AR49,シフト記号表!$C$6:$L$47,10,FALSE))</f>
        <v/>
      </c>
      <c r="AS50" s="1897" t="str">
        <f>IF(AS49="","",VLOOKUP(AS49,シフト記号表!$C$6:$L$47,10,FALSE))</f>
        <v/>
      </c>
      <c r="AT50" s="1897" t="str">
        <f>IF(AT49="","",VLOOKUP(AT49,シフト記号表!$C$6:$L$47,10,FALSE))</f>
        <v/>
      </c>
      <c r="AU50" s="1897" t="str">
        <f>IF(AU49="","",VLOOKUP(AU49,シフト記号表!$C$6:$L$47,10,FALSE))</f>
        <v/>
      </c>
      <c r="AV50" s="1897" t="str">
        <f>IF(AV49="","",VLOOKUP(AV49,シフト記号表!$C$6:$L$47,10,FALSE))</f>
        <v/>
      </c>
      <c r="AW50" s="1897" t="str">
        <f>IF(AW49="","",VLOOKUP(AW49,シフト記号表!$C$6:$L$47,10,FALSE))</f>
        <v/>
      </c>
      <c r="AX50" s="1912" t="str">
        <f>IF(AX49="","",VLOOKUP(AX49,シフト記号表!$C$6:$L$47,10,FALSE))</f>
        <v/>
      </c>
      <c r="AY50" s="1885" t="str">
        <f>IF(AY49="","",VLOOKUP(AY49,シフト記号表!$C$6:$L$47,10,FALSE))</f>
        <v/>
      </c>
      <c r="AZ50" s="1897" t="str">
        <f>IF(AZ49="","",VLOOKUP(AZ49,シフト記号表!$C$6:$L$47,10,FALSE))</f>
        <v/>
      </c>
      <c r="BA50" s="1897" t="str">
        <f>IF(BA49="","",VLOOKUP(BA49,シフト記号表!$C$6:$L$47,10,FALSE))</f>
        <v/>
      </c>
      <c r="BB50" s="1943">
        <f>IF($BE$3="４週",SUM(W50:AX50),IF($BE$3="暦月",SUM(W50:BA50),""))</f>
        <v>0</v>
      </c>
      <c r="BC50" s="1951"/>
      <c r="BD50" s="1960">
        <f>IF($BE$3="４週",BB50/4,IF($BE$3="暦月",(BB50/($BE$8/7)),""))</f>
        <v>0</v>
      </c>
      <c r="BE50" s="1951"/>
      <c r="BF50" s="1971"/>
      <c r="BG50" s="1976"/>
      <c r="BH50" s="1976"/>
      <c r="BI50" s="1976"/>
      <c r="BJ50" s="1987"/>
    </row>
    <row r="51" spans="2:62" ht="20.25" customHeight="1">
      <c r="B51" s="1742">
        <f>B49+1</f>
        <v>19</v>
      </c>
      <c r="C51" s="1756"/>
      <c r="D51" s="1767"/>
      <c r="E51" s="1775"/>
      <c r="F51" s="1780"/>
      <c r="G51" s="1775"/>
      <c r="H51" s="1780"/>
      <c r="I51" s="1788"/>
      <c r="J51" s="1802"/>
      <c r="K51" s="1808"/>
      <c r="L51" s="1824"/>
      <c r="M51" s="1824"/>
      <c r="N51" s="1767"/>
      <c r="O51" s="1831"/>
      <c r="P51" s="1836"/>
      <c r="Q51" s="1836"/>
      <c r="R51" s="1836"/>
      <c r="S51" s="1847"/>
      <c r="T51" s="1855" t="s">
        <v>770</v>
      </c>
      <c r="U51" s="1862"/>
      <c r="V51" s="1873"/>
      <c r="W51" s="1886"/>
      <c r="X51" s="1898"/>
      <c r="Y51" s="1898"/>
      <c r="Z51" s="1898"/>
      <c r="AA51" s="1898"/>
      <c r="AB51" s="1898"/>
      <c r="AC51" s="1913"/>
      <c r="AD51" s="1886"/>
      <c r="AE51" s="1898"/>
      <c r="AF51" s="1898"/>
      <c r="AG51" s="1898"/>
      <c r="AH51" s="1898"/>
      <c r="AI51" s="1898"/>
      <c r="AJ51" s="1913"/>
      <c r="AK51" s="1886"/>
      <c r="AL51" s="1898"/>
      <c r="AM51" s="1898"/>
      <c r="AN51" s="1898"/>
      <c r="AO51" s="1898"/>
      <c r="AP51" s="1898"/>
      <c r="AQ51" s="1913"/>
      <c r="AR51" s="1886"/>
      <c r="AS51" s="1898"/>
      <c r="AT51" s="1898"/>
      <c r="AU51" s="1898"/>
      <c r="AV51" s="1898"/>
      <c r="AW51" s="1898"/>
      <c r="AX51" s="1913"/>
      <c r="AY51" s="1886"/>
      <c r="AZ51" s="1898"/>
      <c r="BA51" s="1937"/>
      <c r="BB51" s="1944"/>
      <c r="BC51" s="1952"/>
      <c r="BD51" s="1961"/>
      <c r="BE51" s="1967"/>
      <c r="BF51" s="1972"/>
      <c r="BG51" s="1977"/>
      <c r="BH51" s="1977"/>
      <c r="BI51" s="1977"/>
      <c r="BJ51" s="1988"/>
    </row>
    <row r="52" spans="2:62" ht="20.25" customHeight="1">
      <c r="B52" s="1743"/>
      <c r="C52" s="1755"/>
      <c r="D52" s="1766"/>
      <c r="E52" s="1774"/>
      <c r="F52" s="1779">
        <f>C51</f>
        <v>0</v>
      </c>
      <c r="G52" s="1774"/>
      <c r="H52" s="1779">
        <f>I51</f>
        <v>0</v>
      </c>
      <c r="I52" s="1787"/>
      <c r="J52" s="1801"/>
      <c r="K52" s="1807"/>
      <c r="L52" s="1823"/>
      <c r="M52" s="1823"/>
      <c r="N52" s="1766"/>
      <c r="O52" s="1831"/>
      <c r="P52" s="1836"/>
      <c r="Q52" s="1836"/>
      <c r="R52" s="1836"/>
      <c r="S52" s="1847"/>
      <c r="T52" s="1856" t="s">
        <v>128</v>
      </c>
      <c r="U52" s="1861"/>
      <c r="V52" s="1872"/>
      <c r="W52" s="1885" t="str">
        <f>IF(W51="","",VLOOKUP(W51,シフト記号表!$C$6:$L$47,10,FALSE))</f>
        <v/>
      </c>
      <c r="X52" s="1897" t="str">
        <f>IF(X51="","",VLOOKUP(X51,シフト記号表!$C$6:$L$47,10,FALSE))</f>
        <v/>
      </c>
      <c r="Y52" s="1897" t="str">
        <f>IF(Y51="","",VLOOKUP(Y51,シフト記号表!$C$6:$L$47,10,FALSE))</f>
        <v/>
      </c>
      <c r="Z52" s="1897" t="str">
        <f>IF(Z51="","",VLOOKUP(Z51,シフト記号表!$C$6:$L$47,10,FALSE))</f>
        <v/>
      </c>
      <c r="AA52" s="1897" t="str">
        <f>IF(AA51="","",VLOOKUP(AA51,シフト記号表!$C$6:$L$47,10,FALSE))</f>
        <v/>
      </c>
      <c r="AB52" s="1897" t="str">
        <f>IF(AB51="","",VLOOKUP(AB51,シフト記号表!$C$6:$L$47,10,FALSE))</f>
        <v/>
      </c>
      <c r="AC52" s="1912" t="str">
        <f>IF(AC51="","",VLOOKUP(AC51,シフト記号表!$C$6:$L$47,10,FALSE))</f>
        <v/>
      </c>
      <c r="AD52" s="1885" t="str">
        <f>IF(AD51="","",VLOOKUP(AD51,シフト記号表!$C$6:$L$47,10,FALSE))</f>
        <v/>
      </c>
      <c r="AE52" s="1897" t="str">
        <f>IF(AE51="","",VLOOKUP(AE51,シフト記号表!$C$6:$L$47,10,FALSE))</f>
        <v/>
      </c>
      <c r="AF52" s="1897" t="str">
        <f>IF(AF51="","",VLOOKUP(AF51,シフト記号表!$C$6:$L$47,10,FALSE))</f>
        <v/>
      </c>
      <c r="AG52" s="1897" t="str">
        <f>IF(AG51="","",VLOOKUP(AG51,シフト記号表!$C$6:$L$47,10,FALSE))</f>
        <v/>
      </c>
      <c r="AH52" s="1897" t="str">
        <f>IF(AH51="","",VLOOKUP(AH51,シフト記号表!$C$6:$L$47,10,FALSE))</f>
        <v/>
      </c>
      <c r="AI52" s="1897" t="str">
        <f>IF(AI51="","",VLOOKUP(AI51,シフト記号表!$C$6:$L$47,10,FALSE))</f>
        <v/>
      </c>
      <c r="AJ52" s="1912" t="str">
        <f>IF(AJ51="","",VLOOKUP(AJ51,シフト記号表!$C$6:$L$47,10,FALSE))</f>
        <v/>
      </c>
      <c r="AK52" s="1885" t="str">
        <f>IF(AK51="","",VLOOKUP(AK51,シフト記号表!$C$6:$L$47,10,FALSE))</f>
        <v/>
      </c>
      <c r="AL52" s="1897" t="str">
        <f>IF(AL51="","",VLOOKUP(AL51,シフト記号表!$C$6:$L$47,10,FALSE))</f>
        <v/>
      </c>
      <c r="AM52" s="1897" t="str">
        <f>IF(AM51="","",VLOOKUP(AM51,シフト記号表!$C$6:$L$47,10,FALSE))</f>
        <v/>
      </c>
      <c r="AN52" s="1897" t="str">
        <f>IF(AN51="","",VLOOKUP(AN51,シフト記号表!$C$6:$L$47,10,FALSE))</f>
        <v/>
      </c>
      <c r="AO52" s="1897" t="str">
        <f>IF(AO51="","",VLOOKUP(AO51,シフト記号表!$C$6:$L$47,10,FALSE))</f>
        <v/>
      </c>
      <c r="AP52" s="1897" t="str">
        <f>IF(AP51="","",VLOOKUP(AP51,シフト記号表!$C$6:$L$47,10,FALSE))</f>
        <v/>
      </c>
      <c r="AQ52" s="1912" t="str">
        <f>IF(AQ51="","",VLOOKUP(AQ51,シフト記号表!$C$6:$L$47,10,FALSE))</f>
        <v/>
      </c>
      <c r="AR52" s="1885" t="str">
        <f>IF(AR51="","",VLOOKUP(AR51,シフト記号表!$C$6:$L$47,10,FALSE))</f>
        <v/>
      </c>
      <c r="AS52" s="1897" t="str">
        <f>IF(AS51="","",VLOOKUP(AS51,シフト記号表!$C$6:$L$47,10,FALSE))</f>
        <v/>
      </c>
      <c r="AT52" s="1897" t="str">
        <f>IF(AT51="","",VLOOKUP(AT51,シフト記号表!$C$6:$L$47,10,FALSE))</f>
        <v/>
      </c>
      <c r="AU52" s="1897" t="str">
        <f>IF(AU51="","",VLOOKUP(AU51,シフト記号表!$C$6:$L$47,10,FALSE))</f>
        <v/>
      </c>
      <c r="AV52" s="1897" t="str">
        <f>IF(AV51="","",VLOOKUP(AV51,シフト記号表!$C$6:$L$47,10,FALSE))</f>
        <v/>
      </c>
      <c r="AW52" s="1897" t="str">
        <f>IF(AW51="","",VLOOKUP(AW51,シフト記号表!$C$6:$L$47,10,FALSE))</f>
        <v/>
      </c>
      <c r="AX52" s="1912" t="str">
        <f>IF(AX51="","",VLOOKUP(AX51,シフト記号表!$C$6:$L$47,10,FALSE))</f>
        <v/>
      </c>
      <c r="AY52" s="1885" t="str">
        <f>IF(AY51="","",VLOOKUP(AY51,シフト記号表!$C$6:$L$47,10,FALSE))</f>
        <v/>
      </c>
      <c r="AZ52" s="1897" t="str">
        <f>IF(AZ51="","",VLOOKUP(AZ51,シフト記号表!$C$6:$L$47,10,FALSE))</f>
        <v/>
      </c>
      <c r="BA52" s="1897" t="str">
        <f>IF(BA51="","",VLOOKUP(BA51,シフト記号表!$C$6:$L$47,10,FALSE))</f>
        <v/>
      </c>
      <c r="BB52" s="1943">
        <f>IF($BE$3="４週",SUM(W52:AX52),IF($BE$3="暦月",SUM(W52:BA52),""))</f>
        <v>0</v>
      </c>
      <c r="BC52" s="1951"/>
      <c r="BD52" s="1960">
        <f>IF($BE$3="４週",BB52/4,IF($BE$3="暦月",(BB52/($BE$8/7)),""))</f>
        <v>0</v>
      </c>
      <c r="BE52" s="1951"/>
      <c r="BF52" s="1971"/>
      <c r="BG52" s="1976"/>
      <c r="BH52" s="1976"/>
      <c r="BI52" s="1976"/>
      <c r="BJ52" s="1987"/>
    </row>
    <row r="53" spans="2:62" ht="20.25" customHeight="1">
      <c r="B53" s="1742">
        <f>B51+1</f>
        <v>20</v>
      </c>
      <c r="C53" s="1756"/>
      <c r="D53" s="1767"/>
      <c r="E53" s="1775"/>
      <c r="F53" s="1780"/>
      <c r="G53" s="1775"/>
      <c r="H53" s="1780"/>
      <c r="I53" s="1788"/>
      <c r="J53" s="1802"/>
      <c r="K53" s="1808"/>
      <c r="L53" s="1824"/>
      <c r="M53" s="1824"/>
      <c r="N53" s="1767"/>
      <c r="O53" s="1831"/>
      <c r="P53" s="1836"/>
      <c r="Q53" s="1836"/>
      <c r="R53" s="1836"/>
      <c r="S53" s="1847"/>
      <c r="T53" s="1855" t="s">
        <v>770</v>
      </c>
      <c r="U53" s="1862"/>
      <c r="V53" s="1873"/>
      <c r="W53" s="1886"/>
      <c r="X53" s="1898"/>
      <c r="Y53" s="1898"/>
      <c r="Z53" s="1898"/>
      <c r="AA53" s="1898"/>
      <c r="AB53" s="1898"/>
      <c r="AC53" s="1913"/>
      <c r="AD53" s="1886"/>
      <c r="AE53" s="1898"/>
      <c r="AF53" s="1898"/>
      <c r="AG53" s="1898"/>
      <c r="AH53" s="1898"/>
      <c r="AI53" s="1898"/>
      <c r="AJ53" s="1913"/>
      <c r="AK53" s="1886"/>
      <c r="AL53" s="1898"/>
      <c r="AM53" s="1898"/>
      <c r="AN53" s="1898"/>
      <c r="AO53" s="1898"/>
      <c r="AP53" s="1898"/>
      <c r="AQ53" s="1913"/>
      <c r="AR53" s="1886"/>
      <c r="AS53" s="1898"/>
      <c r="AT53" s="1898"/>
      <c r="AU53" s="1898"/>
      <c r="AV53" s="1898"/>
      <c r="AW53" s="1898"/>
      <c r="AX53" s="1913"/>
      <c r="AY53" s="1886"/>
      <c r="AZ53" s="1898"/>
      <c r="BA53" s="1937"/>
      <c r="BB53" s="1944"/>
      <c r="BC53" s="1952"/>
      <c r="BD53" s="1961"/>
      <c r="BE53" s="1967"/>
      <c r="BF53" s="1972"/>
      <c r="BG53" s="1977"/>
      <c r="BH53" s="1977"/>
      <c r="BI53" s="1977"/>
      <c r="BJ53" s="1988"/>
    </row>
    <row r="54" spans="2:62" ht="20.25" customHeight="1">
      <c r="B54" s="1743"/>
      <c r="C54" s="1755"/>
      <c r="D54" s="1766"/>
      <c r="E54" s="1774"/>
      <c r="F54" s="1779">
        <f>C53</f>
        <v>0</v>
      </c>
      <c r="G54" s="1774"/>
      <c r="H54" s="1779">
        <f>I53</f>
        <v>0</v>
      </c>
      <c r="I54" s="1787"/>
      <c r="J54" s="1801"/>
      <c r="K54" s="1807"/>
      <c r="L54" s="1823"/>
      <c r="M54" s="1823"/>
      <c r="N54" s="1766"/>
      <c r="O54" s="1831"/>
      <c r="P54" s="1836"/>
      <c r="Q54" s="1836"/>
      <c r="R54" s="1836"/>
      <c r="S54" s="1847"/>
      <c r="T54" s="1856" t="s">
        <v>128</v>
      </c>
      <c r="U54" s="1863"/>
      <c r="V54" s="1874"/>
      <c r="W54" s="1885" t="str">
        <f>IF(W53="","",VLOOKUP(W53,シフト記号表!$C$6:$L$47,10,FALSE))</f>
        <v/>
      </c>
      <c r="X54" s="1897" t="str">
        <f>IF(X53="","",VLOOKUP(X53,シフト記号表!$C$6:$L$47,10,FALSE))</f>
        <v/>
      </c>
      <c r="Y54" s="1897" t="str">
        <f>IF(Y53="","",VLOOKUP(Y53,シフト記号表!$C$6:$L$47,10,FALSE))</f>
        <v/>
      </c>
      <c r="Z54" s="1897" t="str">
        <f>IF(Z53="","",VLOOKUP(Z53,シフト記号表!$C$6:$L$47,10,FALSE))</f>
        <v/>
      </c>
      <c r="AA54" s="1897" t="str">
        <f>IF(AA53="","",VLOOKUP(AA53,シフト記号表!$C$6:$L$47,10,FALSE))</f>
        <v/>
      </c>
      <c r="AB54" s="1897" t="str">
        <f>IF(AB53="","",VLOOKUP(AB53,シフト記号表!$C$6:$L$47,10,FALSE))</f>
        <v/>
      </c>
      <c r="AC54" s="1912" t="str">
        <f>IF(AC53="","",VLOOKUP(AC53,シフト記号表!$C$6:$L$47,10,FALSE))</f>
        <v/>
      </c>
      <c r="AD54" s="1885" t="str">
        <f>IF(AD53="","",VLOOKUP(AD53,シフト記号表!$C$6:$L$47,10,FALSE))</f>
        <v/>
      </c>
      <c r="AE54" s="1897" t="str">
        <f>IF(AE53="","",VLOOKUP(AE53,シフト記号表!$C$6:$L$47,10,FALSE))</f>
        <v/>
      </c>
      <c r="AF54" s="1897" t="str">
        <f>IF(AF53="","",VLOOKUP(AF53,シフト記号表!$C$6:$L$47,10,FALSE))</f>
        <v/>
      </c>
      <c r="AG54" s="1897" t="str">
        <f>IF(AG53="","",VLOOKUP(AG53,シフト記号表!$C$6:$L$47,10,FALSE))</f>
        <v/>
      </c>
      <c r="AH54" s="1897" t="str">
        <f>IF(AH53="","",VLOOKUP(AH53,シフト記号表!$C$6:$L$47,10,FALSE))</f>
        <v/>
      </c>
      <c r="AI54" s="1897" t="str">
        <f>IF(AI53="","",VLOOKUP(AI53,シフト記号表!$C$6:$L$47,10,FALSE))</f>
        <v/>
      </c>
      <c r="AJ54" s="1912" t="str">
        <f>IF(AJ53="","",VLOOKUP(AJ53,シフト記号表!$C$6:$L$47,10,FALSE))</f>
        <v/>
      </c>
      <c r="AK54" s="1885" t="str">
        <f>IF(AK53="","",VLOOKUP(AK53,シフト記号表!$C$6:$L$47,10,FALSE))</f>
        <v/>
      </c>
      <c r="AL54" s="1897" t="str">
        <f>IF(AL53="","",VLOOKUP(AL53,シフト記号表!$C$6:$L$47,10,FALSE))</f>
        <v/>
      </c>
      <c r="AM54" s="1897" t="str">
        <f>IF(AM53="","",VLOOKUP(AM53,シフト記号表!$C$6:$L$47,10,FALSE))</f>
        <v/>
      </c>
      <c r="AN54" s="1897" t="str">
        <f>IF(AN53="","",VLOOKUP(AN53,シフト記号表!$C$6:$L$47,10,FALSE))</f>
        <v/>
      </c>
      <c r="AO54" s="1897" t="str">
        <f>IF(AO53="","",VLOOKUP(AO53,シフト記号表!$C$6:$L$47,10,FALSE))</f>
        <v/>
      </c>
      <c r="AP54" s="1897" t="str">
        <f>IF(AP53="","",VLOOKUP(AP53,シフト記号表!$C$6:$L$47,10,FALSE))</f>
        <v/>
      </c>
      <c r="AQ54" s="1912" t="str">
        <f>IF(AQ53="","",VLOOKUP(AQ53,シフト記号表!$C$6:$L$47,10,FALSE))</f>
        <v/>
      </c>
      <c r="AR54" s="1885" t="str">
        <f>IF(AR53="","",VLOOKUP(AR53,シフト記号表!$C$6:$L$47,10,FALSE))</f>
        <v/>
      </c>
      <c r="AS54" s="1897" t="str">
        <f>IF(AS53="","",VLOOKUP(AS53,シフト記号表!$C$6:$L$47,10,FALSE))</f>
        <v/>
      </c>
      <c r="AT54" s="1897" t="str">
        <f>IF(AT53="","",VLOOKUP(AT53,シフト記号表!$C$6:$L$47,10,FALSE))</f>
        <v/>
      </c>
      <c r="AU54" s="1897" t="str">
        <f>IF(AU53="","",VLOOKUP(AU53,シフト記号表!$C$6:$L$47,10,FALSE))</f>
        <v/>
      </c>
      <c r="AV54" s="1897" t="str">
        <f>IF(AV53="","",VLOOKUP(AV53,シフト記号表!$C$6:$L$47,10,FALSE))</f>
        <v/>
      </c>
      <c r="AW54" s="1897" t="str">
        <f>IF(AW53="","",VLOOKUP(AW53,シフト記号表!$C$6:$L$47,10,FALSE))</f>
        <v/>
      </c>
      <c r="AX54" s="1912" t="str">
        <f>IF(AX53="","",VLOOKUP(AX53,シフト記号表!$C$6:$L$47,10,FALSE))</f>
        <v/>
      </c>
      <c r="AY54" s="1885" t="str">
        <f>IF(AY53="","",VLOOKUP(AY53,シフト記号表!$C$6:$L$47,10,FALSE))</f>
        <v/>
      </c>
      <c r="AZ54" s="1897" t="str">
        <f>IF(AZ53="","",VLOOKUP(AZ53,シフト記号表!$C$6:$L$47,10,FALSE))</f>
        <v/>
      </c>
      <c r="BA54" s="1897" t="str">
        <f>IF(BA53="","",VLOOKUP(BA53,シフト記号表!$C$6:$L$47,10,FALSE))</f>
        <v/>
      </c>
      <c r="BB54" s="1943">
        <f>IF($BE$3="４週",SUM(W54:AX54),IF($BE$3="暦月",SUM(W54:BA54),""))</f>
        <v>0</v>
      </c>
      <c r="BC54" s="1951"/>
      <c r="BD54" s="1960">
        <f>IF($BE$3="４週",BB54/4,IF($BE$3="暦月",(BB54/($BE$8/7)),""))</f>
        <v>0</v>
      </c>
      <c r="BE54" s="1951"/>
      <c r="BF54" s="1971"/>
      <c r="BG54" s="1976"/>
      <c r="BH54" s="1976"/>
      <c r="BI54" s="1976"/>
      <c r="BJ54" s="1987"/>
    </row>
    <row r="55" spans="2:62" ht="20.25" customHeight="1">
      <c r="B55" s="1742">
        <f>B53+1</f>
        <v>21</v>
      </c>
      <c r="C55" s="1756"/>
      <c r="D55" s="1767"/>
      <c r="E55" s="1774"/>
      <c r="F55" s="1779"/>
      <c r="G55" s="1774"/>
      <c r="H55" s="1779"/>
      <c r="I55" s="1788"/>
      <c r="J55" s="1802"/>
      <c r="K55" s="1808"/>
      <c r="L55" s="1824"/>
      <c r="M55" s="1824"/>
      <c r="N55" s="1767"/>
      <c r="O55" s="1831"/>
      <c r="P55" s="1836"/>
      <c r="Q55" s="1836"/>
      <c r="R55" s="1836"/>
      <c r="S55" s="1847"/>
      <c r="T55" s="1857" t="s">
        <v>770</v>
      </c>
      <c r="U55" s="1864"/>
      <c r="V55" s="1875"/>
      <c r="W55" s="1886"/>
      <c r="X55" s="1898"/>
      <c r="Y55" s="1898"/>
      <c r="Z55" s="1898"/>
      <c r="AA55" s="1898"/>
      <c r="AB55" s="1898"/>
      <c r="AC55" s="1913"/>
      <c r="AD55" s="1886"/>
      <c r="AE55" s="1898"/>
      <c r="AF55" s="1898"/>
      <c r="AG55" s="1898"/>
      <c r="AH55" s="1898"/>
      <c r="AI55" s="1898"/>
      <c r="AJ55" s="1913"/>
      <c r="AK55" s="1886"/>
      <c r="AL55" s="1898"/>
      <c r="AM55" s="1898"/>
      <c r="AN55" s="1898"/>
      <c r="AO55" s="1898"/>
      <c r="AP55" s="1898"/>
      <c r="AQ55" s="1913"/>
      <c r="AR55" s="1886"/>
      <c r="AS55" s="1898"/>
      <c r="AT55" s="1898"/>
      <c r="AU55" s="1898"/>
      <c r="AV55" s="1898"/>
      <c r="AW55" s="1898"/>
      <c r="AX55" s="1913"/>
      <c r="AY55" s="1886"/>
      <c r="AZ55" s="1898"/>
      <c r="BA55" s="1937"/>
      <c r="BB55" s="1944"/>
      <c r="BC55" s="1952"/>
      <c r="BD55" s="1961"/>
      <c r="BE55" s="1967"/>
      <c r="BF55" s="1972"/>
      <c r="BG55" s="1977"/>
      <c r="BH55" s="1977"/>
      <c r="BI55" s="1977"/>
      <c r="BJ55" s="1988"/>
    </row>
    <row r="56" spans="2:62" ht="20.25" customHeight="1">
      <c r="B56" s="1743"/>
      <c r="C56" s="1755"/>
      <c r="D56" s="1766"/>
      <c r="E56" s="1774"/>
      <c r="F56" s="1779">
        <f>C55</f>
        <v>0</v>
      </c>
      <c r="G56" s="1774"/>
      <c r="H56" s="1779">
        <f>I55</f>
        <v>0</v>
      </c>
      <c r="I56" s="1787"/>
      <c r="J56" s="1801"/>
      <c r="K56" s="1807"/>
      <c r="L56" s="1823"/>
      <c r="M56" s="1823"/>
      <c r="N56" s="1766"/>
      <c r="O56" s="1831"/>
      <c r="P56" s="1836"/>
      <c r="Q56" s="1836"/>
      <c r="R56" s="1836"/>
      <c r="S56" s="1847"/>
      <c r="T56" s="1856" t="s">
        <v>128</v>
      </c>
      <c r="U56" s="1863"/>
      <c r="V56" s="1874"/>
      <c r="W56" s="1885" t="str">
        <f>IF(W55="","",VLOOKUP(W55,シフト記号表!$C$6:$L$47,10,FALSE))</f>
        <v/>
      </c>
      <c r="X56" s="1897" t="str">
        <f>IF(X55="","",VLOOKUP(X55,シフト記号表!$C$6:$L$47,10,FALSE))</f>
        <v/>
      </c>
      <c r="Y56" s="1897" t="str">
        <f>IF(Y55="","",VLOOKUP(Y55,シフト記号表!$C$6:$L$47,10,FALSE))</f>
        <v/>
      </c>
      <c r="Z56" s="1897" t="str">
        <f>IF(Z55="","",VLOOKUP(Z55,シフト記号表!$C$6:$L$47,10,FALSE))</f>
        <v/>
      </c>
      <c r="AA56" s="1897" t="str">
        <f>IF(AA55="","",VLOOKUP(AA55,シフト記号表!$C$6:$L$47,10,FALSE))</f>
        <v/>
      </c>
      <c r="AB56" s="1897" t="str">
        <f>IF(AB55="","",VLOOKUP(AB55,シフト記号表!$C$6:$L$47,10,FALSE))</f>
        <v/>
      </c>
      <c r="AC56" s="1912" t="str">
        <f>IF(AC55="","",VLOOKUP(AC55,シフト記号表!$C$6:$L$47,10,FALSE))</f>
        <v/>
      </c>
      <c r="AD56" s="1885" t="str">
        <f>IF(AD55="","",VLOOKUP(AD55,シフト記号表!$C$6:$L$47,10,FALSE))</f>
        <v/>
      </c>
      <c r="AE56" s="1897" t="str">
        <f>IF(AE55="","",VLOOKUP(AE55,シフト記号表!$C$6:$L$47,10,FALSE))</f>
        <v/>
      </c>
      <c r="AF56" s="1897" t="str">
        <f>IF(AF55="","",VLOOKUP(AF55,シフト記号表!$C$6:$L$47,10,FALSE))</f>
        <v/>
      </c>
      <c r="AG56" s="1897" t="str">
        <f>IF(AG55="","",VLOOKUP(AG55,シフト記号表!$C$6:$L$47,10,FALSE))</f>
        <v/>
      </c>
      <c r="AH56" s="1897" t="str">
        <f>IF(AH55="","",VLOOKUP(AH55,シフト記号表!$C$6:$L$47,10,FALSE))</f>
        <v/>
      </c>
      <c r="AI56" s="1897" t="str">
        <f>IF(AI55="","",VLOOKUP(AI55,シフト記号表!$C$6:$L$47,10,FALSE))</f>
        <v/>
      </c>
      <c r="AJ56" s="1912" t="str">
        <f>IF(AJ55="","",VLOOKUP(AJ55,シフト記号表!$C$6:$L$47,10,FALSE))</f>
        <v/>
      </c>
      <c r="AK56" s="1885" t="str">
        <f>IF(AK55="","",VLOOKUP(AK55,シフト記号表!$C$6:$L$47,10,FALSE))</f>
        <v/>
      </c>
      <c r="AL56" s="1897" t="str">
        <f>IF(AL55="","",VLOOKUP(AL55,シフト記号表!$C$6:$L$47,10,FALSE))</f>
        <v/>
      </c>
      <c r="AM56" s="1897" t="str">
        <f>IF(AM55="","",VLOOKUP(AM55,シフト記号表!$C$6:$L$47,10,FALSE))</f>
        <v/>
      </c>
      <c r="AN56" s="1897" t="str">
        <f>IF(AN55="","",VLOOKUP(AN55,シフト記号表!$C$6:$L$47,10,FALSE))</f>
        <v/>
      </c>
      <c r="AO56" s="1897" t="str">
        <f>IF(AO55="","",VLOOKUP(AO55,シフト記号表!$C$6:$L$47,10,FALSE))</f>
        <v/>
      </c>
      <c r="AP56" s="1897" t="str">
        <f>IF(AP55="","",VLOOKUP(AP55,シフト記号表!$C$6:$L$47,10,FALSE))</f>
        <v/>
      </c>
      <c r="AQ56" s="1912" t="str">
        <f>IF(AQ55="","",VLOOKUP(AQ55,シフト記号表!$C$6:$L$47,10,FALSE))</f>
        <v/>
      </c>
      <c r="AR56" s="1885" t="str">
        <f>IF(AR55="","",VLOOKUP(AR55,シフト記号表!$C$6:$L$47,10,FALSE))</f>
        <v/>
      </c>
      <c r="AS56" s="1897" t="str">
        <f>IF(AS55="","",VLOOKUP(AS55,シフト記号表!$C$6:$L$47,10,FALSE))</f>
        <v/>
      </c>
      <c r="AT56" s="1897" t="str">
        <f>IF(AT55="","",VLOOKUP(AT55,シフト記号表!$C$6:$L$47,10,FALSE))</f>
        <v/>
      </c>
      <c r="AU56" s="1897" t="str">
        <f>IF(AU55="","",VLOOKUP(AU55,シフト記号表!$C$6:$L$47,10,FALSE))</f>
        <v/>
      </c>
      <c r="AV56" s="1897" t="str">
        <f>IF(AV55="","",VLOOKUP(AV55,シフト記号表!$C$6:$L$47,10,FALSE))</f>
        <v/>
      </c>
      <c r="AW56" s="1897" t="str">
        <f>IF(AW55="","",VLOOKUP(AW55,シフト記号表!$C$6:$L$47,10,FALSE))</f>
        <v/>
      </c>
      <c r="AX56" s="1912" t="str">
        <f>IF(AX55="","",VLOOKUP(AX55,シフト記号表!$C$6:$L$47,10,FALSE))</f>
        <v/>
      </c>
      <c r="AY56" s="1885" t="str">
        <f>IF(AY55="","",VLOOKUP(AY55,シフト記号表!$C$6:$L$47,10,FALSE))</f>
        <v/>
      </c>
      <c r="AZ56" s="1897" t="str">
        <f>IF(AZ55="","",VLOOKUP(AZ55,シフト記号表!$C$6:$L$47,10,FALSE))</f>
        <v/>
      </c>
      <c r="BA56" s="1897" t="str">
        <f>IF(BA55="","",VLOOKUP(BA55,シフト記号表!$C$6:$L$47,10,FALSE))</f>
        <v/>
      </c>
      <c r="BB56" s="1943">
        <f>IF($BE$3="４週",SUM(W56:AX56),IF($BE$3="暦月",SUM(W56:BA56),""))</f>
        <v>0</v>
      </c>
      <c r="BC56" s="1951"/>
      <c r="BD56" s="1960">
        <f>IF($BE$3="４週",BB56/4,IF($BE$3="暦月",(BB56/($BE$8/7)),""))</f>
        <v>0</v>
      </c>
      <c r="BE56" s="1951"/>
      <c r="BF56" s="1971"/>
      <c r="BG56" s="1976"/>
      <c r="BH56" s="1976"/>
      <c r="BI56" s="1976"/>
      <c r="BJ56" s="1987"/>
    </row>
    <row r="57" spans="2:62" ht="20.25" customHeight="1">
      <c r="B57" s="1742">
        <f>B55+1</f>
        <v>22</v>
      </c>
      <c r="C57" s="1756"/>
      <c r="D57" s="1767"/>
      <c r="E57" s="1774"/>
      <c r="F57" s="1779"/>
      <c r="G57" s="1774"/>
      <c r="H57" s="1779"/>
      <c r="I57" s="1788"/>
      <c r="J57" s="1802"/>
      <c r="K57" s="1808"/>
      <c r="L57" s="1824"/>
      <c r="M57" s="1824"/>
      <c r="N57" s="1767"/>
      <c r="O57" s="1831"/>
      <c r="P57" s="1836"/>
      <c r="Q57" s="1836"/>
      <c r="R57" s="1836"/>
      <c r="S57" s="1847"/>
      <c r="T57" s="1857" t="s">
        <v>770</v>
      </c>
      <c r="U57" s="1864"/>
      <c r="V57" s="1875"/>
      <c r="W57" s="1886"/>
      <c r="X57" s="1898"/>
      <c r="Y57" s="1898"/>
      <c r="Z57" s="1898"/>
      <c r="AA57" s="1898"/>
      <c r="AB57" s="1898"/>
      <c r="AC57" s="1913"/>
      <c r="AD57" s="1886"/>
      <c r="AE57" s="1898"/>
      <c r="AF57" s="1898"/>
      <c r="AG57" s="1898"/>
      <c r="AH57" s="1898"/>
      <c r="AI57" s="1898"/>
      <c r="AJ57" s="1913"/>
      <c r="AK57" s="1886"/>
      <c r="AL57" s="1898"/>
      <c r="AM57" s="1898"/>
      <c r="AN57" s="1898"/>
      <c r="AO57" s="1898"/>
      <c r="AP57" s="1898"/>
      <c r="AQ57" s="1913"/>
      <c r="AR57" s="1886"/>
      <c r="AS57" s="1898"/>
      <c r="AT57" s="1898"/>
      <c r="AU57" s="1898"/>
      <c r="AV57" s="1898"/>
      <c r="AW57" s="1898"/>
      <c r="AX57" s="1913"/>
      <c r="AY57" s="1886"/>
      <c r="AZ57" s="1898"/>
      <c r="BA57" s="1937"/>
      <c r="BB57" s="1944"/>
      <c r="BC57" s="1952"/>
      <c r="BD57" s="1961"/>
      <c r="BE57" s="1967"/>
      <c r="BF57" s="1972"/>
      <c r="BG57" s="1977"/>
      <c r="BH57" s="1977"/>
      <c r="BI57" s="1977"/>
      <c r="BJ57" s="1988"/>
    </row>
    <row r="58" spans="2:62" ht="20.25" customHeight="1">
      <c r="B58" s="1743"/>
      <c r="C58" s="1755"/>
      <c r="D58" s="1766"/>
      <c r="E58" s="1774"/>
      <c r="F58" s="1779">
        <f>C57</f>
        <v>0</v>
      </c>
      <c r="G58" s="1774"/>
      <c r="H58" s="1779">
        <f>I57</f>
        <v>0</v>
      </c>
      <c r="I58" s="1787"/>
      <c r="J58" s="1801"/>
      <c r="K58" s="1807"/>
      <c r="L58" s="1823"/>
      <c r="M58" s="1823"/>
      <c r="N58" s="1766"/>
      <c r="O58" s="1831"/>
      <c r="P58" s="1836"/>
      <c r="Q58" s="1836"/>
      <c r="R58" s="1836"/>
      <c r="S58" s="1847"/>
      <c r="T58" s="1856" t="s">
        <v>128</v>
      </c>
      <c r="U58" s="1863"/>
      <c r="V58" s="1874"/>
      <c r="W58" s="1885" t="str">
        <f>IF(W57="","",VLOOKUP(W57,シフト記号表!$C$6:$L$47,10,FALSE))</f>
        <v/>
      </c>
      <c r="X58" s="1897" t="str">
        <f>IF(X57="","",VLOOKUP(X57,シフト記号表!$C$6:$L$47,10,FALSE))</f>
        <v/>
      </c>
      <c r="Y58" s="1897" t="str">
        <f>IF(Y57="","",VLOOKUP(Y57,シフト記号表!$C$6:$L$47,10,FALSE))</f>
        <v/>
      </c>
      <c r="Z58" s="1897" t="str">
        <f>IF(Z57="","",VLOOKUP(Z57,シフト記号表!$C$6:$L$47,10,FALSE))</f>
        <v/>
      </c>
      <c r="AA58" s="1897" t="str">
        <f>IF(AA57="","",VLOOKUP(AA57,シフト記号表!$C$6:$L$47,10,FALSE))</f>
        <v/>
      </c>
      <c r="AB58" s="1897" t="str">
        <f>IF(AB57="","",VLOOKUP(AB57,シフト記号表!$C$6:$L$47,10,FALSE))</f>
        <v/>
      </c>
      <c r="AC58" s="1912" t="str">
        <f>IF(AC57="","",VLOOKUP(AC57,シフト記号表!$C$6:$L$47,10,FALSE))</f>
        <v/>
      </c>
      <c r="AD58" s="1885" t="str">
        <f>IF(AD57="","",VLOOKUP(AD57,シフト記号表!$C$6:$L$47,10,FALSE))</f>
        <v/>
      </c>
      <c r="AE58" s="1897" t="str">
        <f>IF(AE57="","",VLOOKUP(AE57,シフト記号表!$C$6:$L$47,10,FALSE))</f>
        <v/>
      </c>
      <c r="AF58" s="1897" t="str">
        <f>IF(AF57="","",VLOOKUP(AF57,シフト記号表!$C$6:$L$47,10,FALSE))</f>
        <v/>
      </c>
      <c r="AG58" s="1897" t="str">
        <f>IF(AG57="","",VLOOKUP(AG57,シフト記号表!$C$6:$L$47,10,FALSE))</f>
        <v/>
      </c>
      <c r="AH58" s="1897" t="str">
        <f>IF(AH57="","",VLOOKUP(AH57,シフト記号表!$C$6:$L$47,10,FALSE))</f>
        <v/>
      </c>
      <c r="AI58" s="1897" t="str">
        <f>IF(AI57="","",VLOOKUP(AI57,シフト記号表!$C$6:$L$47,10,FALSE))</f>
        <v/>
      </c>
      <c r="AJ58" s="1912" t="str">
        <f>IF(AJ57="","",VLOOKUP(AJ57,シフト記号表!$C$6:$L$47,10,FALSE))</f>
        <v/>
      </c>
      <c r="AK58" s="1885" t="str">
        <f>IF(AK57="","",VLOOKUP(AK57,シフト記号表!$C$6:$L$47,10,FALSE))</f>
        <v/>
      </c>
      <c r="AL58" s="1897" t="str">
        <f>IF(AL57="","",VLOOKUP(AL57,シフト記号表!$C$6:$L$47,10,FALSE))</f>
        <v/>
      </c>
      <c r="AM58" s="1897" t="str">
        <f>IF(AM57="","",VLOOKUP(AM57,シフト記号表!$C$6:$L$47,10,FALSE))</f>
        <v/>
      </c>
      <c r="AN58" s="1897" t="str">
        <f>IF(AN57="","",VLOOKUP(AN57,シフト記号表!$C$6:$L$47,10,FALSE))</f>
        <v/>
      </c>
      <c r="AO58" s="1897" t="str">
        <f>IF(AO57="","",VLOOKUP(AO57,シフト記号表!$C$6:$L$47,10,FALSE))</f>
        <v/>
      </c>
      <c r="AP58" s="1897" t="str">
        <f>IF(AP57="","",VLOOKUP(AP57,シフト記号表!$C$6:$L$47,10,FALSE))</f>
        <v/>
      </c>
      <c r="AQ58" s="1912" t="str">
        <f>IF(AQ57="","",VLOOKUP(AQ57,シフト記号表!$C$6:$L$47,10,FALSE))</f>
        <v/>
      </c>
      <c r="AR58" s="1885" t="str">
        <f>IF(AR57="","",VLOOKUP(AR57,シフト記号表!$C$6:$L$47,10,FALSE))</f>
        <v/>
      </c>
      <c r="AS58" s="1897" t="str">
        <f>IF(AS57="","",VLOOKUP(AS57,シフト記号表!$C$6:$L$47,10,FALSE))</f>
        <v/>
      </c>
      <c r="AT58" s="1897" t="str">
        <f>IF(AT57="","",VLOOKUP(AT57,シフト記号表!$C$6:$L$47,10,FALSE))</f>
        <v/>
      </c>
      <c r="AU58" s="1897" t="str">
        <f>IF(AU57="","",VLOOKUP(AU57,シフト記号表!$C$6:$L$47,10,FALSE))</f>
        <v/>
      </c>
      <c r="AV58" s="1897" t="str">
        <f>IF(AV57="","",VLOOKUP(AV57,シフト記号表!$C$6:$L$47,10,FALSE))</f>
        <v/>
      </c>
      <c r="AW58" s="1897" t="str">
        <f>IF(AW57="","",VLOOKUP(AW57,シフト記号表!$C$6:$L$47,10,FALSE))</f>
        <v/>
      </c>
      <c r="AX58" s="1912" t="str">
        <f>IF(AX57="","",VLOOKUP(AX57,シフト記号表!$C$6:$L$47,10,FALSE))</f>
        <v/>
      </c>
      <c r="AY58" s="1885" t="str">
        <f>IF(AY57="","",VLOOKUP(AY57,シフト記号表!$C$6:$L$47,10,FALSE))</f>
        <v/>
      </c>
      <c r="AZ58" s="1897" t="str">
        <f>IF(AZ57="","",VLOOKUP(AZ57,シフト記号表!$C$6:$L$47,10,FALSE))</f>
        <v/>
      </c>
      <c r="BA58" s="1897" t="str">
        <f>IF(BA57="","",VLOOKUP(BA57,シフト記号表!$C$6:$L$47,10,FALSE))</f>
        <v/>
      </c>
      <c r="BB58" s="1943">
        <f>IF($BE$3="４週",SUM(W58:AX58),IF($BE$3="暦月",SUM(W58:BA58),""))</f>
        <v>0</v>
      </c>
      <c r="BC58" s="1951"/>
      <c r="BD58" s="1960">
        <f>IF($BE$3="４週",BB58/4,IF($BE$3="暦月",(BB58/($BE$8/7)),""))</f>
        <v>0</v>
      </c>
      <c r="BE58" s="1951"/>
      <c r="BF58" s="1971"/>
      <c r="BG58" s="1976"/>
      <c r="BH58" s="1976"/>
      <c r="BI58" s="1976"/>
      <c r="BJ58" s="1987"/>
    </row>
    <row r="59" spans="2:62" ht="20.25" customHeight="1">
      <c r="B59" s="1742">
        <f>B57+1</f>
        <v>23</v>
      </c>
      <c r="C59" s="1756"/>
      <c r="D59" s="1767"/>
      <c r="E59" s="1774"/>
      <c r="F59" s="1779"/>
      <c r="G59" s="1774"/>
      <c r="H59" s="1779"/>
      <c r="I59" s="1788"/>
      <c r="J59" s="1802"/>
      <c r="K59" s="1808"/>
      <c r="L59" s="1824"/>
      <c r="M59" s="1824"/>
      <c r="N59" s="1767"/>
      <c r="O59" s="1831"/>
      <c r="P59" s="1836"/>
      <c r="Q59" s="1836"/>
      <c r="R59" s="1836"/>
      <c r="S59" s="1847"/>
      <c r="T59" s="1857" t="s">
        <v>770</v>
      </c>
      <c r="U59" s="1864"/>
      <c r="V59" s="1875"/>
      <c r="W59" s="1886"/>
      <c r="X59" s="1898"/>
      <c r="Y59" s="1898"/>
      <c r="Z59" s="1898"/>
      <c r="AA59" s="1898"/>
      <c r="AB59" s="1898"/>
      <c r="AC59" s="1913"/>
      <c r="AD59" s="1886"/>
      <c r="AE59" s="1898"/>
      <c r="AF59" s="1898"/>
      <c r="AG59" s="1898"/>
      <c r="AH59" s="1898"/>
      <c r="AI59" s="1898"/>
      <c r="AJ59" s="1913"/>
      <c r="AK59" s="1886"/>
      <c r="AL59" s="1898"/>
      <c r="AM59" s="1898"/>
      <c r="AN59" s="1898"/>
      <c r="AO59" s="1898"/>
      <c r="AP59" s="1898"/>
      <c r="AQ59" s="1913"/>
      <c r="AR59" s="1886"/>
      <c r="AS59" s="1898"/>
      <c r="AT59" s="1898"/>
      <c r="AU59" s="1898"/>
      <c r="AV59" s="1898"/>
      <c r="AW59" s="1898"/>
      <c r="AX59" s="1913"/>
      <c r="AY59" s="1886"/>
      <c r="AZ59" s="1898"/>
      <c r="BA59" s="1937"/>
      <c r="BB59" s="1944"/>
      <c r="BC59" s="1952"/>
      <c r="BD59" s="1961"/>
      <c r="BE59" s="1967"/>
      <c r="BF59" s="1972"/>
      <c r="BG59" s="1977"/>
      <c r="BH59" s="1977"/>
      <c r="BI59" s="1977"/>
      <c r="BJ59" s="1988"/>
    </row>
    <row r="60" spans="2:62" ht="20.25" customHeight="1">
      <c r="B60" s="1743"/>
      <c r="C60" s="1755"/>
      <c r="D60" s="1766"/>
      <c r="E60" s="1774"/>
      <c r="F60" s="1779">
        <f>C59</f>
        <v>0</v>
      </c>
      <c r="G60" s="1774"/>
      <c r="H60" s="1779">
        <f>I59</f>
        <v>0</v>
      </c>
      <c r="I60" s="1787"/>
      <c r="J60" s="1801"/>
      <c r="K60" s="1807"/>
      <c r="L60" s="1823"/>
      <c r="M60" s="1823"/>
      <c r="N60" s="1766"/>
      <c r="O60" s="1831"/>
      <c r="P60" s="1836"/>
      <c r="Q60" s="1836"/>
      <c r="R60" s="1836"/>
      <c r="S60" s="1847"/>
      <c r="T60" s="1856" t="s">
        <v>128</v>
      </c>
      <c r="U60" s="1863"/>
      <c r="V60" s="1874"/>
      <c r="W60" s="1885" t="str">
        <f>IF(W59="","",VLOOKUP(W59,シフト記号表!$C$6:$L$47,10,FALSE))</f>
        <v/>
      </c>
      <c r="X60" s="1897" t="str">
        <f>IF(X59="","",VLOOKUP(X59,シフト記号表!$C$6:$L$47,10,FALSE))</f>
        <v/>
      </c>
      <c r="Y60" s="1897" t="str">
        <f>IF(Y59="","",VLOOKUP(Y59,シフト記号表!$C$6:$L$47,10,FALSE))</f>
        <v/>
      </c>
      <c r="Z60" s="1897" t="str">
        <f>IF(Z59="","",VLOOKUP(Z59,シフト記号表!$C$6:$L$47,10,FALSE))</f>
        <v/>
      </c>
      <c r="AA60" s="1897" t="str">
        <f>IF(AA59="","",VLOOKUP(AA59,シフト記号表!$C$6:$L$47,10,FALSE))</f>
        <v/>
      </c>
      <c r="AB60" s="1897" t="str">
        <f>IF(AB59="","",VLOOKUP(AB59,シフト記号表!$C$6:$L$47,10,FALSE))</f>
        <v/>
      </c>
      <c r="AC60" s="1912" t="str">
        <f>IF(AC59="","",VLOOKUP(AC59,シフト記号表!$C$6:$L$47,10,FALSE))</f>
        <v/>
      </c>
      <c r="AD60" s="1885" t="str">
        <f>IF(AD59="","",VLOOKUP(AD59,シフト記号表!$C$6:$L$47,10,FALSE))</f>
        <v/>
      </c>
      <c r="AE60" s="1897" t="str">
        <f>IF(AE59="","",VLOOKUP(AE59,シフト記号表!$C$6:$L$47,10,FALSE))</f>
        <v/>
      </c>
      <c r="AF60" s="1897" t="str">
        <f>IF(AF59="","",VLOOKUP(AF59,シフト記号表!$C$6:$L$47,10,FALSE))</f>
        <v/>
      </c>
      <c r="AG60" s="1897" t="str">
        <f>IF(AG59="","",VLOOKUP(AG59,シフト記号表!$C$6:$L$47,10,FALSE))</f>
        <v/>
      </c>
      <c r="AH60" s="1897" t="str">
        <f>IF(AH59="","",VLOOKUP(AH59,シフト記号表!$C$6:$L$47,10,FALSE))</f>
        <v/>
      </c>
      <c r="AI60" s="1897" t="str">
        <f>IF(AI59="","",VLOOKUP(AI59,シフト記号表!$C$6:$L$47,10,FALSE))</f>
        <v/>
      </c>
      <c r="AJ60" s="1912" t="str">
        <f>IF(AJ59="","",VLOOKUP(AJ59,シフト記号表!$C$6:$L$47,10,FALSE))</f>
        <v/>
      </c>
      <c r="AK60" s="1885" t="str">
        <f>IF(AK59="","",VLOOKUP(AK59,シフト記号表!$C$6:$L$47,10,FALSE))</f>
        <v/>
      </c>
      <c r="AL60" s="1897" t="str">
        <f>IF(AL59="","",VLOOKUP(AL59,シフト記号表!$C$6:$L$47,10,FALSE))</f>
        <v/>
      </c>
      <c r="AM60" s="1897" t="str">
        <f>IF(AM59="","",VLOOKUP(AM59,シフト記号表!$C$6:$L$47,10,FALSE))</f>
        <v/>
      </c>
      <c r="AN60" s="1897" t="str">
        <f>IF(AN59="","",VLOOKUP(AN59,シフト記号表!$C$6:$L$47,10,FALSE))</f>
        <v/>
      </c>
      <c r="AO60" s="1897" t="str">
        <f>IF(AO59="","",VLOOKUP(AO59,シフト記号表!$C$6:$L$47,10,FALSE))</f>
        <v/>
      </c>
      <c r="AP60" s="1897" t="str">
        <f>IF(AP59="","",VLOOKUP(AP59,シフト記号表!$C$6:$L$47,10,FALSE))</f>
        <v/>
      </c>
      <c r="AQ60" s="1912" t="str">
        <f>IF(AQ59="","",VLOOKUP(AQ59,シフト記号表!$C$6:$L$47,10,FALSE))</f>
        <v/>
      </c>
      <c r="AR60" s="1885" t="str">
        <f>IF(AR59="","",VLOOKUP(AR59,シフト記号表!$C$6:$L$47,10,FALSE))</f>
        <v/>
      </c>
      <c r="AS60" s="1897" t="str">
        <f>IF(AS59="","",VLOOKUP(AS59,シフト記号表!$C$6:$L$47,10,FALSE))</f>
        <v/>
      </c>
      <c r="AT60" s="1897" t="str">
        <f>IF(AT59="","",VLOOKUP(AT59,シフト記号表!$C$6:$L$47,10,FALSE))</f>
        <v/>
      </c>
      <c r="AU60" s="1897" t="str">
        <f>IF(AU59="","",VLOOKUP(AU59,シフト記号表!$C$6:$L$47,10,FALSE))</f>
        <v/>
      </c>
      <c r="AV60" s="1897" t="str">
        <f>IF(AV59="","",VLOOKUP(AV59,シフト記号表!$C$6:$L$47,10,FALSE))</f>
        <v/>
      </c>
      <c r="AW60" s="1897" t="str">
        <f>IF(AW59="","",VLOOKUP(AW59,シフト記号表!$C$6:$L$47,10,FALSE))</f>
        <v/>
      </c>
      <c r="AX60" s="1912" t="str">
        <f>IF(AX59="","",VLOOKUP(AX59,シフト記号表!$C$6:$L$47,10,FALSE))</f>
        <v/>
      </c>
      <c r="AY60" s="1885" t="str">
        <f>IF(AY59="","",VLOOKUP(AY59,シフト記号表!$C$6:$L$47,10,FALSE))</f>
        <v/>
      </c>
      <c r="AZ60" s="1897" t="str">
        <f>IF(AZ59="","",VLOOKUP(AZ59,シフト記号表!$C$6:$L$47,10,FALSE))</f>
        <v/>
      </c>
      <c r="BA60" s="1897" t="str">
        <f>IF(BA59="","",VLOOKUP(BA59,シフト記号表!$C$6:$L$47,10,FALSE))</f>
        <v/>
      </c>
      <c r="BB60" s="1943">
        <f>IF($BE$3="４週",SUM(W60:AX60),IF($BE$3="暦月",SUM(W60:BA60),""))</f>
        <v>0</v>
      </c>
      <c r="BC60" s="1951"/>
      <c r="BD60" s="1960">
        <f>IF($BE$3="４週",BB60/4,IF($BE$3="暦月",(BB60/($BE$8/7)),""))</f>
        <v>0</v>
      </c>
      <c r="BE60" s="1951"/>
      <c r="BF60" s="1971"/>
      <c r="BG60" s="1976"/>
      <c r="BH60" s="1976"/>
      <c r="BI60" s="1976"/>
      <c r="BJ60" s="1987"/>
    </row>
    <row r="61" spans="2:62" ht="20.25" customHeight="1">
      <c r="B61" s="1742">
        <f>B59+1</f>
        <v>24</v>
      </c>
      <c r="C61" s="1756"/>
      <c r="D61" s="1767"/>
      <c r="E61" s="1774"/>
      <c r="F61" s="1779"/>
      <c r="G61" s="1774"/>
      <c r="H61" s="1779"/>
      <c r="I61" s="1788"/>
      <c r="J61" s="1802"/>
      <c r="K61" s="1808"/>
      <c r="L61" s="1824"/>
      <c r="M61" s="1824"/>
      <c r="N61" s="1767"/>
      <c r="O61" s="1831"/>
      <c r="P61" s="1836"/>
      <c r="Q61" s="1836"/>
      <c r="R61" s="1836"/>
      <c r="S61" s="1847"/>
      <c r="T61" s="1857" t="s">
        <v>770</v>
      </c>
      <c r="U61" s="1864"/>
      <c r="V61" s="1875"/>
      <c r="W61" s="1886"/>
      <c r="X61" s="1898"/>
      <c r="Y61" s="1898"/>
      <c r="Z61" s="1898"/>
      <c r="AA61" s="1898"/>
      <c r="AB61" s="1898"/>
      <c r="AC61" s="1913"/>
      <c r="AD61" s="1886"/>
      <c r="AE61" s="1898"/>
      <c r="AF61" s="1898"/>
      <c r="AG61" s="1898"/>
      <c r="AH61" s="1898"/>
      <c r="AI61" s="1898"/>
      <c r="AJ61" s="1913"/>
      <c r="AK61" s="1886"/>
      <c r="AL61" s="1898"/>
      <c r="AM61" s="1898"/>
      <c r="AN61" s="1898"/>
      <c r="AO61" s="1898"/>
      <c r="AP61" s="1898"/>
      <c r="AQ61" s="1913"/>
      <c r="AR61" s="1886"/>
      <c r="AS61" s="1898"/>
      <c r="AT61" s="1898"/>
      <c r="AU61" s="1898"/>
      <c r="AV61" s="1898"/>
      <c r="AW61" s="1898"/>
      <c r="AX61" s="1913"/>
      <c r="AY61" s="1886"/>
      <c r="AZ61" s="1898"/>
      <c r="BA61" s="1937"/>
      <c r="BB61" s="1944"/>
      <c r="BC61" s="1952"/>
      <c r="BD61" s="1961"/>
      <c r="BE61" s="1967"/>
      <c r="BF61" s="1972"/>
      <c r="BG61" s="1977"/>
      <c r="BH61" s="1977"/>
      <c r="BI61" s="1977"/>
      <c r="BJ61" s="1988"/>
    </row>
    <row r="62" spans="2:62" ht="20.25" customHeight="1">
      <c r="B62" s="1743"/>
      <c r="C62" s="1755"/>
      <c r="D62" s="1766"/>
      <c r="E62" s="1774"/>
      <c r="F62" s="1779">
        <f>C61</f>
        <v>0</v>
      </c>
      <c r="G62" s="1774"/>
      <c r="H62" s="1779">
        <f>I61</f>
        <v>0</v>
      </c>
      <c r="I62" s="1787"/>
      <c r="J62" s="1801"/>
      <c r="K62" s="1807"/>
      <c r="L62" s="1823"/>
      <c r="M62" s="1823"/>
      <c r="N62" s="1766"/>
      <c r="O62" s="1831"/>
      <c r="P62" s="1836"/>
      <c r="Q62" s="1836"/>
      <c r="R62" s="1836"/>
      <c r="S62" s="1847"/>
      <c r="T62" s="1856" t="s">
        <v>128</v>
      </c>
      <c r="U62" s="1863"/>
      <c r="V62" s="1874"/>
      <c r="W62" s="1885" t="str">
        <f>IF(W61="","",VLOOKUP(W61,シフト記号表!$C$6:$L$47,10,FALSE))</f>
        <v/>
      </c>
      <c r="X62" s="1897" t="str">
        <f>IF(X61="","",VLOOKUP(X61,シフト記号表!$C$6:$L$47,10,FALSE))</f>
        <v/>
      </c>
      <c r="Y62" s="1897" t="str">
        <f>IF(Y61="","",VLOOKUP(Y61,シフト記号表!$C$6:$L$47,10,FALSE))</f>
        <v/>
      </c>
      <c r="Z62" s="1897" t="str">
        <f>IF(Z61="","",VLOOKUP(Z61,シフト記号表!$C$6:$L$47,10,FALSE))</f>
        <v/>
      </c>
      <c r="AA62" s="1897" t="str">
        <f>IF(AA61="","",VLOOKUP(AA61,シフト記号表!$C$6:$L$47,10,FALSE))</f>
        <v/>
      </c>
      <c r="AB62" s="1897" t="str">
        <f>IF(AB61="","",VLOOKUP(AB61,シフト記号表!$C$6:$L$47,10,FALSE))</f>
        <v/>
      </c>
      <c r="AC62" s="1912" t="str">
        <f>IF(AC61="","",VLOOKUP(AC61,シフト記号表!$C$6:$L$47,10,FALSE))</f>
        <v/>
      </c>
      <c r="AD62" s="1885" t="str">
        <f>IF(AD61="","",VLOOKUP(AD61,シフト記号表!$C$6:$L$47,10,FALSE))</f>
        <v/>
      </c>
      <c r="AE62" s="1897" t="str">
        <f>IF(AE61="","",VLOOKUP(AE61,シフト記号表!$C$6:$L$47,10,FALSE))</f>
        <v/>
      </c>
      <c r="AF62" s="1897" t="str">
        <f>IF(AF61="","",VLOOKUP(AF61,シフト記号表!$C$6:$L$47,10,FALSE))</f>
        <v/>
      </c>
      <c r="AG62" s="1897" t="str">
        <f>IF(AG61="","",VLOOKUP(AG61,シフト記号表!$C$6:$L$47,10,FALSE))</f>
        <v/>
      </c>
      <c r="AH62" s="1897" t="str">
        <f>IF(AH61="","",VLOOKUP(AH61,シフト記号表!$C$6:$L$47,10,FALSE))</f>
        <v/>
      </c>
      <c r="AI62" s="1897" t="str">
        <f>IF(AI61="","",VLOOKUP(AI61,シフト記号表!$C$6:$L$47,10,FALSE))</f>
        <v/>
      </c>
      <c r="AJ62" s="1912" t="str">
        <f>IF(AJ61="","",VLOOKUP(AJ61,シフト記号表!$C$6:$L$47,10,FALSE))</f>
        <v/>
      </c>
      <c r="AK62" s="1885" t="str">
        <f>IF(AK61="","",VLOOKUP(AK61,シフト記号表!$C$6:$L$47,10,FALSE))</f>
        <v/>
      </c>
      <c r="AL62" s="1897" t="str">
        <f>IF(AL61="","",VLOOKUP(AL61,シフト記号表!$C$6:$L$47,10,FALSE))</f>
        <v/>
      </c>
      <c r="AM62" s="1897" t="str">
        <f>IF(AM61="","",VLOOKUP(AM61,シフト記号表!$C$6:$L$47,10,FALSE))</f>
        <v/>
      </c>
      <c r="AN62" s="1897" t="str">
        <f>IF(AN61="","",VLOOKUP(AN61,シフト記号表!$C$6:$L$47,10,FALSE))</f>
        <v/>
      </c>
      <c r="AO62" s="1897" t="str">
        <f>IF(AO61="","",VLOOKUP(AO61,シフト記号表!$C$6:$L$47,10,FALSE))</f>
        <v/>
      </c>
      <c r="AP62" s="1897" t="str">
        <f>IF(AP61="","",VLOOKUP(AP61,シフト記号表!$C$6:$L$47,10,FALSE))</f>
        <v/>
      </c>
      <c r="AQ62" s="1912" t="str">
        <f>IF(AQ61="","",VLOOKUP(AQ61,シフト記号表!$C$6:$L$47,10,FALSE))</f>
        <v/>
      </c>
      <c r="AR62" s="1885" t="str">
        <f>IF(AR61="","",VLOOKUP(AR61,シフト記号表!$C$6:$L$47,10,FALSE))</f>
        <v/>
      </c>
      <c r="AS62" s="1897" t="str">
        <f>IF(AS61="","",VLOOKUP(AS61,シフト記号表!$C$6:$L$47,10,FALSE))</f>
        <v/>
      </c>
      <c r="AT62" s="1897" t="str">
        <f>IF(AT61="","",VLOOKUP(AT61,シフト記号表!$C$6:$L$47,10,FALSE))</f>
        <v/>
      </c>
      <c r="AU62" s="1897" t="str">
        <f>IF(AU61="","",VLOOKUP(AU61,シフト記号表!$C$6:$L$47,10,FALSE))</f>
        <v/>
      </c>
      <c r="AV62" s="1897" t="str">
        <f>IF(AV61="","",VLOOKUP(AV61,シフト記号表!$C$6:$L$47,10,FALSE))</f>
        <v/>
      </c>
      <c r="AW62" s="1897" t="str">
        <f>IF(AW61="","",VLOOKUP(AW61,シフト記号表!$C$6:$L$47,10,FALSE))</f>
        <v/>
      </c>
      <c r="AX62" s="1912" t="str">
        <f>IF(AX61="","",VLOOKUP(AX61,シフト記号表!$C$6:$L$47,10,FALSE))</f>
        <v/>
      </c>
      <c r="AY62" s="1885" t="str">
        <f>IF(AY61="","",VLOOKUP(AY61,シフト記号表!$C$6:$L$47,10,FALSE))</f>
        <v/>
      </c>
      <c r="AZ62" s="1897" t="str">
        <f>IF(AZ61="","",VLOOKUP(AZ61,シフト記号表!$C$6:$L$47,10,FALSE))</f>
        <v/>
      </c>
      <c r="BA62" s="1897" t="str">
        <f>IF(BA61="","",VLOOKUP(BA61,シフト記号表!$C$6:$L$47,10,FALSE))</f>
        <v/>
      </c>
      <c r="BB62" s="1943">
        <f>IF($BE$3="４週",SUM(W62:AX62),IF($BE$3="暦月",SUM(W62:BA62),""))</f>
        <v>0</v>
      </c>
      <c r="BC62" s="1951"/>
      <c r="BD62" s="1960">
        <f>IF($BE$3="４週",BB62/4,IF($BE$3="暦月",(BB62/($BE$8/7)),""))</f>
        <v>0</v>
      </c>
      <c r="BE62" s="1951"/>
      <c r="BF62" s="1971"/>
      <c r="BG62" s="1976"/>
      <c r="BH62" s="1976"/>
      <c r="BI62" s="1976"/>
      <c r="BJ62" s="1987"/>
    </row>
    <row r="63" spans="2:62" ht="20.25" customHeight="1">
      <c r="B63" s="1742">
        <f>B61+1</f>
        <v>25</v>
      </c>
      <c r="C63" s="1756"/>
      <c r="D63" s="1767"/>
      <c r="E63" s="1774"/>
      <c r="F63" s="1779"/>
      <c r="G63" s="1774"/>
      <c r="H63" s="1779"/>
      <c r="I63" s="1788"/>
      <c r="J63" s="1802"/>
      <c r="K63" s="1808"/>
      <c r="L63" s="1824"/>
      <c r="M63" s="1824"/>
      <c r="N63" s="1767"/>
      <c r="O63" s="1831"/>
      <c r="P63" s="1836"/>
      <c r="Q63" s="1836"/>
      <c r="R63" s="1836"/>
      <c r="S63" s="1847"/>
      <c r="T63" s="1857" t="s">
        <v>770</v>
      </c>
      <c r="U63" s="1864"/>
      <c r="V63" s="1875"/>
      <c r="W63" s="1886"/>
      <c r="X63" s="1898"/>
      <c r="Y63" s="1898"/>
      <c r="Z63" s="1898"/>
      <c r="AA63" s="1898"/>
      <c r="AB63" s="1898"/>
      <c r="AC63" s="1913"/>
      <c r="AD63" s="1886"/>
      <c r="AE63" s="1898"/>
      <c r="AF63" s="1898"/>
      <c r="AG63" s="1898"/>
      <c r="AH63" s="1898"/>
      <c r="AI63" s="1898"/>
      <c r="AJ63" s="1913"/>
      <c r="AK63" s="1886"/>
      <c r="AL63" s="1898"/>
      <c r="AM63" s="1898"/>
      <c r="AN63" s="1898"/>
      <c r="AO63" s="1898"/>
      <c r="AP63" s="1898"/>
      <c r="AQ63" s="1913"/>
      <c r="AR63" s="1886"/>
      <c r="AS63" s="1898"/>
      <c r="AT63" s="1898"/>
      <c r="AU63" s="1898"/>
      <c r="AV63" s="1898"/>
      <c r="AW63" s="1898"/>
      <c r="AX63" s="1913"/>
      <c r="AY63" s="1886"/>
      <c r="AZ63" s="1898"/>
      <c r="BA63" s="1937"/>
      <c r="BB63" s="1944"/>
      <c r="BC63" s="1952"/>
      <c r="BD63" s="1961"/>
      <c r="BE63" s="1967"/>
      <c r="BF63" s="1972"/>
      <c r="BG63" s="1977"/>
      <c r="BH63" s="1977"/>
      <c r="BI63" s="1977"/>
      <c r="BJ63" s="1988"/>
    </row>
    <row r="64" spans="2:62" ht="20.25" customHeight="1">
      <c r="B64" s="1743"/>
      <c r="C64" s="1755"/>
      <c r="D64" s="1766"/>
      <c r="E64" s="1774"/>
      <c r="F64" s="1779">
        <f>C63</f>
        <v>0</v>
      </c>
      <c r="G64" s="1774"/>
      <c r="H64" s="1779">
        <f>I63</f>
        <v>0</v>
      </c>
      <c r="I64" s="1787"/>
      <c r="J64" s="1801"/>
      <c r="K64" s="1807"/>
      <c r="L64" s="1823"/>
      <c r="M64" s="1823"/>
      <c r="N64" s="1766"/>
      <c r="O64" s="1831"/>
      <c r="P64" s="1836"/>
      <c r="Q64" s="1836"/>
      <c r="R64" s="1836"/>
      <c r="S64" s="1847"/>
      <c r="T64" s="1856" t="s">
        <v>128</v>
      </c>
      <c r="U64" s="1863"/>
      <c r="V64" s="1874"/>
      <c r="W64" s="1885" t="str">
        <f>IF(W63="","",VLOOKUP(W63,シフト記号表!$C$6:$L$47,10,FALSE))</f>
        <v/>
      </c>
      <c r="X64" s="1897" t="str">
        <f>IF(X63="","",VLOOKUP(X63,シフト記号表!$C$6:$L$47,10,FALSE))</f>
        <v/>
      </c>
      <c r="Y64" s="1897" t="str">
        <f>IF(Y63="","",VLOOKUP(Y63,シフト記号表!$C$6:$L$47,10,FALSE))</f>
        <v/>
      </c>
      <c r="Z64" s="1897" t="str">
        <f>IF(Z63="","",VLOOKUP(Z63,シフト記号表!$C$6:$L$47,10,FALSE))</f>
        <v/>
      </c>
      <c r="AA64" s="1897" t="str">
        <f>IF(AA63="","",VLOOKUP(AA63,シフト記号表!$C$6:$L$47,10,FALSE))</f>
        <v/>
      </c>
      <c r="AB64" s="1897" t="str">
        <f>IF(AB63="","",VLOOKUP(AB63,シフト記号表!$C$6:$L$47,10,FALSE))</f>
        <v/>
      </c>
      <c r="AC64" s="1912" t="str">
        <f>IF(AC63="","",VLOOKUP(AC63,シフト記号表!$C$6:$L$47,10,FALSE))</f>
        <v/>
      </c>
      <c r="AD64" s="1885" t="str">
        <f>IF(AD63="","",VLOOKUP(AD63,シフト記号表!$C$6:$L$47,10,FALSE))</f>
        <v/>
      </c>
      <c r="AE64" s="1897" t="str">
        <f>IF(AE63="","",VLOOKUP(AE63,シフト記号表!$C$6:$L$47,10,FALSE))</f>
        <v/>
      </c>
      <c r="AF64" s="1897" t="str">
        <f>IF(AF63="","",VLOOKUP(AF63,シフト記号表!$C$6:$L$47,10,FALSE))</f>
        <v/>
      </c>
      <c r="AG64" s="1897" t="str">
        <f>IF(AG63="","",VLOOKUP(AG63,シフト記号表!$C$6:$L$47,10,FALSE))</f>
        <v/>
      </c>
      <c r="AH64" s="1897" t="str">
        <f>IF(AH63="","",VLOOKUP(AH63,シフト記号表!$C$6:$L$47,10,FALSE))</f>
        <v/>
      </c>
      <c r="AI64" s="1897" t="str">
        <f>IF(AI63="","",VLOOKUP(AI63,シフト記号表!$C$6:$L$47,10,FALSE))</f>
        <v/>
      </c>
      <c r="AJ64" s="1912" t="str">
        <f>IF(AJ63="","",VLOOKUP(AJ63,シフト記号表!$C$6:$L$47,10,FALSE))</f>
        <v/>
      </c>
      <c r="AK64" s="1885" t="str">
        <f>IF(AK63="","",VLOOKUP(AK63,シフト記号表!$C$6:$L$47,10,FALSE))</f>
        <v/>
      </c>
      <c r="AL64" s="1897" t="str">
        <f>IF(AL63="","",VLOOKUP(AL63,シフト記号表!$C$6:$L$47,10,FALSE))</f>
        <v/>
      </c>
      <c r="AM64" s="1897" t="str">
        <f>IF(AM63="","",VLOOKUP(AM63,シフト記号表!$C$6:$L$47,10,FALSE))</f>
        <v/>
      </c>
      <c r="AN64" s="1897" t="str">
        <f>IF(AN63="","",VLOOKUP(AN63,シフト記号表!$C$6:$L$47,10,FALSE))</f>
        <v/>
      </c>
      <c r="AO64" s="1897" t="str">
        <f>IF(AO63="","",VLOOKUP(AO63,シフト記号表!$C$6:$L$47,10,FALSE))</f>
        <v/>
      </c>
      <c r="AP64" s="1897" t="str">
        <f>IF(AP63="","",VLOOKUP(AP63,シフト記号表!$C$6:$L$47,10,FALSE))</f>
        <v/>
      </c>
      <c r="AQ64" s="1912" t="str">
        <f>IF(AQ63="","",VLOOKUP(AQ63,シフト記号表!$C$6:$L$47,10,FALSE))</f>
        <v/>
      </c>
      <c r="AR64" s="1885" t="str">
        <f>IF(AR63="","",VLOOKUP(AR63,シフト記号表!$C$6:$L$47,10,FALSE))</f>
        <v/>
      </c>
      <c r="AS64" s="1897" t="str">
        <f>IF(AS63="","",VLOOKUP(AS63,シフト記号表!$C$6:$L$47,10,FALSE))</f>
        <v/>
      </c>
      <c r="AT64" s="1897" t="str">
        <f>IF(AT63="","",VLOOKUP(AT63,シフト記号表!$C$6:$L$47,10,FALSE))</f>
        <v/>
      </c>
      <c r="AU64" s="1897" t="str">
        <f>IF(AU63="","",VLOOKUP(AU63,シフト記号表!$C$6:$L$47,10,FALSE))</f>
        <v/>
      </c>
      <c r="AV64" s="1897" t="str">
        <f>IF(AV63="","",VLOOKUP(AV63,シフト記号表!$C$6:$L$47,10,FALSE))</f>
        <v/>
      </c>
      <c r="AW64" s="1897" t="str">
        <f>IF(AW63="","",VLOOKUP(AW63,シフト記号表!$C$6:$L$47,10,FALSE))</f>
        <v/>
      </c>
      <c r="AX64" s="1912" t="str">
        <f>IF(AX63="","",VLOOKUP(AX63,シフト記号表!$C$6:$L$47,10,FALSE))</f>
        <v/>
      </c>
      <c r="AY64" s="1885" t="str">
        <f>IF(AY63="","",VLOOKUP(AY63,シフト記号表!$C$6:$L$47,10,FALSE))</f>
        <v/>
      </c>
      <c r="AZ64" s="1897" t="str">
        <f>IF(AZ63="","",VLOOKUP(AZ63,シフト記号表!$C$6:$L$47,10,FALSE))</f>
        <v/>
      </c>
      <c r="BA64" s="1897" t="str">
        <f>IF(BA63="","",VLOOKUP(BA63,シフト記号表!$C$6:$L$47,10,FALSE))</f>
        <v/>
      </c>
      <c r="BB64" s="1943">
        <f>IF($BE$3="４週",SUM(W64:AX64),IF($BE$3="暦月",SUM(W64:BA64),""))</f>
        <v>0</v>
      </c>
      <c r="BC64" s="1951"/>
      <c r="BD64" s="1960">
        <f>IF($BE$3="４週",BB64/4,IF($BE$3="暦月",(BB64/($BE$8/7)),""))</f>
        <v>0</v>
      </c>
      <c r="BE64" s="1951"/>
      <c r="BF64" s="1971"/>
      <c r="BG64" s="1976"/>
      <c r="BH64" s="1976"/>
      <c r="BI64" s="1976"/>
      <c r="BJ64" s="1987"/>
    </row>
    <row r="65" spans="2:62" ht="20.25" customHeight="1">
      <c r="B65" s="1742">
        <f>B63+1</f>
        <v>26</v>
      </c>
      <c r="C65" s="1756"/>
      <c r="D65" s="1767"/>
      <c r="E65" s="1774"/>
      <c r="F65" s="1779"/>
      <c r="G65" s="1774"/>
      <c r="H65" s="1779"/>
      <c r="I65" s="1788"/>
      <c r="J65" s="1802"/>
      <c r="K65" s="1808"/>
      <c r="L65" s="1824"/>
      <c r="M65" s="1824"/>
      <c r="N65" s="1767"/>
      <c r="O65" s="1831"/>
      <c r="P65" s="1836"/>
      <c r="Q65" s="1836"/>
      <c r="R65" s="1836"/>
      <c r="S65" s="1847"/>
      <c r="T65" s="1857" t="s">
        <v>770</v>
      </c>
      <c r="U65" s="1864"/>
      <c r="V65" s="1875"/>
      <c r="W65" s="1886"/>
      <c r="X65" s="1898"/>
      <c r="Y65" s="1898"/>
      <c r="Z65" s="1898"/>
      <c r="AA65" s="1898"/>
      <c r="AB65" s="1898"/>
      <c r="AC65" s="1913"/>
      <c r="AD65" s="1886"/>
      <c r="AE65" s="1898"/>
      <c r="AF65" s="1898"/>
      <c r="AG65" s="1898"/>
      <c r="AH65" s="1898"/>
      <c r="AI65" s="1898"/>
      <c r="AJ65" s="1913"/>
      <c r="AK65" s="1886"/>
      <c r="AL65" s="1898"/>
      <c r="AM65" s="1898"/>
      <c r="AN65" s="1898"/>
      <c r="AO65" s="1898"/>
      <c r="AP65" s="1898"/>
      <c r="AQ65" s="1913"/>
      <c r="AR65" s="1886"/>
      <c r="AS65" s="1898"/>
      <c r="AT65" s="1898"/>
      <c r="AU65" s="1898"/>
      <c r="AV65" s="1898"/>
      <c r="AW65" s="1898"/>
      <c r="AX65" s="1913"/>
      <c r="AY65" s="1886"/>
      <c r="AZ65" s="1898"/>
      <c r="BA65" s="1937"/>
      <c r="BB65" s="1944"/>
      <c r="BC65" s="1952"/>
      <c r="BD65" s="1961"/>
      <c r="BE65" s="1967"/>
      <c r="BF65" s="1972"/>
      <c r="BG65" s="1977"/>
      <c r="BH65" s="1977"/>
      <c r="BI65" s="1977"/>
      <c r="BJ65" s="1988"/>
    </row>
    <row r="66" spans="2:62" ht="20.25" customHeight="1">
      <c r="B66" s="1743"/>
      <c r="C66" s="1755"/>
      <c r="D66" s="1766"/>
      <c r="E66" s="1774"/>
      <c r="F66" s="1779">
        <f>C65</f>
        <v>0</v>
      </c>
      <c r="G66" s="1774"/>
      <c r="H66" s="1779">
        <f>I65</f>
        <v>0</v>
      </c>
      <c r="I66" s="1787"/>
      <c r="J66" s="1801"/>
      <c r="K66" s="1807"/>
      <c r="L66" s="1823"/>
      <c r="M66" s="1823"/>
      <c r="N66" s="1766"/>
      <c r="O66" s="1831"/>
      <c r="P66" s="1836"/>
      <c r="Q66" s="1836"/>
      <c r="R66" s="1836"/>
      <c r="S66" s="1847"/>
      <c r="T66" s="1856" t="s">
        <v>128</v>
      </c>
      <c r="U66" s="1863"/>
      <c r="V66" s="1874"/>
      <c r="W66" s="1885" t="str">
        <f>IF(W65="","",VLOOKUP(W65,シフト記号表!$C$6:$L$47,10,FALSE))</f>
        <v/>
      </c>
      <c r="X66" s="1897" t="str">
        <f>IF(X65="","",VLOOKUP(X65,シフト記号表!$C$6:$L$47,10,FALSE))</f>
        <v/>
      </c>
      <c r="Y66" s="1897" t="str">
        <f>IF(Y65="","",VLOOKUP(Y65,シフト記号表!$C$6:$L$47,10,FALSE))</f>
        <v/>
      </c>
      <c r="Z66" s="1897" t="str">
        <f>IF(Z65="","",VLOOKUP(Z65,シフト記号表!$C$6:$L$47,10,FALSE))</f>
        <v/>
      </c>
      <c r="AA66" s="1897" t="str">
        <f>IF(AA65="","",VLOOKUP(AA65,シフト記号表!$C$6:$L$47,10,FALSE))</f>
        <v/>
      </c>
      <c r="AB66" s="1897" t="str">
        <f>IF(AB65="","",VLOOKUP(AB65,シフト記号表!$C$6:$L$47,10,FALSE))</f>
        <v/>
      </c>
      <c r="AC66" s="1912" t="str">
        <f>IF(AC65="","",VLOOKUP(AC65,シフト記号表!$C$6:$L$47,10,FALSE))</f>
        <v/>
      </c>
      <c r="AD66" s="1885" t="str">
        <f>IF(AD65="","",VLOOKUP(AD65,シフト記号表!$C$6:$L$47,10,FALSE))</f>
        <v/>
      </c>
      <c r="AE66" s="1897" t="str">
        <f>IF(AE65="","",VLOOKUP(AE65,シフト記号表!$C$6:$L$47,10,FALSE))</f>
        <v/>
      </c>
      <c r="AF66" s="1897" t="str">
        <f>IF(AF65="","",VLOOKUP(AF65,シフト記号表!$C$6:$L$47,10,FALSE))</f>
        <v/>
      </c>
      <c r="AG66" s="1897" t="str">
        <f>IF(AG65="","",VLOOKUP(AG65,シフト記号表!$C$6:$L$47,10,FALSE))</f>
        <v/>
      </c>
      <c r="AH66" s="1897" t="str">
        <f>IF(AH65="","",VLOOKUP(AH65,シフト記号表!$C$6:$L$47,10,FALSE))</f>
        <v/>
      </c>
      <c r="AI66" s="1897" t="str">
        <f>IF(AI65="","",VLOOKUP(AI65,シフト記号表!$C$6:$L$47,10,FALSE))</f>
        <v/>
      </c>
      <c r="AJ66" s="1912" t="str">
        <f>IF(AJ65="","",VLOOKUP(AJ65,シフト記号表!$C$6:$L$47,10,FALSE))</f>
        <v/>
      </c>
      <c r="AK66" s="1885" t="str">
        <f>IF(AK65="","",VLOOKUP(AK65,シフト記号表!$C$6:$L$47,10,FALSE))</f>
        <v/>
      </c>
      <c r="AL66" s="1897" t="str">
        <f>IF(AL65="","",VLOOKUP(AL65,シフト記号表!$C$6:$L$47,10,FALSE))</f>
        <v/>
      </c>
      <c r="AM66" s="1897" t="str">
        <f>IF(AM65="","",VLOOKUP(AM65,シフト記号表!$C$6:$L$47,10,FALSE))</f>
        <v/>
      </c>
      <c r="AN66" s="1897" t="str">
        <f>IF(AN65="","",VLOOKUP(AN65,シフト記号表!$C$6:$L$47,10,FALSE))</f>
        <v/>
      </c>
      <c r="AO66" s="1897" t="str">
        <f>IF(AO65="","",VLOOKUP(AO65,シフト記号表!$C$6:$L$47,10,FALSE))</f>
        <v/>
      </c>
      <c r="AP66" s="1897" t="str">
        <f>IF(AP65="","",VLOOKUP(AP65,シフト記号表!$C$6:$L$47,10,FALSE))</f>
        <v/>
      </c>
      <c r="AQ66" s="1912" t="str">
        <f>IF(AQ65="","",VLOOKUP(AQ65,シフト記号表!$C$6:$L$47,10,FALSE))</f>
        <v/>
      </c>
      <c r="AR66" s="1885" t="str">
        <f>IF(AR65="","",VLOOKUP(AR65,シフト記号表!$C$6:$L$47,10,FALSE))</f>
        <v/>
      </c>
      <c r="AS66" s="1897" t="str">
        <f>IF(AS65="","",VLOOKUP(AS65,シフト記号表!$C$6:$L$47,10,FALSE))</f>
        <v/>
      </c>
      <c r="AT66" s="1897" t="str">
        <f>IF(AT65="","",VLOOKUP(AT65,シフト記号表!$C$6:$L$47,10,FALSE))</f>
        <v/>
      </c>
      <c r="AU66" s="1897" t="str">
        <f>IF(AU65="","",VLOOKUP(AU65,シフト記号表!$C$6:$L$47,10,FALSE))</f>
        <v/>
      </c>
      <c r="AV66" s="1897" t="str">
        <f>IF(AV65="","",VLOOKUP(AV65,シフト記号表!$C$6:$L$47,10,FALSE))</f>
        <v/>
      </c>
      <c r="AW66" s="1897" t="str">
        <f>IF(AW65="","",VLOOKUP(AW65,シフト記号表!$C$6:$L$47,10,FALSE))</f>
        <v/>
      </c>
      <c r="AX66" s="1912" t="str">
        <f>IF(AX65="","",VLOOKUP(AX65,シフト記号表!$C$6:$L$47,10,FALSE))</f>
        <v/>
      </c>
      <c r="AY66" s="1885" t="str">
        <f>IF(AY65="","",VLOOKUP(AY65,シフト記号表!$C$6:$L$47,10,FALSE))</f>
        <v/>
      </c>
      <c r="AZ66" s="1897" t="str">
        <f>IF(AZ65="","",VLOOKUP(AZ65,シフト記号表!$C$6:$L$47,10,FALSE))</f>
        <v/>
      </c>
      <c r="BA66" s="1897" t="str">
        <f>IF(BA65="","",VLOOKUP(BA65,シフト記号表!$C$6:$L$47,10,FALSE))</f>
        <v/>
      </c>
      <c r="BB66" s="1943">
        <f>IF($BE$3="４週",SUM(W66:AX66),IF($BE$3="暦月",SUM(W66:BA66),""))</f>
        <v>0</v>
      </c>
      <c r="BC66" s="1951"/>
      <c r="BD66" s="1960">
        <f>IF($BE$3="４週",BB66/4,IF($BE$3="暦月",(BB66/($BE$8/7)),""))</f>
        <v>0</v>
      </c>
      <c r="BE66" s="1951"/>
      <c r="BF66" s="1971"/>
      <c r="BG66" s="1976"/>
      <c r="BH66" s="1976"/>
      <c r="BI66" s="1976"/>
      <c r="BJ66" s="1987"/>
    </row>
    <row r="67" spans="2:62" ht="20.25" customHeight="1">
      <c r="B67" s="1742">
        <f>B65+1</f>
        <v>27</v>
      </c>
      <c r="C67" s="1756"/>
      <c r="D67" s="1767"/>
      <c r="E67" s="1774"/>
      <c r="F67" s="1779"/>
      <c r="G67" s="1774"/>
      <c r="H67" s="1779"/>
      <c r="I67" s="1788"/>
      <c r="J67" s="1802"/>
      <c r="K67" s="1808"/>
      <c r="L67" s="1824"/>
      <c r="M67" s="1824"/>
      <c r="N67" s="1767"/>
      <c r="O67" s="1831"/>
      <c r="P67" s="1836"/>
      <c r="Q67" s="1836"/>
      <c r="R67" s="1836"/>
      <c r="S67" s="1847"/>
      <c r="T67" s="1857" t="s">
        <v>770</v>
      </c>
      <c r="U67" s="1864"/>
      <c r="V67" s="1875"/>
      <c r="W67" s="1886"/>
      <c r="X67" s="1898"/>
      <c r="Y67" s="1898"/>
      <c r="Z67" s="1898"/>
      <c r="AA67" s="1898"/>
      <c r="AB67" s="1898"/>
      <c r="AC67" s="1913"/>
      <c r="AD67" s="1886"/>
      <c r="AE67" s="1898"/>
      <c r="AF67" s="1898"/>
      <c r="AG67" s="1898"/>
      <c r="AH67" s="1898"/>
      <c r="AI67" s="1898"/>
      <c r="AJ67" s="1913"/>
      <c r="AK67" s="1886"/>
      <c r="AL67" s="1898"/>
      <c r="AM67" s="1898"/>
      <c r="AN67" s="1898"/>
      <c r="AO67" s="1898"/>
      <c r="AP67" s="1898"/>
      <c r="AQ67" s="1913"/>
      <c r="AR67" s="1886"/>
      <c r="AS67" s="1898"/>
      <c r="AT67" s="1898"/>
      <c r="AU67" s="1898"/>
      <c r="AV67" s="1898"/>
      <c r="AW67" s="1898"/>
      <c r="AX67" s="1913"/>
      <c r="AY67" s="1886"/>
      <c r="AZ67" s="1898"/>
      <c r="BA67" s="1937"/>
      <c r="BB67" s="1944"/>
      <c r="BC67" s="1952"/>
      <c r="BD67" s="1961"/>
      <c r="BE67" s="1967"/>
      <c r="BF67" s="1972"/>
      <c r="BG67" s="1977"/>
      <c r="BH67" s="1977"/>
      <c r="BI67" s="1977"/>
      <c r="BJ67" s="1988"/>
    </row>
    <row r="68" spans="2:62" ht="20.25" customHeight="1">
      <c r="B68" s="1743"/>
      <c r="C68" s="1755"/>
      <c r="D68" s="1766"/>
      <c r="E68" s="1774"/>
      <c r="F68" s="1779">
        <f>C67</f>
        <v>0</v>
      </c>
      <c r="G68" s="1774"/>
      <c r="H68" s="1779">
        <f>I67</f>
        <v>0</v>
      </c>
      <c r="I68" s="1787"/>
      <c r="J68" s="1801"/>
      <c r="K68" s="1807"/>
      <c r="L68" s="1823"/>
      <c r="M68" s="1823"/>
      <c r="N68" s="1766"/>
      <c r="O68" s="1831"/>
      <c r="P68" s="1836"/>
      <c r="Q68" s="1836"/>
      <c r="R68" s="1836"/>
      <c r="S68" s="1847"/>
      <c r="T68" s="1856" t="s">
        <v>128</v>
      </c>
      <c r="U68" s="1863"/>
      <c r="V68" s="1874"/>
      <c r="W68" s="1885" t="str">
        <f>IF(W67="","",VLOOKUP(W67,シフト記号表!$C$6:$L$47,10,FALSE))</f>
        <v/>
      </c>
      <c r="X68" s="1897" t="str">
        <f>IF(X67="","",VLOOKUP(X67,シフト記号表!$C$6:$L$47,10,FALSE))</f>
        <v/>
      </c>
      <c r="Y68" s="1897" t="str">
        <f>IF(Y67="","",VLOOKUP(Y67,シフト記号表!$C$6:$L$47,10,FALSE))</f>
        <v/>
      </c>
      <c r="Z68" s="1897" t="str">
        <f>IF(Z67="","",VLOOKUP(Z67,シフト記号表!$C$6:$L$47,10,FALSE))</f>
        <v/>
      </c>
      <c r="AA68" s="1897" t="str">
        <f>IF(AA67="","",VLOOKUP(AA67,シフト記号表!$C$6:$L$47,10,FALSE))</f>
        <v/>
      </c>
      <c r="AB68" s="1897" t="str">
        <f>IF(AB67="","",VLOOKUP(AB67,シフト記号表!$C$6:$L$47,10,FALSE))</f>
        <v/>
      </c>
      <c r="AC68" s="1912" t="str">
        <f>IF(AC67="","",VLOOKUP(AC67,シフト記号表!$C$6:$L$47,10,FALSE))</f>
        <v/>
      </c>
      <c r="AD68" s="1885" t="str">
        <f>IF(AD67="","",VLOOKUP(AD67,シフト記号表!$C$6:$L$47,10,FALSE))</f>
        <v/>
      </c>
      <c r="AE68" s="1897" t="str">
        <f>IF(AE67="","",VLOOKUP(AE67,シフト記号表!$C$6:$L$47,10,FALSE))</f>
        <v/>
      </c>
      <c r="AF68" s="1897" t="str">
        <f>IF(AF67="","",VLOOKUP(AF67,シフト記号表!$C$6:$L$47,10,FALSE))</f>
        <v/>
      </c>
      <c r="AG68" s="1897" t="str">
        <f>IF(AG67="","",VLOOKUP(AG67,シフト記号表!$C$6:$L$47,10,FALSE))</f>
        <v/>
      </c>
      <c r="AH68" s="1897" t="str">
        <f>IF(AH67="","",VLOOKUP(AH67,シフト記号表!$C$6:$L$47,10,FALSE))</f>
        <v/>
      </c>
      <c r="AI68" s="1897" t="str">
        <f>IF(AI67="","",VLOOKUP(AI67,シフト記号表!$C$6:$L$47,10,FALSE))</f>
        <v/>
      </c>
      <c r="AJ68" s="1912" t="str">
        <f>IF(AJ67="","",VLOOKUP(AJ67,シフト記号表!$C$6:$L$47,10,FALSE))</f>
        <v/>
      </c>
      <c r="AK68" s="1885" t="str">
        <f>IF(AK67="","",VLOOKUP(AK67,シフト記号表!$C$6:$L$47,10,FALSE))</f>
        <v/>
      </c>
      <c r="AL68" s="1897" t="str">
        <f>IF(AL67="","",VLOOKUP(AL67,シフト記号表!$C$6:$L$47,10,FALSE))</f>
        <v/>
      </c>
      <c r="AM68" s="1897" t="str">
        <f>IF(AM67="","",VLOOKUP(AM67,シフト記号表!$C$6:$L$47,10,FALSE))</f>
        <v/>
      </c>
      <c r="AN68" s="1897" t="str">
        <f>IF(AN67="","",VLOOKUP(AN67,シフト記号表!$C$6:$L$47,10,FALSE))</f>
        <v/>
      </c>
      <c r="AO68" s="1897" t="str">
        <f>IF(AO67="","",VLOOKUP(AO67,シフト記号表!$C$6:$L$47,10,FALSE))</f>
        <v/>
      </c>
      <c r="AP68" s="1897" t="str">
        <f>IF(AP67="","",VLOOKUP(AP67,シフト記号表!$C$6:$L$47,10,FALSE))</f>
        <v/>
      </c>
      <c r="AQ68" s="1912" t="str">
        <f>IF(AQ67="","",VLOOKUP(AQ67,シフト記号表!$C$6:$L$47,10,FALSE))</f>
        <v/>
      </c>
      <c r="AR68" s="1885" t="str">
        <f>IF(AR67="","",VLOOKUP(AR67,シフト記号表!$C$6:$L$47,10,FALSE))</f>
        <v/>
      </c>
      <c r="AS68" s="1897" t="str">
        <f>IF(AS67="","",VLOOKUP(AS67,シフト記号表!$C$6:$L$47,10,FALSE))</f>
        <v/>
      </c>
      <c r="AT68" s="1897" t="str">
        <f>IF(AT67="","",VLOOKUP(AT67,シフト記号表!$C$6:$L$47,10,FALSE))</f>
        <v/>
      </c>
      <c r="AU68" s="1897" t="str">
        <f>IF(AU67="","",VLOOKUP(AU67,シフト記号表!$C$6:$L$47,10,FALSE))</f>
        <v/>
      </c>
      <c r="AV68" s="1897" t="str">
        <f>IF(AV67="","",VLOOKUP(AV67,シフト記号表!$C$6:$L$47,10,FALSE))</f>
        <v/>
      </c>
      <c r="AW68" s="1897" t="str">
        <f>IF(AW67="","",VLOOKUP(AW67,シフト記号表!$C$6:$L$47,10,FALSE))</f>
        <v/>
      </c>
      <c r="AX68" s="1912" t="str">
        <f>IF(AX67="","",VLOOKUP(AX67,シフト記号表!$C$6:$L$47,10,FALSE))</f>
        <v/>
      </c>
      <c r="AY68" s="1885" t="str">
        <f>IF(AY67="","",VLOOKUP(AY67,シフト記号表!$C$6:$L$47,10,FALSE))</f>
        <v/>
      </c>
      <c r="AZ68" s="1897" t="str">
        <f>IF(AZ67="","",VLOOKUP(AZ67,シフト記号表!$C$6:$L$47,10,FALSE))</f>
        <v/>
      </c>
      <c r="BA68" s="1897" t="str">
        <f>IF(BA67="","",VLOOKUP(BA67,シフト記号表!$C$6:$L$47,10,FALSE))</f>
        <v/>
      </c>
      <c r="BB68" s="1943">
        <f>IF($BE$3="４週",SUM(W68:AX68),IF($BE$3="暦月",SUM(W68:BA68),""))</f>
        <v>0</v>
      </c>
      <c r="BC68" s="1951"/>
      <c r="BD68" s="1960">
        <f>IF($BE$3="４週",BB68/4,IF($BE$3="暦月",(BB68/($BE$8/7)),""))</f>
        <v>0</v>
      </c>
      <c r="BE68" s="1951"/>
      <c r="BF68" s="1971"/>
      <c r="BG68" s="1976"/>
      <c r="BH68" s="1976"/>
      <c r="BI68" s="1976"/>
      <c r="BJ68" s="1987"/>
    </row>
    <row r="69" spans="2:62" ht="20.25" customHeight="1">
      <c r="B69" s="1742">
        <f>B67+1</f>
        <v>28</v>
      </c>
      <c r="C69" s="1756"/>
      <c r="D69" s="1767"/>
      <c r="E69" s="1774"/>
      <c r="F69" s="1779"/>
      <c r="G69" s="1774"/>
      <c r="H69" s="1779"/>
      <c r="I69" s="1788"/>
      <c r="J69" s="1802"/>
      <c r="K69" s="1808"/>
      <c r="L69" s="1824"/>
      <c r="M69" s="1824"/>
      <c r="N69" s="1767"/>
      <c r="O69" s="1831"/>
      <c r="P69" s="1836"/>
      <c r="Q69" s="1836"/>
      <c r="R69" s="1836"/>
      <c r="S69" s="1847"/>
      <c r="T69" s="1857" t="s">
        <v>770</v>
      </c>
      <c r="U69" s="1864"/>
      <c r="V69" s="1875"/>
      <c r="W69" s="1886"/>
      <c r="X69" s="1898"/>
      <c r="Y69" s="1898"/>
      <c r="Z69" s="1898"/>
      <c r="AA69" s="1898"/>
      <c r="AB69" s="1898"/>
      <c r="AC69" s="1913"/>
      <c r="AD69" s="1886"/>
      <c r="AE69" s="1898"/>
      <c r="AF69" s="1898"/>
      <c r="AG69" s="1898"/>
      <c r="AH69" s="1898"/>
      <c r="AI69" s="1898"/>
      <c r="AJ69" s="1913"/>
      <c r="AK69" s="1886"/>
      <c r="AL69" s="1898"/>
      <c r="AM69" s="1898"/>
      <c r="AN69" s="1898"/>
      <c r="AO69" s="1898"/>
      <c r="AP69" s="1898"/>
      <c r="AQ69" s="1913"/>
      <c r="AR69" s="1886"/>
      <c r="AS69" s="1898"/>
      <c r="AT69" s="1898"/>
      <c r="AU69" s="1898"/>
      <c r="AV69" s="1898"/>
      <c r="AW69" s="1898"/>
      <c r="AX69" s="1913"/>
      <c r="AY69" s="1886"/>
      <c r="AZ69" s="1898"/>
      <c r="BA69" s="1937"/>
      <c r="BB69" s="1944"/>
      <c r="BC69" s="1952"/>
      <c r="BD69" s="1961"/>
      <c r="BE69" s="1967"/>
      <c r="BF69" s="1972"/>
      <c r="BG69" s="1977"/>
      <c r="BH69" s="1977"/>
      <c r="BI69" s="1977"/>
      <c r="BJ69" s="1988"/>
    </row>
    <row r="70" spans="2:62" ht="20.25" customHeight="1">
      <c r="B70" s="1743"/>
      <c r="C70" s="1755"/>
      <c r="D70" s="1766"/>
      <c r="E70" s="1774"/>
      <c r="F70" s="1779">
        <f>C69</f>
        <v>0</v>
      </c>
      <c r="G70" s="1774"/>
      <c r="H70" s="1779">
        <f>I69</f>
        <v>0</v>
      </c>
      <c r="I70" s="1787"/>
      <c r="J70" s="1801"/>
      <c r="K70" s="1807"/>
      <c r="L70" s="1823"/>
      <c r="M70" s="1823"/>
      <c r="N70" s="1766"/>
      <c r="O70" s="1831"/>
      <c r="P70" s="1836"/>
      <c r="Q70" s="1836"/>
      <c r="R70" s="1836"/>
      <c r="S70" s="1847"/>
      <c r="T70" s="1856" t="s">
        <v>128</v>
      </c>
      <c r="U70" s="1863"/>
      <c r="V70" s="1874"/>
      <c r="W70" s="1885" t="str">
        <f>IF(W69="","",VLOOKUP(W69,シフト記号表!$C$6:$L$47,10,FALSE))</f>
        <v/>
      </c>
      <c r="X70" s="1897" t="str">
        <f>IF(X69="","",VLOOKUP(X69,シフト記号表!$C$6:$L$47,10,FALSE))</f>
        <v/>
      </c>
      <c r="Y70" s="1897" t="str">
        <f>IF(Y69="","",VLOOKUP(Y69,シフト記号表!$C$6:$L$47,10,FALSE))</f>
        <v/>
      </c>
      <c r="Z70" s="1897" t="str">
        <f>IF(Z69="","",VLOOKUP(Z69,シフト記号表!$C$6:$L$47,10,FALSE))</f>
        <v/>
      </c>
      <c r="AA70" s="1897" t="str">
        <f>IF(AA69="","",VLOOKUP(AA69,シフト記号表!$C$6:$L$47,10,FALSE))</f>
        <v/>
      </c>
      <c r="AB70" s="1897" t="str">
        <f>IF(AB69="","",VLOOKUP(AB69,シフト記号表!$C$6:$L$47,10,FALSE))</f>
        <v/>
      </c>
      <c r="AC70" s="1912" t="str">
        <f>IF(AC69="","",VLOOKUP(AC69,シフト記号表!$C$6:$L$47,10,FALSE))</f>
        <v/>
      </c>
      <c r="AD70" s="1885" t="str">
        <f>IF(AD69="","",VLOOKUP(AD69,シフト記号表!$C$6:$L$47,10,FALSE))</f>
        <v/>
      </c>
      <c r="AE70" s="1897" t="str">
        <f>IF(AE69="","",VLOOKUP(AE69,シフト記号表!$C$6:$L$47,10,FALSE))</f>
        <v/>
      </c>
      <c r="AF70" s="1897" t="str">
        <f>IF(AF69="","",VLOOKUP(AF69,シフト記号表!$C$6:$L$47,10,FALSE))</f>
        <v/>
      </c>
      <c r="AG70" s="1897" t="str">
        <f>IF(AG69="","",VLOOKUP(AG69,シフト記号表!$C$6:$L$47,10,FALSE))</f>
        <v/>
      </c>
      <c r="AH70" s="1897" t="str">
        <f>IF(AH69="","",VLOOKUP(AH69,シフト記号表!$C$6:$L$47,10,FALSE))</f>
        <v/>
      </c>
      <c r="AI70" s="1897" t="str">
        <f>IF(AI69="","",VLOOKUP(AI69,シフト記号表!$C$6:$L$47,10,FALSE))</f>
        <v/>
      </c>
      <c r="AJ70" s="1912" t="str">
        <f>IF(AJ69="","",VLOOKUP(AJ69,シフト記号表!$C$6:$L$47,10,FALSE))</f>
        <v/>
      </c>
      <c r="AK70" s="1885" t="str">
        <f>IF(AK69="","",VLOOKUP(AK69,シフト記号表!$C$6:$L$47,10,FALSE))</f>
        <v/>
      </c>
      <c r="AL70" s="1897" t="str">
        <f>IF(AL69="","",VLOOKUP(AL69,シフト記号表!$C$6:$L$47,10,FALSE))</f>
        <v/>
      </c>
      <c r="AM70" s="1897" t="str">
        <f>IF(AM69="","",VLOOKUP(AM69,シフト記号表!$C$6:$L$47,10,FALSE))</f>
        <v/>
      </c>
      <c r="AN70" s="1897" t="str">
        <f>IF(AN69="","",VLOOKUP(AN69,シフト記号表!$C$6:$L$47,10,FALSE))</f>
        <v/>
      </c>
      <c r="AO70" s="1897" t="str">
        <f>IF(AO69="","",VLOOKUP(AO69,シフト記号表!$C$6:$L$47,10,FALSE))</f>
        <v/>
      </c>
      <c r="AP70" s="1897" t="str">
        <f>IF(AP69="","",VLOOKUP(AP69,シフト記号表!$C$6:$L$47,10,FALSE))</f>
        <v/>
      </c>
      <c r="AQ70" s="1912" t="str">
        <f>IF(AQ69="","",VLOOKUP(AQ69,シフト記号表!$C$6:$L$47,10,FALSE))</f>
        <v/>
      </c>
      <c r="AR70" s="1885" t="str">
        <f>IF(AR69="","",VLOOKUP(AR69,シフト記号表!$C$6:$L$47,10,FALSE))</f>
        <v/>
      </c>
      <c r="AS70" s="1897" t="str">
        <f>IF(AS69="","",VLOOKUP(AS69,シフト記号表!$C$6:$L$47,10,FALSE))</f>
        <v/>
      </c>
      <c r="AT70" s="1897" t="str">
        <f>IF(AT69="","",VLOOKUP(AT69,シフト記号表!$C$6:$L$47,10,FALSE))</f>
        <v/>
      </c>
      <c r="AU70" s="1897" t="str">
        <f>IF(AU69="","",VLOOKUP(AU69,シフト記号表!$C$6:$L$47,10,FALSE))</f>
        <v/>
      </c>
      <c r="AV70" s="1897" t="str">
        <f>IF(AV69="","",VLOOKUP(AV69,シフト記号表!$C$6:$L$47,10,FALSE))</f>
        <v/>
      </c>
      <c r="AW70" s="1897" t="str">
        <f>IF(AW69="","",VLOOKUP(AW69,シフト記号表!$C$6:$L$47,10,FALSE))</f>
        <v/>
      </c>
      <c r="AX70" s="1912" t="str">
        <f>IF(AX69="","",VLOOKUP(AX69,シフト記号表!$C$6:$L$47,10,FALSE))</f>
        <v/>
      </c>
      <c r="AY70" s="1885" t="str">
        <f>IF(AY69="","",VLOOKUP(AY69,シフト記号表!$C$6:$L$47,10,FALSE))</f>
        <v/>
      </c>
      <c r="AZ70" s="1897" t="str">
        <f>IF(AZ69="","",VLOOKUP(AZ69,シフト記号表!$C$6:$L$47,10,FALSE))</f>
        <v/>
      </c>
      <c r="BA70" s="1897" t="str">
        <f>IF(BA69="","",VLOOKUP(BA69,シフト記号表!$C$6:$L$47,10,FALSE))</f>
        <v/>
      </c>
      <c r="BB70" s="1943">
        <f>IF($BE$3="４週",SUM(W70:AX70),IF($BE$3="暦月",SUM(W70:BA70),""))</f>
        <v>0</v>
      </c>
      <c r="BC70" s="1951"/>
      <c r="BD70" s="1960">
        <f>IF($BE$3="４週",BB70/4,IF($BE$3="暦月",(BB70/($BE$8/7)),""))</f>
        <v>0</v>
      </c>
      <c r="BE70" s="1951"/>
      <c r="BF70" s="1971"/>
      <c r="BG70" s="1976"/>
      <c r="BH70" s="1976"/>
      <c r="BI70" s="1976"/>
      <c r="BJ70" s="1987"/>
    </row>
    <row r="71" spans="2:62" ht="20.25" customHeight="1">
      <c r="B71" s="1742">
        <f>B69+1</f>
        <v>29</v>
      </c>
      <c r="C71" s="1756"/>
      <c r="D71" s="1767"/>
      <c r="E71" s="1774"/>
      <c r="F71" s="1779"/>
      <c r="G71" s="1774"/>
      <c r="H71" s="1779"/>
      <c r="I71" s="1788"/>
      <c r="J71" s="1802"/>
      <c r="K71" s="1808"/>
      <c r="L71" s="1824"/>
      <c r="M71" s="1824"/>
      <c r="N71" s="1767"/>
      <c r="O71" s="1831"/>
      <c r="P71" s="1836"/>
      <c r="Q71" s="1836"/>
      <c r="R71" s="1836"/>
      <c r="S71" s="1847"/>
      <c r="T71" s="1857" t="s">
        <v>770</v>
      </c>
      <c r="U71" s="1864"/>
      <c r="V71" s="1875"/>
      <c r="W71" s="1886"/>
      <c r="X71" s="1898"/>
      <c r="Y71" s="1898"/>
      <c r="Z71" s="1898"/>
      <c r="AA71" s="1898"/>
      <c r="AB71" s="1898"/>
      <c r="AC71" s="1913"/>
      <c r="AD71" s="1886"/>
      <c r="AE71" s="1898"/>
      <c r="AF71" s="1898"/>
      <c r="AG71" s="1898"/>
      <c r="AH71" s="1898"/>
      <c r="AI71" s="1898"/>
      <c r="AJ71" s="1913"/>
      <c r="AK71" s="1886"/>
      <c r="AL71" s="1898"/>
      <c r="AM71" s="1898"/>
      <c r="AN71" s="1898"/>
      <c r="AO71" s="1898"/>
      <c r="AP71" s="1898"/>
      <c r="AQ71" s="1913"/>
      <c r="AR71" s="1886"/>
      <c r="AS71" s="1898"/>
      <c r="AT71" s="1898"/>
      <c r="AU71" s="1898"/>
      <c r="AV71" s="1898"/>
      <c r="AW71" s="1898"/>
      <c r="AX71" s="1913"/>
      <c r="AY71" s="1886"/>
      <c r="AZ71" s="1898"/>
      <c r="BA71" s="1937"/>
      <c r="BB71" s="1944"/>
      <c r="BC71" s="1952"/>
      <c r="BD71" s="1961"/>
      <c r="BE71" s="1967"/>
      <c r="BF71" s="1972"/>
      <c r="BG71" s="1977"/>
      <c r="BH71" s="1977"/>
      <c r="BI71" s="1977"/>
      <c r="BJ71" s="1988"/>
    </row>
    <row r="72" spans="2:62" ht="20.25" customHeight="1">
      <c r="B72" s="1743"/>
      <c r="C72" s="1757"/>
      <c r="D72" s="1768"/>
      <c r="E72" s="1776"/>
      <c r="F72" s="1781">
        <f>C71</f>
        <v>0</v>
      </c>
      <c r="G72" s="1776"/>
      <c r="H72" s="1781">
        <f>I71</f>
        <v>0</v>
      </c>
      <c r="I72" s="1789"/>
      <c r="J72" s="1803"/>
      <c r="K72" s="1809"/>
      <c r="L72" s="1825"/>
      <c r="M72" s="1825"/>
      <c r="N72" s="1768"/>
      <c r="O72" s="1831"/>
      <c r="P72" s="1836"/>
      <c r="Q72" s="1836"/>
      <c r="R72" s="1836"/>
      <c r="S72" s="1847"/>
      <c r="T72" s="1856" t="s">
        <v>128</v>
      </c>
      <c r="U72" s="1863"/>
      <c r="V72" s="1874"/>
      <c r="W72" s="1885" t="str">
        <f>IF(W71="","",VLOOKUP(W71,シフト記号表!$C$6:$L$47,10,FALSE))</f>
        <v/>
      </c>
      <c r="X72" s="1897" t="str">
        <f>IF(X71="","",VLOOKUP(X71,シフト記号表!$C$6:$L$47,10,FALSE))</f>
        <v/>
      </c>
      <c r="Y72" s="1897" t="str">
        <f>IF(Y71="","",VLOOKUP(Y71,シフト記号表!$C$6:$L$47,10,FALSE))</f>
        <v/>
      </c>
      <c r="Z72" s="1897" t="str">
        <f>IF(Z71="","",VLOOKUP(Z71,シフト記号表!$C$6:$L$47,10,FALSE))</f>
        <v/>
      </c>
      <c r="AA72" s="1897" t="str">
        <f>IF(AA71="","",VLOOKUP(AA71,シフト記号表!$C$6:$L$47,10,FALSE))</f>
        <v/>
      </c>
      <c r="AB72" s="1897" t="str">
        <f>IF(AB71="","",VLOOKUP(AB71,シフト記号表!$C$6:$L$47,10,FALSE))</f>
        <v/>
      </c>
      <c r="AC72" s="1912" t="str">
        <f>IF(AC71="","",VLOOKUP(AC71,シフト記号表!$C$6:$L$47,10,FALSE))</f>
        <v/>
      </c>
      <c r="AD72" s="1885" t="str">
        <f>IF(AD71="","",VLOOKUP(AD71,シフト記号表!$C$6:$L$47,10,FALSE))</f>
        <v/>
      </c>
      <c r="AE72" s="1897" t="str">
        <f>IF(AE71="","",VLOOKUP(AE71,シフト記号表!$C$6:$L$47,10,FALSE))</f>
        <v/>
      </c>
      <c r="AF72" s="1897" t="str">
        <f>IF(AF71="","",VLOOKUP(AF71,シフト記号表!$C$6:$L$47,10,FALSE))</f>
        <v/>
      </c>
      <c r="AG72" s="1897" t="str">
        <f>IF(AG71="","",VLOOKUP(AG71,シフト記号表!$C$6:$L$47,10,FALSE))</f>
        <v/>
      </c>
      <c r="AH72" s="1897" t="str">
        <f>IF(AH71="","",VLOOKUP(AH71,シフト記号表!$C$6:$L$47,10,FALSE))</f>
        <v/>
      </c>
      <c r="AI72" s="1897" t="str">
        <f>IF(AI71="","",VLOOKUP(AI71,シフト記号表!$C$6:$L$47,10,FALSE))</f>
        <v/>
      </c>
      <c r="AJ72" s="1912" t="str">
        <f>IF(AJ71="","",VLOOKUP(AJ71,シフト記号表!$C$6:$L$47,10,FALSE))</f>
        <v/>
      </c>
      <c r="AK72" s="1885" t="str">
        <f>IF(AK71="","",VLOOKUP(AK71,シフト記号表!$C$6:$L$47,10,FALSE))</f>
        <v/>
      </c>
      <c r="AL72" s="1897" t="str">
        <f>IF(AL71="","",VLOOKUP(AL71,シフト記号表!$C$6:$L$47,10,FALSE))</f>
        <v/>
      </c>
      <c r="AM72" s="1897" t="str">
        <f>IF(AM71="","",VLOOKUP(AM71,シフト記号表!$C$6:$L$47,10,FALSE))</f>
        <v/>
      </c>
      <c r="AN72" s="1897" t="str">
        <f>IF(AN71="","",VLOOKUP(AN71,シフト記号表!$C$6:$L$47,10,FALSE))</f>
        <v/>
      </c>
      <c r="AO72" s="1897" t="str">
        <f>IF(AO71="","",VLOOKUP(AO71,シフト記号表!$C$6:$L$47,10,FALSE))</f>
        <v/>
      </c>
      <c r="AP72" s="1897" t="str">
        <f>IF(AP71="","",VLOOKUP(AP71,シフト記号表!$C$6:$L$47,10,FALSE))</f>
        <v/>
      </c>
      <c r="AQ72" s="1912" t="str">
        <f>IF(AQ71="","",VLOOKUP(AQ71,シフト記号表!$C$6:$L$47,10,FALSE))</f>
        <v/>
      </c>
      <c r="AR72" s="1885" t="str">
        <f>IF(AR71="","",VLOOKUP(AR71,シフト記号表!$C$6:$L$47,10,FALSE))</f>
        <v/>
      </c>
      <c r="AS72" s="1897" t="str">
        <f>IF(AS71="","",VLOOKUP(AS71,シフト記号表!$C$6:$L$47,10,FALSE))</f>
        <v/>
      </c>
      <c r="AT72" s="1897" t="str">
        <f>IF(AT71="","",VLOOKUP(AT71,シフト記号表!$C$6:$L$47,10,FALSE))</f>
        <v/>
      </c>
      <c r="AU72" s="1897" t="str">
        <f>IF(AU71="","",VLOOKUP(AU71,シフト記号表!$C$6:$L$47,10,FALSE))</f>
        <v/>
      </c>
      <c r="AV72" s="1897" t="str">
        <f>IF(AV71="","",VLOOKUP(AV71,シフト記号表!$C$6:$L$47,10,FALSE))</f>
        <v/>
      </c>
      <c r="AW72" s="1897" t="str">
        <f>IF(AW71="","",VLOOKUP(AW71,シフト記号表!$C$6:$L$47,10,FALSE))</f>
        <v/>
      </c>
      <c r="AX72" s="1912" t="str">
        <f>IF(AX71="","",VLOOKUP(AX71,シフト記号表!$C$6:$L$47,10,FALSE))</f>
        <v/>
      </c>
      <c r="AY72" s="1885" t="str">
        <f>IF(AY71="","",VLOOKUP(AY71,シフト記号表!$C$6:$L$47,10,FALSE))</f>
        <v/>
      </c>
      <c r="AZ72" s="1897" t="str">
        <f>IF(AZ71="","",VLOOKUP(AZ71,シフト記号表!$C$6:$L$47,10,FALSE))</f>
        <v/>
      </c>
      <c r="BA72" s="1897" t="str">
        <f>IF(BA71="","",VLOOKUP(BA71,シフト記号表!$C$6:$L$47,10,FALSE))</f>
        <v/>
      </c>
      <c r="BB72" s="1945">
        <f>IF($BE$3="４週",SUM(W72:AX72),IF($BE$3="暦月",SUM(W72:BA72),""))</f>
        <v>0</v>
      </c>
      <c r="BC72" s="1953"/>
      <c r="BD72" s="1962">
        <f>IF($BE$3="４週",BB72/4,IF($BE$3="暦月",(BB72/($BE$8/7)),""))</f>
        <v>0</v>
      </c>
      <c r="BE72" s="1953"/>
      <c r="BF72" s="1973"/>
      <c r="BG72" s="1978"/>
      <c r="BH72" s="1978"/>
      <c r="BI72" s="1978"/>
      <c r="BJ72" s="1989"/>
    </row>
    <row r="73" spans="2:62" ht="20.25" customHeight="1">
      <c r="B73" s="1742">
        <f>B71+1</f>
        <v>30</v>
      </c>
      <c r="C73" s="1756"/>
      <c r="D73" s="1767"/>
      <c r="E73" s="1774"/>
      <c r="F73" s="1779"/>
      <c r="G73" s="1774"/>
      <c r="H73" s="1779"/>
      <c r="I73" s="1788"/>
      <c r="J73" s="1802"/>
      <c r="K73" s="1808"/>
      <c r="L73" s="1824"/>
      <c r="M73" s="1824"/>
      <c r="N73" s="1767"/>
      <c r="O73" s="1831"/>
      <c r="P73" s="1836"/>
      <c r="Q73" s="1836"/>
      <c r="R73" s="1836"/>
      <c r="S73" s="1847"/>
      <c r="T73" s="1857" t="s">
        <v>770</v>
      </c>
      <c r="U73" s="1864"/>
      <c r="V73" s="1875"/>
      <c r="W73" s="1886"/>
      <c r="X73" s="1898"/>
      <c r="Y73" s="1898"/>
      <c r="Z73" s="1898"/>
      <c r="AA73" s="1898"/>
      <c r="AB73" s="1898"/>
      <c r="AC73" s="1913"/>
      <c r="AD73" s="1886"/>
      <c r="AE73" s="1898"/>
      <c r="AF73" s="1898"/>
      <c r="AG73" s="1898"/>
      <c r="AH73" s="1898"/>
      <c r="AI73" s="1898"/>
      <c r="AJ73" s="1913"/>
      <c r="AK73" s="1886"/>
      <c r="AL73" s="1898"/>
      <c r="AM73" s="1898"/>
      <c r="AN73" s="1898"/>
      <c r="AO73" s="1898"/>
      <c r="AP73" s="1898"/>
      <c r="AQ73" s="1913"/>
      <c r="AR73" s="1886"/>
      <c r="AS73" s="1898"/>
      <c r="AT73" s="1898"/>
      <c r="AU73" s="1898"/>
      <c r="AV73" s="1898"/>
      <c r="AW73" s="1898"/>
      <c r="AX73" s="1913"/>
      <c r="AY73" s="1886"/>
      <c r="AZ73" s="1898"/>
      <c r="BA73" s="1937"/>
      <c r="BB73" s="1944"/>
      <c r="BC73" s="1952"/>
      <c r="BD73" s="1961"/>
      <c r="BE73" s="1967"/>
      <c r="BF73" s="1972"/>
      <c r="BG73" s="1977"/>
      <c r="BH73" s="1977"/>
      <c r="BI73" s="1977"/>
      <c r="BJ73" s="1988"/>
    </row>
    <row r="74" spans="2:62" ht="20.25" customHeight="1">
      <c r="B74" s="1743"/>
      <c r="C74" s="1757"/>
      <c r="D74" s="1768"/>
      <c r="E74" s="1776"/>
      <c r="F74" s="1781">
        <f>C73</f>
        <v>0</v>
      </c>
      <c r="G74" s="1776"/>
      <c r="H74" s="1781">
        <f>I73</f>
        <v>0</v>
      </c>
      <c r="I74" s="1789"/>
      <c r="J74" s="1803"/>
      <c r="K74" s="1809"/>
      <c r="L74" s="1825"/>
      <c r="M74" s="1825"/>
      <c r="N74" s="1768"/>
      <c r="O74" s="1831"/>
      <c r="P74" s="1836"/>
      <c r="Q74" s="1836"/>
      <c r="R74" s="1836"/>
      <c r="S74" s="1847"/>
      <c r="T74" s="1856" t="s">
        <v>128</v>
      </c>
      <c r="U74" s="1863"/>
      <c r="V74" s="1874"/>
      <c r="W74" s="1885" t="str">
        <f>IF(W73="","",VLOOKUP(W73,シフト記号表!$C$6:$L$47,10,FALSE))</f>
        <v/>
      </c>
      <c r="X74" s="1897" t="str">
        <f>IF(X73="","",VLOOKUP(X73,シフト記号表!$C$6:$L$47,10,FALSE))</f>
        <v/>
      </c>
      <c r="Y74" s="1897" t="str">
        <f>IF(Y73="","",VLOOKUP(Y73,シフト記号表!$C$6:$L$47,10,FALSE))</f>
        <v/>
      </c>
      <c r="Z74" s="1897" t="str">
        <f>IF(Z73="","",VLOOKUP(Z73,シフト記号表!$C$6:$L$47,10,FALSE))</f>
        <v/>
      </c>
      <c r="AA74" s="1897" t="str">
        <f>IF(AA73="","",VLOOKUP(AA73,シフト記号表!$C$6:$L$47,10,FALSE))</f>
        <v/>
      </c>
      <c r="AB74" s="1897" t="str">
        <f>IF(AB73="","",VLOOKUP(AB73,シフト記号表!$C$6:$L$47,10,FALSE))</f>
        <v/>
      </c>
      <c r="AC74" s="1912" t="str">
        <f>IF(AC73="","",VLOOKUP(AC73,シフト記号表!$C$6:$L$47,10,FALSE))</f>
        <v/>
      </c>
      <c r="AD74" s="1885" t="str">
        <f>IF(AD73="","",VLOOKUP(AD73,シフト記号表!$C$6:$L$47,10,FALSE))</f>
        <v/>
      </c>
      <c r="AE74" s="1897" t="str">
        <f>IF(AE73="","",VLOOKUP(AE73,シフト記号表!$C$6:$L$47,10,FALSE))</f>
        <v/>
      </c>
      <c r="AF74" s="1897" t="str">
        <f>IF(AF73="","",VLOOKUP(AF73,シフト記号表!$C$6:$L$47,10,FALSE))</f>
        <v/>
      </c>
      <c r="AG74" s="1897" t="str">
        <f>IF(AG73="","",VLOOKUP(AG73,シフト記号表!$C$6:$L$47,10,FALSE))</f>
        <v/>
      </c>
      <c r="AH74" s="1897" t="str">
        <f>IF(AH73="","",VLOOKUP(AH73,シフト記号表!$C$6:$L$47,10,FALSE))</f>
        <v/>
      </c>
      <c r="AI74" s="1897" t="str">
        <f>IF(AI73="","",VLOOKUP(AI73,シフト記号表!$C$6:$L$47,10,FALSE))</f>
        <v/>
      </c>
      <c r="AJ74" s="1912" t="str">
        <f>IF(AJ73="","",VLOOKUP(AJ73,シフト記号表!$C$6:$L$47,10,FALSE))</f>
        <v/>
      </c>
      <c r="AK74" s="1885" t="str">
        <f>IF(AK73="","",VLOOKUP(AK73,シフト記号表!$C$6:$L$47,10,FALSE))</f>
        <v/>
      </c>
      <c r="AL74" s="1897" t="str">
        <f>IF(AL73="","",VLOOKUP(AL73,シフト記号表!$C$6:$L$47,10,FALSE))</f>
        <v/>
      </c>
      <c r="AM74" s="1897" t="str">
        <f>IF(AM73="","",VLOOKUP(AM73,シフト記号表!$C$6:$L$47,10,FALSE))</f>
        <v/>
      </c>
      <c r="AN74" s="1897" t="str">
        <f>IF(AN73="","",VLOOKUP(AN73,シフト記号表!$C$6:$L$47,10,FALSE))</f>
        <v/>
      </c>
      <c r="AO74" s="1897" t="str">
        <f>IF(AO73="","",VLOOKUP(AO73,シフト記号表!$C$6:$L$47,10,FALSE))</f>
        <v/>
      </c>
      <c r="AP74" s="1897" t="str">
        <f>IF(AP73="","",VLOOKUP(AP73,シフト記号表!$C$6:$L$47,10,FALSE))</f>
        <v/>
      </c>
      <c r="AQ74" s="1912" t="str">
        <f>IF(AQ73="","",VLOOKUP(AQ73,シフト記号表!$C$6:$L$47,10,FALSE))</f>
        <v/>
      </c>
      <c r="AR74" s="1885" t="str">
        <f>IF(AR73="","",VLOOKUP(AR73,シフト記号表!$C$6:$L$47,10,FALSE))</f>
        <v/>
      </c>
      <c r="AS74" s="1897" t="str">
        <f>IF(AS73="","",VLOOKUP(AS73,シフト記号表!$C$6:$L$47,10,FALSE))</f>
        <v/>
      </c>
      <c r="AT74" s="1897" t="str">
        <f>IF(AT73="","",VLOOKUP(AT73,シフト記号表!$C$6:$L$47,10,FALSE))</f>
        <v/>
      </c>
      <c r="AU74" s="1897" t="str">
        <f>IF(AU73="","",VLOOKUP(AU73,シフト記号表!$C$6:$L$47,10,FALSE))</f>
        <v/>
      </c>
      <c r="AV74" s="1897" t="str">
        <f>IF(AV73="","",VLOOKUP(AV73,シフト記号表!$C$6:$L$47,10,FALSE))</f>
        <v/>
      </c>
      <c r="AW74" s="1897" t="str">
        <f>IF(AW73="","",VLOOKUP(AW73,シフト記号表!$C$6:$L$47,10,FALSE))</f>
        <v/>
      </c>
      <c r="AX74" s="1912" t="str">
        <f>IF(AX73="","",VLOOKUP(AX73,シフト記号表!$C$6:$L$47,10,FALSE))</f>
        <v/>
      </c>
      <c r="AY74" s="1885" t="str">
        <f>IF(AY73="","",VLOOKUP(AY73,シフト記号表!$C$6:$L$47,10,FALSE))</f>
        <v/>
      </c>
      <c r="AZ74" s="1897" t="str">
        <f>IF(AZ73="","",VLOOKUP(AZ73,シフト記号表!$C$6:$L$47,10,FALSE))</f>
        <v/>
      </c>
      <c r="BA74" s="1897" t="str">
        <f>IF(BA73="","",VLOOKUP(BA73,シフト記号表!$C$6:$L$47,10,FALSE))</f>
        <v/>
      </c>
      <c r="BB74" s="1945">
        <f>IF($BE$3="４週",SUM(W74:AX74),IF($BE$3="暦月",SUM(W74:BA74),""))</f>
        <v>0</v>
      </c>
      <c r="BC74" s="1953"/>
      <c r="BD74" s="1962">
        <f>IF($BE$3="４週",BB74/4,IF($BE$3="暦月",(BB74/($BE$8/7)),""))</f>
        <v>0</v>
      </c>
      <c r="BE74" s="1953"/>
      <c r="BF74" s="1973"/>
      <c r="BG74" s="1978"/>
      <c r="BH74" s="1978"/>
      <c r="BI74" s="1978"/>
      <c r="BJ74" s="1989"/>
    </row>
    <row r="75" spans="2:62" ht="20.25" customHeight="1">
      <c r="B75" s="1742">
        <f>B73+1</f>
        <v>31</v>
      </c>
      <c r="C75" s="1756"/>
      <c r="D75" s="1767"/>
      <c r="E75" s="1774"/>
      <c r="F75" s="1779"/>
      <c r="G75" s="1774"/>
      <c r="H75" s="1779"/>
      <c r="I75" s="1788"/>
      <c r="J75" s="1802"/>
      <c r="K75" s="1808"/>
      <c r="L75" s="1824"/>
      <c r="M75" s="1824"/>
      <c r="N75" s="1767"/>
      <c r="O75" s="1831"/>
      <c r="P75" s="1836"/>
      <c r="Q75" s="1836"/>
      <c r="R75" s="1836"/>
      <c r="S75" s="1847"/>
      <c r="T75" s="1857" t="s">
        <v>770</v>
      </c>
      <c r="U75" s="1864"/>
      <c r="V75" s="1875"/>
      <c r="W75" s="1886"/>
      <c r="X75" s="1898"/>
      <c r="Y75" s="1898"/>
      <c r="Z75" s="1898"/>
      <c r="AA75" s="1898"/>
      <c r="AB75" s="1898"/>
      <c r="AC75" s="1913"/>
      <c r="AD75" s="1886"/>
      <c r="AE75" s="1898"/>
      <c r="AF75" s="1898"/>
      <c r="AG75" s="1898"/>
      <c r="AH75" s="1898"/>
      <c r="AI75" s="1898"/>
      <c r="AJ75" s="1913"/>
      <c r="AK75" s="1886"/>
      <c r="AL75" s="1898"/>
      <c r="AM75" s="1898"/>
      <c r="AN75" s="1898"/>
      <c r="AO75" s="1898"/>
      <c r="AP75" s="1898"/>
      <c r="AQ75" s="1913"/>
      <c r="AR75" s="1886"/>
      <c r="AS75" s="1898"/>
      <c r="AT75" s="1898"/>
      <c r="AU75" s="1898"/>
      <c r="AV75" s="1898"/>
      <c r="AW75" s="1898"/>
      <c r="AX75" s="1913"/>
      <c r="AY75" s="1886"/>
      <c r="AZ75" s="1898"/>
      <c r="BA75" s="1937"/>
      <c r="BB75" s="1944"/>
      <c r="BC75" s="1952"/>
      <c r="BD75" s="1961"/>
      <c r="BE75" s="1967"/>
      <c r="BF75" s="1972"/>
      <c r="BG75" s="1977"/>
      <c r="BH75" s="1977"/>
      <c r="BI75" s="1977"/>
      <c r="BJ75" s="1988"/>
    </row>
    <row r="76" spans="2:62" ht="20.25" customHeight="1">
      <c r="B76" s="1743"/>
      <c r="C76" s="1757"/>
      <c r="D76" s="1768"/>
      <c r="E76" s="1776"/>
      <c r="F76" s="1781">
        <f>C75</f>
        <v>0</v>
      </c>
      <c r="G76" s="1776"/>
      <c r="H76" s="1781">
        <f>I75</f>
        <v>0</v>
      </c>
      <c r="I76" s="1789"/>
      <c r="J76" s="1803"/>
      <c r="K76" s="1809"/>
      <c r="L76" s="1825"/>
      <c r="M76" s="1825"/>
      <c r="N76" s="1768"/>
      <c r="O76" s="1831"/>
      <c r="P76" s="1836"/>
      <c r="Q76" s="1836"/>
      <c r="R76" s="1836"/>
      <c r="S76" s="1847"/>
      <c r="T76" s="1856" t="s">
        <v>128</v>
      </c>
      <c r="U76" s="1863"/>
      <c r="V76" s="1874"/>
      <c r="W76" s="1885" t="str">
        <f>IF(W75="","",VLOOKUP(W75,シフト記号表!$C$6:$L$47,10,FALSE))</f>
        <v/>
      </c>
      <c r="X76" s="1897" t="str">
        <f>IF(X75="","",VLOOKUP(X75,シフト記号表!$C$6:$L$47,10,FALSE))</f>
        <v/>
      </c>
      <c r="Y76" s="1897" t="str">
        <f>IF(Y75="","",VLOOKUP(Y75,シフト記号表!$C$6:$L$47,10,FALSE))</f>
        <v/>
      </c>
      <c r="Z76" s="1897" t="str">
        <f>IF(Z75="","",VLOOKUP(Z75,シフト記号表!$C$6:$L$47,10,FALSE))</f>
        <v/>
      </c>
      <c r="AA76" s="1897" t="str">
        <f>IF(AA75="","",VLOOKUP(AA75,シフト記号表!$C$6:$L$47,10,FALSE))</f>
        <v/>
      </c>
      <c r="AB76" s="1897" t="str">
        <f>IF(AB75="","",VLOOKUP(AB75,シフト記号表!$C$6:$L$47,10,FALSE))</f>
        <v/>
      </c>
      <c r="AC76" s="1912" t="str">
        <f>IF(AC75="","",VLOOKUP(AC75,シフト記号表!$C$6:$L$47,10,FALSE))</f>
        <v/>
      </c>
      <c r="AD76" s="1885" t="str">
        <f>IF(AD75="","",VLOOKUP(AD75,シフト記号表!$C$6:$L$47,10,FALSE))</f>
        <v/>
      </c>
      <c r="AE76" s="1897" t="str">
        <f>IF(AE75="","",VLOOKUP(AE75,シフト記号表!$C$6:$L$47,10,FALSE))</f>
        <v/>
      </c>
      <c r="AF76" s="1897" t="str">
        <f>IF(AF75="","",VLOOKUP(AF75,シフト記号表!$C$6:$L$47,10,FALSE))</f>
        <v/>
      </c>
      <c r="AG76" s="1897" t="str">
        <f>IF(AG75="","",VLOOKUP(AG75,シフト記号表!$C$6:$L$47,10,FALSE))</f>
        <v/>
      </c>
      <c r="AH76" s="1897" t="str">
        <f>IF(AH75="","",VLOOKUP(AH75,シフト記号表!$C$6:$L$47,10,FALSE))</f>
        <v/>
      </c>
      <c r="AI76" s="1897" t="str">
        <f>IF(AI75="","",VLOOKUP(AI75,シフト記号表!$C$6:$L$47,10,FALSE))</f>
        <v/>
      </c>
      <c r="AJ76" s="1912" t="str">
        <f>IF(AJ75="","",VLOOKUP(AJ75,シフト記号表!$C$6:$L$47,10,FALSE))</f>
        <v/>
      </c>
      <c r="AK76" s="1885" t="str">
        <f>IF(AK75="","",VLOOKUP(AK75,シフト記号表!$C$6:$L$47,10,FALSE))</f>
        <v/>
      </c>
      <c r="AL76" s="1897" t="str">
        <f>IF(AL75="","",VLOOKUP(AL75,シフト記号表!$C$6:$L$47,10,FALSE))</f>
        <v/>
      </c>
      <c r="AM76" s="1897" t="str">
        <f>IF(AM75="","",VLOOKUP(AM75,シフト記号表!$C$6:$L$47,10,FALSE))</f>
        <v/>
      </c>
      <c r="AN76" s="1897" t="str">
        <f>IF(AN75="","",VLOOKUP(AN75,シフト記号表!$C$6:$L$47,10,FALSE))</f>
        <v/>
      </c>
      <c r="AO76" s="1897" t="str">
        <f>IF(AO75="","",VLOOKUP(AO75,シフト記号表!$C$6:$L$47,10,FALSE))</f>
        <v/>
      </c>
      <c r="AP76" s="1897" t="str">
        <f>IF(AP75="","",VLOOKUP(AP75,シフト記号表!$C$6:$L$47,10,FALSE))</f>
        <v/>
      </c>
      <c r="AQ76" s="1912" t="str">
        <f>IF(AQ75="","",VLOOKUP(AQ75,シフト記号表!$C$6:$L$47,10,FALSE))</f>
        <v/>
      </c>
      <c r="AR76" s="1885" t="str">
        <f>IF(AR75="","",VLOOKUP(AR75,シフト記号表!$C$6:$L$47,10,FALSE))</f>
        <v/>
      </c>
      <c r="AS76" s="1897" t="str">
        <f>IF(AS75="","",VLOOKUP(AS75,シフト記号表!$C$6:$L$47,10,FALSE))</f>
        <v/>
      </c>
      <c r="AT76" s="1897" t="str">
        <f>IF(AT75="","",VLOOKUP(AT75,シフト記号表!$C$6:$L$47,10,FALSE))</f>
        <v/>
      </c>
      <c r="AU76" s="1897" t="str">
        <f>IF(AU75="","",VLOOKUP(AU75,シフト記号表!$C$6:$L$47,10,FALSE))</f>
        <v/>
      </c>
      <c r="AV76" s="1897" t="str">
        <f>IF(AV75="","",VLOOKUP(AV75,シフト記号表!$C$6:$L$47,10,FALSE))</f>
        <v/>
      </c>
      <c r="AW76" s="1897" t="str">
        <f>IF(AW75="","",VLOOKUP(AW75,シフト記号表!$C$6:$L$47,10,FALSE))</f>
        <v/>
      </c>
      <c r="AX76" s="1912" t="str">
        <f>IF(AX75="","",VLOOKUP(AX75,シフト記号表!$C$6:$L$47,10,FALSE))</f>
        <v/>
      </c>
      <c r="AY76" s="1885" t="str">
        <f>IF(AY75="","",VLOOKUP(AY75,シフト記号表!$C$6:$L$47,10,FALSE))</f>
        <v/>
      </c>
      <c r="AZ76" s="1897" t="str">
        <f>IF(AZ75="","",VLOOKUP(AZ75,シフト記号表!$C$6:$L$47,10,FALSE))</f>
        <v/>
      </c>
      <c r="BA76" s="1897" t="str">
        <f>IF(BA75="","",VLOOKUP(BA75,シフト記号表!$C$6:$L$47,10,FALSE))</f>
        <v/>
      </c>
      <c r="BB76" s="1945">
        <f>IF($BE$3="４週",SUM(W76:AX76),IF($BE$3="暦月",SUM(W76:BA76),""))</f>
        <v>0</v>
      </c>
      <c r="BC76" s="1953"/>
      <c r="BD76" s="1962">
        <f>IF($BE$3="４週",BB76/4,IF($BE$3="暦月",(BB76/($BE$8/7)),""))</f>
        <v>0</v>
      </c>
      <c r="BE76" s="1953"/>
      <c r="BF76" s="1973"/>
      <c r="BG76" s="1978"/>
      <c r="BH76" s="1978"/>
      <c r="BI76" s="1978"/>
      <c r="BJ76" s="1989"/>
    </row>
    <row r="77" spans="2:62" ht="20.25" customHeight="1">
      <c r="B77" s="1742">
        <f>B75+1</f>
        <v>32</v>
      </c>
      <c r="C77" s="1756"/>
      <c r="D77" s="1767"/>
      <c r="E77" s="1774"/>
      <c r="F77" s="1779"/>
      <c r="G77" s="1774"/>
      <c r="H77" s="1779"/>
      <c r="I77" s="1788"/>
      <c r="J77" s="1802"/>
      <c r="K77" s="1808"/>
      <c r="L77" s="1824"/>
      <c r="M77" s="1824"/>
      <c r="N77" s="1767"/>
      <c r="O77" s="1831"/>
      <c r="P77" s="1836"/>
      <c r="Q77" s="1836"/>
      <c r="R77" s="1836"/>
      <c r="S77" s="1847"/>
      <c r="T77" s="1857" t="s">
        <v>770</v>
      </c>
      <c r="U77" s="1864"/>
      <c r="V77" s="1875"/>
      <c r="W77" s="1886"/>
      <c r="X77" s="1898"/>
      <c r="Y77" s="1898"/>
      <c r="Z77" s="1898"/>
      <c r="AA77" s="1898"/>
      <c r="AB77" s="1898"/>
      <c r="AC77" s="1913"/>
      <c r="AD77" s="1886"/>
      <c r="AE77" s="1898"/>
      <c r="AF77" s="1898"/>
      <c r="AG77" s="1898"/>
      <c r="AH77" s="1898"/>
      <c r="AI77" s="1898"/>
      <c r="AJ77" s="1913"/>
      <c r="AK77" s="1886"/>
      <c r="AL77" s="1898"/>
      <c r="AM77" s="1898"/>
      <c r="AN77" s="1898"/>
      <c r="AO77" s="1898"/>
      <c r="AP77" s="1898"/>
      <c r="AQ77" s="1913"/>
      <c r="AR77" s="1886"/>
      <c r="AS77" s="1898"/>
      <c r="AT77" s="1898"/>
      <c r="AU77" s="1898"/>
      <c r="AV77" s="1898"/>
      <c r="AW77" s="1898"/>
      <c r="AX77" s="1913"/>
      <c r="AY77" s="1886"/>
      <c r="AZ77" s="1898"/>
      <c r="BA77" s="1937"/>
      <c r="BB77" s="1944"/>
      <c r="BC77" s="1952"/>
      <c r="BD77" s="1961"/>
      <c r="BE77" s="1967"/>
      <c r="BF77" s="1972"/>
      <c r="BG77" s="1977"/>
      <c r="BH77" s="1977"/>
      <c r="BI77" s="1977"/>
      <c r="BJ77" s="1988"/>
    </row>
    <row r="78" spans="2:62" ht="20.25" customHeight="1">
      <c r="B78" s="1743"/>
      <c r="C78" s="1757"/>
      <c r="D78" s="1768"/>
      <c r="E78" s="1776"/>
      <c r="F78" s="1781">
        <f>C77</f>
        <v>0</v>
      </c>
      <c r="G78" s="1776"/>
      <c r="H78" s="1781">
        <f>I77</f>
        <v>0</v>
      </c>
      <c r="I78" s="1789"/>
      <c r="J78" s="1803"/>
      <c r="K78" s="1809"/>
      <c r="L78" s="1825"/>
      <c r="M78" s="1825"/>
      <c r="N78" s="1768"/>
      <c r="O78" s="1831"/>
      <c r="P78" s="1836"/>
      <c r="Q78" s="1836"/>
      <c r="R78" s="1836"/>
      <c r="S78" s="1847"/>
      <c r="T78" s="1856" t="s">
        <v>128</v>
      </c>
      <c r="U78" s="1863"/>
      <c r="V78" s="1874"/>
      <c r="W78" s="1885" t="str">
        <f>IF(W77="","",VLOOKUP(W77,シフト記号表!$C$6:$L$47,10,FALSE))</f>
        <v/>
      </c>
      <c r="X78" s="1897" t="str">
        <f>IF(X77="","",VLOOKUP(X77,シフト記号表!$C$6:$L$47,10,FALSE))</f>
        <v/>
      </c>
      <c r="Y78" s="1897" t="str">
        <f>IF(Y77="","",VLOOKUP(Y77,シフト記号表!$C$6:$L$47,10,FALSE))</f>
        <v/>
      </c>
      <c r="Z78" s="1897" t="str">
        <f>IF(Z77="","",VLOOKUP(Z77,シフト記号表!$C$6:$L$47,10,FALSE))</f>
        <v/>
      </c>
      <c r="AA78" s="1897" t="str">
        <f>IF(AA77="","",VLOOKUP(AA77,シフト記号表!$C$6:$L$47,10,FALSE))</f>
        <v/>
      </c>
      <c r="AB78" s="1897" t="str">
        <f>IF(AB77="","",VLOOKUP(AB77,シフト記号表!$C$6:$L$47,10,FALSE))</f>
        <v/>
      </c>
      <c r="AC78" s="1912" t="str">
        <f>IF(AC77="","",VLOOKUP(AC77,シフト記号表!$C$6:$L$47,10,FALSE))</f>
        <v/>
      </c>
      <c r="AD78" s="1885" t="str">
        <f>IF(AD77="","",VLOOKUP(AD77,シフト記号表!$C$6:$L$47,10,FALSE))</f>
        <v/>
      </c>
      <c r="AE78" s="1897" t="str">
        <f>IF(AE77="","",VLOOKUP(AE77,シフト記号表!$C$6:$L$47,10,FALSE))</f>
        <v/>
      </c>
      <c r="AF78" s="1897" t="str">
        <f>IF(AF77="","",VLOOKUP(AF77,シフト記号表!$C$6:$L$47,10,FALSE))</f>
        <v/>
      </c>
      <c r="AG78" s="1897" t="str">
        <f>IF(AG77="","",VLOOKUP(AG77,シフト記号表!$C$6:$L$47,10,FALSE))</f>
        <v/>
      </c>
      <c r="AH78" s="1897" t="str">
        <f>IF(AH77="","",VLOOKUP(AH77,シフト記号表!$C$6:$L$47,10,FALSE))</f>
        <v/>
      </c>
      <c r="AI78" s="1897" t="str">
        <f>IF(AI77="","",VLOOKUP(AI77,シフト記号表!$C$6:$L$47,10,FALSE))</f>
        <v/>
      </c>
      <c r="AJ78" s="1912" t="str">
        <f>IF(AJ77="","",VLOOKUP(AJ77,シフト記号表!$C$6:$L$47,10,FALSE))</f>
        <v/>
      </c>
      <c r="AK78" s="1885" t="str">
        <f>IF(AK77="","",VLOOKUP(AK77,シフト記号表!$C$6:$L$47,10,FALSE))</f>
        <v/>
      </c>
      <c r="AL78" s="1897" t="str">
        <f>IF(AL77="","",VLOOKUP(AL77,シフト記号表!$C$6:$L$47,10,FALSE))</f>
        <v/>
      </c>
      <c r="AM78" s="1897" t="str">
        <f>IF(AM77="","",VLOOKUP(AM77,シフト記号表!$C$6:$L$47,10,FALSE))</f>
        <v/>
      </c>
      <c r="AN78" s="1897" t="str">
        <f>IF(AN77="","",VLOOKUP(AN77,シフト記号表!$C$6:$L$47,10,FALSE))</f>
        <v/>
      </c>
      <c r="AO78" s="1897" t="str">
        <f>IF(AO77="","",VLOOKUP(AO77,シフト記号表!$C$6:$L$47,10,FALSE))</f>
        <v/>
      </c>
      <c r="AP78" s="1897" t="str">
        <f>IF(AP77="","",VLOOKUP(AP77,シフト記号表!$C$6:$L$47,10,FALSE))</f>
        <v/>
      </c>
      <c r="AQ78" s="1912" t="str">
        <f>IF(AQ77="","",VLOOKUP(AQ77,シフト記号表!$C$6:$L$47,10,FALSE))</f>
        <v/>
      </c>
      <c r="AR78" s="1885" t="str">
        <f>IF(AR77="","",VLOOKUP(AR77,シフト記号表!$C$6:$L$47,10,FALSE))</f>
        <v/>
      </c>
      <c r="AS78" s="1897" t="str">
        <f>IF(AS77="","",VLOOKUP(AS77,シフト記号表!$C$6:$L$47,10,FALSE))</f>
        <v/>
      </c>
      <c r="AT78" s="1897" t="str">
        <f>IF(AT77="","",VLOOKUP(AT77,シフト記号表!$C$6:$L$47,10,FALSE))</f>
        <v/>
      </c>
      <c r="AU78" s="1897" t="str">
        <f>IF(AU77="","",VLOOKUP(AU77,シフト記号表!$C$6:$L$47,10,FALSE))</f>
        <v/>
      </c>
      <c r="AV78" s="1897" t="str">
        <f>IF(AV77="","",VLOOKUP(AV77,シフト記号表!$C$6:$L$47,10,FALSE))</f>
        <v/>
      </c>
      <c r="AW78" s="1897" t="str">
        <f>IF(AW77="","",VLOOKUP(AW77,シフト記号表!$C$6:$L$47,10,FALSE))</f>
        <v/>
      </c>
      <c r="AX78" s="1912" t="str">
        <f>IF(AX77="","",VLOOKUP(AX77,シフト記号表!$C$6:$L$47,10,FALSE))</f>
        <v/>
      </c>
      <c r="AY78" s="1885" t="str">
        <f>IF(AY77="","",VLOOKUP(AY77,シフト記号表!$C$6:$L$47,10,FALSE))</f>
        <v/>
      </c>
      <c r="AZ78" s="1897" t="str">
        <f>IF(AZ77="","",VLOOKUP(AZ77,シフト記号表!$C$6:$L$47,10,FALSE))</f>
        <v/>
      </c>
      <c r="BA78" s="1897" t="str">
        <f>IF(BA77="","",VLOOKUP(BA77,シフト記号表!$C$6:$L$47,10,FALSE))</f>
        <v/>
      </c>
      <c r="BB78" s="1945">
        <f>IF($BE$3="４週",SUM(W78:AX78),IF($BE$3="暦月",SUM(W78:BA78),""))</f>
        <v>0</v>
      </c>
      <c r="BC78" s="1953"/>
      <c r="BD78" s="1962">
        <f>IF($BE$3="４週",BB78/4,IF($BE$3="暦月",(BB78/($BE$8/7)),""))</f>
        <v>0</v>
      </c>
      <c r="BE78" s="1953"/>
      <c r="BF78" s="1973"/>
      <c r="BG78" s="1978"/>
      <c r="BH78" s="1978"/>
      <c r="BI78" s="1978"/>
      <c r="BJ78" s="1989"/>
    </row>
    <row r="79" spans="2:62" ht="20.25" customHeight="1">
      <c r="B79" s="1742">
        <f>B77+1</f>
        <v>33</v>
      </c>
      <c r="C79" s="1756"/>
      <c r="D79" s="1767"/>
      <c r="E79" s="1774"/>
      <c r="F79" s="1779"/>
      <c r="G79" s="1774"/>
      <c r="H79" s="1779"/>
      <c r="I79" s="1788"/>
      <c r="J79" s="1802"/>
      <c r="K79" s="1808"/>
      <c r="L79" s="1824"/>
      <c r="M79" s="1824"/>
      <c r="N79" s="1767"/>
      <c r="O79" s="1831"/>
      <c r="P79" s="1836"/>
      <c r="Q79" s="1836"/>
      <c r="R79" s="1836"/>
      <c r="S79" s="1847"/>
      <c r="T79" s="1857" t="s">
        <v>770</v>
      </c>
      <c r="U79" s="1864"/>
      <c r="V79" s="1875"/>
      <c r="W79" s="1886"/>
      <c r="X79" s="1898"/>
      <c r="Y79" s="1898"/>
      <c r="Z79" s="1898"/>
      <c r="AA79" s="1898"/>
      <c r="AB79" s="1898"/>
      <c r="AC79" s="1913"/>
      <c r="AD79" s="1886"/>
      <c r="AE79" s="1898"/>
      <c r="AF79" s="1898"/>
      <c r="AG79" s="1898"/>
      <c r="AH79" s="1898"/>
      <c r="AI79" s="1898"/>
      <c r="AJ79" s="1913"/>
      <c r="AK79" s="1886"/>
      <c r="AL79" s="1898"/>
      <c r="AM79" s="1898"/>
      <c r="AN79" s="1898"/>
      <c r="AO79" s="1898"/>
      <c r="AP79" s="1898"/>
      <c r="AQ79" s="1913"/>
      <c r="AR79" s="1886"/>
      <c r="AS79" s="1898"/>
      <c r="AT79" s="1898"/>
      <c r="AU79" s="1898"/>
      <c r="AV79" s="1898"/>
      <c r="AW79" s="1898"/>
      <c r="AX79" s="1913"/>
      <c r="AY79" s="1886"/>
      <c r="AZ79" s="1898"/>
      <c r="BA79" s="1937"/>
      <c r="BB79" s="1944"/>
      <c r="BC79" s="1952"/>
      <c r="BD79" s="1961"/>
      <c r="BE79" s="1967"/>
      <c r="BF79" s="1972"/>
      <c r="BG79" s="1977"/>
      <c r="BH79" s="1977"/>
      <c r="BI79" s="1977"/>
      <c r="BJ79" s="1988"/>
    </row>
    <row r="80" spans="2:62" ht="20.25" customHeight="1">
      <c r="B80" s="1743"/>
      <c r="C80" s="1757"/>
      <c r="D80" s="1768"/>
      <c r="E80" s="1776"/>
      <c r="F80" s="1781">
        <f>C79</f>
        <v>0</v>
      </c>
      <c r="G80" s="1776"/>
      <c r="H80" s="1781">
        <f>I79</f>
        <v>0</v>
      </c>
      <c r="I80" s="1789"/>
      <c r="J80" s="1803"/>
      <c r="K80" s="1809"/>
      <c r="L80" s="1825"/>
      <c r="M80" s="1825"/>
      <c r="N80" s="1768"/>
      <c r="O80" s="1831"/>
      <c r="P80" s="1836"/>
      <c r="Q80" s="1836"/>
      <c r="R80" s="1836"/>
      <c r="S80" s="1847"/>
      <c r="T80" s="1856" t="s">
        <v>128</v>
      </c>
      <c r="U80" s="1863"/>
      <c r="V80" s="1874"/>
      <c r="W80" s="1885" t="str">
        <f>IF(W79="","",VLOOKUP(W79,シフト記号表!$C$6:$L$47,10,FALSE))</f>
        <v/>
      </c>
      <c r="X80" s="1897" t="str">
        <f>IF(X79="","",VLOOKUP(X79,シフト記号表!$C$6:$L$47,10,FALSE))</f>
        <v/>
      </c>
      <c r="Y80" s="1897" t="str">
        <f>IF(Y79="","",VLOOKUP(Y79,シフト記号表!$C$6:$L$47,10,FALSE))</f>
        <v/>
      </c>
      <c r="Z80" s="1897" t="str">
        <f>IF(Z79="","",VLOOKUP(Z79,シフト記号表!$C$6:$L$47,10,FALSE))</f>
        <v/>
      </c>
      <c r="AA80" s="1897" t="str">
        <f>IF(AA79="","",VLOOKUP(AA79,シフト記号表!$C$6:$L$47,10,FALSE))</f>
        <v/>
      </c>
      <c r="AB80" s="1897" t="str">
        <f>IF(AB79="","",VLOOKUP(AB79,シフト記号表!$C$6:$L$47,10,FALSE))</f>
        <v/>
      </c>
      <c r="AC80" s="1912" t="str">
        <f>IF(AC79="","",VLOOKUP(AC79,シフト記号表!$C$6:$L$47,10,FALSE))</f>
        <v/>
      </c>
      <c r="AD80" s="1885" t="str">
        <f>IF(AD79="","",VLOOKUP(AD79,シフト記号表!$C$6:$L$47,10,FALSE))</f>
        <v/>
      </c>
      <c r="AE80" s="1897" t="str">
        <f>IF(AE79="","",VLOOKUP(AE79,シフト記号表!$C$6:$L$47,10,FALSE))</f>
        <v/>
      </c>
      <c r="AF80" s="1897" t="str">
        <f>IF(AF79="","",VLOOKUP(AF79,シフト記号表!$C$6:$L$47,10,FALSE))</f>
        <v/>
      </c>
      <c r="AG80" s="1897" t="str">
        <f>IF(AG79="","",VLOOKUP(AG79,シフト記号表!$C$6:$L$47,10,FALSE))</f>
        <v/>
      </c>
      <c r="AH80" s="1897" t="str">
        <f>IF(AH79="","",VLOOKUP(AH79,シフト記号表!$C$6:$L$47,10,FALSE))</f>
        <v/>
      </c>
      <c r="AI80" s="1897" t="str">
        <f>IF(AI79="","",VLOOKUP(AI79,シフト記号表!$C$6:$L$47,10,FALSE))</f>
        <v/>
      </c>
      <c r="AJ80" s="1912" t="str">
        <f>IF(AJ79="","",VLOOKUP(AJ79,シフト記号表!$C$6:$L$47,10,FALSE))</f>
        <v/>
      </c>
      <c r="AK80" s="1885" t="str">
        <f>IF(AK79="","",VLOOKUP(AK79,シフト記号表!$C$6:$L$47,10,FALSE))</f>
        <v/>
      </c>
      <c r="AL80" s="1897" t="str">
        <f>IF(AL79="","",VLOOKUP(AL79,シフト記号表!$C$6:$L$47,10,FALSE))</f>
        <v/>
      </c>
      <c r="AM80" s="1897" t="str">
        <f>IF(AM79="","",VLOOKUP(AM79,シフト記号表!$C$6:$L$47,10,FALSE))</f>
        <v/>
      </c>
      <c r="AN80" s="1897" t="str">
        <f>IF(AN79="","",VLOOKUP(AN79,シフト記号表!$C$6:$L$47,10,FALSE))</f>
        <v/>
      </c>
      <c r="AO80" s="1897" t="str">
        <f>IF(AO79="","",VLOOKUP(AO79,シフト記号表!$C$6:$L$47,10,FALSE))</f>
        <v/>
      </c>
      <c r="AP80" s="1897" t="str">
        <f>IF(AP79="","",VLOOKUP(AP79,シフト記号表!$C$6:$L$47,10,FALSE))</f>
        <v/>
      </c>
      <c r="AQ80" s="1912" t="str">
        <f>IF(AQ79="","",VLOOKUP(AQ79,シフト記号表!$C$6:$L$47,10,FALSE))</f>
        <v/>
      </c>
      <c r="AR80" s="1885" t="str">
        <f>IF(AR79="","",VLOOKUP(AR79,シフト記号表!$C$6:$L$47,10,FALSE))</f>
        <v/>
      </c>
      <c r="AS80" s="1897" t="str">
        <f>IF(AS79="","",VLOOKUP(AS79,シフト記号表!$C$6:$L$47,10,FALSE))</f>
        <v/>
      </c>
      <c r="AT80" s="1897" t="str">
        <f>IF(AT79="","",VLOOKUP(AT79,シフト記号表!$C$6:$L$47,10,FALSE))</f>
        <v/>
      </c>
      <c r="AU80" s="1897" t="str">
        <f>IF(AU79="","",VLOOKUP(AU79,シフト記号表!$C$6:$L$47,10,FALSE))</f>
        <v/>
      </c>
      <c r="AV80" s="1897" t="str">
        <f>IF(AV79="","",VLOOKUP(AV79,シフト記号表!$C$6:$L$47,10,FALSE))</f>
        <v/>
      </c>
      <c r="AW80" s="1897" t="str">
        <f>IF(AW79="","",VLOOKUP(AW79,シフト記号表!$C$6:$L$47,10,FALSE))</f>
        <v/>
      </c>
      <c r="AX80" s="1912" t="str">
        <f>IF(AX79="","",VLOOKUP(AX79,シフト記号表!$C$6:$L$47,10,FALSE))</f>
        <v/>
      </c>
      <c r="AY80" s="1885" t="str">
        <f>IF(AY79="","",VLOOKUP(AY79,シフト記号表!$C$6:$L$47,10,FALSE))</f>
        <v/>
      </c>
      <c r="AZ80" s="1897" t="str">
        <f>IF(AZ79="","",VLOOKUP(AZ79,シフト記号表!$C$6:$L$47,10,FALSE))</f>
        <v/>
      </c>
      <c r="BA80" s="1897" t="str">
        <f>IF(BA79="","",VLOOKUP(BA79,シフト記号表!$C$6:$L$47,10,FALSE))</f>
        <v/>
      </c>
      <c r="BB80" s="1945">
        <f>IF($BE$3="４週",SUM(W80:AX80),IF($BE$3="暦月",SUM(W80:BA80),""))</f>
        <v>0</v>
      </c>
      <c r="BC80" s="1953"/>
      <c r="BD80" s="1962">
        <f>IF($BE$3="４週",BB80/4,IF($BE$3="暦月",(BB80/($BE$8/7)),""))</f>
        <v>0</v>
      </c>
      <c r="BE80" s="1953"/>
      <c r="BF80" s="1973"/>
      <c r="BG80" s="1978"/>
      <c r="BH80" s="1978"/>
      <c r="BI80" s="1978"/>
      <c r="BJ80" s="1989"/>
    </row>
    <row r="81" spans="2:62" ht="20.25" customHeight="1">
      <c r="B81" s="1742">
        <f>B79+1</f>
        <v>34</v>
      </c>
      <c r="C81" s="1756"/>
      <c r="D81" s="1767"/>
      <c r="E81" s="1774"/>
      <c r="F81" s="1779"/>
      <c r="G81" s="1774"/>
      <c r="H81" s="1779"/>
      <c r="I81" s="1788"/>
      <c r="J81" s="1802"/>
      <c r="K81" s="1808"/>
      <c r="L81" s="1824"/>
      <c r="M81" s="1824"/>
      <c r="N81" s="1767"/>
      <c r="O81" s="1831"/>
      <c r="P81" s="1836"/>
      <c r="Q81" s="1836"/>
      <c r="R81" s="1836"/>
      <c r="S81" s="1847"/>
      <c r="T81" s="1857" t="s">
        <v>770</v>
      </c>
      <c r="U81" s="1864"/>
      <c r="V81" s="1875"/>
      <c r="W81" s="1886"/>
      <c r="X81" s="1898"/>
      <c r="Y81" s="1898"/>
      <c r="Z81" s="1898"/>
      <c r="AA81" s="1898"/>
      <c r="AB81" s="1898"/>
      <c r="AC81" s="1913"/>
      <c r="AD81" s="1886"/>
      <c r="AE81" s="1898"/>
      <c r="AF81" s="1898"/>
      <c r="AG81" s="1898"/>
      <c r="AH81" s="1898"/>
      <c r="AI81" s="1898"/>
      <c r="AJ81" s="1913"/>
      <c r="AK81" s="1886"/>
      <c r="AL81" s="1898"/>
      <c r="AM81" s="1898"/>
      <c r="AN81" s="1898"/>
      <c r="AO81" s="1898"/>
      <c r="AP81" s="1898"/>
      <c r="AQ81" s="1913"/>
      <c r="AR81" s="1886"/>
      <c r="AS81" s="1898"/>
      <c r="AT81" s="1898"/>
      <c r="AU81" s="1898"/>
      <c r="AV81" s="1898"/>
      <c r="AW81" s="1898"/>
      <c r="AX81" s="1913"/>
      <c r="AY81" s="1886"/>
      <c r="AZ81" s="1898"/>
      <c r="BA81" s="1937"/>
      <c r="BB81" s="1944"/>
      <c r="BC81" s="1952"/>
      <c r="BD81" s="1961"/>
      <c r="BE81" s="1967"/>
      <c r="BF81" s="1972"/>
      <c r="BG81" s="1977"/>
      <c r="BH81" s="1977"/>
      <c r="BI81" s="1977"/>
      <c r="BJ81" s="1988"/>
    </row>
    <row r="82" spans="2:62" ht="20.25" customHeight="1">
      <c r="B82" s="1743"/>
      <c r="C82" s="1757"/>
      <c r="D82" s="1768"/>
      <c r="E82" s="1776"/>
      <c r="F82" s="1781">
        <f>C81</f>
        <v>0</v>
      </c>
      <c r="G82" s="1776"/>
      <c r="H82" s="1781">
        <f>I81</f>
        <v>0</v>
      </c>
      <c r="I82" s="1789"/>
      <c r="J82" s="1803"/>
      <c r="K82" s="1809"/>
      <c r="L82" s="1825"/>
      <c r="M82" s="1825"/>
      <c r="N82" s="1768"/>
      <c r="O82" s="1831"/>
      <c r="P82" s="1836"/>
      <c r="Q82" s="1836"/>
      <c r="R82" s="1836"/>
      <c r="S82" s="1847"/>
      <c r="T82" s="1856" t="s">
        <v>128</v>
      </c>
      <c r="U82" s="1863"/>
      <c r="V82" s="1874"/>
      <c r="W82" s="1885" t="str">
        <f>IF(W81="","",VLOOKUP(W81,シフト記号表!$C$6:$L$47,10,FALSE))</f>
        <v/>
      </c>
      <c r="X82" s="1897" t="str">
        <f>IF(X81="","",VLOOKUP(X81,シフト記号表!$C$6:$L$47,10,FALSE))</f>
        <v/>
      </c>
      <c r="Y82" s="1897" t="str">
        <f>IF(Y81="","",VLOOKUP(Y81,シフト記号表!$C$6:$L$47,10,FALSE))</f>
        <v/>
      </c>
      <c r="Z82" s="1897" t="str">
        <f>IF(Z81="","",VLOOKUP(Z81,シフト記号表!$C$6:$L$47,10,FALSE))</f>
        <v/>
      </c>
      <c r="AA82" s="1897" t="str">
        <f>IF(AA81="","",VLOOKUP(AA81,シフト記号表!$C$6:$L$47,10,FALSE))</f>
        <v/>
      </c>
      <c r="AB82" s="1897" t="str">
        <f>IF(AB81="","",VLOOKUP(AB81,シフト記号表!$C$6:$L$47,10,FALSE))</f>
        <v/>
      </c>
      <c r="AC82" s="1912" t="str">
        <f>IF(AC81="","",VLOOKUP(AC81,シフト記号表!$C$6:$L$47,10,FALSE))</f>
        <v/>
      </c>
      <c r="AD82" s="1885" t="str">
        <f>IF(AD81="","",VLOOKUP(AD81,シフト記号表!$C$6:$L$47,10,FALSE))</f>
        <v/>
      </c>
      <c r="AE82" s="1897" t="str">
        <f>IF(AE81="","",VLOOKUP(AE81,シフト記号表!$C$6:$L$47,10,FALSE))</f>
        <v/>
      </c>
      <c r="AF82" s="1897" t="str">
        <f>IF(AF81="","",VLOOKUP(AF81,シフト記号表!$C$6:$L$47,10,FALSE))</f>
        <v/>
      </c>
      <c r="AG82" s="1897" t="str">
        <f>IF(AG81="","",VLOOKUP(AG81,シフト記号表!$C$6:$L$47,10,FALSE))</f>
        <v/>
      </c>
      <c r="AH82" s="1897" t="str">
        <f>IF(AH81="","",VLOOKUP(AH81,シフト記号表!$C$6:$L$47,10,FALSE))</f>
        <v/>
      </c>
      <c r="AI82" s="1897" t="str">
        <f>IF(AI81="","",VLOOKUP(AI81,シフト記号表!$C$6:$L$47,10,FALSE))</f>
        <v/>
      </c>
      <c r="AJ82" s="1912" t="str">
        <f>IF(AJ81="","",VLOOKUP(AJ81,シフト記号表!$C$6:$L$47,10,FALSE))</f>
        <v/>
      </c>
      <c r="AK82" s="1885" t="str">
        <f>IF(AK81="","",VLOOKUP(AK81,シフト記号表!$C$6:$L$47,10,FALSE))</f>
        <v/>
      </c>
      <c r="AL82" s="1897" t="str">
        <f>IF(AL81="","",VLOOKUP(AL81,シフト記号表!$C$6:$L$47,10,FALSE))</f>
        <v/>
      </c>
      <c r="AM82" s="1897" t="str">
        <f>IF(AM81="","",VLOOKUP(AM81,シフト記号表!$C$6:$L$47,10,FALSE))</f>
        <v/>
      </c>
      <c r="AN82" s="1897" t="str">
        <f>IF(AN81="","",VLOOKUP(AN81,シフト記号表!$C$6:$L$47,10,FALSE))</f>
        <v/>
      </c>
      <c r="AO82" s="1897" t="str">
        <f>IF(AO81="","",VLOOKUP(AO81,シフト記号表!$C$6:$L$47,10,FALSE))</f>
        <v/>
      </c>
      <c r="AP82" s="1897" t="str">
        <f>IF(AP81="","",VLOOKUP(AP81,シフト記号表!$C$6:$L$47,10,FALSE))</f>
        <v/>
      </c>
      <c r="AQ82" s="1912" t="str">
        <f>IF(AQ81="","",VLOOKUP(AQ81,シフト記号表!$C$6:$L$47,10,FALSE))</f>
        <v/>
      </c>
      <c r="AR82" s="1885" t="str">
        <f>IF(AR81="","",VLOOKUP(AR81,シフト記号表!$C$6:$L$47,10,FALSE))</f>
        <v/>
      </c>
      <c r="AS82" s="1897" t="str">
        <f>IF(AS81="","",VLOOKUP(AS81,シフト記号表!$C$6:$L$47,10,FALSE))</f>
        <v/>
      </c>
      <c r="AT82" s="1897" t="str">
        <f>IF(AT81="","",VLOOKUP(AT81,シフト記号表!$C$6:$L$47,10,FALSE))</f>
        <v/>
      </c>
      <c r="AU82" s="1897" t="str">
        <f>IF(AU81="","",VLOOKUP(AU81,シフト記号表!$C$6:$L$47,10,FALSE))</f>
        <v/>
      </c>
      <c r="AV82" s="1897" t="str">
        <f>IF(AV81="","",VLOOKUP(AV81,シフト記号表!$C$6:$L$47,10,FALSE))</f>
        <v/>
      </c>
      <c r="AW82" s="1897" t="str">
        <f>IF(AW81="","",VLOOKUP(AW81,シフト記号表!$C$6:$L$47,10,FALSE))</f>
        <v/>
      </c>
      <c r="AX82" s="1912" t="str">
        <f>IF(AX81="","",VLOOKUP(AX81,シフト記号表!$C$6:$L$47,10,FALSE))</f>
        <v/>
      </c>
      <c r="AY82" s="1885" t="str">
        <f>IF(AY81="","",VLOOKUP(AY81,シフト記号表!$C$6:$L$47,10,FALSE))</f>
        <v/>
      </c>
      <c r="AZ82" s="1897" t="str">
        <f>IF(AZ81="","",VLOOKUP(AZ81,シフト記号表!$C$6:$L$47,10,FALSE))</f>
        <v/>
      </c>
      <c r="BA82" s="1897" t="str">
        <f>IF(BA81="","",VLOOKUP(BA81,シフト記号表!$C$6:$L$47,10,FALSE))</f>
        <v/>
      </c>
      <c r="BB82" s="1945">
        <f>IF($BE$3="４週",SUM(W82:AX82),IF($BE$3="暦月",SUM(W82:BA82),""))</f>
        <v>0</v>
      </c>
      <c r="BC82" s="1953"/>
      <c r="BD82" s="1962">
        <f>IF($BE$3="４週",BB82/4,IF($BE$3="暦月",(BB82/($BE$8/7)),""))</f>
        <v>0</v>
      </c>
      <c r="BE82" s="1953"/>
      <c r="BF82" s="1973"/>
      <c r="BG82" s="1978"/>
      <c r="BH82" s="1978"/>
      <c r="BI82" s="1978"/>
      <c r="BJ82" s="1989"/>
    </row>
    <row r="83" spans="2:62" ht="20.25" customHeight="1">
      <c r="B83" s="1742">
        <f>B81+1</f>
        <v>35</v>
      </c>
      <c r="C83" s="1756"/>
      <c r="D83" s="1767"/>
      <c r="E83" s="1774"/>
      <c r="F83" s="1779"/>
      <c r="G83" s="1774"/>
      <c r="H83" s="1779"/>
      <c r="I83" s="1788"/>
      <c r="J83" s="1802"/>
      <c r="K83" s="1808"/>
      <c r="L83" s="1824"/>
      <c r="M83" s="1824"/>
      <c r="N83" s="1767"/>
      <c r="O83" s="1831"/>
      <c r="P83" s="1836"/>
      <c r="Q83" s="1836"/>
      <c r="R83" s="1836"/>
      <c r="S83" s="1847"/>
      <c r="T83" s="1857" t="s">
        <v>770</v>
      </c>
      <c r="U83" s="1864"/>
      <c r="V83" s="1875"/>
      <c r="W83" s="1886"/>
      <c r="X83" s="1898"/>
      <c r="Y83" s="1898"/>
      <c r="Z83" s="1898"/>
      <c r="AA83" s="1898"/>
      <c r="AB83" s="1898"/>
      <c r="AC83" s="1913"/>
      <c r="AD83" s="1886"/>
      <c r="AE83" s="1898"/>
      <c r="AF83" s="1898"/>
      <c r="AG83" s="1898"/>
      <c r="AH83" s="1898"/>
      <c r="AI83" s="1898"/>
      <c r="AJ83" s="1913"/>
      <c r="AK83" s="1886"/>
      <c r="AL83" s="1898"/>
      <c r="AM83" s="1898"/>
      <c r="AN83" s="1898"/>
      <c r="AO83" s="1898"/>
      <c r="AP83" s="1898"/>
      <c r="AQ83" s="1913"/>
      <c r="AR83" s="1886"/>
      <c r="AS83" s="1898"/>
      <c r="AT83" s="1898"/>
      <c r="AU83" s="1898"/>
      <c r="AV83" s="1898"/>
      <c r="AW83" s="1898"/>
      <c r="AX83" s="1913"/>
      <c r="AY83" s="1886"/>
      <c r="AZ83" s="1898"/>
      <c r="BA83" s="1937"/>
      <c r="BB83" s="1944"/>
      <c r="BC83" s="1952"/>
      <c r="BD83" s="1961"/>
      <c r="BE83" s="1967"/>
      <c r="BF83" s="1972"/>
      <c r="BG83" s="1977"/>
      <c r="BH83" s="1977"/>
      <c r="BI83" s="1977"/>
      <c r="BJ83" s="1988"/>
    </row>
    <row r="84" spans="2:62" ht="20.25" customHeight="1">
      <c r="B84" s="1743"/>
      <c r="C84" s="1757"/>
      <c r="D84" s="1768"/>
      <c r="E84" s="1776"/>
      <c r="F84" s="1781">
        <f>C83</f>
        <v>0</v>
      </c>
      <c r="G84" s="1776"/>
      <c r="H84" s="1781">
        <f>I83</f>
        <v>0</v>
      </c>
      <c r="I84" s="1789"/>
      <c r="J84" s="1803"/>
      <c r="K84" s="1809"/>
      <c r="L84" s="1825"/>
      <c r="M84" s="1825"/>
      <c r="N84" s="1768"/>
      <c r="O84" s="1831"/>
      <c r="P84" s="1836"/>
      <c r="Q84" s="1836"/>
      <c r="R84" s="1836"/>
      <c r="S84" s="1847"/>
      <c r="T84" s="1856" t="s">
        <v>128</v>
      </c>
      <c r="U84" s="1863"/>
      <c r="V84" s="1874"/>
      <c r="W84" s="1885" t="str">
        <f>IF(W83="","",VLOOKUP(W83,シフト記号表!$C$6:$L$47,10,FALSE))</f>
        <v/>
      </c>
      <c r="X84" s="1897" t="str">
        <f>IF(X83="","",VLOOKUP(X83,シフト記号表!$C$6:$L$47,10,FALSE))</f>
        <v/>
      </c>
      <c r="Y84" s="1897" t="str">
        <f>IF(Y83="","",VLOOKUP(Y83,シフト記号表!$C$6:$L$47,10,FALSE))</f>
        <v/>
      </c>
      <c r="Z84" s="1897" t="str">
        <f>IF(Z83="","",VLOOKUP(Z83,シフト記号表!$C$6:$L$47,10,FALSE))</f>
        <v/>
      </c>
      <c r="AA84" s="1897" t="str">
        <f>IF(AA83="","",VLOOKUP(AA83,シフト記号表!$C$6:$L$47,10,FALSE))</f>
        <v/>
      </c>
      <c r="AB84" s="1897" t="str">
        <f>IF(AB83="","",VLOOKUP(AB83,シフト記号表!$C$6:$L$47,10,FALSE))</f>
        <v/>
      </c>
      <c r="AC84" s="1912" t="str">
        <f>IF(AC83="","",VLOOKUP(AC83,シフト記号表!$C$6:$L$47,10,FALSE))</f>
        <v/>
      </c>
      <c r="AD84" s="1885" t="str">
        <f>IF(AD83="","",VLOOKUP(AD83,シフト記号表!$C$6:$L$47,10,FALSE))</f>
        <v/>
      </c>
      <c r="AE84" s="1897" t="str">
        <f>IF(AE83="","",VLOOKUP(AE83,シフト記号表!$C$6:$L$47,10,FALSE))</f>
        <v/>
      </c>
      <c r="AF84" s="1897" t="str">
        <f>IF(AF83="","",VLOOKUP(AF83,シフト記号表!$C$6:$L$47,10,FALSE))</f>
        <v/>
      </c>
      <c r="AG84" s="1897" t="str">
        <f>IF(AG83="","",VLOOKUP(AG83,シフト記号表!$C$6:$L$47,10,FALSE))</f>
        <v/>
      </c>
      <c r="AH84" s="1897" t="str">
        <f>IF(AH83="","",VLOOKUP(AH83,シフト記号表!$C$6:$L$47,10,FALSE))</f>
        <v/>
      </c>
      <c r="AI84" s="1897" t="str">
        <f>IF(AI83="","",VLOOKUP(AI83,シフト記号表!$C$6:$L$47,10,FALSE))</f>
        <v/>
      </c>
      <c r="AJ84" s="1912" t="str">
        <f>IF(AJ83="","",VLOOKUP(AJ83,シフト記号表!$C$6:$L$47,10,FALSE))</f>
        <v/>
      </c>
      <c r="AK84" s="1885" t="str">
        <f>IF(AK83="","",VLOOKUP(AK83,シフト記号表!$C$6:$L$47,10,FALSE))</f>
        <v/>
      </c>
      <c r="AL84" s="1897" t="str">
        <f>IF(AL83="","",VLOOKUP(AL83,シフト記号表!$C$6:$L$47,10,FALSE))</f>
        <v/>
      </c>
      <c r="AM84" s="1897" t="str">
        <f>IF(AM83="","",VLOOKUP(AM83,シフト記号表!$C$6:$L$47,10,FALSE))</f>
        <v/>
      </c>
      <c r="AN84" s="1897" t="str">
        <f>IF(AN83="","",VLOOKUP(AN83,シフト記号表!$C$6:$L$47,10,FALSE))</f>
        <v/>
      </c>
      <c r="AO84" s="1897" t="str">
        <f>IF(AO83="","",VLOOKUP(AO83,シフト記号表!$C$6:$L$47,10,FALSE))</f>
        <v/>
      </c>
      <c r="AP84" s="1897" t="str">
        <f>IF(AP83="","",VLOOKUP(AP83,シフト記号表!$C$6:$L$47,10,FALSE))</f>
        <v/>
      </c>
      <c r="AQ84" s="1912" t="str">
        <f>IF(AQ83="","",VLOOKUP(AQ83,シフト記号表!$C$6:$L$47,10,FALSE))</f>
        <v/>
      </c>
      <c r="AR84" s="1885" t="str">
        <f>IF(AR83="","",VLOOKUP(AR83,シフト記号表!$C$6:$L$47,10,FALSE))</f>
        <v/>
      </c>
      <c r="AS84" s="1897" t="str">
        <f>IF(AS83="","",VLOOKUP(AS83,シフト記号表!$C$6:$L$47,10,FALSE))</f>
        <v/>
      </c>
      <c r="AT84" s="1897" t="str">
        <f>IF(AT83="","",VLOOKUP(AT83,シフト記号表!$C$6:$L$47,10,FALSE))</f>
        <v/>
      </c>
      <c r="AU84" s="1897" t="str">
        <f>IF(AU83="","",VLOOKUP(AU83,シフト記号表!$C$6:$L$47,10,FALSE))</f>
        <v/>
      </c>
      <c r="AV84" s="1897" t="str">
        <f>IF(AV83="","",VLOOKUP(AV83,シフト記号表!$C$6:$L$47,10,FALSE))</f>
        <v/>
      </c>
      <c r="AW84" s="1897" t="str">
        <f>IF(AW83="","",VLOOKUP(AW83,シフト記号表!$C$6:$L$47,10,FALSE))</f>
        <v/>
      </c>
      <c r="AX84" s="1912" t="str">
        <f>IF(AX83="","",VLOOKUP(AX83,シフト記号表!$C$6:$L$47,10,FALSE))</f>
        <v/>
      </c>
      <c r="AY84" s="1885" t="str">
        <f>IF(AY83="","",VLOOKUP(AY83,シフト記号表!$C$6:$L$47,10,FALSE))</f>
        <v/>
      </c>
      <c r="AZ84" s="1897" t="str">
        <f>IF(AZ83="","",VLOOKUP(AZ83,シフト記号表!$C$6:$L$47,10,FALSE))</f>
        <v/>
      </c>
      <c r="BA84" s="1897" t="str">
        <f>IF(BA83="","",VLOOKUP(BA83,シフト記号表!$C$6:$L$47,10,FALSE))</f>
        <v/>
      </c>
      <c r="BB84" s="1945">
        <f>IF($BE$3="４週",SUM(W84:AX84),IF($BE$3="暦月",SUM(W84:BA84),""))</f>
        <v>0</v>
      </c>
      <c r="BC84" s="1953"/>
      <c r="BD84" s="1962">
        <f>IF($BE$3="４週",BB84/4,IF($BE$3="暦月",(BB84/($BE$8/7)),""))</f>
        <v>0</v>
      </c>
      <c r="BE84" s="1953"/>
      <c r="BF84" s="1973"/>
      <c r="BG84" s="1978"/>
      <c r="BH84" s="1978"/>
      <c r="BI84" s="1978"/>
      <c r="BJ84" s="1989"/>
    </row>
    <row r="85" spans="2:62" ht="20.25" customHeight="1">
      <c r="B85" s="1742">
        <f>B83+1</f>
        <v>36</v>
      </c>
      <c r="C85" s="1756"/>
      <c r="D85" s="1767"/>
      <c r="E85" s="1774"/>
      <c r="F85" s="1779"/>
      <c r="G85" s="1774"/>
      <c r="H85" s="1779"/>
      <c r="I85" s="1788"/>
      <c r="J85" s="1802"/>
      <c r="K85" s="1808"/>
      <c r="L85" s="1824"/>
      <c r="M85" s="1824"/>
      <c r="N85" s="1767"/>
      <c r="O85" s="1831"/>
      <c r="P85" s="1836"/>
      <c r="Q85" s="1836"/>
      <c r="R85" s="1836"/>
      <c r="S85" s="1847"/>
      <c r="T85" s="1857" t="s">
        <v>770</v>
      </c>
      <c r="U85" s="1864"/>
      <c r="V85" s="1875"/>
      <c r="W85" s="1886"/>
      <c r="X85" s="1898"/>
      <c r="Y85" s="1898"/>
      <c r="Z85" s="1898"/>
      <c r="AA85" s="1898"/>
      <c r="AB85" s="1898"/>
      <c r="AC85" s="1913"/>
      <c r="AD85" s="1886"/>
      <c r="AE85" s="1898"/>
      <c r="AF85" s="1898"/>
      <c r="AG85" s="1898"/>
      <c r="AH85" s="1898"/>
      <c r="AI85" s="1898"/>
      <c r="AJ85" s="1913"/>
      <c r="AK85" s="1886"/>
      <c r="AL85" s="1898"/>
      <c r="AM85" s="1898"/>
      <c r="AN85" s="1898"/>
      <c r="AO85" s="1898"/>
      <c r="AP85" s="1898"/>
      <c r="AQ85" s="1913"/>
      <c r="AR85" s="1886"/>
      <c r="AS85" s="1898"/>
      <c r="AT85" s="1898"/>
      <c r="AU85" s="1898"/>
      <c r="AV85" s="1898"/>
      <c r="AW85" s="1898"/>
      <c r="AX85" s="1913"/>
      <c r="AY85" s="1886"/>
      <c r="AZ85" s="1898"/>
      <c r="BA85" s="1937"/>
      <c r="BB85" s="1944"/>
      <c r="BC85" s="1952"/>
      <c r="BD85" s="1961"/>
      <c r="BE85" s="1967"/>
      <c r="BF85" s="1972"/>
      <c r="BG85" s="1977"/>
      <c r="BH85" s="1977"/>
      <c r="BI85" s="1977"/>
      <c r="BJ85" s="1988"/>
    </row>
    <row r="86" spans="2:62" ht="20.25" customHeight="1">
      <c r="B86" s="1743"/>
      <c r="C86" s="1757"/>
      <c r="D86" s="1768"/>
      <c r="E86" s="1776"/>
      <c r="F86" s="1781">
        <f>C85</f>
        <v>0</v>
      </c>
      <c r="G86" s="1776"/>
      <c r="H86" s="1781">
        <f>I85</f>
        <v>0</v>
      </c>
      <c r="I86" s="1789"/>
      <c r="J86" s="1803"/>
      <c r="K86" s="1809"/>
      <c r="L86" s="1825"/>
      <c r="M86" s="1825"/>
      <c r="N86" s="1768"/>
      <c r="O86" s="1831"/>
      <c r="P86" s="1836"/>
      <c r="Q86" s="1836"/>
      <c r="R86" s="1836"/>
      <c r="S86" s="1847"/>
      <c r="T86" s="1856" t="s">
        <v>128</v>
      </c>
      <c r="U86" s="1863"/>
      <c r="V86" s="1874"/>
      <c r="W86" s="1885" t="str">
        <f>IF(W85="","",VLOOKUP(W85,シフト記号表!$C$6:$L$47,10,FALSE))</f>
        <v/>
      </c>
      <c r="X86" s="1897" t="str">
        <f>IF(X85="","",VLOOKUP(X85,シフト記号表!$C$6:$L$47,10,FALSE))</f>
        <v/>
      </c>
      <c r="Y86" s="1897" t="str">
        <f>IF(Y85="","",VLOOKUP(Y85,シフト記号表!$C$6:$L$47,10,FALSE))</f>
        <v/>
      </c>
      <c r="Z86" s="1897" t="str">
        <f>IF(Z85="","",VLOOKUP(Z85,シフト記号表!$C$6:$L$47,10,FALSE))</f>
        <v/>
      </c>
      <c r="AA86" s="1897" t="str">
        <f>IF(AA85="","",VLOOKUP(AA85,シフト記号表!$C$6:$L$47,10,FALSE))</f>
        <v/>
      </c>
      <c r="AB86" s="1897" t="str">
        <f>IF(AB85="","",VLOOKUP(AB85,シフト記号表!$C$6:$L$47,10,FALSE))</f>
        <v/>
      </c>
      <c r="AC86" s="1912" t="str">
        <f>IF(AC85="","",VLOOKUP(AC85,シフト記号表!$C$6:$L$47,10,FALSE))</f>
        <v/>
      </c>
      <c r="AD86" s="1885" t="str">
        <f>IF(AD85="","",VLOOKUP(AD85,シフト記号表!$C$6:$L$47,10,FALSE))</f>
        <v/>
      </c>
      <c r="AE86" s="1897" t="str">
        <f>IF(AE85="","",VLOOKUP(AE85,シフト記号表!$C$6:$L$47,10,FALSE))</f>
        <v/>
      </c>
      <c r="AF86" s="1897" t="str">
        <f>IF(AF85="","",VLOOKUP(AF85,シフト記号表!$C$6:$L$47,10,FALSE))</f>
        <v/>
      </c>
      <c r="AG86" s="1897" t="str">
        <f>IF(AG85="","",VLOOKUP(AG85,シフト記号表!$C$6:$L$47,10,FALSE))</f>
        <v/>
      </c>
      <c r="AH86" s="1897" t="str">
        <f>IF(AH85="","",VLOOKUP(AH85,シフト記号表!$C$6:$L$47,10,FALSE))</f>
        <v/>
      </c>
      <c r="AI86" s="1897" t="str">
        <f>IF(AI85="","",VLOOKUP(AI85,シフト記号表!$C$6:$L$47,10,FALSE))</f>
        <v/>
      </c>
      <c r="AJ86" s="1912" t="str">
        <f>IF(AJ85="","",VLOOKUP(AJ85,シフト記号表!$C$6:$L$47,10,FALSE))</f>
        <v/>
      </c>
      <c r="AK86" s="1885" t="str">
        <f>IF(AK85="","",VLOOKUP(AK85,シフト記号表!$C$6:$L$47,10,FALSE))</f>
        <v/>
      </c>
      <c r="AL86" s="1897" t="str">
        <f>IF(AL85="","",VLOOKUP(AL85,シフト記号表!$C$6:$L$47,10,FALSE))</f>
        <v/>
      </c>
      <c r="AM86" s="1897" t="str">
        <f>IF(AM85="","",VLOOKUP(AM85,シフト記号表!$C$6:$L$47,10,FALSE))</f>
        <v/>
      </c>
      <c r="AN86" s="1897" t="str">
        <f>IF(AN85="","",VLOOKUP(AN85,シフト記号表!$C$6:$L$47,10,FALSE))</f>
        <v/>
      </c>
      <c r="AO86" s="1897" t="str">
        <f>IF(AO85="","",VLOOKUP(AO85,シフト記号表!$C$6:$L$47,10,FALSE))</f>
        <v/>
      </c>
      <c r="AP86" s="1897" t="str">
        <f>IF(AP85="","",VLOOKUP(AP85,シフト記号表!$C$6:$L$47,10,FALSE))</f>
        <v/>
      </c>
      <c r="AQ86" s="1912" t="str">
        <f>IF(AQ85="","",VLOOKUP(AQ85,シフト記号表!$C$6:$L$47,10,FALSE))</f>
        <v/>
      </c>
      <c r="AR86" s="1885" t="str">
        <f>IF(AR85="","",VLOOKUP(AR85,シフト記号表!$C$6:$L$47,10,FALSE))</f>
        <v/>
      </c>
      <c r="AS86" s="1897" t="str">
        <f>IF(AS85="","",VLOOKUP(AS85,シフト記号表!$C$6:$L$47,10,FALSE))</f>
        <v/>
      </c>
      <c r="AT86" s="1897" t="str">
        <f>IF(AT85="","",VLOOKUP(AT85,シフト記号表!$C$6:$L$47,10,FALSE))</f>
        <v/>
      </c>
      <c r="AU86" s="1897" t="str">
        <f>IF(AU85="","",VLOOKUP(AU85,シフト記号表!$C$6:$L$47,10,FALSE))</f>
        <v/>
      </c>
      <c r="AV86" s="1897" t="str">
        <f>IF(AV85="","",VLOOKUP(AV85,シフト記号表!$C$6:$L$47,10,FALSE))</f>
        <v/>
      </c>
      <c r="AW86" s="1897" t="str">
        <f>IF(AW85="","",VLOOKUP(AW85,シフト記号表!$C$6:$L$47,10,FALSE))</f>
        <v/>
      </c>
      <c r="AX86" s="1912" t="str">
        <f>IF(AX85="","",VLOOKUP(AX85,シフト記号表!$C$6:$L$47,10,FALSE))</f>
        <v/>
      </c>
      <c r="AY86" s="1885" t="str">
        <f>IF(AY85="","",VLOOKUP(AY85,シフト記号表!$C$6:$L$47,10,FALSE))</f>
        <v/>
      </c>
      <c r="AZ86" s="1897" t="str">
        <f>IF(AZ85="","",VLOOKUP(AZ85,シフト記号表!$C$6:$L$47,10,FALSE))</f>
        <v/>
      </c>
      <c r="BA86" s="1897" t="str">
        <f>IF(BA85="","",VLOOKUP(BA85,シフト記号表!$C$6:$L$47,10,FALSE))</f>
        <v/>
      </c>
      <c r="BB86" s="1945">
        <f>IF($BE$3="４週",SUM(W86:AX86),IF($BE$3="暦月",SUM(W86:BA86),""))</f>
        <v>0</v>
      </c>
      <c r="BC86" s="1953"/>
      <c r="BD86" s="1962">
        <f>IF($BE$3="４週",BB86/4,IF($BE$3="暦月",(BB86/($BE$8/7)),""))</f>
        <v>0</v>
      </c>
      <c r="BE86" s="1953"/>
      <c r="BF86" s="1973"/>
      <c r="BG86" s="1978"/>
      <c r="BH86" s="1978"/>
      <c r="BI86" s="1978"/>
      <c r="BJ86" s="1989"/>
    </row>
    <row r="87" spans="2:62" ht="20.25" customHeight="1">
      <c r="B87" s="1742">
        <f>B85+1</f>
        <v>37</v>
      </c>
      <c r="C87" s="1756"/>
      <c r="D87" s="1767"/>
      <c r="E87" s="1774"/>
      <c r="F87" s="1779"/>
      <c r="G87" s="1774"/>
      <c r="H87" s="1779"/>
      <c r="I87" s="1788"/>
      <c r="J87" s="1802"/>
      <c r="K87" s="1808"/>
      <c r="L87" s="1824"/>
      <c r="M87" s="1824"/>
      <c r="N87" s="1767"/>
      <c r="O87" s="1831"/>
      <c r="P87" s="1836"/>
      <c r="Q87" s="1836"/>
      <c r="R87" s="1836"/>
      <c r="S87" s="1847"/>
      <c r="T87" s="1857" t="s">
        <v>770</v>
      </c>
      <c r="U87" s="1864"/>
      <c r="V87" s="1875"/>
      <c r="W87" s="1886"/>
      <c r="X87" s="1898"/>
      <c r="Y87" s="1898"/>
      <c r="Z87" s="1898"/>
      <c r="AA87" s="1898"/>
      <c r="AB87" s="1898"/>
      <c r="AC87" s="1913"/>
      <c r="AD87" s="1886"/>
      <c r="AE87" s="1898"/>
      <c r="AF87" s="1898"/>
      <c r="AG87" s="1898"/>
      <c r="AH87" s="1898"/>
      <c r="AI87" s="1898"/>
      <c r="AJ87" s="1913"/>
      <c r="AK87" s="1886"/>
      <c r="AL87" s="1898"/>
      <c r="AM87" s="1898"/>
      <c r="AN87" s="1898"/>
      <c r="AO87" s="1898"/>
      <c r="AP87" s="1898"/>
      <c r="AQ87" s="1913"/>
      <c r="AR87" s="1886"/>
      <c r="AS87" s="1898"/>
      <c r="AT87" s="1898"/>
      <c r="AU87" s="1898"/>
      <c r="AV87" s="1898"/>
      <c r="AW87" s="1898"/>
      <c r="AX87" s="1913"/>
      <c r="AY87" s="1886"/>
      <c r="AZ87" s="1898"/>
      <c r="BA87" s="1937"/>
      <c r="BB87" s="1944"/>
      <c r="BC87" s="1952"/>
      <c r="BD87" s="1961"/>
      <c r="BE87" s="1967"/>
      <c r="BF87" s="1972"/>
      <c r="BG87" s="1977"/>
      <c r="BH87" s="1977"/>
      <c r="BI87" s="1977"/>
      <c r="BJ87" s="1988"/>
    </row>
    <row r="88" spans="2:62" ht="20.25" customHeight="1">
      <c r="B88" s="1743"/>
      <c r="C88" s="1757"/>
      <c r="D88" s="1768"/>
      <c r="E88" s="1776"/>
      <c r="F88" s="1781">
        <f>C87</f>
        <v>0</v>
      </c>
      <c r="G88" s="1776"/>
      <c r="H88" s="1781">
        <f>I87</f>
        <v>0</v>
      </c>
      <c r="I88" s="1789"/>
      <c r="J88" s="1803"/>
      <c r="K88" s="1809"/>
      <c r="L88" s="1825"/>
      <c r="M88" s="1825"/>
      <c r="N88" s="1768"/>
      <c r="O88" s="1831"/>
      <c r="P88" s="1836"/>
      <c r="Q88" s="1836"/>
      <c r="R88" s="1836"/>
      <c r="S88" s="1847"/>
      <c r="T88" s="1856" t="s">
        <v>128</v>
      </c>
      <c r="U88" s="1863"/>
      <c r="V88" s="1874"/>
      <c r="W88" s="1885" t="str">
        <f>IF(W87="","",VLOOKUP(W87,シフト記号表!$C$6:$L$47,10,FALSE))</f>
        <v/>
      </c>
      <c r="X88" s="1897" t="str">
        <f>IF(X87="","",VLOOKUP(X87,シフト記号表!$C$6:$L$47,10,FALSE))</f>
        <v/>
      </c>
      <c r="Y88" s="1897" t="str">
        <f>IF(Y87="","",VLOOKUP(Y87,シフト記号表!$C$6:$L$47,10,FALSE))</f>
        <v/>
      </c>
      <c r="Z88" s="1897" t="str">
        <f>IF(Z87="","",VLOOKUP(Z87,シフト記号表!$C$6:$L$47,10,FALSE))</f>
        <v/>
      </c>
      <c r="AA88" s="1897" t="str">
        <f>IF(AA87="","",VLOOKUP(AA87,シフト記号表!$C$6:$L$47,10,FALSE))</f>
        <v/>
      </c>
      <c r="AB88" s="1897" t="str">
        <f>IF(AB87="","",VLOOKUP(AB87,シフト記号表!$C$6:$L$47,10,FALSE))</f>
        <v/>
      </c>
      <c r="AC88" s="1912" t="str">
        <f>IF(AC87="","",VLOOKUP(AC87,シフト記号表!$C$6:$L$47,10,FALSE))</f>
        <v/>
      </c>
      <c r="AD88" s="1885" t="str">
        <f>IF(AD87="","",VLOOKUP(AD87,シフト記号表!$C$6:$L$47,10,FALSE))</f>
        <v/>
      </c>
      <c r="AE88" s="1897" t="str">
        <f>IF(AE87="","",VLOOKUP(AE87,シフト記号表!$C$6:$L$47,10,FALSE))</f>
        <v/>
      </c>
      <c r="AF88" s="1897" t="str">
        <f>IF(AF87="","",VLOOKUP(AF87,シフト記号表!$C$6:$L$47,10,FALSE))</f>
        <v/>
      </c>
      <c r="AG88" s="1897" t="str">
        <f>IF(AG87="","",VLOOKUP(AG87,シフト記号表!$C$6:$L$47,10,FALSE))</f>
        <v/>
      </c>
      <c r="AH88" s="1897" t="str">
        <f>IF(AH87="","",VLOOKUP(AH87,シフト記号表!$C$6:$L$47,10,FALSE))</f>
        <v/>
      </c>
      <c r="AI88" s="1897" t="str">
        <f>IF(AI87="","",VLOOKUP(AI87,シフト記号表!$C$6:$L$47,10,FALSE))</f>
        <v/>
      </c>
      <c r="AJ88" s="1912" t="str">
        <f>IF(AJ87="","",VLOOKUP(AJ87,シフト記号表!$C$6:$L$47,10,FALSE))</f>
        <v/>
      </c>
      <c r="AK88" s="1885" t="str">
        <f>IF(AK87="","",VLOOKUP(AK87,シフト記号表!$C$6:$L$47,10,FALSE))</f>
        <v/>
      </c>
      <c r="AL88" s="1897" t="str">
        <f>IF(AL87="","",VLOOKUP(AL87,シフト記号表!$C$6:$L$47,10,FALSE))</f>
        <v/>
      </c>
      <c r="AM88" s="1897" t="str">
        <f>IF(AM87="","",VLOOKUP(AM87,シフト記号表!$C$6:$L$47,10,FALSE))</f>
        <v/>
      </c>
      <c r="AN88" s="1897" t="str">
        <f>IF(AN87="","",VLOOKUP(AN87,シフト記号表!$C$6:$L$47,10,FALSE))</f>
        <v/>
      </c>
      <c r="AO88" s="1897" t="str">
        <f>IF(AO87="","",VLOOKUP(AO87,シフト記号表!$C$6:$L$47,10,FALSE))</f>
        <v/>
      </c>
      <c r="AP88" s="1897" t="str">
        <f>IF(AP87="","",VLOOKUP(AP87,シフト記号表!$C$6:$L$47,10,FALSE))</f>
        <v/>
      </c>
      <c r="AQ88" s="1912" t="str">
        <f>IF(AQ87="","",VLOOKUP(AQ87,シフト記号表!$C$6:$L$47,10,FALSE))</f>
        <v/>
      </c>
      <c r="AR88" s="1885" t="str">
        <f>IF(AR87="","",VLOOKUP(AR87,シフト記号表!$C$6:$L$47,10,FALSE))</f>
        <v/>
      </c>
      <c r="AS88" s="1897" t="str">
        <f>IF(AS87="","",VLOOKUP(AS87,シフト記号表!$C$6:$L$47,10,FALSE))</f>
        <v/>
      </c>
      <c r="AT88" s="1897" t="str">
        <f>IF(AT87="","",VLOOKUP(AT87,シフト記号表!$C$6:$L$47,10,FALSE))</f>
        <v/>
      </c>
      <c r="AU88" s="1897" t="str">
        <f>IF(AU87="","",VLOOKUP(AU87,シフト記号表!$C$6:$L$47,10,FALSE))</f>
        <v/>
      </c>
      <c r="AV88" s="1897" t="str">
        <f>IF(AV87="","",VLOOKUP(AV87,シフト記号表!$C$6:$L$47,10,FALSE))</f>
        <v/>
      </c>
      <c r="AW88" s="1897" t="str">
        <f>IF(AW87="","",VLOOKUP(AW87,シフト記号表!$C$6:$L$47,10,FALSE))</f>
        <v/>
      </c>
      <c r="AX88" s="1912" t="str">
        <f>IF(AX87="","",VLOOKUP(AX87,シフト記号表!$C$6:$L$47,10,FALSE))</f>
        <v/>
      </c>
      <c r="AY88" s="1885" t="str">
        <f>IF(AY87="","",VLOOKUP(AY87,シフト記号表!$C$6:$L$47,10,FALSE))</f>
        <v/>
      </c>
      <c r="AZ88" s="1897" t="str">
        <f>IF(AZ87="","",VLOOKUP(AZ87,シフト記号表!$C$6:$L$47,10,FALSE))</f>
        <v/>
      </c>
      <c r="BA88" s="1897" t="str">
        <f>IF(BA87="","",VLOOKUP(BA87,シフト記号表!$C$6:$L$47,10,FALSE))</f>
        <v/>
      </c>
      <c r="BB88" s="1945">
        <f>IF($BE$3="４週",SUM(W88:AX88),IF($BE$3="暦月",SUM(W88:BA88),""))</f>
        <v>0</v>
      </c>
      <c r="BC88" s="1953"/>
      <c r="BD88" s="1962">
        <f>IF($BE$3="４週",BB88/4,IF($BE$3="暦月",(BB88/($BE$8/7)),""))</f>
        <v>0</v>
      </c>
      <c r="BE88" s="1953"/>
      <c r="BF88" s="1973"/>
      <c r="BG88" s="1978"/>
      <c r="BH88" s="1978"/>
      <c r="BI88" s="1978"/>
      <c r="BJ88" s="1989"/>
    </row>
    <row r="89" spans="2:62" ht="20.25" customHeight="1">
      <c r="B89" s="1742">
        <f>B87+1</f>
        <v>38</v>
      </c>
      <c r="C89" s="1756"/>
      <c r="D89" s="1767"/>
      <c r="E89" s="1774"/>
      <c r="F89" s="1779"/>
      <c r="G89" s="1774"/>
      <c r="H89" s="1779"/>
      <c r="I89" s="1788"/>
      <c r="J89" s="1802"/>
      <c r="K89" s="1808"/>
      <c r="L89" s="1824"/>
      <c r="M89" s="1824"/>
      <c r="N89" s="1767"/>
      <c r="O89" s="1831"/>
      <c r="P89" s="1836"/>
      <c r="Q89" s="1836"/>
      <c r="R89" s="1836"/>
      <c r="S89" s="1847"/>
      <c r="T89" s="1857" t="s">
        <v>770</v>
      </c>
      <c r="U89" s="1864"/>
      <c r="V89" s="1875"/>
      <c r="W89" s="1886"/>
      <c r="X89" s="1898"/>
      <c r="Y89" s="1898"/>
      <c r="Z89" s="1898"/>
      <c r="AA89" s="1898"/>
      <c r="AB89" s="1898"/>
      <c r="AC89" s="1913"/>
      <c r="AD89" s="1886"/>
      <c r="AE89" s="1898"/>
      <c r="AF89" s="1898"/>
      <c r="AG89" s="1898"/>
      <c r="AH89" s="1898"/>
      <c r="AI89" s="1898"/>
      <c r="AJ89" s="1913"/>
      <c r="AK89" s="1886"/>
      <c r="AL89" s="1898"/>
      <c r="AM89" s="1898"/>
      <c r="AN89" s="1898"/>
      <c r="AO89" s="1898"/>
      <c r="AP89" s="1898"/>
      <c r="AQ89" s="1913"/>
      <c r="AR89" s="1886"/>
      <c r="AS89" s="1898"/>
      <c r="AT89" s="1898"/>
      <c r="AU89" s="1898"/>
      <c r="AV89" s="1898"/>
      <c r="AW89" s="1898"/>
      <c r="AX89" s="1913"/>
      <c r="AY89" s="1886"/>
      <c r="AZ89" s="1898"/>
      <c r="BA89" s="1937"/>
      <c r="BB89" s="1944"/>
      <c r="BC89" s="1952"/>
      <c r="BD89" s="1961"/>
      <c r="BE89" s="1967"/>
      <c r="BF89" s="1972"/>
      <c r="BG89" s="1977"/>
      <c r="BH89" s="1977"/>
      <c r="BI89" s="1977"/>
      <c r="BJ89" s="1988"/>
    </row>
    <row r="90" spans="2:62" ht="20.25" customHeight="1">
      <c r="B90" s="1743"/>
      <c r="C90" s="1757"/>
      <c r="D90" s="1768"/>
      <c r="E90" s="1776"/>
      <c r="F90" s="1781">
        <f>C89</f>
        <v>0</v>
      </c>
      <c r="G90" s="1776"/>
      <c r="H90" s="1781">
        <f>I89</f>
        <v>0</v>
      </c>
      <c r="I90" s="1789"/>
      <c r="J90" s="1803"/>
      <c r="K90" s="1809"/>
      <c r="L90" s="1825"/>
      <c r="M90" s="1825"/>
      <c r="N90" s="1768"/>
      <c r="O90" s="1831"/>
      <c r="P90" s="1836"/>
      <c r="Q90" s="1836"/>
      <c r="R90" s="1836"/>
      <c r="S90" s="1847"/>
      <c r="T90" s="1856" t="s">
        <v>128</v>
      </c>
      <c r="U90" s="1863"/>
      <c r="V90" s="1874"/>
      <c r="W90" s="1885" t="str">
        <f>IF(W89="","",VLOOKUP(W89,シフト記号表!$C$6:$L$47,10,FALSE))</f>
        <v/>
      </c>
      <c r="X90" s="1897" t="str">
        <f>IF(X89="","",VLOOKUP(X89,シフト記号表!$C$6:$L$47,10,FALSE))</f>
        <v/>
      </c>
      <c r="Y90" s="1897" t="str">
        <f>IF(Y89="","",VLOOKUP(Y89,シフト記号表!$C$6:$L$47,10,FALSE))</f>
        <v/>
      </c>
      <c r="Z90" s="1897" t="str">
        <f>IF(Z89="","",VLOOKUP(Z89,シフト記号表!$C$6:$L$47,10,FALSE))</f>
        <v/>
      </c>
      <c r="AA90" s="1897" t="str">
        <f>IF(AA89="","",VLOOKUP(AA89,シフト記号表!$C$6:$L$47,10,FALSE))</f>
        <v/>
      </c>
      <c r="AB90" s="1897" t="str">
        <f>IF(AB89="","",VLOOKUP(AB89,シフト記号表!$C$6:$L$47,10,FALSE))</f>
        <v/>
      </c>
      <c r="AC90" s="1912" t="str">
        <f>IF(AC89="","",VLOOKUP(AC89,シフト記号表!$C$6:$L$47,10,FALSE))</f>
        <v/>
      </c>
      <c r="AD90" s="1885" t="str">
        <f>IF(AD89="","",VLOOKUP(AD89,シフト記号表!$C$6:$L$47,10,FALSE))</f>
        <v/>
      </c>
      <c r="AE90" s="1897" t="str">
        <f>IF(AE89="","",VLOOKUP(AE89,シフト記号表!$C$6:$L$47,10,FALSE))</f>
        <v/>
      </c>
      <c r="AF90" s="1897" t="str">
        <f>IF(AF89="","",VLOOKUP(AF89,シフト記号表!$C$6:$L$47,10,FALSE))</f>
        <v/>
      </c>
      <c r="AG90" s="1897" t="str">
        <f>IF(AG89="","",VLOOKUP(AG89,シフト記号表!$C$6:$L$47,10,FALSE))</f>
        <v/>
      </c>
      <c r="AH90" s="1897" t="str">
        <f>IF(AH89="","",VLOOKUP(AH89,シフト記号表!$C$6:$L$47,10,FALSE))</f>
        <v/>
      </c>
      <c r="AI90" s="1897" t="str">
        <f>IF(AI89="","",VLOOKUP(AI89,シフト記号表!$C$6:$L$47,10,FALSE))</f>
        <v/>
      </c>
      <c r="AJ90" s="1912" t="str">
        <f>IF(AJ89="","",VLOOKUP(AJ89,シフト記号表!$C$6:$L$47,10,FALSE))</f>
        <v/>
      </c>
      <c r="AK90" s="1885" t="str">
        <f>IF(AK89="","",VLOOKUP(AK89,シフト記号表!$C$6:$L$47,10,FALSE))</f>
        <v/>
      </c>
      <c r="AL90" s="1897" t="str">
        <f>IF(AL89="","",VLOOKUP(AL89,シフト記号表!$C$6:$L$47,10,FALSE))</f>
        <v/>
      </c>
      <c r="AM90" s="1897" t="str">
        <f>IF(AM89="","",VLOOKUP(AM89,シフト記号表!$C$6:$L$47,10,FALSE))</f>
        <v/>
      </c>
      <c r="AN90" s="1897" t="str">
        <f>IF(AN89="","",VLOOKUP(AN89,シフト記号表!$C$6:$L$47,10,FALSE))</f>
        <v/>
      </c>
      <c r="AO90" s="1897" t="str">
        <f>IF(AO89="","",VLOOKUP(AO89,シフト記号表!$C$6:$L$47,10,FALSE))</f>
        <v/>
      </c>
      <c r="AP90" s="1897" t="str">
        <f>IF(AP89="","",VLOOKUP(AP89,シフト記号表!$C$6:$L$47,10,FALSE))</f>
        <v/>
      </c>
      <c r="AQ90" s="1912" t="str">
        <f>IF(AQ89="","",VLOOKUP(AQ89,シフト記号表!$C$6:$L$47,10,FALSE))</f>
        <v/>
      </c>
      <c r="AR90" s="1885" t="str">
        <f>IF(AR89="","",VLOOKUP(AR89,シフト記号表!$C$6:$L$47,10,FALSE))</f>
        <v/>
      </c>
      <c r="AS90" s="1897" t="str">
        <f>IF(AS89="","",VLOOKUP(AS89,シフト記号表!$C$6:$L$47,10,FALSE))</f>
        <v/>
      </c>
      <c r="AT90" s="1897" t="str">
        <f>IF(AT89="","",VLOOKUP(AT89,シフト記号表!$C$6:$L$47,10,FALSE))</f>
        <v/>
      </c>
      <c r="AU90" s="1897" t="str">
        <f>IF(AU89="","",VLOOKUP(AU89,シフト記号表!$C$6:$L$47,10,FALSE))</f>
        <v/>
      </c>
      <c r="AV90" s="1897" t="str">
        <f>IF(AV89="","",VLOOKUP(AV89,シフト記号表!$C$6:$L$47,10,FALSE))</f>
        <v/>
      </c>
      <c r="AW90" s="1897" t="str">
        <f>IF(AW89="","",VLOOKUP(AW89,シフト記号表!$C$6:$L$47,10,FALSE))</f>
        <v/>
      </c>
      <c r="AX90" s="1912" t="str">
        <f>IF(AX89="","",VLOOKUP(AX89,シフト記号表!$C$6:$L$47,10,FALSE))</f>
        <v/>
      </c>
      <c r="AY90" s="1885" t="str">
        <f>IF(AY89="","",VLOOKUP(AY89,シフト記号表!$C$6:$L$47,10,FALSE))</f>
        <v/>
      </c>
      <c r="AZ90" s="1897" t="str">
        <f>IF(AZ89="","",VLOOKUP(AZ89,シフト記号表!$C$6:$L$47,10,FALSE))</f>
        <v/>
      </c>
      <c r="BA90" s="1897" t="str">
        <f>IF(BA89="","",VLOOKUP(BA89,シフト記号表!$C$6:$L$47,10,FALSE))</f>
        <v/>
      </c>
      <c r="BB90" s="1945">
        <f>IF($BE$3="４週",SUM(W90:AX90),IF($BE$3="暦月",SUM(W90:BA90),""))</f>
        <v>0</v>
      </c>
      <c r="BC90" s="1953"/>
      <c r="BD90" s="1962">
        <f>IF($BE$3="４週",BB90/4,IF($BE$3="暦月",(BB90/($BE$8/7)),""))</f>
        <v>0</v>
      </c>
      <c r="BE90" s="1953"/>
      <c r="BF90" s="1973"/>
      <c r="BG90" s="1978"/>
      <c r="BH90" s="1978"/>
      <c r="BI90" s="1978"/>
      <c r="BJ90" s="1989"/>
    </row>
    <row r="91" spans="2:62" ht="20.25" customHeight="1">
      <c r="B91" s="1742">
        <f>B89+1</f>
        <v>39</v>
      </c>
      <c r="C91" s="1756"/>
      <c r="D91" s="1767"/>
      <c r="E91" s="1774"/>
      <c r="F91" s="1779"/>
      <c r="G91" s="1774"/>
      <c r="H91" s="1779"/>
      <c r="I91" s="1788"/>
      <c r="J91" s="1802"/>
      <c r="K91" s="1808"/>
      <c r="L91" s="1824"/>
      <c r="M91" s="1824"/>
      <c r="N91" s="1767"/>
      <c r="O91" s="1831"/>
      <c r="P91" s="1836"/>
      <c r="Q91" s="1836"/>
      <c r="R91" s="1836"/>
      <c r="S91" s="1847"/>
      <c r="T91" s="1857" t="s">
        <v>770</v>
      </c>
      <c r="U91" s="1864"/>
      <c r="V91" s="1875"/>
      <c r="W91" s="1886"/>
      <c r="X91" s="1898"/>
      <c r="Y91" s="1898"/>
      <c r="Z91" s="1898"/>
      <c r="AA91" s="1898"/>
      <c r="AB91" s="1898"/>
      <c r="AC91" s="1913"/>
      <c r="AD91" s="1886"/>
      <c r="AE91" s="1898"/>
      <c r="AF91" s="1898"/>
      <c r="AG91" s="1898"/>
      <c r="AH91" s="1898"/>
      <c r="AI91" s="1898"/>
      <c r="AJ91" s="1913"/>
      <c r="AK91" s="1886"/>
      <c r="AL91" s="1898"/>
      <c r="AM91" s="1898"/>
      <c r="AN91" s="1898"/>
      <c r="AO91" s="1898"/>
      <c r="AP91" s="1898"/>
      <c r="AQ91" s="1913"/>
      <c r="AR91" s="1886"/>
      <c r="AS91" s="1898"/>
      <c r="AT91" s="1898"/>
      <c r="AU91" s="1898"/>
      <c r="AV91" s="1898"/>
      <c r="AW91" s="1898"/>
      <c r="AX91" s="1913"/>
      <c r="AY91" s="1886"/>
      <c r="AZ91" s="1898"/>
      <c r="BA91" s="1937"/>
      <c r="BB91" s="1944"/>
      <c r="BC91" s="1952"/>
      <c r="BD91" s="1961"/>
      <c r="BE91" s="1967"/>
      <c r="BF91" s="1972"/>
      <c r="BG91" s="1977"/>
      <c r="BH91" s="1977"/>
      <c r="BI91" s="1977"/>
      <c r="BJ91" s="1988"/>
    </row>
    <row r="92" spans="2:62" ht="20.25" customHeight="1">
      <c r="B92" s="1743"/>
      <c r="C92" s="1757"/>
      <c r="D92" s="1768"/>
      <c r="E92" s="1776"/>
      <c r="F92" s="1781">
        <f>C91</f>
        <v>0</v>
      </c>
      <c r="G92" s="1776"/>
      <c r="H92" s="1781">
        <f>I91</f>
        <v>0</v>
      </c>
      <c r="I92" s="1789"/>
      <c r="J92" s="1803"/>
      <c r="K92" s="1809"/>
      <c r="L92" s="1825"/>
      <c r="M92" s="1825"/>
      <c r="N92" s="1768"/>
      <c r="O92" s="1831"/>
      <c r="P92" s="1836"/>
      <c r="Q92" s="1836"/>
      <c r="R92" s="1836"/>
      <c r="S92" s="1847"/>
      <c r="T92" s="1856" t="s">
        <v>128</v>
      </c>
      <c r="U92" s="1863"/>
      <c r="V92" s="1874"/>
      <c r="W92" s="1885" t="str">
        <f>IF(W91="","",VLOOKUP(W91,シフト記号表!$C$6:$L$47,10,FALSE))</f>
        <v/>
      </c>
      <c r="X92" s="1897" t="str">
        <f>IF(X91="","",VLOOKUP(X91,シフト記号表!$C$6:$L$47,10,FALSE))</f>
        <v/>
      </c>
      <c r="Y92" s="1897" t="str">
        <f>IF(Y91="","",VLOOKUP(Y91,シフト記号表!$C$6:$L$47,10,FALSE))</f>
        <v/>
      </c>
      <c r="Z92" s="1897" t="str">
        <f>IF(Z91="","",VLOOKUP(Z91,シフト記号表!$C$6:$L$47,10,FALSE))</f>
        <v/>
      </c>
      <c r="AA92" s="1897" t="str">
        <f>IF(AA91="","",VLOOKUP(AA91,シフト記号表!$C$6:$L$47,10,FALSE))</f>
        <v/>
      </c>
      <c r="AB92" s="1897" t="str">
        <f>IF(AB91="","",VLOOKUP(AB91,シフト記号表!$C$6:$L$47,10,FALSE))</f>
        <v/>
      </c>
      <c r="AC92" s="1912" t="str">
        <f>IF(AC91="","",VLOOKUP(AC91,シフト記号表!$C$6:$L$47,10,FALSE))</f>
        <v/>
      </c>
      <c r="AD92" s="1885" t="str">
        <f>IF(AD91="","",VLOOKUP(AD91,シフト記号表!$C$6:$L$47,10,FALSE))</f>
        <v/>
      </c>
      <c r="AE92" s="1897" t="str">
        <f>IF(AE91="","",VLOOKUP(AE91,シフト記号表!$C$6:$L$47,10,FALSE))</f>
        <v/>
      </c>
      <c r="AF92" s="1897" t="str">
        <f>IF(AF91="","",VLOOKUP(AF91,シフト記号表!$C$6:$L$47,10,FALSE))</f>
        <v/>
      </c>
      <c r="AG92" s="1897" t="str">
        <f>IF(AG91="","",VLOOKUP(AG91,シフト記号表!$C$6:$L$47,10,FALSE))</f>
        <v/>
      </c>
      <c r="AH92" s="1897" t="str">
        <f>IF(AH91="","",VLOOKUP(AH91,シフト記号表!$C$6:$L$47,10,FALSE))</f>
        <v/>
      </c>
      <c r="AI92" s="1897" t="str">
        <f>IF(AI91="","",VLOOKUP(AI91,シフト記号表!$C$6:$L$47,10,FALSE))</f>
        <v/>
      </c>
      <c r="AJ92" s="1912" t="str">
        <f>IF(AJ91="","",VLOOKUP(AJ91,シフト記号表!$C$6:$L$47,10,FALSE))</f>
        <v/>
      </c>
      <c r="AK92" s="1885" t="str">
        <f>IF(AK91="","",VLOOKUP(AK91,シフト記号表!$C$6:$L$47,10,FALSE))</f>
        <v/>
      </c>
      <c r="AL92" s="1897" t="str">
        <f>IF(AL91="","",VLOOKUP(AL91,シフト記号表!$C$6:$L$47,10,FALSE))</f>
        <v/>
      </c>
      <c r="AM92" s="1897" t="str">
        <f>IF(AM91="","",VLOOKUP(AM91,シフト記号表!$C$6:$L$47,10,FALSE))</f>
        <v/>
      </c>
      <c r="AN92" s="1897" t="str">
        <f>IF(AN91="","",VLOOKUP(AN91,シフト記号表!$C$6:$L$47,10,FALSE))</f>
        <v/>
      </c>
      <c r="AO92" s="1897" t="str">
        <f>IF(AO91="","",VLOOKUP(AO91,シフト記号表!$C$6:$L$47,10,FALSE))</f>
        <v/>
      </c>
      <c r="AP92" s="1897" t="str">
        <f>IF(AP91="","",VLOOKUP(AP91,シフト記号表!$C$6:$L$47,10,FALSE))</f>
        <v/>
      </c>
      <c r="AQ92" s="1912" t="str">
        <f>IF(AQ91="","",VLOOKUP(AQ91,シフト記号表!$C$6:$L$47,10,FALSE))</f>
        <v/>
      </c>
      <c r="AR92" s="1885" t="str">
        <f>IF(AR91="","",VLOOKUP(AR91,シフト記号表!$C$6:$L$47,10,FALSE))</f>
        <v/>
      </c>
      <c r="AS92" s="1897" t="str">
        <f>IF(AS91="","",VLOOKUP(AS91,シフト記号表!$C$6:$L$47,10,FALSE))</f>
        <v/>
      </c>
      <c r="AT92" s="1897" t="str">
        <f>IF(AT91="","",VLOOKUP(AT91,シフト記号表!$C$6:$L$47,10,FALSE))</f>
        <v/>
      </c>
      <c r="AU92" s="1897" t="str">
        <f>IF(AU91="","",VLOOKUP(AU91,シフト記号表!$C$6:$L$47,10,FALSE))</f>
        <v/>
      </c>
      <c r="AV92" s="1897" t="str">
        <f>IF(AV91="","",VLOOKUP(AV91,シフト記号表!$C$6:$L$47,10,FALSE))</f>
        <v/>
      </c>
      <c r="AW92" s="1897" t="str">
        <f>IF(AW91="","",VLOOKUP(AW91,シフト記号表!$C$6:$L$47,10,FALSE))</f>
        <v/>
      </c>
      <c r="AX92" s="1912" t="str">
        <f>IF(AX91="","",VLOOKUP(AX91,シフト記号表!$C$6:$L$47,10,FALSE))</f>
        <v/>
      </c>
      <c r="AY92" s="1885" t="str">
        <f>IF(AY91="","",VLOOKUP(AY91,シフト記号表!$C$6:$L$47,10,FALSE))</f>
        <v/>
      </c>
      <c r="AZ92" s="1897" t="str">
        <f>IF(AZ91="","",VLOOKUP(AZ91,シフト記号表!$C$6:$L$47,10,FALSE))</f>
        <v/>
      </c>
      <c r="BA92" s="1897" t="str">
        <f>IF(BA91="","",VLOOKUP(BA91,シフト記号表!$C$6:$L$47,10,FALSE))</f>
        <v/>
      </c>
      <c r="BB92" s="1945">
        <f>IF($BE$3="４週",SUM(W92:AX92),IF($BE$3="暦月",SUM(W92:BA92),""))</f>
        <v>0</v>
      </c>
      <c r="BC92" s="1953"/>
      <c r="BD92" s="1962">
        <f>IF($BE$3="４週",BB92/4,IF($BE$3="暦月",(BB92/($BE$8/7)),""))</f>
        <v>0</v>
      </c>
      <c r="BE92" s="1953"/>
      <c r="BF92" s="1973"/>
      <c r="BG92" s="1978"/>
      <c r="BH92" s="1978"/>
      <c r="BI92" s="1978"/>
      <c r="BJ92" s="1989"/>
    </row>
    <row r="93" spans="2:62" ht="20.25" customHeight="1">
      <c r="B93" s="1742">
        <f>B91+1</f>
        <v>40</v>
      </c>
      <c r="C93" s="1756"/>
      <c r="D93" s="1767"/>
      <c r="E93" s="1774"/>
      <c r="F93" s="1779"/>
      <c r="G93" s="1774"/>
      <c r="H93" s="1779"/>
      <c r="I93" s="1788"/>
      <c r="J93" s="1802"/>
      <c r="K93" s="1808"/>
      <c r="L93" s="1824"/>
      <c r="M93" s="1824"/>
      <c r="N93" s="1767"/>
      <c r="O93" s="1831"/>
      <c r="P93" s="1836"/>
      <c r="Q93" s="1836"/>
      <c r="R93" s="1836"/>
      <c r="S93" s="1847"/>
      <c r="T93" s="1857" t="s">
        <v>770</v>
      </c>
      <c r="U93" s="1864"/>
      <c r="V93" s="1875"/>
      <c r="W93" s="1886"/>
      <c r="X93" s="1898"/>
      <c r="Y93" s="1898"/>
      <c r="Z93" s="1898"/>
      <c r="AA93" s="1898"/>
      <c r="AB93" s="1898"/>
      <c r="AC93" s="1913"/>
      <c r="AD93" s="1886"/>
      <c r="AE93" s="1898"/>
      <c r="AF93" s="1898"/>
      <c r="AG93" s="1898"/>
      <c r="AH93" s="1898"/>
      <c r="AI93" s="1898"/>
      <c r="AJ93" s="1913"/>
      <c r="AK93" s="1886"/>
      <c r="AL93" s="1898"/>
      <c r="AM93" s="1898"/>
      <c r="AN93" s="1898"/>
      <c r="AO93" s="1898"/>
      <c r="AP93" s="1898"/>
      <c r="AQ93" s="1913"/>
      <c r="AR93" s="1886"/>
      <c r="AS93" s="1898"/>
      <c r="AT93" s="1898"/>
      <c r="AU93" s="1898"/>
      <c r="AV93" s="1898"/>
      <c r="AW93" s="1898"/>
      <c r="AX93" s="1913"/>
      <c r="AY93" s="1886"/>
      <c r="AZ93" s="1898"/>
      <c r="BA93" s="1937"/>
      <c r="BB93" s="1944"/>
      <c r="BC93" s="1952"/>
      <c r="BD93" s="1961"/>
      <c r="BE93" s="1967"/>
      <c r="BF93" s="1972"/>
      <c r="BG93" s="1977"/>
      <c r="BH93" s="1977"/>
      <c r="BI93" s="1977"/>
      <c r="BJ93" s="1988"/>
    </row>
    <row r="94" spans="2:62" ht="20.25" customHeight="1">
      <c r="B94" s="1743"/>
      <c r="C94" s="1757"/>
      <c r="D94" s="1768"/>
      <c r="E94" s="1776"/>
      <c r="F94" s="1781">
        <f>C93</f>
        <v>0</v>
      </c>
      <c r="G94" s="1776"/>
      <c r="H94" s="1781">
        <f>I93</f>
        <v>0</v>
      </c>
      <c r="I94" s="1789"/>
      <c r="J94" s="1803"/>
      <c r="K94" s="1809"/>
      <c r="L94" s="1825"/>
      <c r="M94" s="1825"/>
      <c r="N94" s="1768"/>
      <c r="O94" s="1831"/>
      <c r="P94" s="1836"/>
      <c r="Q94" s="1836"/>
      <c r="R94" s="1836"/>
      <c r="S94" s="1847"/>
      <c r="T94" s="1856" t="s">
        <v>128</v>
      </c>
      <c r="U94" s="1863"/>
      <c r="V94" s="1874"/>
      <c r="W94" s="1885" t="str">
        <f>IF(W93="","",VLOOKUP(W93,シフト記号表!$C$6:$L$47,10,FALSE))</f>
        <v/>
      </c>
      <c r="X94" s="1897" t="str">
        <f>IF(X93="","",VLOOKUP(X93,シフト記号表!$C$6:$L$47,10,FALSE))</f>
        <v/>
      </c>
      <c r="Y94" s="1897" t="str">
        <f>IF(Y93="","",VLOOKUP(Y93,シフト記号表!$C$6:$L$47,10,FALSE))</f>
        <v/>
      </c>
      <c r="Z94" s="1897" t="str">
        <f>IF(Z93="","",VLOOKUP(Z93,シフト記号表!$C$6:$L$47,10,FALSE))</f>
        <v/>
      </c>
      <c r="AA94" s="1897" t="str">
        <f>IF(AA93="","",VLOOKUP(AA93,シフト記号表!$C$6:$L$47,10,FALSE))</f>
        <v/>
      </c>
      <c r="AB94" s="1897" t="str">
        <f>IF(AB93="","",VLOOKUP(AB93,シフト記号表!$C$6:$L$47,10,FALSE))</f>
        <v/>
      </c>
      <c r="AC94" s="1912" t="str">
        <f>IF(AC93="","",VLOOKUP(AC93,シフト記号表!$C$6:$L$47,10,FALSE))</f>
        <v/>
      </c>
      <c r="AD94" s="1885" t="str">
        <f>IF(AD93="","",VLOOKUP(AD93,シフト記号表!$C$6:$L$47,10,FALSE))</f>
        <v/>
      </c>
      <c r="AE94" s="1897" t="str">
        <f>IF(AE93="","",VLOOKUP(AE93,シフト記号表!$C$6:$L$47,10,FALSE))</f>
        <v/>
      </c>
      <c r="AF94" s="1897" t="str">
        <f>IF(AF93="","",VLOOKUP(AF93,シフト記号表!$C$6:$L$47,10,FALSE))</f>
        <v/>
      </c>
      <c r="AG94" s="1897" t="str">
        <f>IF(AG93="","",VLOOKUP(AG93,シフト記号表!$C$6:$L$47,10,FALSE))</f>
        <v/>
      </c>
      <c r="AH94" s="1897" t="str">
        <f>IF(AH93="","",VLOOKUP(AH93,シフト記号表!$C$6:$L$47,10,FALSE))</f>
        <v/>
      </c>
      <c r="AI94" s="1897" t="str">
        <f>IF(AI93="","",VLOOKUP(AI93,シフト記号表!$C$6:$L$47,10,FALSE))</f>
        <v/>
      </c>
      <c r="AJ94" s="1912" t="str">
        <f>IF(AJ93="","",VLOOKUP(AJ93,シフト記号表!$C$6:$L$47,10,FALSE))</f>
        <v/>
      </c>
      <c r="AK94" s="1885" t="str">
        <f>IF(AK93="","",VLOOKUP(AK93,シフト記号表!$C$6:$L$47,10,FALSE))</f>
        <v/>
      </c>
      <c r="AL94" s="1897" t="str">
        <f>IF(AL93="","",VLOOKUP(AL93,シフト記号表!$C$6:$L$47,10,FALSE))</f>
        <v/>
      </c>
      <c r="AM94" s="1897" t="str">
        <f>IF(AM93="","",VLOOKUP(AM93,シフト記号表!$C$6:$L$47,10,FALSE))</f>
        <v/>
      </c>
      <c r="AN94" s="1897" t="str">
        <f>IF(AN93="","",VLOOKUP(AN93,シフト記号表!$C$6:$L$47,10,FALSE))</f>
        <v/>
      </c>
      <c r="AO94" s="1897" t="str">
        <f>IF(AO93="","",VLOOKUP(AO93,シフト記号表!$C$6:$L$47,10,FALSE))</f>
        <v/>
      </c>
      <c r="AP94" s="1897" t="str">
        <f>IF(AP93="","",VLOOKUP(AP93,シフト記号表!$C$6:$L$47,10,FALSE))</f>
        <v/>
      </c>
      <c r="AQ94" s="1912" t="str">
        <f>IF(AQ93="","",VLOOKUP(AQ93,シフト記号表!$C$6:$L$47,10,FALSE))</f>
        <v/>
      </c>
      <c r="AR94" s="1885" t="str">
        <f>IF(AR93="","",VLOOKUP(AR93,シフト記号表!$C$6:$L$47,10,FALSE))</f>
        <v/>
      </c>
      <c r="AS94" s="1897" t="str">
        <f>IF(AS93="","",VLOOKUP(AS93,シフト記号表!$C$6:$L$47,10,FALSE))</f>
        <v/>
      </c>
      <c r="AT94" s="1897" t="str">
        <f>IF(AT93="","",VLOOKUP(AT93,シフト記号表!$C$6:$L$47,10,FALSE))</f>
        <v/>
      </c>
      <c r="AU94" s="1897" t="str">
        <f>IF(AU93="","",VLOOKUP(AU93,シフト記号表!$C$6:$L$47,10,FALSE))</f>
        <v/>
      </c>
      <c r="AV94" s="1897" t="str">
        <f>IF(AV93="","",VLOOKUP(AV93,シフト記号表!$C$6:$L$47,10,FALSE))</f>
        <v/>
      </c>
      <c r="AW94" s="1897" t="str">
        <f>IF(AW93="","",VLOOKUP(AW93,シフト記号表!$C$6:$L$47,10,FALSE))</f>
        <v/>
      </c>
      <c r="AX94" s="1912" t="str">
        <f>IF(AX93="","",VLOOKUP(AX93,シフト記号表!$C$6:$L$47,10,FALSE))</f>
        <v/>
      </c>
      <c r="AY94" s="1885" t="str">
        <f>IF(AY93="","",VLOOKUP(AY93,シフト記号表!$C$6:$L$47,10,FALSE))</f>
        <v/>
      </c>
      <c r="AZ94" s="1897" t="str">
        <f>IF(AZ93="","",VLOOKUP(AZ93,シフト記号表!$C$6:$L$47,10,FALSE))</f>
        <v/>
      </c>
      <c r="BA94" s="1897" t="str">
        <f>IF(BA93="","",VLOOKUP(BA93,シフト記号表!$C$6:$L$47,10,FALSE))</f>
        <v/>
      </c>
      <c r="BB94" s="1945">
        <f>IF($BE$3="４週",SUM(W94:AX94),IF($BE$3="暦月",SUM(W94:BA94),""))</f>
        <v>0</v>
      </c>
      <c r="BC94" s="1953"/>
      <c r="BD94" s="1962">
        <f>IF($BE$3="４週",BB94/4,IF($BE$3="暦月",(BB94/($BE$8/7)),""))</f>
        <v>0</v>
      </c>
      <c r="BE94" s="1953"/>
      <c r="BF94" s="1973"/>
      <c r="BG94" s="1978"/>
      <c r="BH94" s="1978"/>
      <c r="BI94" s="1978"/>
      <c r="BJ94" s="1989"/>
    </row>
    <row r="95" spans="2:62" ht="20.25" customHeight="1">
      <c r="B95" s="1742">
        <f>B93+1</f>
        <v>41</v>
      </c>
      <c r="C95" s="1756"/>
      <c r="D95" s="1767"/>
      <c r="E95" s="1774"/>
      <c r="F95" s="1779"/>
      <c r="G95" s="1774"/>
      <c r="H95" s="1779"/>
      <c r="I95" s="1788"/>
      <c r="J95" s="1802"/>
      <c r="K95" s="1808"/>
      <c r="L95" s="1824"/>
      <c r="M95" s="1824"/>
      <c r="N95" s="1767"/>
      <c r="O95" s="1831"/>
      <c r="P95" s="1836"/>
      <c r="Q95" s="1836"/>
      <c r="R95" s="1836"/>
      <c r="S95" s="1847"/>
      <c r="T95" s="1857" t="s">
        <v>770</v>
      </c>
      <c r="U95" s="1864"/>
      <c r="V95" s="1875"/>
      <c r="W95" s="1886"/>
      <c r="X95" s="1898"/>
      <c r="Y95" s="1898"/>
      <c r="Z95" s="1898"/>
      <c r="AA95" s="1898"/>
      <c r="AB95" s="1898"/>
      <c r="AC95" s="1913"/>
      <c r="AD95" s="1886"/>
      <c r="AE95" s="1898"/>
      <c r="AF95" s="1898"/>
      <c r="AG95" s="1898"/>
      <c r="AH95" s="1898"/>
      <c r="AI95" s="1898"/>
      <c r="AJ95" s="1913"/>
      <c r="AK95" s="1886"/>
      <c r="AL95" s="1898"/>
      <c r="AM95" s="1898"/>
      <c r="AN95" s="1898"/>
      <c r="AO95" s="1898"/>
      <c r="AP95" s="1898"/>
      <c r="AQ95" s="1913"/>
      <c r="AR95" s="1886"/>
      <c r="AS95" s="1898"/>
      <c r="AT95" s="1898"/>
      <c r="AU95" s="1898"/>
      <c r="AV95" s="1898"/>
      <c r="AW95" s="1898"/>
      <c r="AX95" s="1913"/>
      <c r="AY95" s="1886"/>
      <c r="AZ95" s="1898"/>
      <c r="BA95" s="1937"/>
      <c r="BB95" s="1944"/>
      <c r="BC95" s="1952"/>
      <c r="BD95" s="1961"/>
      <c r="BE95" s="1967"/>
      <c r="BF95" s="1972"/>
      <c r="BG95" s="1977"/>
      <c r="BH95" s="1977"/>
      <c r="BI95" s="1977"/>
      <c r="BJ95" s="1988"/>
    </row>
    <row r="96" spans="2:62" ht="20.25" customHeight="1">
      <c r="B96" s="1743"/>
      <c r="C96" s="1757"/>
      <c r="D96" s="1768"/>
      <c r="E96" s="1776"/>
      <c r="F96" s="1781">
        <f>C95</f>
        <v>0</v>
      </c>
      <c r="G96" s="1776"/>
      <c r="H96" s="1781">
        <f>I95</f>
        <v>0</v>
      </c>
      <c r="I96" s="1789"/>
      <c r="J96" s="1803"/>
      <c r="K96" s="1809"/>
      <c r="L96" s="1825"/>
      <c r="M96" s="1825"/>
      <c r="N96" s="1768"/>
      <c r="O96" s="1831"/>
      <c r="P96" s="1836"/>
      <c r="Q96" s="1836"/>
      <c r="R96" s="1836"/>
      <c r="S96" s="1847"/>
      <c r="T96" s="1856" t="s">
        <v>128</v>
      </c>
      <c r="U96" s="1863"/>
      <c r="V96" s="1874"/>
      <c r="W96" s="1885" t="str">
        <f>IF(W95="","",VLOOKUP(W95,シフト記号表!$C$6:$L$47,10,FALSE))</f>
        <v/>
      </c>
      <c r="X96" s="1897" t="str">
        <f>IF(X95="","",VLOOKUP(X95,シフト記号表!$C$6:$L$47,10,FALSE))</f>
        <v/>
      </c>
      <c r="Y96" s="1897" t="str">
        <f>IF(Y95="","",VLOOKUP(Y95,シフト記号表!$C$6:$L$47,10,FALSE))</f>
        <v/>
      </c>
      <c r="Z96" s="1897" t="str">
        <f>IF(Z95="","",VLOOKUP(Z95,シフト記号表!$C$6:$L$47,10,FALSE))</f>
        <v/>
      </c>
      <c r="AA96" s="1897" t="str">
        <f>IF(AA95="","",VLOOKUP(AA95,シフト記号表!$C$6:$L$47,10,FALSE))</f>
        <v/>
      </c>
      <c r="AB96" s="1897" t="str">
        <f>IF(AB95="","",VLOOKUP(AB95,シフト記号表!$C$6:$L$47,10,FALSE))</f>
        <v/>
      </c>
      <c r="AC96" s="1912" t="str">
        <f>IF(AC95="","",VLOOKUP(AC95,シフト記号表!$C$6:$L$47,10,FALSE))</f>
        <v/>
      </c>
      <c r="AD96" s="1885" t="str">
        <f>IF(AD95="","",VLOOKUP(AD95,シフト記号表!$C$6:$L$47,10,FALSE))</f>
        <v/>
      </c>
      <c r="AE96" s="1897" t="str">
        <f>IF(AE95="","",VLOOKUP(AE95,シフト記号表!$C$6:$L$47,10,FALSE))</f>
        <v/>
      </c>
      <c r="AF96" s="1897" t="str">
        <f>IF(AF95="","",VLOOKUP(AF95,シフト記号表!$C$6:$L$47,10,FALSE))</f>
        <v/>
      </c>
      <c r="AG96" s="1897" t="str">
        <f>IF(AG95="","",VLOOKUP(AG95,シフト記号表!$C$6:$L$47,10,FALSE))</f>
        <v/>
      </c>
      <c r="AH96" s="1897" t="str">
        <f>IF(AH95="","",VLOOKUP(AH95,シフト記号表!$C$6:$L$47,10,FALSE))</f>
        <v/>
      </c>
      <c r="AI96" s="1897" t="str">
        <f>IF(AI95="","",VLOOKUP(AI95,シフト記号表!$C$6:$L$47,10,FALSE))</f>
        <v/>
      </c>
      <c r="AJ96" s="1912" t="str">
        <f>IF(AJ95="","",VLOOKUP(AJ95,シフト記号表!$C$6:$L$47,10,FALSE))</f>
        <v/>
      </c>
      <c r="AK96" s="1885" t="str">
        <f>IF(AK95="","",VLOOKUP(AK95,シフト記号表!$C$6:$L$47,10,FALSE))</f>
        <v/>
      </c>
      <c r="AL96" s="1897" t="str">
        <f>IF(AL95="","",VLOOKUP(AL95,シフト記号表!$C$6:$L$47,10,FALSE))</f>
        <v/>
      </c>
      <c r="AM96" s="1897" t="str">
        <f>IF(AM95="","",VLOOKUP(AM95,シフト記号表!$C$6:$L$47,10,FALSE))</f>
        <v/>
      </c>
      <c r="AN96" s="1897" t="str">
        <f>IF(AN95="","",VLOOKUP(AN95,シフト記号表!$C$6:$L$47,10,FALSE))</f>
        <v/>
      </c>
      <c r="AO96" s="1897" t="str">
        <f>IF(AO95="","",VLOOKUP(AO95,シフト記号表!$C$6:$L$47,10,FALSE))</f>
        <v/>
      </c>
      <c r="AP96" s="1897" t="str">
        <f>IF(AP95="","",VLOOKUP(AP95,シフト記号表!$C$6:$L$47,10,FALSE))</f>
        <v/>
      </c>
      <c r="AQ96" s="1912" t="str">
        <f>IF(AQ95="","",VLOOKUP(AQ95,シフト記号表!$C$6:$L$47,10,FALSE))</f>
        <v/>
      </c>
      <c r="AR96" s="1885" t="str">
        <f>IF(AR95="","",VLOOKUP(AR95,シフト記号表!$C$6:$L$47,10,FALSE))</f>
        <v/>
      </c>
      <c r="AS96" s="1897" t="str">
        <f>IF(AS95="","",VLOOKUP(AS95,シフト記号表!$C$6:$L$47,10,FALSE))</f>
        <v/>
      </c>
      <c r="AT96" s="1897" t="str">
        <f>IF(AT95="","",VLOOKUP(AT95,シフト記号表!$C$6:$L$47,10,FALSE))</f>
        <v/>
      </c>
      <c r="AU96" s="1897" t="str">
        <f>IF(AU95="","",VLOOKUP(AU95,シフト記号表!$C$6:$L$47,10,FALSE))</f>
        <v/>
      </c>
      <c r="AV96" s="1897" t="str">
        <f>IF(AV95="","",VLOOKUP(AV95,シフト記号表!$C$6:$L$47,10,FALSE))</f>
        <v/>
      </c>
      <c r="AW96" s="1897" t="str">
        <f>IF(AW95="","",VLOOKUP(AW95,シフト記号表!$C$6:$L$47,10,FALSE))</f>
        <v/>
      </c>
      <c r="AX96" s="1912" t="str">
        <f>IF(AX95="","",VLOOKUP(AX95,シフト記号表!$C$6:$L$47,10,FALSE))</f>
        <v/>
      </c>
      <c r="AY96" s="1885" t="str">
        <f>IF(AY95="","",VLOOKUP(AY95,シフト記号表!$C$6:$L$47,10,FALSE))</f>
        <v/>
      </c>
      <c r="AZ96" s="1897" t="str">
        <f>IF(AZ95="","",VLOOKUP(AZ95,シフト記号表!$C$6:$L$47,10,FALSE))</f>
        <v/>
      </c>
      <c r="BA96" s="1897" t="str">
        <f>IF(BA95="","",VLOOKUP(BA95,シフト記号表!$C$6:$L$47,10,FALSE))</f>
        <v/>
      </c>
      <c r="BB96" s="1945">
        <f>IF($BE$3="４週",SUM(W96:AX96),IF($BE$3="暦月",SUM(W96:BA96),""))</f>
        <v>0</v>
      </c>
      <c r="BC96" s="1953"/>
      <c r="BD96" s="1962">
        <f>IF($BE$3="４週",BB96/4,IF($BE$3="暦月",(BB96/($BE$8/7)),""))</f>
        <v>0</v>
      </c>
      <c r="BE96" s="1953"/>
      <c r="BF96" s="1973"/>
      <c r="BG96" s="1978"/>
      <c r="BH96" s="1978"/>
      <c r="BI96" s="1978"/>
      <c r="BJ96" s="1989"/>
    </row>
    <row r="97" spans="2:62" ht="20.25" customHeight="1">
      <c r="B97" s="1742">
        <f>B95+1</f>
        <v>42</v>
      </c>
      <c r="C97" s="1756"/>
      <c r="D97" s="1767"/>
      <c r="E97" s="1774"/>
      <c r="F97" s="1779"/>
      <c r="G97" s="1774"/>
      <c r="H97" s="1779"/>
      <c r="I97" s="1788"/>
      <c r="J97" s="1802"/>
      <c r="K97" s="1808"/>
      <c r="L97" s="1824"/>
      <c r="M97" s="1824"/>
      <c r="N97" s="1767"/>
      <c r="O97" s="1831"/>
      <c r="P97" s="1836"/>
      <c r="Q97" s="1836"/>
      <c r="R97" s="1836"/>
      <c r="S97" s="1847"/>
      <c r="T97" s="1857" t="s">
        <v>770</v>
      </c>
      <c r="U97" s="1864"/>
      <c r="V97" s="1875"/>
      <c r="W97" s="1886"/>
      <c r="X97" s="1898"/>
      <c r="Y97" s="1898"/>
      <c r="Z97" s="1898"/>
      <c r="AA97" s="1898"/>
      <c r="AB97" s="1898"/>
      <c r="AC97" s="1913"/>
      <c r="AD97" s="1886"/>
      <c r="AE97" s="1898"/>
      <c r="AF97" s="1898"/>
      <c r="AG97" s="1898"/>
      <c r="AH97" s="1898"/>
      <c r="AI97" s="1898"/>
      <c r="AJ97" s="1913"/>
      <c r="AK97" s="1886"/>
      <c r="AL97" s="1898"/>
      <c r="AM97" s="1898"/>
      <c r="AN97" s="1898"/>
      <c r="AO97" s="1898"/>
      <c r="AP97" s="1898"/>
      <c r="AQ97" s="1913"/>
      <c r="AR97" s="1886"/>
      <c r="AS97" s="1898"/>
      <c r="AT97" s="1898"/>
      <c r="AU97" s="1898"/>
      <c r="AV97" s="1898"/>
      <c r="AW97" s="1898"/>
      <c r="AX97" s="1913"/>
      <c r="AY97" s="1886"/>
      <c r="AZ97" s="1898"/>
      <c r="BA97" s="1937"/>
      <c r="BB97" s="1944"/>
      <c r="BC97" s="1952"/>
      <c r="BD97" s="1961"/>
      <c r="BE97" s="1967"/>
      <c r="BF97" s="1972"/>
      <c r="BG97" s="1977"/>
      <c r="BH97" s="1977"/>
      <c r="BI97" s="1977"/>
      <c r="BJ97" s="1988"/>
    </row>
    <row r="98" spans="2:62" ht="20.25" customHeight="1">
      <c r="B98" s="1743"/>
      <c r="C98" s="1757"/>
      <c r="D98" s="1768"/>
      <c r="E98" s="1776"/>
      <c r="F98" s="1781">
        <f>C97</f>
        <v>0</v>
      </c>
      <c r="G98" s="1776"/>
      <c r="H98" s="1781">
        <f>I97</f>
        <v>0</v>
      </c>
      <c r="I98" s="1789"/>
      <c r="J98" s="1803"/>
      <c r="K98" s="1809"/>
      <c r="L98" s="1825"/>
      <c r="M98" s="1825"/>
      <c r="N98" s="1768"/>
      <c r="O98" s="1831"/>
      <c r="P98" s="1836"/>
      <c r="Q98" s="1836"/>
      <c r="R98" s="1836"/>
      <c r="S98" s="1847"/>
      <c r="T98" s="1856" t="s">
        <v>128</v>
      </c>
      <c r="U98" s="1863"/>
      <c r="V98" s="1874"/>
      <c r="W98" s="1885" t="str">
        <f>IF(W97="","",VLOOKUP(W97,シフト記号表!$C$6:$L$47,10,FALSE))</f>
        <v/>
      </c>
      <c r="X98" s="1897" t="str">
        <f>IF(X97="","",VLOOKUP(X97,シフト記号表!$C$6:$L$47,10,FALSE))</f>
        <v/>
      </c>
      <c r="Y98" s="1897" t="str">
        <f>IF(Y97="","",VLOOKUP(Y97,シフト記号表!$C$6:$L$47,10,FALSE))</f>
        <v/>
      </c>
      <c r="Z98" s="1897" t="str">
        <f>IF(Z97="","",VLOOKUP(Z97,シフト記号表!$C$6:$L$47,10,FALSE))</f>
        <v/>
      </c>
      <c r="AA98" s="1897" t="str">
        <f>IF(AA97="","",VLOOKUP(AA97,シフト記号表!$C$6:$L$47,10,FALSE))</f>
        <v/>
      </c>
      <c r="AB98" s="1897" t="str">
        <f>IF(AB97="","",VLOOKUP(AB97,シフト記号表!$C$6:$L$47,10,FALSE))</f>
        <v/>
      </c>
      <c r="AC98" s="1912" t="str">
        <f>IF(AC97="","",VLOOKUP(AC97,シフト記号表!$C$6:$L$47,10,FALSE))</f>
        <v/>
      </c>
      <c r="AD98" s="1885" t="str">
        <f>IF(AD97="","",VLOOKUP(AD97,シフト記号表!$C$6:$L$47,10,FALSE))</f>
        <v/>
      </c>
      <c r="AE98" s="1897" t="str">
        <f>IF(AE97="","",VLOOKUP(AE97,シフト記号表!$C$6:$L$47,10,FALSE))</f>
        <v/>
      </c>
      <c r="AF98" s="1897" t="str">
        <f>IF(AF97="","",VLOOKUP(AF97,シフト記号表!$C$6:$L$47,10,FALSE))</f>
        <v/>
      </c>
      <c r="AG98" s="1897" t="str">
        <f>IF(AG97="","",VLOOKUP(AG97,シフト記号表!$C$6:$L$47,10,FALSE))</f>
        <v/>
      </c>
      <c r="AH98" s="1897" t="str">
        <f>IF(AH97="","",VLOOKUP(AH97,シフト記号表!$C$6:$L$47,10,FALSE))</f>
        <v/>
      </c>
      <c r="AI98" s="1897" t="str">
        <f>IF(AI97="","",VLOOKUP(AI97,シフト記号表!$C$6:$L$47,10,FALSE))</f>
        <v/>
      </c>
      <c r="AJ98" s="1912" t="str">
        <f>IF(AJ97="","",VLOOKUP(AJ97,シフト記号表!$C$6:$L$47,10,FALSE))</f>
        <v/>
      </c>
      <c r="AK98" s="1885" t="str">
        <f>IF(AK97="","",VLOOKUP(AK97,シフト記号表!$C$6:$L$47,10,FALSE))</f>
        <v/>
      </c>
      <c r="AL98" s="1897" t="str">
        <f>IF(AL97="","",VLOOKUP(AL97,シフト記号表!$C$6:$L$47,10,FALSE))</f>
        <v/>
      </c>
      <c r="AM98" s="1897" t="str">
        <f>IF(AM97="","",VLOOKUP(AM97,シフト記号表!$C$6:$L$47,10,FALSE))</f>
        <v/>
      </c>
      <c r="AN98" s="1897" t="str">
        <f>IF(AN97="","",VLOOKUP(AN97,シフト記号表!$C$6:$L$47,10,FALSE))</f>
        <v/>
      </c>
      <c r="AO98" s="1897" t="str">
        <f>IF(AO97="","",VLOOKUP(AO97,シフト記号表!$C$6:$L$47,10,FALSE))</f>
        <v/>
      </c>
      <c r="AP98" s="1897" t="str">
        <f>IF(AP97="","",VLOOKUP(AP97,シフト記号表!$C$6:$L$47,10,FALSE))</f>
        <v/>
      </c>
      <c r="AQ98" s="1912" t="str">
        <f>IF(AQ97="","",VLOOKUP(AQ97,シフト記号表!$C$6:$L$47,10,FALSE))</f>
        <v/>
      </c>
      <c r="AR98" s="1885" t="str">
        <f>IF(AR97="","",VLOOKUP(AR97,シフト記号表!$C$6:$L$47,10,FALSE))</f>
        <v/>
      </c>
      <c r="AS98" s="1897" t="str">
        <f>IF(AS97="","",VLOOKUP(AS97,シフト記号表!$C$6:$L$47,10,FALSE))</f>
        <v/>
      </c>
      <c r="AT98" s="1897" t="str">
        <f>IF(AT97="","",VLOOKUP(AT97,シフト記号表!$C$6:$L$47,10,FALSE))</f>
        <v/>
      </c>
      <c r="AU98" s="1897" t="str">
        <f>IF(AU97="","",VLOOKUP(AU97,シフト記号表!$C$6:$L$47,10,FALSE))</f>
        <v/>
      </c>
      <c r="AV98" s="1897" t="str">
        <f>IF(AV97="","",VLOOKUP(AV97,シフト記号表!$C$6:$L$47,10,FALSE))</f>
        <v/>
      </c>
      <c r="AW98" s="1897" t="str">
        <f>IF(AW97="","",VLOOKUP(AW97,シフト記号表!$C$6:$L$47,10,FALSE))</f>
        <v/>
      </c>
      <c r="AX98" s="1912" t="str">
        <f>IF(AX97="","",VLOOKUP(AX97,シフト記号表!$C$6:$L$47,10,FALSE))</f>
        <v/>
      </c>
      <c r="AY98" s="1885" t="str">
        <f>IF(AY97="","",VLOOKUP(AY97,シフト記号表!$C$6:$L$47,10,FALSE))</f>
        <v/>
      </c>
      <c r="AZ98" s="1897" t="str">
        <f>IF(AZ97="","",VLOOKUP(AZ97,シフト記号表!$C$6:$L$47,10,FALSE))</f>
        <v/>
      </c>
      <c r="BA98" s="1897" t="str">
        <f>IF(BA97="","",VLOOKUP(BA97,シフト記号表!$C$6:$L$47,10,FALSE))</f>
        <v/>
      </c>
      <c r="BB98" s="1945">
        <f>IF($BE$3="４週",SUM(W98:AX98),IF($BE$3="暦月",SUM(W98:BA98),""))</f>
        <v>0</v>
      </c>
      <c r="BC98" s="1953"/>
      <c r="BD98" s="1962">
        <f>IF($BE$3="４週",BB98/4,IF($BE$3="暦月",(BB98/($BE$8/7)),""))</f>
        <v>0</v>
      </c>
      <c r="BE98" s="1953"/>
      <c r="BF98" s="1973"/>
      <c r="BG98" s="1978"/>
      <c r="BH98" s="1978"/>
      <c r="BI98" s="1978"/>
      <c r="BJ98" s="1989"/>
    </row>
    <row r="99" spans="2:62" ht="20.25" customHeight="1">
      <c r="B99" s="1742">
        <f>B97+1</f>
        <v>43</v>
      </c>
      <c r="C99" s="1756"/>
      <c r="D99" s="1767"/>
      <c r="E99" s="1774"/>
      <c r="F99" s="1779"/>
      <c r="G99" s="1774"/>
      <c r="H99" s="1779"/>
      <c r="I99" s="1788"/>
      <c r="J99" s="1802"/>
      <c r="K99" s="1808"/>
      <c r="L99" s="1824"/>
      <c r="M99" s="1824"/>
      <c r="N99" s="1767"/>
      <c r="O99" s="1831"/>
      <c r="P99" s="1836"/>
      <c r="Q99" s="1836"/>
      <c r="R99" s="1836"/>
      <c r="S99" s="1847"/>
      <c r="T99" s="1857" t="s">
        <v>770</v>
      </c>
      <c r="U99" s="1864"/>
      <c r="V99" s="1875"/>
      <c r="W99" s="1886"/>
      <c r="X99" s="1898"/>
      <c r="Y99" s="1898"/>
      <c r="Z99" s="1898"/>
      <c r="AA99" s="1898"/>
      <c r="AB99" s="1898"/>
      <c r="AC99" s="1913"/>
      <c r="AD99" s="1886"/>
      <c r="AE99" s="1898"/>
      <c r="AF99" s="1898"/>
      <c r="AG99" s="1898"/>
      <c r="AH99" s="1898"/>
      <c r="AI99" s="1898"/>
      <c r="AJ99" s="1913"/>
      <c r="AK99" s="1886"/>
      <c r="AL99" s="1898"/>
      <c r="AM99" s="1898"/>
      <c r="AN99" s="1898"/>
      <c r="AO99" s="1898"/>
      <c r="AP99" s="1898"/>
      <c r="AQ99" s="1913"/>
      <c r="AR99" s="1886"/>
      <c r="AS99" s="1898"/>
      <c r="AT99" s="1898"/>
      <c r="AU99" s="1898"/>
      <c r="AV99" s="1898"/>
      <c r="AW99" s="1898"/>
      <c r="AX99" s="1913"/>
      <c r="AY99" s="1886"/>
      <c r="AZ99" s="1898"/>
      <c r="BA99" s="1937"/>
      <c r="BB99" s="1944"/>
      <c r="BC99" s="1952"/>
      <c r="BD99" s="1961"/>
      <c r="BE99" s="1967"/>
      <c r="BF99" s="1972"/>
      <c r="BG99" s="1977"/>
      <c r="BH99" s="1977"/>
      <c r="BI99" s="1977"/>
      <c r="BJ99" s="1988"/>
    </row>
    <row r="100" spans="2:62" ht="20.25" customHeight="1">
      <c r="B100" s="1743"/>
      <c r="C100" s="1757"/>
      <c r="D100" s="1768"/>
      <c r="E100" s="1776"/>
      <c r="F100" s="1781">
        <f>C99</f>
        <v>0</v>
      </c>
      <c r="G100" s="1776"/>
      <c r="H100" s="1781">
        <f>I99</f>
        <v>0</v>
      </c>
      <c r="I100" s="1789"/>
      <c r="J100" s="1803"/>
      <c r="K100" s="1809"/>
      <c r="L100" s="1825"/>
      <c r="M100" s="1825"/>
      <c r="N100" s="1768"/>
      <c r="O100" s="1831"/>
      <c r="P100" s="1836"/>
      <c r="Q100" s="1836"/>
      <c r="R100" s="1836"/>
      <c r="S100" s="1847"/>
      <c r="T100" s="1856" t="s">
        <v>128</v>
      </c>
      <c r="U100" s="1863"/>
      <c r="V100" s="1874"/>
      <c r="W100" s="1885" t="str">
        <f>IF(W99="","",VLOOKUP(W99,シフト記号表!$C$6:$L$47,10,FALSE))</f>
        <v/>
      </c>
      <c r="X100" s="1897" t="str">
        <f>IF(X99="","",VLOOKUP(X99,シフト記号表!$C$6:$L$47,10,FALSE))</f>
        <v/>
      </c>
      <c r="Y100" s="1897" t="str">
        <f>IF(Y99="","",VLOOKUP(Y99,シフト記号表!$C$6:$L$47,10,FALSE))</f>
        <v/>
      </c>
      <c r="Z100" s="1897" t="str">
        <f>IF(Z99="","",VLOOKUP(Z99,シフト記号表!$C$6:$L$47,10,FALSE))</f>
        <v/>
      </c>
      <c r="AA100" s="1897" t="str">
        <f>IF(AA99="","",VLOOKUP(AA99,シフト記号表!$C$6:$L$47,10,FALSE))</f>
        <v/>
      </c>
      <c r="AB100" s="1897" t="str">
        <f>IF(AB99="","",VLOOKUP(AB99,シフト記号表!$C$6:$L$47,10,FALSE))</f>
        <v/>
      </c>
      <c r="AC100" s="1912" t="str">
        <f>IF(AC99="","",VLOOKUP(AC99,シフト記号表!$C$6:$L$47,10,FALSE))</f>
        <v/>
      </c>
      <c r="AD100" s="1885" t="str">
        <f>IF(AD99="","",VLOOKUP(AD99,シフト記号表!$C$6:$L$47,10,FALSE))</f>
        <v/>
      </c>
      <c r="AE100" s="1897" t="str">
        <f>IF(AE99="","",VLOOKUP(AE99,シフト記号表!$C$6:$L$47,10,FALSE))</f>
        <v/>
      </c>
      <c r="AF100" s="1897" t="str">
        <f>IF(AF99="","",VLOOKUP(AF99,シフト記号表!$C$6:$L$47,10,FALSE))</f>
        <v/>
      </c>
      <c r="AG100" s="1897" t="str">
        <f>IF(AG99="","",VLOOKUP(AG99,シフト記号表!$C$6:$L$47,10,FALSE))</f>
        <v/>
      </c>
      <c r="AH100" s="1897" t="str">
        <f>IF(AH99="","",VLOOKUP(AH99,シフト記号表!$C$6:$L$47,10,FALSE))</f>
        <v/>
      </c>
      <c r="AI100" s="1897" t="str">
        <f>IF(AI99="","",VLOOKUP(AI99,シフト記号表!$C$6:$L$47,10,FALSE))</f>
        <v/>
      </c>
      <c r="AJ100" s="1912" t="str">
        <f>IF(AJ99="","",VLOOKUP(AJ99,シフト記号表!$C$6:$L$47,10,FALSE))</f>
        <v/>
      </c>
      <c r="AK100" s="1885" t="str">
        <f>IF(AK99="","",VLOOKUP(AK99,シフト記号表!$C$6:$L$47,10,FALSE))</f>
        <v/>
      </c>
      <c r="AL100" s="1897" t="str">
        <f>IF(AL99="","",VLOOKUP(AL99,シフト記号表!$C$6:$L$47,10,FALSE))</f>
        <v/>
      </c>
      <c r="AM100" s="1897" t="str">
        <f>IF(AM99="","",VLOOKUP(AM99,シフト記号表!$C$6:$L$47,10,FALSE))</f>
        <v/>
      </c>
      <c r="AN100" s="1897" t="str">
        <f>IF(AN99="","",VLOOKUP(AN99,シフト記号表!$C$6:$L$47,10,FALSE))</f>
        <v/>
      </c>
      <c r="AO100" s="1897" t="str">
        <f>IF(AO99="","",VLOOKUP(AO99,シフト記号表!$C$6:$L$47,10,FALSE))</f>
        <v/>
      </c>
      <c r="AP100" s="1897" t="str">
        <f>IF(AP99="","",VLOOKUP(AP99,シフト記号表!$C$6:$L$47,10,FALSE))</f>
        <v/>
      </c>
      <c r="AQ100" s="1912" t="str">
        <f>IF(AQ99="","",VLOOKUP(AQ99,シフト記号表!$C$6:$L$47,10,FALSE))</f>
        <v/>
      </c>
      <c r="AR100" s="1885" t="str">
        <f>IF(AR99="","",VLOOKUP(AR99,シフト記号表!$C$6:$L$47,10,FALSE))</f>
        <v/>
      </c>
      <c r="AS100" s="1897" t="str">
        <f>IF(AS99="","",VLOOKUP(AS99,シフト記号表!$C$6:$L$47,10,FALSE))</f>
        <v/>
      </c>
      <c r="AT100" s="1897" t="str">
        <f>IF(AT99="","",VLOOKUP(AT99,シフト記号表!$C$6:$L$47,10,FALSE))</f>
        <v/>
      </c>
      <c r="AU100" s="1897" t="str">
        <f>IF(AU99="","",VLOOKUP(AU99,シフト記号表!$C$6:$L$47,10,FALSE))</f>
        <v/>
      </c>
      <c r="AV100" s="1897" t="str">
        <f>IF(AV99="","",VLOOKUP(AV99,シフト記号表!$C$6:$L$47,10,FALSE))</f>
        <v/>
      </c>
      <c r="AW100" s="1897" t="str">
        <f>IF(AW99="","",VLOOKUP(AW99,シフト記号表!$C$6:$L$47,10,FALSE))</f>
        <v/>
      </c>
      <c r="AX100" s="1912" t="str">
        <f>IF(AX99="","",VLOOKUP(AX99,シフト記号表!$C$6:$L$47,10,FALSE))</f>
        <v/>
      </c>
      <c r="AY100" s="1885" t="str">
        <f>IF(AY99="","",VLOOKUP(AY99,シフト記号表!$C$6:$L$47,10,FALSE))</f>
        <v/>
      </c>
      <c r="AZ100" s="1897" t="str">
        <f>IF(AZ99="","",VLOOKUP(AZ99,シフト記号表!$C$6:$L$47,10,FALSE))</f>
        <v/>
      </c>
      <c r="BA100" s="1897" t="str">
        <f>IF(BA99="","",VLOOKUP(BA99,シフト記号表!$C$6:$L$47,10,FALSE))</f>
        <v/>
      </c>
      <c r="BB100" s="1945">
        <f>IF($BE$3="４週",SUM(W100:AX100),IF($BE$3="暦月",SUM(W100:BA100),""))</f>
        <v>0</v>
      </c>
      <c r="BC100" s="1953"/>
      <c r="BD100" s="1962">
        <f>IF($BE$3="４週",BB100/4,IF($BE$3="暦月",(BB100/($BE$8/7)),""))</f>
        <v>0</v>
      </c>
      <c r="BE100" s="1953"/>
      <c r="BF100" s="1973"/>
      <c r="BG100" s="1978"/>
      <c r="BH100" s="1978"/>
      <c r="BI100" s="1978"/>
      <c r="BJ100" s="1989"/>
    </row>
    <row r="101" spans="2:62" ht="20.25" customHeight="1">
      <c r="B101" s="1742">
        <f>B99+1</f>
        <v>44</v>
      </c>
      <c r="C101" s="1756"/>
      <c r="D101" s="1767"/>
      <c r="E101" s="1774"/>
      <c r="F101" s="1779"/>
      <c r="G101" s="1774"/>
      <c r="H101" s="1779"/>
      <c r="I101" s="1788"/>
      <c r="J101" s="1802"/>
      <c r="K101" s="1808"/>
      <c r="L101" s="1824"/>
      <c r="M101" s="1824"/>
      <c r="N101" s="1767"/>
      <c r="O101" s="1831"/>
      <c r="P101" s="1836"/>
      <c r="Q101" s="1836"/>
      <c r="R101" s="1836"/>
      <c r="S101" s="1847"/>
      <c r="T101" s="1857" t="s">
        <v>770</v>
      </c>
      <c r="U101" s="1864"/>
      <c r="V101" s="1875"/>
      <c r="W101" s="1886"/>
      <c r="X101" s="1898"/>
      <c r="Y101" s="1898"/>
      <c r="Z101" s="1898"/>
      <c r="AA101" s="1898"/>
      <c r="AB101" s="1898"/>
      <c r="AC101" s="1913"/>
      <c r="AD101" s="1886"/>
      <c r="AE101" s="1898"/>
      <c r="AF101" s="1898"/>
      <c r="AG101" s="1898"/>
      <c r="AH101" s="1898"/>
      <c r="AI101" s="1898"/>
      <c r="AJ101" s="1913"/>
      <c r="AK101" s="1886"/>
      <c r="AL101" s="1898"/>
      <c r="AM101" s="1898"/>
      <c r="AN101" s="1898"/>
      <c r="AO101" s="1898"/>
      <c r="AP101" s="1898"/>
      <c r="AQ101" s="1913"/>
      <c r="AR101" s="1886"/>
      <c r="AS101" s="1898"/>
      <c r="AT101" s="1898"/>
      <c r="AU101" s="1898"/>
      <c r="AV101" s="1898"/>
      <c r="AW101" s="1898"/>
      <c r="AX101" s="1913"/>
      <c r="AY101" s="1886"/>
      <c r="AZ101" s="1898"/>
      <c r="BA101" s="1937"/>
      <c r="BB101" s="1944"/>
      <c r="BC101" s="1952"/>
      <c r="BD101" s="1961"/>
      <c r="BE101" s="1967"/>
      <c r="BF101" s="1972"/>
      <c r="BG101" s="1977"/>
      <c r="BH101" s="1977"/>
      <c r="BI101" s="1977"/>
      <c r="BJ101" s="1988"/>
    </row>
    <row r="102" spans="2:62" ht="20.25" customHeight="1">
      <c r="B102" s="1743"/>
      <c r="C102" s="1757"/>
      <c r="D102" s="1768"/>
      <c r="E102" s="1776"/>
      <c r="F102" s="1781">
        <f>C101</f>
        <v>0</v>
      </c>
      <c r="G102" s="1776"/>
      <c r="H102" s="1781">
        <f>I101</f>
        <v>0</v>
      </c>
      <c r="I102" s="1789"/>
      <c r="J102" s="1803"/>
      <c r="K102" s="1809"/>
      <c r="L102" s="1825"/>
      <c r="M102" s="1825"/>
      <c r="N102" s="1768"/>
      <c r="O102" s="1831"/>
      <c r="P102" s="1836"/>
      <c r="Q102" s="1836"/>
      <c r="R102" s="1836"/>
      <c r="S102" s="1847"/>
      <c r="T102" s="1856" t="s">
        <v>128</v>
      </c>
      <c r="U102" s="1863"/>
      <c r="V102" s="1874"/>
      <c r="W102" s="1885" t="str">
        <f>IF(W101="","",VLOOKUP(W101,シフト記号表!$C$6:$L$47,10,FALSE))</f>
        <v/>
      </c>
      <c r="X102" s="1897" t="str">
        <f>IF(X101="","",VLOOKUP(X101,シフト記号表!$C$6:$L$47,10,FALSE))</f>
        <v/>
      </c>
      <c r="Y102" s="1897" t="str">
        <f>IF(Y101="","",VLOOKUP(Y101,シフト記号表!$C$6:$L$47,10,FALSE))</f>
        <v/>
      </c>
      <c r="Z102" s="1897" t="str">
        <f>IF(Z101="","",VLOOKUP(Z101,シフト記号表!$C$6:$L$47,10,FALSE))</f>
        <v/>
      </c>
      <c r="AA102" s="1897" t="str">
        <f>IF(AA101="","",VLOOKUP(AA101,シフト記号表!$C$6:$L$47,10,FALSE))</f>
        <v/>
      </c>
      <c r="AB102" s="1897" t="str">
        <f>IF(AB101="","",VLOOKUP(AB101,シフト記号表!$C$6:$L$47,10,FALSE))</f>
        <v/>
      </c>
      <c r="AC102" s="1912" t="str">
        <f>IF(AC101="","",VLOOKUP(AC101,シフト記号表!$C$6:$L$47,10,FALSE))</f>
        <v/>
      </c>
      <c r="AD102" s="1885" t="str">
        <f>IF(AD101="","",VLOOKUP(AD101,シフト記号表!$C$6:$L$47,10,FALSE))</f>
        <v/>
      </c>
      <c r="AE102" s="1897" t="str">
        <f>IF(AE101="","",VLOOKUP(AE101,シフト記号表!$C$6:$L$47,10,FALSE))</f>
        <v/>
      </c>
      <c r="AF102" s="1897" t="str">
        <f>IF(AF101="","",VLOOKUP(AF101,シフト記号表!$C$6:$L$47,10,FALSE))</f>
        <v/>
      </c>
      <c r="AG102" s="1897" t="str">
        <f>IF(AG101="","",VLOOKUP(AG101,シフト記号表!$C$6:$L$47,10,FALSE))</f>
        <v/>
      </c>
      <c r="AH102" s="1897" t="str">
        <f>IF(AH101="","",VLOOKUP(AH101,シフト記号表!$C$6:$L$47,10,FALSE))</f>
        <v/>
      </c>
      <c r="AI102" s="1897" t="str">
        <f>IF(AI101="","",VLOOKUP(AI101,シフト記号表!$C$6:$L$47,10,FALSE))</f>
        <v/>
      </c>
      <c r="AJ102" s="1912" t="str">
        <f>IF(AJ101="","",VLOOKUP(AJ101,シフト記号表!$C$6:$L$47,10,FALSE))</f>
        <v/>
      </c>
      <c r="AK102" s="1885" t="str">
        <f>IF(AK101="","",VLOOKUP(AK101,シフト記号表!$C$6:$L$47,10,FALSE))</f>
        <v/>
      </c>
      <c r="AL102" s="1897" t="str">
        <f>IF(AL101="","",VLOOKUP(AL101,シフト記号表!$C$6:$L$47,10,FALSE))</f>
        <v/>
      </c>
      <c r="AM102" s="1897" t="str">
        <f>IF(AM101="","",VLOOKUP(AM101,シフト記号表!$C$6:$L$47,10,FALSE))</f>
        <v/>
      </c>
      <c r="AN102" s="1897" t="str">
        <f>IF(AN101="","",VLOOKUP(AN101,シフト記号表!$C$6:$L$47,10,FALSE))</f>
        <v/>
      </c>
      <c r="AO102" s="1897" t="str">
        <f>IF(AO101="","",VLOOKUP(AO101,シフト記号表!$C$6:$L$47,10,FALSE))</f>
        <v/>
      </c>
      <c r="AP102" s="1897" t="str">
        <f>IF(AP101="","",VLOOKUP(AP101,シフト記号表!$C$6:$L$47,10,FALSE))</f>
        <v/>
      </c>
      <c r="AQ102" s="1912" t="str">
        <f>IF(AQ101="","",VLOOKUP(AQ101,シフト記号表!$C$6:$L$47,10,FALSE))</f>
        <v/>
      </c>
      <c r="AR102" s="1885" t="str">
        <f>IF(AR101="","",VLOOKUP(AR101,シフト記号表!$C$6:$L$47,10,FALSE))</f>
        <v/>
      </c>
      <c r="AS102" s="1897" t="str">
        <f>IF(AS101="","",VLOOKUP(AS101,シフト記号表!$C$6:$L$47,10,FALSE))</f>
        <v/>
      </c>
      <c r="AT102" s="1897" t="str">
        <f>IF(AT101="","",VLOOKUP(AT101,シフト記号表!$C$6:$L$47,10,FALSE))</f>
        <v/>
      </c>
      <c r="AU102" s="1897" t="str">
        <f>IF(AU101="","",VLOOKUP(AU101,シフト記号表!$C$6:$L$47,10,FALSE))</f>
        <v/>
      </c>
      <c r="AV102" s="1897" t="str">
        <f>IF(AV101="","",VLOOKUP(AV101,シフト記号表!$C$6:$L$47,10,FALSE))</f>
        <v/>
      </c>
      <c r="AW102" s="1897" t="str">
        <f>IF(AW101="","",VLOOKUP(AW101,シフト記号表!$C$6:$L$47,10,FALSE))</f>
        <v/>
      </c>
      <c r="AX102" s="1912" t="str">
        <f>IF(AX101="","",VLOOKUP(AX101,シフト記号表!$C$6:$L$47,10,FALSE))</f>
        <v/>
      </c>
      <c r="AY102" s="1885" t="str">
        <f>IF(AY101="","",VLOOKUP(AY101,シフト記号表!$C$6:$L$47,10,FALSE))</f>
        <v/>
      </c>
      <c r="AZ102" s="1897" t="str">
        <f>IF(AZ101="","",VLOOKUP(AZ101,シフト記号表!$C$6:$L$47,10,FALSE))</f>
        <v/>
      </c>
      <c r="BA102" s="1897" t="str">
        <f>IF(BA101="","",VLOOKUP(BA101,シフト記号表!$C$6:$L$47,10,FALSE))</f>
        <v/>
      </c>
      <c r="BB102" s="1945">
        <f>IF($BE$3="４週",SUM(W102:AX102),IF($BE$3="暦月",SUM(W102:BA102),""))</f>
        <v>0</v>
      </c>
      <c r="BC102" s="1953"/>
      <c r="BD102" s="1962">
        <f>IF($BE$3="４週",BB102/4,IF($BE$3="暦月",(BB102/($BE$8/7)),""))</f>
        <v>0</v>
      </c>
      <c r="BE102" s="1953"/>
      <c r="BF102" s="1973"/>
      <c r="BG102" s="1978"/>
      <c r="BH102" s="1978"/>
      <c r="BI102" s="1978"/>
      <c r="BJ102" s="1989"/>
    </row>
    <row r="103" spans="2:62" ht="20.25" customHeight="1">
      <c r="B103" s="1742">
        <f>B101+1</f>
        <v>45</v>
      </c>
      <c r="C103" s="1756"/>
      <c r="D103" s="1767"/>
      <c r="E103" s="1774"/>
      <c r="F103" s="1779"/>
      <c r="G103" s="1774"/>
      <c r="H103" s="1779"/>
      <c r="I103" s="1788"/>
      <c r="J103" s="1802"/>
      <c r="K103" s="1808"/>
      <c r="L103" s="1824"/>
      <c r="M103" s="1824"/>
      <c r="N103" s="1767"/>
      <c r="O103" s="1831"/>
      <c r="P103" s="1836"/>
      <c r="Q103" s="1836"/>
      <c r="R103" s="1836"/>
      <c r="S103" s="1847"/>
      <c r="T103" s="1857" t="s">
        <v>770</v>
      </c>
      <c r="U103" s="1864"/>
      <c r="V103" s="1875"/>
      <c r="W103" s="1886"/>
      <c r="X103" s="1898"/>
      <c r="Y103" s="1898"/>
      <c r="Z103" s="1898"/>
      <c r="AA103" s="1898"/>
      <c r="AB103" s="1898"/>
      <c r="AC103" s="1913"/>
      <c r="AD103" s="1886"/>
      <c r="AE103" s="1898"/>
      <c r="AF103" s="1898"/>
      <c r="AG103" s="1898"/>
      <c r="AH103" s="1898"/>
      <c r="AI103" s="1898"/>
      <c r="AJ103" s="1913"/>
      <c r="AK103" s="1886"/>
      <c r="AL103" s="1898"/>
      <c r="AM103" s="1898"/>
      <c r="AN103" s="1898"/>
      <c r="AO103" s="1898"/>
      <c r="AP103" s="1898"/>
      <c r="AQ103" s="1913"/>
      <c r="AR103" s="1886"/>
      <c r="AS103" s="1898"/>
      <c r="AT103" s="1898"/>
      <c r="AU103" s="1898"/>
      <c r="AV103" s="1898"/>
      <c r="AW103" s="1898"/>
      <c r="AX103" s="1913"/>
      <c r="AY103" s="1886"/>
      <c r="AZ103" s="1898"/>
      <c r="BA103" s="1937"/>
      <c r="BB103" s="1944"/>
      <c r="BC103" s="1952"/>
      <c r="BD103" s="1961"/>
      <c r="BE103" s="1967"/>
      <c r="BF103" s="1972"/>
      <c r="BG103" s="1977"/>
      <c r="BH103" s="1977"/>
      <c r="BI103" s="1977"/>
      <c r="BJ103" s="1988"/>
    </row>
    <row r="104" spans="2:62" ht="20.25" customHeight="1">
      <c r="B104" s="1743"/>
      <c r="C104" s="1757"/>
      <c r="D104" s="1768"/>
      <c r="E104" s="1776"/>
      <c r="F104" s="1781">
        <f>C103</f>
        <v>0</v>
      </c>
      <c r="G104" s="1776"/>
      <c r="H104" s="1781">
        <f>I103</f>
        <v>0</v>
      </c>
      <c r="I104" s="1789"/>
      <c r="J104" s="1803"/>
      <c r="K104" s="1809"/>
      <c r="L104" s="1825"/>
      <c r="M104" s="1825"/>
      <c r="N104" s="1768"/>
      <c r="O104" s="1831"/>
      <c r="P104" s="1836"/>
      <c r="Q104" s="1836"/>
      <c r="R104" s="1836"/>
      <c r="S104" s="1847"/>
      <c r="T104" s="1856" t="s">
        <v>128</v>
      </c>
      <c r="U104" s="1863"/>
      <c r="V104" s="1874"/>
      <c r="W104" s="1885" t="str">
        <f>IF(W103="","",VLOOKUP(W103,シフト記号表!$C$6:$L$47,10,FALSE))</f>
        <v/>
      </c>
      <c r="X104" s="1897" t="str">
        <f>IF(X103="","",VLOOKUP(X103,シフト記号表!$C$6:$L$47,10,FALSE))</f>
        <v/>
      </c>
      <c r="Y104" s="1897" t="str">
        <f>IF(Y103="","",VLOOKUP(Y103,シフト記号表!$C$6:$L$47,10,FALSE))</f>
        <v/>
      </c>
      <c r="Z104" s="1897" t="str">
        <f>IF(Z103="","",VLOOKUP(Z103,シフト記号表!$C$6:$L$47,10,FALSE))</f>
        <v/>
      </c>
      <c r="AA104" s="1897" t="str">
        <f>IF(AA103="","",VLOOKUP(AA103,シフト記号表!$C$6:$L$47,10,FALSE))</f>
        <v/>
      </c>
      <c r="AB104" s="1897" t="str">
        <f>IF(AB103="","",VLOOKUP(AB103,シフト記号表!$C$6:$L$47,10,FALSE))</f>
        <v/>
      </c>
      <c r="AC104" s="1912" t="str">
        <f>IF(AC103="","",VLOOKUP(AC103,シフト記号表!$C$6:$L$47,10,FALSE))</f>
        <v/>
      </c>
      <c r="AD104" s="1885" t="str">
        <f>IF(AD103="","",VLOOKUP(AD103,シフト記号表!$C$6:$L$47,10,FALSE))</f>
        <v/>
      </c>
      <c r="AE104" s="1897" t="str">
        <f>IF(AE103="","",VLOOKUP(AE103,シフト記号表!$C$6:$L$47,10,FALSE))</f>
        <v/>
      </c>
      <c r="AF104" s="1897" t="str">
        <f>IF(AF103="","",VLOOKUP(AF103,シフト記号表!$C$6:$L$47,10,FALSE))</f>
        <v/>
      </c>
      <c r="AG104" s="1897" t="str">
        <f>IF(AG103="","",VLOOKUP(AG103,シフト記号表!$C$6:$L$47,10,FALSE))</f>
        <v/>
      </c>
      <c r="AH104" s="1897" t="str">
        <f>IF(AH103="","",VLOOKUP(AH103,シフト記号表!$C$6:$L$47,10,FALSE))</f>
        <v/>
      </c>
      <c r="AI104" s="1897" t="str">
        <f>IF(AI103="","",VLOOKUP(AI103,シフト記号表!$C$6:$L$47,10,FALSE))</f>
        <v/>
      </c>
      <c r="AJ104" s="1912" t="str">
        <f>IF(AJ103="","",VLOOKUP(AJ103,シフト記号表!$C$6:$L$47,10,FALSE))</f>
        <v/>
      </c>
      <c r="AK104" s="1885" t="str">
        <f>IF(AK103="","",VLOOKUP(AK103,シフト記号表!$C$6:$L$47,10,FALSE))</f>
        <v/>
      </c>
      <c r="AL104" s="1897" t="str">
        <f>IF(AL103="","",VLOOKUP(AL103,シフト記号表!$C$6:$L$47,10,FALSE))</f>
        <v/>
      </c>
      <c r="AM104" s="1897" t="str">
        <f>IF(AM103="","",VLOOKUP(AM103,シフト記号表!$C$6:$L$47,10,FALSE))</f>
        <v/>
      </c>
      <c r="AN104" s="1897" t="str">
        <f>IF(AN103="","",VLOOKUP(AN103,シフト記号表!$C$6:$L$47,10,FALSE))</f>
        <v/>
      </c>
      <c r="AO104" s="1897" t="str">
        <f>IF(AO103="","",VLOOKUP(AO103,シフト記号表!$C$6:$L$47,10,FALSE))</f>
        <v/>
      </c>
      <c r="AP104" s="1897" t="str">
        <f>IF(AP103="","",VLOOKUP(AP103,シフト記号表!$C$6:$L$47,10,FALSE))</f>
        <v/>
      </c>
      <c r="AQ104" s="1912" t="str">
        <f>IF(AQ103="","",VLOOKUP(AQ103,シフト記号表!$C$6:$L$47,10,FALSE))</f>
        <v/>
      </c>
      <c r="AR104" s="1885" t="str">
        <f>IF(AR103="","",VLOOKUP(AR103,シフト記号表!$C$6:$L$47,10,FALSE))</f>
        <v/>
      </c>
      <c r="AS104" s="1897" t="str">
        <f>IF(AS103="","",VLOOKUP(AS103,シフト記号表!$C$6:$L$47,10,FALSE))</f>
        <v/>
      </c>
      <c r="AT104" s="1897" t="str">
        <f>IF(AT103="","",VLOOKUP(AT103,シフト記号表!$C$6:$L$47,10,FALSE))</f>
        <v/>
      </c>
      <c r="AU104" s="1897" t="str">
        <f>IF(AU103="","",VLOOKUP(AU103,シフト記号表!$C$6:$L$47,10,FALSE))</f>
        <v/>
      </c>
      <c r="AV104" s="1897" t="str">
        <f>IF(AV103="","",VLOOKUP(AV103,シフト記号表!$C$6:$L$47,10,FALSE))</f>
        <v/>
      </c>
      <c r="AW104" s="1897" t="str">
        <f>IF(AW103="","",VLOOKUP(AW103,シフト記号表!$C$6:$L$47,10,FALSE))</f>
        <v/>
      </c>
      <c r="AX104" s="1912" t="str">
        <f>IF(AX103="","",VLOOKUP(AX103,シフト記号表!$C$6:$L$47,10,FALSE))</f>
        <v/>
      </c>
      <c r="AY104" s="1885" t="str">
        <f>IF(AY103="","",VLOOKUP(AY103,シフト記号表!$C$6:$L$47,10,FALSE))</f>
        <v/>
      </c>
      <c r="AZ104" s="1897" t="str">
        <f>IF(AZ103="","",VLOOKUP(AZ103,シフト記号表!$C$6:$L$47,10,FALSE))</f>
        <v/>
      </c>
      <c r="BA104" s="1897" t="str">
        <f>IF(BA103="","",VLOOKUP(BA103,シフト記号表!$C$6:$L$47,10,FALSE))</f>
        <v/>
      </c>
      <c r="BB104" s="1945">
        <f>IF($BE$3="４週",SUM(W104:AX104),IF($BE$3="暦月",SUM(W104:BA104),""))</f>
        <v>0</v>
      </c>
      <c r="BC104" s="1953"/>
      <c r="BD104" s="1962">
        <f>IF($BE$3="４週",BB104/4,IF($BE$3="暦月",(BB104/($BE$8/7)),""))</f>
        <v>0</v>
      </c>
      <c r="BE104" s="1953"/>
      <c r="BF104" s="1973"/>
      <c r="BG104" s="1978"/>
      <c r="BH104" s="1978"/>
      <c r="BI104" s="1978"/>
      <c r="BJ104" s="1989"/>
    </row>
    <row r="105" spans="2:62" ht="20.25" customHeight="1">
      <c r="B105" s="1742">
        <f>B103+1</f>
        <v>46</v>
      </c>
      <c r="C105" s="1756"/>
      <c r="D105" s="1767"/>
      <c r="E105" s="1774"/>
      <c r="F105" s="1779"/>
      <c r="G105" s="1774"/>
      <c r="H105" s="1779"/>
      <c r="I105" s="1788"/>
      <c r="J105" s="1802"/>
      <c r="K105" s="1808"/>
      <c r="L105" s="1824"/>
      <c r="M105" s="1824"/>
      <c r="N105" s="1767"/>
      <c r="O105" s="1831"/>
      <c r="P105" s="1836"/>
      <c r="Q105" s="1836"/>
      <c r="R105" s="1836"/>
      <c r="S105" s="1847"/>
      <c r="T105" s="1857" t="s">
        <v>770</v>
      </c>
      <c r="U105" s="1864"/>
      <c r="V105" s="1875"/>
      <c r="W105" s="1886"/>
      <c r="X105" s="1898"/>
      <c r="Y105" s="1898"/>
      <c r="Z105" s="1898"/>
      <c r="AA105" s="1898"/>
      <c r="AB105" s="1898"/>
      <c r="AC105" s="1913"/>
      <c r="AD105" s="1886"/>
      <c r="AE105" s="1898"/>
      <c r="AF105" s="1898"/>
      <c r="AG105" s="1898"/>
      <c r="AH105" s="1898"/>
      <c r="AI105" s="1898"/>
      <c r="AJ105" s="1913"/>
      <c r="AK105" s="1886"/>
      <c r="AL105" s="1898"/>
      <c r="AM105" s="1898"/>
      <c r="AN105" s="1898"/>
      <c r="AO105" s="1898"/>
      <c r="AP105" s="1898"/>
      <c r="AQ105" s="1913"/>
      <c r="AR105" s="1886"/>
      <c r="AS105" s="1898"/>
      <c r="AT105" s="1898"/>
      <c r="AU105" s="1898"/>
      <c r="AV105" s="1898"/>
      <c r="AW105" s="1898"/>
      <c r="AX105" s="1913"/>
      <c r="AY105" s="1886"/>
      <c r="AZ105" s="1898"/>
      <c r="BA105" s="1937"/>
      <c r="BB105" s="1944"/>
      <c r="BC105" s="1952"/>
      <c r="BD105" s="1961"/>
      <c r="BE105" s="1967"/>
      <c r="BF105" s="1972"/>
      <c r="BG105" s="1977"/>
      <c r="BH105" s="1977"/>
      <c r="BI105" s="1977"/>
      <c r="BJ105" s="1988"/>
    </row>
    <row r="106" spans="2:62" ht="20.25" customHeight="1">
      <c r="B106" s="1743"/>
      <c r="C106" s="1757"/>
      <c r="D106" s="1768"/>
      <c r="E106" s="1776"/>
      <c r="F106" s="1781">
        <f>C105</f>
        <v>0</v>
      </c>
      <c r="G106" s="1776"/>
      <c r="H106" s="1781">
        <f>I105</f>
        <v>0</v>
      </c>
      <c r="I106" s="1789"/>
      <c r="J106" s="1803"/>
      <c r="K106" s="1809"/>
      <c r="L106" s="1825"/>
      <c r="M106" s="1825"/>
      <c r="N106" s="1768"/>
      <c r="O106" s="1831"/>
      <c r="P106" s="1836"/>
      <c r="Q106" s="1836"/>
      <c r="R106" s="1836"/>
      <c r="S106" s="1847"/>
      <c r="T106" s="1856" t="s">
        <v>128</v>
      </c>
      <c r="U106" s="1863"/>
      <c r="V106" s="1874"/>
      <c r="W106" s="1885" t="str">
        <f>IF(W105="","",VLOOKUP(W105,シフト記号表!$C$6:$L$47,10,FALSE))</f>
        <v/>
      </c>
      <c r="X106" s="1897" t="str">
        <f>IF(X105="","",VLOOKUP(X105,シフト記号表!$C$6:$L$47,10,FALSE))</f>
        <v/>
      </c>
      <c r="Y106" s="1897" t="str">
        <f>IF(Y105="","",VLOOKUP(Y105,シフト記号表!$C$6:$L$47,10,FALSE))</f>
        <v/>
      </c>
      <c r="Z106" s="1897" t="str">
        <f>IF(Z105="","",VLOOKUP(Z105,シフト記号表!$C$6:$L$47,10,FALSE))</f>
        <v/>
      </c>
      <c r="AA106" s="1897" t="str">
        <f>IF(AA105="","",VLOOKUP(AA105,シフト記号表!$C$6:$L$47,10,FALSE))</f>
        <v/>
      </c>
      <c r="AB106" s="1897" t="str">
        <f>IF(AB105="","",VLOOKUP(AB105,シフト記号表!$C$6:$L$47,10,FALSE))</f>
        <v/>
      </c>
      <c r="AC106" s="1912" t="str">
        <f>IF(AC105="","",VLOOKUP(AC105,シフト記号表!$C$6:$L$47,10,FALSE))</f>
        <v/>
      </c>
      <c r="AD106" s="1885" t="str">
        <f>IF(AD105="","",VLOOKUP(AD105,シフト記号表!$C$6:$L$47,10,FALSE))</f>
        <v/>
      </c>
      <c r="AE106" s="1897" t="str">
        <f>IF(AE105="","",VLOOKUP(AE105,シフト記号表!$C$6:$L$47,10,FALSE))</f>
        <v/>
      </c>
      <c r="AF106" s="1897" t="str">
        <f>IF(AF105="","",VLOOKUP(AF105,シフト記号表!$C$6:$L$47,10,FALSE))</f>
        <v/>
      </c>
      <c r="AG106" s="1897" t="str">
        <f>IF(AG105="","",VLOOKUP(AG105,シフト記号表!$C$6:$L$47,10,FALSE))</f>
        <v/>
      </c>
      <c r="AH106" s="1897" t="str">
        <f>IF(AH105="","",VLOOKUP(AH105,シフト記号表!$C$6:$L$47,10,FALSE))</f>
        <v/>
      </c>
      <c r="AI106" s="1897" t="str">
        <f>IF(AI105="","",VLOOKUP(AI105,シフト記号表!$C$6:$L$47,10,FALSE))</f>
        <v/>
      </c>
      <c r="AJ106" s="1912" t="str">
        <f>IF(AJ105="","",VLOOKUP(AJ105,シフト記号表!$C$6:$L$47,10,FALSE))</f>
        <v/>
      </c>
      <c r="AK106" s="1885" t="str">
        <f>IF(AK105="","",VLOOKUP(AK105,シフト記号表!$C$6:$L$47,10,FALSE))</f>
        <v/>
      </c>
      <c r="AL106" s="1897" t="str">
        <f>IF(AL105="","",VLOOKUP(AL105,シフト記号表!$C$6:$L$47,10,FALSE))</f>
        <v/>
      </c>
      <c r="AM106" s="1897" t="str">
        <f>IF(AM105="","",VLOOKUP(AM105,シフト記号表!$C$6:$L$47,10,FALSE))</f>
        <v/>
      </c>
      <c r="AN106" s="1897" t="str">
        <f>IF(AN105="","",VLOOKUP(AN105,シフト記号表!$C$6:$L$47,10,FALSE))</f>
        <v/>
      </c>
      <c r="AO106" s="1897" t="str">
        <f>IF(AO105="","",VLOOKUP(AO105,シフト記号表!$C$6:$L$47,10,FALSE))</f>
        <v/>
      </c>
      <c r="AP106" s="1897" t="str">
        <f>IF(AP105="","",VLOOKUP(AP105,シフト記号表!$C$6:$L$47,10,FALSE))</f>
        <v/>
      </c>
      <c r="AQ106" s="1912" t="str">
        <f>IF(AQ105="","",VLOOKUP(AQ105,シフト記号表!$C$6:$L$47,10,FALSE))</f>
        <v/>
      </c>
      <c r="AR106" s="1885" t="str">
        <f>IF(AR105="","",VLOOKUP(AR105,シフト記号表!$C$6:$L$47,10,FALSE))</f>
        <v/>
      </c>
      <c r="AS106" s="1897" t="str">
        <f>IF(AS105="","",VLOOKUP(AS105,シフト記号表!$C$6:$L$47,10,FALSE))</f>
        <v/>
      </c>
      <c r="AT106" s="1897" t="str">
        <f>IF(AT105="","",VLOOKUP(AT105,シフト記号表!$C$6:$L$47,10,FALSE))</f>
        <v/>
      </c>
      <c r="AU106" s="1897" t="str">
        <f>IF(AU105="","",VLOOKUP(AU105,シフト記号表!$C$6:$L$47,10,FALSE))</f>
        <v/>
      </c>
      <c r="AV106" s="1897" t="str">
        <f>IF(AV105="","",VLOOKUP(AV105,シフト記号表!$C$6:$L$47,10,FALSE))</f>
        <v/>
      </c>
      <c r="AW106" s="1897" t="str">
        <f>IF(AW105="","",VLOOKUP(AW105,シフト記号表!$C$6:$L$47,10,FALSE))</f>
        <v/>
      </c>
      <c r="AX106" s="1912" t="str">
        <f>IF(AX105="","",VLOOKUP(AX105,シフト記号表!$C$6:$L$47,10,FALSE))</f>
        <v/>
      </c>
      <c r="AY106" s="1885" t="str">
        <f>IF(AY105="","",VLOOKUP(AY105,シフト記号表!$C$6:$L$47,10,FALSE))</f>
        <v/>
      </c>
      <c r="AZ106" s="1897" t="str">
        <f>IF(AZ105="","",VLOOKUP(AZ105,シフト記号表!$C$6:$L$47,10,FALSE))</f>
        <v/>
      </c>
      <c r="BA106" s="1897" t="str">
        <f>IF(BA105="","",VLOOKUP(BA105,シフト記号表!$C$6:$L$47,10,FALSE))</f>
        <v/>
      </c>
      <c r="BB106" s="1945">
        <f>IF($BE$3="４週",SUM(W106:AX106),IF($BE$3="暦月",SUM(W106:BA106),""))</f>
        <v>0</v>
      </c>
      <c r="BC106" s="1953"/>
      <c r="BD106" s="1962">
        <f>IF($BE$3="４週",BB106/4,IF($BE$3="暦月",(BB106/($BE$8/7)),""))</f>
        <v>0</v>
      </c>
      <c r="BE106" s="1953"/>
      <c r="BF106" s="1973"/>
      <c r="BG106" s="1978"/>
      <c r="BH106" s="1978"/>
      <c r="BI106" s="1978"/>
      <c r="BJ106" s="1989"/>
    </row>
    <row r="107" spans="2:62" ht="20.25" customHeight="1">
      <c r="B107" s="1742">
        <f>B105+1</f>
        <v>47</v>
      </c>
      <c r="C107" s="1756"/>
      <c r="D107" s="1767"/>
      <c r="E107" s="1774"/>
      <c r="F107" s="1779"/>
      <c r="G107" s="1774"/>
      <c r="H107" s="1779"/>
      <c r="I107" s="1788"/>
      <c r="J107" s="1802"/>
      <c r="K107" s="1808"/>
      <c r="L107" s="1824"/>
      <c r="M107" s="1824"/>
      <c r="N107" s="1767"/>
      <c r="O107" s="1831"/>
      <c r="P107" s="1836"/>
      <c r="Q107" s="1836"/>
      <c r="R107" s="1836"/>
      <c r="S107" s="1847"/>
      <c r="T107" s="1857" t="s">
        <v>770</v>
      </c>
      <c r="U107" s="1864"/>
      <c r="V107" s="1875"/>
      <c r="W107" s="1886"/>
      <c r="X107" s="1898"/>
      <c r="Y107" s="1898"/>
      <c r="Z107" s="1898"/>
      <c r="AA107" s="1898"/>
      <c r="AB107" s="1898"/>
      <c r="AC107" s="1913"/>
      <c r="AD107" s="1886"/>
      <c r="AE107" s="1898"/>
      <c r="AF107" s="1898"/>
      <c r="AG107" s="1898"/>
      <c r="AH107" s="1898"/>
      <c r="AI107" s="1898"/>
      <c r="AJ107" s="1913"/>
      <c r="AK107" s="1886"/>
      <c r="AL107" s="1898"/>
      <c r="AM107" s="1898"/>
      <c r="AN107" s="1898"/>
      <c r="AO107" s="1898"/>
      <c r="AP107" s="1898"/>
      <c r="AQ107" s="1913"/>
      <c r="AR107" s="1886"/>
      <c r="AS107" s="1898"/>
      <c r="AT107" s="1898"/>
      <c r="AU107" s="1898"/>
      <c r="AV107" s="1898"/>
      <c r="AW107" s="1898"/>
      <c r="AX107" s="1913"/>
      <c r="AY107" s="1886"/>
      <c r="AZ107" s="1898"/>
      <c r="BA107" s="1937"/>
      <c r="BB107" s="1944"/>
      <c r="BC107" s="1952"/>
      <c r="BD107" s="1961"/>
      <c r="BE107" s="1967"/>
      <c r="BF107" s="1972"/>
      <c r="BG107" s="1977"/>
      <c r="BH107" s="1977"/>
      <c r="BI107" s="1977"/>
      <c r="BJ107" s="1988"/>
    </row>
    <row r="108" spans="2:62" ht="20.25" customHeight="1">
      <c r="B108" s="1743"/>
      <c r="C108" s="1757"/>
      <c r="D108" s="1768"/>
      <c r="E108" s="1776"/>
      <c r="F108" s="1781">
        <f>C107</f>
        <v>0</v>
      </c>
      <c r="G108" s="1776"/>
      <c r="H108" s="1781">
        <f>I107</f>
        <v>0</v>
      </c>
      <c r="I108" s="1789"/>
      <c r="J108" s="1803"/>
      <c r="K108" s="1809"/>
      <c r="L108" s="1825"/>
      <c r="M108" s="1825"/>
      <c r="N108" s="1768"/>
      <c r="O108" s="1831"/>
      <c r="P108" s="1836"/>
      <c r="Q108" s="1836"/>
      <c r="R108" s="1836"/>
      <c r="S108" s="1847"/>
      <c r="T108" s="1856" t="s">
        <v>128</v>
      </c>
      <c r="U108" s="1863"/>
      <c r="V108" s="1874"/>
      <c r="W108" s="1885" t="str">
        <f>IF(W107="","",VLOOKUP(W107,シフト記号表!$C$6:$L$47,10,FALSE))</f>
        <v/>
      </c>
      <c r="X108" s="1897" t="str">
        <f>IF(X107="","",VLOOKUP(X107,シフト記号表!$C$6:$L$47,10,FALSE))</f>
        <v/>
      </c>
      <c r="Y108" s="1897" t="str">
        <f>IF(Y107="","",VLOOKUP(Y107,シフト記号表!$C$6:$L$47,10,FALSE))</f>
        <v/>
      </c>
      <c r="Z108" s="1897" t="str">
        <f>IF(Z107="","",VLOOKUP(Z107,シフト記号表!$C$6:$L$47,10,FALSE))</f>
        <v/>
      </c>
      <c r="AA108" s="1897" t="str">
        <f>IF(AA107="","",VLOOKUP(AA107,シフト記号表!$C$6:$L$47,10,FALSE))</f>
        <v/>
      </c>
      <c r="AB108" s="1897" t="str">
        <f>IF(AB107="","",VLOOKUP(AB107,シフト記号表!$C$6:$L$47,10,FALSE))</f>
        <v/>
      </c>
      <c r="AC108" s="1912" t="str">
        <f>IF(AC107="","",VLOOKUP(AC107,シフト記号表!$C$6:$L$47,10,FALSE))</f>
        <v/>
      </c>
      <c r="AD108" s="1885" t="str">
        <f>IF(AD107="","",VLOOKUP(AD107,シフト記号表!$C$6:$L$47,10,FALSE))</f>
        <v/>
      </c>
      <c r="AE108" s="1897" t="str">
        <f>IF(AE107="","",VLOOKUP(AE107,シフト記号表!$C$6:$L$47,10,FALSE))</f>
        <v/>
      </c>
      <c r="AF108" s="1897" t="str">
        <f>IF(AF107="","",VLOOKUP(AF107,シフト記号表!$C$6:$L$47,10,FALSE))</f>
        <v/>
      </c>
      <c r="AG108" s="1897" t="str">
        <f>IF(AG107="","",VLOOKUP(AG107,シフト記号表!$C$6:$L$47,10,FALSE))</f>
        <v/>
      </c>
      <c r="AH108" s="1897" t="str">
        <f>IF(AH107="","",VLOOKUP(AH107,シフト記号表!$C$6:$L$47,10,FALSE))</f>
        <v/>
      </c>
      <c r="AI108" s="1897" t="str">
        <f>IF(AI107="","",VLOOKUP(AI107,シフト記号表!$C$6:$L$47,10,FALSE))</f>
        <v/>
      </c>
      <c r="AJ108" s="1912" t="str">
        <f>IF(AJ107="","",VLOOKUP(AJ107,シフト記号表!$C$6:$L$47,10,FALSE))</f>
        <v/>
      </c>
      <c r="AK108" s="1885" t="str">
        <f>IF(AK107="","",VLOOKUP(AK107,シフト記号表!$C$6:$L$47,10,FALSE))</f>
        <v/>
      </c>
      <c r="AL108" s="1897" t="str">
        <f>IF(AL107="","",VLOOKUP(AL107,シフト記号表!$C$6:$L$47,10,FALSE))</f>
        <v/>
      </c>
      <c r="AM108" s="1897" t="str">
        <f>IF(AM107="","",VLOOKUP(AM107,シフト記号表!$C$6:$L$47,10,FALSE))</f>
        <v/>
      </c>
      <c r="AN108" s="1897" t="str">
        <f>IF(AN107="","",VLOOKUP(AN107,シフト記号表!$C$6:$L$47,10,FALSE))</f>
        <v/>
      </c>
      <c r="AO108" s="1897" t="str">
        <f>IF(AO107="","",VLOOKUP(AO107,シフト記号表!$C$6:$L$47,10,FALSE))</f>
        <v/>
      </c>
      <c r="AP108" s="1897" t="str">
        <f>IF(AP107="","",VLOOKUP(AP107,シフト記号表!$C$6:$L$47,10,FALSE))</f>
        <v/>
      </c>
      <c r="AQ108" s="1912" t="str">
        <f>IF(AQ107="","",VLOOKUP(AQ107,シフト記号表!$C$6:$L$47,10,FALSE))</f>
        <v/>
      </c>
      <c r="AR108" s="1885" t="str">
        <f>IF(AR107="","",VLOOKUP(AR107,シフト記号表!$C$6:$L$47,10,FALSE))</f>
        <v/>
      </c>
      <c r="AS108" s="1897" t="str">
        <f>IF(AS107="","",VLOOKUP(AS107,シフト記号表!$C$6:$L$47,10,FALSE))</f>
        <v/>
      </c>
      <c r="AT108" s="1897" t="str">
        <f>IF(AT107="","",VLOOKUP(AT107,シフト記号表!$C$6:$L$47,10,FALSE))</f>
        <v/>
      </c>
      <c r="AU108" s="1897" t="str">
        <f>IF(AU107="","",VLOOKUP(AU107,シフト記号表!$C$6:$L$47,10,FALSE))</f>
        <v/>
      </c>
      <c r="AV108" s="1897" t="str">
        <f>IF(AV107="","",VLOOKUP(AV107,シフト記号表!$C$6:$L$47,10,FALSE))</f>
        <v/>
      </c>
      <c r="AW108" s="1897" t="str">
        <f>IF(AW107="","",VLOOKUP(AW107,シフト記号表!$C$6:$L$47,10,FALSE))</f>
        <v/>
      </c>
      <c r="AX108" s="1912" t="str">
        <f>IF(AX107="","",VLOOKUP(AX107,シフト記号表!$C$6:$L$47,10,FALSE))</f>
        <v/>
      </c>
      <c r="AY108" s="1885" t="str">
        <f>IF(AY107="","",VLOOKUP(AY107,シフト記号表!$C$6:$L$47,10,FALSE))</f>
        <v/>
      </c>
      <c r="AZ108" s="1897" t="str">
        <f>IF(AZ107="","",VLOOKUP(AZ107,シフト記号表!$C$6:$L$47,10,FALSE))</f>
        <v/>
      </c>
      <c r="BA108" s="1897" t="str">
        <f>IF(BA107="","",VLOOKUP(BA107,シフト記号表!$C$6:$L$47,10,FALSE))</f>
        <v/>
      </c>
      <c r="BB108" s="1945">
        <f>IF($BE$3="４週",SUM(W108:AX108),IF($BE$3="暦月",SUM(W108:BA108),""))</f>
        <v>0</v>
      </c>
      <c r="BC108" s="1953"/>
      <c r="BD108" s="1962">
        <f>IF($BE$3="４週",BB108/4,IF($BE$3="暦月",(BB108/($BE$8/7)),""))</f>
        <v>0</v>
      </c>
      <c r="BE108" s="1953"/>
      <c r="BF108" s="1973"/>
      <c r="BG108" s="1978"/>
      <c r="BH108" s="1978"/>
      <c r="BI108" s="1978"/>
      <c r="BJ108" s="1989"/>
    </row>
    <row r="109" spans="2:62" ht="20.25" customHeight="1">
      <c r="B109" s="1742">
        <f>B107+1</f>
        <v>48</v>
      </c>
      <c r="C109" s="1756"/>
      <c r="D109" s="1767"/>
      <c r="E109" s="1774"/>
      <c r="F109" s="1779"/>
      <c r="G109" s="1774"/>
      <c r="H109" s="1779"/>
      <c r="I109" s="1788"/>
      <c r="J109" s="1802"/>
      <c r="K109" s="1808"/>
      <c r="L109" s="1824"/>
      <c r="M109" s="1824"/>
      <c r="N109" s="1767"/>
      <c r="O109" s="1831"/>
      <c r="P109" s="1836"/>
      <c r="Q109" s="1836"/>
      <c r="R109" s="1836"/>
      <c r="S109" s="1847"/>
      <c r="T109" s="1857" t="s">
        <v>770</v>
      </c>
      <c r="U109" s="1864"/>
      <c r="V109" s="1875"/>
      <c r="W109" s="1886"/>
      <c r="X109" s="1898"/>
      <c r="Y109" s="1898"/>
      <c r="Z109" s="1898"/>
      <c r="AA109" s="1898"/>
      <c r="AB109" s="1898"/>
      <c r="AC109" s="1913"/>
      <c r="AD109" s="1886"/>
      <c r="AE109" s="1898"/>
      <c r="AF109" s="1898"/>
      <c r="AG109" s="1898"/>
      <c r="AH109" s="1898"/>
      <c r="AI109" s="1898"/>
      <c r="AJ109" s="1913"/>
      <c r="AK109" s="1886"/>
      <c r="AL109" s="1898"/>
      <c r="AM109" s="1898"/>
      <c r="AN109" s="1898"/>
      <c r="AO109" s="1898"/>
      <c r="AP109" s="1898"/>
      <c r="AQ109" s="1913"/>
      <c r="AR109" s="1886"/>
      <c r="AS109" s="1898"/>
      <c r="AT109" s="1898"/>
      <c r="AU109" s="1898"/>
      <c r="AV109" s="1898"/>
      <c r="AW109" s="1898"/>
      <c r="AX109" s="1913"/>
      <c r="AY109" s="1886"/>
      <c r="AZ109" s="1898"/>
      <c r="BA109" s="1937"/>
      <c r="BB109" s="1944"/>
      <c r="BC109" s="1952"/>
      <c r="BD109" s="1961"/>
      <c r="BE109" s="1967"/>
      <c r="BF109" s="1972"/>
      <c r="BG109" s="1977"/>
      <c r="BH109" s="1977"/>
      <c r="BI109" s="1977"/>
      <c r="BJ109" s="1988"/>
    </row>
    <row r="110" spans="2:62" ht="20.25" customHeight="1">
      <c r="B110" s="1743"/>
      <c r="C110" s="1757"/>
      <c r="D110" s="1768"/>
      <c r="E110" s="1776"/>
      <c r="F110" s="1781">
        <f>C109</f>
        <v>0</v>
      </c>
      <c r="G110" s="1776"/>
      <c r="H110" s="1781">
        <f>I109</f>
        <v>0</v>
      </c>
      <c r="I110" s="1789"/>
      <c r="J110" s="1803"/>
      <c r="K110" s="1809"/>
      <c r="L110" s="1825"/>
      <c r="M110" s="1825"/>
      <c r="N110" s="1768"/>
      <c r="O110" s="1831"/>
      <c r="P110" s="1836"/>
      <c r="Q110" s="1836"/>
      <c r="R110" s="1836"/>
      <c r="S110" s="1847"/>
      <c r="T110" s="1856" t="s">
        <v>128</v>
      </c>
      <c r="U110" s="1863"/>
      <c r="V110" s="1874"/>
      <c r="W110" s="1885" t="str">
        <f>IF(W109="","",VLOOKUP(W109,シフト記号表!$C$6:$L$47,10,FALSE))</f>
        <v/>
      </c>
      <c r="X110" s="1897" t="str">
        <f>IF(X109="","",VLOOKUP(X109,シフト記号表!$C$6:$L$47,10,FALSE))</f>
        <v/>
      </c>
      <c r="Y110" s="1897" t="str">
        <f>IF(Y109="","",VLOOKUP(Y109,シフト記号表!$C$6:$L$47,10,FALSE))</f>
        <v/>
      </c>
      <c r="Z110" s="1897" t="str">
        <f>IF(Z109="","",VLOOKUP(Z109,シフト記号表!$C$6:$L$47,10,FALSE))</f>
        <v/>
      </c>
      <c r="AA110" s="1897" t="str">
        <f>IF(AA109="","",VLOOKUP(AA109,シフト記号表!$C$6:$L$47,10,FALSE))</f>
        <v/>
      </c>
      <c r="AB110" s="1897" t="str">
        <f>IF(AB109="","",VLOOKUP(AB109,シフト記号表!$C$6:$L$47,10,FALSE))</f>
        <v/>
      </c>
      <c r="AC110" s="1912" t="str">
        <f>IF(AC109="","",VLOOKUP(AC109,シフト記号表!$C$6:$L$47,10,FALSE))</f>
        <v/>
      </c>
      <c r="AD110" s="1885" t="str">
        <f>IF(AD109="","",VLOOKUP(AD109,シフト記号表!$C$6:$L$47,10,FALSE))</f>
        <v/>
      </c>
      <c r="AE110" s="1897" t="str">
        <f>IF(AE109="","",VLOOKUP(AE109,シフト記号表!$C$6:$L$47,10,FALSE))</f>
        <v/>
      </c>
      <c r="AF110" s="1897" t="str">
        <f>IF(AF109="","",VLOOKUP(AF109,シフト記号表!$C$6:$L$47,10,FALSE))</f>
        <v/>
      </c>
      <c r="AG110" s="1897" t="str">
        <f>IF(AG109="","",VLOOKUP(AG109,シフト記号表!$C$6:$L$47,10,FALSE))</f>
        <v/>
      </c>
      <c r="AH110" s="1897" t="str">
        <f>IF(AH109="","",VLOOKUP(AH109,シフト記号表!$C$6:$L$47,10,FALSE))</f>
        <v/>
      </c>
      <c r="AI110" s="1897" t="str">
        <f>IF(AI109="","",VLOOKUP(AI109,シフト記号表!$C$6:$L$47,10,FALSE))</f>
        <v/>
      </c>
      <c r="AJ110" s="1912" t="str">
        <f>IF(AJ109="","",VLOOKUP(AJ109,シフト記号表!$C$6:$L$47,10,FALSE))</f>
        <v/>
      </c>
      <c r="AK110" s="1885" t="str">
        <f>IF(AK109="","",VLOOKUP(AK109,シフト記号表!$C$6:$L$47,10,FALSE))</f>
        <v/>
      </c>
      <c r="AL110" s="1897" t="str">
        <f>IF(AL109="","",VLOOKUP(AL109,シフト記号表!$C$6:$L$47,10,FALSE))</f>
        <v/>
      </c>
      <c r="AM110" s="1897" t="str">
        <f>IF(AM109="","",VLOOKUP(AM109,シフト記号表!$C$6:$L$47,10,FALSE))</f>
        <v/>
      </c>
      <c r="AN110" s="1897" t="str">
        <f>IF(AN109="","",VLOOKUP(AN109,シフト記号表!$C$6:$L$47,10,FALSE))</f>
        <v/>
      </c>
      <c r="AO110" s="1897" t="str">
        <f>IF(AO109="","",VLOOKUP(AO109,シフト記号表!$C$6:$L$47,10,FALSE))</f>
        <v/>
      </c>
      <c r="AP110" s="1897" t="str">
        <f>IF(AP109="","",VLOOKUP(AP109,シフト記号表!$C$6:$L$47,10,FALSE))</f>
        <v/>
      </c>
      <c r="AQ110" s="1912" t="str">
        <f>IF(AQ109="","",VLOOKUP(AQ109,シフト記号表!$C$6:$L$47,10,FALSE))</f>
        <v/>
      </c>
      <c r="AR110" s="1885" t="str">
        <f>IF(AR109="","",VLOOKUP(AR109,シフト記号表!$C$6:$L$47,10,FALSE))</f>
        <v/>
      </c>
      <c r="AS110" s="1897" t="str">
        <f>IF(AS109="","",VLOOKUP(AS109,シフト記号表!$C$6:$L$47,10,FALSE))</f>
        <v/>
      </c>
      <c r="AT110" s="1897" t="str">
        <f>IF(AT109="","",VLOOKUP(AT109,シフト記号表!$C$6:$L$47,10,FALSE))</f>
        <v/>
      </c>
      <c r="AU110" s="1897" t="str">
        <f>IF(AU109="","",VLOOKUP(AU109,シフト記号表!$C$6:$L$47,10,FALSE))</f>
        <v/>
      </c>
      <c r="AV110" s="1897" t="str">
        <f>IF(AV109="","",VLOOKUP(AV109,シフト記号表!$C$6:$L$47,10,FALSE))</f>
        <v/>
      </c>
      <c r="AW110" s="1897" t="str">
        <f>IF(AW109="","",VLOOKUP(AW109,シフト記号表!$C$6:$L$47,10,FALSE))</f>
        <v/>
      </c>
      <c r="AX110" s="1912" t="str">
        <f>IF(AX109="","",VLOOKUP(AX109,シフト記号表!$C$6:$L$47,10,FALSE))</f>
        <v/>
      </c>
      <c r="AY110" s="1885" t="str">
        <f>IF(AY109="","",VLOOKUP(AY109,シフト記号表!$C$6:$L$47,10,FALSE))</f>
        <v/>
      </c>
      <c r="AZ110" s="1897" t="str">
        <f>IF(AZ109="","",VLOOKUP(AZ109,シフト記号表!$C$6:$L$47,10,FALSE))</f>
        <v/>
      </c>
      <c r="BA110" s="1897" t="str">
        <f>IF(BA109="","",VLOOKUP(BA109,シフト記号表!$C$6:$L$47,10,FALSE))</f>
        <v/>
      </c>
      <c r="BB110" s="1945">
        <f>IF($BE$3="４週",SUM(W110:AX110),IF($BE$3="暦月",SUM(W110:BA110),""))</f>
        <v>0</v>
      </c>
      <c r="BC110" s="1953"/>
      <c r="BD110" s="1962">
        <f>IF($BE$3="４週",BB110/4,IF($BE$3="暦月",(BB110/($BE$8/7)),""))</f>
        <v>0</v>
      </c>
      <c r="BE110" s="1953"/>
      <c r="BF110" s="1973"/>
      <c r="BG110" s="1978"/>
      <c r="BH110" s="1978"/>
      <c r="BI110" s="1978"/>
      <c r="BJ110" s="1989"/>
    </row>
    <row r="111" spans="2:62" ht="20.25" customHeight="1">
      <c r="B111" s="1742">
        <f>B109+1</f>
        <v>49</v>
      </c>
      <c r="C111" s="1756"/>
      <c r="D111" s="1767"/>
      <c r="E111" s="1774"/>
      <c r="F111" s="1779"/>
      <c r="G111" s="1774"/>
      <c r="H111" s="1779"/>
      <c r="I111" s="1788"/>
      <c r="J111" s="1802"/>
      <c r="K111" s="1808"/>
      <c r="L111" s="1824"/>
      <c r="M111" s="1824"/>
      <c r="N111" s="1767"/>
      <c r="O111" s="1831"/>
      <c r="P111" s="1836"/>
      <c r="Q111" s="1836"/>
      <c r="R111" s="1836"/>
      <c r="S111" s="1847"/>
      <c r="T111" s="1857" t="s">
        <v>770</v>
      </c>
      <c r="U111" s="1864"/>
      <c r="V111" s="1875"/>
      <c r="W111" s="1886"/>
      <c r="X111" s="1898"/>
      <c r="Y111" s="1898"/>
      <c r="Z111" s="1898"/>
      <c r="AA111" s="1898"/>
      <c r="AB111" s="1898"/>
      <c r="AC111" s="1913"/>
      <c r="AD111" s="1886"/>
      <c r="AE111" s="1898"/>
      <c r="AF111" s="1898"/>
      <c r="AG111" s="1898"/>
      <c r="AH111" s="1898"/>
      <c r="AI111" s="1898"/>
      <c r="AJ111" s="1913"/>
      <c r="AK111" s="1886"/>
      <c r="AL111" s="1898"/>
      <c r="AM111" s="1898"/>
      <c r="AN111" s="1898"/>
      <c r="AO111" s="1898"/>
      <c r="AP111" s="1898"/>
      <c r="AQ111" s="1913"/>
      <c r="AR111" s="1886"/>
      <c r="AS111" s="1898"/>
      <c r="AT111" s="1898"/>
      <c r="AU111" s="1898"/>
      <c r="AV111" s="1898"/>
      <c r="AW111" s="1898"/>
      <c r="AX111" s="1913"/>
      <c r="AY111" s="1886"/>
      <c r="AZ111" s="1898"/>
      <c r="BA111" s="1937"/>
      <c r="BB111" s="1944"/>
      <c r="BC111" s="1952"/>
      <c r="BD111" s="1961"/>
      <c r="BE111" s="1967"/>
      <c r="BF111" s="1972"/>
      <c r="BG111" s="1977"/>
      <c r="BH111" s="1977"/>
      <c r="BI111" s="1977"/>
      <c r="BJ111" s="1988"/>
    </row>
    <row r="112" spans="2:62" ht="20.25" customHeight="1">
      <c r="B112" s="1743"/>
      <c r="C112" s="1757"/>
      <c r="D112" s="1768"/>
      <c r="E112" s="1776"/>
      <c r="F112" s="1781">
        <f>C111</f>
        <v>0</v>
      </c>
      <c r="G112" s="1776"/>
      <c r="H112" s="1781">
        <f>I111</f>
        <v>0</v>
      </c>
      <c r="I112" s="1789"/>
      <c r="J112" s="1803"/>
      <c r="K112" s="1809"/>
      <c r="L112" s="1825"/>
      <c r="M112" s="1825"/>
      <c r="N112" s="1768"/>
      <c r="O112" s="1831"/>
      <c r="P112" s="1836"/>
      <c r="Q112" s="1836"/>
      <c r="R112" s="1836"/>
      <c r="S112" s="1847"/>
      <c r="T112" s="1856" t="s">
        <v>128</v>
      </c>
      <c r="U112" s="1863"/>
      <c r="V112" s="1874"/>
      <c r="W112" s="1885" t="str">
        <f>IF(W111="","",VLOOKUP(W111,シフト記号表!$C$6:$L$47,10,FALSE))</f>
        <v/>
      </c>
      <c r="X112" s="1897" t="str">
        <f>IF(X111="","",VLOOKUP(X111,シフト記号表!$C$6:$L$47,10,FALSE))</f>
        <v/>
      </c>
      <c r="Y112" s="1897" t="str">
        <f>IF(Y111="","",VLOOKUP(Y111,シフト記号表!$C$6:$L$47,10,FALSE))</f>
        <v/>
      </c>
      <c r="Z112" s="1897" t="str">
        <f>IF(Z111="","",VLOOKUP(Z111,シフト記号表!$C$6:$L$47,10,FALSE))</f>
        <v/>
      </c>
      <c r="AA112" s="1897" t="str">
        <f>IF(AA111="","",VLOOKUP(AA111,シフト記号表!$C$6:$L$47,10,FALSE))</f>
        <v/>
      </c>
      <c r="AB112" s="1897" t="str">
        <f>IF(AB111="","",VLOOKUP(AB111,シフト記号表!$C$6:$L$47,10,FALSE))</f>
        <v/>
      </c>
      <c r="AC112" s="1912" t="str">
        <f>IF(AC111="","",VLOOKUP(AC111,シフト記号表!$C$6:$L$47,10,FALSE))</f>
        <v/>
      </c>
      <c r="AD112" s="1885" t="str">
        <f>IF(AD111="","",VLOOKUP(AD111,シフト記号表!$C$6:$L$47,10,FALSE))</f>
        <v/>
      </c>
      <c r="AE112" s="1897" t="str">
        <f>IF(AE111="","",VLOOKUP(AE111,シフト記号表!$C$6:$L$47,10,FALSE))</f>
        <v/>
      </c>
      <c r="AF112" s="1897" t="str">
        <f>IF(AF111="","",VLOOKUP(AF111,シフト記号表!$C$6:$L$47,10,FALSE))</f>
        <v/>
      </c>
      <c r="AG112" s="1897" t="str">
        <f>IF(AG111="","",VLOOKUP(AG111,シフト記号表!$C$6:$L$47,10,FALSE))</f>
        <v/>
      </c>
      <c r="AH112" s="1897" t="str">
        <f>IF(AH111="","",VLOOKUP(AH111,シフト記号表!$C$6:$L$47,10,FALSE))</f>
        <v/>
      </c>
      <c r="AI112" s="1897" t="str">
        <f>IF(AI111="","",VLOOKUP(AI111,シフト記号表!$C$6:$L$47,10,FALSE))</f>
        <v/>
      </c>
      <c r="AJ112" s="1912" t="str">
        <f>IF(AJ111="","",VLOOKUP(AJ111,シフト記号表!$C$6:$L$47,10,FALSE))</f>
        <v/>
      </c>
      <c r="AK112" s="1885" t="str">
        <f>IF(AK111="","",VLOOKUP(AK111,シフト記号表!$C$6:$L$47,10,FALSE))</f>
        <v/>
      </c>
      <c r="AL112" s="1897" t="str">
        <f>IF(AL111="","",VLOOKUP(AL111,シフト記号表!$C$6:$L$47,10,FALSE))</f>
        <v/>
      </c>
      <c r="AM112" s="1897" t="str">
        <f>IF(AM111="","",VLOOKUP(AM111,シフト記号表!$C$6:$L$47,10,FALSE))</f>
        <v/>
      </c>
      <c r="AN112" s="1897" t="str">
        <f>IF(AN111="","",VLOOKUP(AN111,シフト記号表!$C$6:$L$47,10,FALSE))</f>
        <v/>
      </c>
      <c r="AO112" s="1897" t="str">
        <f>IF(AO111="","",VLOOKUP(AO111,シフト記号表!$C$6:$L$47,10,FALSE))</f>
        <v/>
      </c>
      <c r="AP112" s="1897" t="str">
        <f>IF(AP111="","",VLOOKUP(AP111,シフト記号表!$C$6:$L$47,10,FALSE))</f>
        <v/>
      </c>
      <c r="AQ112" s="1912" t="str">
        <f>IF(AQ111="","",VLOOKUP(AQ111,シフト記号表!$C$6:$L$47,10,FALSE))</f>
        <v/>
      </c>
      <c r="AR112" s="1885" t="str">
        <f>IF(AR111="","",VLOOKUP(AR111,シフト記号表!$C$6:$L$47,10,FALSE))</f>
        <v/>
      </c>
      <c r="AS112" s="1897" t="str">
        <f>IF(AS111="","",VLOOKUP(AS111,シフト記号表!$C$6:$L$47,10,FALSE))</f>
        <v/>
      </c>
      <c r="AT112" s="1897" t="str">
        <f>IF(AT111="","",VLOOKUP(AT111,シフト記号表!$C$6:$L$47,10,FALSE))</f>
        <v/>
      </c>
      <c r="AU112" s="1897" t="str">
        <f>IF(AU111="","",VLOOKUP(AU111,シフト記号表!$C$6:$L$47,10,FALSE))</f>
        <v/>
      </c>
      <c r="AV112" s="1897" t="str">
        <f>IF(AV111="","",VLOOKUP(AV111,シフト記号表!$C$6:$L$47,10,FALSE))</f>
        <v/>
      </c>
      <c r="AW112" s="1897" t="str">
        <f>IF(AW111="","",VLOOKUP(AW111,シフト記号表!$C$6:$L$47,10,FALSE))</f>
        <v/>
      </c>
      <c r="AX112" s="1912" t="str">
        <f>IF(AX111="","",VLOOKUP(AX111,シフト記号表!$C$6:$L$47,10,FALSE))</f>
        <v/>
      </c>
      <c r="AY112" s="1885" t="str">
        <f>IF(AY111="","",VLOOKUP(AY111,シフト記号表!$C$6:$L$47,10,FALSE))</f>
        <v/>
      </c>
      <c r="AZ112" s="1897" t="str">
        <f>IF(AZ111="","",VLOOKUP(AZ111,シフト記号表!$C$6:$L$47,10,FALSE))</f>
        <v/>
      </c>
      <c r="BA112" s="1897" t="str">
        <f>IF(BA111="","",VLOOKUP(BA111,シフト記号表!$C$6:$L$47,10,FALSE))</f>
        <v/>
      </c>
      <c r="BB112" s="1945">
        <f>IF($BE$3="４週",SUM(W112:AX112),IF($BE$3="暦月",SUM(W112:BA112),""))</f>
        <v>0</v>
      </c>
      <c r="BC112" s="1953"/>
      <c r="BD112" s="1962">
        <f>IF($BE$3="４週",BB112/4,IF($BE$3="暦月",(BB112/($BE$8/7)),""))</f>
        <v>0</v>
      </c>
      <c r="BE112" s="1953"/>
      <c r="BF112" s="1973"/>
      <c r="BG112" s="1978"/>
      <c r="BH112" s="1978"/>
      <c r="BI112" s="1978"/>
      <c r="BJ112" s="1989"/>
    </row>
    <row r="113" spans="2:62" ht="20.25" customHeight="1">
      <c r="B113" s="1742">
        <f>B111+1</f>
        <v>50</v>
      </c>
      <c r="C113" s="1756"/>
      <c r="D113" s="1767"/>
      <c r="E113" s="1774"/>
      <c r="F113" s="1779"/>
      <c r="G113" s="1774"/>
      <c r="H113" s="1779"/>
      <c r="I113" s="1788"/>
      <c r="J113" s="1802"/>
      <c r="K113" s="1808"/>
      <c r="L113" s="1824"/>
      <c r="M113" s="1824"/>
      <c r="N113" s="1767"/>
      <c r="O113" s="1831"/>
      <c r="P113" s="1836"/>
      <c r="Q113" s="1836"/>
      <c r="R113" s="1836"/>
      <c r="S113" s="1847"/>
      <c r="T113" s="1857" t="s">
        <v>770</v>
      </c>
      <c r="U113" s="1864"/>
      <c r="V113" s="1875"/>
      <c r="W113" s="1886"/>
      <c r="X113" s="1898"/>
      <c r="Y113" s="1898"/>
      <c r="Z113" s="1898"/>
      <c r="AA113" s="1898"/>
      <c r="AB113" s="1898"/>
      <c r="AC113" s="1913"/>
      <c r="AD113" s="1886"/>
      <c r="AE113" s="1898"/>
      <c r="AF113" s="1898"/>
      <c r="AG113" s="1898"/>
      <c r="AH113" s="1898"/>
      <c r="AI113" s="1898"/>
      <c r="AJ113" s="1913"/>
      <c r="AK113" s="1886"/>
      <c r="AL113" s="1898"/>
      <c r="AM113" s="1898"/>
      <c r="AN113" s="1898"/>
      <c r="AO113" s="1898"/>
      <c r="AP113" s="1898"/>
      <c r="AQ113" s="1913"/>
      <c r="AR113" s="1886"/>
      <c r="AS113" s="1898"/>
      <c r="AT113" s="1898"/>
      <c r="AU113" s="1898"/>
      <c r="AV113" s="1898"/>
      <c r="AW113" s="1898"/>
      <c r="AX113" s="1913"/>
      <c r="AY113" s="1886"/>
      <c r="AZ113" s="1898"/>
      <c r="BA113" s="1937"/>
      <c r="BB113" s="1944"/>
      <c r="BC113" s="1952"/>
      <c r="BD113" s="1961"/>
      <c r="BE113" s="1967"/>
      <c r="BF113" s="1972"/>
      <c r="BG113" s="1977"/>
      <c r="BH113" s="1977"/>
      <c r="BI113" s="1977"/>
      <c r="BJ113" s="1988"/>
    </row>
    <row r="114" spans="2:62" ht="20.25" customHeight="1">
      <c r="B114" s="1743"/>
      <c r="C114" s="1757"/>
      <c r="D114" s="1768"/>
      <c r="E114" s="1776"/>
      <c r="F114" s="1781">
        <f>C113</f>
        <v>0</v>
      </c>
      <c r="G114" s="1776"/>
      <c r="H114" s="1781">
        <f>I113</f>
        <v>0</v>
      </c>
      <c r="I114" s="1789"/>
      <c r="J114" s="1803"/>
      <c r="K114" s="1809"/>
      <c r="L114" s="1825"/>
      <c r="M114" s="1825"/>
      <c r="N114" s="1768"/>
      <c r="O114" s="1831"/>
      <c r="P114" s="1836"/>
      <c r="Q114" s="1836"/>
      <c r="R114" s="1836"/>
      <c r="S114" s="1847"/>
      <c r="T114" s="1856" t="s">
        <v>128</v>
      </c>
      <c r="U114" s="1863"/>
      <c r="V114" s="1874"/>
      <c r="W114" s="1885" t="str">
        <f>IF(W113="","",VLOOKUP(W113,シフト記号表!$C$6:$L$47,10,FALSE))</f>
        <v/>
      </c>
      <c r="X114" s="1897" t="str">
        <f>IF(X113="","",VLOOKUP(X113,シフト記号表!$C$6:$L$47,10,FALSE))</f>
        <v/>
      </c>
      <c r="Y114" s="1897" t="str">
        <f>IF(Y113="","",VLOOKUP(Y113,シフト記号表!$C$6:$L$47,10,FALSE))</f>
        <v/>
      </c>
      <c r="Z114" s="1897" t="str">
        <f>IF(Z113="","",VLOOKUP(Z113,シフト記号表!$C$6:$L$47,10,FALSE))</f>
        <v/>
      </c>
      <c r="AA114" s="1897" t="str">
        <f>IF(AA113="","",VLOOKUP(AA113,シフト記号表!$C$6:$L$47,10,FALSE))</f>
        <v/>
      </c>
      <c r="AB114" s="1897" t="str">
        <f>IF(AB113="","",VLOOKUP(AB113,シフト記号表!$C$6:$L$47,10,FALSE))</f>
        <v/>
      </c>
      <c r="AC114" s="1912" t="str">
        <f>IF(AC113="","",VLOOKUP(AC113,シフト記号表!$C$6:$L$47,10,FALSE))</f>
        <v/>
      </c>
      <c r="AD114" s="1885" t="str">
        <f>IF(AD113="","",VLOOKUP(AD113,シフト記号表!$C$6:$L$47,10,FALSE))</f>
        <v/>
      </c>
      <c r="AE114" s="1897" t="str">
        <f>IF(AE113="","",VLOOKUP(AE113,シフト記号表!$C$6:$L$47,10,FALSE))</f>
        <v/>
      </c>
      <c r="AF114" s="1897" t="str">
        <f>IF(AF113="","",VLOOKUP(AF113,シフト記号表!$C$6:$L$47,10,FALSE))</f>
        <v/>
      </c>
      <c r="AG114" s="1897" t="str">
        <f>IF(AG113="","",VLOOKUP(AG113,シフト記号表!$C$6:$L$47,10,FALSE))</f>
        <v/>
      </c>
      <c r="AH114" s="1897" t="str">
        <f>IF(AH113="","",VLOOKUP(AH113,シフト記号表!$C$6:$L$47,10,FALSE))</f>
        <v/>
      </c>
      <c r="AI114" s="1897" t="str">
        <f>IF(AI113="","",VLOOKUP(AI113,シフト記号表!$C$6:$L$47,10,FALSE))</f>
        <v/>
      </c>
      <c r="AJ114" s="1912" t="str">
        <f>IF(AJ113="","",VLOOKUP(AJ113,シフト記号表!$C$6:$L$47,10,FALSE))</f>
        <v/>
      </c>
      <c r="AK114" s="1885" t="str">
        <f>IF(AK113="","",VLOOKUP(AK113,シフト記号表!$C$6:$L$47,10,FALSE))</f>
        <v/>
      </c>
      <c r="AL114" s="1897" t="str">
        <f>IF(AL113="","",VLOOKUP(AL113,シフト記号表!$C$6:$L$47,10,FALSE))</f>
        <v/>
      </c>
      <c r="AM114" s="1897" t="str">
        <f>IF(AM113="","",VLOOKUP(AM113,シフト記号表!$C$6:$L$47,10,FALSE))</f>
        <v/>
      </c>
      <c r="AN114" s="1897" t="str">
        <f>IF(AN113="","",VLOOKUP(AN113,シフト記号表!$C$6:$L$47,10,FALSE))</f>
        <v/>
      </c>
      <c r="AO114" s="1897" t="str">
        <f>IF(AO113="","",VLOOKUP(AO113,シフト記号表!$C$6:$L$47,10,FALSE))</f>
        <v/>
      </c>
      <c r="AP114" s="1897" t="str">
        <f>IF(AP113="","",VLOOKUP(AP113,シフト記号表!$C$6:$L$47,10,FALSE))</f>
        <v/>
      </c>
      <c r="AQ114" s="1912" t="str">
        <f>IF(AQ113="","",VLOOKUP(AQ113,シフト記号表!$C$6:$L$47,10,FALSE))</f>
        <v/>
      </c>
      <c r="AR114" s="1885" t="str">
        <f>IF(AR113="","",VLOOKUP(AR113,シフト記号表!$C$6:$L$47,10,FALSE))</f>
        <v/>
      </c>
      <c r="AS114" s="1897" t="str">
        <f>IF(AS113="","",VLOOKUP(AS113,シフト記号表!$C$6:$L$47,10,FALSE))</f>
        <v/>
      </c>
      <c r="AT114" s="1897" t="str">
        <f>IF(AT113="","",VLOOKUP(AT113,シフト記号表!$C$6:$L$47,10,FALSE))</f>
        <v/>
      </c>
      <c r="AU114" s="1897" t="str">
        <f>IF(AU113="","",VLOOKUP(AU113,シフト記号表!$C$6:$L$47,10,FALSE))</f>
        <v/>
      </c>
      <c r="AV114" s="1897" t="str">
        <f>IF(AV113="","",VLOOKUP(AV113,シフト記号表!$C$6:$L$47,10,FALSE))</f>
        <v/>
      </c>
      <c r="AW114" s="1897" t="str">
        <f>IF(AW113="","",VLOOKUP(AW113,シフト記号表!$C$6:$L$47,10,FALSE))</f>
        <v/>
      </c>
      <c r="AX114" s="1912" t="str">
        <f>IF(AX113="","",VLOOKUP(AX113,シフト記号表!$C$6:$L$47,10,FALSE))</f>
        <v/>
      </c>
      <c r="AY114" s="1885" t="str">
        <f>IF(AY113="","",VLOOKUP(AY113,シフト記号表!$C$6:$L$47,10,FALSE))</f>
        <v/>
      </c>
      <c r="AZ114" s="1897" t="str">
        <f>IF(AZ113="","",VLOOKUP(AZ113,シフト記号表!$C$6:$L$47,10,FALSE))</f>
        <v/>
      </c>
      <c r="BA114" s="1897" t="str">
        <f>IF(BA113="","",VLOOKUP(BA113,シフト記号表!$C$6:$L$47,10,FALSE))</f>
        <v/>
      </c>
      <c r="BB114" s="1945">
        <f>IF($BE$3="４週",SUM(W114:AX114),IF($BE$3="暦月",SUM(W114:BA114),""))</f>
        <v>0</v>
      </c>
      <c r="BC114" s="1953"/>
      <c r="BD114" s="1962">
        <f>IF($BE$3="４週",BB114/4,IF($BE$3="暦月",(BB114/($BE$8/7)),""))</f>
        <v>0</v>
      </c>
      <c r="BE114" s="1953"/>
      <c r="BF114" s="1973"/>
      <c r="BG114" s="1978"/>
      <c r="BH114" s="1978"/>
      <c r="BI114" s="1978"/>
      <c r="BJ114" s="1989"/>
    </row>
    <row r="115" spans="2:62" ht="20.25" customHeight="1">
      <c r="B115" s="1742">
        <f>B113+1</f>
        <v>51</v>
      </c>
      <c r="C115" s="1756"/>
      <c r="D115" s="1767"/>
      <c r="E115" s="1774"/>
      <c r="F115" s="1779"/>
      <c r="G115" s="1774"/>
      <c r="H115" s="1779"/>
      <c r="I115" s="1788"/>
      <c r="J115" s="1802"/>
      <c r="K115" s="1808"/>
      <c r="L115" s="1824"/>
      <c r="M115" s="1824"/>
      <c r="N115" s="1767"/>
      <c r="O115" s="1831"/>
      <c r="P115" s="1836"/>
      <c r="Q115" s="1836"/>
      <c r="R115" s="1836"/>
      <c r="S115" s="1847"/>
      <c r="T115" s="1857" t="s">
        <v>770</v>
      </c>
      <c r="U115" s="1864"/>
      <c r="V115" s="1875"/>
      <c r="W115" s="1886"/>
      <c r="X115" s="1898"/>
      <c r="Y115" s="1898"/>
      <c r="Z115" s="1898"/>
      <c r="AA115" s="1898"/>
      <c r="AB115" s="1898"/>
      <c r="AC115" s="1913"/>
      <c r="AD115" s="1886"/>
      <c r="AE115" s="1898"/>
      <c r="AF115" s="1898"/>
      <c r="AG115" s="1898"/>
      <c r="AH115" s="1898"/>
      <c r="AI115" s="1898"/>
      <c r="AJ115" s="1913"/>
      <c r="AK115" s="1886"/>
      <c r="AL115" s="1898"/>
      <c r="AM115" s="1898"/>
      <c r="AN115" s="1898"/>
      <c r="AO115" s="1898"/>
      <c r="AP115" s="1898"/>
      <c r="AQ115" s="1913"/>
      <c r="AR115" s="1886"/>
      <c r="AS115" s="1898"/>
      <c r="AT115" s="1898"/>
      <c r="AU115" s="1898"/>
      <c r="AV115" s="1898"/>
      <c r="AW115" s="1898"/>
      <c r="AX115" s="1913"/>
      <c r="AY115" s="1886"/>
      <c r="AZ115" s="1898"/>
      <c r="BA115" s="1937"/>
      <c r="BB115" s="1944"/>
      <c r="BC115" s="1952"/>
      <c r="BD115" s="1961"/>
      <c r="BE115" s="1967"/>
      <c r="BF115" s="1972"/>
      <c r="BG115" s="1977"/>
      <c r="BH115" s="1977"/>
      <c r="BI115" s="1977"/>
      <c r="BJ115" s="1988"/>
    </row>
    <row r="116" spans="2:62" ht="20.25" customHeight="1">
      <c r="B116" s="1743"/>
      <c r="C116" s="1757"/>
      <c r="D116" s="1768"/>
      <c r="E116" s="1776"/>
      <c r="F116" s="1781">
        <f>C115</f>
        <v>0</v>
      </c>
      <c r="G116" s="1776"/>
      <c r="H116" s="1781">
        <f>I115</f>
        <v>0</v>
      </c>
      <c r="I116" s="1789"/>
      <c r="J116" s="1803"/>
      <c r="K116" s="1809"/>
      <c r="L116" s="1825"/>
      <c r="M116" s="1825"/>
      <c r="N116" s="1768"/>
      <c r="O116" s="1831"/>
      <c r="P116" s="1836"/>
      <c r="Q116" s="1836"/>
      <c r="R116" s="1836"/>
      <c r="S116" s="1847"/>
      <c r="T116" s="1856" t="s">
        <v>128</v>
      </c>
      <c r="U116" s="1863"/>
      <c r="V116" s="1874"/>
      <c r="W116" s="1885" t="str">
        <f>IF(W115="","",VLOOKUP(W115,シフト記号表!$C$6:$L$47,10,FALSE))</f>
        <v/>
      </c>
      <c r="X116" s="1897" t="str">
        <f>IF(X115="","",VLOOKUP(X115,シフト記号表!$C$6:$L$47,10,FALSE))</f>
        <v/>
      </c>
      <c r="Y116" s="1897" t="str">
        <f>IF(Y115="","",VLOOKUP(Y115,シフト記号表!$C$6:$L$47,10,FALSE))</f>
        <v/>
      </c>
      <c r="Z116" s="1897" t="str">
        <f>IF(Z115="","",VLOOKUP(Z115,シフト記号表!$C$6:$L$47,10,FALSE))</f>
        <v/>
      </c>
      <c r="AA116" s="1897" t="str">
        <f>IF(AA115="","",VLOOKUP(AA115,シフト記号表!$C$6:$L$47,10,FALSE))</f>
        <v/>
      </c>
      <c r="AB116" s="1897" t="str">
        <f>IF(AB115="","",VLOOKUP(AB115,シフト記号表!$C$6:$L$47,10,FALSE))</f>
        <v/>
      </c>
      <c r="AC116" s="1912" t="str">
        <f>IF(AC115="","",VLOOKUP(AC115,シフト記号表!$C$6:$L$47,10,FALSE))</f>
        <v/>
      </c>
      <c r="AD116" s="1885" t="str">
        <f>IF(AD115="","",VLOOKUP(AD115,シフト記号表!$C$6:$L$47,10,FALSE))</f>
        <v/>
      </c>
      <c r="AE116" s="1897" t="str">
        <f>IF(AE115="","",VLOOKUP(AE115,シフト記号表!$C$6:$L$47,10,FALSE))</f>
        <v/>
      </c>
      <c r="AF116" s="1897" t="str">
        <f>IF(AF115="","",VLOOKUP(AF115,シフト記号表!$C$6:$L$47,10,FALSE))</f>
        <v/>
      </c>
      <c r="AG116" s="1897" t="str">
        <f>IF(AG115="","",VLOOKUP(AG115,シフト記号表!$C$6:$L$47,10,FALSE))</f>
        <v/>
      </c>
      <c r="AH116" s="1897" t="str">
        <f>IF(AH115="","",VLOOKUP(AH115,シフト記号表!$C$6:$L$47,10,FALSE))</f>
        <v/>
      </c>
      <c r="AI116" s="1897" t="str">
        <f>IF(AI115="","",VLOOKUP(AI115,シフト記号表!$C$6:$L$47,10,FALSE))</f>
        <v/>
      </c>
      <c r="AJ116" s="1912" t="str">
        <f>IF(AJ115="","",VLOOKUP(AJ115,シフト記号表!$C$6:$L$47,10,FALSE))</f>
        <v/>
      </c>
      <c r="AK116" s="1885" t="str">
        <f>IF(AK115="","",VLOOKUP(AK115,シフト記号表!$C$6:$L$47,10,FALSE))</f>
        <v/>
      </c>
      <c r="AL116" s="1897" t="str">
        <f>IF(AL115="","",VLOOKUP(AL115,シフト記号表!$C$6:$L$47,10,FALSE))</f>
        <v/>
      </c>
      <c r="AM116" s="1897" t="str">
        <f>IF(AM115="","",VLOOKUP(AM115,シフト記号表!$C$6:$L$47,10,FALSE))</f>
        <v/>
      </c>
      <c r="AN116" s="1897" t="str">
        <f>IF(AN115="","",VLOOKUP(AN115,シフト記号表!$C$6:$L$47,10,FALSE))</f>
        <v/>
      </c>
      <c r="AO116" s="1897" t="str">
        <f>IF(AO115="","",VLOOKUP(AO115,シフト記号表!$C$6:$L$47,10,FALSE))</f>
        <v/>
      </c>
      <c r="AP116" s="1897" t="str">
        <f>IF(AP115="","",VLOOKUP(AP115,シフト記号表!$C$6:$L$47,10,FALSE))</f>
        <v/>
      </c>
      <c r="AQ116" s="1912" t="str">
        <f>IF(AQ115="","",VLOOKUP(AQ115,シフト記号表!$C$6:$L$47,10,FALSE))</f>
        <v/>
      </c>
      <c r="AR116" s="1885" t="str">
        <f>IF(AR115="","",VLOOKUP(AR115,シフト記号表!$C$6:$L$47,10,FALSE))</f>
        <v/>
      </c>
      <c r="AS116" s="1897" t="str">
        <f>IF(AS115="","",VLOOKUP(AS115,シフト記号表!$C$6:$L$47,10,FALSE))</f>
        <v/>
      </c>
      <c r="AT116" s="1897" t="str">
        <f>IF(AT115="","",VLOOKUP(AT115,シフト記号表!$C$6:$L$47,10,FALSE))</f>
        <v/>
      </c>
      <c r="AU116" s="1897" t="str">
        <f>IF(AU115="","",VLOOKUP(AU115,シフト記号表!$C$6:$L$47,10,FALSE))</f>
        <v/>
      </c>
      <c r="AV116" s="1897" t="str">
        <f>IF(AV115="","",VLOOKUP(AV115,シフト記号表!$C$6:$L$47,10,FALSE))</f>
        <v/>
      </c>
      <c r="AW116" s="1897" t="str">
        <f>IF(AW115="","",VLOOKUP(AW115,シフト記号表!$C$6:$L$47,10,FALSE))</f>
        <v/>
      </c>
      <c r="AX116" s="1912" t="str">
        <f>IF(AX115="","",VLOOKUP(AX115,シフト記号表!$C$6:$L$47,10,FALSE))</f>
        <v/>
      </c>
      <c r="AY116" s="1885" t="str">
        <f>IF(AY115="","",VLOOKUP(AY115,シフト記号表!$C$6:$L$47,10,FALSE))</f>
        <v/>
      </c>
      <c r="AZ116" s="1897" t="str">
        <f>IF(AZ115="","",VLOOKUP(AZ115,シフト記号表!$C$6:$L$47,10,FALSE))</f>
        <v/>
      </c>
      <c r="BA116" s="1897" t="str">
        <f>IF(BA115="","",VLOOKUP(BA115,シフト記号表!$C$6:$L$47,10,FALSE))</f>
        <v/>
      </c>
      <c r="BB116" s="1945">
        <f>IF($BE$3="４週",SUM(W116:AX116),IF($BE$3="暦月",SUM(W116:BA116),""))</f>
        <v>0</v>
      </c>
      <c r="BC116" s="1953"/>
      <c r="BD116" s="1962">
        <f>IF($BE$3="４週",BB116/4,IF($BE$3="暦月",(BB116/($BE$8/7)),""))</f>
        <v>0</v>
      </c>
      <c r="BE116" s="1953"/>
      <c r="BF116" s="1973"/>
      <c r="BG116" s="1978"/>
      <c r="BH116" s="1978"/>
      <c r="BI116" s="1978"/>
      <c r="BJ116" s="1989"/>
    </row>
    <row r="117" spans="2:62" ht="20.25" customHeight="1">
      <c r="B117" s="1742">
        <f>B115+1</f>
        <v>52</v>
      </c>
      <c r="C117" s="1756"/>
      <c r="D117" s="1767"/>
      <c r="E117" s="1774"/>
      <c r="F117" s="1779"/>
      <c r="G117" s="1774"/>
      <c r="H117" s="1779"/>
      <c r="I117" s="1788"/>
      <c r="J117" s="1802"/>
      <c r="K117" s="1808"/>
      <c r="L117" s="1824"/>
      <c r="M117" s="1824"/>
      <c r="N117" s="1767"/>
      <c r="O117" s="1831"/>
      <c r="P117" s="1836"/>
      <c r="Q117" s="1836"/>
      <c r="R117" s="1836"/>
      <c r="S117" s="1847"/>
      <c r="T117" s="1857" t="s">
        <v>770</v>
      </c>
      <c r="U117" s="1864"/>
      <c r="V117" s="1875"/>
      <c r="W117" s="1886"/>
      <c r="X117" s="1898"/>
      <c r="Y117" s="1898"/>
      <c r="Z117" s="1898"/>
      <c r="AA117" s="1898"/>
      <c r="AB117" s="1898"/>
      <c r="AC117" s="1913"/>
      <c r="AD117" s="1886"/>
      <c r="AE117" s="1898"/>
      <c r="AF117" s="1898"/>
      <c r="AG117" s="1898"/>
      <c r="AH117" s="1898"/>
      <c r="AI117" s="1898"/>
      <c r="AJ117" s="1913"/>
      <c r="AK117" s="1886"/>
      <c r="AL117" s="1898"/>
      <c r="AM117" s="1898"/>
      <c r="AN117" s="1898"/>
      <c r="AO117" s="1898"/>
      <c r="AP117" s="1898"/>
      <c r="AQ117" s="1913"/>
      <c r="AR117" s="1886"/>
      <c r="AS117" s="1898"/>
      <c r="AT117" s="1898"/>
      <c r="AU117" s="1898"/>
      <c r="AV117" s="1898"/>
      <c r="AW117" s="1898"/>
      <c r="AX117" s="1913"/>
      <c r="AY117" s="1886"/>
      <c r="AZ117" s="1898"/>
      <c r="BA117" s="1937"/>
      <c r="BB117" s="1944"/>
      <c r="BC117" s="1952"/>
      <c r="BD117" s="1961"/>
      <c r="BE117" s="1967"/>
      <c r="BF117" s="1972"/>
      <c r="BG117" s="1977"/>
      <c r="BH117" s="1977"/>
      <c r="BI117" s="1977"/>
      <c r="BJ117" s="1988"/>
    </row>
    <row r="118" spans="2:62" ht="20.25" customHeight="1">
      <c r="B118" s="1743"/>
      <c r="C118" s="1757"/>
      <c r="D118" s="1768"/>
      <c r="E118" s="1776"/>
      <c r="F118" s="1781">
        <f>C117</f>
        <v>0</v>
      </c>
      <c r="G118" s="1776"/>
      <c r="H118" s="1781">
        <f>I117</f>
        <v>0</v>
      </c>
      <c r="I118" s="1789"/>
      <c r="J118" s="1803"/>
      <c r="K118" s="1809"/>
      <c r="L118" s="1825"/>
      <c r="M118" s="1825"/>
      <c r="N118" s="1768"/>
      <c r="O118" s="1831"/>
      <c r="P118" s="1836"/>
      <c r="Q118" s="1836"/>
      <c r="R118" s="1836"/>
      <c r="S118" s="1847"/>
      <c r="T118" s="1856" t="s">
        <v>128</v>
      </c>
      <c r="U118" s="1863"/>
      <c r="V118" s="1874"/>
      <c r="W118" s="1885" t="str">
        <f>IF(W117="","",VLOOKUP(W117,シフト記号表!$C$6:$L$47,10,FALSE))</f>
        <v/>
      </c>
      <c r="X118" s="1897" t="str">
        <f>IF(X117="","",VLOOKUP(X117,シフト記号表!$C$6:$L$47,10,FALSE))</f>
        <v/>
      </c>
      <c r="Y118" s="1897" t="str">
        <f>IF(Y117="","",VLOOKUP(Y117,シフト記号表!$C$6:$L$47,10,FALSE))</f>
        <v/>
      </c>
      <c r="Z118" s="1897" t="str">
        <f>IF(Z117="","",VLOOKUP(Z117,シフト記号表!$C$6:$L$47,10,FALSE))</f>
        <v/>
      </c>
      <c r="AA118" s="1897" t="str">
        <f>IF(AA117="","",VLOOKUP(AA117,シフト記号表!$C$6:$L$47,10,FALSE))</f>
        <v/>
      </c>
      <c r="AB118" s="1897" t="str">
        <f>IF(AB117="","",VLOOKUP(AB117,シフト記号表!$C$6:$L$47,10,FALSE))</f>
        <v/>
      </c>
      <c r="AC118" s="1912" t="str">
        <f>IF(AC117="","",VLOOKUP(AC117,シフト記号表!$C$6:$L$47,10,FALSE))</f>
        <v/>
      </c>
      <c r="AD118" s="1885" t="str">
        <f>IF(AD117="","",VLOOKUP(AD117,シフト記号表!$C$6:$L$47,10,FALSE))</f>
        <v/>
      </c>
      <c r="AE118" s="1897" t="str">
        <f>IF(AE117="","",VLOOKUP(AE117,シフト記号表!$C$6:$L$47,10,FALSE))</f>
        <v/>
      </c>
      <c r="AF118" s="1897" t="str">
        <f>IF(AF117="","",VLOOKUP(AF117,シフト記号表!$C$6:$L$47,10,FALSE))</f>
        <v/>
      </c>
      <c r="AG118" s="1897" t="str">
        <f>IF(AG117="","",VLOOKUP(AG117,シフト記号表!$C$6:$L$47,10,FALSE))</f>
        <v/>
      </c>
      <c r="AH118" s="1897" t="str">
        <f>IF(AH117="","",VLOOKUP(AH117,シフト記号表!$C$6:$L$47,10,FALSE))</f>
        <v/>
      </c>
      <c r="AI118" s="1897" t="str">
        <f>IF(AI117="","",VLOOKUP(AI117,シフト記号表!$C$6:$L$47,10,FALSE))</f>
        <v/>
      </c>
      <c r="AJ118" s="1912" t="str">
        <f>IF(AJ117="","",VLOOKUP(AJ117,シフト記号表!$C$6:$L$47,10,FALSE))</f>
        <v/>
      </c>
      <c r="AK118" s="1885" t="str">
        <f>IF(AK117="","",VLOOKUP(AK117,シフト記号表!$C$6:$L$47,10,FALSE))</f>
        <v/>
      </c>
      <c r="AL118" s="1897" t="str">
        <f>IF(AL117="","",VLOOKUP(AL117,シフト記号表!$C$6:$L$47,10,FALSE))</f>
        <v/>
      </c>
      <c r="AM118" s="1897" t="str">
        <f>IF(AM117="","",VLOOKUP(AM117,シフト記号表!$C$6:$L$47,10,FALSE))</f>
        <v/>
      </c>
      <c r="AN118" s="1897" t="str">
        <f>IF(AN117="","",VLOOKUP(AN117,シフト記号表!$C$6:$L$47,10,FALSE))</f>
        <v/>
      </c>
      <c r="AO118" s="1897" t="str">
        <f>IF(AO117="","",VLOOKUP(AO117,シフト記号表!$C$6:$L$47,10,FALSE))</f>
        <v/>
      </c>
      <c r="AP118" s="1897" t="str">
        <f>IF(AP117="","",VLOOKUP(AP117,シフト記号表!$C$6:$L$47,10,FALSE))</f>
        <v/>
      </c>
      <c r="AQ118" s="1912" t="str">
        <f>IF(AQ117="","",VLOOKUP(AQ117,シフト記号表!$C$6:$L$47,10,FALSE))</f>
        <v/>
      </c>
      <c r="AR118" s="1885" t="str">
        <f>IF(AR117="","",VLOOKUP(AR117,シフト記号表!$C$6:$L$47,10,FALSE))</f>
        <v/>
      </c>
      <c r="AS118" s="1897" t="str">
        <f>IF(AS117="","",VLOOKUP(AS117,シフト記号表!$C$6:$L$47,10,FALSE))</f>
        <v/>
      </c>
      <c r="AT118" s="1897" t="str">
        <f>IF(AT117="","",VLOOKUP(AT117,シフト記号表!$C$6:$L$47,10,FALSE))</f>
        <v/>
      </c>
      <c r="AU118" s="1897" t="str">
        <f>IF(AU117="","",VLOOKUP(AU117,シフト記号表!$C$6:$L$47,10,FALSE))</f>
        <v/>
      </c>
      <c r="AV118" s="1897" t="str">
        <f>IF(AV117="","",VLOOKUP(AV117,シフト記号表!$C$6:$L$47,10,FALSE))</f>
        <v/>
      </c>
      <c r="AW118" s="1897" t="str">
        <f>IF(AW117="","",VLOOKUP(AW117,シフト記号表!$C$6:$L$47,10,FALSE))</f>
        <v/>
      </c>
      <c r="AX118" s="1912" t="str">
        <f>IF(AX117="","",VLOOKUP(AX117,シフト記号表!$C$6:$L$47,10,FALSE))</f>
        <v/>
      </c>
      <c r="AY118" s="1885" t="str">
        <f>IF(AY117="","",VLOOKUP(AY117,シフト記号表!$C$6:$L$47,10,FALSE))</f>
        <v/>
      </c>
      <c r="AZ118" s="1897" t="str">
        <f>IF(AZ117="","",VLOOKUP(AZ117,シフト記号表!$C$6:$L$47,10,FALSE))</f>
        <v/>
      </c>
      <c r="BA118" s="1897" t="str">
        <f>IF(BA117="","",VLOOKUP(BA117,シフト記号表!$C$6:$L$47,10,FALSE))</f>
        <v/>
      </c>
      <c r="BB118" s="1945">
        <f>IF($BE$3="４週",SUM(W118:AX118),IF($BE$3="暦月",SUM(W118:BA118),""))</f>
        <v>0</v>
      </c>
      <c r="BC118" s="1953"/>
      <c r="BD118" s="1962">
        <f>IF($BE$3="４週",BB118/4,IF($BE$3="暦月",(BB118/($BE$8/7)),""))</f>
        <v>0</v>
      </c>
      <c r="BE118" s="1953"/>
      <c r="BF118" s="1973"/>
      <c r="BG118" s="1978"/>
      <c r="BH118" s="1978"/>
      <c r="BI118" s="1978"/>
      <c r="BJ118" s="1989"/>
    </row>
    <row r="119" spans="2:62" ht="20.25" customHeight="1">
      <c r="B119" s="1742">
        <f>B117+1</f>
        <v>53</v>
      </c>
      <c r="C119" s="1756"/>
      <c r="D119" s="1767"/>
      <c r="E119" s="1774"/>
      <c r="F119" s="1779"/>
      <c r="G119" s="1774"/>
      <c r="H119" s="1779"/>
      <c r="I119" s="1788"/>
      <c r="J119" s="1802"/>
      <c r="K119" s="1808"/>
      <c r="L119" s="1824"/>
      <c r="M119" s="1824"/>
      <c r="N119" s="1767"/>
      <c r="O119" s="1831"/>
      <c r="P119" s="1836"/>
      <c r="Q119" s="1836"/>
      <c r="R119" s="1836"/>
      <c r="S119" s="1847"/>
      <c r="T119" s="1857" t="s">
        <v>770</v>
      </c>
      <c r="U119" s="1864"/>
      <c r="V119" s="1875"/>
      <c r="W119" s="1886"/>
      <c r="X119" s="1898"/>
      <c r="Y119" s="1898"/>
      <c r="Z119" s="1898"/>
      <c r="AA119" s="1898"/>
      <c r="AB119" s="1898"/>
      <c r="AC119" s="1913"/>
      <c r="AD119" s="1886"/>
      <c r="AE119" s="1898"/>
      <c r="AF119" s="1898"/>
      <c r="AG119" s="1898"/>
      <c r="AH119" s="1898"/>
      <c r="AI119" s="1898"/>
      <c r="AJ119" s="1913"/>
      <c r="AK119" s="1886"/>
      <c r="AL119" s="1898"/>
      <c r="AM119" s="1898"/>
      <c r="AN119" s="1898"/>
      <c r="AO119" s="1898"/>
      <c r="AP119" s="1898"/>
      <c r="AQ119" s="1913"/>
      <c r="AR119" s="1886"/>
      <c r="AS119" s="1898"/>
      <c r="AT119" s="1898"/>
      <c r="AU119" s="1898"/>
      <c r="AV119" s="1898"/>
      <c r="AW119" s="1898"/>
      <c r="AX119" s="1913"/>
      <c r="AY119" s="1886"/>
      <c r="AZ119" s="1898"/>
      <c r="BA119" s="1937"/>
      <c r="BB119" s="1944"/>
      <c r="BC119" s="1952"/>
      <c r="BD119" s="1961"/>
      <c r="BE119" s="1967"/>
      <c r="BF119" s="1972"/>
      <c r="BG119" s="1977"/>
      <c r="BH119" s="1977"/>
      <c r="BI119" s="1977"/>
      <c r="BJ119" s="1988"/>
    </row>
    <row r="120" spans="2:62" ht="20.25" customHeight="1">
      <c r="B120" s="1743"/>
      <c r="C120" s="1757"/>
      <c r="D120" s="1768"/>
      <c r="E120" s="1776"/>
      <c r="F120" s="1781">
        <f>C119</f>
        <v>0</v>
      </c>
      <c r="G120" s="1776"/>
      <c r="H120" s="1781">
        <f>I119</f>
        <v>0</v>
      </c>
      <c r="I120" s="1789"/>
      <c r="J120" s="1803"/>
      <c r="K120" s="1809"/>
      <c r="L120" s="1825"/>
      <c r="M120" s="1825"/>
      <c r="N120" s="1768"/>
      <c r="O120" s="1831"/>
      <c r="P120" s="1836"/>
      <c r="Q120" s="1836"/>
      <c r="R120" s="1836"/>
      <c r="S120" s="1847"/>
      <c r="T120" s="1856" t="s">
        <v>128</v>
      </c>
      <c r="U120" s="1863"/>
      <c r="V120" s="1874"/>
      <c r="W120" s="1885" t="str">
        <f>IF(W119="","",VLOOKUP(W119,シフト記号表!$C$6:$L$47,10,FALSE))</f>
        <v/>
      </c>
      <c r="X120" s="1897" t="str">
        <f>IF(X119="","",VLOOKUP(X119,シフト記号表!$C$6:$L$47,10,FALSE))</f>
        <v/>
      </c>
      <c r="Y120" s="1897" t="str">
        <f>IF(Y119="","",VLOOKUP(Y119,シフト記号表!$C$6:$L$47,10,FALSE))</f>
        <v/>
      </c>
      <c r="Z120" s="1897" t="str">
        <f>IF(Z119="","",VLOOKUP(Z119,シフト記号表!$C$6:$L$47,10,FALSE))</f>
        <v/>
      </c>
      <c r="AA120" s="1897" t="str">
        <f>IF(AA119="","",VLOOKUP(AA119,シフト記号表!$C$6:$L$47,10,FALSE))</f>
        <v/>
      </c>
      <c r="AB120" s="1897" t="str">
        <f>IF(AB119="","",VLOOKUP(AB119,シフト記号表!$C$6:$L$47,10,FALSE))</f>
        <v/>
      </c>
      <c r="AC120" s="1912" t="str">
        <f>IF(AC119="","",VLOOKUP(AC119,シフト記号表!$C$6:$L$47,10,FALSE))</f>
        <v/>
      </c>
      <c r="AD120" s="1885" t="str">
        <f>IF(AD119="","",VLOOKUP(AD119,シフト記号表!$C$6:$L$47,10,FALSE))</f>
        <v/>
      </c>
      <c r="AE120" s="1897" t="str">
        <f>IF(AE119="","",VLOOKUP(AE119,シフト記号表!$C$6:$L$47,10,FALSE))</f>
        <v/>
      </c>
      <c r="AF120" s="1897" t="str">
        <f>IF(AF119="","",VLOOKUP(AF119,シフト記号表!$C$6:$L$47,10,FALSE))</f>
        <v/>
      </c>
      <c r="AG120" s="1897" t="str">
        <f>IF(AG119="","",VLOOKUP(AG119,シフト記号表!$C$6:$L$47,10,FALSE))</f>
        <v/>
      </c>
      <c r="AH120" s="1897" t="str">
        <f>IF(AH119="","",VLOOKUP(AH119,シフト記号表!$C$6:$L$47,10,FALSE))</f>
        <v/>
      </c>
      <c r="AI120" s="1897" t="str">
        <f>IF(AI119="","",VLOOKUP(AI119,シフト記号表!$C$6:$L$47,10,FALSE))</f>
        <v/>
      </c>
      <c r="AJ120" s="1912" t="str">
        <f>IF(AJ119="","",VLOOKUP(AJ119,シフト記号表!$C$6:$L$47,10,FALSE))</f>
        <v/>
      </c>
      <c r="AK120" s="1885" t="str">
        <f>IF(AK119="","",VLOOKUP(AK119,シフト記号表!$C$6:$L$47,10,FALSE))</f>
        <v/>
      </c>
      <c r="AL120" s="1897" t="str">
        <f>IF(AL119="","",VLOOKUP(AL119,シフト記号表!$C$6:$L$47,10,FALSE))</f>
        <v/>
      </c>
      <c r="AM120" s="1897" t="str">
        <f>IF(AM119="","",VLOOKUP(AM119,シフト記号表!$C$6:$L$47,10,FALSE))</f>
        <v/>
      </c>
      <c r="AN120" s="1897" t="str">
        <f>IF(AN119="","",VLOOKUP(AN119,シフト記号表!$C$6:$L$47,10,FALSE))</f>
        <v/>
      </c>
      <c r="AO120" s="1897" t="str">
        <f>IF(AO119="","",VLOOKUP(AO119,シフト記号表!$C$6:$L$47,10,FALSE))</f>
        <v/>
      </c>
      <c r="AP120" s="1897" t="str">
        <f>IF(AP119="","",VLOOKUP(AP119,シフト記号表!$C$6:$L$47,10,FALSE))</f>
        <v/>
      </c>
      <c r="AQ120" s="1912" t="str">
        <f>IF(AQ119="","",VLOOKUP(AQ119,シフト記号表!$C$6:$L$47,10,FALSE))</f>
        <v/>
      </c>
      <c r="AR120" s="1885" t="str">
        <f>IF(AR119="","",VLOOKUP(AR119,シフト記号表!$C$6:$L$47,10,FALSE))</f>
        <v/>
      </c>
      <c r="AS120" s="1897" t="str">
        <f>IF(AS119="","",VLOOKUP(AS119,シフト記号表!$C$6:$L$47,10,FALSE))</f>
        <v/>
      </c>
      <c r="AT120" s="1897" t="str">
        <f>IF(AT119="","",VLOOKUP(AT119,シフト記号表!$C$6:$L$47,10,FALSE))</f>
        <v/>
      </c>
      <c r="AU120" s="1897" t="str">
        <f>IF(AU119="","",VLOOKUP(AU119,シフト記号表!$C$6:$L$47,10,FALSE))</f>
        <v/>
      </c>
      <c r="AV120" s="1897" t="str">
        <f>IF(AV119="","",VLOOKUP(AV119,シフト記号表!$C$6:$L$47,10,FALSE))</f>
        <v/>
      </c>
      <c r="AW120" s="1897" t="str">
        <f>IF(AW119="","",VLOOKUP(AW119,シフト記号表!$C$6:$L$47,10,FALSE))</f>
        <v/>
      </c>
      <c r="AX120" s="1912" t="str">
        <f>IF(AX119="","",VLOOKUP(AX119,シフト記号表!$C$6:$L$47,10,FALSE))</f>
        <v/>
      </c>
      <c r="AY120" s="1885" t="str">
        <f>IF(AY119="","",VLOOKUP(AY119,シフト記号表!$C$6:$L$47,10,FALSE))</f>
        <v/>
      </c>
      <c r="AZ120" s="1897" t="str">
        <f>IF(AZ119="","",VLOOKUP(AZ119,シフト記号表!$C$6:$L$47,10,FALSE))</f>
        <v/>
      </c>
      <c r="BA120" s="1897" t="str">
        <f>IF(BA119="","",VLOOKUP(BA119,シフト記号表!$C$6:$L$47,10,FALSE))</f>
        <v/>
      </c>
      <c r="BB120" s="1945">
        <f>IF($BE$3="４週",SUM(W120:AX120),IF($BE$3="暦月",SUM(W120:BA120),""))</f>
        <v>0</v>
      </c>
      <c r="BC120" s="1953"/>
      <c r="BD120" s="1962">
        <f>IF($BE$3="４週",BB120/4,IF($BE$3="暦月",(BB120/($BE$8/7)),""))</f>
        <v>0</v>
      </c>
      <c r="BE120" s="1953"/>
      <c r="BF120" s="1973"/>
      <c r="BG120" s="1978"/>
      <c r="BH120" s="1978"/>
      <c r="BI120" s="1978"/>
      <c r="BJ120" s="1989"/>
    </row>
    <row r="121" spans="2:62" ht="20.25" customHeight="1">
      <c r="B121" s="1742">
        <f>B119+1</f>
        <v>54</v>
      </c>
      <c r="C121" s="1756"/>
      <c r="D121" s="1767"/>
      <c r="E121" s="1774"/>
      <c r="F121" s="1779"/>
      <c r="G121" s="1774"/>
      <c r="H121" s="1779"/>
      <c r="I121" s="1788"/>
      <c r="J121" s="1802"/>
      <c r="K121" s="1808"/>
      <c r="L121" s="1824"/>
      <c r="M121" s="1824"/>
      <c r="N121" s="1767"/>
      <c r="O121" s="1831"/>
      <c r="P121" s="1836"/>
      <c r="Q121" s="1836"/>
      <c r="R121" s="1836"/>
      <c r="S121" s="1847"/>
      <c r="T121" s="1857" t="s">
        <v>770</v>
      </c>
      <c r="U121" s="1864"/>
      <c r="V121" s="1875"/>
      <c r="W121" s="1886"/>
      <c r="X121" s="1898"/>
      <c r="Y121" s="1898"/>
      <c r="Z121" s="1898"/>
      <c r="AA121" s="1898"/>
      <c r="AB121" s="1898"/>
      <c r="AC121" s="1913"/>
      <c r="AD121" s="1886"/>
      <c r="AE121" s="1898"/>
      <c r="AF121" s="1898"/>
      <c r="AG121" s="1898"/>
      <c r="AH121" s="1898"/>
      <c r="AI121" s="1898"/>
      <c r="AJ121" s="1913"/>
      <c r="AK121" s="1886"/>
      <c r="AL121" s="1898"/>
      <c r="AM121" s="1898"/>
      <c r="AN121" s="1898"/>
      <c r="AO121" s="1898"/>
      <c r="AP121" s="1898"/>
      <c r="AQ121" s="1913"/>
      <c r="AR121" s="1886"/>
      <c r="AS121" s="1898"/>
      <c r="AT121" s="1898"/>
      <c r="AU121" s="1898"/>
      <c r="AV121" s="1898"/>
      <c r="AW121" s="1898"/>
      <c r="AX121" s="1913"/>
      <c r="AY121" s="1886"/>
      <c r="AZ121" s="1898"/>
      <c r="BA121" s="1937"/>
      <c r="BB121" s="1944"/>
      <c r="BC121" s="1952"/>
      <c r="BD121" s="1961"/>
      <c r="BE121" s="1967"/>
      <c r="BF121" s="1972"/>
      <c r="BG121" s="1977"/>
      <c r="BH121" s="1977"/>
      <c r="BI121" s="1977"/>
      <c r="BJ121" s="1988"/>
    </row>
    <row r="122" spans="2:62" ht="20.25" customHeight="1">
      <c r="B122" s="1743"/>
      <c r="C122" s="1757"/>
      <c r="D122" s="1768"/>
      <c r="E122" s="1776"/>
      <c r="F122" s="1781">
        <f>C121</f>
        <v>0</v>
      </c>
      <c r="G122" s="1776"/>
      <c r="H122" s="1781">
        <f>I121</f>
        <v>0</v>
      </c>
      <c r="I122" s="1789"/>
      <c r="J122" s="1803"/>
      <c r="K122" s="1809"/>
      <c r="L122" s="1825"/>
      <c r="M122" s="1825"/>
      <c r="N122" s="1768"/>
      <c r="O122" s="1831"/>
      <c r="P122" s="1836"/>
      <c r="Q122" s="1836"/>
      <c r="R122" s="1836"/>
      <c r="S122" s="1847"/>
      <c r="T122" s="1856" t="s">
        <v>128</v>
      </c>
      <c r="U122" s="1863"/>
      <c r="V122" s="1874"/>
      <c r="W122" s="1885" t="str">
        <f>IF(W121="","",VLOOKUP(W121,シフト記号表!$C$6:$L$47,10,FALSE))</f>
        <v/>
      </c>
      <c r="X122" s="1897" t="str">
        <f>IF(X121="","",VLOOKUP(X121,シフト記号表!$C$6:$L$47,10,FALSE))</f>
        <v/>
      </c>
      <c r="Y122" s="1897" t="str">
        <f>IF(Y121="","",VLOOKUP(Y121,シフト記号表!$C$6:$L$47,10,FALSE))</f>
        <v/>
      </c>
      <c r="Z122" s="1897" t="str">
        <f>IF(Z121="","",VLOOKUP(Z121,シフト記号表!$C$6:$L$47,10,FALSE))</f>
        <v/>
      </c>
      <c r="AA122" s="1897" t="str">
        <f>IF(AA121="","",VLOOKUP(AA121,シフト記号表!$C$6:$L$47,10,FALSE))</f>
        <v/>
      </c>
      <c r="AB122" s="1897" t="str">
        <f>IF(AB121="","",VLOOKUP(AB121,シフト記号表!$C$6:$L$47,10,FALSE))</f>
        <v/>
      </c>
      <c r="AC122" s="1912" t="str">
        <f>IF(AC121="","",VLOOKUP(AC121,シフト記号表!$C$6:$L$47,10,FALSE))</f>
        <v/>
      </c>
      <c r="AD122" s="1885" t="str">
        <f>IF(AD121="","",VLOOKUP(AD121,シフト記号表!$C$6:$L$47,10,FALSE))</f>
        <v/>
      </c>
      <c r="AE122" s="1897" t="str">
        <f>IF(AE121="","",VLOOKUP(AE121,シフト記号表!$C$6:$L$47,10,FALSE))</f>
        <v/>
      </c>
      <c r="AF122" s="1897" t="str">
        <f>IF(AF121="","",VLOOKUP(AF121,シフト記号表!$C$6:$L$47,10,FALSE))</f>
        <v/>
      </c>
      <c r="AG122" s="1897" t="str">
        <f>IF(AG121="","",VLOOKUP(AG121,シフト記号表!$C$6:$L$47,10,FALSE))</f>
        <v/>
      </c>
      <c r="AH122" s="1897" t="str">
        <f>IF(AH121="","",VLOOKUP(AH121,シフト記号表!$C$6:$L$47,10,FALSE))</f>
        <v/>
      </c>
      <c r="AI122" s="1897" t="str">
        <f>IF(AI121="","",VLOOKUP(AI121,シフト記号表!$C$6:$L$47,10,FALSE))</f>
        <v/>
      </c>
      <c r="AJ122" s="1912" t="str">
        <f>IF(AJ121="","",VLOOKUP(AJ121,シフト記号表!$C$6:$L$47,10,FALSE))</f>
        <v/>
      </c>
      <c r="AK122" s="1885" t="str">
        <f>IF(AK121="","",VLOOKUP(AK121,シフト記号表!$C$6:$L$47,10,FALSE))</f>
        <v/>
      </c>
      <c r="AL122" s="1897" t="str">
        <f>IF(AL121="","",VLOOKUP(AL121,シフト記号表!$C$6:$L$47,10,FALSE))</f>
        <v/>
      </c>
      <c r="AM122" s="1897" t="str">
        <f>IF(AM121="","",VLOOKUP(AM121,シフト記号表!$C$6:$L$47,10,FALSE))</f>
        <v/>
      </c>
      <c r="AN122" s="1897" t="str">
        <f>IF(AN121="","",VLOOKUP(AN121,シフト記号表!$C$6:$L$47,10,FALSE))</f>
        <v/>
      </c>
      <c r="AO122" s="1897" t="str">
        <f>IF(AO121="","",VLOOKUP(AO121,シフト記号表!$C$6:$L$47,10,FALSE))</f>
        <v/>
      </c>
      <c r="AP122" s="1897" t="str">
        <f>IF(AP121="","",VLOOKUP(AP121,シフト記号表!$C$6:$L$47,10,FALSE))</f>
        <v/>
      </c>
      <c r="AQ122" s="1912" t="str">
        <f>IF(AQ121="","",VLOOKUP(AQ121,シフト記号表!$C$6:$L$47,10,FALSE))</f>
        <v/>
      </c>
      <c r="AR122" s="1885" t="str">
        <f>IF(AR121="","",VLOOKUP(AR121,シフト記号表!$C$6:$L$47,10,FALSE))</f>
        <v/>
      </c>
      <c r="AS122" s="1897" t="str">
        <f>IF(AS121="","",VLOOKUP(AS121,シフト記号表!$C$6:$L$47,10,FALSE))</f>
        <v/>
      </c>
      <c r="AT122" s="1897" t="str">
        <f>IF(AT121="","",VLOOKUP(AT121,シフト記号表!$C$6:$L$47,10,FALSE))</f>
        <v/>
      </c>
      <c r="AU122" s="1897" t="str">
        <f>IF(AU121="","",VLOOKUP(AU121,シフト記号表!$C$6:$L$47,10,FALSE))</f>
        <v/>
      </c>
      <c r="AV122" s="1897" t="str">
        <f>IF(AV121="","",VLOOKUP(AV121,シフト記号表!$C$6:$L$47,10,FALSE))</f>
        <v/>
      </c>
      <c r="AW122" s="1897" t="str">
        <f>IF(AW121="","",VLOOKUP(AW121,シフト記号表!$C$6:$L$47,10,FALSE))</f>
        <v/>
      </c>
      <c r="AX122" s="1912" t="str">
        <f>IF(AX121="","",VLOOKUP(AX121,シフト記号表!$C$6:$L$47,10,FALSE))</f>
        <v/>
      </c>
      <c r="AY122" s="1885" t="str">
        <f>IF(AY121="","",VLOOKUP(AY121,シフト記号表!$C$6:$L$47,10,FALSE))</f>
        <v/>
      </c>
      <c r="AZ122" s="1897" t="str">
        <f>IF(AZ121="","",VLOOKUP(AZ121,シフト記号表!$C$6:$L$47,10,FALSE))</f>
        <v/>
      </c>
      <c r="BA122" s="1897" t="str">
        <f>IF(BA121="","",VLOOKUP(BA121,シフト記号表!$C$6:$L$47,10,FALSE))</f>
        <v/>
      </c>
      <c r="BB122" s="1945">
        <f>IF($BE$3="４週",SUM(W122:AX122),IF($BE$3="暦月",SUM(W122:BA122),""))</f>
        <v>0</v>
      </c>
      <c r="BC122" s="1953"/>
      <c r="BD122" s="1962">
        <f>IF($BE$3="４週",BB122/4,IF($BE$3="暦月",(BB122/($BE$8/7)),""))</f>
        <v>0</v>
      </c>
      <c r="BE122" s="1953"/>
      <c r="BF122" s="1973"/>
      <c r="BG122" s="1978"/>
      <c r="BH122" s="1978"/>
      <c r="BI122" s="1978"/>
      <c r="BJ122" s="1989"/>
    </row>
    <row r="123" spans="2:62" ht="20.25" customHeight="1">
      <c r="B123" s="1742">
        <f>B121+1</f>
        <v>55</v>
      </c>
      <c r="C123" s="1756"/>
      <c r="D123" s="1767"/>
      <c r="E123" s="1774"/>
      <c r="F123" s="1779"/>
      <c r="G123" s="1774"/>
      <c r="H123" s="1779"/>
      <c r="I123" s="1788"/>
      <c r="J123" s="1802"/>
      <c r="K123" s="1808"/>
      <c r="L123" s="1824"/>
      <c r="M123" s="1824"/>
      <c r="N123" s="1767"/>
      <c r="O123" s="1831"/>
      <c r="P123" s="1836"/>
      <c r="Q123" s="1836"/>
      <c r="R123" s="1836"/>
      <c r="S123" s="1847"/>
      <c r="T123" s="1857" t="s">
        <v>770</v>
      </c>
      <c r="U123" s="1864"/>
      <c r="V123" s="1875"/>
      <c r="W123" s="1886"/>
      <c r="X123" s="1898"/>
      <c r="Y123" s="1898"/>
      <c r="Z123" s="1898"/>
      <c r="AA123" s="1898"/>
      <c r="AB123" s="1898"/>
      <c r="AC123" s="1913"/>
      <c r="AD123" s="1886"/>
      <c r="AE123" s="1898"/>
      <c r="AF123" s="1898"/>
      <c r="AG123" s="1898"/>
      <c r="AH123" s="1898"/>
      <c r="AI123" s="1898"/>
      <c r="AJ123" s="1913"/>
      <c r="AK123" s="1886"/>
      <c r="AL123" s="1898"/>
      <c r="AM123" s="1898"/>
      <c r="AN123" s="1898"/>
      <c r="AO123" s="1898"/>
      <c r="AP123" s="1898"/>
      <c r="AQ123" s="1913"/>
      <c r="AR123" s="1886"/>
      <c r="AS123" s="1898"/>
      <c r="AT123" s="1898"/>
      <c r="AU123" s="1898"/>
      <c r="AV123" s="1898"/>
      <c r="AW123" s="1898"/>
      <c r="AX123" s="1913"/>
      <c r="AY123" s="1886"/>
      <c r="AZ123" s="1898"/>
      <c r="BA123" s="1937"/>
      <c r="BB123" s="1944"/>
      <c r="BC123" s="1952"/>
      <c r="BD123" s="1961"/>
      <c r="BE123" s="1967"/>
      <c r="BF123" s="1972"/>
      <c r="BG123" s="1977"/>
      <c r="BH123" s="1977"/>
      <c r="BI123" s="1977"/>
      <c r="BJ123" s="1988"/>
    </row>
    <row r="124" spans="2:62" ht="20.25" customHeight="1">
      <c r="B124" s="1743"/>
      <c r="C124" s="1757"/>
      <c r="D124" s="1768"/>
      <c r="E124" s="1776"/>
      <c r="F124" s="1781">
        <f>C123</f>
        <v>0</v>
      </c>
      <c r="G124" s="1776"/>
      <c r="H124" s="1781">
        <f>I123</f>
        <v>0</v>
      </c>
      <c r="I124" s="1789"/>
      <c r="J124" s="1803"/>
      <c r="K124" s="1809"/>
      <c r="L124" s="1825"/>
      <c r="M124" s="1825"/>
      <c r="N124" s="1768"/>
      <c r="O124" s="1831"/>
      <c r="P124" s="1836"/>
      <c r="Q124" s="1836"/>
      <c r="R124" s="1836"/>
      <c r="S124" s="1847"/>
      <c r="T124" s="1856" t="s">
        <v>128</v>
      </c>
      <c r="U124" s="1863"/>
      <c r="V124" s="1874"/>
      <c r="W124" s="1885" t="str">
        <f>IF(W123="","",VLOOKUP(W123,シフト記号表!$C$6:$L$47,10,FALSE))</f>
        <v/>
      </c>
      <c r="X124" s="1897" t="str">
        <f>IF(X123="","",VLOOKUP(X123,シフト記号表!$C$6:$L$47,10,FALSE))</f>
        <v/>
      </c>
      <c r="Y124" s="1897" t="str">
        <f>IF(Y123="","",VLOOKUP(Y123,シフト記号表!$C$6:$L$47,10,FALSE))</f>
        <v/>
      </c>
      <c r="Z124" s="1897" t="str">
        <f>IF(Z123="","",VLOOKUP(Z123,シフト記号表!$C$6:$L$47,10,FALSE))</f>
        <v/>
      </c>
      <c r="AA124" s="1897" t="str">
        <f>IF(AA123="","",VLOOKUP(AA123,シフト記号表!$C$6:$L$47,10,FALSE))</f>
        <v/>
      </c>
      <c r="AB124" s="1897" t="str">
        <f>IF(AB123="","",VLOOKUP(AB123,シフト記号表!$C$6:$L$47,10,FALSE))</f>
        <v/>
      </c>
      <c r="AC124" s="1912" t="str">
        <f>IF(AC123="","",VLOOKUP(AC123,シフト記号表!$C$6:$L$47,10,FALSE))</f>
        <v/>
      </c>
      <c r="AD124" s="1885" t="str">
        <f>IF(AD123="","",VLOOKUP(AD123,シフト記号表!$C$6:$L$47,10,FALSE))</f>
        <v/>
      </c>
      <c r="AE124" s="1897" t="str">
        <f>IF(AE123="","",VLOOKUP(AE123,シフト記号表!$C$6:$L$47,10,FALSE))</f>
        <v/>
      </c>
      <c r="AF124" s="1897" t="str">
        <f>IF(AF123="","",VLOOKUP(AF123,シフト記号表!$C$6:$L$47,10,FALSE))</f>
        <v/>
      </c>
      <c r="AG124" s="1897" t="str">
        <f>IF(AG123="","",VLOOKUP(AG123,シフト記号表!$C$6:$L$47,10,FALSE))</f>
        <v/>
      </c>
      <c r="AH124" s="1897" t="str">
        <f>IF(AH123="","",VLOOKUP(AH123,シフト記号表!$C$6:$L$47,10,FALSE))</f>
        <v/>
      </c>
      <c r="AI124" s="1897" t="str">
        <f>IF(AI123="","",VLOOKUP(AI123,シフト記号表!$C$6:$L$47,10,FALSE))</f>
        <v/>
      </c>
      <c r="AJ124" s="1912" t="str">
        <f>IF(AJ123="","",VLOOKUP(AJ123,シフト記号表!$C$6:$L$47,10,FALSE))</f>
        <v/>
      </c>
      <c r="AK124" s="1885" t="str">
        <f>IF(AK123="","",VLOOKUP(AK123,シフト記号表!$C$6:$L$47,10,FALSE))</f>
        <v/>
      </c>
      <c r="AL124" s="1897" t="str">
        <f>IF(AL123="","",VLOOKUP(AL123,シフト記号表!$C$6:$L$47,10,FALSE))</f>
        <v/>
      </c>
      <c r="AM124" s="1897" t="str">
        <f>IF(AM123="","",VLOOKUP(AM123,シフト記号表!$C$6:$L$47,10,FALSE))</f>
        <v/>
      </c>
      <c r="AN124" s="1897" t="str">
        <f>IF(AN123="","",VLOOKUP(AN123,シフト記号表!$C$6:$L$47,10,FALSE))</f>
        <v/>
      </c>
      <c r="AO124" s="1897" t="str">
        <f>IF(AO123="","",VLOOKUP(AO123,シフト記号表!$C$6:$L$47,10,FALSE))</f>
        <v/>
      </c>
      <c r="AP124" s="1897" t="str">
        <f>IF(AP123="","",VLOOKUP(AP123,シフト記号表!$C$6:$L$47,10,FALSE))</f>
        <v/>
      </c>
      <c r="AQ124" s="1912" t="str">
        <f>IF(AQ123="","",VLOOKUP(AQ123,シフト記号表!$C$6:$L$47,10,FALSE))</f>
        <v/>
      </c>
      <c r="AR124" s="1885" t="str">
        <f>IF(AR123="","",VLOOKUP(AR123,シフト記号表!$C$6:$L$47,10,FALSE))</f>
        <v/>
      </c>
      <c r="AS124" s="1897" t="str">
        <f>IF(AS123="","",VLOOKUP(AS123,シフト記号表!$C$6:$L$47,10,FALSE))</f>
        <v/>
      </c>
      <c r="AT124" s="1897" t="str">
        <f>IF(AT123="","",VLOOKUP(AT123,シフト記号表!$C$6:$L$47,10,FALSE))</f>
        <v/>
      </c>
      <c r="AU124" s="1897" t="str">
        <f>IF(AU123="","",VLOOKUP(AU123,シフト記号表!$C$6:$L$47,10,FALSE))</f>
        <v/>
      </c>
      <c r="AV124" s="1897" t="str">
        <f>IF(AV123="","",VLOOKUP(AV123,シフト記号表!$C$6:$L$47,10,FALSE))</f>
        <v/>
      </c>
      <c r="AW124" s="1897" t="str">
        <f>IF(AW123="","",VLOOKUP(AW123,シフト記号表!$C$6:$L$47,10,FALSE))</f>
        <v/>
      </c>
      <c r="AX124" s="1912" t="str">
        <f>IF(AX123="","",VLOOKUP(AX123,シフト記号表!$C$6:$L$47,10,FALSE))</f>
        <v/>
      </c>
      <c r="AY124" s="1885" t="str">
        <f>IF(AY123="","",VLOOKUP(AY123,シフト記号表!$C$6:$L$47,10,FALSE))</f>
        <v/>
      </c>
      <c r="AZ124" s="1897" t="str">
        <f>IF(AZ123="","",VLOOKUP(AZ123,シフト記号表!$C$6:$L$47,10,FALSE))</f>
        <v/>
      </c>
      <c r="BA124" s="1897" t="str">
        <f>IF(BA123="","",VLOOKUP(BA123,シフト記号表!$C$6:$L$47,10,FALSE))</f>
        <v/>
      </c>
      <c r="BB124" s="1945">
        <f>IF($BE$3="４週",SUM(W124:AX124),IF($BE$3="暦月",SUM(W124:BA124),""))</f>
        <v>0</v>
      </c>
      <c r="BC124" s="1953"/>
      <c r="BD124" s="1962">
        <f>IF($BE$3="４週",BB124/4,IF($BE$3="暦月",(BB124/($BE$8/7)),""))</f>
        <v>0</v>
      </c>
      <c r="BE124" s="1953"/>
      <c r="BF124" s="1973"/>
      <c r="BG124" s="1978"/>
      <c r="BH124" s="1978"/>
      <c r="BI124" s="1978"/>
      <c r="BJ124" s="1989"/>
    </row>
    <row r="125" spans="2:62" ht="20.25" customHeight="1">
      <c r="B125" s="1742">
        <f>B123+1</f>
        <v>56</v>
      </c>
      <c r="C125" s="1756"/>
      <c r="D125" s="1767"/>
      <c r="E125" s="1774"/>
      <c r="F125" s="1779"/>
      <c r="G125" s="1774"/>
      <c r="H125" s="1779"/>
      <c r="I125" s="1788"/>
      <c r="J125" s="1802"/>
      <c r="K125" s="1808"/>
      <c r="L125" s="1824"/>
      <c r="M125" s="1824"/>
      <c r="N125" s="1767"/>
      <c r="O125" s="1831"/>
      <c r="P125" s="1836"/>
      <c r="Q125" s="1836"/>
      <c r="R125" s="1836"/>
      <c r="S125" s="1847"/>
      <c r="T125" s="1857" t="s">
        <v>770</v>
      </c>
      <c r="U125" s="1864"/>
      <c r="V125" s="1875"/>
      <c r="W125" s="1886"/>
      <c r="X125" s="1898"/>
      <c r="Y125" s="1898"/>
      <c r="Z125" s="1898"/>
      <c r="AA125" s="1898"/>
      <c r="AB125" s="1898"/>
      <c r="AC125" s="1913"/>
      <c r="AD125" s="1886"/>
      <c r="AE125" s="1898"/>
      <c r="AF125" s="1898"/>
      <c r="AG125" s="1898"/>
      <c r="AH125" s="1898"/>
      <c r="AI125" s="1898"/>
      <c r="AJ125" s="1913"/>
      <c r="AK125" s="1886"/>
      <c r="AL125" s="1898"/>
      <c r="AM125" s="1898"/>
      <c r="AN125" s="1898"/>
      <c r="AO125" s="1898"/>
      <c r="AP125" s="1898"/>
      <c r="AQ125" s="1913"/>
      <c r="AR125" s="1886"/>
      <c r="AS125" s="1898"/>
      <c r="AT125" s="1898"/>
      <c r="AU125" s="1898"/>
      <c r="AV125" s="1898"/>
      <c r="AW125" s="1898"/>
      <c r="AX125" s="1913"/>
      <c r="AY125" s="1886"/>
      <c r="AZ125" s="1898"/>
      <c r="BA125" s="1937"/>
      <c r="BB125" s="1944"/>
      <c r="BC125" s="1952"/>
      <c r="BD125" s="1961"/>
      <c r="BE125" s="1967"/>
      <c r="BF125" s="1972"/>
      <c r="BG125" s="1977"/>
      <c r="BH125" s="1977"/>
      <c r="BI125" s="1977"/>
      <c r="BJ125" s="1988"/>
    </row>
    <row r="126" spans="2:62" ht="20.25" customHeight="1">
      <c r="B126" s="1743"/>
      <c r="C126" s="1757"/>
      <c r="D126" s="1768"/>
      <c r="E126" s="1776"/>
      <c r="F126" s="1781">
        <f>C125</f>
        <v>0</v>
      </c>
      <c r="G126" s="1776"/>
      <c r="H126" s="1781">
        <f>I125</f>
        <v>0</v>
      </c>
      <c r="I126" s="1789"/>
      <c r="J126" s="1803"/>
      <c r="K126" s="1809"/>
      <c r="L126" s="1825"/>
      <c r="M126" s="1825"/>
      <c r="N126" s="1768"/>
      <c r="O126" s="1831"/>
      <c r="P126" s="1836"/>
      <c r="Q126" s="1836"/>
      <c r="R126" s="1836"/>
      <c r="S126" s="1847"/>
      <c r="T126" s="1856" t="s">
        <v>128</v>
      </c>
      <c r="U126" s="1863"/>
      <c r="V126" s="1874"/>
      <c r="W126" s="1885" t="str">
        <f>IF(W125="","",VLOOKUP(W125,シフト記号表!$C$6:$L$47,10,FALSE))</f>
        <v/>
      </c>
      <c r="X126" s="1897" t="str">
        <f>IF(X125="","",VLOOKUP(X125,シフト記号表!$C$6:$L$47,10,FALSE))</f>
        <v/>
      </c>
      <c r="Y126" s="1897" t="str">
        <f>IF(Y125="","",VLOOKUP(Y125,シフト記号表!$C$6:$L$47,10,FALSE))</f>
        <v/>
      </c>
      <c r="Z126" s="1897" t="str">
        <f>IF(Z125="","",VLOOKUP(Z125,シフト記号表!$C$6:$L$47,10,FALSE))</f>
        <v/>
      </c>
      <c r="AA126" s="1897" t="str">
        <f>IF(AA125="","",VLOOKUP(AA125,シフト記号表!$C$6:$L$47,10,FALSE))</f>
        <v/>
      </c>
      <c r="AB126" s="1897" t="str">
        <f>IF(AB125="","",VLOOKUP(AB125,シフト記号表!$C$6:$L$47,10,FALSE))</f>
        <v/>
      </c>
      <c r="AC126" s="1912" t="str">
        <f>IF(AC125="","",VLOOKUP(AC125,シフト記号表!$C$6:$L$47,10,FALSE))</f>
        <v/>
      </c>
      <c r="AD126" s="1885" t="str">
        <f>IF(AD125="","",VLOOKUP(AD125,シフト記号表!$C$6:$L$47,10,FALSE))</f>
        <v/>
      </c>
      <c r="AE126" s="1897" t="str">
        <f>IF(AE125="","",VLOOKUP(AE125,シフト記号表!$C$6:$L$47,10,FALSE))</f>
        <v/>
      </c>
      <c r="AF126" s="1897" t="str">
        <f>IF(AF125="","",VLOOKUP(AF125,シフト記号表!$C$6:$L$47,10,FALSE))</f>
        <v/>
      </c>
      <c r="AG126" s="1897" t="str">
        <f>IF(AG125="","",VLOOKUP(AG125,シフト記号表!$C$6:$L$47,10,FALSE))</f>
        <v/>
      </c>
      <c r="AH126" s="1897" t="str">
        <f>IF(AH125="","",VLOOKUP(AH125,シフト記号表!$C$6:$L$47,10,FALSE))</f>
        <v/>
      </c>
      <c r="AI126" s="1897" t="str">
        <f>IF(AI125="","",VLOOKUP(AI125,シフト記号表!$C$6:$L$47,10,FALSE))</f>
        <v/>
      </c>
      <c r="AJ126" s="1912" t="str">
        <f>IF(AJ125="","",VLOOKUP(AJ125,シフト記号表!$C$6:$L$47,10,FALSE))</f>
        <v/>
      </c>
      <c r="AK126" s="1885" t="str">
        <f>IF(AK125="","",VLOOKUP(AK125,シフト記号表!$C$6:$L$47,10,FALSE))</f>
        <v/>
      </c>
      <c r="AL126" s="1897" t="str">
        <f>IF(AL125="","",VLOOKUP(AL125,シフト記号表!$C$6:$L$47,10,FALSE))</f>
        <v/>
      </c>
      <c r="AM126" s="1897" t="str">
        <f>IF(AM125="","",VLOOKUP(AM125,シフト記号表!$C$6:$L$47,10,FALSE))</f>
        <v/>
      </c>
      <c r="AN126" s="1897" t="str">
        <f>IF(AN125="","",VLOOKUP(AN125,シフト記号表!$C$6:$L$47,10,FALSE))</f>
        <v/>
      </c>
      <c r="AO126" s="1897" t="str">
        <f>IF(AO125="","",VLOOKUP(AO125,シフト記号表!$C$6:$L$47,10,FALSE))</f>
        <v/>
      </c>
      <c r="AP126" s="1897" t="str">
        <f>IF(AP125="","",VLOOKUP(AP125,シフト記号表!$C$6:$L$47,10,FALSE))</f>
        <v/>
      </c>
      <c r="AQ126" s="1912" t="str">
        <f>IF(AQ125="","",VLOOKUP(AQ125,シフト記号表!$C$6:$L$47,10,FALSE))</f>
        <v/>
      </c>
      <c r="AR126" s="1885" t="str">
        <f>IF(AR125="","",VLOOKUP(AR125,シフト記号表!$C$6:$L$47,10,FALSE))</f>
        <v/>
      </c>
      <c r="AS126" s="1897" t="str">
        <f>IF(AS125="","",VLOOKUP(AS125,シフト記号表!$C$6:$L$47,10,FALSE))</f>
        <v/>
      </c>
      <c r="AT126" s="1897" t="str">
        <f>IF(AT125="","",VLOOKUP(AT125,シフト記号表!$C$6:$L$47,10,FALSE))</f>
        <v/>
      </c>
      <c r="AU126" s="1897" t="str">
        <f>IF(AU125="","",VLOOKUP(AU125,シフト記号表!$C$6:$L$47,10,FALSE))</f>
        <v/>
      </c>
      <c r="AV126" s="1897" t="str">
        <f>IF(AV125="","",VLOOKUP(AV125,シフト記号表!$C$6:$L$47,10,FALSE))</f>
        <v/>
      </c>
      <c r="AW126" s="1897" t="str">
        <f>IF(AW125="","",VLOOKUP(AW125,シフト記号表!$C$6:$L$47,10,FALSE))</f>
        <v/>
      </c>
      <c r="AX126" s="1912" t="str">
        <f>IF(AX125="","",VLOOKUP(AX125,シフト記号表!$C$6:$L$47,10,FALSE))</f>
        <v/>
      </c>
      <c r="AY126" s="1885" t="str">
        <f>IF(AY125="","",VLOOKUP(AY125,シフト記号表!$C$6:$L$47,10,FALSE))</f>
        <v/>
      </c>
      <c r="AZ126" s="1897" t="str">
        <f>IF(AZ125="","",VLOOKUP(AZ125,シフト記号表!$C$6:$L$47,10,FALSE))</f>
        <v/>
      </c>
      <c r="BA126" s="1897" t="str">
        <f>IF(BA125="","",VLOOKUP(BA125,シフト記号表!$C$6:$L$47,10,FALSE))</f>
        <v/>
      </c>
      <c r="BB126" s="1945">
        <f>IF($BE$3="４週",SUM(W126:AX126),IF($BE$3="暦月",SUM(W126:BA126),""))</f>
        <v>0</v>
      </c>
      <c r="BC126" s="1953"/>
      <c r="BD126" s="1962">
        <f>IF($BE$3="４週",BB126/4,IF($BE$3="暦月",(BB126/($BE$8/7)),""))</f>
        <v>0</v>
      </c>
      <c r="BE126" s="1953"/>
      <c r="BF126" s="1973"/>
      <c r="BG126" s="1978"/>
      <c r="BH126" s="1978"/>
      <c r="BI126" s="1978"/>
      <c r="BJ126" s="1989"/>
    </row>
    <row r="127" spans="2:62" ht="20.25" customHeight="1">
      <c r="B127" s="1742">
        <f>B125+1</f>
        <v>57</v>
      </c>
      <c r="C127" s="1756"/>
      <c r="D127" s="1767"/>
      <c r="E127" s="1774"/>
      <c r="F127" s="1779"/>
      <c r="G127" s="1774"/>
      <c r="H127" s="1779"/>
      <c r="I127" s="1788"/>
      <c r="J127" s="1802"/>
      <c r="K127" s="1808"/>
      <c r="L127" s="1824"/>
      <c r="M127" s="1824"/>
      <c r="N127" s="1767"/>
      <c r="O127" s="1831"/>
      <c r="P127" s="1836"/>
      <c r="Q127" s="1836"/>
      <c r="R127" s="1836"/>
      <c r="S127" s="1847"/>
      <c r="T127" s="1857" t="s">
        <v>770</v>
      </c>
      <c r="U127" s="1864"/>
      <c r="V127" s="1875"/>
      <c r="W127" s="1886"/>
      <c r="X127" s="1898"/>
      <c r="Y127" s="1898"/>
      <c r="Z127" s="1898"/>
      <c r="AA127" s="1898"/>
      <c r="AB127" s="1898"/>
      <c r="AC127" s="1913"/>
      <c r="AD127" s="1886"/>
      <c r="AE127" s="1898"/>
      <c r="AF127" s="1898"/>
      <c r="AG127" s="1898"/>
      <c r="AH127" s="1898"/>
      <c r="AI127" s="1898"/>
      <c r="AJ127" s="1913"/>
      <c r="AK127" s="1886"/>
      <c r="AL127" s="1898"/>
      <c r="AM127" s="1898"/>
      <c r="AN127" s="1898"/>
      <c r="AO127" s="1898"/>
      <c r="AP127" s="1898"/>
      <c r="AQ127" s="1913"/>
      <c r="AR127" s="1886"/>
      <c r="AS127" s="1898"/>
      <c r="AT127" s="1898"/>
      <c r="AU127" s="1898"/>
      <c r="AV127" s="1898"/>
      <c r="AW127" s="1898"/>
      <c r="AX127" s="1913"/>
      <c r="AY127" s="1886"/>
      <c r="AZ127" s="1898"/>
      <c r="BA127" s="1937"/>
      <c r="BB127" s="1944"/>
      <c r="BC127" s="1952"/>
      <c r="BD127" s="1961"/>
      <c r="BE127" s="1967"/>
      <c r="BF127" s="1972"/>
      <c r="BG127" s="1977"/>
      <c r="BH127" s="1977"/>
      <c r="BI127" s="1977"/>
      <c r="BJ127" s="1988"/>
    </row>
    <row r="128" spans="2:62" ht="20.25" customHeight="1">
      <c r="B128" s="1743"/>
      <c r="C128" s="1757"/>
      <c r="D128" s="1768"/>
      <c r="E128" s="1776"/>
      <c r="F128" s="1781">
        <f>C127</f>
        <v>0</v>
      </c>
      <c r="G128" s="1776"/>
      <c r="H128" s="1781">
        <f>I127</f>
        <v>0</v>
      </c>
      <c r="I128" s="1789"/>
      <c r="J128" s="1803"/>
      <c r="K128" s="1809"/>
      <c r="L128" s="1825"/>
      <c r="M128" s="1825"/>
      <c r="N128" s="1768"/>
      <c r="O128" s="1831"/>
      <c r="P128" s="1836"/>
      <c r="Q128" s="1836"/>
      <c r="R128" s="1836"/>
      <c r="S128" s="1847"/>
      <c r="T128" s="1856" t="s">
        <v>128</v>
      </c>
      <c r="U128" s="1863"/>
      <c r="V128" s="1874"/>
      <c r="W128" s="1885" t="str">
        <f>IF(W127="","",VLOOKUP(W127,シフト記号表!$C$6:$L$47,10,FALSE))</f>
        <v/>
      </c>
      <c r="X128" s="1897" t="str">
        <f>IF(X127="","",VLOOKUP(X127,シフト記号表!$C$6:$L$47,10,FALSE))</f>
        <v/>
      </c>
      <c r="Y128" s="1897" t="str">
        <f>IF(Y127="","",VLOOKUP(Y127,シフト記号表!$C$6:$L$47,10,FALSE))</f>
        <v/>
      </c>
      <c r="Z128" s="1897" t="str">
        <f>IF(Z127="","",VLOOKUP(Z127,シフト記号表!$C$6:$L$47,10,FALSE))</f>
        <v/>
      </c>
      <c r="AA128" s="1897" t="str">
        <f>IF(AA127="","",VLOOKUP(AA127,シフト記号表!$C$6:$L$47,10,FALSE))</f>
        <v/>
      </c>
      <c r="AB128" s="1897" t="str">
        <f>IF(AB127="","",VLOOKUP(AB127,シフト記号表!$C$6:$L$47,10,FALSE))</f>
        <v/>
      </c>
      <c r="AC128" s="1912" t="str">
        <f>IF(AC127="","",VLOOKUP(AC127,シフト記号表!$C$6:$L$47,10,FALSE))</f>
        <v/>
      </c>
      <c r="AD128" s="1885" t="str">
        <f>IF(AD127="","",VLOOKUP(AD127,シフト記号表!$C$6:$L$47,10,FALSE))</f>
        <v/>
      </c>
      <c r="AE128" s="1897" t="str">
        <f>IF(AE127="","",VLOOKUP(AE127,シフト記号表!$C$6:$L$47,10,FALSE))</f>
        <v/>
      </c>
      <c r="AF128" s="1897" t="str">
        <f>IF(AF127="","",VLOOKUP(AF127,シフト記号表!$C$6:$L$47,10,FALSE))</f>
        <v/>
      </c>
      <c r="AG128" s="1897" t="str">
        <f>IF(AG127="","",VLOOKUP(AG127,シフト記号表!$C$6:$L$47,10,FALSE))</f>
        <v/>
      </c>
      <c r="AH128" s="1897" t="str">
        <f>IF(AH127="","",VLOOKUP(AH127,シフト記号表!$C$6:$L$47,10,FALSE))</f>
        <v/>
      </c>
      <c r="AI128" s="1897" t="str">
        <f>IF(AI127="","",VLOOKUP(AI127,シフト記号表!$C$6:$L$47,10,FALSE))</f>
        <v/>
      </c>
      <c r="AJ128" s="1912" t="str">
        <f>IF(AJ127="","",VLOOKUP(AJ127,シフト記号表!$C$6:$L$47,10,FALSE))</f>
        <v/>
      </c>
      <c r="AK128" s="1885" t="str">
        <f>IF(AK127="","",VLOOKUP(AK127,シフト記号表!$C$6:$L$47,10,FALSE))</f>
        <v/>
      </c>
      <c r="AL128" s="1897" t="str">
        <f>IF(AL127="","",VLOOKUP(AL127,シフト記号表!$C$6:$L$47,10,FALSE))</f>
        <v/>
      </c>
      <c r="AM128" s="1897" t="str">
        <f>IF(AM127="","",VLOOKUP(AM127,シフト記号表!$C$6:$L$47,10,FALSE))</f>
        <v/>
      </c>
      <c r="AN128" s="1897" t="str">
        <f>IF(AN127="","",VLOOKUP(AN127,シフト記号表!$C$6:$L$47,10,FALSE))</f>
        <v/>
      </c>
      <c r="AO128" s="1897" t="str">
        <f>IF(AO127="","",VLOOKUP(AO127,シフト記号表!$C$6:$L$47,10,FALSE))</f>
        <v/>
      </c>
      <c r="AP128" s="1897" t="str">
        <f>IF(AP127="","",VLOOKUP(AP127,シフト記号表!$C$6:$L$47,10,FALSE))</f>
        <v/>
      </c>
      <c r="AQ128" s="1912" t="str">
        <f>IF(AQ127="","",VLOOKUP(AQ127,シフト記号表!$C$6:$L$47,10,FALSE))</f>
        <v/>
      </c>
      <c r="AR128" s="1885" t="str">
        <f>IF(AR127="","",VLOOKUP(AR127,シフト記号表!$C$6:$L$47,10,FALSE))</f>
        <v/>
      </c>
      <c r="AS128" s="1897" t="str">
        <f>IF(AS127="","",VLOOKUP(AS127,シフト記号表!$C$6:$L$47,10,FALSE))</f>
        <v/>
      </c>
      <c r="AT128" s="1897" t="str">
        <f>IF(AT127="","",VLOOKUP(AT127,シフト記号表!$C$6:$L$47,10,FALSE))</f>
        <v/>
      </c>
      <c r="AU128" s="1897" t="str">
        <f>IF(AU127="","",VLOOKUP(AU127,シフト記号表!$C$6:$L$47,10,FALSE))</f>
        <v/>
      </c>
      <c r="AV128" s="1897" t="str">
        <f>IF(AV127="","",VLOOKUP(AV127,シフト記号表!$C$6:$L$47,10,FALSE))</f>
        <v/>
      </c>
      <c r="AW128" s="1897" t="str">
        <f>IF(AW127="","",VLOOKUP(AW127,シフト記号表!$C$6:$L$47,10,FALSE))</f>
        <v/>
      </c>
      <c r="AX128" s="1912" t="str">
        <f>IF(AX127="","",VLOOKUP(AX127,シフト記号表!$C$6:$L$47,10,FALSE))</f>
        <v/>
      </c>
      <c r="AY128" s="1885" t="str">
        <f>IF(AY127="","",VLOOKUP(AY127,シフト記号表!$C$6:$L$47,10,FALSE))</f>
        <v/>
      </c>
      <c r="AZ128" s="1897" t="str">
        <f>IF(AZ127="","",VLOOKUP(AZ127,シフト記号表!$C$6:$L$47,10,FALSE))</f>
        <v/>
      </c>
      <c r="BA128" s="1897" t="str">
        <f>IF(BA127="","",VLOOKUP(BA127,シフト記号表!$C$6:$L$47,10,FALSE))</f>
        <v/>
      </c>
      <c r="BB128" s="1945">
        <f>IF($BE$3="４週",SUM(W128:AX128),IF($BE$3="暦月",SUM(W128:BA128),""))</f>
        <v>0</v>
      </c>
      <c r="BC128" s="1953"/>
      <c r="BD128" s="1962">
        <f>IF($BE$3="４週",BB128/4,IF($BE$3="暦月",(BB128/($BE$8/7)),""))</f>
        <v>0</v>
      </c>
      <c r="BE128" s="1953"/>
      <c r="BF128" s="1973"/>
      <c r="BG128" s="1978"/>
      <c r="BH128" s="1978"/>
      <c r="BI128" s="1978"/>
      <c r="BJ128" s="1989"/>
    </row>
    <row r="129" spans="2:62" ht="20.25" customHeight="1">
      <c r="B129" s="1742">
        <f>B127+1</f>
        <v>58</v>
      </c>
      <c r="C129" s="1756"/>
      <c r="D129" s="1767"/>
      <c r="E129" s="1774"/>
      <c r="F129" s="1779"/>
      <c r="G129" s="1774"/>
      <c r="H129" s="1779"/>
      <c r="I129" s="1788"/>
      <c r="J129" s="1802"/>
      <c r="K129" s="1808"/>
      <c r="L129" s="1824"/>
      <c r="M129" s="1824"/>
      <c r="N129" s="1767"/>
      <c r="O129" s="1831"/>
      <c r="P129" s="1836"/>
      <c r="Q129" s="1836"/>
      <c r="R129" s="1836"/>
      <c r="S129" s="1847"/>
      <c r="T129" s="1857" t="s">
        <v>770</v>
      </c>
      <c r="U129" s="1864"/>
      <c r="V129" s="1875"/>
      <c r="W129" s="1886"/>
      <c r="X129" s="1898"/>
      <c r="Y129" s="1898"/>
      <c r="Z129" s="1898"/>
      <c r="AA129" s="1898"/>
      <c r="AB129" s="1898"/>
      <c r="AC129" s="1913"/>
      <c r="AD129" s="1886"/>
      <c r="AE129" s="1898"/>
      <c r="AF129" s="1898"/>
      <c r="AG129" s="1898"/>
      <c r="AH129" s="1898"/>
      <c r="AI129" s="1898"/>
      <c r="AJ129" s="1913"/>
      <c r="AK129" s="1886"/>
      <c r="AL129" s="1898"/>
      <c r="AM129" s="1898"/>
      <c r="AN129" s="1898"/>
      <c r="AO129" s="1898"/>
      <c r="AP129" s="1898"/>
      <c r="AQ129" s="1913"/>
      <c r="AR129" s="1886"/>
      <c r="AS129" s="1898"/>
      <c r="AT129" s="1898"/>
      <c r="AU129" s="1898"/>
      <c r="AV129" s="1898"/>
      <c r="AW129" s="1898"/>
      <c r="AX129" s="1913"/>
      <c r="AY129" s="1886"/>
      <c r="AZ129" s="1898"/>
      <c r="BA129" s="1937"/>
      <c r="BB129" s="1944"/>
      <c r="BC129" s="1952"/>
      <c r="BD129" s="1961"/>
      <c r="BE129" s="1967"/>
      <c r="BF129" s="1972"/>
      <c r="BG129" s="1977"/>
      <c r="BH129" s="1977"/>
      <c r="BI129" s="1977"/>
      <c r="BJ129" s="1988"/>
    </row>
    <row r="130" spans="2:62" ht="20.25" customHeight="1">
      <c r="B130" s="1743"/>
      <c r="C130" s="1757"/>
      <c r="D130" s="1768"/>
      <c r="E130" s="1776"/>
      <c r="F130" s="1781">
        <f>C129</f>
        <v>0</v>
      </c>
      <c r="G130" s="1776"/>
      <c r="H130" s="1781">
        <f>I129</f>
        <v>0</v>
      </c>
      <c r="I130" s="1789"/>
      <c r="J130" s="1803"/>
      <c r="K130" s="1809"/>
      <c r="L130" s="1825"/>
      <c r="M130" s="1825"/>
      <c r="N130" s="1768"/>
      <c r="O130" s="1831"/>
      <c r="P130" s="1836"/>
      <c r="Q130" s="1836"/>
      <c r="R130" s="1836"/>
      <c r="S130" s="1847"/>
      <c r="T130" s="1856" t="s">
        <v>128</v>
      </c>
      <c r="U130" s="1863"/>
      <c r="V130" s="1874"/>
      <c r="W130" s="1885" t="str">
        <f>IF(W129="","",VLOOKUP(W129,シフト記号表!$C$6:$L$47,10,FALSE))</f>
        <v/>
      </c>
      <c r="X130" s="1897" t="str">
        <f>IF(X129="","",VLOOKUP(X129,シフト記号表!$C$6:$L$47,10,FALSE))</f>
        <v/>
      </c>
      <c r="Y130" s="1897" t="str">
        <f>IF(Y129="","",VLOOKUP(Y129,シフト記号表!$C$6:$L$47,10,FALSE))</f>
        <v/>
      </c>
      <c r="Z130" s="1897" t="str">
        <f>IF(Z129="","",VLOOKUP(Z129,シフト記号表!$C$6:$L$47,10,FALSE))</f>
        <v/>
      </c>
      <c r="AA130" s="1897" t="str">
        <f>IF(AA129="","",VLOOKUP(AA129,シフト記号表!$C$6:$L$47,10,FALSE))</f>
        <v/>
      </c>
      <c r="AB130" s="1897" t="str">
        <f>IF(AB129="","",VLOOKUP(AB129,シフト記号表!$C$6:$L$47,10,FALSE))</f>
        <v/>
      </c>
      <c r="AC130" s="1912" t="str">
        <f>IF(AC129="","",VLOOKUP(AC129,シフト記号表!$C$6:$L$47,10,FALSE))</f>
        <v/>
      </c>
      <c r="AD130" s="1885" t="str">
        <f>IF(AD129="","",VLOOKUP(AD129,シフト記号表!$C$6:$L$47,10,FALSE))</f>
        <v/>
      </c>
      <c r="AE130" s="1897" t="str">
        <f>IF(AE129="","",VLOOKUP(AE129,シフト記号表!$C$6:$L$47,10,FALSE))</f>
        <v/>
      </c>
      <c r="AF130" s="1897" t="str">
        <f>IF(AF129="","",VLOOKUP(AF129,シフト記号表!$C$6:$L$47,10,FALSE))</f>
        <v/>
      </c>
      <c r="AG130" s="1897" t="str">
        <f>IF(AG129="","",VLOOKUP(AG129,シフト記号表!$C$6:$L$47,10,FALSE))</f>
        <v/>
      </c>
      <c r="AH130" s="1897" t="str">
        <f>IF(AH129="","",VLOOKUP(AH129,シフト記号表!$C$6:$L$47,10,FALSE))</f>
        <v/>
      </c>
      <c r="AI130" s="1897" t="str">
        <f>IF(AI129="","",VLOOKUP(AI129,シフト記号表!$C$6:$L$47,10,FALSE))</f>
        <v/>
      </c>
      <c r="AJ130" s="1912" t="str">
        <f>IF(AJ129="","",VLOOKUP(AJ129,シフト記号表!$C$6:$L$47,10,FALSE))</f>
        <v/>
      </c>
      <c r="AK130" s="1885" t="str">
        <f>IF(AK129="","",VLOOKUP(AK129,シフト記号表!$C$6:$L$47,10,FALSE))</f>
        <v/>
      </c>
      <c r="AL130" s="1897" t="str">
        <f>IF(AL129="","",VLOOKUP(AL129,シフト記号表!$C$6:$L$47,10,FALSE))</f>
        <v/>
      </c>
      <c r="AM130" s="1897" t="str">
        <f>IF(AM129="","",VLOOKUP(AM129,シフト記号表!$C$6:$L$47,10,FALSE))</f>
        <v/>
      </c>
      <c r="AN130" s="1897" t="str">
        <f>IF(AN129="","",VLOOKUP(AN129,シフト記号表!$C$6:$L$47,10,FALSE))</f>
        <v/>
      </c>
      <c r="AO130" s="1897" t="str">
        <f>IF(AO129="","",VLOOKUP(AO129,シフト記号表!$C$6:$L$47,10,FALSE))</f>
        <v/>
      </c>
      <c r="AP130" s="1897" t="str">
        <f>IF(AP129="","",VLOOKUP(AP129,シフト記号表!$C$6:$L$47,10,FALSE))</f>
        <v/>
      </c>
      <c r="AQ130" s="1912" t="str">
        <f>IF(AQ129="","",VLOOKUP(AQ129,シフト記号表!$C$6:$L$47,10,FALSE))</f>
        <v/>
      </c>
      <c r="AR130" s="1885" t="str">
        <f>IF(AR129="","",VLOOKUP(AR129,シフト記号表!$C$6:$L$47,10,FALSE))</f>
        <v/>
      </c>
      <c r="AS130" s="1897" t="str">
        <f>IF(AS129="","",VLOOKUP(AS129,シフト記号表!$C$6:$L$47,10,FALSE))</f>
        <v/>
      </c>
      <c r="AT130" s="1897" t="str">
        <f>IF(AT129="","",VLOOKUP(AT129,シフト記号表!$C$6:$L$47,10,FALSE))</f>
        <v/>
      </c>
      <c r="AU130" s="1897" t="str">
        <f>IF(AU129="","",VLOOKUP(AU129,シフト記号表!$C$6:$L$47,10,FALSE))</f>
        <v/>
      </c>
      <c r="AV130" s="1897" t="str">
        <f>IF(AV129="","",VLOOKUP(AV129,シフト記号表!$C$6:$L$47,10,FALSE))</f>
        <v/>
      </c>
      <c r="AW130" s="1897" t="str">
        <f>IF(AW129="","",VLOOKUP(AW129,シフト記号表!$C$6:$L$47,10,FALSE))</f>
        <v/>
      </c>
      <c r="AX130" s="1912" t="str">
        <f>IF(AX129="","",VLOOKUP(AX129,シフト記号表!$C$6:$L$47,10,FALSE))</f>
        <v/>
      </c>
      <c r="AY130" s="1885" t="str">
        <f>IF(AY129="","",VLOOKUP(AY129,シフト記号表!$C$6:$L$47,10,FALSE))</f>
        <v/>
      </c>
      <c r="AZ130" s="1897" t="str">
        <f>IF(AZ129="","",VLOOKUP(AZ129,シフト記号表!$C$6:$L$47,10,FALSE))</f>
        <v/>
      </c>
      <c r="BA130" s="1897" t="str">
        <f>IF(BA129="","",VLOOKUP(BA129,シフト記号表!$C$6:$L$47,10,FALSE))</f>
        <v/>
      </c>
      <c r="BB130" s="1945">
        <f>IF($BE$3="４週",SUM(W130:AX130),IF($BE$3="暦月",SUM(W130:BA130),""))</f>
        <v>0</v>
      </c>
      <c r="BC130" s="1953"/>
      <c r="BD130" s="1962">
        <f>IF($BE$3="４週",BB130/4,IF($BE$3="暦月",(BB130/($BE$8/7)),""))</f>
        <v>0</v>
      </c>
      <c r="BE130" s="1953"/>
      <c r="BF130" s="1973"/>
      <c r="BG130" s="1978"/>
      <c r="BH130" s="1978"/>
      <c r="BI130" s="1978"/>
      <c r="BJ130" s="1989"/>
    </row>
    <row r="131" spans="2:62" ht="20.25" customHeight="1">
      <c r="B131" s="1742">
        <f>B129+1</f>
        <v>59</v>
      </c>
      <c r="C131" s="1756"/>
      <c r="D131" s="1767"/>
      <c r="E131" s="1774"/>
      <c r="F131" s="1779"/>
      <c r="G131" s="1774"/>
      <c r="H131" s="1779"/>
      <c r="I131" s="1788"/>
      <c r="J131" s="1802"/>
      <c r="K131" s="1808"/>
      <c r="L131" s="1824"/>
      <c r="M131" s="1824"/>
      <c r="N131" s="1767"/>
      <c r="O131" s="1831"/>
      <c r="P131" s="1836"/>
      <c r="Q131" s="1836"/>
      <c r="R131" s="1836"/>
      <c r="S131" s="1847"/>
      <c r="T131" s="1857" t="s">
        <v>770</v>
      </c>
      <c r="U131" s="1864"/>
      <c r="V131" s="1875"/>
      <c r="W131" s="1886"/>
      <c r="X131" s="1898"/>
      <c r="Y131" s="1898"/>
      <c r="Z131" s="1898"/>
      <c r="AA131" s="1898"/>
      <c r="AB131" s="1898"/>
      <c r="AC131" s="1913"/>
      <c r="AD131" s="1886"/>
      <c r="AE131" s="1898"/>
      <c r="AF131" s="1898"/>
      <c r="AG131" s="1898"/>
      <c r="AH131" s="1898"/>
      <c r="AI131" s="1898"/>
      <c r="AJ131" s="1913"/>
      <c r="AK131" s="1886"/>
      <c r="AL131" s="1898"/>
      <c r="AM131" s="1898"/>
      <c r="AN131" s="1898"/>
      <c r="AO131" s="1898"/>
      <c r="AP131" s="1898"/>
      <c r="AQ131" s="1913"/>
      <c r="AR131" s="1886"/>
      <c r="AS131" s="1898"/>
      <c r="AT131" s="1898"/>
      <c r="AU131" s="1898"/>
      <c r="AV131" s="1898"/>
      <c r="AW131" s="1898"/>
      <c r="AX131" s="1913"/>
      <c r="AY131" s="1886"/>
      <c r="AZ131" s="1898"/>
      <c r="BA131" s="1937"/>
      <c r="BB131" s="1944"/>
      <c r="BC131" s="1952"/>
      <c r="BD131" s="1961"/>
      <c r="BE131" s="1967"/>
      <c r="BF131" s="1972"/>
      <c r="BG131" s="1977"/>
      <c r="BH131" s="1977"/>
      <c r="BI131" s="1977"/>
      <c r="BJ131" s="1988"/>
    </row>
    <row r="132" spans="2:62" ht="20.25" customHeight="1">
      <c r="B132" s="1743"/>
      <c r="C132" s="1757"/>
      <c r="D132" s="1768"/>
      <c r="E132" s="1776"/>
      <c r="F132" s="1781">
        <f>C131</f>
        <v>0</v>
      </c>
      <c r="G132" s="1776"/>
      <c r="H132" s="1781">
        <f>I131</f>
        <v>0</v>
      </c>
      <c r="I132" s="1789"/>
      <c r="J132" s="1803"/>
      <c r="K132" s="1809"/>
      <c r="L132" s="1825"/>
      <c r="M132" s="1825"/>
      <c r="N132" s="1768"/>
      <c r="O132" s="1831"/>
      <c r="P132" s="1836"/>
      <c r="Q132" s="1836"/>
      <c r="R132" s="1836"/>
      <c r="S132" s="1847"/>
      <c r="T132" s="1856" t="s">
        <v>128</v>
      </c>
      <c r="U132" s="1863"/>
      <c r="V132" s="1874"/>
      <c r="W132" s="1885" t="str">
        <f>IF(W131="","",VLOOKUP(W131,シフト記号表!$C$6:$L$47,10,FALSE))</f>
        <v/>
      </c>
      <c r="X132" s="1897" t="str">
        <f>IF(X131="","",VLOOKUP(X131,シフト記号表!$C$6:$L$47,10,FALSE))</f>
        <v/>
      </c>
      <c r="Y132" s="1897" t="str">
        <f>IF(Y131="","",VLOOKUP(Y131,シフト記号表!$C$6:$L$47,10,FALSE))</f>
        <v/>
      </c>
      <c r="Z132" s="1897" t="str">
        <f>IF(Z131="","",VLOOKUP(Z131,シフト記号表!$C$6:$L$47,10,FALSE))</f>
        <v/>
      </c>
      <c r="AA132" s="1897" t="str">
        <f>IF(AA131="","",VLOOKUP(AA131,シフト記号表!$C$6:$L$47,10,FALSE))</f>
        <v/>
      </c>
      <c r="AB132" s="1897" t="str">
        <f>IF(AB131="","",VLOOKUP(AB131,シフト記号表!$C$6:$L$47,10,FALSE))</f>
        <v/>
      </c>
      <c r="AC132" s="1912" t="str">
        <f>IF(AC131="","",VLOOKUP(AC131,シフト記号表!$C$6:$L$47,10,FALSE))</f>
        <v/>
      </c>
      <c r="AD132" s="1885" t="str">
        <f>IF(AD131="","",VLOOKUP(AD131,シフト記号表!$C$6:$L$47,10,FALSE))</f>
        <v/>
      </c>
      <c r="AE132" s="1897" t="str">
        <f>IF(AE131="","",VLOOKUP(AE131,シフト記号表!$C$6:$L$47,10,FALSE))</f>
        <v/>
      </c>
      <c r="AF132" s="1897" t="str">
        <f>IF(AF131="","",VLOOKUP(AF131,シフト記号表!$C$6:$L$47,10,FALSE))</f>
        <v/>
      </c>
      <c r="AG132" s="1897" t="str">
        <f>IF(AG131="","",VLOOKUP(AG131,シフト記号表!$C$6:$L$47,10,FALSE))</f>
        <v/>
      </c>
      <c r="AH132" s="1897" t="str">
        <f>IF(AH131="","",VLOOKUP(AH131,シフト記号表!$C$6:$L$47,10,FALSE))</f>
        <v/>
      </c>
      <c r="AI132" s="1897" t="str">
        <f>IF(AI131="","",VLOOKUP(AI131,シフト記号表!$C$6:$L$47,10,FALSE))</f>
        <v/>
      </c>
      <c r="AJ132" s="1912" t="str">
        <f>IF(AJ131="","",VLOOKUP(AJ131,シフト記号表!$C$6:$L$47,10,FALSE))</f>
        <v/>
      </c>
      <c r="AK132" s="1885" t="str">
        <f>IF(AK131="","",VLOOKUP(AK131,シフト記号表!$C$6:$L$47,10,FALSE))</f>
        <v/>
      </c>
      <c r="AL132" s="1897" t="str">
        <f>IF(AL131="","",VLOOKUP(AL131,シフト記号表!$C$6:$L$47,10,FALSE))</f>
        <v/>
      </c>
      <c r="AM132" s="1897" t="str">
        <f>IF(AM131="","",VLOOKUP(AM131,シフト記号表!$C$6:$L$47,10,FALSE))</f>
        <v/>
      </c>
      <c r="AN132" s="1897" t="str">
        <f>IF(AN131="","",VLOOKUP(AN131,シフト記号表!$C$6:$L$47,10,FALSE))</f>
        <v/>
      </c>
      <c r="AO132" s="1897" t="str">
        <f>IF(AO131="","",VLOOKUP(AO131,シフト記号表!$C$6:$L$47,10,FALSE))</f>
        <v/>
      </c>
      <c r="AP132" s="1897" t="str">
        <f>IF(AP131="","",VLOOKUP(AP131,シフト記号表!$C$6:$L$47,10,FALSE))</f>
        <v/>
      </c>
      <c r="AQ132" s="1912" t="str">
        <f>IF(AQ131="","",VLOOKUP(AQ131,シフト記号表!$C$6:$L$47,10,FALSE))</f>
        <v/>
      </c>
      <c r="AR132" s="1885" t="str">
        <f>IF(AR131="","",VLOOKUP(AR131,シフト記号表!$C$6:$L$47,10,FALSE))</f>
        <v/>
      </c>
      <c r="AS132" s="1897" t="str">
        <f>IF(AS131="","",VLOOKUP(AS131,シフト記号表!$C$6:$L$47,10,FALSE))</f>
        <v/>
      </c>
      <c r="AT132" s="1897" t="str">
        <f>IF(AT131="","",VLOOKUP(AT131,シフト記号表!$C$6:$L$47,10,FALSE))</f>
        <v/>
      </c>
      <c r="AU132" s="1897" t="str">
        <f>IF(AU131="","",VLOOKUP(AU131,シフト記号表!$C$6:$L$47,10,FALSE))</f>
        <v/>
      </c>
      <c r="AV132" s="1897" t="str">
        <f>IF(AV131="","",VLOOKUP(AV131,シフト記号表!$C$6:$L$47,10,FALSE))</f>
        <v/>
      </c>
      <c r="AW132" s="1897" t="str">
        <f>IF(AW131="","",VLOOKUP(AW131,シフト記号表!$C$6:$L$47,10,FALSE))</f>
        <v/>
      </c>
      <c r="AX132" s="1912" t="str">
        <f>IF(AX131="","",VLOOKUP(AX131,シフト記号表!$C$6:$L$47,10,FALSE))</f>
        <v/>
      </c>
      <c r="AY132" s="1885" t="str">
        <f>IF(AY131="","",VLOOKUP(AY131,シフト記号表!$C$6:$L$47,10,FALSE))</f>
        <v/>
      </c>
      <c r="AZ132" s="1897" t="str">
        <f>IF(AZ131="","",VLOOKUP(AZ131,シフト記号表!$C$6:$L$47,10,FALSE))</f>
        <v/>
      </c>
      <c r="BA132" s="1897" t="str">
        <f>IF(BA131="","",VLOOKUP(BA131,シフト記号表!$C$6:$L$47,10,FALSE))</f>
        <v/>
      </c>
      <c r="BB132" s="1945">
        <f>IF($BE$3="４週",SUM(W132:AX132),IF($BE$3="暦月",SUM(W132:BA132),""))</f>
        <v>0</v>
      </c>
      <c r="BC132" s="1953"/>
      <c r="BD132" s="1962">
        <f>IF($BE$3="４週",BB132/4,IF($BE$3="暦月",(BB132/($BE$8/7)),""))</f>
        <v>0</v>
      </c>
      <c r="BE132" s="1953"/>
      <c r="BF132" s="1973"/>
      <c r="BG132" s="1978"/>
      <c r="BH132" s="1978"/>
      <c r="BI132" s="1978"/>
      <c r="BJ132" s="1989"/>
    </row>
    <row r="133" spans="2:62" ht="20.25" customHeight="1">
      <c r="B133" s="1742">
        <f>B131+1</f>
        <v>60</v>
      </c>
      <c r="C133" s="1756"/>
      <c r="D133" s="1767"/>
      <c r="E133" s="1774"/>
      <c r="F133" s="1779"/>
      <c r="G133" s="1774"/>
      <c r="H133" s="1779"/>
      <c r="I133" s="1788"/>
      <c r="J133" s="1802"/>
      <c r="K133" s="1808"/>
      <c r="L133" s="1824"/>
      <c r="M133" s="1824"/>
      <c r="N133" s="1767"/>
      <c r="O133" s="1831"/>
      <c r="P133" s="1836"/>
      <c r="Q133" s="1836"/>
      <c r="R133" s="1836"/>
      <c r="S133" s="1847"/>
      <c r="T133" s="1857" t="s">
        <v>770</v>
      </c>
      <c r="U133" s="1864"/>
      <c r="V133" s="1875"/>
      <c r="W133" s="1886"/>
      <c r="X133" s="1898"/>
      <c r="Y133" s="1898"/>
      <c r="Z133" s="1898"/>
      <c r="AA133" s="1898"/>
      <c r="AB133" s="1898"/>
      <c r="AC133" s="1913"/>
      <c r="AD133" s="1886"/>
      <c r="AE133" s="1898"/>
      <c r="AF133" s="1898"/>
      <c r="AG133" s="1898"/>
      <c r="AH133" s="1898"/>
      <c r="AI133" s="1898"/>
      <c r="AJ133" s="1913"/>
      <c r="AK133" s="1886"/>
      <c r="AL133" s="1898"/>
      <c r="AM133" s="1898"/>
      <c r="AN133" s="1898"/>
      <c r="AO133" s="1898"/>
      <c r="AP133" s="1898"/>
      <c r="AQ133" s="1913"/>
      <c r="AR133" s="1886"/>
      <c r="AS133" s="1898"/>
      <c r="AT133" s="1898"/>
      <c r="AU133" s="1898"/>
      <c r="AV133" s="1898"/>
      <c r="AW133" s="1898"/>
      <c r="AX133" s="1913"/>
      <c r="AY133" s="1886"/>
      <c r="AZ133" s="1898"/>
      <c r="BA133" s="1937"/>
      <c r="BB133" s="1944"/>
      <c r="BC133" s="1952"/>
      <c r="BD133" s="1961"/>
      <c r="BE133" s="1967"/>
      <c r="BF133" s="1972"/>
      <c r="BG133" s="1977"/>
      <c r="BH133" s="1977"/>
      <c r="BI133" s="1977"/>
      <c r="BJ133" s="1988"/>
    </row>
    <row r="134" spans="2:62" ht="20.25" customHeight="1">
      <c r="B134" s="1743"/>
      <c r="C134" s="1757"/>
      <c r="D134" s="1768"/>
      <c r="E134" s="1776"/>
      <c r="F134" s="1781">
        <f>C133</f>
        <v>0</v>
      </c>
      <c r="G134" s="1776"/>
      <c r="H134" s="1781">
        <f>I133</f>
        <v>0</v>
      </c>
      <c r="I134" s="1789"/>
      <c r="J134" s="1803"/>
      <c r="K134" s="1809"/>
      <c r="L134" s="1825"/>
      <c r="M134" s="1825"/>
      <c r="N134" s="1768"/>
      <c r="O134" s="1831"/>
      <c r="P134" s="1836"/>
      <c r="Q134" s="1836"/>
      <c r="R134" s="1836"/>
      <c r="S134" s="1847"/>
      <c r="T134" s="1856" t="s">
        <v>128</v>
      </c>
      <c r="U134" s="1863"/>
      <c r="V134" s="1874"/>
      <c r="W134" s="1885" t="str">
        <f>IF(W133="","",VLOOKUP(W133,シフト記号表!$C$6:$L$47,10,FALSE))</f>
        <v/>
      </c>
      <c r="X134" s="1897" t="str">
        <f>IF(X133="","",VLOOKUP(X133,シフト記号表!$C$6:$L$47,10,FALSE))</f>
        <v/>
      </c>
      <c r="Y134" s="1897" t="str">
        <f>IF(Y133="","",VLOOKUP(Y133,シフト記号表!$C$6:$L$47,10,FALSE))</f>
        <v/>
      </c>
      <c r="Z134" s="1897" t="str">
        <f>IF(Z133="","",VLOOKUP(Z133,シフト記号表!$C$6:$L$47,10,FALSE))</f>
        <v/>
      </c>
      <c r="AA134" s="1897" t="str">
        <f>IF(AA133="","",VLOOKUP(AA133,シフト記号表!$C$6:$L$47,10,FALSE))</f>
        <v/>
      </c>
      <c r="AB134" s="1897" t="str">
        <f>IF(AB133="","",VLOOKUP(AB133,シフト記号表!$C$6:$L$47,10,FALSE))</f>
        <v/>
      </c>
      <c r="AC134" s="1912" t="str">
        <f>IF(AC133="","",VLOOKUP(AC133,シフト記号表!$C$6:$L$47,10,FALSE))</f>
        <v/>
      </c>
      <c r="AD134" s="1885" t="str">
        <f>IF(AD133="","",VLOOKUP(AD133,シフト記号表!$C$6:$L$47,10,FALSE))</f>
        <v/>
      </c>
      <c r="AE134" s="1897" t="str">
        <f>IF(AE133="","",VLOOKUP(AE133,シフト記号表!$C$6:$L$47,10,FALSE))</f>
        <v/>
      </c>
      <c r="AF134" s="1897" t="str">
        <f>IF(AF133="","",VLOOKUP(AF133,シフト記号表!$C$6:$L$47,10,FALSE))</f>
        <v/>
      </c>
      <c r="AG134" s="1897" t="str">
        <f>IF(AG133="","",VLOOKUP(AG133,シフト記号表!$C$6:$L$47,10,FALSE))</f>
        <v/>
      </c>
      <c r="AH134" s="1897" t="str">
        <f>IF(AH133="","",VLOOKUP(AH133,シフト記号表!$C$6:$L$47,10,FALSE))</f>
        <v/>
      </c>
      <c r="AI134" s="1897" t="str">
        <f>IF(AI133="","",VLOOKUP(AI133,シフト記号表!$C$6:$L$47,10,FALSE))</f>
        <v/>
      </c>
      <c r="AJ134" s="1912" t="str">
        <f>IF(AJ133="","",VLOOKUP(AJ133,シフト記号表!$C$6:$L$47,10,FALSE))</f>
        <v/>
      </c>
      <c r="AK134" s="1885" t="str">
        <f>IF(AK133="","",VLOOKUP(AK133,シフト記号表!$C$6:$L$47,10,FALSE))</f>
        <v/>
      </c>
      <c r="AL134" s="1897" t="str">
        <f>IF(AL133="","",VLOOKUP(AL133,シフト記号表!$C$6:$L$47,10,FALSE))</f>
        <v/>
      </c>
      <c r="AM134" s="1897" t="str">
        <f>IF(AM133="","",VLOOKUP(AM133,シフト記号表!$C$6:$L$47,10,FALSE))</f>
        <v/>
      </c>
      <c r="AN134" s="1897" t="str">
        <f>IF(AN133="","",VLOOKUP(AN133,シフト記号表!$C$6:$L$47,10,FALSE))</f>
        <v/>
      </c>
      <c r="AO134" s="1897" t="str">
        <f>IF(AO133="","",VLOOKUP(AO133,シフト記号表!$C$6:$L$47,10,FALSE))</f>
        <v/>
      </c>
      <c r="AP134" s="1897" t="str">
        <f>IF(AP133="","",VLOOKUP(AP133,シフト記号表!$C$6:$L$47,10,FALSE))</f>
        <v/>
      </c>
      <c r="AQ134" s="1912" t="str">
        <f>IF(AQ133="","",VLOOKUP(AQ133,シフト記号表!$C$6:$L$47,10,FALSE))</f>
        <v/>
      </c>
      <c r="AR134" s="1885" t="str">
        <f>IF(AR133="","",VLOOKUP(AR133,シフト記号表!$C$6:$L$47,10,FALSE))</f>
        <v/>
      </c>
      <c r="AS134" s="1897" t="str">
        <f>IF(AS133="","",VLOOKUP(AS133,シフト記号表!$C$6:$L$47,10,FALSE))</f>
        <v/>
      </c>
      <c r="AT134" s="1897" t="str">
        <f>IF(AT133="","",VLOOKUP(AT133,シフト記号表!$C$6:$L$47,10,FALSE))</f>
        <v/>
      </c>
      <c r="AU134" s="1897" t="str">
        <f>IF(AU133="","",VLOOKUP(AU133,シフト記号表!$C$6:$L$47,10,FALSE))</f>
        <v/>
      </c>
      <c r="AV134" s="1897" t="str">
        <f>IF(AV133="","",VLOOKUP(AV133,シフト記号表!$C$6:$L$47,10,FALSE))</f>
        <v/>
      </c>
      <c r="AW134" s="1897" t="str">
        <f>IF(AW133="","",VLOOKUP(AW133,シフト記号表!$C$6:$L$47,10,FALSE))</f>
        <v/>
      </c>
      <c r="AX134" s="1912" t="str">
        <f>IF(AX133="","",VLOOKUP(AX133,シフト記号表!$C$6:$L$47,10,FALSE))</f>
        <v/>
      </c>
      <c r="AY134" s="1885" t="str">
        <f>IF(AY133="","",VLOOKUP(AY133,シフト記号表!$C$6:$L$47,10,FALSE))</f>
        <v/>
      </c>
      <c r="AZ134" s="1897" t="str">
        <f>IF(AZ133="","",VLOOKUP(AZ133,シフト記号表!$C$6:$L$47,10,FALSE))</f>
        <v/>
      </c>
      <c r="BA134" s="1897" t="str">
        <f>IF(BA133="","",VLOOKUP(BA133,シフト記号表!$C$6:$L$47,10,FALSE))</f>
        <v/>
      </c>
      <c r="BB134" s="1945">
        <f>IF($BE$3="４週",SUM(W134:AX134),IF($BE$3="暦月",SUM(W134:BA134),""))</f>
        <v>0</v>
      </c>
      <c r="BC134" s="1953"/>
      <c r="BD134" s="1962">
        <f>IF($BE$3="４週",BB134/4,IF($BE$3="暦月",(BB134/($BE$8/7)),""))</f>
        <v>0</v>
      </c>
      <c r="BE134" s="1953"/>
      <c r="BF134" s="1973"/>
      <c r="BG134" s="1978"/>
      <c r="BH134" s="1978"/>
      <c r="BI134" s="1978"/>
      <c r="BJ134" s="1989"/>
    </row>
    <row r="135" spans="2:62" ht="20.25" customHeight="1">
      <c r="B135" s="1742">
        <f>B133+1</f>
        <v>61</v>
      </c>
      <c r="C135" s="1756"/>
      <c r="D135" s="1767"/>
      <c r="E135" s="1774"/>
      <c r="F135" s="1779"/>
      <c r="G135" s="1774"/>
      <c r="H135" s="1779"/>
      <c r="I135" s="1788"/>
      <c r="J135" s="1802"/>
      <c r="K135" s="1808"/>
      <c r="L135" s="1824"/>
      <c r="M135" s="1824"/>
      <c r="N135" s="1767"/>
      <c r="O135" s="1831"/>
      <c r="P135" s="1836"/>
      <c r="Q135" s="1836"/>
      <c r="R135" s="1836"/>
      <c r="S135" s="1847"/>
      <c r="T135" s="1857" t="s">
        <v>770</v>
      </c>
      <c r="U135" s="1864"/>
      <c r="V135" s="1875"/>
      <c r="W135" s="1886"/>
      <c r="X135" s="1898"/>
      <c r="Y135" s="1898"/>
      <c r="Z135" s="1898"/>
      <c r="AA135" s="1898"/>
      <c r="AB135" s="1898"/>
      <c r="AC135" s="1913"/>
      <c r="AD135" s="1886"/>
      <c r="AE135" s="1898"/>
      <c r="AF135" s="1898"/>
      <c r="AG135" s="1898"/>
      <c r="AH135" s="1898"/>
      <c r="AI135" s="1898"/>
      <c r="AJ135" s="1913"/>
      <c r="AK135" s="1886"/>
      <c r="AL135" s="1898"/>
      <c r="AM135" s="1898"/>
      <c r="AN135" s="1898"/>
      <c r="AO135" s="1898"/>
      <c r="AP135" s="1898"/>
      <c r="AQ135" s="1913"/>
      <c r="AR135" s="1886"/>
      <c r="AS135" s="1898"/>
      <c r="AT135" s="1898"/>
      <c r="AU135" s="1898"/>
      <c r="AV135" s="1898"/>
      <c r="AW135" s="1898"/>
      <c r="AX135" s="1913"/>
      <c r="AY135" s="1886"/>
      <c r="AZ135" s="1898"/>
      <c r="BA135" s="1937"/>
      <c r="BB135" s="1944"/>
      <c r="BC135" s="1952"/>
      <c r="BD135" s="1961"/>
      <c r="BE135" s="1967"/>
      <c r="BF135" s="1972"/>
      <c r="BG135" s="1977"/>
      <c r="BH135" s="1977"/>
      <c r="BI135" s="1977"/>
      <c r="BJ135" s="1988"/>
    </row>
    <row r="136" spans="2:62" ht="20.25" customHeight="1">
      <c r="B136" s="1743"/>
      <c r="C136" s="1757"/>
      <c r="D136" s="1768"/>
      <c r="E136" s="1776"/>
      <c r="F136" s="1781">
        <f>C135</f>
        <v>0</v>
      </c>
      <c r="G136" s="1776"/>
      <c r="H136" s="1781">
        <f>I135</f>
        <v>0</v>
      </c>
      <c r="I136" s="1789"/>
      <c r="J136" s="1803"/>
      <c r="K136" s="1809"/>
      <c r="L136" s="1825"/>
      <c r="M136" s="1825"/>
      <c r="N136" s="1768"/>
      <c r="O136" s="1831"/>
      <c r="P136" s="1836"/>
      <c r="Q136" s="1836"/>
      <c r="R136" s="1836"/>
      <c r="S136" s="1847"/>
      <c r="T136" s="1856" t="s">
        <v>128</v>
      </c>
      <c r="U136" s="1863"/>
      <c r="V136" s="1874"/>
      <c r="W136" s="1885" t="str">
        <f>IF(W135="","",VLOOKUP(W135,シフト記号表!$C$6:$L$47,10,FALSE))</f>
        <v/>
      </c>
      <c r="X136" s="1897" t="str">
        <f>IF(X135="","",VLOOKUP(X135,シフト記号表!$C$6:$L$47,10,FALSE))</f>
        <v/>
      </c>
      <c r="Y136" s="1897" t="str">
        <f>IF(Y135="","",VLOOKUP(Y135,シフト記号表!$C$6:$L$47,10,FALSE))</f>
        <v/>
      </c>
      <c r="Z136" s="1897" t="str">
        <f>IF(Z135="","",VLOOKUP(Z135,シフト記号表!$C$6:$L$47,10,FALSE))</f>
        <v/>
      </c>
      <c r="AA136" s="1897" t="str">
        <f>IF(AA135="","",VLOOKUP(AA135,シフト記号表!$C$6:$L$47,10,FALSE))</f>
        <v/>
      </c>
      <c r="AB136" s="1897" t="str">
        <f>IF(AB135="","",VLOOKUP(AB135,シフト記号表!$C$6:$L$47,10,FALSE))</f>
        <v/>
      </c>
      <c r="AC136" s="1912" t="str">
        <f>IF(AC135="","",VLOOKUP(AC135,シフト記号表!$C$6:$L$47,10,FALSE))</f>
        <v/>
      </c>
      <c r="AD136" s="1885" t="str">
        <f>IF(AD135="","",VLOOKUP(AD135,シフト記号表!$C$6:$L$47,10,FALSE))</f>
        <v/>
      </c>
      <c r="AE136" s="1897" t="str">
        <f>IF(AE135="","",VLOOKUP(AE135,シフト記号表!$C$6:$L$47,10,FALSE))</f>
        <v/>
      </c>
      <c r="AF136" s="1897" t="str">
        <f>IF(AF135="","",VLOOKUP(AF135,シフト記号表!$C$6:$L$47,10,FALSE))</f>
        <v/>
      </c>
      <c r="AG136" s="1897" t="str">
        <f>IF(AG135="","",VLOOKUP(AG135,シフト記号表!$C$6:$L$47,10,FALSE))</f>
        <v/>
      </c>
      <c r="AH136" s="1897" t="str">
        <f>IF(AH135="","",VLOOKUP(AH135,シフト記号表!$C$6:$L$47,10,FALSE))</f>
        <v/>
      </c>
      <c r="AI136" s="1897" t="str">
        <f>IF(AI135="","",VLOOKUP(AI135,シフト記号表!$C$6:$L$47,10,FALSE))</f>
        <v/>
      </c>
      <c r="AJ136" s="1912" t="str">
        <f>IF(AJ135="","",VLOOKUP(AJ135,シフト記号表!$C$6:$L$47,10,FALSE))</f>
        <v/>
      </c>
      <c r="AK136" s="1885" t="str">
        <f>IF(AK135="","",VLOOKUP(AK135,シフト記号表!$C$6:$L$47,10,FALSE))</f>
        <v/>
      </c>
      <c r="AL136" s="1897" t="str">
        <f>IF(AL135="","",VLOOKUP(AL135,シフト記号表!$C$6:$L$47,10,FALSE))</f>
        <v/>
      </c>
      <c r="AM136" s="1897" t="str">
        <f>IF(AM135="","",VLOOKUP(AM135,シフト記号表!$C$6:$L$47,10,FALSE))</f>
        <v/>
      </c>
      <c r="AN136" s="1897" t="str">
        <f>IF(AN135="","",VLOOKUP(AN135,シフト記号表!$C$6:$L$47,10,FALSE))</f>
        <v/>
      </c>
      <c r="AO136" s="1897" t="str">
        <f>IF(AO135="","",VLOOKUP(AO135,シフト記号表!$C$6:$L$47,10,FALSE))</f>
        <v/>
      </c>
      <c r="AP136" s="1897" t="str">
        <f>IF(AP135="","",VLOOKUP(AP135,シフト記号表!$C$6:$L$47,10,FALSE))</f>
        <v/>
      </c>
      <c r="AQ136" s="1912" t="str">
        <f>IF(AQ135="","",VLOOKUP(AQ135,シフト記号表!$C$6:$L$47,10,FALSE))</f>
        <v/>
      </c>
      <c r="AR136" s="1885" t="str">
        <f>IF(AR135="","",VLOOKUP(AR135,シフト記号表!$C$6:$L$47,10,FALSE))</f>
        <v/>
      </c>
      <c r="AS136" s="1897" t="str">
        <f>IF(AS135="","",VLOOKUP(AS135,シフト記号表!$C$6:$L$47,10,FALSE))</f>
        <v/>
      </c>
      <c r="AT136" s="1897" t="str">
        <f>IF(AT135="","",VLOOKUP(AT135,シフト記号表!$C$6:$L$47,10,FALSE))</f>
        <v/>
      </c>
      <c r="AU136" s="1897" t="str">
        <f>IF(AU135="","",VLOOKUP(AU135,シフト記号表!$C$6:$L$47,10,FALSE))</f>
        <v/>
      </c>
      <c r="AV136" s="1897" t="str">
        <f>IF(AV135="","",VLOOKUP(AV135,シフト記号表!$C$6:$L$47,10,FALSE))</f>
        <v/>
      </c>
      <c r="AW136" s="1897" t="str">
        <f>IF(AW135="","",VLOOKUP(AW135,シフト記号表!$C$6:$L$47,10,FALSE))</f>
        <v/>
      </c>
      <c r="AX136" s="1912" t="str">
        <f>IF(AX135="","",VLOOKUP(AX135,シフト記号表!$C$6:$L$47,10,FALSE))</f>
        <v/>
      </c>
      <c r="AY136" s="1885" t="str">
        <f>IF(AY135="","",VLOOKUP(AY135,シフト記号表!$C$6:$L$47,10,FALSE))</f>
        <v/>
      </c>
      <c r="AZ136" s="1897" t="str">
        <f>IF(AZ135="","",VLOOKUP(AZ135,シフト記号表!$C$6:$L$47,10,FALSE))</f>
        <v/>
      </c>
      <c r="BA136" s="1897" t="str">
        <f>IF(BA135="","",VLOOKUP(BA135,シフト記号表!$C$6:$L$47,10,FALSE))</f>
        <v/>
      </c>
      <c r="BB136" s="1945">
        <f>IF($BE$3="４週",SUM(W136:AX136),IF($BE$3="暦月",SUM(W136:BA136),""))</f>
        <v>0</v>
      </c>
      <c r="BC136" s="1953"/>
      <c r="BD136" s="1962">
        <f>IF($BE$3="４週",BB136/4,IF($BE$3="暦月",(BB136/($BE$8/7)),""))</f>
        <v>0</v>
      </c>
      <c r="BE136" s="1953"/>
      <c r="BF136" s="1973"/>
      <c r="BG136" s="1978"/>
      <c r="BH136" s="1978"/>
      <c r="BI136" s="1978"/>
      <c r="BJ136" s="1989"/>
    </row>
    <row r="137" spans="2:62" ht="20.25" customHeight="1">
      <c r="B137" s="1742">
        <f>B135+1</f>
        <v>62</v>
      </c>
      <c r="C137" s="1756"/>
      <c r="D137" s="1767"/>
      <c r="E137" s="1774"/>
      <c r="F137" s="1779"/>
      <c r="G137" s="1774"/>
      <c r="H137" s="1779"/>
      <c r="I137" s="1788"/>
      <c r="J137" s="1802"/>
      <c r="K137" s="1808"/>
      <c r="L137" s="1824"/>
      <c r="M137" s="1824"/>
      <c r="N137" s="1767"/>
      <c r="O137" s="1831"/>
      <c r="P137" s="1836"/>
      <c r="Q137" s="1836"/>
      <c r="R137" s="1836"/>
      <c r="S137" s="1847"/>
      <c r="T137" s="1857" t="s">
        <v>770</v>
      </c>
      <c r="U137" s="1864"/>
      <c r="V137" s="1875"/>
      <c r="W137" s="1886"/>
      <c r="X137" s="1898"/>
      <c r="Y137" s="1898"/>
      <c r="Z137" s="1898"/>
      <c r="AA137" s="1898"/>
      <c r="AB137" s="1898"/>
      <c r="AC137" s="1913"/>
      <c r="AD137" s="1886"/>
      <c r="AE137" s="1898"/>
      <c r="AF137" s="1898"/>
      <c r="AG137" s="1898"/>
      <c r="AH137" s="1898"/>
      <c r="AI137" s="1898"/>
      <c r="AJ137" s="1913"/>
      <c r="AK137" s="1886"/>
      <c r="AL137" s="1898"/>
      <c r="AM137" s="1898"/>
      <c r="AN137" s="1898"/>
      <c r="AO137" s="1898"/>
      <c r="AP137" s="1898"/>
      <c r="AQ137" s="1913"/>
      <c r="AR137" s="1886"/>
      <c r="AS137" s="1898"/>
      <c r="AT137" s="1898"/>
      <c r="AU137" s="1898"/>
      <c r="AV137" s="1898"/>
      <c r="AW137" s="1898"/>
      <c r="AX137" s="1913"/>
      <c r="AY137" s="1886"/>
      <c r="AZ137" s="1898"/>
      <c r="BA137" s="1937"/>
      <c r="BB137" s="1944"/>
      <c r="BC137" s="1952"/>
      <c r="BD137" s="1961"/>
      <c r="BE137" s="1967"/>
      <c r="BF137" s="1972"/>
      <c r="BG137" s="1977"/>
      <c r="BH137" s="1977"/>
      <c r="BI137" s="1977"/>
      <c r="BJ137" s="1988"/>
    </row>
    <row r="138" spans="2:62" ht="20.25" customHeight="1">
      <c r="B138" s="1743"/>
      <c r="C138" s="1757"/>
      <c r="D138" s="1768"/>
      <c r="E138" s="1776"/>
      <c r="F138" s="1781">
        <f>C137</f>
        <v>0</v>
      </c>
      <c r="G138" s="1776"/>
      <c r="H138" s="1781">
        <f>I137</f>
        <v>0</v>
      </c>
      <c r="I138" s="1789"/>
      <c r="J138" s="1803"/>
      <c r="K138" s="1809"/>
      <c r="L138" s="1825"/>
      <c r="M138" s="1825"/>
      <c r="N138" s="1768"/>
      <c r="O138" s="1831"/>
      <c r="P138" s="1836"/>
      <c r="Q138" s="1836"/>
      <c r="R138" s="1836"/>
      <c r="S138" s="1847"/>
      <c r="T138" s="1856" t="s">
        <v>128</v>
      </c>
      <c r="U138" s="1863"/>
      <c r="V138" s="1874"/>
      <c r="W138" s="1885" t="str">
        <f>IF(W137="","",VLOOKUP(W137,シフト記号表!$C$6:$L$47,10,FALSE))</f>
        <v/>
      </c>
      <c r="X138" s="1897" t="str">
        <f>IF(X137="","",VLOOKUP(X137,シフト記号表!$C$6:$L$47,10,FALSE))</f>
        <v/>
      </c>
      <c r="Y138" s="1897" t="str">
        <f>IF(Y137="","",VLOOKUP(Y137,シフト記号表!$C$6:$L$47,10,FALSE))</f>
        <v/>
      </c>
      <c r="Z138" s="1897" t="str">
        <f>IF(Z137="","",VLOOKUP(Z137,シフト記号表!$C$6:$L$47,10,FALSE))</f>
        <v/>
      </c>
      <c r="AA138" s="1897" t="str">
        <f>IF(AA137="","",VLOOKUP(AA137,シフト記号表!$C$6:$L$47,10,FALSE))</f>
        <v/>
      </c>
      <c r="AB138" s="1897" t="str">
        <f>IF(AB137="","",VLOOKUP(AB137,シフト記号表!$C$6:$L$47,10,FALSE))</f>
        <v/>
      </c>
      <c r="AC138" s="1912" t="str">
        <f>IF(AC137="","",VLOOKUP(AC137,シフト記号表!$C$6:$L$47,10,FALSE))</f>
        <v/>
      </c>
      <c r="AD138" s="1885" t="str">
        <f>IF(AD137="","",VLOOKUP(AD137,シフト記号表!$C$6:$L$47,10,FALSE))</f>
        <v/>
      </c>
      <c r="AE138" s="1897" t="str">
        <f>IF(AE137="","",VLOOKUP(AE137,シフト記号表!$C$6:$L$47,10,FALSE))</f>
        <v/>
      </c>
      <c r="AF138" s="1897" t="str">
        <f>IF(AF137="","",VLOOKUP(AF137,シフト記号表!$C$6:$L$47,10,FALSE))</f>
        <v/>
      </c>
      <c r="AG138" s="1897" t="str">
        <f>IF(AG137="","",VLOOKUP(AG137,シフト記号表!$C$6:$L$47,10,FALSE))</f>
        <v/>
      </c>
      <c r="AH138" s="1897" t="str">
        <f>IF(AH137="","",VLOOKUP(AH137,シフト記号表!$C$6:$L$47,10,FALSE))</f>
        <v/>
      </c>
      <c r="AI138" s="1897" t="str">
        <f>IF(AI137="","",VLOOKUP(AI137,シフト記号表!$C$6:$L$47,10,FALSE))</f>
        <v/>
      </c>
      <c r="AJ138" s="1912" t="str">
        <f>IF(AJ137="","",VLOOKUP(AJ137,シフト記号表!$C$6:$L$47,10,FALSE))</f>
        <v/>
      </c>
      <c r="AK138" s="1885" t="str">
        <f>IF(AK137="","",VLOOKUP(AK137,シフト記号表!$C$6:$L$47,10,FALSE))</f>
        <v/>
      </c>
      <c r="AL138" s="1897" t="str">
        <f>IF(AL137="","",VLOOKUP(AL137,シフト記号表!$C$6:$L$47,10,FALSE))</f>
        <v/>
      </c>
      <c r="AM138" s="1897" t="str">
        <f>IF(AM137="","",VLOOKUP(AM137,シフト記号表!$C$6:$L$47,10,FALSE))</f>
        <v/>
      </c>
      <c r="AN138" s="1897" t="str">
        <f>IF(AN137="","",VLOOKUP(AN137,シフト記号表!$C$6:$L$47,10,FALSE))</f>
        <v/>
      </c>
      <c r="AO138" s="1897" t="str">
        <f>IF(AO137="","",VLOOKUP(AO137,シフト記号表!$C$6:$L$47,10,FALSE))</f>
        <v/>
      </c>
      <c r="AP138" s="1897" t="str">
        <f>IF(AP137="","",VLOOKUP(AP137,シフト記号表!$C$6:$L$47,10,FALSE))</f>
        <v/>
      </c>
      <c r="AQ138" s="1912" t="str">
        <f>IF(AQ137="","",VLOOKUP(AQ137,シフト記号表!$C$6:$L$47,10,FALSE))</f>
        <v/>
      </c>
      <c r="AR138" s="1885" t="str">
        <f>IF(AR137="","",VLOOKUP(AR137,シフト記号表!$C$6:$L$47,10,FALSE))</f>
        <v/>
      </c>
      <c r="AS138" s="1897" t="str">
        <f>IF(AS137="","",VLOOKUP(AS137,シフト記号表!$C$6:$L$47,10,FALSE))</f>
        <v/>
      </c>
      <c r="AT138" s="1897" t="str">
        <f>IF(AT137="","",VLOOKUP(AT137,シフト記号表!$C$6:$L$47,10,FALSE))</f>
        <v/>
      </c>
      <c r="AU138" s="1897" t="str">
        <f>IF(AU137="","",VLOOKUP(AU137,シフト記号表!$C$6:$L$47,10,FALSE))</f>
        <v/>
      </c>
      <c r="AV138" s="1897" t="str">
        <f>IF(AV137="","",VLOOKUP(AV137,シフト記号表!$C$6:$L$47,10,FALSE))</f>
        <v/>
      </c>
      <c r="AW138" s="1897" t="str">
        <f>IF(AW137="","",VLOOKUP(AW137,シフト記号表!$C$6:$L$47,10,FALSE))</f>
        <v/>
      </c>
      <c r="AX138" s="1912" t="str">
        <f>IF(AX137="","",VLOOKUP(AX137,シフト記号表!$C$6:$L$47,10,FALSE))</f>
        <v/>
      </c>
      <c r="AY138" s="1885" t="str">
        <f>IF(AY137="","",VLOOKUP(AY137,シフト記号表!$C$6:$L$47,10,FALSE))</f>
        <v/>
      </c>
      <c r="AZ138" s="1897" t="str">
        <f>IF(AZ137="","",VLOOKUP(AZ137,シフト記号表!$C$6:$L$47,10,FALSE))</f>
        <v/>
      </c>
      <c r="BA138" s="1897" t="str">
        <f>IF(BA137="","",VLOOKUP(BA137,シフト記号表!$C$6:$L$47,10,FALSE))</f>
        <v/>
      </c>
      <c r="BB138" s="1945">
        <f>IF($BE$3="４週",SUM(W138:AX138),IF($BE$3="暦月",SUM(W138:BA138),""))</f>
        <v>0</v>
      </c>
      <c r="BC138" s="1953"/>
      <c r="BD138" s="1962">
        <f>IF($BE$3="４週",BB138/4,IF($BE$3="暦月",(BB138/($BE$8/7)),""))</f>
        <v>0</v>
      </c>
      <c r="BE138" s="1953"/>
      <c r="BF138" s="1973"/>
      <c r="BG138" s="1978"/>
      <c r="BH138" s="1978"/>
      <c r="BI138" s="1978"/>
      <c r="BJ138" s="1989"/>
    </row>
    <row r="139" spans="2:62" ht="20.25" customHeight="1">
      <c r="B139" s="1742">
        <f>B137+1</f>
        <v>63</v>
      </c>
      <c r="C139" s="1756"/>
      <c r="D139" s="1767"/>
      <c r="E139" s="1774"/>
      <c r="F139" s="1779"/>
      <c r="G139" s="1774"/>
      <c r="H139" s="1779"/>
      <c r="I139" s="1788"/>
      <c r="J139" s="1802"/>
      <c r="K139" s="1808"/>
      <c r="L139" s="1824"/>
      <c r="M139" s="1824"/>
      <c r="N139" s="1767"/>
      <c r="O139" s="1831"/>
      <c r="P139" s="1836"/>
      <c r="Q139" s="1836"/>
      <c r="R139" s="1836"/>
      <c r="S139" s="1847"/>
      <c r="T139" s="1857" t="s">
        <v>770</v>
      </c>
      <c r="U139" s="1864"/>
      <c r="V139" s="1875"/>
      <c r="W139" s="1886"/>
      <c r="X139" s="1898"/>
      <c r="Y139" s="1898"/>
      <c r="Z139" s="1898"/>
      <c r="AA139" s="1898"/>
      <c r="AB139" s="1898"/>
      <c r="AC139" s="1913"/>
      <c r="AD139" s="1886"/>
      <c r="AE139" s="1898"/>
      <c r="AF139" s="1898"/>
      <c r="AG139" s="1898"/>
      <c r="AH139" s="1898"/>
      <c r="AI139" s="1898"/>
      <c r="AJ139" s="1913"/>
      <c r="AK139" s="1886"/>
      <c r="AL139" s="1898"/>
      <c r="AM139" s="1898"/>
      <c r="AN139" s="1898"/>
      <c r="AO139" s="1898"/>
      <c r="AP139" s="1898"/>
      <c r="AQ139" s="1913"/>
      <c r="AR139" s="1886"/>
      <c r="AS139" s="1898"/>
      <c r="AT139" s="1898"/>
      <c r="AU139" s="1898"/>
      <c r="AV139" s="1898"/>
      <c r="AW139" s="1898"/>
      <c r="AX139" s="1913"/>
      <c r="AY139" s="1886"/>
      <c r="AZ139" s="1898"/>
      <c r="BA139" s="1937"/>
      <c r="BB139" s="1944"/>
      <c r="BC139" s="1952"/>
      <c r="BD139" s="1961"/>
      <c r="BE139" s="1967"/>
      <c r="BF139" s="1972"/>
      <c r="BG139" s="1977"/>
      <c r="BH139" s="1977"/>
      <c r="BI139" s="1977"/>
      <c r="BJ139" s="1988"/>
    </row>
    <row r="140" spans="2:62" ht="20.25" customHeight="1">
      <c r="B140" s="1743"/>
      <c r="C140" s="1757"/>
      <c r="D140" s="1768"/>
      <c r="E140" s="1776"/>
      <c r="F140" s="1781">
        <f>C139</f>
        <v>0</v>
      </c>
      <c r="G140" s="1776"/>
      <c r="H140" s="1781">
        <f>I139</f>
        <v>0</v>
      </c>
      <c r="I140" s="1789"/>
      <c r="J140" s="1803"/>
      <c r="K140" s="1809"/>
      <c r="L140" s="1825"/>
      <c r="M140" s="1825"/>
      <c r="N140" s="1768"/>
      <c r="O140" s="1831"/>
      <c r="P140" s="1836"/>
      <c r="Q140" s="1836"/>
      <c r="R140" s="1836"/>
      <c r="S140" s="1847"/>
      <c r="T140" s="1856" t="s">
        <v>128</v>
      </c>
      <c r="U140" s="1863"/>
      <c r="V140" s="1874"/>
      <c r="W140" s="1885" t="str">
        <f>IF(W139="","",VLOOKUP(W139,シフト記号表!$C$6:$L$47,10,FALSE))</f>
        <v/>
      </c>
      <c r="X140" s="1897" t="str">
        <f>IF(X139="","",VLOOKUP(X139,シフト記号表!$C$6:$L$47,10,FALSE))</f>
        <v/>
      </c>
      <c r="Y140" s="1897" t="str">
        <f>IF(Y139="","",VLOOKUP(Y139,シフト記号表!$C$6:$L$47,10,FALSE))</f>
        <v/>
      </c>
      <c r="Z140" s="1897" t="str">
        <f>IF(Z139="","",VLOOKUP(Z139,シフト記号表!$C$6:$L$47,10,FALSE))</f>
        <v/>
      </c>
      <c r="AA140" s="1897" t="str">
        <f>IF(AA139="","",VLOOKUP(AA139,シフト記号表!$C$6:$L$47,10,FALSE))</f>
        <v/>
      </c>
      <c r="AB140" s="1897" t="str">
        <f>IF(AB139="","",VLOOKUP(AB139,シフト記号表!$C$6:$L$47,10,FALSE))</f>
        <v/>
      </c>
      <c r="AC140" s="1912" t="str">
        <f>IF(AC139="","",VLOOKUP(AC139,シフト記号表!$C$6:$L$47,10,FALSE))</f>
        <v/>
      </c>
      <c r="AD140" s="1885" t="str">
        <f>IF(AD139="","",VLOOKUP(AD139,シフト記号表!$C$6:$L$47,10,FALSE))</f>
        <v/>
      </c>
      <c r="AE140" s="1897" t="str">
        <f>IF(AE139="","",VLOOKUP(AE139,シフト記号表!$C$6:$L$47,10,FALSE))</f>
        <v/>
      </c>
      <c r="AF140" s="1897" t="str">
        <f>IF(AF139="","",VLOOKUP(AF139,シフト記号表!$C$6:$L$47,10,FALSE))</f>
        <v/>
      </c>
      <c r="AG140" s="1897" t="str">
        <f>IF(AG139="","",VLOOKUP(AG139,シフト記号表!$C$6:$L$47,10,FALSE))</f>
        <v/>
      </c>
      <c r="AH140" s="1897" t="str">
        <f>IF(AH139="","",VLOOKUP(AH139,シフト記号表!$C$6:$L$47,10,FALSE))</f>
        <v/>
      </c>
      <c r="AI140" s="1897" t="str">
        <f>IF(AI139="","",VLOOKUP(AI139,シフト記号表!$C$6:$L$47,10,FALSE))</f>
        <v/>
      </c>
      <c r="AJ140" s="1912" t="str">
        <f>IF(AJ139="","",VLOOKUP(AJ139,シフト記号表!$C$6:$L$47,10,FALSE))</f>
        <v/>
      </c>
      <c r="AK140" s="1885" t="str">
        <f>IF(AK139="","",VLOOKUP(AK139,シフト記号表!$C$6:$L$47,10,FALSE))</f>
        <v/>
      </c>
      <c r="AL140" s="1897" t="str">
        <f>IF(AL139="","",VLOOKUP(AL139,シフト記号表!$C$6:$L$47,10,FALSE))</f>
        <v/>
      </c>
      <c r="AM140" s="1897" t="str">
        <f>IF(AM139="","",VLOOKUP(AM139,シフト記号表!$C$6:$L$47,10,FALSE))</f>
        <v/>
      </c>
      <c r="AN140" s="1897" t="str">
        <f>IF(AN139="","",VLOOKUP(AN139,シフト記号表!$C$6:$L$47,10,FALSE))</f>
        <v/>
      </c>
      <c r="AO140" s="1897" t="str">
        <f>IF(AO139="","",VLOOKUP(AO139,シフト記号表!$C$6:$L$47,10,FALSE))</f>
        <v/>
      </c>
      <c r="AP140" s="1897" t="str">
        <f>IF(AP139="","",VLOOKUP(AP139,シフト記号表!$C$6:$L$47,10,FALSE))</f>
        <v/>
      </c>
      <c r="AQ140" s="1912" t="str">
        <f>IF(AQ139="","",VLOOKUP(AQ139,シフト記号表!$C$6:$L$47,10,FALSE))</f>
        <v/>
      </c>
      <c r="AR140" s="1885" t="str">
        <f>IF(AR139="","",VLOOKUP(AR139,シフト記号表!$C$6:$L$47,10,FALSE))</f>
        <v/>
      </c>
      <c r="AS140" s="1897" t="str">
        <f>IF(AS139="","",VLOOKUP(AS139,シフト記号表!$C$6:$L$47,10,FALSE))</f>
        <v/>
      </c>
      <c r="AT140" s="1897" t="str">
        <f>IF(AT139="","",VLOOKUP(AT139,シフト記号表!$C$6:$L$47,10,FALSE))</f>
        <v/>
      </c>
      <c r="AU140" s="1897" t="str">
        <f>IF(AU139="","",VLOOKUP(AU139,シフト記号表!$C$6:$L$47,10,FALSE))</f>
        <v/>
      </c>
      <c r="AV140" s="1897" t="str">
        <f>IF(AV139="","",VLOOKUP(AV139,シフト記号表!$C$6:$L$47,10,FALSE))</f>
        <v/>
      </c>
      <c r="AW140" s="1897" t="str">
        <f>IF(AW139="","",VLOOKUP(AW139,シフト記号表!$C$6:$L$47,10,FALSE))</f>
        <v/>
      </c>
      <c r="AX140" s="1912" t="str">
        <f>IF(AX139="","",VLOOKUP(AX139,シフト記号表!$C$6:$L$47,10,FALSE))</f>
        <v/>
      </c>
      <c r="AY140" s="1885" t="str">
        <f>IF(AY139="","",VLOOKUP(AY139,シフト記号表!$C$6:$L$47,10,FALSE))</f>
        <v/>
      </c>
      <c r="AZ140" s="1897" t="str">
        <f>IF(AZ139="","",VLOOKUP(AZ139,シフト記号表!$C$6:$L$47,10,FALSE))</f>
        <v/>
      </c>
      <c r="BA140" s="1897" t="str">
        <f>IF(BA139="","",VLOOKUP(BA139,シフト記号表!$C$6:$L$47,10,FALSE))</f>
        <v/>
      </c>
      <c r="BB140" s="1945">
        <f>IF($BE$3="４週",SUM(W140:AX140),IF($BE$3="暦月",SUM(W140:BA140),""))</f>
        <v>0</v>
      </c>
      <c r="BC140" s="1953"/>
      <c r="BD140" s="1962">
        <f>IF($BE$3="４週",BB140/4,IF($BE$3="暦月",(BB140/($BE$8/7)),""))</f>
        <v>0</v>
      </c>
      <c r="BE140" s="1953"/>
      <c r="BF140" s="1973"/>
      <c r="BG140" s="1978"/>
      <c r="BH140" s="1978"/>
      <c r="BI140" s="1978"/>
      <c r="BJ140" s="1989"/>
    </row>
    <row r="141" spans="2:62" ht="20.25" customHeight="1">
      <c r="B141" s="1742">
        <f>B139+1</f>
        <v>64</v>
      </c>
      <c r="C141" s="1756"/>
      <c r="D141" s="1767"/>
      <c r="E141" s="1774"/>
      <c r="F141" s="1779"/>
      <c r="G141" s="1774"/>
      <c r="H141" s="1779"/>
      <c r="I141" s="1788"/>
      <c r="J141" s="1802"/>
      <c r="K141" s="1808"/>
      <c r="L141" s="1824"/>
      <c r="M141" s="1824"/>
      <c r="N141" s="1767"/>
      <c r="O141" s="1831"/>
      <c r="P141" s="1836"/>
      <c r="Q141" s="1836"/>
      <c r="R141" s="1836"/>
      <c r="S141" s="1847"/>
      <c r="T141" s="1857" t="s">
        <v>770</v>
      </c>
      <c r="U141" s="1864"/>
      <c r="V141" s="1875"/>
      <c r="W141" s="1886"/>
      <c r="X141" s="1898"/>
      <c r="Y141" s="1898"/>
      <c r="Z141" s="1898"/>
      <c r="AA141" s="1898"/>
      <c r="AB141" s="1898"/>
      <c r="AC141" s="1913"/>
      <c r="AD141" s="1886"/>
      <c r="AE141" s="1898"/>
      <c r="AF141" s="1898"/>
      <c r="AG141" s="1898"/>
      <c r="AH141" s="1898"/>
      <c r="AI141" s="1898"/>
      <c r="AJ141" s="1913"/>
      <c r="AK141" s="1886"/>
      <c r="AL141" s="1898"/>
      <c r="AM141" s="1898"/>
      <c r="AN141" s="1898"/>
      <c r="AO141" s="1898"/>
      <c r="AP141" s="1898"/>
      <c r="AQ141" s="1913"/>
      <c r="AR141" s="1886"/>
      <c r="AS141" s="1898"/>
      <c r="AT141" s="1898"/>
      <c r="AU141" s="1898"/>
      <c r="AV141" s="1898"/>
      <c r="AW141" s="1898"/>
      <c r="AX141" s="1913"/>
      <c r="AY141" s="1886"/>
      <c r="AZ141" s="1898"/>
      <c r="BA141" s="1937"/>
      <c r="BB141" s="1944"/>
      <c r="BC141" s="1952"/>
      <c r="BD141" s="1961"/>
      <c r="BE141" s="1967"/>
      <c r="BF141" s="1972"/>
      <c r="BG141" s="1977"/>
      <c r="BH141" s="1977"/>
      <c r="BI141" s="1977"/>
      <c r="BJ141" s="1988"/>
    </row>
    <row r="142" spans="2:62" ht="20.25" customHeight="1">
      <c r="B142" s="1743"/>
      <c r="C142" s="1757"/>
      <c r="D142" s="1768"/>
      <c r="E142" s="1776"/>
      <c r="F142" s="1781">
        <f>C141</f>
        <v>0</v>
      </c>
      <c r="G142" s="1776"/>
      <c r="H142" s="1781">
        <f>I141</f>
        <v>0</v>
      </c>
      <c r="I142" s="1789"/>
      <c r="J142" s="1803"/>
      <c r="K142" s="1809"/>
      <c r="L142" s="1825"/>
      <c r="M142" s="1825"/>
      <c r="N142" s="1768"/>
      <c r="O142" s="1831"/>
      <c r="P142" s="1836"/>
      <c r="Q142" s="1836"/>
      <c r="R142" s="1836"/>
      <c r="S142" s="1847"/>
      <c r="T142" s="1856" t="s">
        <v>128</v>
      </c>
      <c r="U142" s="1863"/>
      <c r="V142" s="1874"/>
      <c r="W142" s="1885" t="str">
        <f>IF(W141="","",VLOOKUP(W141,シフト記号表!$C$6:$L$47,10,FALSE))</f>
        <v/>
      </c>
      <c r="X142" s="1897" t="str">
        <f>IF(X141="","",VLOOKUP(X141,シフト記号表!$C$6:$L$47,10,FALSE))</f>
        <v/>
      </c>
      <c r="Y142" s="1897" t="str">
        <f>IF(Y141="","",VLOOKUP(Y141,シフト記号表!$C$6:$L$47,10,FALSE))</f>
        <v/>
      </c>
      <c r="Z142" s="1897" t="str">
        <f>IF(Z141="","",VLOOKUP(Z141,シフト記号表!$C$6:$L$47,10,FALSE))</f>
        <v/>
      </c>
      <c r="AA142" s="1897" t="str">
        <f>IF(AA141="","",VLOOKUP(AA141,シフト記号表!$C$6:$L$47,10,FALSE))</f>
        <v/>
      </c>
      <c r="AB142" s="1897" t="str">
        <f>IF(AB141="","",VLOOKUP(AB141,シフト記号表!$C$6:$L$47,10,FALSE))</f>
        <v/>
      </c>
      <c r="AC142" s="1912" t="str">
        <f>IF(AC141="","",VLOOKUP(AC141,シフト記号表!$C$6:$L$47,10,FALSE))</f>
        <v/>
      </c>
      <c r="AD142" s="1885" t="str">
        <f>IF(AD141="","",VLOOKUP(AD141,シフト記号表!$C$6:$L$47,10,FALSE))</f>
        <v/>
      </c>
      <c r="AE142" s="1897" t="str">
        <f>IF(AE141="","",VLOOKUP(AE141,シフト記号表!$C$6:$L$47,10,FALSE))</f>
        <v/>
      </c>
      <c r="AF142" s="1897" t="str">
        <f>IF(AF141="","",VLOOKUP(AF141,シフト記号表!$C$6:$L$47,10,FALSE))</f>
        <v/>
      </c>
      <c r="AG142" s="1897" t="str">
        <f>IF(AG141="","",VLOOKUP(AG141,シフト記号表!$C$6:$L$47,10,FALSE))</f>
        <v/>
      </c>
      <c r="AH142" s="1897" t="str">
        <f>IF(AH141="","",VLOOKUP(AH141,シフト記号表!$C$6:$L$47,10,FALSE))</f>
        <v/>
      </c>
      <c r="AI142" s="1897" t="str">
        <f>IF(AI141="","",VLOOKUP(AI141,シフト記号表!$C$6:$L$47,10,FALSE))</f>
        <v/>
      </c>
      <c r="AJ142" s="1912" t="str">
        <f>IF(AJ141="","",VLOOKUP(AJ141,シフト記号表!$C$6:$L$47,10,FALSE))</f>
        <v/>
      </c>
      <c r="AK142" s="1885" t="str">
        <f>IF(AK141="","",VLOOKUP(AK141,シフト記号表!$C$6:$L$47,10,FALSE))</f>
        <v/>
      </c>
      <c r="AL142" s="1897" t="str">
        <f>IF(AL141="","",VLOOKUP(AL141,シフト記号表!$C$6:$L$47,10,FALSE))</f>
        <v/>
      </c>
      <c r="AM142" s="1897" t="str">
        <f>IF(AM141="","",VLOOKUP(AM141,シフト記号表!$C$6:$L$47,10,FALSE))</f>
        <v/>
      </c>
      <c r="AN142" s="1897" t="str">
        <f>IF(AN141="","",VLOOKUP(AN141,シフト記号表!$C$6:$L$47,10,FALSE))</f>
        <v/>
      </c>
      <c r="AO142" s="1897" t="str">
        <f>IF(AO141="","",VLOOKUP(AO141,シフト記号表!$C$6:$L$47,10,FALSE))</f>
        <v/>
      </c>
      <c r="AP142" s="1897" t="str">
        <f>IF(AP141="","",VLOOKUP(AP141,シフト記号表!$C$6:$L$47,10,FALSE))</f>
        <v/>
      </c>
      <c r="AQ142" s="1912" t="str">
        <f>IF(AQ141="","",VLOOKUP(AQ141,シフト記号表!$C$6:$L$47,10,FALSE))</f>
        <v/>
      </c>
      <c r="AR142" s="1885" t="str">
        <f>IF(AR141="","",VLOOKUP(AR141,シフト記号表!$C$6:$L$47,10,FALSE))</f>
        <v/>
      </c>
      <c r="AS142" s="1897" t="str">
        <f>IF(AS141="","",VLOOKUP(AS141,シフト記号表!$C$6:$L$47,10,FALSE))</f>
        <v/>
      </c>
      <c r="AT142" s="1897" t="str">
        <f>IF(AT141="","",VLOOKUP(AT141,シフト記号表!$C$6:$L$47,10,FALSE))</f>
        <v/>
      </c>
      <c r="AU142" s="1897" t="str">
        <f>IF(AU141="","",VLOOKUP(AU141,シフト記号表!$C$6:$L$47,10,FALSE))</f>
        <v/>
      </c>
      <c r="AV142" s="1897" t="str">
        <f>IF(AV141="","",VLOOKUP(AV141,シフト記号表!$C$6:$L$47,10,FALSE))</f>
        <v/>
      </c>
      <c r="AW142" s="1897" t="str">
        <f>IF(AW141="","",VLOOKUP(AW141,シフト記号表!$C$6:$L$47,10,FALSE))</f>
        <v/>
      </c>
      <c r="AX142" s="1912" t="str">
        <f>IF(AX141="","",VLOOKUP(AX141,シフト記号表!$C$6:$L$47,10,FALSE))</f>
        <v/>
      </c>
      <c r="AY142" s="1885" t="str">
        <f>IF(AY141="","",VLOOKUP(AY141,シフト記号表!$C$6:$L$47,10,FALSE))</f>
        <v/>
      </c>
      <c r="AZ142" s="1897" t="str">
        <f>IF(AZ141="","",VLOOKUP(AZ141,シフト記号表!$C$6:$L$47,10,FALSE))</f>
        <v/>
      </c>
      <c r="BA142" s="1897" t="str">
        <f>IF(BA141="","",VLOOKUP(BA141,シフト記号表!$C$6:$L$47,10,FALSE))</f>
        <v/>
      </c>
      <c r="BB142" s="1945">
        <f>IF($BE$3="４週",SUM(W142:AX142),IF($BE$3="暦月",SUM(W142:BA142),""))</f>
        <v>0</v>
      </c>
      <c r="BC142" s="1953"/>
      <c r="BD142" s="1962">
        <f>IF($BE$3="４週",BB142/4,IF($BE$3="暦月",(BB142/($BE$8/7)),""))</f>
        <v>0</v>
      </c>
      <c r="BE142" s="1953"/>
      <c r="BF142" s="1973"/>
      <c r="BG142" s="1978"/>
      <c r="BH142" s="1978"/>
      <c r="BI142" s="1978"/>
      <c r="BJ142" s="1989"/>
    </row>
    <row r="143" spans="2:62" ht="20.25" customHeight="1">
      <c r="B143" s="1742">
        <f>B141+1</f>
        <v>65</v>
      </c>
      <c r="C143" s="1756"/>
      <c r="D143" s="1767"/>
      <c r="E143" s="1774"/>
      <c r="F143" s="1779"/>
      <c r="G143" s="1774"/>
      <c r="H143" s="1779"/>
      <c r="I143" s="1788"/>
      <c r="J143" s="1802"/>
      <c r="K143" s="1808"/>
      <c r="L143" s="1824"/>
      <c r="M143" s="1824"/>
      <c r="N143" s="1767"/>
      <c r="O143" s="1831"/>
      <c r="P143" s="1836"/>
      <c r="Q143" s="1836"/>
      <c r="R143" s="1836"/>
      <c r="S143" s="1847"/>
      <c r="T143" s="1857" t="s">
        <v>770</v>
      </c>
      <c r="U143" s="1864"/>
      <c r="V143" s="1875"/>
      <c r="W143" s="1886"/>
      <c r="X143" s="1898"/>
      <c r="Y143" s="1898"/>
      <c r="Z143" s="1898"/>
      <c r="AA143" s="1898"/>
      <c r="AB143" s="1898"/>
      <c r="AC143" s="1913"/>
      <c r="AD143" s="1886"/>
      <c r="AE143" s="1898"/>
      <c r="AF143" s="1898"/>
      <c r="AG143" s="1898"/>
      <c r="AH143" s="1898"/>
      <c r="AI143" s="1898"/>
      <c r="AJ143" s="1913"/>
      <c r="AK143" s="1886"/>
      <c r="AL143" s="1898"/>
      <c r="AM143" s="1898"/>
      <c r="AN143" s="1898"/>
      <c r="AO143" s="1898"/>
      <c r="AP143" s="1898"/>
      <c r="AQ143" s="1913"/>
      <c r="AR143" s="1886"/>
      <c r="AS143" s="1898"/>
      <c r="AT143" s="1898"/>
      <c r="AU143" s="1898"/>
      <c r="AV143" s="1898"/>
      <c r="AW143" s="1898"/>
      <c r="AX143" s="1913"/>
      <c r="AY143" s="1886"/>
      <c r="AZ143" s="1898"/>
      <c r="BA143" s="1937"/>
      <c r="BB143" s="1944"/>
      <c r="BC143" s="1952"/>
      <c r="BD143" s="1961"/>
      <c r="BE143" s="1967"/>
      <c r="BF143" s="1972"/>
      <c r="BG143" s="1977"/>
      <c r="BH143" s="1977"/>
      <c r="BI143" s="1977"/>
      <c r="BJ143" s="1988"/>
    </row>
    <row r="144" spans="2:62" ht="20.25" customHeight="1">
      <c r="B144" s="1743"/>
      <c r="C144" s="1757"/>
      <c r="D144" s="1768"/>
      <c r="E144" s="1776"/>
      <c r="F144" s="1781">
        <f>C143</f>
        <v>0</v>
      </c>
      <c r="G144" s="1776"/>
      <c r="H144" s="1781">
        <f>I143</f>
        <v>0</v>
      </c>
      <c r="I144" s="1789"/>
      <c r="J144" s="1803"/>
      <c r="K144" s="1809"/>
      <c r="L144" s="1825"/>
      <c r="M144" s="1825"/>
      <c r="N144" s="1768"/>
      <c r="O144" s="1831"/>
      <c r="P144" s="1836"/>
      <c r="Q144" s="1836"/>
      <c r="R144" s="1836"/>
      <c r="S144" s="1847"/>
      <c r="T144" s="1856" t="s">
        <v>128</v>
      </c>
      <c r="U144" s="1863"/>
      <c r="V144" s="1874"/>
      <c r="W144" s="1885" t="str">
        <f>IF(W143="","",VLOOKUP(W143,シフト記号表!$C$6:$L$47,10,FALSE))</f>
        <v/>
      </c>
      <c r="X144" s="1897" t="str">
        <f>IF(X143="","",VLOOKUP(X143,シフト記号表!$C$6:$L$47,10,FALSE))</f>
        <v/>
      </c>
      <c r="Y144" s="1897" t="str">
        <f>IF(Y143="","",VLOOKUP(Y143,シフト記号表!$C$6:$L$47,10,FALSE))</f>
        <v/>
      </c>
      <c r="Z144" s="1897" t="str">
        <f>IF(Z143="","",VLOOKUP(Z143,シフト記号表!$C$6:$L$47,10,FALSE))</f>
        <v/>
      </c>
      <c r="AA144" s="1897" t="str">
        <f>IF(AA143="","",VLOOKUP(AA143,シフト記号表!$C$6:$L$47,10,FALSE))</f>
        <v/>
      </c>
      <c r="AB144" s="1897" t="str">
        <f>IF(AB143="","",VLOOKUP(AB143,シフト記号表!$C$6:$L$47,10,FALSE))</f>
        <v/>
      </c>
      <c r="AC144" s="1912" t="str">
        <f>IF(AC143="","",VLOOKUP(AC143,シフト記号表!$C$6:$L$47,10,FALSE))</f>
        <v/>
      </c>
      <c r="AD144" s="1885" t="str">
        <f>IF(AD143="","",VLOOKUP(AD143,シフト記号表!$C$6:$L$47,10,FALSE))</f>
        <v/>
      </c>
      <c r="AE144" s="1897" t="str">
        <f>IF(AE143="","",VLOOKUP(AE143,シフト記号表!$C$6:$L$47,10,FALSE))</f>
        <v/>
      </c>
      <c r="AF144" s="1897" t="str">
        <f>IF(AF143="","",VLOOKUP(AF143,シフト記号表!$C$6:$L$47,10,FALSE))</f>
        <v/>
      </c>
      <c r="AG144" s="1897" t="str">
        <f>IF(AG143="","",VLOOKUP(AG143,シフト記号表!$C$6:$L$47,10,FALSE))</f>
        <v/>
      </c>
      <c r="AH144" s="1897" t="str">
        <f>IF(AH143="","",VLOOKUP(AH143,シフト記号表!$C$6:$L$47,10,FALSE))</f>
        <v/>
      </c>
      <c r="AI144" s="1897" t="str">
        <f>IF(AI143="","",VLOOKUP(AI143,シフト記号表!$C$6:$L$47,10,FALSE))</f>
        <v/>
      </c>
      <c r="AJ144" s="1912" t="str">
        <f>IF(AJ143="","",VLOOKUP(AJ143,シフト記号表!$C$6:$L$47,10,FALSE))</f>
        <v/>
      </c>
      <c r="AK144" s="1885" t="str">
        <f>IF(AK143="","",VLOOKUP(AK143,シフト記号表!$C$6:$L$47,10,FALSE))</f>
        <v/>
      </c>
      <c r="AL144" s="1897" t="str">
        <f>IF(AL143="","",VLOOKUP(AL143,シフト記号表!$C$6:$L$47,10,FALSE))</f>
        <v/>
      </c>
      <c r="AM144" s="1897" t="str">
        <f>IF(AM143="","",VLOOKUP(AM143,シフト記号表!$C$6:$L$47,10,FALSE))</f>
        <v/>
      </c>
      <c r="AN144" s="1897" t="str">
        <f>IF(AN143="","",VLOOKUP(AN143,シフト記号表!$C$6:$L$47,10,FALSE))</f>
        <v/>
      </c>
      <c r="AO144" s="1897" t="str">
        <f>IF(AO143="","",VLOOKUP(AO143,シフト記号表!$C$6:$L$47,10,FALSE))</f>
        <v/>
      </c>
      <c r="AP144" s="1897" t="str">
        <f>IF(AP143="","",VLOOKUP(AP143,シフト記号表!$C$6:$L$47,10,FALSE))</f>
        <v/>
      </c>
      <c r="AQ144" s="1912" t="str">
        <f>IF(AQ143="","",VLOOKUP(AQ143,シフト記号表!$C$6:$L$47,10,FALSE))</f>
        <v/>
      </c>
      <c r="AR144" s="1885" t="str">
        <f>IF(AR143="","",VLOOKUP(AR143,シフト記号表!$C$6:$L$47,10,FALSE))</f>
        <v/>
      </c>
      <c r="AS144" s="1897" t="str">
        <f>IF(AS143="","",VLOOKUP(AS143,シフト記号表!$C$6:$L$47,10,FALSE))</f>
        <v/>
      </c>
      <c r="AT144" s="1897" t="str">
        <f>IF(AT143="","",VLOOKUP(AT143,シフト記号表!$C$6:$L$47,10,FALSE))</f>
        <v/>
      </c>
      <c r="AU144" s="1897" t="str">
        <f>IF(AU143="","",VLOOKUP(AU143,シフト記号表!$C$6:$L$47,10,FALSE))</f>
        <v/>
      </c>
      <c r="AV144" s="1897" t="str">
        <f>IF(AV143="","",VLOOKUP(AV143,シフト記号表!$C$6:$L$47,10,FALSE))</f>
        <v/>
      </c>
      <c r="AW144" s="1897" t="str">
        <f>IF(AW143="","",VLOOKUP(AW143,シフト記号表!$C$6:$L$47,10,FALSE))</f>
        <v/>
      </c>
      <c r="AX144" s="1912" t="str">
        <f>IF(AX143="","",VLOOKUP(AX143,シフト記号表!$C$6:$L$47,10,FALSE))</f>
        <v/>
      </c>
      <c r="AY144" s="1885" t="str">
        <f>IF(AY143="","",VLOOKUP(AY143,シフト記号表!$C$6:$L$47,10,FALSE))</f>
        <v/>
      </c>
      <c r="AZ144" s="1897" t="str">
        <f>IF(AZ143="","",VLOOKUP(AZ143,シフト記号表!$C$6:$L$47,10,FALSE))</f>
        <v/>
      </c>
      <c r="BA144" s="1897" t="str">
        <f>IF(BA143="","",VLOOKUP(BA143,シフト記号表!$C$6:$L$47,10,FALSE))</f>
        <v/>
      </c>
      <c r="BB144" s="1945">
        <f>IF($BE$3="４週",SUM(W144:AX144),IF($BE$3="暦月",SUM(W144:BA144),""))</f>
        <v>0</v>
      </c>
      <c r="BC144" s="1953"/>
      <c r="BD144" s="1962">
        <f>IF($BE$3="４週",BB144/4,IF($BE$3="暦月",(BB144/($BE$8/7)),""))</f>
        <v>0</v>
      </c>
      <c r="BE144" s="1953"/>
      <c r="BF144" s="1973"/>
      <c r="BG144" s="1978"/>
      <c r="BH144" s="1978"/>
      <c r="BI144" s="1978"/>
      <c r="BJ144" s="1989"/>
    </row>
    <row r="145" spans="2:62" ht="20.25" customHeight="1">
      <c r="B145" s="1742">
        <f>B143+1</f>
        <v>66</v>
      </c>
      <c r="C145" s="1756"/>
      <c r="D145" s="1767"/>
      <c r="E145" s="1774"/>
      <c r="F145" s="1779"/>
      <c r="G145" s="1774"/>
      <c r="H145" s="1779"/>
      <c r="I145" s="1788"/>
      <c r="J145" s="1802"/>
      <c r="K145" s="1808"/>
      <c r="L145" s="1824"/>
      <c r="M145" s="1824"/>
      <c r="N145" s="1767"/>
      <c r="O145" s="1831"/>
      <c r="P145" s="1836"/>
      <c r="Q145" s="1836"/>
      <c r="R145" s="1836"/>
      <c r="S145" s="1847"/>
      <c r="T145" s="1857" t="s">
        <v>770</v>
      </c>
      <c r="U145" s="1864"/>
      <c r="V145" s="1875"/>
      <c r="W145" s="1886"/>
      <c r="X145" s="1898"/>
      <c r="Y145" s="1898"/>
      <c r="Z145" s="1898"/>
      <c r="AA145" s="1898"/>
      <c r="AB145" s="1898"/>
      <c r="AC145" s="1913"/>
      <c r="AD145" s="1886"/>
      <c r="AE145" s="1898"/>
      <c r="AF145" s="1898"/>
      <c r="AG145" s="1898"/>
      <c r="AH145" s="1898"/>
      <c r="AI145" s="1898"/>
      <c r="AJ145" s="1913"/>
      <c r="AK145" s="1886"/>
      <c r="AL145" s="1898"/>
      <c r="AM145" s="1898"/>
      <c r="AN145" s="1898"/>
      <c r="AO145" s="1898"/>
      <c r="AP145" s="1898"/>
      <c r="AQ145" s="1913"/>
      <c r="AR145" s="1886"/>
      <c r="AS145" s="1898"/>
      <c r="AT145" s="1898"/>
      <c r="AU145" s="1898"/>
      <c r="AV145" s="1898"/>
      <c r="AW145" s="1898"/>
      <c r="AX145" s="1913"/>
      <c r="AY145" s="1886"/>
      <c r="AZ145" s="1898"/>
      <c r="BA145" s="1937"/>
      <c r="BB145" s="1944"/>
      <c r="BC145" s="1952"/>
      <c r="BD145" s="1961"/>
      <c r="BE145" s="1967"/>
      <c r="BF145" s="1972"/>
      <c r="BG145" s="1977"/>
      <c r="BH145" s="1977"/>
      <c r="BI145" s="1977"/>
      <c r="BJ145" s="1988"/>
    </row>
    <row r="146" spans="2:62" ht="20.25" customHeight="1">
      <c r="B146" s="1743"/>
      <c r="C146" s="1757"/>
      <c r="D146" s="1768"/>
      <c r="E146" s="1776"/>
      <c r="F146" s="1781">
        <f>C145</f>
        <v>0</v>
      </c>
      <c r="G146" s="1776"/>
      <c r="H146" s="1781">
        <f>I145</f>
        <v>0</v>
      </c>
      <c r="I146" s="1789"/>
      <c r="J146" s="1803"/>
      <c r="K146" s="1809"/>
      <c r="L146" s="1825"/>
      <c r="M146" s="1825"/>
      <c r="N146" s="1768"/>
      <c r="O146" s="1831"/>
      <c r="P146" s="1836"/>
      <c r="Q146" s="1836"/>
      <c r="R146" s="1836"/>
      <c r="S146" s="1847"/>
      <c r="T146" s="1856" t="s">
        <v>128</v>
      </c>
      <c r="U146" s="1863"/>
      <c r="V146" s="1874"/>
      <c r="W146" s="1885" t="str">
        <f>IF(W145="","",VLOOKUP(W145,シフト記号表!$C$6:$L$47,10,FALSE))</f>
        <v/>
      </c>
      <c r="X146" s="1897" t="str">
        <f>IF(X145="","",VLOOKUP(X145,シフト記号表!$C$6:$L$47,10,FALSE))</f>
        <v/>
      </c>
      <c r="Y146" s="1897" t="str">
        <f>IF(Y145="","",VLOOKUP(Y145,シフト記号表!$C$6:$L$47,10,FALSE))</f>
        <v/>
      </c>
      <c r="Z146" s="1897" t="str">
        <f>IF(Z145="","",VLOOKUP(Z145,シフト記号表!$C$6:$L$47,10,FALSE))</f>
        <v/>
      </c>
      <c r="AA146" s="1897" t="str">
        <f>IF(AA145="","",VLOOKUP(AA145,シフト記号表!$C$6:$L$47,10,FALSE))</f>
        <v/>
      </c>
      <c r="AB146" s="1897" t="str">
        <f>IF(AB145="","",VLOOKUP(AB145,シフト記号表!$C$6:$L$47,10,FALSE))</f>
        <v/>
      </c>
      <c r="AC146" s="1912" t="str">
        <f>IF(AC145="","",VLOOKUP(AC145,シフト記号表!$C$6:$L$47,10,FALSE))</f>
        <v/>
      </c>
      <c r="AD146" s="1885" t="str">
        <f>IF(AD145="","",VLOOKUP(AD145,シフト記号表!$C$6:$L$47,10,FALSE))</f>
        <v/>
      </c>
      <c r="AE146" s="1897" t="str">
        <f>IF(AE145="","",VLOOKUP(AE145,シフト記号表!$C$6:$L$47,10,FALSE))</f>
        <v/>
      </c>
      <c r="AF146" s="1897" t="str">
        <f>IF(AF145="","",VLOOKUP(AF145,シフト記号表!$C$6:$L$47,10,FALSE))</f>
        <v/>
      </c>
      <c r="AG146" s="1897" t="str">
        <f>IF(AG145="","",VLOOKUP(AG145,シフト記号表!$C$6:$L$47,10,FALSE))</f>
        <v/>
      </c>
      <c r="AH146" s="1897" t="str">
        <f>IF(AH145="","",VLOOKUP(AH145,シフト記号表!$C$6:$L$47,10,FALSE))</f>
        <v/>
      </c>
      <c r="AI146" s="1897" t="str">
        <f>IF(AI145="","",VLOOKUP(AI145,シフト記号表!$C$6:$L$47,10,FALSE))</f>
        <v/>
      </c>
      <c r="AJ146" s="1912" t="str">
        <f>IF(AJ145="","",VLOOKUP(AJ145,シフト記号表!$C$6:$L$47,10,FALSE))</f>
        <v/>
      </c>
      <c r="AK146" s="1885" t="str">
        <f>IF(AK145="","",VLOOKUP(AK145,シフト記号表!$C$6:$L$47,10,FALSE))</f>
        <v/>
      </c>
      <c r="AL146" s="1897" t="str">
        <f>IF(AL145="","",VLOOKUP(AL145,シフト記号表!$C$6:$L$47,10,FALSE))</f>
        <v/>
      </c>
      <c r="AM146" s="1897" t="str">
        <f>IF(AM145="","",VLOOKUP(AM145,シフト記号表!$C$6:$L$47,10,FALSE))</f>
        <v/>
      </c>
      <c r="AN146" s="1897" t="str">
        <f>IF(AN145="","",VLOOKUP(AN145,シフト記号表!$C$6:$L$47,10,FALSE))</f>
        <v/>
      </c>
      <c r="AO146" s="1897" t="str">
        <f>IF(AO145="","",VLOOKUP(AO145,シフト記号表!$C$6:$L$47,10,FALSE))</f>
        <v/>
      </c>
      <c r="AP146" s="1897" t="str">
        <f>IF(AP145="","",VLOOKUP(AP145,シフト記号表!$C$6:$L$47,10,FALSE))</f>
        <v/>
      </c>
      <c r="AQ146" s="1912" t="str">
        <f>IF(AQ145="","",VLOOKUP(AQ145,シフト記号表!$C$6:$L$47,10,FALSE))</f>
        <v/>
      </c>
      <c r="AR146" s="1885" t="str">
        <f>IF(AR145="","",VLOOKUP(AR145,シフト記号表!$C$6:$L$47,10,FALSE))</f>
        <v/>
      </c>
      <c r="AS146" s="1897" t="str">
        <f>IF(AS145="","",VLOOKUP(AS145,シフト記号表!$C$6:$L$47,10,FALSE))</f>
        <v/>
      </c>
      <c r="AT146" s="1897" t="str">
        <f>IF(AT145="","",VLOOKUP(AT145,シフト記号表!$C$6:$L$47,10,FALSE))</f>
        <v/>
      </c>
      <c r="AU146" s="1897" t="str">
        <f>IF(AU145="","",VLOOKUP(AU145,シフト記号表!$C$6:$L$47,10,FALSE))</f>
        <v/>
      </c>
      <c r="AV146" s="1897" t="str">
        <f>IF(AV145="","",VLOOKUP(AV145,シフト記号表!$C$6:$L$47,10,FALSE))</f>
        <v/>
      </c>
      <c r="AW146" s="1897" t="str">
        <f>IF(AW145="","",VLOOKUP(AW145,シフト記号表!$C$6:$L$47,10,FALSE))</f>
        <v/>
      </c>
      <c r="AX146" s="1912" t="str">
        <f>IF(AX145="","",VLOOKUP(AX145,シフト記号表!$C$6:$L$47,10,FALSE))</f>
        <v/>
      </c>
      <c r="AY146" s="1885" t="str">
        <f>IF(AY145="","",VLOOKUP(AY145,シフト記号表!$C$6:$L$47,10,FALSE))</f>
        <v/>
      </c>
      <c r="AZ146" s="1897" t="str">
        <f>IF(AZ145="","",VLOOKUP(AZ145,シフト記号表!$C$6:$L$47,10,FALSE))</f>
        <v/>
      </c>
      <c r="BA146" s="1897" t="str">
        <f>IF(BA145="","",VLOOKUP(BA145,シフト記号表!$C$6:$L$47,10,FALSE))</f>
        <v/>
      </c>
      <c r="BB146" s="1945">
        <f>IF($BE$3="４週",SUM(W146:AX146),IF($BE$3="暦月",SUM(W146:BA146),""))</f>
        <v>0</v>
      </c>
      <c r="BC146" s="1953"/>
      <c r="BD146" s="1962">
        <f>IF($BE$3="４週",BB146/4,IF($BE$3="暦月",(BB146/($BE$8/7)),""))</f>
        <v>0</v>
      </c>
      <c r="BE146" s="1953"/>
      <c r="BF146" s="1973"/>
      <c r="BG146" s="1978"/>
      <c r="BH146" s="1978"/>
      <c r="BI146" s="1978"/>
      <c r="BJ146" s="1989"/>
    </row>
    <row r="147" spans="2:62" ht="20.25" customHeight="1">
      <c r="B147" s="1742">
        <f>B145+1</f>
        <v>67</v>
      </c>
      <c r="C147" s="1756"/>
      <c r="D147" s="1767"/>
      <c r="E147" s="1774"/>
      <c r="F147" s="1779"/>
      <c r="G147" s="1774"/>
      <c r="H147" s="1779"/>
      <c r="I147" s="1788"/>
      <c r="J147" s="1802"/>
      <c r="K147" s="1808"/>
      <c r="L147" s="1824"/>
      <c r="M147" s="1824"/>
      <c r="N147" s="1767"/>
      <c r="O147" s="1831"/>
      <c r="P147" s="1836"/>
      <c r="Q147" s="1836"/>
      <c r="R147" s="1836"/>
      <c r="S147" s="1847"/>
      <c r="T147" s="1857" t="s">
        <v>770</v>
      </c>
      <c r="U147" s="1864"/>
      <c r="V147" s="1875"/>
      <c r="W147" s="1886"/>
      <c r="X147" s="1898"/>
      <c r="Y147" s="1898"/>
      <c r="Z147" s="1898"/>
      <c r="AA147" s="1898"/>
      <c r="AB147" s="1898"/>
      <c r="AC147" s="1913"/>
      <c r="AD147" s="1886"/>
      <c r="AE147" s="1898"/>
      <c r="AF147" s="1898"/>
      <c r="AG147" s="1898"/>
      <c r="AH147" s="1898"/>
      <c r="AI147" s="1898"/>
      <c r="AJ147" s="1913"/>
      <c r="AK147" s="1886"/>
      <c r="AL147" s="1898"/>
      <c r="AM147" s="1898"/>
      <c r="AN147" s="1898"/>
      <c r="AO147" s="1898"/>
      <c r="AP147" s="1898"/>
      <c r="AQ147" s="1913"/>
      <c r="AR147" s="1886"/>
      <c r="AS147" s="1898"/>
      <c r="AT147" s="1898"/>
      <c r="AU147" s="1898"/>
      <c r="AV147" s="1898"/>
      <c r="AW147" s="1898"/>
      <c r="AX147" s="1913"/>
      <c r="AY147" s="1886"/>
      <c r="AZ147" s="1898"/>
      <c r="BA147" s="1937"/>
      <c r="BB147" s="1944"/>
      <c r="BC147" s="1952"/>
      <c r="BD147" s="1961"/>
      <c r="BE147" s="1967"/>
      <c r="BF147" s="1972"/>
      <c r="BG147" s="1977"/>
      <c r="BH147" s="1977"/>
      <c r="BI147" s="1977"/>
      <c r="BJ147" s="1988"/>
    </row>
    <row r="148" spans="2:62" ht="20.25" customHeight="1">
      <c r="B148" s="1743"/>
      <c r="C148" s="1757"/>
      <c r="D148" s="1768"/>
      <c r="E148" s="1776"/>
      <c r="F148" s="1781">
        <f>C147</f>
        <v>0</v>
      </c>
      <c r="G148" s="1776"/>
      <c r="H148" s="1781">
        <f>I147</f>
        <v>0</v>
      </c>
      <c r="I148" s="1789"/>
      <c r="J148" s="1803"/>
      <c r="K148" s="1809"/>
      <c r="L148" s="1825"/>
      <c r="M148" s="1825"/>
      <c r="N148" s="1768"/>
      <c r="O148" s="1831"/>
      <c r="P148" s="1836"/>
      <c r="Q148" s="1836"/>
      <c r="R148" s="1836"/>
      <c r="S148" s="1847"/>
      <c r="T148" s="1856" t="s">
        <v>128</v>
      </c>
      <c r="U148" s="1863"/>
      <c r="V148" s="1874"/>
      <c r="W148" s="1885" t="str">
        <f>IF(W147="","",VLOOKUP(W147,シフト記号表!$C$6:$L$47,10,FALSE))</f>
        <v/>
      </c>
      <c r="X148" s="1897" t="str">
        <f>IF(X147="","",VLOOKUP(X147,シフト記号表!$C$6:$L$47,10,FALSE))</f>
        <v/>
      </c>
      <c r="Y148" s="1897" t="str">
        <f>IF(Y147="","",VLOOKUP(Y147,シフト記号表!$C$6:$L$47,10,FALSE))</f>
        <v/>
      </c>
      <c r="Z148" s="1897" t="str">
        <f>IF(Z147="","",VLOOKUP(Z147,シフト記号表!$C$6:$L$47,10,FALSE))</f>
        <v/>
      </c>
      <c r="AA148" s="1897" t="str">
        <f>IF(AA147="","",VLOOKUP(AA147,シフト記号表!$C$6:$L$47,10,FALSE))</f>
        <v/>
      </c>
      <c r="AB148" s="1897" t="str">
        <f>IF(AB147="","",VLOOKUP(AB147,シフト記号表!$C$6:$L$47,10,FALSE))</f>
        <v/>
      </c>
      <c r="AC148" s="1912" t="str">
        <f>IF(AC147="","",VLOOKUP(AC147,シフト記号表!$C$6:$L$47,10,FALSE))</f>
        <v/>
      </c>
      <c r="AD148" s="1885" t="str">
        <f>IF(AD147="","",VLOOKUP(AD147,シフト記号表!$C$6:$L$47,10,FALSE))</f>
        <v/>
      </c>
      <c r="AE148" s="1897" t="str">
        <f>IF(AE147="","",VLOOKUP(AE147,シフト記号表!$C$6:$L$47,10,FALSE))</f>
        <v/>
      </c>
      <c r="AF148" s="1897" t="str">
        <f>IF(AF147="","",VLOOKUP(AF147,シフト記号表!$C$6:$L$47,10,FALSE))</f>
        <v/>
      </c>
      <c r="AG148" s="1897" t="str">
        <f>IF(AG147="","",VLOOKUP(AG147,シフト記号表!$C$6:$L$47,10,FALSE))</f>
        <v/>
      </c>
      <c r="AH148" s="1897" t="str">
        <f>IF(AH147="","",VLOOKUP(AH147,シフト記号表!$C$6:$L$47,10,FALSE))</f>
        <v/>
      </c>
      <c r="AI148" s="1897" t="str">
        <f>IF(AI147="","",VLOOKUP(AI147,シフト記号表!$C$6:$L$47,10,FALSE))</f>
        <v/>
      </c>
      <c r="AJ148" s="1912" t="str">
        <f>IF(AJ147="","",VLOOKUP(AJ147,シフト記号表!$C$6:$L$47,10,FALSE))</f>
        <v/>
      </c>
      <c r="AK148" s="1885" t="str">
        <f>IF(AK147="","",VLOOKUP(AK147,シフト記号表!$C$6:$L$47,10,FALSE))</f>
        <v/>
      </c>
      <c r="AL148" s="1897" t="str">
        <f>IF(AL147="","",VLOOKUP(AL147,シフト記号表!$C$6:$L$47,10,FALSE))</f>
        <v/>
      </c>
      <c r="AM148" s="1897" t="str">
        <f>IF(AM147="","",VLOOKUP(AM147,シフト記号表!$C$6:$L$47,10,FALSE))</f>
        <v/>
      </c>
      <c r="AN148" s="1897" t="str">
        <f>IF(AN147="","",VLOOKUP(AN147,シフト記号表!$C$6:$L$47,10,FALSE))</f>
        <v/>
      </c>
      <c r="AO148" s="1897" t="str">
        <f>IF(AO147="","",VLOOKUP(AO147,シフト記号表!$C$6:$L$47,10,FALSE))</f>
        <v/>
      </c>
      <c r="AP148" s="1897" t="str">
        <f>IF(AP147="","",VLOOKUP(AP147,シフト記号表!$C$6:$L$47,10,FALSE))</f>
        <v/>
      </c>
      <c r="AQ148" s="1912" t="str">
        <f>IF(AQ147="","",VLOOKUP(AQ147,シフト記号表!$C$6:$L$47,10,FALSE))</f>
        <v/>
      </c>
      <c r="AR148" s="1885" t="str">
        <f>IF(AR147="","",VLOOKUP(AR147,シフト記号表!$C$6:$L$47,10,FALSE))</f>
        <v/>
      </c>
      <c r="AS148" s="1897" t="str">
        <f>IF(AS147="","",VLOOKUP(AS147,シフト記号表!$C$6:$L$47,10,FALSE))</f>
        <v/>
      </c>
      <c r="AT148" s="1897" t="str">
        <f>IF(AT147="","",VLOOKUP(AT147,シフト記号表!$C$6:$L$47,10,FALSE))</f>
        <v/>
      </c>
      <c r="AU148" s="1897" t="str">
        <f>IF(AU147="","",VLOOKUP(AU147,シフト記号表!$C$6:$L$47,10,FALSE))</f>
        <v/>
      </c>
      <c r="AV148" s="1897" t="str">
        <f>IF(AV147="","",VLOOKUP(AV147,シフト記号表!$C$6:$L$47,10,FALSE))</f>
        <v/>
      </c>
      <c r="AW148" s="1897" t="str">
        <f>IF(AW147="","",VLOOKUP(AW147,シフト記号表!$C$6:$L$47,10,FALSE))</f>
        <v/>
      </c>
      <c r="AX148" s="1912" t="str">
        <f>IF(AX147="","",VLOOKUP(AX147,シフト記号表!$C$6:$L$47,10,FALSE))</f>
        <v/>
      </c>
      <c r="AY148" s="1885" t="str">
        <f>IF(AY147="","",VLOOKUP(AY147,シフト記号表!$C$6:$L$47,10,FALSE))</f>
        <v/>
      </c>
      <c r="AZ148" s="1897" t="str">
        <f>IF(AZ147="","",VLOOKUP(AZ147,シフト記号表!$C$6:$L$47,10,FALSE))</f>
        <v/>
      </c>
      <c r="BA148" s="1897" t="str">
        <f>IF(BA147="","",VLOOKUP(BA147,シフト記号表!$C$6:$L$47,10,FALSE))</f>
        <v/>
      </c>
      <c r="BB148" s="1945">
        <f>IF($BE$3="４週",SUM(W148:AX148),IF($BE$3="暦月",SUM(W148:BA148),""))</f>
        <v>0</v>
      </c>
      <c r="BC148" s="1953"/>
      <c r="BD148" s="1962">
        <f>IF($BE$3="４週",BB148/4,IF($BE$3="暦月",(BB148/($BE$8/7)),""))</f>
        <v>0</v>
      </c>
      <c r="BE148" s="1953"/>
      <c r="BF148" s="1973"/>
      <c r="BG148" s="1978"/>
      <c r="BH148" s="1978"/>
      <c r="BI148" s="1978"/>
      <c r="BJ148" s="1989"/>
    </row>
    <row r="149" spans="2:62" ht="20.25" customHeight="1">
      <c r="B149" s="1742">
        <f>B147+1</f>
        <v>68</v>
      </c>
      <c r="C149" s="1756"/>
      <c r="D149" s="1767"/>
      <c r="E149" s="1774"/>
      <c r="F149" s="1779"/>
      <c r="G149" s="1774"/>
      <c r="H149" s="1779"/>
      <c r="I149" s="1788"/>
      <c r="J149" s="1802"/>
      <c r="K149" s="1808"/>
      <c r="L149" s="1824"/>
      <c r="M149" s="1824"/>
      <c r="N149" s="1767"/>
      <c r="O149" s="1831"/>
      <c r="P149" s="1836"/>
      <c r="Q149" s="1836"/>
      <c r="R149" s="1836"/>
      <c r="S149" s="1847"/>
      <c r="T149" s="1857" t="s">
        <v>770</v>
      </c>
      <c r="U149" s="1864"/>
      <c r="V149" s="1875"/>
      <c r="W149" s="1886"/>
      <c r="X149" s="1898"/>
      <c r="Y149" s="1898"/>
      <c r="Z149" s="1898"/>
      <c r="AA149" s="1898"/>
      <c r="AB149" s="1898"/>
      <c r="AC149" s="1913"/>
      <c r="AD149" s="1886"/>
      <c r="AE149" s="1898"/>
      <c r="AF149" s="1898"/>
      <c r="AG149" s="1898"/>
      <c r="AH149" s="1898"/>
      <c r="AI149" s="1898"/>
      <c r="AJ149" s="1913"/>
      <c r="AK149" s="1886"/>
      <c r="AL149" s="1898"/>
      <c r="AM149" s="1898"/>
      <c r="AN149" s="1898"/>
      <c r="AO149" s="1898"/>
      <c r="AP149" s="1898"/>
      <c r="AQ149" s="1913"/>
      <c r="AR149" s="1886"/>
      <c r="AS149" s="1898"/>
      <c r="AT149" s="1898"/>
      <c r="AU149" s="1898"/>
      <c r="AV149" s="1898"/>
      <c r="AW149" s="1898"/>
      <c r="AX149" s="1913"/>
      <c r="AY149" s="1886"/>
      <c r="AZ149" s="1898"/>
      <c r="BA149" s="1937"/>
      <c r="BB149" s="1944"/>
      <c r="BC149" s="1952"/>
      <c r="BD149" s="1961"/>
      <c r="BE149" s="1967"/>
      <c r="BF149" s="1972"/>
      <c r="BG149" s="1977"/>
      <c r="BH149" s="1977"/>
      <c r="BI149" s="1977"/>
      <c r="BJ149" s="1988"/>
    </row>
    <row r="150" spans="2:62" ht="20.25" customHeight="1">
      <c r="B150" s="1743"/>
      <c r="C150" s="1757"/>
      <c r="D150" s="1768"/>
      <c r="E150" s="1776"/>
      <c r="F150" s="1781">
        <f>C149</f>
        <v>0</v>
      </c>
      <c r="G150" s="1776"/>
      <c r="H150" s="1781">
        <f>I149</f>
        <v>0</v>
      </c>
      <c r="I150" s="1789"/>
      <c r="J150" s="1803"/>
      <c r="K150" s="1809"/>
      <c r="L150" s="1825"/>
      <c r="M150" s="1825"/>
      <c r="N150" s="1768"/>
      <c r="O150" s="1831"/>
      <c r="P150" s="1836"/>
      <c r="Q150" s="1836"/>
      <c r="R150" s="1836"/>
      <c r="S150" s="1847"/>
      <c r="T150" s="1856" t="s">
        <v>128</v>
      </c>
      <c r="U150" s="1863"/>
      <c r="V150" s="1874"/>
      <c r="W150" s="1885" t="str">
        <f>IF(W149="","",VLOOKUP(W149,シフト記号表!$C$6:$L$47,10,FALSE))</f>
        <v/>
      </c>
      <c r="X150" s="1897" t="str">
        <f>IF(X149="","",VLOOKUP(X149,シフト記号表!$C$6:$L$47,10,FALSE))</f>
        <v/>
      </c>
      <c r="Y150" s="1897" t="str">
        <f>IF(Y149="","",VLOOKUP(Y149,シフト記号表!$C$6:$L$47,10,FALSE))</f>
        <v/>
      </c>
      <c r="Z150" s="1897" t="str">
        <f>IF(Z149="","",VLOOKUP(Z149,シフト記号表!$C$6:$L$47,10,FALSE))</f>
        <v/>
      </c>
      <c r="AA150" s="1897" t="str">
        <f>IF(AA149="","",VLOOKUP(AA149,シフト記号表!$C$6:$L$47,10,FALSE))</f>
        <v/>
      </c>
      <c r="AB150" s="1897" t="str">
        <f>IF(AB149="","",VLOOKUP(AB149,シフト記号表!$C$6:$L$47,10,FALSE))</f>
        <v/>
      </c>
      <c r="AC150" s="1912" t="str">
        <f>IF(AC149="","",VLOOKUP(AC149,シフト記号表!$C$6:$L$47,10,FALSE))</f>
        <v/>
      </c>
      <c r="AD150" s="1885" t="str">
        <f>IF(AD149="","",VLOOKUP(AD149,シフト記号表!$C$6:$L$47,10,FALSE))</f>
        <v/>
      </c>
      <c r="AE150" s="1897" t="str">
        <f>IF(AE149="","",VLOOKUP(AE149,シフト記号表!$C$6:$L$47,10,FALSE))</f>
        <v/>
      </c>
      <c r="AF150" s="1897" t="str">
        <f>IF(AF149="","",VLOOKUP(AF149,シフト記号表!$C$6:$L$47,10,FALSE))</f>
        <v/>
      </c>
      <c r="AG150" s="1897" t="str">
        <f>IF(AG149="","",VLOOKUP(AG149,シフト記号表!$C$6:$L$47,10,FALSE))</f>
        <v/>
      </c>
      <c r="AH150" s="1897" t="str">
        <f>IF(AH149="","",VLOOKUP(AH149,シフト記号表!$C$6:$L$47,10,FALSE))</f>
        <v/>
      </c>
      <c r="AI150" s="1897" t="str">
        <f>IF(AI149="","",VLOOKUP(AI149,シフト記号表!$C$6:$L$47,10,FALSE))</f>
        <v/>
      </c>
      <c r="AJ150" s="1912" t="str">
        <f>IF(AJ149="","",VLOOKUP(AJ149,シフト記号表!$C$6:$L$47,10,FALSE))</f>
        <v/>
      </c>
      <c r="AK150" s="1885" t="str">
        <f>IF(AK149="","",VLOOKUP(AK149,シフト記号表!$C$6:$L$47,10,FALSE))</f>
        <v/>
      </c>
      <c r="AL150" s="1897" t="str">
        <f>IF(AL149="","",VLOOKUP(AL149,シフト記号表!$C$6:$L$47,10,FALSE))</f>
        <v/>
      </c>
      <c r="AM150" s="1897" t="str">
        <f>IF(AM149="","",VLOOKUP(AM149,シフト記号表!$C$6:$L$47,10,FALSE))</f>
        <v/>
      </c>
      <c r="AN150" s="1897" t="str">
        <f>IF(AN149="","",VLOOKUP(AN149,シフト記号表!$C$6:$L$47,10,FALSE))</f>
        <v/>
      </c>
      <c r="AO150" s="1897" t="str">
        <f>IF(AO149="","",VLOOKUP(AO149,シフト記号表!$C$6:$L$47,10,FALSE))</f>
        <v/>
      </c>
      <c r="AP150" s="1897" t="str">
        <f>IF(AP149="","",VLOOKUP(AP149,シフト記号表!$C$6:$L$47,10,FALSE))</f>
        <v/>
      </c>
      <c r="AQ150" s="1912" t="str">
        <f>IF(AQ149="","",VLOOKUP(AQ149,シフト記号表!$C$6:$L$47,10,FALSE))</f>
        <v/>
      </c>
      <c r="AR150" s="1885" t="str">
        <f>IF(AR149="","",VLOOKUP(AR149,シフト記号表!$C$6:$L$47,10,FALSE))</f>
        <v/>
      </c>
      <c r="AS150" s="1897" t="str">
        <f>IF(AS149="","",VLOOKUP(AS149,シフト記号表!$C$6:$L$47,10,FALSE))</f>
        <v/>
      </c>
      <c r="AT150" s="1897" t="str">
        <f>IF(AT149="","",VLOOKUP(AT149,シフト記号表!$C$6:$L$47,10,FALSE))</f>
        <v/>
      </c>
      <c r="AU150" s="1897" t="str">
        <f>IF(AU149="","",VLOOKUP(AU149,シフト記号表!$C$6:$L$47,10,FALSE))</f>
        <v/>
      </c>
      <c r="AV150" s="1897" t="str">
        <f>IF(AV149="","",VLOOKUP(AV149,シフト記号表!$C$6:$L$47,10,FALSE))</f>
        <v/>
      </c>
      <c r="AW150" s="1897" t="str">
        <f>IF(AW149="","",VLOOKUP(AW149,シフト記号表!$C$6:$L$47,10,FALSE))</f>
        <v/>
      </c>
      <c r="AX150" s="1912" t="str">
        <f>IF(AX149="","",VLOOKUP(AX149,シフト記号表!$C$6:$L$47,10,FALSE))</f>
        <v/>
      </c>
      <c r="AY150" s="1885" t="str">
        <f>IF(AY149="","",VLOOKUP(AY149,シフト記号表!$C$6:$L$47,10,FALSE))</f>
        <v/>
      </c>
      <c r="AZ150" s="1897" t="str">
        <f>IF(AZ149="","",VLOOKUP(AZ149,シフト記号表!$C$6:$L$47,10,FALSE))</f>
        <v/>
      </c>
      <c r="BA150" s="1897" t="str">
        <f>IF(BA149="","",VLOOKUP(BA149,シフト記号表!$C$6:$L$47,10,FALSE))</f>
        <v/>
      </c>
      <c r="BB150" s="1945">
        <f>IF($BE$3="４週",SUM(W150:AX150),IF($BE$3="暦月",SUM(W150:BA150),""))</f>
        <v>0</v>
      </c>
      <c r="BC150" s="1953"/>
      <c r="BD150" s="1962">
        <f>IF($BE$3="４週",BB150/4,IF($BE$3="暦月",(BB150/($BE$8/7)),""))</f>
        <v>0</v>
      </c>
      <c r="BE150" s="1953"/>
      <c r="BF150" s="1973"/>
      <c r="BG150" s="1978"/>
      <c r="BH150" s="1978"/>
      <c r="BI150" s="1978"/>
      <c r="BJ150" s="1989"/>
    </row>
    <row r="151" spans="2:62" ht="20.25" customHeight="1">
      <c r="B151" s="1742">
        <f>B149+1</f>
        <v>69</v>
      </c>
      <c r="C151" s="1756"/>
      <c r="D151" s="1767"/>
      <c r="E151" s="1774"/>
      <c r="F151" s="1779"/>
      <c r="G151" s="1774"/>
      <c r="H151" s="1779"/>
      <c r="I151" s="1788"/>
      <c r="J151" s="1802"/>
      <c r="K151" s="1808"/>
      <c r="L151" s="1824"/>
      <c r="M151" s="1824"/>
      <c r="N151" s="1767"/>
      <c r="O151" s="1831"/>
      <c r="P151" s="1836"/>
      <c r="Q151" s="1836"/>
      <c r="R151" s="1836"/>
      <c r="S151" s="1847"/>
      <c r="T151" s="1857" t="s">
        <v>770</v>
      </c>
      <c r="U151" s="1864"/>
      <c r="V151" s="1875"/>
      <c r="W151" s="1886"/>
      <c r="X151" s="1898"/>
      <c r="Y151" s="1898"/>
      <c r="Z151" s="1898"/>
      <c r="AA151" s="1898"/>
      <c r="AB151" s="1898"/>
      <c r="AC151" s="1913"/>
      <c r="AD151" s="1886"/>
      <c r="AE151" s="1898"/>
      <c r="AF151" s="1898"/>
      <c r="AG151" s="1898"/>
      <c r="AH151" s="1898"/>
      <c r="AI151" s="1898"/>
      <c r="AJ151" s="1913"/>
      <c r="AK151" s="1886"/>
      <c r="AL151" s="1898"/>
      <c r="AM151" s="1898"/>
      <c r="AN151" s="1898"/>
      <c r="AO151" s="1898"/>
      <c r="AP151" s="1898"/>
      <c r="AQ151" s="1913"/>
      <c r="AR151" s="1886"/>
      <c r="AS151" s="1898"/>
      <c r="AT151" s="1898"/>
      <c r="AU151" s="1898"/>
      <c r="AV151" s="1898"/>
      <c r="AW151" s="1898"/>
      <c r="AX151" s="1913"/>
      <c r="AY151" s="1886"/>
      <c r="AZ151" s="1898"/>
      <c r="BA151" s="1937"/>
      <c r="BB151" s="1944"/>
      <c r="BC151" s="1952"/>
      <c r="BD151" s="1961"/>
      <c r="BE151" s="1967"/>
      <c r="BF151" s="1972"/>
      <c r="BG151" s="1977"/>
      <c r="BH151" s="1977"/>
      <c r="BI151" s="1977"/>
      <c r="BJ151" s="1988"/>
    </row>
    <row r="152" spans="2:62" ht="20.25" customHeight="1">
      <c r="B152" s="1743"/>
      <c r="C152" s="1757"/>
      <c r="D152" s="1768"/>
      <c r="E152" s="1776"/>
      <c r="F152" s="1781">
        <f>C151</f>
        <v>0</v>
      </c>
      <c r="G152" s="1776"/>
      <c r="H152" s="1781">
        <f>I151</f>
        <v>0</v>
      </c>
      <c r="I152" s="1789"/>
      <c r="J152" s="1803"/>
      <c r="K152" s="1809"/>
      <c r="L152" s="1825"/>
      <c r="M152" s="1825"/>
      <c r="N152" s="1768"/>
      <c r="O152" s="1831"/>
      <c r="P152" s="1836"/>
      <c r="Q152" s="1836"/>
      <c r="R152" s="1836"/>
      <c r="S152" s="1847"/>
      <c r="T152" s="1856" t="s">
        <v>128</v>
      </c>
      <c r="U152" s="1863"/>
      <c r="V152" s="1874"/>
      <c r="W152" s="1885" t="str">
        <f>IF(W151="","",VLOOKUP(W151,シフト記号表!$C$6:$L$47,10,FALSE))</f>
        <v/>
      </c>
      <c r="X152" s="1897" t="str">
        <f>IF(X151="","",VLOOKUP(X151,シフト記号表!$C$6:$L$47,10,FALSE))</f>
        <v/>
      </c>
      <c r="Y152" s="1897" t="str">
        <f>IF(Y151="","",VLOOKUP(Y151,シフト記号表!$C$6:$L$47,10,FALSE))</f>
        <v/>
      </c>
      <c r="Z152" s="1897" t="str">
        <f>IF(Z151="","",VLOOKUP(Z151,シフト記号表!$C$6:$L$47,10,FALSE))</f>
        <v/>
      </c>
      <c r="AA152" s="1897" t="str">
        <f>IF(AA151="","",VLOOKUP(AA151,シフト記号表!$C$6:$L$47,10,FALSE))</f>
        <v/>
      </c>
      <c r="AB152" s="1897" t="str">
        <f>IF(AB151="","",VLOOKUP(AB151,シフト記号表!$C$6:$L$47,10,FALSE))</f>
        <v/>
      </c>
      <c r="AC152" s="1912" t="str">
        <f>IF(AC151="","",VLOOKUP(AC151,シフト記号表!$C$6:$L$47,10,FALSE))</f>
        <v/>
      </c>
      <c r="AD152" s="1885" t="str">
        <f>IF(AD151="","",VLOOKUP(AD151,シフト記号表!$C$6:$L$47,10,FALSE))</f>
        <v/>
      </c>
      <c r="AE152" s="1897" t="str">
        <f>IF(AE151="","",VLOOKUP(AE151,シフト記号表!$C$6:$L$47,10,FALSE))</f>
        <v/>
      </c>
      <c r="AF152" s="1897" t="str">
        <f>IF(AF151="","",VLOOKUP(AF151,シフト記号表!$C$6:$L$47,10,FALSE))</f>
        <v/>
      </c>
      <c r="AG152" s="1897" t="str">
        <f>IF(AG151="","",VLOOKUP(AG151,シフト記号表!$C$6:$L$47,10,FALSE))</f>
        <v/>
      </c>
      <c r="AH152" s="1897" t="str">
        <f>IF(AH151="","",VLOOKUP(AH151,シフト記号表!$C$6:$L$47,10,FALSE))</f>
        <v/>
      </c>
      <c r="AI152" s="1897" t="str">
        <f>IF(AI151="","",VLOOKUP(AI151,シフト記号表!$C$6:$L$47,10,FALSE))</f>
        <v/>
      </c>
      <c r="AJ152" s="1912" t="str">
        <f>IF(AJ151="","",VLOOKUP(AJ151,シフト記号表!$C$6:$L$47,10,FALSE))</f>
        <v/>
      </c>
      <c r="AK152" s="1885" t="str">
        <f>IF(AK151="","",VLOOKUP(AK151,シフト記号表!$C$6:$L$47,10,FALSE))</f>
        <v/>
      </c>
      <c r="AL152" s="1897" t="str">
        <f>IF(AL151="","",VLOOKUP(AL151,シフト記号表!$C$6:$L$47,10,FALSE))</f>
        <v/>
      </c>
      <c r="AM152" s="1897" t="str">
        <f>IF(AM151="","",VLOOKUP(AM151,シフト記号表!$C$6:$L$47,10,FALSE))</f>
        <v/>
      </c>
      <c r="AN152" s="1897" t="str">
        <f>IF(AN151="","",VLOOKUP(AN151,シフト記号表!$C$6:$L$47,10,FALSE))</f>
        <v/>
      </c>
      <c r="AO152" s="1897" t="str">
        <f>IF(AO151="","",VLOOKUP(AO151,シフト記号表!$C$6:$L$47,10,FALSE))</f>
        <v/>
      </c>
      <c r="AP152" s="1897" t="str">
        <f>IF(AP151="","",VLOOKUP(AP151,シフト記号表!$C$6:$L$47,10,FALSE))</f>
        <v/>
      </c>
      <c r="AQ152" s="1912" t="str">
        <f>IF(AQ151="","",VLOOKUP(AQ151,シフト記号表!$C$6:$L$47,10,FALSE))</f>
        <v/>
      </c>
      <c r="AR152" s="1885" t="str">
        <f>IF(AR151="","",VLOOKUP(AR151,シフト記号表!$C$6:$L$47,10,FALSE))</f>
        <v/>
      </c>
      <c r="AS152" s="1897" t="str">
        <f>IF(AS151="","",VLOOKUP(AS151,シフト記号表!$C$6:$L$47,10,FALSE))</f>
        <v/>
      </c>
      <c r="AT152" s="1897" t="str">
        <f>IF(AT151="","",VLOOKUP(AT151,シフト記号表!$C$6:$L$47,10,FALSE))</f>
        <v/>
      </c>
      <c r="AU152" s="1897" t="str">
        <f>IF(AU151="","",VLOOKUP(AU151,シフト記号表!$C$6:$L$47,10,FALSE))</f>
        <v/>
      </c>
      <c r="AV152" s="1897" t="str">
        <f>IF(AV151="","",VLOOKUP(AV151,シフト記号表!$C$6:$L$47,10,FALSE))</f>
        <v/>
      </c>
      <c r="AW152" s="1897" t="str">
        <f>IF(AW151="","",VLOOKUP(AW151,シフト記号表!$C$6:$L$47,10,FALSE))</f>
        <v/>
      </c>
      <c r="AX152" s="1912" t="str">
        <f>IF(AX151="","",VLOOKUP(AX151,シフト記号表!$C$6:$L$47,10,FALSE))</f>
        <v/>
      </c>
      <c r="AY152" s="1885" t="str">
        <f>IF(AY151="","",VLOOKUP(AY151,シフト記号表!$C$6:$L$47,10,FALSE))</f>
        <v/>
      </c>
      <c r="AZ152" s="1897" t="str">
        <f>IF(AZ151="","",VLOOKUP(AZ151,シフト記号表!$C$6:$L$47,10,FALSE))</f>
        <v/>
      </c>
      <c r="BA152" s="1897" t="str">
        <f>IF(BA151="","",VLOOKUP(BA151,シフト記号表!$C$6:$L$47,10,FALSE))</f>
        <v/>
      </c>
      <c r="BB152" s="1945">
        <f>IF($BE$3="４週",SUM(W152:AX152),IF($BE$3="暦月",SUM(W152:BA152),""))</f>
        <v>0</v>
      </c>
      <c r="BC152" s="1953"/>
      <c r="BD152" s="1962">
        <f>IF($BE$3="４週",BB152/4,IF($BE$3="暦月",(BB152/($BE$8/7)),""))</f>
        <v>0</v>
      </c>
      <c r="BE152" s="1953"/>
      <c r="BF152" s="1973"/>
      <c r="BG152" s="1978"/>
      <c r="BH152" s="1978"/>
      <c r="BI152" s="1978"/>
      <c r="BJ152" s="1989"/>
    </row>
    <row r="153" spans="2:62" ht="20.25" customHeight="1">
      <c r="B153" s="1742">
        <f>B151+1</f>
        <v>70</v>
      </c>
      <c r="C153" s="1756"/>
      <c r="D153" s="1767"/>
      <c r="E153" s="1774"/>
      <c r="F153" s="1779"/>
      <c r="G153" s="1774"/>
      <c r="H153" s="1779"/>
      <c r="I153" s="1788"/>
      <c r="J153" s="1802"/>
      <c r="K153" s="1808"/>
      <c r="L153" s="1824"/>
      <c r="M153" s="1824"/>
      <c r="N153" s="1767"/>
      <c r="O153" s="1831"/>
      <c r="P153" s="1836"/>
      <c r="Q153" s="1836"/>
      <c r="R153" s="1836"/>
      <c r="S153" s="1847"/>
      <c r="T153" s="1857" t="s">
        <v>770</v>
      </c>
      <c r="U153" s="1864"/>
      <c r="V153" s="1875"/>
      <c r="W153" s="1886"/>
      <c r="X153" s="1898"/>
      <c r="Y153" s="1898"/>
      <c r="Z153" s="1898"/>
      <c r="AA153" s="1898"/>
      <c r="AB153" s="1898"/>
      <c r="AC153" s="1913"/>
      <c r="AD153" s="1886"/>
      <c r="AE153" s="1898"/>
      <c r="AF153" s="1898"/>
      <c r="AG153" s="1898"/>
      <c r="AH153" s="1898"/>
      <c r="AI153" s="1898"/>
      <c r="AJ153" s="1913"/>
      <c r="AK153" s="1886"/>
      <c r="AL153" s="1898"/>
      <c r="AM153" s="1898"/>
      <c r="AN153" s="1898"/>
      <c r="AO153" s="1898"/>
      <c r="AP153" s="1898"/>
      <c r="AQ153" s="1913"/>
      <c r="AR153" s="1886"/>
      <c r="AS153" s="1898"/>
      <c r="AT153" s="1898"/>
      <c r="AU153" s="1898"/>
      <c r="AV153" s="1898"/>
      <c r="AW153" s="1898"/>
      <c r="AX153" s="1913"/>
      <c r="AY153" s="1886"/>
      <c r="AZ153" s="1898"/>
      <c r="BA153" s="1937"/>
      <c r="BB153" s="1944"/>
      <c r="BC153" s="1952"/>
      <c r="BD153" s="1961"/>
      <c r="BE153" s="1967"/>
      <c r="BF153" s="1972"/>
      <c r="BG153" s="1977"/>
      <c r="BH153" s="1977"/>
      <c r="BI153" s="1977"/>
      <c r="BJ153" s="1988"/>
    </row>
    <row r="154" spans="2:62" ht="20.25" customHeight="1">
      <c r="B154" s="1743"/>
      <c r="C154" s="1757"/>
      <c r="D154" s="1768"/>
      <c r="E154" s="1776"/>
      <c r="F154" s="1781">
        <f>C153</f>
        <v>0</v>
      </c>
      <c r="G154" s="1776"/>
      <c r="H154" s="1781">
        <f>I153</f>
        <v>0</v>
      </c>
      <c r="I154" s="1789"/>
      <c r="J154" s="1803"/>
      <c r="K154" s="1809"/>
      <c r="L154" s="1825"/>
      <c r="M154" s="1825"/>
      <c r="N154" s="1768"/>
      <c r="O154" s="1831"/>
      <c r="P154" s="1836"/>
      <c r="Q154" s="1836"/>
      <c r="R154" s="1836"/>
      <c r="S154" s="1847"/>
      <c r="T154" s="1856" t="s">
        <v>128</v>
      </c>
      <c r="U154" s="1863"/>
      <c r="V154" s="1874"/>
      <c r="W154" s="1885" t="str">
        <f>IF(W153="","",VLOOKUP(W153,シフト記号表!$C$6:$L$47,10,FALSE))</f>
        <v/>
      </c>
      <c r="X154" s="1897" t="str">
        <f>IF(X153="","",VLOOKUP(X153,シフト記号表!$C$6:$L$47,10,FALSE))</f>
        <v/>
      </c>
      <c r="Y154" s="1897" t="str">
        <f>IF(Y153="","",VLOOKUP(Y153,シフト記号表!$C$6:$L$47,10,FALSE))</f>
        <v/>
      </c>
      <c r="Z154" s="1897" t="str">
        <f>IF(Z153="","",VLOOKUP(Z153,シフト記号表!$C$6:$L$47,10,FALSE))</f>
        <v/>
      </c>
      <c r="AA154" s="1897" t="str">
        <f>IF(AA153="","",VLOOKUP(AA153,シフト記号表!$C$6:$L$47,10,FALSE))</f>
        <v/>
      </c>
      <c r="AB154" s="1897" t="str">
        <f>IF(AB153="","",VLOOKUP(AB153,シフト記号表!$C$6:$L$47,10,FALSE))</f>
        <v/>
      </c>
      <c r="AC154" s="1912" t="str">
        <f>IF(AC153="","",VLOOKUP(AC153,シフト記号表!$C$6:$L$47,10,FALSE))</f>
        <v/>
      </c>
      <c r="AD154" s="1885" t="str">
        <f>IF(AD153="","",VLOOKUP(AD153,シフト記号表!$C$6:$L$47,10,FALSE))</f>
        <v/>
      </c>
      <c r="AE154" s="1897" t="str">
        <f>IF(AE153="","",VLOOKUP(AE153,シフト記号表!$C$6:$L$47,10,FALSE))</f>
        <v/>
      </c>
      <c r="AF154" s="1897" t="str">
        <f>IF(AF153="","",VLOOKUP(AF153,シフト記号表!$C$6:$L$47,10,FALSE))</f>
        <v/>
      </c>
      <c r="AG154" s="1897" t="str">
        <f>IF(AG153="","",VLOOKUP(AG153,シフト記号表!$C$6:$L$47,10,FALSE))</f>
        <v/>
      </c>
      <c r="AH154" s="1897" t="str">
        <f>IF(AH153="","",VLOOKUP(AH153,シフト記号表!$C$6:$L$47,10,FALSE))</f>
        <v/>
      </c>
      <c r="AI154" s="1897" t="str">
        <f>IF(AI153="","",VLOOKUP(AI153,シフト記号表!$C$6:$L$47,10,FALSE))</f>
        <v/>
      </c>
      <c r="AJ154" s="1912" t="str">
        <f>IF(AJ153="","",VLOOKUP(AJ153,シフト記号表!$C$6:$L$47,10,FALSE))</f>
        <v/>
      </c>
      <c r="AK154" s="1885" t="str">
        <f>IF(AK153="","",VLOOKUP(AK153,シフト記号表!$C$6:$L$47,10,FALSE))</f>
        <v/>
      </c>
      <c r="AL154" s="1897" t="str">
        <f>IF(AL153="","",VLOOKUP(AL153,シフト記号表!$C$6:$L$47,10,FALSE))</f>
        <v/>
      </c>
      <c r="AM154" s="1897" t="str">
        <f>IF(AM153="","",VLOOKUP(AM153,シフト記号表!$C$6:$L$47,10,FALSE))</f>
        <v/>
      </c>
      <c r="AN154" s="1897" t="str">
        <f>IF(AN153="","",VLOOKUP(AN153,シフト記号表!$C$6:$L$47,10,FALSE))</f>
        <v/>
      </c>
      <c r="AO154" s="1897" t="str">
        <f>IF(AO153="","",VLOOKUP(AO153,シフト記号表!$C$6:$L$47,10,FALSE))</f>
        <v/>
      </c>
      <c r="AP154" s="1897" t="str">
        <f>IF(AP153="","",VLOOKUP(AP153,シフト記号表!$C$6:$L$47,10,FALSE))</f>
        <v/>
      </c>
      <c r="AQ154" s="1912" t="str">
        <f>IF(AQ153="","",VLOOKUP(AQ153,シフト記号表!$C$6:$L$47,10,FALSE))</f>
        <v/>
      </c>
      <c r="AR154" s="1885" t="str">
        <f>IF(AR153="","",VLOOKUP(AR153,シフト記号表!$C$6:$L$47,10,FALSE))</f>
        <v/>
      </c>
      <c r="AS154" s="1897" t="str">
        <f>IF(AS153="","",VLOOKUP(AS153,シフト記号表!$C$6:$L$47,10,FALSE))</f>
        <v/>
      </c>
      <c r="AT154" s="1897" t="str">
        <f>IF(AT153="","",VLOOKUP(AT153,シフト記号表!$C$6:$L$47,10,FALSE))</f>
        <v/>
      </c>
      <c r="AU154" s="1897" t="str">
        <f>IF(AU153="","",VLOOKUP(AU153,シフト記号表!$C$6:$L$47,10,FALSE))</f>
        <v/>
      </c>
      <c r="AV154" s="1897" t="str">
        <f>IF(AV153="","",VLOOKUP(AV153,シフト記号表!$C$6:$L$47,10,FALSE))</f>
        <v/>
      </c>
      <c r="AW154" s="1897" t="str">
        <f>IF(AW153="","",VLOOKUP(AW153,シフト記号表!$C$6:$L$47,10,FALSE))</f>
        <v/>
      </c>
      <c r="AX154" s="1912" t="str">
        <f>IF(AX153="","",VLOOKUP(AX153,シフト記号表!$C$6:$L$47,10,FALSE))</f>
        <v/>
      </c>
      <c r="AY154" s="1885" t="str">
        <f>IF(AY153="","",VLOOKUP(AY153,シフト記号表!$C$6:$L$47,10,FALSE))</f>
        <v/>
      </c>
      <c r="AZ154" s="1897" t="str">
        <f>IF(AZ153="","",VLOOKUP(AZ153,シフト記号表!$C$6:$L$47,10,FALSE))</f>
        <v/>
      </c>
      <c r="BA154" s="1897" t="str">
        <f>IF(BA153="","",VLOOKUP(BA153,シフト記号表!$C$6:$L$47,10,FALSE))</f>
        <v/>
      </c>
      <c r="BB154" s="1945">
        <f>IF($BE$3="４週",SUM(W154:AX154),IF($BE$3="暦月",SUM(W154:BA154),""))</f>
        <v>0</v>
      </c>
      <c r="BC154" s="1953"/>
      <c r="BD154" s="1962">
        <f>IF($BE$3="４週",BB154/4,IF($BE$3="暦月",(BB154/($BE$8/7)),""))</f>
        <v>0</v>
      </c>
      <c r="BE154" s="1953"/>
      <c r="BF154" s="1973"/>
      <c r="BG154" s="1978"/>
      <c r="BH154" s="1978"/>
      <c r="BI154" s="1978"/>
      <c r="BJ154" s="1989"/>
    </row>
    <row r="155" spans="2:62" ht="20.25" customHeight="1">
      <c r="B155" s="1742">
        <f>B153+1</f>
        <v>71</v>
      </c>
      <c r="C155" s="1756"/>
      <c r="D155" s="1767"/>
      <c r="E155" s="1774"/>
      <c r="F155" s="1779"/>
      <c r="G155" s="1774"/>
      <c r="H155" s="1779"/>
      <c r="I155" s="1788"/>
      <c r="J155" s="1802"/>
      <c r="K155" s="1808"/>
      <c r="L155" s="1824"/>
      <c r="M155" s="1824"/>
      <c r="N155" s="1767"/>
      <c r="O155" s="1831"/>
      <c r="P155" s="1836"/>
      <c r="Q155" s="1836"/>
      <c r="R155" s="1836"/>
      <c r="S155" s="1847"/>
      <c r="T155" s="1857" t="s">
        <v>770</v>
      </c>
      <c r="U155" s="1864"/>
      <c r="V155" s="1875"/>
      <c r="W155" s="1886"/>
      <c r="X155" s="1898"/>
      <c r="Y155" s="1898"/>
      <c r="Z155" s="1898"/>
      <c r="AA155" s="1898"/>
      <c r="AB155" s="1898"/>
      <c r="AC155" s="1913"/>
      <c r="AD155" s="1886"/>
      <c r="AE155" s="1898"/>
      <c r="AF155" s="1898"/>
      <c r="AG155" s="1898"/>
      <c r="AH155" s="1898"/>
      <c r="AI155" s="1898"/>
      <c r="AJ155" s="1913"/>
      <c r="AK155" s="1886"/>
      <c r="AL155" s="1898"/>
      <c r="AM155" s="1898"/>
      <c r="AN155" s="1898"/>
      <c r="AO155" s="1898"/>
      <c r="AP155" s="1898"/>
      <c r="AQ155" s="1913"/>
      <c r="AR155" s="1886"/>
      <c r="AS155" s="1898"/>
      <c r="AT155" s="1898"/>
      <c r="AU155" s="1898"/>
      <c r="AV155" s="1898"/>
      <c r="AW155" s="1898"/>
      <c r="AX155" s="1913"/>
      <c r="AY155" s="1886"/>
      <c r="AZ155" s="1898"/>
      <c r="BA155" s="1937"/>
      <c r="BB155" s="1944"/>
      <c r="BC155" s="1952"/>
      <c r="BD155" s="1961"/>
      <c r="BE155" s="1967"/>
      <c r="BF155" s="1972"/>
      <c r="BG155" s="1977"/>
      <c r="BH155" s="1977"/>
      <c r="BI155" s="1977"/>
      <c r="BJ155" s="1988"/>
    </row>
    <row r="156" spans="2:62" ht="20.25" customHeight="1">
      <c r="B156" s="1743"/>
      <c r="C156" s="1757"/>
      <c r="D156" s="1768"/>
      <c r="E156" s="1776"/>
      <c r="F156" s="1781">
        <f>C155</f>
        <v>0</v>
      </c>
      <c r="G156" s="1776"/>
      <c r="H156" s="1781">
        <f>I155</f>
        <v>0</v>
      </c>
      <c r="I156" s="1789"/>
      <c r="J156" s="1803"/>
      <c r="K156" s="1809"/>
      <c r="L156" s="1825"/>
      <c r="M156" s="1825"/>
      <c r="N156" s="1768"/>
      <c r="O156" s="1831"/>
      <c r="P156" s="1836"/>
      <c r="Q156" s="1836"/>
      <c r="R156" s="1836"/>
      <c r="S156" s="1847"/>
      <c r="T156" s="1856" t="s">
        <v>128</v>
      </c>
      <c r="U156" s="1863"/>
      <c r="V156" s="1874"/>
      <c r="W156" s="1885" t="str">
        <f>IF(W155="","",VLOOKUP(W155,シフト記号表!$C$6:$L$47,10,FALSE))</f>
        <v/>
      </c>
      <c r="X156" s="1897" t="str">
        <f>IF(X155="","",VLOOKUP(X155,シフト記号表!$C$6:$L$47,10,FALSE))</f>
        <v/>
      </c>
      <c r="Y156" s="1897" t="str">
        <f>IF(Y155="","",VLOOKUP(Y155,シフト記号表!$C$6:$L$47,10,FALSE))</f>
        <v/>
      </c>
      <c r="Z156" s="1897" t="str">
        <f>IF(Z155="","",VLOOKUP(Z155,シフト記号表!$C$6:$L$47,10,FALSE))</f>
        <v/>
      </c>
      <c r="AA156" s="1897" t="str">
        <f>IF(AA155="","",VLOOKUP(AA155,シフト記号表!$C$6:$L$47,10,FALSE))</f>
        <v/>
      </c>
      <c r="AB156" s="1897" t="str">
        <f>IF(AB155="","",VLOOKUP(AB155,シフト記号表!$C$6:$L$47,10,FALSE))</f>
        <v/>
      </c>
      <c r="AC156" s="1912" t="str">
        <f>IF(AC155="","",VLOOKUP(AC155,シフト記号表!$C$6:$L$47,10,FALSE))</f>
        <v/>
      </c>
      <c r="AD156" s="1885" t="str">
        <f>IF(AD155="","",VLOOKUP(AD155,シフト記号表!$C$6:$L$47,10,FALSE))</f>
        <v/>
      </c>
      <c r="AE156" s="1897" t="str">
        <f>IF(AE155="","",VLOOKUP(AE155,シフト記号表!$C$6:$L$47,10,FALSE))</f>
        <v/>
      </c>
      <c r="AF156" s="1897" t="str">
        <f>IF(AF155="","",VLOOKUP(AF155,シフト記号表!$C$6:$L$47,10,FALSE))</f>
        <v/>
      </c>
      <c r="AG156" s="1897" t="str">
        <f>IF(AG155="","",VLOOKUP(AG155,シフト記号表!$C$6:$L$47,10,FALSE))</f>
        <v/>
      </c>
      <c r="AH156" s="1897" t="str">
        <f>IF(AH155="","",VLOOKUP(AH155,シフト記号表!$C$6:$L$47,10,FALSE))</f>
        <v/>
      </c>
      <c r="AI156" s="1897" t="str">
        <f>IF(AI155="","",VLOOKUP(AI155,シフト記号表!$C$6:$L$47,10,FALSE))</f>
        <v/>
      </c>
      <c r="AJ156" s="1912" t="str">
        <f>IF(AJ155="","",VLOOKUP(AJ155,シフト記号表!$C$6:$L$47,10,FALSE))</f>
        <v/>
      </c>
      <c r="AK156" s="1885" t="str">
        <f>IF(AK155="","",VLOOKUP(AK155,シフト記号表!$C$6:$L$47,10,FALSE))</f>
        <v/>
      </c>
      <c r="AL156" s="1897" t="str">
        <f>IF(AL155="","",VLOOKUP(AL155,シフト記号表!$C$6:$L$47,10,FALSE))</f>
        <v/>
      </c>
      <c r="AM156" s="1897" t="str">
        <f>IF(AM155="","",VLOOKUP(AM155,シフト記号表!$C$6:$L$47,10,FALSE))</f>
        <v/>
      </c>
      <c r="AN156" s="1897" t="str">
        <f>IF(AN155="","",VLOOKUP(AN155,シフト記号表!$C$6:$L$47,10,FALSE))</f>
        <v/>
      </c>
      <c r="AO156" s="1897" t="str">
        <f>IF(AO155="","",VLOOKUP(AO155,シフト記号表!$C$6:$L$47,10,FALSE))</f>
        <v/>
      </c>
      <c r="AP156" s="1897" t="str">
        <f>IF(AP155="","",VLOOKUP(AP155,シフト記号表!$C$6:$L$47,10,FALSE))</f>
        <v/>
      </c>
      <c r="AQ156" s="1912" t="str">
        <f>IF(AQ155="","",VLOOKUP(AQ155,シフト記号表!$C$6:$L$47,10,FALSE))</f>
        <v/>
      </c>
      <c r="AR156" s="1885" t="str">
        <f>IF(AR155="","",VLOOKUP(AR155,シフト記号表!$C$6:$L$47,10,FALSE))</f>
        <v/>
      </c>
      <c r="AS156" s="1897" t="str">
        <f>IF(AS155="","",VLOOKUP(AS155,シフト記号表!$C$6:$L$47,10,FALSE))</f>
        <v/>
      </c>
      <c r="AT156" s="1897" t="str">
        <f>IF(AT155="","",VLOOKUP(AT155,シフト記号表!$C$6:$L$47,10,FALSE))</f>
        <v/>
      </c>
      <c r="AU156" s="1897" t="str">
        <f>IF(AU155="","",VLOOKUP(AU155,シフト記号表!$C$6:$L$47,10,FALSE))</f>
        <v/>
      </c>
      <c r="AV156" s="1897" t="str">
        <f>IF(AV155="","",VLOOKUP(AV155,シフト記号表!$C$6:$L$47,10,FALSE))</f>
        <v/>
      </c>
      <c r="AW156" s="1897" t="str">
        <f>IF(AW155="","",VLOOKUP(AW155,シフト記号表!$C$6:$L$47,10,FALSE))</f>
        <v/>
      </c>
      <c r="AX156" s="1912" t="str">
        <f>IF(AX155="","",VLOOKUP(AX155,シフト記号表!$C$6:$L$47,10,FALSE))</f>
        <v/>
      </c>
      <c r="AY156" s="1885" t="str">
        <f>IF(AY155="","",VLOOKUP(AY155,シフト記号表!$C$6:$L$47,10,FALSE))</f>
        <v/>
      </c>
      <c r="AZ156" s="1897" t="str">
        <f>IF(AZ155="","",VLOOKUP(AZ155,シフト記号表!$C$6:$L$47,10,FALSE))</f>
        <v/>
      </c>
      <c r="BA156" s="1897" t="str">
        <f>IF(BA155="","",VLOOKUP(BA155,シフト記号表!$C$6:$L$47,10,FALSE))</f>
        <v/>
      </c>
      <c r="BB156" s="1945">
        <f>IF($BE$3="４週",SUM(W156:AX156),IF($BE$3="暦月",SUM(W156:BA156),""))</f>
        <v>0</v>
      </c>
      <c r="BC156" s="1953"/>
      <c r="BD156" s="1962">
        <f>IF($BE$3="４週",BB156/4,IF($BE$3="暦月",(BB156/($BE$8/7)),""))</f>
        <v>0</v>
      </c>
      <c r="BE156" s="1953"/>
      <c r="BF156" s="1973"/>
      <c r="BG156" s="1978"/>
      <c r="BH156" s="1978"/>
      <c r="BI156" s="1978"/>
      <c r="BJ156" s="1989"/>
    </row>
    <row r="157" spans="2:62" ht="20.25" customHeight="1">
      <c r="B157" s="1742">
        <f>B155+1</f>
        <v>72</v>
      </c>
      <c r="C157" s="1756"/>
      <c r="D157" s="1767"/>
      <c r="E157" s="1774"/>
      <c r="F157" s="1779"/>
      <c r="G157" s="1774"/>
      <c r="H157" s="1779"/>
      <c r="I157" s="1788"/>
      <c r="J157" s="1802"/>
      <c r="K157" s="1808"/>
      <c r="L157" s="1824"/>
      <c r="M157" s="1824"/>
      <c r="N157" s="1767"/>
      <c r="O157" s="1831"/>
      <c r="P157" s="1836"/>
      <c r="Q157" s="1836"/>
      <c r="R157" s="1836"/>
      <c r="S157" s="1847"/>
      <c r="T157" s="1857" t="s">
        <v>770</v>
      </c>
      <c r="U157" s="1864"/>
      <c r="V157" s="1875"/>
      <c r="W157" s="1886"/>
      <c r="X157" s="1898"/>
      <c r="Y157" s="1898"/>
      <c r="Z157" s="1898"/>
      <c r="AA157" s="1898"/>
      <c r="AB157" s="1898"/>
      <c r="AC157" s="1913"/>
      <c r="AD157" s="1886"/>
      <c r="AE157" s="1898"/>
      <c r="AF157" s="1898"/>
      <c r="AG157" s="1898"/>
      <c r="AH157" s="1898"/>
      <c r="AI157" s="1898"/>
      <c r="AJ157" s="1913"/>
      <c r="AK157" s="1886"/>
      <c r="AL157" s="1898"/>
      <c r="AM157" s="1898"/>
      <c r="AN157" s="1898"/>
      <c r="AO157" s="1898"/>
      <c r="AP157" s="1898"/>
      <c r="AQ157" s="1913"/>
      <c r="AR157" s="1886"/>
      <c r="AS157" s="1898"/>
      <c r="AT157" s="1898"/>
      <c r="AU157" s="1898"/>
      <c r="AV157" s="1898"/>
      <c r="AW157" s="1898"/>
      <c r="AX157" s="1913"/>
      <c r="AY157" s="1886"/>
      <c r="AZ157" s="1898"/>
      <c r="BA157" s="1937"/>
      <c r="BB157" s="1944"/>
      <c r="BC157" s="1952"/>
      <c r="BD157" s="1961"/>
      <c r="BE157" s="1967"/>
      <c r="BF157" s="1972"/>
      <c r="BG157" s="1977"/>
      <c r="BH157" s="1977"/>
      <c r="BI157" s="1977"/>
      <c r="BJ157" s="1988"/>
    </row>
    <row r="158" spans="2:62" ht="20.25" customHeight="1">
      <c r="B158" s="1743"/>
      <c r="C158" s="1757"/>
      <c r="D158" s="1768"/>
      <c r="E158" s="1776"/>
      <c r="F158" s="1781">
        <f>C157</f>
        <v>0</v>
      </c>
      <c r="G158" s="1776"/>
      <c r="H158" s="1781">
        <f>I157</f>
        <v>0</v>
      </c>
      <c r="I158" s="1789"/>
      <c r="J158" s="1803"/>
      <c r="K158" s="1809"/>
      <c r="L158" s="1825"/>
      <c r="M158" s="1825"/>
      <c r="N158" s="1768"/>
      <c r="O158" s="1831"/>
      <c r="P158" s="1836"/>
      <c r="Q158" s="1836"/>
      <c r="R158" s="1836"/>
      <c r="S158" s="1847"/>
      <c r="T158" s="1856" t="s">
        <v>128</v>
      </c>
      <c r="U158" s="1863"/>
      <c r="V158" s="1874"/>
      <c r="W158" s="1885" t="str">
        <f>IF(W157="","",VLOOKUP(W157,シフト記号表!$C$6:$L$47,10,FALSE))</f>
        <v/>
      </c>
      <c r="X158" s="1897" t="str">
        <f>IF(X157="","",VLOOKUP(X157,シフト記号表!$C$6:$L$47,10,FALSE))</f>
        <v/>
      </c>
      <c r="Y158" s="1897" t="str">
        <f>IF(Y157="","",VLOOKUP(Y157,シフト記号表!$C$6:$L$47,10,FALSE))</f>
        <v/>
      </c>
      <c r="Z158" s="1897" t="str">
        <f>IF(Z157="","",VLOOKUP(Z157,シフト記号表!$C$6:$L$47,10,FALSE))</f>
        <v/>
      </c>
      <c r="AA158" s="1897" t="str">
        <f>IF(AA157="","",VLOOKUP(AA157,シフト記号表!$C$6:$L$47,10,FALSE))</f>
        <v/>
      </c>
      <c r="AB158" s="1897" t="str">
        <f>IF(AB157="","",VLOOKUP(AB157,シフト記号表!$C$6:$L$47,10,FALSE))</f>
        <v/>
      </c>
      <c r="AC158" s="1912" t="str">
        <f>IF(AC157="","",VLOOKUP(AC157,シフト記号表!$C$6:$L$47,10,FALSE))</f>
        <v/>
      </c>
      <c r="AD158" s="1885" t="str">
        <f>IF(AD157="","",VLOOKUP(AD157,シフト記号表!$C$6:$L$47,10,FALSE))</f>
        <v/>
      </c>
      <c r="AE158" s="1897" t="str">
        <f>IF(AE157="","",VLOOKUP(AE157,シフト記号表!$C$6:$L$47,10,FALSE))</f>
        <v/>
      </c>
      <c r="AF158" s="1897" t="str">
        <f>IF(AF157="","",VLOOKUP(AF157,シフト記号表!$C$6:$L$47,10,FALSE))</f>
        <v/>
      </c>
      <c r="AG158" s="1897" t="str">
        <f>IF(AG157="","",VLOOKUP(AG157,シフト記号表!$C$6:$L$47,10,FALSE))</f>
        <v/>
      </c>
      <c r="AH158" s="1897" t="str">
        <f>IF(AH157="","",VLOOKUP(AH157,シフト記号表!$C$6:$L$47,10,FALSE))</f>
        <v/>
      </c>
      <c r="AI158" s="1897" t="str">
        <f>IF(AI157="","",VLOOKUP(AI157,シフト記号表!$C$6:$L$47,10,FALSE))</f>
        <v/>
      </c>
      <c r="AJ158" s="1912" t="str">
        <f>IF(AJ157="","",VLOOKUP(AJ157,シフト記号表!$C$6:$L$47,10,FALSE))</f>
        <v/>
      </c>
      <c r="AK158" s="1885" t="str">
        <f>IF(AK157="","",VLOOKUP(AK157,シフト記号表!$C$6:$L$47,10,FALSE))</f>
        <v/>
      </c>
      <c r="AL158" s="1897" t="str">
        <f>IF(AL157="","",VLOOKUP(AL157,シフト記号表!$C$6:$L$47,10,FALSE))</f>
        <v/>
      </c>
      <c r="AM158" s="1897" t="str">
        <f>IF(AM157="","",VLOOKUP(AM157,シフト記号表!$C$6:$L$47,10,FALSE))</f>
        <v/>
      </c>
      <c r="AN158" s="1897" t="str">
        <f>IF(AN157="","",VLOOKUP(AN157,シフト記号表!$C$6:$L$47,10,FALSE))</f>
        <v/>
      </c>
      <c r="AO158" s="1897" t="str">
        <f>IF(AO157="","",VLOOKUP(AO157,シフト記号表!$C$6:$L$47,10,FALSE))</f>
        <v/>
      </c>
      <c r="AP158" s="1897" t="str">
        <f>IF(AP157="","",VLOOKUP(AP157,シフト記号表!$C$6:$L$47,10,FALSE))</f>
        <v/>
      </c>
      <c r="AQ158" s="1912" t="str">
        <f>IF(AQ157="","",VLOOKUP(AQ157,シフト記号表!$C$6:$L$47,10,FALSE))</f>
        <v/>
      </c>
      <c r="AR158" s="1885" t="str">
        <f>IF(AR157="","",VLOOKUP(AR157,シフト記号表!$C$6:$L$47,10,FALSE))</f>
        <v/>
      </c>
      <c r="AS158" s="1897" t="str">
        <f>IF(AS157="","",VLOOKUP(AS157,シフト記号表!$C$6:$L$47,10,FALSE))</f>
        <v/>
      </c>
      <c r="AT158" s="1897" t="str">
        <f>IF(AT157="","",VLOOKUP(AT157,シフト記号表!$C$6:$L$47,10,FALSE))</f>
        <v/>
      </c>
      <c r="AU158" s="1897" t="str">
        <f>IF(AU157="","",VLOOKUP(AU157,シフト記号表!$C$6:$L$47,10,FALSE))</f>
        <v/>
      </c>
      <c r="AV158" s="1897" t="str">
        <f>IF(AV157="","",VLOOKUP(AV157,シフト記号表!$C$6:$L$47,10,FALSE))</f>
        <v/>
      </c>
      <c r="AW158" s="1897" t="str">
        <f>IF(AW157="","",VLOOKUP(AW157,シフト記号表!$C$6:$L$47,10,FALSE))</f>
        <v/>
      </c>
      <c r="AX158" s="1912" t="str">
        <f>IF(AX157="","",VLOOKUP(AX157,シフト記号表!$C$6:$L$47,10,FALSE))</f>
        <v/>
      </c>
      <c r="AY158" s="1885" t="str">
        <f>IF(AY157="","",VLOOKUP(AY157,シフト記号表!$C$6:$L$47,10,FALSE))</f>
        <v/>
      </c>
      <c r="AZ158" s="1897" t="str">
        <f>IF(AZ157="","",VLOOKUP(AZ157,シフト記号表!$C$6:$L$47,10,FALSE))</f>
        <v/>
      </c>
      <c r="BA158" s="1897" t="str">
        <f>IF(BA157="","",VLOOKUP(BA157,シフト記号表!$C$6:$L$47,10,FALSE))</f>
        <v/>
      </c>
      <c r="BB158" s="1945">
        <f>IF($BE$3="４週",SUM(W158:AX158),IF($BE$3="暦月",SUM(W158:BA158),""))</f>
        <v>0</v>
      </c>
      <c r="BC158" s="1953"/>
      <c r="BD158" s="1962">
        <f>IF($BE$3="４週",BB158/4,IF($BE$3="暦月",(BB158/($BE$8/7)),""))</f>
        <v>0</v>
      </c>
      <c r="BE158" s="1953"/>
      <c r="BF158" s="1973"/>
      <c r="BG158" s="1978"/>
      <c r="BH158" s="1978"/>
      <c r="BI158" s="1978"/>
      <c r="BJ158" s="1989"/>
    </row>
    <row r="159" spans="2:62" ht="20.25" customHeight="1">
      <c r="B159" s="1742">
        <f>B157+1</f>
        <v>73</v>
      </c>
      <c r="C159" s="1756"/>
      <c r="D159" s="1767"/>
      <c r="E159" s="1774"/>
      <c r="F159" s="1779"/>
      <c r="G159" s="1774"/>
      <c r="H159" s="1779"/>
      <c r="I159" s="1788"/>
      <c r="J159" s="1802"/>
      <c r="K159" s="1808"/>
      <c r="L159" s="1824"/>
      <c r="M159" s="1824"/>
      <c r="N159" s="1767"/>
      <c r="O159" s="1831"/>
      <c r="P159" s="1836"/>
      <c r="Q159" s="1836"/>
      <c r="R159" s="1836"/>
      <c r="S159" s="1847"/>
      <c r="T159" s="1857" t="s">
        <v>770</v>
      </c>
      <c r="U159" s="1864"/>
      <c r="V159" s="1875"/>
      <c r="W159" s="1886"/>
      <c r="X159" s="1898"/>
      <c r="Y159" s="1898"/>
      <c r="Z159" s="1898"/>
      <c r="AA159" s="1898"/>
      <c r="AB159" s="1898"/>
      <c r="AC159" s="1913"/>
      <c r="AD159" s="1886"/>
      <c r="AE159" s="1898"/>
      <c r="AF159" s="1898"/>
      <c r="AG159" s="1898"/>
      <c r="AH159" s="1898"/>
      <c r="AI159" s="1898"/>
      <c r="AJ159" s="1913"/>
      <c r="AK159" s="1886"/>
      <c r="AL159" s="1898"/>
      <c r="AM159" s="1898"/>
      <c r="AN159" s="1898"/>
      <c r="AO159" s="1898"/>
      <c r="AP159" s="1898"/>
      <c r="AQ159" s="1913"/>
      <c r="AR159" s="1886"/>
      <c r="AS159" s="1898"/>
      <c r="AT159" s="1898"/>
      <c r="AU159" s="1898"/>
      <c r="AV159" s="1898"/>
      <c r="AW159" s="1898"/>
      <c r="AX159" s="1913"/>
      <c r="AY159" s="1886"/>
      <c r="AZ159" s="1898"/>
      <c r="BA159" s="1937"/>
      <c r="BB159" s="1944"/>
      <c r="BC159" s="1952"/>
      <c r="BD159" s="1961"/>
      <c r="BE159" s="1967"/>
      <c r="BF159" s="1972"/>
      <c r="BG159" s="1977"/>
      <c r="BH159" s="1977"/>
      <c r="BI159" s="1977"/>
      <c r="BJ159" s="1988"/>
    </row>
    <row r="160" spans="2:62" ht="20.25" customHeight="1">
      <c r="B160" s="1743"/>
      <c r="C160" s="1757"/>
      <c r="D160" s="1768"/>
      <c r="E160" s="1776"/>
      <c r="F160" s="1781">
        <f>C159</f>
        <v>0</v>
      </c>
      <c r="G160" s="1776"/>
      <c r="H160" s="1781">
        <f>I159</f>
        <v>0</v>
      </c>
      <c r="I160" s="1789"/>
      <c r="J160" s="1803"/>
      <c r="K160" s="1809"/>
      <c r="L160" s="1825"/>
      <c r="M160" s="1825"/>
      <c r="N160" s="1768"/>
      <c r="O160" s="1831"/>
      <c r="P160" s="1836"/>
      <c r="Q160" s="1836"/>
      <c r="R160" s="1836"/>
      <c r="S160" s="1847"/>
      <c r="T160" s="1856" t="s">
        <v>128</v>
      </c>
      <c r="U160" s="1863"/>
      <c r="V160" s="1874"/>
      <c r="W160" s="1885" t="str">
        <f>IF(W159="","",VLOOKUP(W159,シフト記号表!$C$6:$L$47,10,FALSE))</f>
        <v/>
      </c>
      <c r="X160" s="1897" t="str">
        <f>IF(X159="","",VLOOKUP(X159,シフト記号表!$C$6:$L$47,10,FALSE))</f>
        <v/>
      </c>
      <c r="Y160" s="1897" t="str">
        <f>IF(Y159="","",VLOOKUP(Y159,シフト記号表!$C$6:$L$47,10,FALSE))</f>
        <v/>
      </c>
      <c r="Z160" s="1897" t="str">
        <f>IF(Z159="","",VLOOKUP(Z159,シフト記号表!$C$6:$L$47,10,FALSE))</f>
        <v/>
      </c>
      <c r="AA160" s="1897" t="str">
        <f>IF(AA159="","",VLOOKUP(AA159,シフト記号表!$C$6:$L$47,10,FALSE))</f>
        <v/>
      </c>
      <c r="AB160" s="1897" t="str">
        <f>IF(AB159="","",VLOOKUP(AB159,シフト記号表!$C$6:$L$47,10,FALSE))</f>
        <v/>
      </c>
      <c r="AC160" s="1912" t="str">
        <f>IF(AC159="","",VLOOKUP(AC159,シフト記号表!$C$6:$L$47,10,FALSE))</f>
        <v/>
      </c>
      <c r="AD160" s="1885" t="str">
        <f>IF(AD159="","",VLOOKUP(AD159,シフト記号表!$C$6:$L$47,10,FALSE))</f>
        <v/>
      </c>
      <c r="AE160" s="1897" t="str">
        <f>IF(AE159="","",VLOOKUP(AE159,シフト記号表!$C$6:$L$47,10,FALSE))</f>
        <v/>
      </c>
      <c r="AF160" s="1897" t="str">
        <f>IF(AF159="","",VLOOKUP(AF159,シフト記号表!$C$6:$L$47,10,FALSE))</f>
        <v/>
      </c>
      <c r="AG160" s="1897" t="str">
        <f>IF(AG159="","",VLOOKUP(AG159,シフト記号表!$C$6:$L$47,10,FALSE))</f>
        <v/>
      </c>
      <c r="AH160" s="1897" t="str">
        <f>IF(AH159="","",VLOOKUP(AH159,シフト記号表!$C$6:$L$47,10,FALSE))</f>
        <v/>
      </c>
      <c r="AI160" s="1897" t="str">
        <f>IF(AI159="","",VLOOKUP(AI159,シフト記号表!$C$6:$L$47,10,FALSE))</f>
        <v/>
      </c>
      <c r="AJ160" s="1912" t="str">
        <f>IF(AJ159="","",VLOOKUP(AJ159,シフト記号表!$C$6:$L$47,10,FALSE))</f>
        <v/>
      </c>
      <c r="AK160" s="1885" t="str">
        <f>IF(AK159="","",VLOOKUP(AK159,シフト記号表!$C$6:$L$47,10,FALSE))</f>
        <v/>
      </c>
      <c r="AL160" s="1897" t="str">
        <f>IF(AL159="","",VLOOKUP(AL159,シフト記号表!$C$6:$L$47,10,FALSE))</f>
        <v/>
      </c>
      <c r="AM160" s="1897" t="str">
        <f>IF(AM159="","",VLOOKUP(AM159,シフト記号表!$C$6:$L$47,10,FALSE))</f>
        <v/>
      </c>
      <c r="AN160" s="1897" t="str">
        <f>IF(AN159="","",VLOOKUP(AN159,シフト記号表!$C$6:$L$47,10,FALSE))</f>
        <v/>
      </c>
      <c r="AO160" s="1897" t="str">
        <f>IF(AO159="","",VLOOKUP(AO159,シフト記号表!$C$6:$L$47,10,FALSE))</f>
        <v/>
      </c>
      <c r="AP160" s="1897" t="str">
        <f>IF(AP159="","",VLOOKUP(AP159,シフト記号表!$C$6:$L$47,10,FALSE))</f>
        <v/>
      </c>
      <c r="AQ160" s="1912" t="str">
        <f>IF(AQ159="","",VLOOKUP(AQ159,シフト記号表!$C$6:$L$47,10,FALSE))</f>
        <v/>
      </c>
      <c r="AR160" s="1885" t="str">
        <f>IF(AR159="","",VLOOKUP(AR159,シフト記号表!$C$6:$L$47,10,FALSE))</f>
        <v/>
      </c>
      <c r="AS160" s="1897" t="str">
        <f>IF(AS159="","",VLOOKUP(AS159,シフト記号表!$C$6:$L$47,10,FALSE))</f>
        <v/>
      </c>
      <c r="AT160" s="1897" t="str">
        <f>IF(AT159="","",VLOOKUP(AT159,シフト記号表!$C$6:$L$47,10,FALSE))</f>
        <v/>
      </c>
      <c r="AU160" s="1897" t="str">
        <f>IF(AU159="","",VLOOKUP(AU159,シフト記号表!$C$6:$L$47,10,FALSE))</f>
        <v/>
      </c>
      <c r="AV160" s="1897" t="str">
        <f>IF(AV159="","",VLOOKUP(AV159,シフト記号表!$C$6:$L$47,10,FALSE))</f>
        <v/>
      </c>
      <c r="AW160" s="1897" t="str">
        <f>IF(AW159="","",VLOOKUP(AW159,シフト記号表!$C$6:$L$47,10,FALSE))</f>
        <v/>
      </c>
      <c r="AX160" s="1912" t="str">
        <f>IF(AX159="","",VLOOKUP(AX159,シフト記号表!$C$6:$L$47,10,FALSE))</f>
        <v/>
      </c>
      <c r="AY160" s="1885" t="str">
        <f>IF(AY159="","",VLOOKUP(AY159,シフト記号表!$C$6:$L$47,10,FALSE))</f>
        <v/>
      </c>
      <c r="AZ160" s="1897" t="str">
        <f>IF(AZ159="","",VLOOKUP(AZ159,シフト記号表!$C$6:$L$47,10,FALSE))</f>
        <v/>
      </c>
      <c r="BA160" s="1897" t="str">
        <f>IF(BA159="","",VLOOKUP(BA159,シフト記号表!$C$6:$L$47,10,FALSE))</f>
        <v/>
      </c>
      <c r="BB160" s="1945">
        <f>IF($BE$3="４週",SUM(W160:AX160),IF($BE$3="暦月",SUM(W160:BA160),""))</f>
        <v>0</v>
      </c>
      <c r="BC160" s="1953"/>
      <c r="BD160" s="1962">
        <f>IF($BE$3="４週",BB160/4,IF($BE$3="暦月",(BB160/($BE$8/7)),""))</f>
        <v>0</v>
      </c>
      <c r="BE160" s="1953"/>
      <c r="BF160" s="1973"/>
      <c r="BG160" s="1978"/>
      <c r="BH160" s="1978"/>
      <c r="BI160" s="1978"/>
      <c r="BJ160" s="1989"/>
    </row>
    <row r="161" spans="2:62" ht="20.25" customHeight="1">
      <c r="B161" s="1742">
        <f>B159+1</f>
        <v>74</v>
      </c>
      <c r="C161" s="1756"/>
      <c r="D161" s="1767"/>
      <c r="E161" s="1774"/>
      <c r="F161" s="1779"/>
      <c r="G161" s="1774"/>
      <c r="H161" s="1779"/>
      <c r="I161" s="1788"/>
      <c r="J161" s="1802"/>
      <c r="K161" s="1808"/>
      <c r="L161" s="1824"/>
      <c r="M161" s="1824"/>
      <c r="N161" s="1767"/>
      <c r="O161" s="1831"/>
      <c r="P161" s="1836"/>
      <c r="Q161" s="1836"/>
      <c r="R161" s="1836"/>
      <c r="S161" s="1847"/>
      <c r="T161" s="1857" t="s">
        <v>770</v>
      </c>
      <c r="U161" s="1864"/>
      <c r="V161" s="1875"/>
      <c r="W161" s="1886"/>
      <c r="X161" s="1898"/>
      <c r="Y161" s="1898"/>
      <c r="Z161" s="1898"/>
      <c r="AA161" s="1898"/>
      <c r="AB161" s="1898"/>
      <c r="AC161" s="1913"/>
      <c r="AD161" s="1886"/>
      <c r="AE161" s="1898"/>
      <c r="AF161" s="1898"/>
      <c r="AG161" s="1898"/>
      <c r="AH161" s="1898"/>
      <c r="AI161" s="1898"/>
      <c r="AJ161" s="1913"/>
      <c r="AK161" s="1886"/>
      <c r="AL161" s="1898"/>
      <c r="AM161" s="1898"/>
      <c r="AN161" s="1898"/>
      <c r="AO161" s="1898"/>
      <c r="AP161" s="1898"/>
      <c r="AQ161" s="1913"/>
      <c r="AR161" s="1886"/>
      <c r="AS161" s="1898"/>
      <c r="AT161" s="1898"/>
      <c r="AU161" s="1898"/>
      <c r="AV161" s="1898"/>
      <c r="AW161" s="1898"/>
      <c r="AX161" s="1913"/>
      <c r="AY161" s="1886"/>
      <c r="AZ161" s="1898"/>
      <c r="BA161" s="1937"/>
      <c r="BB161" s="1944"/>
      <c r="BC161" s="1952"/>
      <c r="BD161" s="1961"/>
      <c r="BE161" s="1967"/>
      <c r="BF161" s="1972"/>
      <c r="BG161" s="1977"/>
      <c r="BH161" s="1977"/>
      <c r="BI161" s="1977"/>
      <c r="BJ161" s="1988"/>
    </row>
    <row r="162" spans="2:62" ht="20.25" customHeight="1">
      <c r="B162" s="1743"/>
      <c r="C162" s="1757"/>
      <c r="D162" s="1768"/>
      <c r="E162" s="1776"/>
      <c r="F162" s="1781">
        <f>C161</f>
        <v>0</v>
      </c>
      <c r="G162" s="1776"/>
      <c r="H162" s="1781">
        <f>I161</f>
        <v>0</v>
      </c>
      <c r="I162" s="1789"/>
      <c r="J162" s="1803"/>
      <c r="K162" s="1809"/>
      <c r="L162" s="1825"/>
      <c r="M162" s="1825"/>
      <c r="N162" s="1768"/>
      <c r="O162" s="1831"/>
      <c r="P162" s="1836"/>
      <c r="Q162" s="1836"/>
      <c r="R162" s="1836"/>
      <c r="S162" s="1847"/>
      <c r="T162" s="1856" t="s">
        <v>128</v>
      </c>
      <c r="U162" s="1863"/>
      <c r="V162" s="1874"/>
      <c r="W162" s="1885" t="str">
        <f>IF(W161="","",VLOOKUP(W161,シフト記号表!$C$6:$L$47,10,FALSE))</f>
        <v/>
      </c>
      <c r="X162" s="1897" t="str">
        <f>IF(X161="","",VLOOKUP(X161,シフト記号表!$C$6:$L$47,10,FALSE))</f>
        <v/>
      </c>
      <c r="Y162" s="1897" t="str">
        <f>IF(Y161="","",VLOOKUP(Y161,シフト記号表!$C$6:$L$47,10,FALSE))</f>
        <v/>
      </c>
      <c r="Z162" s="1897" t="str">
        <f>IF(Z161="","",VLOOKUP(Z161,シフト記号表!$C$6:$L$47,10,FALSE))</f>
        <v/>
      </c>
      <c r="AA162" s="1897" t="str">
        <f>IF(AA161="","",VLOOKUP(AA161,シフト記号表!$C$6:$L$47,10,FALSE))</f>
        <v/>
      </c>
      <c r="AB162" s="1897" t="str">
        <f>IF(AB161="","",VLOOKUP(AB161,シフト記号表!$C$6:$L$47,10,FALSE))</f>
        <v/>
      </c>
      <c r="AC162" s="1912" t="str">
        <f>IF(AC161="","",VLOOKUP(AC161,シフト記号表!$C$6:$L$47,10,FALSE))</f>
        <v/>
      </c>
      <c r="AD162" s="1885" t="str">
        <f>IF(AD161="","",VLOOKUP(AD161,シフト記号表!$C$6:$L$47,10,FALSE))</f>
        <v/>
      </c>
      <c r="AE162" s="1897" t="str">
        <f>IF(AE161="","",VLOOKUP(AE161,シフト記号表!$C$6:$L$47,10,FALSE))</f>
        <v/>
      </c>
      <c r="AF162" s="1897" t="str">
        <f>IF(AF161="","",VLOOKUP(AF161,シフト記号表!$C$6:$L$47,10,FALSE))</f>
        <v/>
      </c>
      <c r="AG162" s="1897" t="str">
        <f>IF(AG161="","",VLOOKUP(AG161,シフト記号表!$C$6:$L$47,10,FALSE))</f>
        <v/>
      </c>
      <c r="AH162" s="1897" t="str">
        <f>IF(AH161="","",VLOOKUP(AH161,シフト記号表!$C$6:$L$47,10,FALSE))</f>
        <v/>
      </c>
      <c r="AI162" s="1897" t="str">
        <f>IF(AI161="","",VLOOKUP(AI161,シフト記号表!$C$6:$L$47,10,FALSE))</f>
        <v/>
      </c>
      <c r="AJ162" s="1912" t="str">
        <f>IF(AJ161="","",VLOOKUP(AJ161,シフト記号表!$C$6:$L$47,10,FALSE))</f>
        <v/>
      </c>
      <c r="AK162" s="1885" t="str">
        <f>IF(AK161="","",VLOOKUP(AK161,シフト記号表!$C$6:$L$47,10,FALSE))</f>
        <v/>
      </c>
      <c r="AL162" s="1897" t="str">
        <f>IF(AL161="","",VLOOKUP(AL161,シフト記号表!$C$6:$L$47,10,FALSE))</f>
        <v/>
      </c>
      <c r="AM162" s="1897" t="str">
        <f>IF(AM161="","",VLOOKUP(AM161,シフト記号表!$C$6:$L$47,10,FALSE))</f>
        <v/>
      </c>
      <c r="AN162" s="1897" t="str">
        <f>IF(AN161="","",VLOOKUP(AN161,シフト記号表!$C$6:$L$47,10,FALSE))</f>
        <v/>
      </c>
      <c r="AO162" s="1897" t="str">
        <f>IF(AO161="","",VLOOKUP(AO161,シフト記号表!$C$6:$L$47,10,FALSE))</f>
        <v/>
      </c>
      <c r="AP162" s="1897" t="str">
        <f>IF(AP161="","",VLOOKUP(AP161,シフト記号表!$C$6:$L$47,10,FALSE))</f>
        <v/>
      </c>
      <c r="AQ162" s="1912" t="str">
        <f>IF(AQ161="","",VLOOKUP(AQ161,シフト記号表!$C$6:$L$47,10,FALSE))</f>
        <v/>
      </c>
      <c r="AR162" s="1885" t="str">
        <f>IF(AR161="","",VLOOKUP(AR161,シフト記号表!$C$6:$L$47,10,FALSE))</f>
        <v/>
      </c>
      <c r="AS162" s="1897" t="str">
        <f>IF(AS161="","",VLOOKUP(AS161,シフト記号表!$C$6:$L$47,10,FALSE))</f>
        <v/>
      </c>
      <c r="AT162" s="1897" t="str">
        <f>IF(AT161="","",VLOOKUP(AT161,シフト記号表!$C$6:$L$47,10,FALSE))</f>
        <v/>
      </c>
      <c r="AU162" s="1897" t="str">
        <f>IF(AU161="","",VLOOKUP(AU161,シフト記号表!$C$6:$L$47,10,FALSE))</f>
        <v/>
      </c>
      <c r="AV162" s="1897" t="str">
        <f>IF(AV161="","",VLOOKUP(AV161,シフト記号表!$C$6:$L$47,10,FALSE))</f>
        <v/>
      </c>
      <c r="AW162" s="1897" t="str">
        <f>IF(AW161="","",VLOOKUP(AW161,シフト記号表!$C$6:$L$47,10,FALSE))</f>
        <v/>
      </c>
      <c r="AX162" s="1912" t="str">
        <f>IF(AX161="","",VLOOKUP(AX161,シフト記号表!$C$6:$L$47,10,FALSE))</f>
        <v/>
      </c>
      <c r="AY162" s="1885" t="str">
        <f>IF(AY161="","",VLOOKUP(AY161,シフト記号表!$C$6:$L$47,10,FALSE))</f>
        <v/>
      </c>
      <c r="AZ162" s="1897" t="str">
        <f>IF(AZ161="","",VLOOKUP(AZ161,シフト記号表!$C$6:$L$47,10,FALSE))</f>
        <v/>
      </c>
      <c r="BA162" s="1897" t="str">
        <f>IF(BA161="","",VLOOKUP(BA161,シフト記号表!$C$6:$L$47,10,FALSE))</f>
        <v/>
      </c>
      <c r="BB162" s="1945">
        <f>IF($BE$3="４週",SUM(W162:AX162),IF($BE$3="暦月",SUM(W162:BA162),""))</f>
        <v>0</v>
      </c>
      <c r="BC162" s="1953"/>
      <c r="BD162" s="1962">
        <f>IF($BE$3="４週",BB162/4,IF($BE$3="暦月",(BB162/($BE$8/7)),""))</f>
        <v>0</v>
      </c>
      <c r="BE162" s="1953"/>
      <c r="BF162" s="1973"/>
      <c r="BG162" s="1978"/>
      <c r="BH162" s="1978"/>
      <c r="BI162" s="1978"/>
      <c r="BJ162" s="1989"/>
    </row>
    <row r="163" spans="2:62" ht="20.25" customHeight="1">
      <c r="B163" s="1742">
        <f>B161+1</f>
        <v>75</v>
      </c>
      <c r="C163" s="1756"/>
      <c r="D163" s="1767"/>
      <c r="E163" s="1774"/>
      <c r="F163" s="1779"/>
      <c r="G163" s="1774"/>
      <c r="H163" s="1779"/>
      <c r="I163" s="1788"/>
      <c r="J163" s="1802"/>
      <c r="K163" s="1808"/>
      <c r="L163" s="1824"/>
      <c r="M163" s="1824"/>
      <c r="N163" s="1767"/>
      <c r="O163" s="1831"/>
      <c r="P163" s="1836"/>
      <c r="Q163" s="1836"/>
      <c r="R163" s="1836"/>
      <c r="S163" s="1847"/>
      <c r="T163" s="1857" t="s">
        <v>770</v>
      </c>
      <c r="U163" s="1864"/>
      <c r="V163" s="1875"/>
      <c r="W163" s="1886"/>
      <c r="X163" s="1898"/>
      <c r="Y163" s="1898"/>
      <c r="Z163" s="1898"/>
      <c r="AA163" s="1898"/>
      <c r="AB163" s="1898"/>
      <c r="AC163" s="1913"/>
      <c r="AD163" s="1886"/>
      <c r="AE163" s="1898"/>
      <c r="AF163" s="1898"/>
      <c r="AG163" s="1898"/>
      <c r="AH163" s="1898"/>
      <c r="AI163" s="1898"/>
      <c r="AJ163" s="1913"/>
      <c r="AK163" s="1886"/>
      <c r="AL163" s="1898"/>
      <c r="AM163" s="1898"/>
      <c r="AN163" s="1898"/>
      <c r="AO163" s="1898"/>
      <c r="AP163" s="1898"/>
      <c r="AQ163" s="1913"/>
      <c r="AR163" s="1886"/>
      <c r="AS163" s="1898"/>
      <c r="AT163" s="1898"/>
      <c r="AU163" s="1898"/>
      <c r="AV163" s="1898"/>
      <c r="AW163" s="1898"/>
      <c r="AX163" s="1913"/>
      <c r="AY163" s="1886"/>
      <c r="AZ163" s="1898"/>
      <c r="BA163" s="1937"/>
      <c r="BB163" s="1944"/>
      <c r="BC163" s="1952"/>
      <c r="BD163" s="1961"/>
      <c r="BE163" s="1967"/>
      <c r="BF163" s="1972"/>
      <c r="BG163" s="1977"/>
      <c r="BH163" s="1977"/>
      <c r="BI163" s="1977"/>
      <c r="BJ163" s="1988"/>
    </row>
    <row r="164" spans="2:62" ht="20.25" customHeight="1">
      <c r="B164" s="1743"/>
      <c r="C164" s="1757"/>
      <c r="D164" s="1768"/>
      <c r="E164" s="1776"/>
      <c r="F164" s="1781">
        <f>C163</f>
        <v>0</v>
      </c>
      <c r="G164" s="1776"/>
      <c r="H164" s="1781">
        <f>I163</f>
        <v>0</v>
      </c>
      <c r="I164" s="1789"/>
      <c r="J164" s="1803"/>
      <c r="K164" s="1809"/>
      <c r="L164" s="1825"/>
      <c r="M164" s="1825"/>
      <c r="N164" s="1768"/>
      <c r="O164" s="1831"/>
      <c r="P164" s="1836"/>
      <c r="Q164" s="1836"/>
      <c r="R164" s="1836"/>
      <c r="S164" s="1847"/>
      <c r="T164" s="1856" t="s">
        <v>128</v>
      </c>
      <c r="U164" s="1863"/>
      <c r="V164" s="1874"/>
      <c r="W164" s="1885" t="str">
        <f>IF(W163="","",VLOOKUP(W163,シフト記号表!$C$6:$L$47,10,FALSE))</f>
        <v/>
      </c>
      <c r="X164" s="1897" t="str">
        <f>IF(X163="","",VLOOKUP(X163,シフト記号表!$C$6:$L$47,10,FALSE))</f>
        <v/>
      </c>
      <c r="Y164" s="1897" t="str">
        <f>IF(Y163="","",VLOOKUP(Y163,シフト記号表!$C$6:$L$47,10,FALSE))</f>
        <v/>
      </c>
      <c r="Z164" s="1897" t="str">
        <f>IF(Z163="","",VLOOKUP(Z163,シフト記号表!$C$6:$L$47,10,FALSE))</f>
        <v/>
      </c>
      <c r="AA164" s="1897" t="str">
        <f>IF(AA163="","",VLOOKUP(AA163,シフト記号表!$C$6:$L$47,10,FALSE))</f>
        <v/>
      </c>
      <c r="AB164" s="1897" t="str">
        <f>IF(AB163="","",VLOOKUP(AB163,シフト記号表!$C$6:$L$47,10,FALSE))</f>
        <v/>
      </c>
      <c r="AC164" s="1912" t="str">
        <f>IF(AC163="","",VLOOKUP(AC163,シフト記号表!$C$6:$L$47,10,FALSE))</f>
        <v/>
      </c>
      <c r="AD164" s="1885" t="str">
        <f>IF(AD163="","",VLOOKUP(AD163,シフト記号表!$C$6:$L$47,10,FALSE))</f>
        <v/>
      </c>
      <c r="AE164" s="1897" t="str">
        <f>IF(AE163="","",VLOOKUP(AE163,シフト記号表!$C$6:$L$47,10,FALSE))</f>
        <v/>
      </c>
      <c r="AF164" s="1897" t="str">
        <f>IF(AF163="","",VLOOKUP(AF163,シフト記号表!$C$6:$L$47,10,FALSE))</f>
        <v/>
      </c>
      <c r="AG164" s="1897" t="str">
        <f>IF(AG163="","",VLOOKUP(AG163,シフト記号表!$C$6:$L$47,10,FALSE))</f>
        <v/>
      </c>
      <c r="AH164" s="1897" t="str">
        <f>IF(AH163="","",VLOOKUP(AH163,シフト記号表!$C$6:$L$47,10,FALSE))</f>
        <v/>
      </c>
      <c r="AI164" s="1897" t="str">
        <f>IF(AI163="","",VLOOKUP(AI163,シフト記号表!$C$6:$L$47,10,FALSE))</f>
        <v/>
      </c>
      <c r="AJ164" s="1912" t="str">
        <f>IF(AJ163="","",VLOOKUP(AJ163,シフト記号表!$C$6:$L$47,10,FALSE))</f>
        <v/>
      </c>
      <c r="AK164" s="1885" t="str">
        <f>IF(AK163="","",VLOOKUP(AK163,シフト記号表!$C$6:$L$47,10,FALSE))</f>
        <v/>
      </c>
      <c r="AL164" s="1897" t="str">
        <f>IF(AL163="","",VLOOKUP(AL163,シフト記号表!$C$6:$L$47,10,FALSE))</f>
        <v/>
      </c>
      <c r="AM164" s="1897" t="str">
        <f>IF(AM163="","",VLOOKUP(AM163,シフト記号表!$C$6:$L$47,10,FALSE))</f>
        <v/>
      </c>
      <c r="AN164" s="1897" t="str">
        <f>IF(AN163="","",VLOOKUP(AN163,シフト記号表!$C$6:$L$47,10,FALSE))</f>
        <v/>
      </c>
      <c r="AO164" s="1897" t="str">
        <f>IF(AO163="","",VLOOKUP(AO163,シフト記号表!$C$6:$L$47,10,FALSE))</f>
        <v/>
      </c>
      <c r="AP164" s="1897" t="str">
        <f>IF(AP163="","",VLOOKUP(AP163,シフト記号表!$C$6:$L$47,10,FALSE))</f>
        <v/>
      </c>
      <c r="AQ164" s="1912" t="str">
        <f>IF(AQ163="","",VLOOKUP(AQ163,シフト記号表!$C$6:$L$47,10,FALSE))</f>
        <v/>
      </c>
      <c r="AR164" s="1885" t="str">
        <f>IF(AR163="","",VLOOKUP(AR163,シフト記号表!$C$6:$L$47,10,FALSE))</f>
        <v/>
      </c>
      <c r="AS164" s="1897" t="str">
        <f>IF(AS163="","",VLOOKUP(AS163,シフト記号表!$C$6:$L$47,10,FALSE))</f>
        <v/>
      </c>
      <c r="AT164" s="1897" t="str">
        <f>IF(AT163="","",VLOOKUP(AT163,シフト記号表!$C$6:$L$47,10,FALSE))</f>
        <v/>
      </c>
      <c r="AU164" s="1897" t="str">
        <f>IF(AU163="","",VLOOKUP(AU163,シフト記号表!$C$6:$L$47,10,FALSE))</f>
        <v/>
      </c>
      <c r="AV164" s="1897" t="str">
        <f>IF(AV163="","",VLOOKUP(AV163,シフト記号表!$C$6:$L$47,10,FALSE))</f>
        <v/>
      </c>
      <c r="AW164" s="1897" t="str">
        <f>IF(AW163="","",VLOOKUP(AW163,シフト記号表!$C$6:$L$47,10,FALSE))</f>
        <v/>
      </c>
      <c r="AX164" s="1912" t="str">
        <f>IF(AX163="","",VLOOKUP(AX163,シフト記号表!$C$6:$L$47,10,FALSE))</f>
        <v/>
      </c>
      <c r="AY164" s="1885" t="str">
        <f>IF(AY163="","",VLOOKUP(AY163,シフト記号表!$C$6:$L$47,10,FALSE))</f>
        <v/>
      </c>
      <c r="AZ164" s="1897" t="str">
        <f>IF(AZ163="","",VLOOKUP(AZ163,シフト記号表!$C$6:$L$47,10,FALSE))</f>
        <v/>
      </c>
      <c r="BA164" s="1897" t="str">
        <f>IF(BA163="","",VLOOKUP(BA163,シフト記号表!$C$6:$L$47,10,FALSE))</f>
        <v/>
      </c>
      <c r="BB164" s="1945">
        <f>IF($BE$3="４週",SUM(W164:AX164),IF($BE$3="暦月",SUM(W164:BA164),""))</f>
        <v>0</v>
      </c>
      <c r="BC164" s="1953"/>
      <c r="BD164" s="1962">
        <f>IF($BE$3="４週",BB164/4,IF($BE$3="暦月",(BB164/($BE$8/7)),""))</f>
        <v>0</v>
      </c>
      <c r="BE164" s="1953"/>
      <c r="BF164" s="1973"/>
      <c r="BG164" s="1978"/>
      <c r="BH164" s="1978"/>
      <c r="BI164" s="1978"/>
      <c r="BJ164" s="1989"/>
    </row>
    <row r="165" spans="2:62" ht="20.25" customHeight="1">
      <c r="B165" s="1742">
        <f>B163+1</f>
        <v>76</v>
      </c>
      <c r="C165" s="1756"/>
      <c r="D165" s="1767"/>
      <c r="E165" s="1774"/>
      <c r="F165" s="1779"/>
      <c r="G165" s="1774"/>
      <c r="H165" s="1779"/>
      <c r="I165" s="1788"/>
      <c r="J165" s="1802"/>
      <c r="K165" s="1808"/>
      <c r="L165" s="1824"/>
      <c r="M165" s="1824"/>
      <c r="N165" s="1767"/>
      <c r="O165" s="1831"/>
      <c r="P165" s="1836"/>
      <c r="Q165" s="1836"/>
      <c r="R165" s="1836"/>
      <c r="S165" s="1847"/>
      <c r="T165" s="1857" t="s">
        <v>770</v>
      </c>
      <c r="U165" s="1864"/>
      <c r="V165" s="1875"/>
      <c r="W165" s="1886"/>
      <c r="X165" s="1898"/>
      <c r="Y165" s="1898"/>
      <c r="Z165" s="1898"/>
      <c r="AA165" s="1898"/>
      <c r="AB165" s="1898"/>
      <c r="AC165" s="1913"/>
      <c r="AD165" s="1886"/>
      <c r="AE165" s="1898"/>
      <c r="AF165" s="1898"/>
      <c r="AG165" s="1898"/>
      <c r="AH165" s="1898"/>
      <c r="AI165" s="1898"/>
      <c r="AJ165" s="1913"/>
      <c r="AK165" s="1886"/>
      <c r="AL165" s="1898"/>
      <c r="AM165" s="1898"/>
      <c r="AN165" s="1898"/>
      <c r="AO165" s="1898"/>
      <c r="AP165" s="1898"/>
      <c r="AQ165" s="1913"/>
      <c r="AR165" s="1886"/>
      <c r="AS165" s="1898"/>
      <c r="AT165" s="1898"/>
      <c r="AU165" s="1898"/>
      <c r="AV165" s="1898"/>
      <c r="AW165" s="1898"/>
      <c r="AX165" s="1913"/>
      <c r="AY165" s="1886"/>
      <c r="AZ165" s="1898"/>
      <c r="BA165" s="1937"/>
      <c r="BB165" s="1944"/>
      <c r="BC165" s="1952"/>
      <c r="BD165" s="1961"/>
      <c r="BE165" s="1967"/>
      <c r="BF165" s="1972"/>
      <c r="BG165" s="1977"/>
      <c r="BH165" s="1977"/>
      <c r="BI165" s="1977"/>
      <c r="BJ165" s="1988"/>
    </row>
    <row r="166" spans="2:62" ht="20.25" customHeight="1">
      <c r="B166" s="1743"/>
      <c r="C166" s="1757"/>
      <c r="D166" s="1768"/>
      <c r="E166" s="1776"/>
      <c r="F166" s="1781">
        <f>C165</f>
        <v>0</v>
      </c>
      <c r="G166" s="1776"/>
      <c r="H166" s="1781">
        <f>I165</f>
        <v>0</v>
      </c>
      <c r="I166" s="1789"/>
      <c r="J166" s="1803"/>
      <c r="K166" s="1809"/>
      <c r="L166" s="1825"/>
      <c r="M166" s="1825"/>
      <c r="N166" s="1768"/>
      <c r="O166" s="1831"/>
      <c r="P166" s="1836"/>
      <c r="Q166" s="1836"/>
      <c r="R166" s="1836"/>
      <c r="S166" s="1847"/>
      <c r="T166" s="1856" t="s">
        <v>128</v>
      </c>
      <c r="U166" s="1863"/>
      <c r="V166" s="1874"/>
      <c r="W166" s="1885" t="str">
        <f>IF(W165="","",VLOOKUP(W165,シフト記号表!$C$6:$L$47,10,FALSE))</f>
        <v/>
      </c>
      <c r="X166" s="1897" t="str">
        <f>IF(X165="","",VLOOKUP(X165,シフト記号表!$C$6:$L$47,10,FALSE))</f>
        <v/>
      </c>
      <c r="Y166" s="1897" t="str">
        <f>IF(Y165="","",VLOOKUP(Y165,シフト記号表!$C$6:$L$47,10,FALSE))</f>
        <v/>
      </c>
      <c r="Z166" s="1897" t="str">
        <f>IF(Z165="","",VLOOKUP(Z165,シフト記号表!$C$6:$L$47,10,FALSE))</f>
        <v/>
      </c>
      <c r="AA166" s="1897" t="str">
        <f>IF(AA165="","",VLOOKUP(AA165,シフト記号表!$C$6:$L$47,10,FALSE))</f>
        <v/>
      </c>
      <c r="AB166" s="1897" t="str">
        <f>IF(AB165="","",VLOOKUP(AB165,シフト記号表!$C$6:$L$47,10,FALSE))</f>
        <v/>
      </c>
      <c r="AC166" s="1912" t="str">
        <f>IF(AC165="","",VLOOKUP(AC165,シフト記号表!$C$6:$L$47,10,FALSE))</f>
        <v/>
      </c>
      <c r="AD166" s="1885" t="str">
        <f>IF(AD165="","",VLOOKUP(AD165,シフト記号表!$C$6:$L$47,10,FALSE))</f>
        <v/>
      </c>
      <c r="AE166" s="1897" t="str">
        <f>IF(AE165="","",VLOOKUP(AE165,シフト記号表!$C$6:$L$47,10,FALSE))</f>
        <v/>
      </c>
      <c r="AF166" s="1897" t="str">
        <f>IF(AF165="","",VLOOKUP(AF165,シフト記号表!$C$6:$L$47,10,FALSE))</f>
        <v/>
      </c>
      <c r="AG166" s="1897" t="str">
        <f>IF(AG165="","",VLOOKUP(AG165,シフト記号表!$C$6:$L$47,10,FALSE))</f>
        <v/>
      </c>
      <c r="AH166" s="1897" t="str">
        <f>IF(AH165="","",VLOOKUP(AH165,シフト記号表!$C$6:$L$47,10,FALSE))</f>
        <v/>
      </c>
      <c r="AI166" s="1897" t="str">
        <f>IF(AI165="","",VLOOKUP(AI165,シフト記号表!$C$6:$L$47,10,FALSE))</f>
        <v/>
      </c>
      <c r="AJ166" s="1912" t="str">
        <f>IF(AJ165="","",VLOOKUP(AJ165,シフト記号表!$C$6:$L$47,10,FALSE))</f>
        <v/>
      </c>
      <c r="AK166" s="1885" t="str">
        <f>IF(AK165="","",VLOOKUP(AK165,シフト記号表!$C$6:$L$47,10,FALSE))</f>
        <v/>
      </c>
      <c r="AL166" s="1897" t="str">
        <f>IF(AL165="","",VLOOKUP(AL165,シフト記号表!$C$6:$L$47,10,FALSE))</f>
        <v/>
      </c>
      <c r="AM166" s="1897" t="str">
        <f>IF(AM165="","",VLOOKUP(AM165,シフト記号表!$C$6:$L$47,10,FALSE))</f>
        <v/>
      </c>
      <c r="AN166" s="1897" t="str">
        <f>IF(AN165="","",VLOOKUP(AN165,シフト記号表!$C$6:$L$47,10,FALSE))</f>
        <v/>
      </c>
      <c r="AO166" s="1897" t="str">
        <f>IF(AO165="","",VLOOKUP(AO165,シフト記号表!$C$6:$L$47,10,FALSE))</f>
        <v/>
      </c>
      <c r="AP166" s="1897" t="str">
        <f>IF(AP165="","",VLOOKUP(AP165,シフト記号表!$C$6:$L$47,10,FALSE))</f>
        <v/>
      </c>
      <c r="AQ166" s="1912" t="str">
        <f>IF(AQ165="","",VLOOKUP(AQ165,シフト記号表!$C$6:$L$47,10,FALSE))</f>
        <v/>
      </c>
      <c r="AR166" s="1885" t="str">
        <f>IF(AR165="","",VLOOKUP(AR165,シフト記号表!$C$6:$L$47,10,FALSE))</f>
        <v/>
      </c>
      <c r="AS166" s="1897" t="str">
        <f>IF(AS165="","",VLOOKUP(AS165,シフト記号表!$C$6:$L$47,10,FALSE))</f>
        <v/>
      </c>
      <c r="AT166" s="1897" t="str">
        <f>IF(AT165="","",VLOOKUP(AT165,シフト記号表!$C$6:$L$47,10,FALSE))</f>
        <v/>
      </c>
      <c r="AU166" s="1897" t="str">
        <f>IF(AU165="","",VLOOKUP(AU165,シフト記号表!$C$6:$L$47,10,FALSE))</f>
        <v/>
      </c>
      <c r="AV166" s="1897" t="str">
        <f>IF(AV165="","",VLOOKUP(AV165,シフト記号表!$C$6:$L$47,10,FALSE))</f>
        <v/>
      </c>
      <c r="AW166" s="1897" t="str">
        <f>IF(AW165="","",VLOOKUP(AW165,シフト記号表!$C$6:$L$47,10,FALSE))</f>
        <v/>
      </c>
      <c r="AX166" s="1912" t="str">
        <f>IF(AX165="","",VLOOKUP(AX165,シフト記号表!$C$6:$L$47,10,FALSE))</f>
        <v/>
      </c>
      <c r="AY166" s="1885" t="str">
        <f>IF(AY165="","",VLOOKUP(AY165,シフト記号表!$C$6:$L$47,10,FALSE))</f>
        <v/>
      </c>
      <c r="AZ166" s="1897" t="str">
        <f>IF(AZ165="","",VLOOKUP(AZ165,シフト記号表!$C$6:$L$47,10,FALSE))</f>
        <v/>
      </c>
      <c r="BA166" s="1897" t="str">
        <f>IF(BA165="","",VLOOKUP(BA165,シフト記号表!$C$6:$L$47,10,FALSE))</f>
        <v/>
      </c>
      <c r="BB166" s="1945">
        <f>IF($BE$3="４週",SUM(W166:AX166),IF($BE$3="暦月",SUM(W166:BA166),""))</f>
        <v>0</v>
      </c>
      <c r="BC166" s="1953"/>
      <c r="BD166" s="1962">
        <f>IF($BE$3="４週",BB166/4,IF($BE$3="暦月",(BB166/($BE$8/7)),""))</f>
        <v>0</v>
      </c>
      <c r="BE166" s="1953"/>
      <c r="BF166" s="1973"/>
      <c r="BG166" s="1978"/>
      <c r="BH166" s="1978"/>
      <c r="BI166" s="1978"/>
      <c r="BJ166" s="1989"/>
    </row>
    <row r="167" spans="2:62" ht="20.25" customHeight="1">
      <c r="B167" s="1742">
        <f>B165+1</f>
        <v>77</v>
      </c>
      <c r="C167" s="1756"/>
      <c r="D167" s="1767"/>
      <c r="E167" s="1774"/>
      <c r="F167" s="1779"/>
      <c r="G167" s="1774"/>
      <c r="H167" s="1779"/>
      <c r="I167" s="1788"/>
      <c r="J167" s="1802"/>
      <c r="K167" s="1808"/>
      <c r="L167" s="1824"/>
      <c r="M167" s="1824"/>
      <c r="N167" s="1767"/>
      <c r="O167" s="1831"/>
      <c r="P167" s="1836"/>
      <c r="Q167" s="1836"/>
      <c r="R167" s="1836"/>
      <c r="S167" s="1847"/>
      <c r="T167" s="1857" t="s">
        <v>770</v>
      </c>
      <c r="U167" s="1864"/>
      <c r="V167" s="1875"/>
      <c r="W167" s="1886"/>
      <c r="X167" s="1898"/>
      <c r="Y167" s="1898"/>
      <c r="Z167" s="1898"/>
      <c r="AA167" s="1898"/>
      <c r="AB167" s="1898"/>
      <c r="AC167" s="1913"/>
      <c r="AD167" s="1886"/>
      <c r="AE167" s="1898"/>
      <c r="AF167" s="1898"/>
      <c r="AG167" s="1898"/>
      <c r="AH167" s="1898"/>
      <c r="AI167" s="1898"/>
      <c r="AJ167" s="1913"/>
      <c r="AK167" s="1886"/>
      <c r="AL167" s="1898"/>
      <c r="AM167" s="1898"/>
      <c r="AN167" s="1898"/>
      <c r="AO167" s="1898"/>
      <c r="AP167" s="1898"/>
      <c r="AQ167" s="1913"/>
      <c r="AR167" s="1886"/>
      <c r="AS167" s="1898"/>
      <c r="AT167" s="1898"/>
      <c r="AU167" s="1898"/>
      <c r="AV167" s="1898"/>
      <c r="AW167" s="1898"/>
      <c r="AX167" s="1913"/>
      <c r="AY167" s="1886"/>
      <c r="AZ167" s="1898"/>
      <c r="BA167" s="1937"/>
      <c r="BB167" s="1944"/>
      <c r="BC167" s="1952"/>
      <c r="BD167" s="1961"/>
      <c r="BE167" s="1967"/>
      <c r="BF167" s="1972"/>
      <c r="BG167" s="1977"/>
      <c r="BH167" s="1977"/>
      <c r="BI167" s="1977"/>
      <c r="BJ167" s="1988"/>
    </row>
    <row r="168" spans="2:62" ht="20.25" customHeight="1">
      <c r="B168" s="1743"/>
      <c r="C168" s="1757"/>
      <c r="D168" s="1768"/>
      <c r="E168" s="1776"/>
      <c r="F168" s="1781">
        <f>C167</f>
        <v>0</v>
      </c>
      <c r="G168" s="1776"/>
      <c r="H168" s="1781">
        <f>I167</f>
        <v>0</v>
      </c>
      <c r="I168" s="1789"/>
      <c r="J168" s="1803"/>
      <c r="K168" s="1809"/>
      <c r="L168" s="1825"/>
      <c r="M168" s="1825"/>
      <c r="N168" s="1768"/>
      <c r="O168" s="1831"/>
      <c r="P168" s="1836"/>
      <c r="Q168" s="1836"/>
      <c r="R168" s="1836"/>
      <c r="S168" s="1847"/>
      <c r="T168" s="1856" t="s">
        <v>128</v>
      </c>
      <c r="U168" s="1863"/>
      <c r="V168" s="1874"/>
      <c r="W168" s="1885" t="str">
        <f>IF(W167="","",VLOOKUP(W167,シフト記号表!$C$6:$L$47,10,FALSE))</f>
        <v/>
      </c>
      <c r="X168" s="1897" t="str">
        <f>IF(X167="","",VLOOKUP(X167,シフト記号表!$C$6:$L$47,10,FALSE))</f>
        <v/>
      </c>
      <c r="Y168" s="1897" t="str">
        <f>IF(Y167="","",VLOOKUP(Y167,シフト記号表!$C$6:$L$47,10,FALSE))</f>
        <v/>
      </c>
      <c r="Z168" s="1897" t="str">
        <f>IF(Z167="","",VLOOKUP(Z167,シフト記号表!$C$6:$L$47,10,FALSE))</f>
        <v/>
      </c>
      <c r="AA168" s="1897" t="str">
        <f>IF(AA167="","",VLOOKUP(AA167,シフト記号表!$C$6:$L$47,10,FALSE))</f>
        <v/>
      </c>
      <c r="AB168" s="1897" t="str">
        <f>IF(AB167="","",VLOOKUP(AB167,シフト記号表!$C$6:$L$47,10,FALSE))</f>
        <v/>
      </c>
      <c r="AC168" s="1912" t="str">
        <f>IF(AC167="","",VLOOKUP(AC167,シフト記号表!$C$6:$L$47,10,FALSE))</f>
        <v/>
      </c>
      <c r="AD168" s="1885" t="str">
        <f>IF(AD167="","",VLOOKUP(AD167,シフト記号表!$C$6:$L$47,10,FALSE))</f>
        <v/>
      </c>
      <c r="AE168" s="1897" t="str">
        <f>IF(AE167="","",VLOOKUP(AE167,シフト記号表!$C$6:$L$47,10,FALSE))</f>
        <v/>
      </c>
      <c r="AF168" s="1897" t="str">
        <f>IF(AF167="","",VLOOKUP(AF167,シフト記号表!$C$6:$L$47,10,FALSE))</f>
        <v/>
      </c>
      <c r="AG168" s="1897" t="str">
        <f>IF(AG167="","",VLOOKUP(AG167,シフト記号表!$C$6:$L$47,10,FALSE))</f>
        <v/>
      </c>
      <c r="AH168" s="1897" t="str">
        <f>IF(AH167="","",VLOOKUP(AH167,シフト記号表!$C$6:$L$47,10,FALSE))</f>
        <v/>
      </c>
      <c r="AI168" s="1897" t="str">
        <f>IF(AI167="","",VLOOKUP(AI167,シフト記号表!$C$6:$L$47,10,FALSE))</f>
        <v/>
      </c>
      <c r="AJ168" s="1912" t="str">
        <f>IF(AJ167="","",VLOOKUP(AJ167,シフト記号表!$C$6:$L$47,10,FALSE))</f>
        <v/>
      </c>
      <c r="AK168" s="1885" t="str">
        <f>IF(AK167="","",VLOOKUP(AK167,シフト記号表!$C$6:$L$47,10,FALSE))</f>
        <v/>
      </c>
      <c r="AL168" s="1897" t="str">
        <f>IF(AL167="","",VLOOKUP(AL167,シフト記号表!$C$6:$L$47,10,FALSE))</f>
        <v/>
      </c>
      <c r="AM168" s="1897" t="str">
        <f>IF(AM167="","",VLOOKUP(AM167,シフト記号表!$C$6:$L$47,10,FALSE))</f>
        <v/>
      </c>
      <c r="AN168" s="1897" t="str">
        <f>IF(AN167="","",VLOOKUP(AN167,シフト記号表!$C$6:$L$47,10,FALSE))</f>
        <v/>
      </c>
      <c r="AO168" s="1897" t="str">
        <f>IF(AO167="","",VLOOKUP(AO167,シフト記号表!$C$6:$L$47,10,FALSE))</f>
        <v/>
      </c>
      <c r="AP168" s="1897" t="str">
        <f>IF(AP167="","",VLOOKUP(AP167,シフト記号表!$C$6:$L$47,10,FALSE))</f>
        <v/>
      </c>
      <c r="AQ168" s="1912" t="str">
        <f>IF(AQ167="","",VLOOKUP(AQ167,シフト記号表!$C$6:$L$47,10,FALSE))</f>
        <v/>
      </c>
      <c r="AR168" s="1885" t="str">
        <f>IF(AR167="","",VLOOKUP(AR167,シフト記号表!$C$6:$L$47,10,FALSE))</f>
        <v/>
      </c>
      <c r="AS168" s="1897" t="str">
        <f>IF(AS167="","",VLOOKUP(AS167,シフト記号表!$C$6:$L$47,10,FALSE))</f>
        <v/>
      </c>
      <c r="AT168" s="1897" t="str">
        <f>IF(AT167="","",VLOOKUP(AT167,シフト記号表!$C$6:$L$47,10,FALSE))</f>
        <v/>
      </c>
      <c r="AU168" s="1897" t="str">
        <f>IF(AU167="","",VLOOKUP(AU167,シフト記号表!$C$6:$L$47,10,FALSE))</f>
        <v/>
      </c>
      <c r="AV168" s="1897" t="str">
        <f>IF(AV167="","",VLOOKUP(AV167,シフト記号表!$C$6:$L$47,10,FALSE))</f>
        <v/>
      </c>
      <c r="AW168" s="1897" t="str">
        <f>IF(AW167="","",VLOOKUP(AW167,シフト記号表!$C$6:$L$47,10,FALSE))</f>
        <v/>
      </c>
      <c r="AX168" s="1912" t="str">
        <f>IF(AX167="","",VLOOKUP(AX167,シフト記号表!$C$6:$L$47,10,FALSE))</f>
        <v/>
      </c>
      <c r="AY168" s="1885" t="str">
        <f>IF(AY167="","",VLOOKUP(AY167,シフト記号表!$C$6:$L$47,10,FALSE))</f>
        <v/>
      </c>
      <c r="AZ168" s="1897" t="str">
        <f>IF(AZ167="","",VLOOKUP(AZ167,シフト記号表!$C$6:$L$47,10,FALSE))</f>
        <v/>
      </c>
      <c r="BA168" s="1897" t="str">
        <f>IF(BA167="","",VLOOKUP(BA167,シフト記号表!$C$6:$L$47,10,FALSE))</f>
        <v/>
      </c>
      <c r="BB168" s="1945">
        <f>IF($BE$3="４週",SUM(W168:AX168),IF($BE$3="暦月",SUM(W168:BA168),""))</f>
        <v>0</v>
      </c>
      <c r="BC168" s="1953"/>
      <c r="BD168" s="1962">
        <f>IF($BE$3="４週",BB168/4,IF($BE$3="暦月",(BB168/($BE$8/7)),""))</f>
        <v>0</v>
      </c>
      <c r="BE168" s="1953"/>
      <c r="BF168" s="1973"/>
      <c r="BG168" s="1978"/>
      <c r="BH168" s="1978"/>
      <c r="BI168" s="1978"/>
      <c r="BJ168" s="1989"/>
    </row>
    <row r="169" spans="2:62" ht="20.25" customHeight="1">
      <c r="B169" s="1742">
        <f>B167+1</f>
        <v>78</v>
      </c>
      <c r="C169" s="1756"/>
      <c r="D169" s="1767"/>
      <c r="E169" s="1774"/>
      <c r="F169" s="1779"/>
      <c r="G169" s="1774"/>
      <c r="H169" s="1779"/>
      <c r="I169" s="1788"/>
      <c r="J169" s="1802"/>
      <c r="K169" s="1808"/>
      <c r="L169" s="1824"/>
      <c r="M169" s="1824"/>
      <c r="N169" s="1767"/>
      <c r="O169" s="1831"/>
      <c r="P169" s="1836"/>
      <c r="Q169" s="1836"/>
      <c r="R169" s="1836"/>
      <c r="S169" s="1847"/>
      <c r="T169" s="1857" t="s">
        <v>770</v>
      </c>
      <c r="U169" s="1864"/>
      <c r="V169" s="1875"/>
      <c r="W169" s="1886"/>
      <c r="X169" s="1898"/>
      <c r="Y169" s="1898"/>
      <c r="Z169" s="1898"/>
      <c r="AA169" s="1898"/>
      <c r="AB169" s="1898"/>
      <c r="AC169" s="1913"/>
      <c r="AD169" s="1886"/>
      <c r="AE169" s="1898"/>
      <c r="AF169" s="1898"/>
      <c r="AG169" s="1898"/>
      <c r="AH169" s="1898"/>
      <c r="AI169" s="1898"/>
      <c r="AJ169" s="1913"/>
      <c r="AK169" s="1886"/>
      <c r="AL169" s="1898"/>
      <c r="AM169" s="1898"/>
      <c r="AN169" s="1898"/>
      <c r="AO169" s="1898"/>
      <c r="AP169" s="1898"/>
      <c r="AQ169" s="1913"/>
      <c r="AR169" s="1886"/>
      <c r="AS169" s="1898"/>
      <c r="AT169" s="1898"/>
      <c r="AU169" s="1898"/>
      <c r="AV169" s="1898"/>
      <c r="AW169" s="1898"/>
      <c r="AX169" s="1913"/>
      <c r="AY169" s="1886"/>
      <c r="AZ169" s="1898"/>
      <c r="BA169" s="1937"/>
      <c r="BB169" s="1944"/>
      <c r="BC169" s="1952"/>
      <c r="BD169" s="1961"/>
      <c r="BE169" s="1967"/>
      <c r="BF169" s="1972"/>
      <c r="BG169" s="1977"/>
      <c r="BH169" s="1977"/>
      <c r="BI169" s="1977"/>
      <c r="BJ169" s="1988"/>
    </row>
    <row r="170" spans="2:62" ht="20.25" customHeight="1">
      <c r="B170" s="1743"/>
      <c r="C170" s="1757"/>
      <c r="D170" s="1768"/>
      <c r="E170" s="1776"/>
      <c r="F170" s="1781">
        <f>C169</f>
        <v>0</v>
      </c>
      <c r="G170" s="1776"/>
      <c r="H170" s="1781">
        <f>I169</f>
        <v>0</v>
      </c>
      <c r="I170" s="1789"/>
      <c r="J170" s="1803"/>
      <c r="K170" s="1809"/>
      <c r="L170" s="1825"/>
      <c r="M170" s="1825"/>
      <c r="N170" s="1768"/>
      <c r="O170" s="1831"/>
      <c r="P170" s="1836"/>
      <c r="Q170" s="1836"/>
      <c r="R170" s="1836"/>
      <c r="S170" s="1847"/>
      <c r="T170" s="1856" t="s">
        <v>128</v>
      </c>
      <c r="U170" s="1863"/>
      <c r="V170" s="1874"/>
      <c r="W170" s="1885" t="str">
        <f>IF(W169="","",VLOOKUP(W169,シフト記号表!$C$6:$L$47,10,FALSE))</f>
        <v/>
      </c>
      <c r="X170" s="1897" t="str">
        <f>IF(X169="","",VLOOKUP(X169,シフト記号表!$C$6:$L$47,10,FALSE))</f>
        <v/>
      </c>
      <c r="Y170" s="1897" t="str">
        <f>IF(Y169="","",VLOOKUP(Y169,シフト記号表!$C$6:$L$47,10,FALSE))</f>
        <v/>
      </c>
      <c r="Z170" s="1897" t="str">
        <f>IF(Z169="","",VLOOKUP(Z169,シフト記号表!$C$6:$L$47,10,FALSE))</f>
        <v/>
      </c>
      <c r="AA170" s="1897" t="str">
        <f>IF(AA169="","",VLOOKUP(AA169,シフト記号表!$C$6:$L$47,10,FALSE))</f>
        <v/>
      </c>
      <c r="AB170" s="1897" t="str">
        <f>IF(AB169="","",VLOOKUP(AB169,シフト記号表!$C$6:$L$47,10,FALSE))</f>
        <v/>
      </c>
      <c r="AC170" s="1912" t="str">
        <f>IF(AC169="","",VLOOKUP(AC169,シフト記号表!$C$6:$L$47,10,FALSE))</f>
        <v/>
      </c>
      <c r="AD170" s="1885" t="str">
        <f>IF(AD169="","",VLOOKUP(AD169,シフト記号表!$C$6:$L$47,10,FALSE))</f>
        <v/>
      </c>
      <c r="AE170" s="1897" t="str">
        <f>IF(AE169="","",VLOOKUP(AE169,シフト記号表!$C$6:$L$47,10,FALSE))</f>
        <v/>
      </c>
      <c r="AF170" s="1897" t="str">
        <f>IF(AF169="","",VLOOKUP(AF169,シフト記号表!$C$6:$L$47,10,FALSE))</f>
        <v/>
      </c>
      <c r="AG170" s="1897" t="str">
        <f>IF(AG169="","",VLOOKUP(AG169,シフト記号表!$C$6:$L$47,10,FALSE))</f>
        <v/>
      </c>
      <c r="AH170" s="1897" t="str">
        <f>IF(AH169="","",VLOOKUP(AH169,シフト記号表!$C$6:$L$47,10,FALSE))</f>
        <v/>
      </c>
      <c r="AI170" s="1897" t="str">
        <f>IF(AI169="","",VLOOKUP(AI169,シフト記号表!$C$6:$L$47,10,FALSE))</f>
        <v/>
      </c>
      <c r="AJ170" s="1912" t="str">
        <f>IF(AJ169="","",VLOOKUP(AJ169,シフト記号表!$C$6:$L$47,10,FALSE))</f>
        <v/>
      </c>
      <c r="AK170" s="1885" t="str">
        <f>IF(AK169="","",VLOOKUP(AK169,シフト記号表!$C$6:$L$47,10,FALSE))</f>
        <v/>
      </c>
      <c r="AL170" s="1897" t="str">
        <f>IF(AL169="","",VLOOKUP(AL169,シフト記号表!$C$6:$L$47,10,FALSE))</f>
        <v/>
      </c>
      <c r="AM170" s="1897" t="str">
        <f>IF(AM169="","",VLOOKUP(AM169,シフト記号表!$C$6:$L$47,10,FALSE))</f>
        <v/>
      </c>
      <c r="AN170" s="1897" t="str">
        <f>IF(AN169="","",VLOOKUP(AN169,シフト記号表!$C$6:$L$47,10,FALSE))</f>
        <v/>
      </c>
      <c r="AO170" s="1897" t="str">
        <f>IF(AO169="","",VLOOKUP(AO169,シフト記号表!$C$6:$L$47,10,FALSE))</f>
        <v/>
      </c>
      <c r="AP170" s="1897" t="str">
        <f>IF(AP169="","",VLOOKUP(AP169,シフト記号表!$C$6:$L$47,10,FALSE))</f>
        <v/>
      </c>
      <c r="AQ170" s="1912" t="str">
        <f>IF(AQ169="","",VLOOKUP(AQ169,シフト記号表!$C$6:$L$47,10,FALSE))</f>
        <v/>
      </c>
      <c r="AR170" s="1885" t="str">
        <f>IF(AR169="","",VLOOKUP(AR169,シフト記号表!$C$6:$L$47,10,FALSE))</f>
        <v/>
      </c>
      <c r="AS170" s="1897" t="str">
        <f>IF(AS169="","",VLOOKUP(AS169,シフト記号表!$C$6:$L$47,10,FALSE))</f>
        <v/>
      </c>
      <c r="AT170" s="1897" t="str">
        <f>IF(AT169="","",VLOOKUP(AT169,シフト記号表!$C$6:$L$47,10,FALSE))</f>
        <v/>
      </c>
      <c r="AU170" s="1897" t="str">
        <f>IF(AU169="","",VLOOKUP(AU169,シフト記号表!$C$6:$L$47,10,FALSE))</f>
        <v/>
      </c>
      <c r="AV170" s="1897" t="str">
        <f>IF(AV169="","",VLOOKUP(AV169,シフト記号表!$C$6:$L$47,10,FALSE))</f>
        <v/>
      </c>
      <c r="AW170" s="1897" t="str">
        <f>IF(AW169="","",VLOOKUP(AW169,シフト記号表!$C$6:$L$47,10,FALSE))</f>
        <v/>
      </c>
      <c r="AX170" s="1912" t="str">
        <f>IF(AX169="","",VLOOKUP(AX169,シフト記号表!$C$6:$L$47,10,FALSE))</f>
        <v/>
      </c>
      <c r="AY170" s="1885" t="str">
        <f>IF(AY169="","",VLOOKUP(AY169,シフト記号表!$C$6:$L$47,10,FALSE))</f>
        <v/>
      </c>
      <c r="AZ170" s="1897" t="str">
        <f>IF(AZ169="","",VLOOKUP(AZ169,シフト記号表!$C$6:$L$47,10,FALSE))</f>
        <v/>
      </c>
      <c r="BA170" s="1897" t="str">
        <f>IF(BA169="","",VLOOKUP(BA169,シフト記号表!$C$6:$L$47,10,FALSE))</f>
        <v/>
      </c>
      <c r="BB170" s="1945">
        <f>IF($BE$3="４週",SUM(W170:AX170),IF($BE$3="暦月",SUM(W170:BA170),""))</f>
        <v>0</v>
      </c>
      <c r="BC170" s="1953"/>
      <c r="BD170" s="1962">
        <f>IF($BE$3="４週",BB170/4,IF($BE$3="暦月",(BB170/($BE$8/7)),""))</f>
        <v>0</v>
      </c>
      <c r="BE170" s="1953"/>
      <c r="BF170" s="1973"/>
      <c r="BG170" s="1978"/>
      <c r="BH170" s="1978"/>
      <c r="BI170" s="1978"/>
      <c r="BJ170" s="1989"/>
    </row>
    <row r="171" spans="2:62" ht="20.25" customHeight="1">
      <c r="B171" s="1742">
        <f>B169+1</f>
        <v>79</v>
      </c>
      <c r="C171" s="1756"/>
      <c r="D171" s="1767"/>
      <c r="E171" s="1774"/>
      <c r="F171" s="1779"/>
      <c r="G171" s="1774"/>
      <c r="H171" s="1779"/>
      <c r="I171" s="1788"/>
      <c r="J171" s="1802"/>
      <c r="K171" s="1808"/>
      <c r="L171" s="1824"/>
      <c r="M171" s="1824"/>
      <c r="N171" s="1767"/>
      <c r="O171" s="1831"/>
      <c r="P171" s="1836"/>
      <c r="Q171" s="1836"/>
      <c r="R171" s="1836"/>
      <c r="S171" s="1847"/>
      <c r="T171" s="1857" t="s">
        <v>770</v>
      </c>
      <c r="U171" s="1864"/>
      <c r="V171" s="1875"/>
      <c r="W171" s="1886"/>
      <c r="X171" s="1898"/>
      <c r="Y171" s="1898"/>
      <c r="Z171" s="1898"/>
      <c r="AA171" s="1898"/>
      <c r="AB171" s="1898"/>
      <c r="AC171" s="1913"/>
      <c r="AD171" s="1886"/>
      <c r="AE171" s="1898"/>
      <c r="AF171" s="1898"/>
      <c r="AG171" s="1898"/>
      <c r="AH171" s="1898"/>
      <c r="AI171" s="1898"/>
      <c r="AJ171" s="1913"/>
      <c r="AK171" s="1886"/>
      <c r="AL171" s="1898"/>
      <c r="AM171" s="1898"/>
      <c r="AN171" s="1898"/>
      <c r="AO171" s="1898"/>
      <c r="AP171" s="1898"/>
      <c r="AQ171" s="1913"/>
      <c r="AR171" s="1886"/>
      <c r="AS171" s="1898"/>
      <c r="AT171" s="1898"/>
      <c r="AU171" s="1898"/>
      <c r="AV171" s="1898"/>
      <c r="AW171" s="1898"/>
      <c r="AX171" s="1913"/>
      <c r="AY171" s="1886"/>
      <c r="AZ171" s="1898"/>
      <c r="BA171" s="1937"/>
      <c r="BB171" s="1944"/>
      <c r="BC171" s="1952"/>
      <c r="BD171" s="1961"/>
      <c r="BE171" s="1967"/>
      <c r="BF171" s="1972"/>
      <c r="BG171" s="1977"/>
      <c r="BH171" s="1977"/>
      <c r="BI171" s="1977"/>
      <c r="BJ171" s="1988"/>
    </row>
    <row r="172" spans="2:62" ht="20.25" customHeight="1">
      <c r="B172" s="1743"/>
      <c r="C172" s="1757"/>
      <c r="D172" s="1768"/>
      <c r="E172" s="1776"/>
      <c r="F172" s="1781">
        <f>C171</f>
        <v>0</v>
      </c>
      <c r="G172" s="1776"/>
      <c r="H172" s="1781">
        <f>I171</f>
        <v>0</v>
      </c>
      <c r="I172" s="1789"/>
      <c r="J172" s="1803"/>
      <c r="K172" s="1809"/>
      <c r="L172" s="1825"/>
      <c r="M172" s="1825"/>
      <c r="N172" s="1768"/>
      <c r="O172" s="1831"/>
      <c r="P172" s="1836"/>
      <c r="Q172" s="1836"/>
      <c r="R172" s="1836"/>
      <c r="S172" s="1847"/>
      <c r="T172" s="1856" t="s">
        <v>128</v>
      </c>
      <c r="U172" s="1863"/>
      <c r="V172" s="1874"/>
      <c r="W172" s="1885" t="str">
        <f>IF(W171="","",VLOOKUP(W171,シフト記号表!$C$6:$L$47,10,FALSE))</f>
        <v/>
      </c>
      <c r="X172" s="1897" t="str">
        <f>IF(X171="","",VLOOKUP(X171,シフト記号表!$C$6:$L$47,10,FALSE))</f>
        <v/>
      </c>
      <c r="Y172" s="1897" t="str">
        <f>IF(Y171="","",VLOOKUP(Y171,シフト記号表!$C$6:$L$47,10,FALSE))</f>
        <v/>
      </c>
      <c r="Z172" s="1897" t="str">
        <f>IF(Z171="","",VLOOKUP(Z171,シフト記号表!$C$6:$L$47,10,FALSE))</f>
        <v/>
      </c>
      <c r="AA172" s="1897" t="str">
        <f>IF(AA171="","",VLOOKUP(AA171,シフト記号表!$C$6:$L$47,10,FALSE))</f>
        <v/>
      </c>
      <c r="AB172" s="1897" t="str">
        <f>IF(AB171="","",VLOOKUP(AB171,シフト記号表!$C$6:$L$47,10,FALSE))</f>
        <v/>
      </c>
      <c r="AC172" s="1912" t="str">
        <f>IF(AC171="","",VLOOKUP(AC171,シフト記号表!$C$6:$L$47,10,FALSE))</f>
        <v/>
      </c>
      <c r="AD172" s="1885" t="str">
        <f>IF(AD171="","",VLOOKUP(AD171,シフト記号表!$C$6:$L$47,10,FALSE))</f>
        <v/>
      </c>
      <c r="AE172" s="1897" t="str">
        <f>IF(AE171="","",VLOOKUP(AE171,シフト記号表!$C$6:$L$47,10,FALSE))</f>
        <v/>
      </c>
      <c r="AF172" s="1897" t="str">
        <f>IF(AF171="","",VLOOKUP(AF171,シフト記号表!$C$6:$L$47,10,FALSE))</f>
        <v/>
      </c>
      <c r="AG172" s="1897" t="str">
        <f>IF(AG171="","",VLOOKUP(AG171,シフト記号表!$C$6:$L$47,10,FALSE))</f>
        <v/>
      </c>
      <c r="AH172" s="1897" t="str">
        <f>IF(AH171="","",VLOOKUP(AH171,シフト記号表!$C$6:$L$47,10,FALSE))</f>
        <v/>
      </c>
      <c r="AI172" s="1897" t="str">
        <f>IF(AI171="","",VLOOKUP(AI171,シフト記号表!$C$6:$L$47,10,FALSE))</f>
        <v/>
      </c>
      <c r="AJ172" s="1912" t="str">
        <f>IF(AJ171="","",VLOOKUP(AJ171,シフト記号表!$C$6:$L$47,10,FALSE))</f>
        <v/>
      </c>
      <c r="AK172" s="1885" t="str">
        <f>IF(AK171="","",VLOOKUP(AK171,シフト記号表!$C$6:$L$47,10,FALSE))</f>
        <v/>
      </c>
      <c r="AL172" s="1897" t="str">
        <f>IF(AL171="","",VLOOKUP(AL171,シフト記号表!$C$6:$L$47,10,FALSE))</f>
        <v/>
      </c>
      <c r="AM172" s="1897" t="str">
        <f>IF(AM171="","",VLOOKUP(AM171,シフト記号表!$C$6:$L$47,10,FALSE))</f>
        <v/>
      </c>
      <c r="AN172" s="1897" t="str">
        <f>IF(AN171="","",VLOOKUP(AN171,シフト記号表!$C$6:$L$47,10,FALSE))</f>
        <v/>
      </c>
      <c r="AO172" s="1897" t="str">
        <f>IF(AO171="","",VLOOKUP(AO171,シフト記号表!$C$6:$L$47,10,FALSE))</f>
        <v/>
      </c>
      <c r="AP172" s="1897" t="str">
        <f>IF(AP171="","",VLOOKUP(AP171,シフト記号表!$C$6:$L$47,10,FALSE))</f>
        <v/>
      </c>
      <c r="AQ172" s="1912" t="str">
        <f>IF(AQ171="","",VLOOKUP(AQ171,シフト記号表!$C$6:$L$47,10,FALSE))</f>
        <v/>
      </c>
      <c r="AR172" s="1885" t="str">
        <f>IF(AR171="","",VLOOKUP(AR171,シフト記号表!$C$6:$L$47,10,FALSE))</f>
        <v/>
      </c>
      <c r="AS172" s="1897" t="str">
        <f>IF(AS171="","",VLOOKUP(AS171,シフト記号表!$C$6:$L$47,10,FALSE))</f>
        <v/>
      </c>
      <c r="AT172" s="1897" t="str">
        <f>IF(AT171="","",VLOOKUP(AT171,シフト記号表!$C$6:$L$47,10,FALSE))</f>
        <v/>
      </c>
      <c r="AU172" s="1897" t="str">
        <f>IF(AU171="","",VLOOKUP(AU171,シフト記号表!$C$6:$L$47,10,FALSE))</f>
        <v/>
      </c>
      <c r="AV172" s="1897" t="str">
        <f>IF(AV171="","",VLOOKUP(AV171,シフト記号表!$C$6:$L$47,10,FALSE))</f>
        <v/>
      </c>
      <c r="AW172" s="1897" t="str">
        <f>IF(AW171="","",VLOOKUP(AW171,シフト記号表!$C$6:$L$47,10,FALSE))</f>
        <v/>
      </c>
      <c r="AX172" s="1912" t="str">
        <f>IF(AX171="","",VLOOKUP(AX171,シフト記号表!$C$6:$L$47,10,FALSE))</f>
        <v/>
      </c>
      <c r="AY172" s="1885" t="str">
        <f>IF(AY171="","",VLOOKUP(AY171,シフト記号表!$C$6:$L$47,10,FALSE))</f>
        <v/>
      </c>
      <c r="AZ172" s="1897" t="str">
        <f>IF(AZ171="","",VLOOKUP(AZ171,シフト記号表!$C$6:$L$47,10,FALSE))</f>
        <v/>
      </c>
      <c r="BA172" s="1897" t="str">
        <f>IF(BA171="","",VLOOKUP(BA171,シフト記号表!$C$6:$L$47,10,FALSE))</f>
        <v/>
      </c>
      <c r="BB172" s="1945">
        <f>IF($BE$3="４週",SUM(W172:AX172),IF($BE$3="暦月",SUM(W172:BA172),""))</f>
        <v>0</v>
      </c>
      <c r="BC172" s="1953"/>
      <c r="BD172" s="1962">
        <f>IF($BE$3="４週",BB172/4,IF($BE$3="暦月",(BB172/($BE$8/7)),""))</f>
        <v>0</v>
      </c>
      <c r="BE172" s="1953"/>
      <c r="BF172" s="1973"/>
      <c r="BG172" s="1978"/>
      <c r="BH172" s="1978"/>
      <c r="BI172" s="1978"/>
      <c r="BJ172" s="1989"/>
    </row>
    <row r="173" spans="2:62" ht="20.25" customHeight="1">
      <c r="B173" s="1742">
        <f>B171+1</f>
        <v>80</v>
      </c>
      <c r="C173" s="1756"/>
      <c r="D173" s="1767"/>
      <c r="E173" s="1774"/>
      <c r="F173" s="1779"/>
      <c r="G173" s="1774"/>
      <c r="H173" s="1779"/>
      <c r="I173" s="1788"/>
      <c r="J173" s="1802"/>
      <c r="K173" s="1808"/>
      <c r="L173" s="1824"/>
      <c r="M173" s="1824"/>
      <c r="N173" s="1767"/>
      <c r="O173" s="1831"/>
      <c r="P173" s="1836"/>
      <c r="Q173" s="1836"/>
      <c r="R173" s="1836"/>
      <c r="S173" s="1847"/>
      <c r="T173" s="1857" t="s">
        <v>770</v>
      </c>
      <c r="U173" s="1864"/>
      <c r="V173" s="1875"/>
      <c r="W173" s="1886"/>
      <c r="X173" s="1898"/>
      <c r="Y173" s="1898"/>
      <c r="Z173" s="1898"/>
      <c r="AA173" s="1898"/>
      <c r="AB173" s="1898"/>
      <c r="AC173" s="1913"/>
      <c r="AD173" s="1886"/>
      <c r="AE173" s="1898"/>
      <c r="AF173" s="1898"/>
      <c r="AG173" s="1898"/>
      <c r="AH173" s="1898"/>
      <c r="AI173" s="1898"/>
      <c r="AJ173" s="1913"/>
      <c r="AK173" s="1886"/>
      <c r="AL173" s="1898"/>
      <c r="AM173" s="1898"/>
      <c r="AN173" s="1898"/>
      <c r="AO173" s="1898"/>
      <c r="AP173" s="1898"/>
      <c r="AQ173" s="1913"/>
      <c r="AR173" s="1886"/>
      <c r="AS173" s="1898"/>
      <c r="AT173" s="1898"/>
      <c r="AU173" s="1898"/>
      <c r="AV173" s="1898"/>
      <c r="AW173" s="1898"/>
      <c r="AX173" s="1913"/>
      <c r="AY173" s="1886"/>
      <c r="AZ173" s="1898"/>
      <c r="BA173" s="1937"/>
      <c r="BB173" s="1944"/>
      <c r="BC173" s="1952"/>
      <c r="BD173" s="1961"/>
      <c r="BE173" s="1967"/>
      <c r="BF173" s="1972"/>
      <c r="BG173" s="1977"/>
      <c r="BH173" s="1977"/>
      <c r="BI173" s="1977"/>
      <c r="BJ173" s="1988"/>
    </row>
    <row r="174" spans="2:62" ht="20.25" customHeight="1">
      <c r="B174" s="1743"/>
      <c r="C174" s="1757"/>
      <c r="D174" s="1768"/>
      <c r="E174" s="1776"/>
      <c r="F174" s="1781">
        <f>C173</f>
        <v>0</v>
      </c>
      <c r="G174" s="1776"/>
      <c r="H174" s="1781">
        <f>I173</f>
        <v>0</v>
      </c>
      <c r="I174" s="1789"/>
      <c r="J174" s="1803"/>
      <c r="K174" s="1809"/>
      <c r="L174" s="1825"/>
      <c r="M174" s="1825"/>
      <c r="N174" s="1768"/>
      <c r="O174" s="1831"/>
      <c r="P174" s="1836"/>
      <c r="Q174" s="1836"/>
      <c r="R174" s="1836"/>
      <c r="S174" s="1847"/>
      <c r="T174" s="1856" t="s">
        <v>128</v>
      </c>
      <c r="U174" s="1863"/>
      <c r="V174" s="1874"/>
      <c r="W174" s="1885" t="str">
        <f>IF(W173="","",VLOOKUP(W173,シフト記号表!$C$6:$L$47,10,FALSE))</f>
        <v/>
      </c>
      <c r="X174" s="1897" t="str">
        <f>IF(X173="","",VLOOKUP(X173,シフト記号表!$C$6:$L$47,10,FALSE))</f>
        <v/>
      </c>
      <c r="Y174" s="1897" t="str">
        <f>IF(Y173="","",VLOOKUP(Y173,シフト記号表!$C$6:$L$47,10,FALSE))</f>
        <v/>
      </c>
      <c r="Z174" s="1897" t="str">
        <f>IF(Z173="","",VLOOKUP(Z173,シフト記号表!$C$6:$L$47,10,FALSE))</f>
        <v/>
      </c>
      <c r="AA174" s="1897" t="str">
        <f>IF(AA173="","",VLOOKUP(AA173,シフト記号表!$C$6:$L$47,10,FALSE))</f>
        <v/>
      </c>
      <c r="AB174" s="1897" t="str">
        <f>IF(AB173="","",VLOOKUP(AB173,シフト記号表!$C$6:$L$47,10,FALSE))</f>
        <v/>
      </c>
      <c r="AC174" s="1912" t="str">
        <f>IF(AC173="","",VLOOKUP(AC173,シフト記号表!$C$6:$L$47,10,FALSE))</f>
        <v/>
      </c>
      <c r="AD174" s="1885" t="str">
        <f>IF(AD173="","",VLOOKUP(AD173,シフト記号表!$C$6:$L$47,10,FALSE))</f>
        <v/>
      </c>
      <c r="AE174" s="1897" t="str">
        <f>IF(AE173="","",VLOOKUP(AE173,シフト記号表!$C$6:$L$47,10,FALSE))</f>
        <v/>
      </c>
      <c r="AF174" s="1897" t="str">
        <f>IF(AF173="","",VLOOKUP(AF173,シフト記号表!$C$6:$L$47,10,FALSE))</f>
        <v/>
      </c>
      <c r="AG174" s="1897" t="str">
        <f>IF(AG173="","",VLOOKUP(AG173,シフト記号表!$C$6:$L$47,10,FALSE))</f>
        <v/>
      </c>
      <c r="AH174" s="1897" t="str">
        <f>IF(AH173="","",VLOOKUP(AH173,シフト記号表!$C$6:$L$47,10,FALSE))</f>
        <v/>
      </c>
      <c r="AI174" s="1897" t="str">
        <f>IF(AI173="","",VLOOKUP(AI173,シフト記号表!$C$6:$L$47,10,FALSE))</f>
        <v/>
      </c>
      <c r="AJ174" s="1912" t="str">
        <f>IF(AJ173="","",VLOOKUP(AJ173,シフト記号表!$C$6:$L$47,10,FALSE))</f>
        <v/>
      </c>
      <c r="AK174" s="1885" t="str">
        <f>IF(AK173="","",VLOOKUP(AK173,シフト記号表!$C$6:$L$47,10,FALSE))</f>
        <v/>
      </c>
      <c r="AL174" s="1897" t="str">
        <f>IF(AL173="","",VLOOKUP(AL173,シフト記号表!$C$6:$L$47,10,FALSE))</f>
        <v/>
      </c>
      <c r="AM174" s="1897" t="str">
        <f>IF(AM173="","",VLOOKUP(AM173,シフト記号表!$C$6:$L$47,10,FALSE))</f>
        <v/>
      </c>
      <c r="AN174" s="1897" t="str">
        <f>IF(AN173="","",VLOOKUP(AN173,シフト記号表!$C$6:$L$47,10,FALSE))</f>
        <v/>
      </c>
      <c r="AO174" s="1897" t="str">
        <f>IF(AO173="","",VLOOKUP(AO173,シフト記号表!$C$6:$L$47,10,FALSE))</f>
        <v/>
      </c>
      <c r="AP174" s="1897" t="str">
        <f>IF(AP173="","",VLOOKUP(AP173,シフト記号表!$C$6:$L$47,10,FALSE))</f>
        <v/>
      </c>
      <c r="AQ174" s="1912" t="str">
        <f>IF(AQ173="","",VLOOKUP(AQ173,シフト記号表!$C$6:$L$47,10,FALSE))</f>
        <v/>
      </c>
      <c r="AR174" s="1885" t="str">
        <f>IF(AR173="","",VLOOKUP(AR173,シフト記号表!$C$6:$L$47,10,FALSE))</f>
        <v/>
      </c>
      <c r="AS174" s="1897" t="str">
        <f>IF(AS173="","",VLOOKUP(AS173,シフト記号表!$C$6:$L$47,10,FALSE))</f>
        <v/>
      </c>
      <c r="AT174" s="1897" t="str">
        <f>IF(AT173="","",VLOOKUP(AT173,シフト記号表!$C$6:$L$47,10,FALSE))</f>
        <v/>
      </c>
      <c r="AU174" s="1897" t="str">
        <f>IF(AU173="","",VLOOKUP(AU173,シフト記号表!$C$6:$L$47,10,FALSE))</f>
        <v/>
      </c>
      <c r="AV174" s="1897" t="str">
        <f>IF(AV173="","",VLOOKUP(AV173,シフト記号表!$C$6:$L$47,10,FALSE))</f>
        <v/>
      </c>
      <c r="AW174" s="1897" t="str">
        <f>IF(AW173="","",VLOOKUP(AW173,シフト記号表!$C$6:$L$47,10,FALSE))</f>
        <v/>
      </c>
      <c r="AX174" s="1912" t="str">
        <f>IF(AX173="","",VLOOKUP(AX173,シフト記号表!$C$6:$L$47,10,FALSE))</f>
        <v/>
      </c>
      <c r="AY174" s="1885" t="str">
        <f>IF(AY173="","",VLOOKUP(AY173,シフト記号表!$C$6:$L$47,10,FALSE))</f>
        <v/>
      </c>
      <c r="AZ174" s="1897" t="str">
        <f>IF(AZ173="","",VLOOKUP(AZ173,シフト記号表!$C$6:$L$47,10,FALSE))</f>
        <v/>
      </c>
      <c r="BA174" s="1897" t="str">
        <f>IF(BA173="","",VLOOKUP(BA173,シフト記号表!$C$6:$L$47,10,FALSE))</f>
        <v/>
      </c>
      <c r="BB174" s="1945">
        <f>IF($BE$3="４週",SUM(W174:AX174),IF($BE$3="暦月",SUM(W174:BA174),""))</f>
        <v>0</v>
      </c>
      <c r="BC174" s="1953"/>
      <c r="BD174" s="1962">
        <f>IF($BE$3="４週",BB174/4,IF($BE$3="暦月",(BB174/($BE$8/7)),""))</f>
        <v>0</v>
      </c>
      <c r="BE174" s="1953"/>
      <c r="BF174" s="1973"/>
      <c r="BG174" s="1978"/>
      <c r="BH174" s="1978"/>
      <c r="BI174" s="1978"/>
      <c r="BJ174" s="1989"/>
    </row>
    <row r="175" spans="2:62" ht="20.25" customHeight="1">
      <c r="B175" s="1742">
        <f>B173+1</f>
        <v>81</v>
      </c>
      <c r="C175" s="1756"/>
      <c r="D175" s="1767"/>
      <c r="E175" s="1774"/>
      <c r="F175" s="1779"/>
      <c r="G175" s="1774"/>
      <c r="H175" s="1779"/>
      <c r="I175" s="1788"/>
      <c r="J175" s="1802"/>
      <c r="K175" s="1808"/>
      <c r="L175" s="1824"/>
      <c r="M175" s="1824"/>
      <c r="N175" s="1767"/>
      <c r="O175" s="1831"/>
      <c r="P175" s="1836"/>
      <c r="Q175" s="1836"/>
      <c r="R175" s="1836"/>
      <c r="S175" s="1847"/>
      <c r="T175" s="1857" t="s">
        <v>770</v>
      </c>
      <c r="U175" s="1864"/>
      <c r="V175" s="1875"/>
      <c r="W175" s="1886"/>
      <c r="X175" s="1898"/>
      <c r="Y175" s="1898"/>
      <c r="Z175" s="1898"/>
      <c r="AA175" s="1898"/>
      <c r="AB175" s="1898"/>
      <c r="AC175" s="1913"/>
      <c r="AD175" s="1886"/>
      <c r="AE175" s="1898"/>
      <c r="AF175" s="1898"/>
      <c r="AG175" s="1898"/>
      <c r="AH175" s="1898"/>
      <c r="AI175" s="1898"/>
      <c r="AJ175" s="1913"/>
      <c r="AK175" s="1886"/>
      <c r="AL175" s="1898"/>
      <c r="AM175" s="1898"/>
      <c r="AN175" s="1898"/>
      <c r="AO175" s="1898"/>
      <c r="AP175" s="1898"/>
      <c r="AQ175" s="1913"/>
      <c r="AR175" s="1886"/>
      <c r="AS175" s="1898"/>
      <c r="AT175" s="1898"/>
      <c r="AU175" s="1898"/>
      <c r="AV175" s="1898"/>
      <c r="AW175" s="1898"/>
      <c r="AX175" s="1913"/>
      <c r="AY175" s="1886"/>
      <c r="AZ175" s="1898"/>
      <c r="BA175" s="1937"/>
      <c r="BB175" s="1944"/>
      <c r="BC175" s="1952"/>
      <c r="BD175" s="1961"/>
      <c r="BE175" s="1967"/>
      <c r="BF175" s="1972"/>
      <c r="BG175" s="1977"/>
      <c r="BH175" s="1977"/>
      <c r="BI175" s="1977"/>
      <c r="BJ175" s="1988"/>
    </row>
    <row r="176" spans="2:62" ht="20.25" customHeight="1">
      <c r="B176" s="1743"/>
      <c r="C176" s="1757"/>
      <c r="D176" s="1768"/>
      <c r="E176" s="1776"/>
      <c r="F176" s="1781">
        <f>C175</f>
        <v>0</v>
      </c>
      <c r="G176" s="1776"/>
      <c r="H176" s="1781">
        <f>I175</f>
        <v>0</v>
      </c>
      <c r="I176" s="1789"/>
      <c r="J176" s="1803"/>
      <c r="K176" s="1809"/>
      <c r="L176" s="1825"/>
      <c r="M176" s="1825"/>
      <c r="N176" s="1768"/>
      <c r="O176" s="1831"/>
      <c r="P176" s="1836"/>
      <c r="Q176" s="1836"/>
      <c r="R176" s="1836"/>
      <c r="S176" s="1847"/>
      <c r="T176" s="1856" t="s">
        <v>128</v>
      </c>
      <c r="U176" s="1863"/>
      <c r="V176" s="1874"/>
      <c r="W176" s="1885" t="str">
        <f>IF(W175="","",VLOOKUP(W175,シフト記号表!$C$6:$L$47,10,FALSE))</f>
        <v/>
      </c>
      <c r="X176" s="1897" t="str">
        <f>IF(X175="","",VLOOKUP(X175,シフト記号表!$C$6:$L$47,10,FALSE))</f>
        <v/>
      </c>
      <c r="Y176" s="1897" t="str">
        <f>IF(Y175="","",VLOOKUP(Y175,シフト記号表!$C$6:$L$47,10,FALSE))</f>
        <v/>
      </c>
      <c r="Z176" s="1897" t="str">
        <f>IF(Z175="","",VLOOKUP(Z175,シフト記号表!$C$6:$L$47,10,FALSE))</f>
        <v/>
      </c>
      <c r="AA176" s="1897" t="str">
        <f>IF(AA175="","",VLOOKUP(AA175,シフト記号表!$C$6:$L$47,10,FALSE))</f>
        <v/>
      </c>
      <c r="AB176" s="1897" t="str">
        <f>IF(AB175="","",VLOOKUP(AB175,シフト記号表!$C$6:$L$47,10,FALSE))</f>
        <v/>
      </c>
      <c r="AC176" s="1912" t="str">
        <f>IF(AC175="","",VLOOKUP(AC175,シフト記号表!$C$6:$L$47,10,FALSE))</f>
        <v/>
      </c>
      <c r="AD176" s="1885" t="str">
        <f>IF(AD175="","",VLOOKUP(AD175,シフト記号表!$C$6:$L$47,10,FALSE))</f>
        <v/>
      </c>
      <c r="AE176" s="1897" t="str">
        <f>IF(AE175="","",VLOOKUP(AE175,シフト記号表!$C$6:$L$47,10,FALSE))</f>
        <v/>
      </c>
      <c r="AF176" s="1897" t="str">
        <f>IF(AF175="","",VLOOKUP(AF175,シフト記号表!$C$6:$L$47,10,FALSE))</f>
        <v/>
      </c>
      <c r="AG176" s="1897" t="str">
        <f>IF(AG175="","",VLOOKUP(AG175,シフト記号表!$C$6:$L$47,10,FALSE))</f>
        <v/>
      </c>
      <c r="AH176" s="1897" t="str">
        <f>IF(AH175="","",VLOOKUP(AH175,シフト記号表!$C$6:$L$47,10,FALSE))</f>
        <v/>
      </c>
      <c r="AI176" s="1897" t="str">
        <f>IF(AI175="","",VLOOKUP(AI175,シフト記号表!$C$6:$L$47,10,FALSE))</f>
        <v/>
      </c>
      <c r="AJ176" s="1912" t="str">
        <f>IF(AJ175="","",VLOOKUP(AJ175,シフト記号表!$C$6:$L$47,10,FALSE))</f>
        <v/>
      </c>
      <c r="AK176" s="1885" t="str">
        <f>IF(AK175="","",VLOOKUP(AK175,シフト記号表!$C$6:$L$47,10,FALSE))</f>
        <v/>
      </c>
      <c r="AL176" s="1897" t="str">
        <f>IF(AL175="","",VLOOKUP(AL175,シフト記号表!$C$6:$L$47,10,FALSE))</f>
        <v/>
      </c>
      <c r="AM176" s="1897" t="str">
        <f>IF(AM175="","",VLOOKUP(AM175,シフト記号表!$C$6:$L$47,10,FALSE))</f>
        <v/>
      </c>
      <c r="AN176" s="1897" t="str">
        <f>IF(AN175="","",VLOOKUP(AN175,シフト記号表!$C$6:$L$47,10,FALSE))</f>
        <v/>
      </c>
      <c r="AO176" s="1897" t="str">
        <f>IF(AO175="","",VLOOKUP(AO175,シフト記号表!$C$6:$L$47,10,FALSE))</f>
        <v/>
      </c>
      <c r="AP176" s="1897" t="str">
        <f>IF(AP175="","",VLOOKUP(AP175,シフト記号表!$C$6:$L$47,10,FALSE))</f>
        <v/>
      </c>
      <c r="AQ176" s="1912" t="str">
        <f>IF(AQ175="","",VLOOKUP(AQ175,シフト記号表!$C$6:$L$47,10,FALSE))</f>
        <v/>
      </c>
      <c r="AR176" s="1885" t="str">
        <f>IF(AR175="","",VLOOKUP(AR175,シフト記号表!$C$6:$L$47,10,FALSE))</f>
        <v/>
      </c>
      <c r="AS176" s="1897" t="str">
        <f>IF(AS175="","",VLOOKUP(AS175,シフト記号表!$C$6:$L$47,10,FALSE))</f>
        <v/>
      </c>
      <c r="AT176" s="1897" t="str">
        <f>IF(AT175="","",VLOOKUP(AT175,シフト記号表!$C$6:$L$47,10,FALSE))</f>
        <v/>
      </c>
      <c r="AU176" s="1897" t="str">
        <f>IF(AU175="","",VLOOKUP(AU175,シフト記号表!$C$6:$L$47,10,FALSE))</f>
        <v/>
      </c>
      <c r="AV176" s="1897" t="str">
        <f>IF(AV175="","",VLOOKUP(AV175,シフト記号表!$C$6:$L$47,10,FALSE))</f>
        <v/>
      </c>
      <c r="AW176" s="1897" t="str">
        <f>IF(AW175="","",VLOOKUP(AW175,シフト記号表!$C$6:$L$47,10,FALSE))</f>
        <v/>
      </c>
      <c r="AX176" s="1912" t="str">
        <f>IF(AX175="","",VLOOKUP(AX175,シフト記号表!$C$6:$L$47,10,FALSE))</f>
        <v/>
      </c>
      <c r="AY176" s="1885" t="str">
        <f>IF(AY175="","",VLOOKUP(AY175,シフト記号表!$C$6:$L$47,10,FALSE))</f>
        <v/>
      </c>
      <c r="AZ176" s="1897" t="str">
        <f>IF(AZ175="","",VLOOKUP(AZ175,シフト記号表!$C$6:$L$47,10,FALSE))</f>
        <v/>
      </c>
      <c r="BA176" s="1897" t="str">
        <f>IF(BA175="","",VLOOKUP(BA175,シフト記号表!$C$6:$L$47,10,FALSE))</f>
        <v/>
      </c>
      <c r="BB176" s="1945">
        <f>IF($BE$3="４週",SUM(W176:AX176),IF($BE$3="暦月",SUM(W176:BA176),""))</f>
        <v>0</v>
      </c>
      <c r="BC176" s="1953"/>
      <c r="BD176" s="1962">
        <f>IF($BE$3="４週",BB176/4,IF($BE$3="暦月",(BB176/($BE$8/7)),""))</f>
        <v>0</v>
      </c>
      <c r="BE176" s="1953"/>
      <c r="BF176" s="1973"/>
      <c r="BG176" s="1978"/>
      <c r="BH176" s="1978"/>
      <c r="BI176" s="1978"/>
      <c r="BJ176" s="1989"/>
    </row>
    <row r="177" spans="2:62" ht="20.25" customHeight="1">
      <c r="B177" s="1742">
        <f>B175+1</f>
        <v>82</v>
      </c>
      <c r="C177" s="1756"/>
      <c r="D177" s="1767"/>
      <c r="E177" s="1774"/>
      <c r="F177" s="1779"/>
      <c r="G177" s="1774"/>
      <c r="H177" s="1779"/>
      <c r="I177" s="1788"/>
      <c r="J177" s="1802"/>
      <c r="K177" s="1808"/>
      <c r="L177" s="1824"/>
      <c r="M177" s="1824"/>
      <c r="N177" s="1767"/>
      <c r="O177" s="1831"/>
      <c r="P177" s="1836"/>
      <c r="Q177" s="1836"/>
      <c r="R177" s="1836"/>
      <c r="S177" s="1847"/>
      <c r="T177" s="1857" t="s">
        <v>770</v>
      </c>
      <c r="U177" s="1864"/>
      <c r="V177" s="1875"/>
      <c r="W177" s="1886"/>
      <c r="X177" s="1898"/>
      <c r="Y177" s="1898"/>
      <c r="Z177" s="1898"/>
      <c r="AA177" s="1898"/>
      <c r="AB177" s="1898"/>
      <c r="AC177" s="1913"/>
      <c r="AD177" s="1886"/>
      <c r="AE177" s="1898"/>
      <c r="AF177" s="1898"/>
      <c r="AG177" s="1898"/>
      <c r="AH177" s="1898"/>
      <c r="AI177" s="1898"/>
      <c r="AJ177" s="1913"/>
      <c r="AK177" s="1886"/>
      <c r="AL177" s="1898"/>
      <c r="AM177" s="1898"/>
      <c r="AN177" s="1898"/>
      <c r="AO177" s="1898"/>
      <c r="AP177" s="1898"/>
      <c r="AQ177" s="1913"/>
      <c r="AR177" s="1886"/>
      <c r="AS177" s="1898"/>
      <c r="AT177" s="1898"/>
      <c r="AU177" s="1898"/>
      <c r="AV177" s="1898"/>
      <c r="AW177" s="1898"/>
      <c r="AX177" s="1913"/>
      <c r="AY177" s="1886"/>
      <c r="AZ177" s="1898"/>
      <c r="BA177" s="1937"/>
      <c r="BB177" s="1944"/>
      <c r="BC177" s="1952"/>
      <c r="BD177" s="1961"/>
      <c r="BE177" s="1967"/>
      <c r="BF177" s="1972"/>
      <c r="BG177" s="1977"/>
      <c r="BH177" s="1977"/>
      <c r="BI177" s="1977"/>
      <c r="BJ177" s="1988"/>
    </row>
    <row r="178" spans="2:62" ht="20.25" customHeight="1">
      <c r="B178" s="1743"/>
      <c r="C178" s="1757"/>
      <c r="D178" s="1768"/>
      <c r="E178" s="1776"/>
      <c r="F178" s="1781">
        <f>C177</f>
        <v>0</v>
      </c>
      <c r="G178" s="1776"/>
      <c r="H178" s="1781">
        <f>I177</f>
        <v>0</v>
      </c>
      <c r="I178" s="1789"/>
      <c r="J178" s="1803"/>
      <c r="K178" s="1809"/>
      <c r="L178" s="1825"/>
      <c r="M178" s="1825"/>
      <c r="N178" s="1768"/>
      <c r="O178" s="1831"/>
      <c r="P178" s="1836"/>
      <c r="Q178" s="1836"/>
      <c r="R178" s="1836"/>
      <c r="S178" s="1847"/>
      <c r="T178" s="1856" t="s">
        <v>128</v>
      </c>
      <c r="U178" s="1863"/>
      <c r="V178" s="1874"/>
      <c r="W178" s="1885" t="str">
        <f>IF(W177="","",VLOOKUP(W177,シフト記号表!$C$6:$L$47,10,FALSE))</f>
        <v/>
      </c>
      <c r="X178" s="1897" t="str">
        <f>IF(X177="","",VLOOKUP(X177,シフト記号表!$C$6:$L$47,10,FALSE))</f>
        <v/>
      </c>
      <c r="Y178" s="1897" t="str">
        <f>IF(Y177="","",VLOOKUP(Y177,シフト記号表!$C$6:$L$47,10,FALSE))</f>
        <v/>
      </c>
      <c r="Z178" s="1897" t="str">
        <f>IF(Z177="","",VLOOKUP(Z177,シフト記号表!$C$6:$L$47,10,FALSE))</f>
        <v/>
      </c>
      <c r="AA178" s="1897" t="str">
        <f>IF(AA177="","",VLOOKUP(AA177,シフト記号表!$C$6:$L$47,10,FALSE))</f>
        <v/>
      </c>
      <c r="AB178" s="1897" t="str">
        <f>IF(AB177="","",VLOOKUP(AB177,シフト記号表!$C$6:$L$47,10,FALSE))</f>
        <v/>
      </c>
      <c r="AC178" s="1912" t="str">
        <f>IF(AC177="","",VLOOKUP(AC177,シフト記号表!$C$6:$L$47,10,FALSE))</f>
        <v/>
      </c>
      <c r="AD178" s="1885" t="str">
        <f>IF(AD177="","",VLOOKUP(AD177,シフト記号表!$C$6:$L$47,10,FALSE))</f>
        <v/>
      </c>
      <c r="AE178" s="1897" t="str">
        <f>IF(AE177="","",VLOOKUP(AE177,シフト記号表!$C$6:$L$47,10,FALSE))</f>
        <v/>
      </c>
      <c r="AF178" s="1897" t="str">
        <f>IF(AF177="","",VLOOKUP(AF177,シフト記号表!$C$6:$L$47,10,FALSE))</f>
        <v/>
      </c>
      <c r="AG178" s="1897" t="str">
        <f>IF(AG177="","",VLOOKUP(AG177,シフト記号表!$C$6:$L$47,10,FALSE))</f>
        <v/>
      </c>
      <c r="AH178" s="1897" t="str">
        <f>IF(AH177="","",VLOOKUP(AH177,シフト記号表!$C$6:$L$47,10,FALSE))</f>
        <v/>
      </c>
      <c r="AI178" s="1897" t="str">
        <f>IF(AI177="","",VLOOKUP(AI177,シフト記号表!$C$6:$L$47,10,FALSE))</f>
        <v/>
      </c>
      <c r="AJ178" s="1912" t="str">
        <f>IF(AJ177="","",VLOOKUP(AJ177,シフト記号表!$C$6:$L$47,10,FALSE))</f>
        <v/>
      </c>
      <c r="AK178" s="1885" t="str">
        <f>IF(AK177="","",VLOOKUP(AK177,シフト記号表!$C$6:$L$47,10,FALSE))</f>
        <v/>
      </c>
      <c r="AL178" s="1897" t="str">
        <f>IF(AL177="","",VLOOKUP(AL177,シフト記号表!$C$6:$L$47,10,FALSE))</f>
        <v/>
      </c>
      <c r="AM178" s="1897" t="str">
        <f>IF(AM177="","",VLOOKUP(AM177,シフト記号表!$C$6:$L$47,10,FALSE))</f>
        <v/>
      </c>
      <c r="AN178" s="1897" t="str">
        <f>IF(AN177="","",VLOOKUP(AN177,シフト記号表!$C$6:$L$47,10,FALSE))</f>
        <v/>
      </c>
      <c r="AO178" s="1897" t="str">
        <f>IF(AO177="","",VLOOKUP(AO177,シフト記号表!$C$6:$L$47,10,FALSE))</f>
        <v/>
      </c>
      <c r="AP178" s="1897" t="str">
        <f>IF(AP177="","",VLOOKUP(AP177,シフト記号表!$C$6:$L$47,10,FALSE))</f>
        <v/>
      </c>
      <c r="AQ178" s="1912" t="str">
        <f>IF(AQ177="","",VLOOKUP(AQ177,シフト記号表!$C$6:$L$47,10,FALSE))</f>
        <v/>
      </c>
      <c r="AR178" s="1885" t="str">
        <f>IF(AR177="","",VLOOKUP(AR177,シフト記号表!$C$6:$L$47,10,FALSE))</f>
        <v/>
      </c>
      <c r="AS178" s="1897" t="str">
        <f>IF(AS177="","",VLOOKUP(AS177,シフト記号表!$C$6:$L$47,10,FALSE))</f>
        <v/>
      </c>
      <c r="AT178" s="1897" t="str">
        <f>IF(AT177="","",VLOOKUP(AT177,シフト記号表!$C$6:$L$47,10,FALSE))</f>
        <v/>
      </c>
      <c r="AU178" s="1897" t="str">
        <f>IF(AU177="","",VLOOKUP(AU177,シフト記号表!$C$6:$L$47,10,FALSE))</f>
        <v/>
      </c>
      <c r="AV178" s="1897" t="str">
        <f>IF(AV177="","",VLOOKUP(AV177,シフト記号表!$C$6:$L$47,10,FALSE))</f>
        <v/>
      </c>
      <c r="AW178" s="1897" t="str">
        <f>IF(AW177="","",VLOOKUP(AW177,シフト記号表!$C$6:$L$47,10,FALSE))</f>
        <v/>
      </c>
      <c r="AX178" s="1912" t="str">
        <f>IF(AX177="","",VLOOKUP(AX177,シフト記号表!$C$6:$L$47,10,FALSE))</f>
        <v/>
      </c>
      <c r="AY178" s="1885" t="str">
        <f>IF(AY177="","",VLOOKUP(AY177,シフト記号表!$C$6:$L$47,10,FALSE))</f>
        <v/>
      </c>
      <c r="AZ178" s="1897" t="str">
        <f>IF(AZ177="","",VLOOKUP(AZ177,シフト記号表!$C$6:$L$47,10,FALSE))</f>
        <v/>
      </c>
      <c r="BA178" s="1897" t="str">
        <f>IF(BA177="","",VLOOKUP(BA177,シフト記号表!$C$6:$L$47,10,FALSE))</f>
        <v/>
      </c>
      <c r="BB178" s="1945">
        <f>IF($BE$3="４週",SUM(W178:AX178),IF($BE$3="暦月",SUM(W178:BA178),""))</f>
        <v>0</v>
      </c>
      <c r="BC178" s="1953"/>
      <c r="BD178" s="1962">
        <f>IF($BE$3="４週",BB178/4,IF($BE$3="暦月",(BB178/($BE$8/7)),""))</f>
        <v>0</v>
      </c>
      <c r="BE178" s="1953"/>
      <c r="BF178" s="1973"/>
      <c r="BG178" s="1978"/>
      <c r="BH178" s="1978"/>
      <c r="BI178" s="1978"/>
      <c r="BJ178" s="1989"/>
    </row>
    <row r="179" spans="2:62" ht="20.25" customHeight="1">
      <c r="B179" s="1742">
        <f>B177+1</f>
        <v>83</v>
      </c>
      <c r="C179" s="1756"/>
      <c r="D179" s="1767"/>
      <c r="E179" s="1774"/>
      <c r="F179" s="1779"/>
      <c r="G179" s="1774"/>
      <c r="H179" s="1779"/>
      <c r="I179" s="1788"/>
      <c r="J179" s="1802"/>
      <c r="K179" s="1808"/>
      <c r="L179" s="1824"/>
      <c r="M179" s="1824"/>
      <c r="N179" s="1767"/>
      <c r="O179" s="1831"/>
      <c r="P179" s="1836"/>
      <c r="Q179" s="1836"/>
      <c r="R179" s="1836"/>
      <c r="S179" s="1847"/>
      <c r="T179" s="1857" t="s">
        <v>770</v>
      </c>
      <c r="U179" s="1864"/>
      <c r="V179" s="1875"/>
      <c r="W179" s="1886"/>
      <c r="X179" s="1898"/>
      <c r="Y179" s="1898"/>
      <c r="Z179" s="1898"/>
      <c r="AA179" s="1898"/>
      <c r="AB179" s="1898"/>
      <c r="AC179" s="1913"/>
      <c r="AD179" s="1886"/>
      <c r="AE179" s="1898"/>
      <c r="AF179" s="1898"/>
      <c r="AG179" s="1898"/>
      <c r="AH179" s="1898"/>
      <c r="AI179" s="1898"/>
      <c r="AJ179" s="1913"/>
      <c r="AK179" s="1886"/>
      <c r="AL179" s="1898"/>
      <c r="AM179" s="1898"/>
      <c r="AN179" s="1898"/>
      <c r="AO179" s="1898"/>
      <c r="AP179" s="1898"/>
      <c r="AQ179" s="1913"/>
      <c r="AR179" s="1886"/>
      <c r="AS179" s="1898"/>
      <c r="AT179" s="1898"/>
      <c r="AU179" s="1898"/>
      <c r="AV179" s="1898"/>
      <c r="AW179" s="1898"/>
      <c r="AX179" s="1913"/>
      <c r="AY179" s="1886"/>
      <c r="AZ179" s="1898"/>
      <c r="BA179" s="1937"/>
      <c r="BB179" s="1944"/>
      <c r="BC179" s="1952"/>
      <c r="BD179" s="1961"/>
      <c r="BE179" s="1967"/>
      <c r="BF179" s="1972"/>
      <c r="BG179" s="1977"/>
      <c r="BH179" s="1977"/>
      <c r="BI179" s="1977"/>
      <c r="BJ179" s="1988"/>
    </row>
    <row r="180" spans="2:62" ht="20.25" customHeight="1">
      <c r="B180" s="1743"/>
      <c r="C180" s="1757"/>
      <c r="D180" s="1768"/>
      <c r="E180" s="1776"/>
      <c r="F180" s="1781">
        <f>C179</f>
        <v>0</v>
      </c>
      <c r="G180" s="1776"/>
      <c r="H180" s="1781">
        <f>I179</f>
        <v>0</v>
      </c>
      <c r="I180" s="1789"/>
      <c r="J180" s="1803"/>
      <c r="K180" s="1809"/>
      <c r="L180" s="1825"/>
      <c r="M180" s="1825"/>
      <c r="N180" s="1768"/>
      <c r="O180" s="1831"/>
      <c r="P180" s="1836"/>
      <c r="Q180" s="1836"/>
      <c r="R180" s="1836"/>
      <c r="S180" s="1847"/>
      <c r="T180" s="1856" t="s">
        <v>128</v>
      </c>
      <c r="U180" s="1863"/>
      <c r="V180" s="1874"/>
      <c r="W180" s="1885" t="str">
        <f>IF(W179="","",VLOOKUP(W179,シフト記号表!$C$6:$L$47,10,FALSE))</f>
        <v/>
      </c>
      <c r="X180" s="1897" t="str">
        <f>IF(X179="","",VLOOKUP(X179,シフト記号表!$C$6:$L$47,10,FALSE))</f>
        <v/>
      </c>
      <c r="Y180" s="1897" t="str">
        <f>IF(Y179="","",VLOOKUP(Y179,シフト記号表!$C$6:$L$47,10,FALSE))</f>
        <v/>
      </c>
      <c r="Z180" s="1897" t="str">
        <f>IF(Z179="","",VLOOKUP(Z179,シフト記号表!$C$6:$L$47,10,FALSE))</f>
        <v/>
      </c>
      <c r="AA180" s="1897" t="str">
        <f>IF(AA179="","",VLOOKUP(AA179,シフト記号表!$C$6:$L$47,10,FALSE))</f>
        <v/>
      </c>
      <c r="AB180" s="1897" t="str">
        <f>IF(AB179="","",VLOOKUP(AB179,シフト記号表!$C$6:$L$47,10,FALSE))</f>
        <v/>
      </c>
      <c r="AC180" s="1912" t="str">
        <f>IF(AC179="","",VLOOKUP(AC179,シフト記号表!$C$6:$L$47,10,FALSE))</f>
        <v/>
      </c>
      <c r="AD180" s="1885" t="str">
        <f>IF(AD179="","",VLOOKUP(AD179,シフト記号表!$C$6:$L$47,10,FALSE))</f>
        <v/>
      </c>
      <c r="AE180" s="1897" t="str">
        <f>IF(AE179="","",VLOOKUP(AE179,シフト記号表!$C$6:$L$47,10,FALSE))</f>
        <v/>
      </c>
      <c r="AF180" s="1897" t="str">
        <f>IF(AF179="","",VLOOKUP(AF179,シフト記号表!$C$6:$L$47,10,FALSE))</f>
        <v/>
      </c>
      <c r="AG180" s="1897" t="str">
        <f>IF(AG179="","",VLOOKUP(AG179,シフト記号表!$C$6:$L$47,10,FALSE))</f>
        <v/>
      </c>
      <c r="AH180" s="1897" t="str">
        <f>IF(AH179="","",VLOOKUP(AH179,シフト記号表!$C$6:$L$47,10,FALSE))</f>
        <v/>
      </c>
      <c r="AI180" s="1897" t="str">
        <f>IF(AI179="","",VLOOKUP(AI179,シフト記号表!$C$6:$L$47,10,FALSE))</f>
        <v/>
      </c>
      <c r="AJ180" s="1912" t="str">
        <f>IF(AJ179="","",VLOOKUP(AJ179,シフト記号表!$C$6:$L$47,10,FALSE))</f>
        <v/>
      </c>
      <c r="AK180" s="1885" t="str">
        <f>IF(AK179="","",VLOOKUP(AK179,シフト記号表!$C$6:$L$47,10,FALSE))</f>
        <v/>
      </c>
      <c r="AL180" s="1897" t="str">
        <f>IF(AL179="","",VLOOKUP(AL179,シフト記号表!$C$6:$L$47,10,FALSE))</f>
        <v/>
      </c>
      <c r="AM180" s="1897" t="str">
        <f>IF(AM179="","",VLOOKUP(AM179,シフト記号表!$C$6:$L$47,10,FALSE))</f>
        <v/>
      </c>
      <c r="AN180" s="1897" t="str">
        <f>IF(AN179="","",VLOOKUP(AN179,シフト記号表!$C$6:$L$47,10,FALSE))</f>
        <v/>
      </c>
      <c r="AO180" s="1897" t="str">
        <f>IF(AO179="","",VLOOKUP(AO179,シフト記号表!$C$6:$L$47,10,FALSE))</f>
        <v/>
      </c>
      <c r="AP180" s="1897" t="str">
        <f>IF(AP179="","",VLOOKUP(AP179,シフト記号表!$C$6:$L$47,10,FALSE))</f>
        <v/>
      </c>
      <c r="AQ180" s="1912" t="str">
        <f>IF(AQ179="","",VLOOKUP(AQ179,シフト記号表!$C$6:$L$47,10,FALSE))</f>
        <v/>
      </c>
      <c r="AR180" s="1885" t="str">
        <f>IF(AR179="","",VLOOKUP(AR179,シフト記号表!$C$6:$L$47,10,FALSE))</f>
        <v/>
      </c>
      <c r="AS180" s="1897" t="str">
        <f>IF(AS179="","",VLOOKUP(AS179,シフト記号表!$C$6:$L$47,10,FALSE))</f>
        <v/>
      </c>
      <c r="AT180" s="1897" t="str">
        <f>IF(AT179="","",VLOOKUP(AT179,シフト記号表!$C$6:$L$47,10,FALSE))</f>
        <v/>
      </c>
      <c r="AU180" s="1897" t="str">
        <f>IF(AU179="","",VLOOKUP(AU179,シフト記号表!$C$6:$L$47,10,FALSE))</f>
        <v/>
      </c>
      <c r="AV180" s="1897" t="str">
        <f>IF(AV179="","",VLOOKUP(AV179,シフト記号表!$C$6:$L$47,10,FALSE))</f>
        <v/>
      </c>
      <c r="AW180" s="1897" t="str">
        <f>IF(AW179="","",VLOOKUP(AW179,シフト記号表!$C$6:$L$47,10,FALSE))</f>
        <v/>
      </c>
      <c r="AX180" s="1912" t="str">
        <f>IF(AX179="","",VLOOKUP(AX179,シフト記号表!$C$6:$L$47,10,FALSE))</f>
        <v/>
      </c>
      <c r="AY180" s="1885" t="str">
        <f>IF(AY179="","",VLOOKUP(AY179,シフト記号表!$C$6:$L$47,10,FALSE))</f>
        <v/>
      </c>
      <c r="AZ180" s="1897" t="str">
        <f>IF(AZ179="","",VLOOKUP(AZ179,シフト記号表!$C$6:$L$47,10,FALSE))</f>
        <v/>
      </c>
      <c r="BA180" s="1897" t="str">
        <f>IF(BA179="","",VLOOKUP(BA179,シフト記号表!$C$6:$L$47,10,FALSE))</f>
        <v/>
      </c>
      <c r="BB180" s="1945">
        <f>IF($BE$3="４週",SUM(W180:AX180),IF($BE$3="暦月",SUM(W180:BA180),""))</f>
        <v>0</v>
      </c>
      <c r="BC180" s="1953"/>
      <c r="BD180" s="1962">
        <f>IF($BE$3="４週",BB180/4,IF($BE$3="暦月",(BB180/($BE$8/7)),""))</f>
        <v>0</v>
      </c>
      <c r="BE180" s="1953"/>
      <c r="BF180" s="1973"/>
      <c r="BG180" s="1978"/>
      <c r="BH180" s="1978"/>
      <c r="BI180" s="1978"/>
      <c r="BJ180" s="1989"/>
    </row>
    <row r="181" spans="2:62" ht="20.25" customHeight="1">
      <c r="B181" s="1742">
        <f>B179+1</f>
        <v>84</v>
      </c>
      <c r="C181" s="1756"/>
      <c r="D181" s="1767"/>
      <c r="E181" s="1774"/>
      <c r="F181" s="1779"/>
      <c r="G181" s="1774"/>
      <c r="H181" s="1779"/>
      <c r="I181" s="1788"/>
      <c r="J181" s="1802"/>
      <c r="K181" s="1808"/>
      <c r="L181" s="1824"/>
      <c r="M181" s="1824"/>
      <c r="N181" s="1767"/>
      <c r="O181" s="1831"/>
      <c r="P181" s="1836"/>
      <c r="Q181" s="1836"/>
      <c r="R181" s="1836"/>
      <c r="S181" s="1847"/>
      <c r="T181" s="1857" t="s">
        <v>770</v>
      </c>
      <c r="U181" s="1864"/>
      <c r="V181" s="1875"/>
      <c r="W181" s="1886"/>
      <c r="X181" s="1898"/>
      <c r="Y181" s="1898"/>
      <c r="Z181" s="1898"/>
      <c r="AA181" s="1898"/>
      <c r="AB181" s="1898"/>
      <c r="AC181" s="1913"/>
      <c r="AD181" s="1886"/>
      <c r="AE181" s="1898"/>
      <c r="AF181" s="1898"/>
      <c r="AG181" s="1898"/>
      <c r="AH181" s="1898"/>
      <c r="AI181" s="1898"/>
      <c r="AJ181" s="1913"/>
      <c r="AK181" s="1886"/>
      <c r="AL181" s="1898"/>
      <c r="AM181" s="1898"/>
      <c r="AN181" s="1898"/>
      <c r="AO181" s="1898"/>
      <c r="AP181" s="1898"/>
      <c r="AQ181" s="1913"/>
      <c r="AR181" s="1886"/>
      <c r="AS181" s="1898"/>
      <c r="AT181" s="1898"/>
      <c r="AU181" s="1898"/>
      <c r="AV181" s="1898"/>
      <c r="AW181" s="1898"/>
      <c r="AX181" s="1913"/>
      <c r="AY181" s="1886"/>
      <c r="AZ181" s="1898"/>
      <c r="BA181" s="1937"/>
      <c r="BB181" s="1944"/>
      <c r="BC181" s="1952"/>
      <c r="BD181" s="1961"/>
      <c r="BE181" s="1967"/>
      <c r="BF181" s="1972"/>
      <c r="BG181" s="1977"/>
      <c r="BH181" s="1977"/>
      <c r="BI181" s="1977"/>
      <c r="BJ181" s="1988"/>
    </row>
    <row r="182" spans="2:62" ht="20.25" customHeight="1">
      <c r="B182" s="1743"/>
      <c r="C182" s="1757"/>
      <c r="D182" s="1768"/>
      <c r="E182" s="1776"/>
      <c r="F182" s="1781">
        <f>C181</f>
        <v>0</v>
      </c>
      <c r="G182" s="1776"/>
      <c r="H182" s="1781">
        <f>I181</f>
        <v>0</v>
      </c>
      <c r="I182" s="1789"/>
      <c r="J182" s="1803"/>
      <c r="K182" s="1809"/>
      <c r="L182" s="1825"/>
      <c r="M182" s="1825"/>
      <c r="N182" s="1768"/>
      <c r="O182" s="1831"/>
      <c r="P182" s="1836"/>
      <c r="Q182" s="1836"/>
      <c r="R182" s="1836"/>
      <c r="S182" s="1847"/>
      <c r="T182" s="1856" t="s">
        <v>128</v>
      </c>
      <c r="U182" s="1863"/>
      <c r="V182" s="1874"/>
      <c r="W182" s="1885" t="str">
        <f>IF(W181="","",VLOOKUP(W181,シフト記号表!$C$6:$L$47,10,FALSE))</f>
        <v/>
      </c>
      <c r="X182" s="1897" t="str">
        <f>IF(X181="","",VLOOKUP(X181,シフト記号表!$C$6:$L$47,10,FALSE))</f>
        <v/>
      </c>
      <c r="Y182" s="1897" t="str">
        <f>IF(Y181="","",VLOOKUP(Y181,シフト記号表!$C$6:$L$47,10,FALSE))</f>
        <v/>
      </c>
      <c r="Z182" s="1897" t="str">
        <f>IF(Z181="","",VLOOKUP(Z181,シフト記号表!$C$6:$L$47,10,FALSE))</f>
        <v/>
      </c>
      <c r="AA182" s="1897" t="str">
        <f>IF(AA181="","",VLOOKUP(AA181,シフト記号表!$C$6:$L$47,10,FALSE))</f>
        <v/>
      </c>
      <c r="AB182" s="1897" t="str">
        <f>IF(AB181="","",VLOOKUP(AB181,シフト記号表!$C$6:$L$47,10,FALSE))</f>
        <v/>
      </c>
      <c r="AC182" s="1912" t="str">
        <f>IF(AC181="","",VLOOKUP(AC181,シフト記号表!$C$6:$L$47,10,FALSE))</f>
        <v/>
      </c>
      <c r="AD182" s="1885" t="str">
        <f>IF(AD181="","",VLOOKUP(AD181,シフト記号表!$C$6:$L$47,10,FALSE))</f>
        <v/>
      </c>
      <c r="AE182" s="1897" t="str">
        <f>IF(AE181="","",VLOOKUP(AE181,シフト記号表!$C$6:$L$47,10,FALSE))</f>
        <v/>
      </c>
      <c r="AF182" s="1897" t="str">
        <f>IF(AF181="","",VLOOKUP(AF181,シフト記号表!$C$6:$L$47,10,FALSE))</f>
        <v/>
      </c>
      <c r="AG182" s="1897" t="str">
        <f>IF(AG181="","",VLOOKUP(AG181,シフト記号表!$C$6:$L$47,10,FALSE))</f>
        <v/>
      </c>
      <c r="AH182" s="1897" t="str">
        <f>IF(AH181="","",VLOOKUP(AH181,シフト記号表!$C$6:$L$47,10,FALSE))</f>
        <v/>
      </c>
      <c r="AI182" s="1897" t="str">
        <f>IF(AI181="","",VLOOKUP(AI181,シフト記号表!$C$6:$L$47,10,FALSE))</f>
        <v/>
      </c>
      <c r="AJ182" s="1912" t="str">
        <f>IF(AJ181="","",VLOOKUP(AJ181,シフト記号表!$C$6:$L$47,10,FALSE))</f>
        <v/>
      </c>
      <c r="AK182" s="1885" t="str">
        <f>IF(AK181="","",VLOOKUP(AK181,シフト記号表!$C$6:$L$47,10,FALSE))</f>
        <v/>
      </c>
      <c r="AL182" s="1897" t="str">
        <f>IF(AL181="","",VLOOKUP(AL181,シフト記号表!$C$6:$L$47,10,FALSE))</f>
        <v/>
      </c>
      <c r="AM182" s="1897" t="str">
        <f>IF(AM181="","",VLOOKUP(AM181,シフト記号表!$C$6:$L$47,10,FALSE))</f>
        <v/>
      </c>
      <c r="AN182" s="1897" t="str">
        <f>IF(AN181="","",VLOOKUP(AN181,シフト記号表!$C$6:$L$47,10,FALSE))</f>
        <v/>
      </c>
      <c r="AO182" s="1897" t="str">
        <f>IF(AO181="","",VLOOKUP(AO181,シフト記号表!$C$6:$L$47,10,FALSE))</f>
        <v/>
      </c>
      <c r="AP182" s="1897" t="str">
        <f>IF(AP181="","",VLOOKUP(AP181,シフト記号表!$C$6:$L$47,10,FALSE))</f>
        <v/>
      </c>
      <c r="AQ182" s="1912" t="str">
        <f>IF(AQ181="","",VLOOKUP(AQ181,シフト記号表!$C$6:$L$47,10,FALSE))</f>
        <v/>
      </c>
      <c r="AR182" s="1885" t="str">
        <f>IF(AR181="","",VLOOKUP(AR181,シフト記号表!$C$6:$L$47,10,FALSE))</f>
        <v/>
      </c>
      <c r="AS182" s="1897" t="str">
        <f>IF(AS181="","",VLOOKUP(AS181,シフト記号表!$C$6:$L$47,10,FALSE))</f>
        <v/>
      </c>
      <c r="AT182" s="1897" t="str">
        <f>IF(AT181="","",VLOOKUP(AT181,シフト記号表!$C$6:$L$47,10,FALSE))</f>
        <v/>
      </c>
      <c r="AU182" s="1897" t="str">
        <f>IF(AU181="","",VLOOKUP(AU181,シフト記号表!$C$6:$L$47,10,FALSE))</f>
        <v/>
      </c>
      <c r="AV182" s="1897" t="str">
        <f>IF(AV181="","",VLOOKUP(AV181,シフト記号表!$C$6:$L$47,10,FALSE))</f>
        <v/>
      </c>
      <c r="AW182" s="1897" t="str">
        <f>IF(AW181="","",VLOOKUP(AW181,シフト記号表!$C$6:$L$47,10,FALSE))</f>
        <v/>
      </c>
      <c r="AX182" s="1912" t="str">
        <f>IF(AX181="","",VLOOKUP(AX181,シフト記号表!$C$6:$L$47,10,FALSE))</f>
        <v/>
      </c>
      <c r="AY182" s="1885" t="str">
        <f>IF(AY181="","",VLOOKUP(AY181,シフト記号表!$C$6:$L$47,10,FALSE))</f>
        <v/>
      </c>
      <c r="AZ182" s="1897" t="str">
        <f>IF(AZ181="","",VLOOKUP(AZ181,シフト記号表!$C$6:$L$47,10,FALSE))</f>
        <v/>
      </c>
      <c r="BA182" s="1897" t="str">
        <f>IF(BA181="","",VLOOKUP(BA181,シフト記号表!$C$6:$L$47,10,FALSE))</f>
        <v/>
      </c>
      <c r="BB182" s="1945">
        <f>IF($BE$3="４週",SUM(W182:AX182),IF($BE$3="暦月",SUM(W182:BA182),""))</f>
        <v>0</v>
      </c>
      <c r="BC182" s="1953"/>
      <c r="BD182" s="1962">
        <f>IF($BE$3="４週",BB182/4,IF($BE$3="暦月",(BB182/($BE$8/7)),""))</f>
        <v>0</v>
      </c>
      <c r="BE182" s="1953"/>
      <c r="BF182" s="1973"/>
      <c r="BG182" s="1978"/>
      <c r="BH182" s="1978"/>
      <c r="BI182" s="1978"/>
      <c r="BJ182" s="1989"/>
    </row>
    <row r="183" spans="2:62" ht="20.25" customHeight="1">
      <c r="B183" s="1742">
        <f>B181+1</f>
        <v>85</v>
      </c>
      <c r="C183" s="1756"/>
      <c r="D183" s="1767"/>
      <c r="E183" s="1774"/>
      <c r="F183" s="1779"/>
      <c r="G183" s="1774"/>
      <c r="H183" s="1779"/>
      <c r="I183" s="1788"/>
      <c r="J183" s="1802"/>
      <c r="K183" s="1808"/>
      <c r="L183" s="1824"/>
      <c r="M183" s="1824"/>
      <c r="N183" s="1767"/>
      <c r="O183" s="1831"/>
      <c r="P183" s="1836"/>
      <c r="Q183" s="1836"/>
      <c r="R183" s="1836"/>
      <c r="S183" s="1847"/>
      <c r="T183" s="1857" t="s">
        <v>770</v>
      </c>
      <c r="U183" s="1864"/>
      <c r="V183" s="1875"/>
      <c r="W183" s="1886"/>
      <c r="X183" s="1898"/>
      <c r="Y183" s="1898"/>
      <c r="Z183" s="1898"/>
      <c r="AA183" s="1898"/>
      <c r="AB183" s="1898"/>
      <c r="AC183" s="1913"/>
      <c r="AD183" s="1886"/>
      <c r="AE183" s="1898"/>
      <c r="AF183" s="1898"/>
      <c r="AG183" s="1898"/>
      <c r="AH183" s="1898"/>
      <c r="AI183" s="1898"/>
      <c r="AJ183" s="1913"/>
      <c r="AK183" s="1886"/>
      <c r="AL183" s="1898"/>
      <c r="AM183" s="1898"/>
      <c r="AN183" s="1898"/>
      <c r="AO183" s="1898"/>
      <c r="AP183" s="1898"/>
      <c r="AQ183" s="1913"/>
      <c r="AR183" s="1886"/>
      <c r="AS183" s="1898"/>
      <c r="AT183" s="1898"/>
      <c r="AU183" s="1898"/>
      <c r="AV183" s="1898"/>
      <c r="AW183" s="1898"/>
      <c r="AX183" s="1913"/>
      <c r="AY183" s="1886"/>
      <c r="AZ183" s="1898"/>
      <c r="BA183" s="1937"/>
      <c r="BB183" s="1944"/>
      <c r="BC183" s="1952"/>
      <c r="BD183" s="1961"/>
      <c r="BE183" s="1967"/>
      <c r="BF183" s="1972"/>
      <c r="BG183" s="1977"/>
      <c r="BH183" s="1977"/>
      <c r="BI183" s="1977"/>
      <c r="BJ183" s="1988"/>
    </row>
    <row r="184" spans="2:62" ht="20.25" customHeight="1">
      <c r="B184" s="1743"/>
      <c r="C184" s="1757"/>
      <c r="D184" s="1768"/>
      <c r="E184" s="1776"/>
      <c r="F184" s="1781">
        <f>C183</f>
        <v>0</v>
      </c>
      <c r="G184" s="1776"/>
      <c r="H184" s="1781">
        <f>I183</f>
        <v>0</v>
      </c>
      <c r="I184" s="1789"/>
      <c r="J184" s="1803"/>
      <c r="K184" s="1809"/>
      <c r="L184" s="1825"/>
      <c r="M184" s="1825"/>
      <c r="N184" s="1768"/>
      <c r="O184" s="1831"/>
      <c r="P184" s="1836"/>
      <c r="Q184" s="1836"/>
      <c r="R184" s="1836"/>
      <c r="S184" s="1847"/>
      <c r="T184" s="1856" t="s">
        <v>128</v>
      </c>
      <c r="U184" s="1863"/>
      <c r="V184" s="1874"/>
      <c r="W184" s="1885" t="str">
        <f>IF(W183="","",VLOOKUP(W183,シフト記号表!$C$6:$L$47,10,FALSE))</f>
        <v/>
      </c>
      <c r="X184" s="1897" t="str">
        <f>IF(X183="","",VLOOKUP(X183,シフト記号表!$C$6:$L$47,10,FALSE))</f>
        <v/>
      </c>
      <c r="Y184" s="1897" t="str">
        <f>IF(Y183="","",VLOOKUP(Y183,シフト記号表!$C$6:$L$47,10,FALSE))</f>
        <v/>
      </c>
      <c r="Z184" s="1897" t="str">
        <f>IF(Z183="","",VLOOKUP(Z183,シフト記号表!$C$6:$L$47,10,FALSE))</f>
        <v/>
      </c>
      <c r="AA184" s="1897" t="str">
        <f>IF(AA183="","",VLOOKUP(AA183,シフト記号表!$C$6:$L$47,10,FALSE))</f>
        <v/>
      </c>
      <c r="AB184" s="1897" t="str">
        <f>IF(AB183="","",VLOOKUP(AB183,シフト記号表!$C$6:$L$47,10,FALSE))</f>
        <v/>
      </c>
      <c r="AC184" s="1912" t="str">
        <f>IF(AC183="","",VLOOKUP(AC183,シフト記号表!$C$6:$L$47,10,FALSE))</f>
        <v/>
      </c>
      <c r="AD184" s="1885" t="str">
        <f>IF(AD183="","",VLOOKUP(AD183,シフト記号表!$C$6:$L$47,10,FALSE))</f>
        <v/>
      </c>
      <c r="AE184" s="1897" t="str">
        <f>IF(AE183="","",VLOOKUP(AE183,シフト記号表!$C$6:$L$47,10,FALSE))</f>
        <v/>
      </c>
      <c r="AF184" s="1897" t="str">
        <f>IF(AF183="","",VLOOKUP(AF183,シフト記号表!$C$6:$L$47,10,FALSE))</f>
        <v/>
      </c>
      <c r="AG184" s="1897" t="str">
        <f>IF(AG183="","",VLOOKUP(AG183,シフト記号表!$C$6:$L$47,10,FALSE))</f>
        <v/>
      </c>
      <c r="AH184" s="1897" t="str">
        <f>IF(AH183="","",VLOOKUP(AH183,シフト記号表!$C$6:$L$47,10,FALSE))</f>
        <v/>
      </c>
      <c r="AI184" s="1897" t="str">
        <f>IF(AI183="","",VLOOKUP(AI183,シフト記号表!$C$6:$L$47,10,FALSE))</f>
        <v/>
      </c>
      <c r="AJ184" s="1912" t="str">
        <f>IF(AJ183="","",VLOOKUP(AJ183,シフト記号表!$C$6:$L$47,10,FALSE))</f>
        <v/>
      </c>
      <c r="AK184" s="1885" t="str">
        <f>IF(AK183="","",VLOOKUP(AK183,シフト記号表!$C$6:$L$47,10,FALSE))</f>
        <v/>
      </c>
      <c r="AL184" s="1897" t="str">
        <f>IF(AL183="","",VLOOKUP(AL183,シフト記号表!$C$6:$L$47,10,FALSE))</f>
        <v/>
      </c>
      <c r="AM184" s="1897" t="str">
        <f>IF(AM183="","",VLOOKUP(AM183,シフト記号表!$C$6:$L$47,10,FALSE))</f>
        <v/>
      </c>
      <c r="AN184" s="1897" t="str">
        <f>IF(AN183="","",VLOOKUP(AN183,シフト記号表!$C$6:$L$47,10,FALSE))</f>
        <v/>
      </c>
      <c r="AO184" s="1897" t="str">
        <f>IF(AO183="","",VLOOKUP(AO183,シフト記号表!$C$6:$L$47,10,FALSE))</f>
        <v/>
      </c>
      <c r="AP184" s="1897" t="str">
        <f>IF(AP183="","",VLOOKUP(AP183,シフト記号表!$C$6:$L$47,10,FALSE))</f>
        <v/>
      </c>
      <c r="AQ184" s="1912" t="str">
        <f>IF(AQ183="","",VLOOKUP(AQ183,シフト記号表!$C$6:$L$47,10,FALSE))</f>
        <v/>
      </c>
      <c r="AR184" s="1885" t="str">
        <f>IF(AR183="","",VLOOKUP(AR183,シフト記号表!$C$6:$L$47,10,FALSE))</f>
        <v/>
      </c>
      <c r="AS184" s="1897" t="str">
        <f>IF(AS183="","",VLOOKUP(AS183,シフト記号表!$C$6:$L$47,10,FALSE))</f>
        <v/>
      </c>
      <c r="AT184" s="1897" t="str">
        <f>IF(AT183="","",VLOOKUP(AT183,シフト記号表!$C$6:$L$47,10,FALSE))</f>
        <v/>
      </c>
      <c r="AU184" s="1897" t="str">
        <f>IF(AU183="","",VLOOKUP(AU183,シフト記号表!$C$6:$L$47,10,FALSE))</f>
        <v/>
      </c>
      <c r="AV184" s="1897" t="str">
        <f>IF(AV183="","",VLOOKUP(AV183,シフト記号表!$C$6:$L$47,10,FALSE))</f>
        <v/>
      </c>
      <c r="AW184" s="1897" t="str">
        <f>IF(AW183="","",VLOOKUP(AW183,シフト記号表!$C$6:$L$47,10,FALSE))</f>
        <v/>
      </c>
      <c r="AX184" s="1912" t="str">
        <f>IF(AX183="","",VLOOKUP(AX183,シフト記号表!$C$6:$L$47,10,FALSE))</f>
        <v/>
      </c>
      <c r="AY184" s="1885" t="str">
        <f>IF(AY183="","",VLOOKUP(AY183,シフト記号表!$C$6:$L$47,10,FALSE))</f>
        <v/>
      </c>
      <c r="AZ184" s="1897" t="str">
        <f>IF(AZ183="","",VLOOKUP(AZ183,シフト記号表!$C$6:$L$47,10,FALSE))</f>
        <v/>
      </c>
      <c r="BA184" s="1897" t="str">
        <f>IF(BA183="","",VLOOKUP(BA183,シフト記号表!$C$6:$L$47,10,FALSE))</f>
        <v/>
      </c>
      <c r="BB184" s="1945">
        <f>IF($BE$3="４週",SUM(W184:AX184),IF($BE$3="暦月",SUM(W184:BA184),""))</f>
        <v>0</v>
      </c>
      <c r="BC184" s="1953"/>
      <c r="BD184" s="1962">
        <f>IF($BE$3="４週",BB184/4,IF($BE$3="暦月",(BB184/($BE$8/7)),""))</f>
        <v>0</v>
      </c>
      <c r="BE184" s="1953"/>
      <c r="BF184" s="1973"/>
      <c r="BG184" s="1978"/>
      <c r="BH184" s="1978"/>
      <c r="BI184" s="1978"/>
      <c r="BJ184" s="1989"/>
    </row>
    <row r="185" spans="2:62" ht="20.25" customHeight="1">
      <c r="B185" s="1742">
        <f>B183+1</f>
        <v>86</v>
      </c>
      <c r="C185" s="1756"/>
      <c r="D185" s="1767"/>
      <c r="E185" s="1774"/>
      <c r="F185" s="1779"/>
      <c r="G185" s="1774"/>
      <c r="H185" s="1779"/>
      <c r="I185" s="1788"/>
      <c r="J185" s="1802"/>
      <c r="K185" s="1808"/>
      <c r="L185" s="1824"/>
      <c r="M185" s="1824"/>
      <c r="N185" s="1767"/>
      <c r="O185" s="1831"/>
      <c r="P185" s="1836"/>
      <c r="Q185" s="1836"/>
      <c r="R185" s="1836"/>
      <c r="S185" s="1847"/>
      <c r="T185" s="1857" t="s">
        <v>770</v>
      </c>
      <c r="U185" s="1864"/>
      <c r="V185" s="1875"/>
      <c r="W185" s="1886"/>
      <c r="X185" s="1898"/>
      <c r="Y185" s="1898"/>
      <c r="Z185" s="1898"/>
      <c r="AA185" s="1898"/>
      <c r="AB185" s="1898"/>
      <c r="AC185" s="1913"/>
      <c r="AD185" s="1886"/>
      <c r="AE185" s="1898"/>
      <c r="AF185" s="1898"/>
      <c r="AG185" s="1898"/>
      <c r="AH185" s="1898"/>
      <c r="AI185" s="1898"/>
      <c r="AJ185" s="1913"/>
      <c r="AK185" s="1886"/>
      <c r="AL185" s="1898"/>
      <c r="AM185" s="1898"/>
      <c r="AN185" s="1898"/>
      <c r="AO185" s="1898"/>
      <c r="AP185" s="1898"/>
      <c r="AQ185" s="1913"/>
      <c r="AR185" s="1886"/>
      <c r="AS185" s="1898"/>
      <c r="AT185" s="1898"/>
      <c r="AU185" s="1898"/>
      <c r="AV185" s="1898"/>
      <c r="AW185" s="1898"/>
      <c r="AX185" s="1913"/>
      <c r="AY185" s="1886"/>
      <c r="AZ185" s="1898"/>
      <c r="BA185" s="1937"/>
      <c r="BB185" s="1944"/>
      <c r="BC185" s="1952"/>
      <c r="BD185" s="1961"/>
      <c r="BE185" s="1967"/>
      <c r="BF185" s="1972"/>
      <c r="BG185" s="1977"/>
      <c r="BH185" s="1977"/>
      <c r="BI185" s="1977"/>
      <c r="BJ185" s="1988"/>
    </row>
    <row r="186" spans="2:62" ht="20.25" customHeight="1">
      <c r="B186" s="1743"/>
      <c r="C186" s="1757"/>
      <c r="D186" s="1768"/>
      <c r="E186" s="1776"/>
      <c r="F186" s="1781">
        <f>C185</f>
        <v>0</v>
      </c>
      <c r="G186" s="1776"/>
      <c r="H186" s="1781">
        <f>I185</f>
        <v>0</v>
      </c>
      <c r="I186" s="1789"/>
      <c r="J186" s="1803"/>
      <c r="K186" s="1809"/>
      <c r="L186" s="1825"/>
      <c r="M186" s="1825"/>
      <c r="N186" s="1768"/>
      <c r="O186" s="1831"/>
      <c r="P186" s="1836"/>
      <c r="Q186" s="1836"/>
      <c r="R186" s="1836"/>
      <c r="S186" s="1847"/>
      <c r="T186" s="1856" t="s">
        <v>128</v>
      </c>
      <c r="U186" s="1863"/>
      <c r="V186" s="1874"/>
      <c r="W186" s="1885" t="str">
        <f>IF(W185="","",VLOOKUP(W185,シフト記号表!$C$6:$L$47,10,FALSE))</f>
        <v/>
      </c>
      <c r="X186" s="1897" t="str">
        <f>IF(X185="","",VLOOKUP(X185,シフト記号表!$C$6:$L$47,10,FALSE))</f>
        <v/>
      </c>
      <c r="Y186" s="1897" t="str">
        <f>IF(Y185="","",VLOOKUP(Y185,シフト記号表!$C$6:$L$47,10,FALSE))</f>
        <v/>
      </c>
      <c r="Z186" s="1897" t="str">
        <f>IF(Z185="","",VLOOKUP(Z185,シフト記号表!$C$6:$L$47,10,FALSE))</f>
        <v/>
      </c>
      <c r="AA186" s="1897" t="str">
        <f>IF(AA185="","",VLOOKUP(AA185,シフト記号表!$C$6:$L$47,10,FALSE))</f>
        <v/>
      </c>
      <c r="AB186" s="1897" t="str">
        <f>IF(AB185="","",VLOOKUP(AB185,シフト記号表!$C$6:$L$47,10,FALSE))</f>
        <v/>
      </c>
      <c r="AC186" s="1912" t="str">
        <f>IF(AC185="","",VLOOKUP(AC185,シフト記号表!$C$6:$L$47,10,FALSE))</f>
        <v/>
      </c>
      <c r="AD186" s="1885" t="str">
        <f>IF(AD185="","",VLOOKUP(AD185,シフト記号表!$C$6:$L$47,10,FALSE))</f>
        <v/>
      </c>
      <c r="AE186" s="1897" t="str">
        <f>IF(AE185="","",VLOOKUP(AE185,シフト記号表!$C$6:$L$47,10,FALSE))</f>
        <v/>
      </c>
      <c r="AF186" s="1897" t="str">
        <f>IF(AF185="","",VLOOKUP(AF185,シフト記号表!$C$6:$L$47,10,FALSE))</f>
        <v/>
      </c>
      <c r="AG186" s="1897" t="str">
        <f>IF(AG185="","",VLOOKUP(AG185,シフト記号表!$C$6:$L$47,10,FALSE))</f>
        <v/>
      </c>
      <c r="AH186" s="1897" t="str">
        <f>IF(AH185="","",VLOOKUP(AH185,シフト記号表!$C$6:$L$47,10,FALSE))</f>
        <v/>
      </c>
      <c r="AI186" s="1897" t="str">
        <f>IF(AI185="","",VLOOKUP(AI185,シフト記号表!$C$6:$L$47,10,FALSE))</f>
        <v/>
      </c>
      <c r="AJ186" s="1912" t="str">
        <f>IF(AJ185="","",VLOOKUP(AJ185,シフト記号表!$C$6:$L$47,10,FALSE))</f>
        <v/>
      </c>
      <c r="AK186" s="1885" t="str">
        <f>IF(AK185="","",VLOOKUP(AK185,シフト記号表!$C$6:$L$47,10,FALSE))</f>
        <v/>
      </c>
      <c r="AL186" s="1897" t="str">
        <f>IF(AL185="","",VLOOKUP(AL185,シフト記号表!$C$6:$L$47,10,FALSE))</f>
        <v/>
      </c>
      <c r="AM186" s="1897" t="str">
        <f>IF(AM185="","",VLOOKUP(AM185,シフト記号表!$C$6:$L$47,10,FALSE))</f>
        <v/>
      </c>
      <c r="AN186" s="1897" t="str">
        <f>IF(AN185="","",VLOOKUP(AN185,シフト記号表!$C$6:$L$47,10,FALSE))</f>
        <v/>
      </c>
      <c r="AO186" s="1897" t="str">
        <f>IF(AO185="","",VLOOKUP(AO185,シフト記号表!$C$6:$L$47,10,FALSE))</f>
        <v/>
      </c>
      <c r="AP186" s="1897" t="str">
        <f>IF(AP185="","",VLOOKUP(AP185,シフト記号表!$C$6:$L$47,10,FALSE))</f>
        <v/>
      </c>
      <c r="AQ186" s="1912" t="str">
        <f>IF(AQ185="","",VLOOKUP(AQ185,シフト記号表!$C$6:$L$47,10,FALSE))</f>
        <v/>
      </c>
      <c r="AR186" s="1885" t="str">
        <f>IF(AR185="","",VLOOKUP(AR185,シフト記号表!$C$6:$L$47,10,FALSE))</f>
        <v/>
      </c>
      <c r="AS186" s="1897" t="str">
        <f>IF(AS185="","",VLOOKUP(AS185,シフト記号表!$C$6:$L$47,10,FALSE))</f>
        <v/>
      </c>
      <c r="AT186" s="1897" t="str">
        <f>IF(AT185="","",VLOOKUP(AT185,シフト記号表!$C$6:$L$47,10,FALSE))</f>
        <v/>
      </c>
      <c r="AU186" s="1897" t="str">
        <f>IF(AU185="","",VLOOKUP(AU185,シフト記号表!$C$6:$L$47,10,FALSE))</f>
        <v/>
      </c>
      <c r="AV186" s="1897" t="str">
        <f>IF(AV185="","",VLOOKUP(AV185,シフト記号表!$C$6:$L$47,10,FALSE))</f>
        <v/>
      </c>
      <c r="AW186" s="1897" t="str">
        <f>IF(AW185="","",VLOOKUP(AW185,シフト記号表!$C$6:$L$47,10,FALSE))</f>
        <v/>
      </c>
      <c r="AX186" s="1912" t="str">
        <f>IF(AX185="","",VLOOKUP(AX185,シフト記号表!$C$6:$L$47,10,FALSE))</f>
        <v/>
      </c>
      <c r="AY186" s="1885" t="str">
        <f>IF(AY185="","",VLOOKUP(AY185,シフト記号表!$C$6:$L$47,10,FALSE))</f>
        <v/>
      </c>
      <c r="AZ186" s="1897" t="str">
        <f>IF(AZ185="","",VLOOKUP(AZ185,シフト記号表!$C$6:$L$47,10,FALSE))</f>
        <v/>
      </c>
      <c r="BA186" s="1897" t="str">
        <f>IF(BA185="","",VLOOKUP(BA185,シフト記号表!$C$6:$L$47,10,FALSE))</f>
        <v/>
      </c>
      <c r="BB186" s="1945">
        <f>IF($BE$3="４週",SUM(W186:AX186),IF($BE$3="暦月",SUM(W186:BA186),""))</f>
        <v>0</v>
      </c>
      <c r="BC186" s="1953"/>
      <c r="BD186" s="1962">
        <f>IF($BE$3="４週",BB186/4,IF($BE$3="暦月",(BB186/($BE$8/7)),""))</f>
        <v>0</v>
      </c>
      <c r="BE186" s="1953"/>
      <c r="BF186" s="1973"/>
      <c r="BG186" s="1978"/>
      <c r="BH186" s="1978"/>
      <c r="BI186" s="1978"/>
      <c r="BJ186" s="1989"/>
    </row>
    <row r="187" spans="2:62" ht="20.25" customHeight="1">
      <c r="B187" s="1742">
        <f>B185+1</f>
        <v>87</v>
      </c>
      <c r="C187" s="1756"/>
      <c r="D187" s="1767"/>
      <c r="E187" s="1774"/>
      <c r="F187" s="1779"/>
      <c r="G187" s="1774"/>
      <c r="H187" s="1779"/>
      <c r="I187" s="1788"/>
      <c r="J187" s="1802"/>
      <c r="K187" s="1808"/>
      <c r="L187" s="1824"/>
      <c r="M187" s="1824"/>
      <c r="N187" s="1767"/>
      <c r="O187" s="1831"/>
      <c r="P187" s="1836"/>
      <c r="Q187" s="1836"/>
      <c r="R187" s="1836"/>
      <c r="S187" s="1847"/>
      <c r="T187" s="1857" t="s">
        <v>770</v>
      </c>
      <c r="U187" s="1864"/>
      <c r="V187" s="1875"/>
      <c r="W187" s="1886"/>
      <c r="X187" s="1898"/>
      <c r="Y187" s="1898"/>
      <c r="Z187" s="1898"/>
      <c r="AA187" s="1898"/>
      <c r="AB187" s="1898"/>
      <c r="AC187" s="1913"/>
      <c r="AD187" s="1886"/>
      <c r="AE187" s="1898"/>
      <c r="AF187" s="1898"/>
      <c r="AG187" s="1898"/>
      <c r="AH187" s="1898"/>
      <c r="AI187" s="1898"/>
      <c r="AJ187" s="1913"/>
      <c r="AK187" s="1886"/>
      <c r="AL187" s="1898"/>
      <c r="AM187" s="1898"/>
      <c r="AN187" s="1898"/>
      <c r="AO187" s="1898"/>
      <c r="AP187" s="1898"/>
      <c r="AQ187" s="1913"/>
      <c r="AR187" s="1886"/>
      <c r="AS187" s="1898"/>
      <c r="AT187" s="1898"/>
      <c r="AU187" s="1898"/>
      <c r="AV187" s="1898"/>
      <c r="AW187" s="1898"/>
      <c r="AX187" s="1913"/>
      <c r="AY187" s="1886"/>
      <c r="AZ187" s="1898"/>
      <c r="BA187" s="1937"/>
      <c r="BB187" s="1944"/>
      <c r="BC187" s="1952"/>
      <c r="BD187" s="1961"/>
      <c r="BE187" s="1967"/>
      <c r="BF187" s="1972"/>
      <c r="BG187" s="1977"/>
      <c r="BH187" s="1977"/>
      <c r="BI187" s="1977"/>
      <c r="BJ187" s="1988"/>
    </row>
    <row r="188" spans="2:62" ht="20.25" customHeight="1">
      <c r="B188" s="1743"/>
      <c r="C188" s="1757"/>
      <c r="D188" s="1768"/>
      <c r="E188" s="1776"/>
      <c r="F188" s="1781">
        <f>C187</f>
        <v>0</v>
      </c>
      <c r="G188" s="1776"/>
      <c r="H188" s="1781">
        <f>I187</f>
        <v>0</v>
      </c>
      <c r="I188" s="1789"/>
      <c r="J188" s="1803"/>
      <c r="K188" s="1809"/>
      <c r="L188" s="1825"/>
      <c r="M188" s="1825"/>
      <c r="N188" s="1768"/>
      <c r="O188" s="1831"/>
      <c r="P188" s="1836"/>
      <c r="Q188" s="1836"/>
      <c r="R188" s="1836"/>
      <c r="S188" s="1847"/>
      <c r="T188" s="1856" t="s">
        <v>128</v>
      </c>
      <c r="U188" s="1863"/>
      <c r="V188" s="1874"/>
      <c r="W188" s="1885" t="str">
        <f>IF(W187="","",VLOOKUP(W187,シフト記号表!$C$6:$L$47,10,FALSE))</f>
        <v/>
      </c>
      <c r="X188" s="1897" t="str">
        <f>IF(X187="","",VLOOKUP(X187,シフト記号表!$C$6:$L$47,10,FALSE))</f>
        <v/>
      </c>
      <c r="Y188" s="1897" t="str">
        <f>IF(Y187="","",VLOOKUP(Y187,シフト記号表!$C$6:$L$47,10,FALSE))</f>
        <v/>
      </c>
      <c r="Z188" s="1897" t="str">
        <f>IF(Z187="","",VLOOKUP(Z187,シフト記号表!$C$6:$L$47,10,FALSE))</f>
        <v/>
      </c>
      <c r="AA188" s="1897" t="str">
        <f>IF(AA187="","",VLOOKUP(AA187,シフト記号表!$C$6:$L$47,10,FALSE))</f>
        <v/>
      </c>
      <c r="AB188" s="1897" t="str">
        <f>IF(AB187="","",VLOOKUP(AB187,シフト記号表!$C$6:$L$47,10,FALSE))</f>
        <v/>
      </c>
      <c r="AC188" s="1912" t="str">
        <f>IF(AC187="","",VLOOKUP(AC187,シフト記号表!$C$6:$L$47,10,FALSE))</f>
        <v/>
      </c>
      <c r="AD188" s="1885" t="str">
        <f>IF(AD187="","",VLOOKUP(AD187,シフト記号表!$C$6:$L$47,10,FALSE))</f>
        <v/>
      </c>
      <c r="AE188" s="1897" t="str">
        <f>IF(AE187="","",VLOOKUP(AE187,シフト記号表!$C$6:$L$47,10,FALSE))</f>
        <v/>
      </c>
      <c r="AF188" s="1897" t="str">
        <f>IF(AF187="","",VLOOKUP(AF187,シフト記号表!$C$6:$L$47,10,FALSE))</f>
        <v/>
      </c>
      <c r="AG188" s="1897" t="str">
        <f>IF(AG187="","",VLOOKUP(AG187,シフト記号表!$C$6:$L$47,10,FALSE))</f>
        <v/>
      </c>
      <c r="AH188" s="1897" t="str">
        <f>IF(AH187="","",VLOOKUP(AH187,シフト記号表!$C$6:$L$47,10,FALSE))</f>
        <v/>
      </c>
      <c r="AI188" s="1897" t="str">
        <f>IF(AI187="","",VLOOKUP(AI187,シフト記号表!$C$6:$L$47,10,FALSE))</f>
        <v/>
      </c>
      <c r="AJ188" s="1912" t="str">
        <f>IF(AJ187="","",VLOOKUP(AJ187,シフト記号表!$C$6:$L$47,10,FALSE))</f>
        <v/>
      </c>
      <c r="AK188" s="1885" t="str">
        <f>IF(AK187="","",VLOOKUP(AK187,シフト記号表!$C$6:$L$47,10,FALSE))</f>
        <v/>
      </c>
      <c r="AL188" s="1897" t="str">
        <f>IF(AL187="","",VLOOKUP(AL187,シフト記号表!$C$6:$L$47,10,FALSE))</f>
        <v/>
      </c>
      <c r="AM188" s="1897" t="str">
        <f>IF(AM187="","",VLOOKUP(AM187,シフト記号表!$C$6:$L$47,10,FALSE))</f>
        <v/>
      </c>
      <c r="AN188" s="1897" t="str">
        <f>IF(AN187="","",VLOOKUP(AN187,シフト記号表!$C$6:$L$47,10,FALSE))</f>
        <v/>
      </c>
      <c r="AO188" s="1897" t="str">
        <f>IF(AO187="","",VLOOKUP(AO187,シフト記号表!$C$6:$L$47,10,FALSE))</f>
        <v/>
      </c>
      <c r="AP188" s="1897" t="str">
        <f>IF(AP187="","",VLOOKUP(AP187,シフト記号表!$C$6:$L$47,10,FALSE))</f>
        <v/>
      </c>
      <c r="AQ188" s="1912" t="str">
        <f>IF(AQ187="","",VLOOKUP(AQ187,シフト記号表!$C$6:$L$47,10,FALSE))</f>
        <v/>
      </c>
      <c r="AR188" s="1885" t="str">
        <f>IF(AR187="","",VLOOKUP(AR187,シフト記号表!$C$6:$L$47,10,FALSE))</f>
        <v/>
      </c>
      <c r="AS188" s="1897" t="str">
        <f>IF(AS187="","",VLOOKUP(AS187,シフト記号表!$C$6:$L$47,10,FALSE))</f>
        <v/>
      </c>
      <c r="AT188" s="1897" t="str">
        <f>IF(AT187="","",VLOOKUP(AT187,シフト記号表!$C$6:$L$47,10,FALSE))</f>
        <v/>
      </c>
      <c r="AU188" s="1897" t="str">
        <f>IF(AU187="","",VLOOKUP(AU187,シフト記号表!$C$6:$L$47,10,FALSE))</f>
        <v/>
      </c>
      <c r="AV188" s="1897" t="str">
        <f>IF(AV187="","",VLOOKUP(AV187,シフト記号表!$C$6:$L$47,10,FALSE))</f>
        <v/>
      </c>
      <c r="AW188" s="1897" t="str">
        <f>IF(AW187="","",VLOOKUP(AW187,シフト記号表!$C$6:$L$47,10,FALSE))</f>
        <v/>
      </c>
      <c r="AX188" s="1912" t="str">
        <f>IF(AX187="","",VLOOKUP(AX187,シフト記号表!$C$6:$L$47,10,FALSE))</f>
        <v/>
      </c>
      <c r="AY188" s="1885" t="str">
        <f>IF(AY187="","",VLOOKUP(AY187,シフト記号表!$C$6:$L$47,10,FALSE))</f>
        <v/>
      </c>
      <c r="AZ188" s="1897" t="str">
        <f>IF(AZ187="","",VLOOKUP(AZ187,シフト記号表!$C$6:$L$47,10,FALSE))</f>
        <v/>
      </c>
      <c r="BA188" s="1897" t="str">
        <f>IF(BA187="","",VLOOKUP(BA187,シフト記号表!$C$6:$L$47,10,FALSE))</f>
        <v/>
      </c>
      <c r="BB188" s="1945">
        <f>IF($BE$3="４週",SUM(W188:AX188),IF($BE$3="暦月",SUM(W188:BA188),""))</f>
        <v>0</v>
      </c>
      <c r="BC188" s="1953"/>
      <c r="BD188" s="1962">
        <f>IF($BE$3="４週",BB188/4,IF($BE$3="暦月",(BB188/($BE$8/7)),""))</f>
        <v>0</v>
      </c>
      <c r="BE188" s="1953"/>
      <c r="BF188" s="1973"/>
      <c r="BG188" s="1978"/>
      <c r="BH188" s="1978"/>
      <c r="BI188" s="1978"/>
      <c r="BJ188" s="1989"/>
    </row>
    <row r="189" spans="2:62" ht="20.25" customHeight="1">
      <c r="B189" s="1742">
        <f>B187+1</f>
        <v>88</v>
      </c>
      <c r="C189" s="1756"/>
      <c r="D189" s="1767"/>
      <c r="E189" s="1774"/>
      <c r="F189" s="1779"/>
      <c r="G189" s="1774"/>
      <c r="H189" s="1779"/>
      <c r="I189" s="1788"/>
      <c r="J189" s="1802"/>
      <c r="K189" s="1808"/>
      <c r="L189" s="1824"/>
      <c r="M189" s="1824"/>
      <c r="N189" s="1767"/>
      <c r="O189" s="1831"/>
      <c r="P189" s="1836"/>
      <c r="Q189" s="1836"/>
      <c r="R189" s="1836"/>
      <c r="S189" s="1847"/>
      <c r="T189" s="1857" t="s">
        <v>770</v>
      </c>
      <c r="U189" s="1864"/>
      <c r="V189" s="1875"/>
      <c r="W189" s="1886"/>
      <c r="X189" s="1898"/>
      <c r="Y189" s="1898"/>
      <c r="Z189" s="1898"/>
      <c r="AA189" s="1898"/>
      <c r="AB189" s="1898"/>
      <c r="AC189" s="1913"/>
      <c r="AD189" s="1886"/>
      <c r="AE189" s="1898"/>
      <c r="AF189" s="1898"/>
      <c r="AG189" s="1898"/>
      <c r="AH189" s="1898"/>
      <c r="AI189" s="1898"/>
      <c r="AJ189" s="1913"/>
      <c r="AK189" s="1886"/>
      <c r="AL189" s="1898"/>
      <c r="AM189" s="1898"/>
      <c r="AN189" s="1898"/>
      <c r="AO189" s="1898"/>
      <c r="AP189" s="1898"/>
      <c r="AQ189" s="1913"/>
      <c r="AR189" s="1886"/>
      <c r="AS189" s="1898"/>
      <c r="AT189" s="1898"/>
      <c r="AU189" s="1898"/>
      <c r="AV189" s="1898"/>
      <c r="AW189" s="1898"/>
      <c r="AX189" s="1913"/>
      <c r="AY189" s="1886"/>
      <c r="AZ189" s="1898"/>
      <c r="BA189" s="1937"/>
      <c r="BB189" s="1944"/>
      <c r="BC189" s="1952"/>
      <c r="BD189" s="1961"/>
      <c r="BE189" s="1967"/>
      <c r="BF189" s="1972"/>
      <c r="BG189" s="1977"/>
      <c r="BH189" s="1977"/>
      <c r="BI189" s="1977"/>
      <c r="BJ189" s="1988"/>
    </row>
    <row r="190" spans="2:62" ht="20.25" customHeight="1">
      <c r="B190" s="1743"/>
      <c r="C190" s="1757"/>
      <c r="D190" s="1768"/>
      <c r="E190" s="1776"/>
      <c r="F190" s="1781">
        <f>C189</f>
        <v>0</v>
      </c>
      <c r="G190" s="1776"/>
      <c r="H190" s="1781">
        <f>I189</f>
        <v>0</v>
      </c>
      <c r="I190" s="1789"/>
      <c r="J190" s="1803"/>
      <c r="K190" s="1809"/>
      <c r="L190" s="1825"/>
      <c r="M190" s="1825"/>
      <c r="N190" s="1768"/>
      <c r="O190" s="1831"/>
      <c r="P190" s="1836"/>
      <c r="Q190" s="1836"/>
      <c r="R190" s="1836"/>
      <c r="S190" s="1847"/>
      <c r="T190" s="1856" t="s">
        <v>128</v>
      </c>
      <c r="U190" s="1863"/>
      <c r="V190" s="1874"/>
      <c r="W190" s="1885" t="str">
        <f>IF(W189="","",VLOOKUP(W189,シフト記号表!$C$6:$L$47,10,FALSE))</f>
        <v/>
      </c>
      <c r="X190" s="1897" t="str">
        <f>IF(X189="","",VLOOKUP(X189,シフト記号表!$C$6:$L$47,10,FALSE))</f>
        <v/>
      </c>
      <c r="Y190" s="1897" t="str">
        <f>IF(Y189="","",VLOOKUP(Y189,シフト記号表!$C$6:$L$47,10,FALSE))</f>
        <v/>
      </c>
      <c r="Z190" s="1897" t="str">
        <f>IF(Z189="","",VLOOKUP(Z189,シフト記号表!$C$6:$L$47,10,FALSE))</f>
        <v/>
      </c>
      <c r="AA190" s="1897" t="str">
        <f>IF(AA189="","",VLOOKUP(AA189,シフト記号表!$C$6:$L$47,10,FALSE))</f>
        <v/>
      </c>
      <c r="AB190" s="1897" t="str">
        <f>IF(AB189="","",VLOOKUP(AB189,シフト記号表!$C$6:$L$47,10,FALSE))</f>
        <v/>
      </c>
      <c r="AC190" s="1912" t="str">
        <f>IF(AC189="","",VLOOKUP(AC189,シフト記号表!$C$6:$L$47,10,FALSE))</f>
        <v/>
      </c>
      <c r="AD190" s="1885" t="str">
        <f>IF(AD189="","",VLOOKUP(AD189,シフト記号表!$C$6:$L$47,10,FALSE))</f>
        <v/>
      </c>
      <c r="AE190" s="1897" t="str">
        <f>IF(AE189="","",VLOOKUP(AE189,シフト記号表!$C$6:$L$47,10,FALSE))</f>
        <v/>
      </c>
      <c r="AF190" s="1897" t="str">
        <f>IF(AF189="","",VLOOKUP(AF189,シフト記号表!$C$6:$L$47,10,FALSE))</f>
        <v/>
      </c>
      <c r="AG190" s="1897" t="str">
        <f>IF(AG189="","",VLOOKUP(AG189,シフト記号表!$C$6:$L$47,10,FALSE))</f>
        <v/>
      </c>
      <c r="AH190" s="1897" t="str">
        <f>IF(AH189="","",VLOOKUP(AH189,シフト記号表!$C$6:$L$47,10,FALSE))</f>
        <v/>
      </c>
      <c r="AI190" s="1897" t="str">
        <f>IF(AI189="","",VLOOKUP(AI189,シフト記号表!$C$6:$L$47,10,FALSE))</f>
        <v/>
      </c>
      <c r="AJ190" s="1912" t="str">
        <f>IF(AJ189="","",VLOOKUP(AJ189,シフト記号表!$C$6:$L$47,10,FALSE))</f>
        <v/>
      </c>
      <c r="AK190" s="1885" t="str">
        <f>IF(AK189="","",VLOOKUP(AK189,シフト記号表!$C$6:$L$47,10,FALSE))</f>
        <v/>
      </c>
      <c r="AL190" s="1897" t="str">
        <f>IF(AL189="","",VLOOKUP(AL189,シフト記号表!$C$6:$L$47,10,FALSE))</f>
        <v/>
      </c>
      <c r="AM190" s="1897" t="str">
        <f>IF(AM189="","",VLOOKUP(AM189,シフト記号表!$C$6:$L$47,10,FALSE))</f>
        <v/>
      </c>
      <c r="AN190" s="1897" t="str">
        <f>IF(AN189="","",VLOOKUP(AN189,シフト記号表!$C$6:$L$47,10,FALSE))</f>
        <v/>
      </c>
      <c r="AO190" s="1897" t="str">
        <f>IF(AO189="","",VLOOKUP(AO189,シフト記号表!$C$6:$L$47,10,FALSE))</f>
        <v/>
      </c>
      <c r="AP190" s="1897" t="str">
        <f>IF(AP189="","",VLOOKUP(AP189,シフト記号表!$C$6:$L$47,10,FALSE))</f>
        <v/>
      </c>
      <c r="AQ190" s="1912" t="str">
        <f>IF(AQ189="","",VLOOKUP(AQ189,シフト記号表!$C$6:$L$47,10,FALSE))</f>
        <v/>
      </c>
      <c r="AR190" s="1885" t="str">
        <f>IF(AR189="","",VLOOKUP(AR189,シフト記号表!$C$6:$L$47,10,FALSE))</f>
        <v/>
      </c>
      <c r="AS190" s="1897" t="str">
        <f>IF(AS189="","",VLOOKUP(AS189,シフト記号表!$C$6:$L$47,10,FALSE))</f>
        <v/>
      </c>
      <c r="AT190" s="1897" t="str">
        <f>IF(AT189="","",VLOOKUP(AT189,シフト記号表!$C$6:$L$47,10,FALSE))</f>
        <v/>
      </c>
      <c r="AU190" s="1897" t="str">
        <f>IF(AU189="","",VLOOKUP(AU189,シフト記号表!$C$6:$L$47,10,FALSE))</f>
        <v/>
      </c>
      <c r="AV190" s="1897" t="str">
        <f>IF(AV189="","",VLOOKUP(AV189,シフト記号表!$C$6:$L$47,10,FALSE))</f>
        <v/>
      </c>
      <c r="AW190" s="1897" t="str">
        <f>IF(AW189="","",VLOOKUP(AW189,シフト記号表!$C$6:$L$47,10,FALSE))</f>
        <v/>
      </c>
      <c r="AX190" s="1912" t="str">
        <f>IF(AX189="","",VLOOKUP(AX189,シフト記号表!$C$6:$L$47,10,FALSE))</f>
        <v/>
      </c>
      <c r="AY190" s="1885" t="str">
        <f>IF(AY189="","",VLOOKUP(AY189,シフト記号表!$C$6:$L$47,10,FALSE))</f>
        <v/>
      </c>
      <c r="AZ190" s="1897" t="str">
        <f>IF(AZ189="","",VLOOKUP(AZ189,シフト記号表!$C$6:$L$47,10,FALSE))</f>
        <v/>
      </c>
      <c r="BA190" s="1897" t="str">
        <f>IF(BA189="","",VLOOKUP(BA189,シフト記号表!$C$6:$L$47,10,FALSE))</f>
        <v/>
      </c>
      <c r="BB190" s="1945">
        <f>IF($BE$3="４週",SUM(W190:AX190),IF($BE$3="暦月",SUM(W190:BA190),""))</f>
        <v>0</v>
      </c>
      <c r="BC190" s="1953"/>
      <c r="BD190" s="1962">
        <f>IF($BE$3="４週",BB190/4,IF($BE$3="暦月",(BB190/($BE$8/7)),""))</f>
        <v>0</v>
      </c>
      <c r="BE190" s="1953"/>
      <c r="BF190" s="1973"/>
      <c r="BG190" s="1978"/>
      <c r="BH190" s="1978"/>
      <c r="BI190" s="1978"/>
      <c r="BJ190" s="1989"/>
    </row>
    <row r="191" spans="2:62" ht="20.25" customHeight="1">
      <c r="B191" s="1742">
        <f>B189+1</f>
        <v>89</v>
      </c>
      <c r="C191" s="1756"/>
      <c r="D191" s="1767"/>
      <c r="E191" s="1774"/>
      <c r="F191" s="1779"/>
      <c r="G191" s="1774"/>
      <c r="H191" s="1779"/>
      <c r="I191" s="1788"/>
      <c r="J191" s="1802"/>
      <c r="K191" s="1808"/>
      <c r="L191" s="1824"/>
      <c r="M191" s="1824"/>
      <c r="N191" s="1767"/>
      <c r="O191" s="1831"/>
      <c r="P191" s="1836"/>
      <c r="Q191" s="1836"/>
      <c r="R191" s="1836"/>
      <c r="S191" s="1847"/>
      <c r="T191" s="1857" t="s">
        <v>770</v>
      </c>
      <c r="U191" s="1864"/>
      <c r="V191" s="1875"/>
      <c r="W191" s="1886"/>
      <c r="X191" s="1898"/>
      <c r="Y191" s="1898"/>
      <c r="Z191" s="1898"/>
      <c r="AA191" s="1898"/>
      <c r="AB191" s="1898"/>
      <c r="AC191" s="1913"/>
      <c r="AD191" s="1886"/>
      <c r="AE191" s="1898"/>
      <c r="AF191" s="1898"/>
      <c r="AG191" s="1898"/>
      <c r="AH191" s="1898"/>
      <c r="AI191" s="1898"/>
      <c r="AJ191" s="1913"/>
      <c r="AK191" s="1886"/>
      <c r="AL191" s="1898"/>
      <c r="AM191" s="1898"/>
      <c r="AN191" s="1898"/>
      <c r="AO191" s="1898"/>
      <c r="AP191" s="1898"/>
      <c r="AQ191" s="1913"/>
      <c r="AR191" s="1886"/>
      <c r="AS191" s="1898"/>
      <c r="AT191" s="1898"/>
      <c r="AU191" s="1898"/>
      <c r="AV191" s="1898"/>
      <c r="AW191" s="1898"/>
      <c r="AX191" s="1913"/>
      <c r="AY191" s="1886"/>
      <c r="AZ191" s="1898"/>
      <c r="BA191" s="1937"/>
      <c r="BB191" s="1944"/>
      <c r="BC191" s="1952"/>
      <c r="BD191" s="1961"/>
      <c r="BE191" s="1967"/>
      <c r="BF191" s="1972"/>
      <c r="BG191" s="1977"/>
      <c r="BH191" s="1977"/>
      <c r="BI191" s="1977"/>
      <c r="BJ191" s="1988"/>
    </row>
    <row r="192" spans="2:62" ht="20.25" customHeight="1">
      <c r="B192" s="1743"/>
      <c r="C192" s="1757"/>
      <c r="D192" s="1768"/>
      <c r="E192" s="1776"/>
      <c r="F192" s="1781">
        <f>C191</f>
        <v>0</v>
      </c>
      <c r="G192" s="1776"/>
      <c r="H192" s="1781">
        <f>I191</f>
        <v>0</v>
      </c>
      <c r="I192" s="1789"/>
      <c r="J192" s="1803"/>
      <c r="K192" s="1809"/>
      <c r="L192" s="1825"/>
      <c r="M192" s="1825"/>
      <c r="N192" s="1768"/>
      <c r="O192" s="1831"/>
      <c r="P192" s="1836"/>
      <c r="Q192" s="1836"/>
      <c r="R192" s="1836"/>
      <c r="S192" s="1847"/>
      <c r="T192" s="1856" t="s">
        <v>128</v>
      </c>
      <c r="U192" s="1863"/>
      <c r="V192" s="1874"/>
      <c r="W192" s="1885" t="str">
        <f>IF(W191="","",VLOOKUP(W191,シフト記号表!$C$6:$L$47,10,FALSE))</f>
        <v/>
      </c>
      <c r="X192" s="1897" t="str">
        <f>IF(X191="","",VLOOKUP(X191,シフト記号表!$C$6:$L$47,10,FALSE))</f>
        <v/>
      </c>
      <c r="Y192" s="1897" t="str">
        <f>IF(Y191="","",VLOOKUP(Y191,シフト記号表!$C$6:$L$47,10,FALSE))</f>
        <v/>
      </c>
      <c r="Z192" s="1897" t="str">
        <f>IF(Z191="","",VLOOKUP(Z191,シフト記号表!$C$6:$L$47,10,FALSE))</f>
        <v/>
      </c>
      <c r="AA192" s="1897" t="str">
        <f>IF(AA191="","",VLOOKUP(AA191,シフト記号表!$C$6:$L$47,10,FALSE))</f>
        <v/>
      </c>
      <c r="AB192" s="1897" t="str">
        <f>IF(AB191="","",VLOOKUP(AB191,シフト記号表!$C$6:$L$47,10,FALSE))</f>
        <v/>
      </c>
      <c r="AC192" s="1912" t="str">
        <f>IF(AC191="","",VLOOKUP(AC191,シフト記号表!$C$6:$L$47,10,FALSE))</f>
        <v/>
      </c>
      <c r="AD192" s="1885" t="str">
        <f>IF(AD191="","",VLOOKUP(AD191,シフト記号表!$C$6:$L$47,10,FALSE))</f>
        <v/>
      </c>
      <c r="AE192" s="1897" t="str">
        <f>IF(AE191="","",VLOOKUP(AE191,シフト記号表!$C$6:$L$47,10,FALSE))</f>
        <v/>
      </c>
      <c r="AF192" s="1897" t="str">
        <f>IF(AF191="","",VLOOKUP(AF191,シフト記号表!$C$6:$L$47,10,FALSE))</f>
        <v/>
      </c>
      <c r="AG192" s="1897" t="str">
        <f>IF(AG191="","",VLOOKUP(AG191,シフト記号表!$C$6:$L$47,10,FALSE))</f>
        <v/>
      </c>
      <c r="AH192" s="1897" t="str">
        <f>IF(AH191="","",VLOOKUP(AH191,シフト記号表!$C$6:$L$47,10,FALSE))</f>
        <v/>
      </c>
      <c r="AI192" s="1897" t="str">
        <f>IF(AI191="","",VLOOKUP(AI191,シフト記号表!$C$6:$L$47,10,FALSE))</f>
        <v/>
      </c>
      <c r="AJ192" s="1912" t="str">
        <f>IF(AJ191="","",VLOOKUP(AJ191,シフト記号表!$C$6:$L$47,10,FALSE))</f>
        <v/>
      </c>
      <c r="AK192" s="1885" t="str">
        <f>IF(AK191="","",VLOOKUP(AK191,シフト記号表!$C$6:$L$47,10,FALSE))</f>
        <v/>
      </c>
      <c r="AL192" s="1897" t="str">
        <f>IF(AL191="","",VLOOKUP(AL191,シフト記号表!$C$6:$L$47,10,FALSE))</f>
        <v/>
      </c>
      <c r="AM192" s="1897" t="str">
        <f>IF(AM191="","",VLOOKUP(AM191,シフト記号表!$C$6:$L$47,10,FALSE))</f>
        <v/>
      </c>
      <c r="AN192" s="1897" t="str">
        <f>IF(AN191="","",VLOOKUP(AN191,シフト記号表!$C$6:$L$47,10,FALSE))</f>
        <v/>
      </c>
      <c r="AO192" s="1897" t="str">
        <f>IF(AO191="","",VLOOKUP(AO191,シフト記号表!$C$6:$L$47,10,FALSE))</f>
        <v/>
      </c>
      <c r="AP192" s="1897" t="str">
        <f>IF(AP191="","",VLOOKUP(AP191,シフト記号表!$C$6:$L$47,10,FALSE))</f>
        <v/>
      </c>
      <c r="AQ192" s="1912" t="str">
        <f>IF(AQ191="","",VLOOKUP(AQ191,シフト記号表!$C$6:$L$47,10,FALSE))</f>
        <v/>
      </c>
      <c r="AR192" s="1885" t="str">
        <f>IF(AR191="","",VLOOKUP(AR191,シフト記号表!$C$6:$L$47,10,FALSE))</f>
        <v/>
      </c>
      <c r="AS192" s="1897" t="str">
        <f>IF(AS191="","",VLOOKUP(AS191,シフト記号表!$C$6:$L$47,10,FALSE))</f>
        <v/>
      </c>
      <c r="AT192" s="1897" t="str">
        <f>IF(AT191="","",VLOOKUP(AT191,シフト記号表!$C$6:$L$47,10,FALSE))</f>
        <v/>
      </c>
      <c r="AU192" s="1897" t="str">
        <f>IF(AU191="","",VLOOKUP(AU191,シフト記号表!$C$6:$L$47,10,FALSE))</f>
        <v/>
      </c>
      <c r="AV192" s="1897" t="str">
        <f>IF(AV191="","",VLOOKUP(AV191,シフト記号表!$C$6:$L$47,10,FALSE))</f>
        <v/>
      </c>
      <c r="AW192" s="1897" t="str">
        <f>IF(AW191="","",VLOOKUP(AW191,シフト記号表!$C$6:$L$47,10,FALSE))</f>
        <v/>
      </c>
      <c r="AX192" s="1912" t="str">
        <f>IF(AX191="","",VLOOKUP(AX191,シフト記号表!$C$6:$L$47,10,FALSE))</f>
        <v/>
      </c>
      <c r="AY192" s="1885" t="str">
        <f>IF(AY191="","",VLOOKUP(AY191,シフト記号表!$C$6:$L$47,10,FALSE))</f>
        <v/>
      </c>
      <c r="AZ192" s="1897" t="str">
        <f>IF(AZ191="","",VLOOKUP(AZ191,シフト記号表!$C$6:$L$47,10,FALSE))</f>
        <v/>
      </c>
      <c r="BA192" s="1897" t="str">
        <f>IF(BA191="","",VLOOKUP(BA191,シフト記号表!$C$6:$L$47,10,FALSE))</f>
        <v/>
      </c>
      <c r="BB192" s="1945">
        <f>IF($BE$3="４週",SUM(W192:AX192),IF($BE$3="暦月",SUM(W192:BA192),""))</f>
        <v>0</v>
      </c>
      <c r="BC192" s="1953"/>
      <c r="BD192" s="1962">
        <f>IF($BE$3="４週",BB192/4,IF($BE$3="暦月",(BB192/($BE$8/7)),""))</f>
        <v>0</v>
      </c>
      <c r="BE192" s="1953"/>
      <c r="BF192" s="1973"/>
      <c r="BG192" s="1978"/>
      <c r="BH192" s="1978"/>
      <c r="BI192" s="1978"/>
      <c r="BJ192" s="1989"/>
    </row>
    <row r="193" spans="2:62" ht="20.25" customHeight="1">
      <c r="B193" s="1742">
        <f>B191+1</f>
        <v>90</v>
      </c>
      <c r="C193" s="1756"/>
      <c r="D193" s="1767"/>
      <c r="E193" s="1774"/>
      <c r="F193" s="1779"/>
      <c r="G193" s="1774"/>
      <c r="H193" s="1779"/>
      <c r="I193" s="1788"/>
      <c r="J193" s="1802"/>
      <c r="K193" s="1808"/>
      <c r="L193" s="1824"/>
      <c r="M193" s="1824"/>
      <c r="N193" s="1767"/>
      <c r="O193" s="1831"/>
      <c r="P193" s="1836"/>
      <c r="Q193" s="1836"/>
      <c r="R193" s="1836"/>
      <c r="S193" s="1847"/>
      <c r="T193" s="1857" t="s">
        <v>770</v>
      </c>
      <c r="U193" s="1864"/>
      <c r="V193" s="1875"/>
      <c r="W193" s="1886"/>
      <c r="X193" s="1898"/>
      <c r="Y193" s="1898"/>
      <c r="Z193" s="1898"/>
      <c r="AA193" s="1898"/>
      <c r="AB193" s="1898"/>
      <c r="AC193" s="1913"/>
      <c r="AD193" s="1886"/>
      <c r="AE193" s="1898"/>
      <c r="AF193" s="1898"/>
      <c r="AG193" s="1898"/>
      <c r="AH193" s="1898"/>
      <c r="AI193" s="1898"/>
      <c r="AJ193" s="1913"/>
      <c r="AK193" s="1886"/>
      <c r="AL193" s="1898"/>
      <c r="AM193" s="1898"/>
      <c r="AN193" s="1898"/>
      <c r="AO193" s="1898"/>
      <c r="AP193" s="1898"/>
      <c r="AQ193" s="1913"/>
      <c r="AR193" s="1886"/>
      <c r="AS193" s="1898"/>
      <c r="AT193" s="1898"/>
      <c r="AU193" s="1898"/>
      <c r="AV193" s="1898"/>
      <c r="AW193" s="1898"/>
      <c r="AX193" s="1913"/>
      <c r="AY193" s="1886"/>
      <c r="AZ193" s="1898"/>
      <c r="BA193" s="1937"/>
      <c r="BB193" s="1944"/>
      <c r="BC193" s="1952"/>
      <c r="BD193" s="1961"/>
      <c r="BE193" s="1967"/>
      <c r="BF193" s="1972"/>
      <c r="BG193" s="1977"/>
      <c r="BH193" s="1977"/>
      <c r="BI193" s="1977"/>
      <c r="BJ193" s="1988"/>
    </row>
    <row r="194" spans="2:62" ht="20.25" customHeight="1">
      <c r="B194" s="1743"/>
      <c r="C194" s="1757"/>
      <c r="D194" s="1768"/>
      <c r="E194" s="1776"/>
      <c r="F194" s="1781">
        <f>C193</f>
        <v>0</v>
      </c>
      <c r="G194" s="1776"/>
      <c r="H194" s="1781">
        <f>I193</f>
        <v>0</v>
      </c>
      <c r="I194" s="1789"/>
      <c r="J194" s="1803"/>
      <c r="K194" s="1809"/>
      <c r="L194" s="1825"/>
      <c r="M194" s="1825"/>
      <c r="N194" s="1768"/>
      <c r="O194" s="1831"/>
      <c r="P194" s="1836"/>
      <c r="Q194" s="1836"/>
      <c r="R194" s="1836"/>
      <c r="S194" s="1847"/>
      <c r="T194" s="1856" t="s">
        <v>128</v>
      </c>
      <c r="U194" s="1863"/>
      <c r="V194" s="1874"/>
      <c r="W194" s="1885" t="str">
        <f>IF(W193="","",VLOOKUP(W193,シフト記号表!$C$6:$L$47,10,FALSE))</f>
        <v/>
      </c>
      <c r="X194" s="1897" t="str">
        <f>IF(X193="","",VLOOKUP(X193,シフト記号表!$C$6:$L$47,10,FALSE))</f>
        <v/>
      </c>
      <c r="Y194" s="1897" t="str">
        <f>IF(Y193="","",VLOOKUP(Y193,シフト記号表!$C$6:$L$47,10,FALSE))</f>
        <v/>
      </c>
      <c r="Z194" s="1897" t="str">
        <f>IF(Z193="","",VLOOKUP(Z193,シフト記号表!$C$6:$L$47,10,FALSE))</f>
        <v/>
      </c>
      <c r="AA194" s="1897" t="str">
        <f>IF(AA193="","",VLOOKUP(AA193,シフト記号表!$C$6:$L$47,10,FALSE))</f>
        <v/>
      </c>
      <c r="AB194" s="1897" t="str">
        <f>IF(AB193="","",VLOOKUP(AB193,シフト記号表!$C$6:$L$47,10,FALSE))</f>
        <v/>
      </c>
      <c r="AC194" s="1912" t="str">
        <f>IF(AC193="","",VLOOKUP(AC193,シフト記号表!$C$6:$L$47,10,FALSE))</f>
        <v/>
      </c>
      <c r="AD194" s="1885" t="str">
        <f>IF(AD193="","",VLOOKUP(AD193,シフト記号表!$C$6:$L$47,10,FALSE))</f>
        <v/>
      </c>
      <c r="AE194" s="1897" t="str">
        <f>IF(AE193="","",VLOOKUP(AE193,シフト記号表!$C$6:$L$47,10,FALSE))</f>
        <v/>
      </c>
      <c r="AF194" s="1897" t="str">
        <f>IF(AF193="","",VLOOKUP(AF193,シフト記号表!$C$6:$L$47,10,FALSE))</f>
        <v/>
      </c>
      <c r="AG194" s="1897" t="str">
        <f>IF(AG193="","",VLOOKUP(AG193,シフト記号表!$C$6:$L$47,10,FALSE))</f>
        <v/>
      </c>
      <c r="AH194" s="1897" t="str">
        <f>IF(AH193="","",VLOOKUP(AH193,シフト記号表!$C$6:$L$47,10,FALSE))</f>
        <v/>
      </c>
      <c r="AI194" s="1897" t="str">
        <f>IF(AI193="","",VLOOKUP(AI193,シフト記号表!$C$6:$L$47,10,FALSE))</f>
        <v/>
      </c>
      <c r="AJ194" s="1912" t="str">
        <f>IF(AJ193="","",VLOOKUP(AJ193,シフト記号表!$C$6:$L$47,10,FALSE))</f>
        <v/>
      </c>
      <c r="AK194" s="1885" t="str">
        <f>IF(AK193="","",VLOOKUP(AK193,シフト記号表!$C$6:$L$47,10,FALSE))</f>
        <v/>
      </c>
      <c r="AL194" s="1897" t="str">
        <f>IF(AL193="","",VLOOKUP(AL193,シフト記号表!$C$6:$L$47,10,FALSE))</f>
        <v/>
      </c>
      <c r="AM194" s="1897" t="str">
        <f>IF(AM193="","",VLOOKUP(AM193,シフト記号表!$C$6:$L$47,10,FALSE))</f>
        <v/>
      </c>
      <c r="AN194" s="1897" t="str">
        <f>IF(AN193="","",VLOOKUP(AN193,シフト記号表!$C$6:$L$47,10,FALSE))</f>
        <v/>
      </c>
      <c r="AO194" s="1897" t="str">
        <f>IF(AO193="","",VLOOKUP(AO193,シフト記号表!$C$6:$L$47,10,FALSE))</f>
        <v/>
      </c>
      <c r="AP194" s="1897" t="str">
        <f>IF(AP193="","",VLOOKUP(AP193,シフト記号表!$C$6:$L$47,10,FALSE))</f>
        <v/>
      </c>
      <c r="AQ194" s="1912" t="str">
        <f>IF(AQ193="","",VLOOKUP(AQ193,シフト記号表!$C$6:$L$47,10,FALSE))</f>
        <v/>
      </c>
      <c r="AR194" s="1885" t="str">
        <f>IF(AR193="","",VLOOKUP(AR193,シフト記号表!$C$6:$L$47,10,FALSE))</f>
        <v/>
      </c>
      <c r="AS194" s="1897" t="str">
        <f>IF(AS193="","",VLOOKUP(AS193,シフト記号表!$C$6:$L$47,10,FALSE))</f>
        <v/>
      </c>
      <c r="AT194" s="1897" t="str">
        <f>IF(AT193="","",VLOOKUP(AT193,シフト記号表!$C$6:$L$47,10,FALSE))</f>
        <v/>
      </c>
      <c r="AU194" s="1897" t="str">
        <f>IF(AU193="","",VLOOKUP(AU193,シフト記号表!$C$6:$L$47,10,FALSE))</f>
        <v/>
      </c>
      <c r="AV194" s="1897" t="str">
        <f>IF(AV193="","",VLOOKUP(AV193,シフト記号表!$C$6:$L$47,10,FALSE))</f>
        <v/>
      </c>
      <c r="AW194" s="1897" t="str">
        <f>IF(AW193="","",VLOOKUP(AW193,シフト記号表!$C$6:$L$47,10,FALSE))</f>
        <v/>
      </c>
      <c r="AX194" s="1912" t="str">
        <f>IF(AX193="","",VLOOKUP(AX193,シフト記号表!$C$6:$L$47,10,FALSE))</f>
        <v/>
      </c>
      <c r="AY194" s="1885" t="str">
        <f>IF(AY193="","",VLOOKUP(AY193,シフト記号表!$C$6:$L$47,10,FALSE))</f>
        <v/>
      </c>
      <c r="AZ194" s="1897" t="str">
        <f>IF(AZ193="","",VLOOKUP(AZ193,シフト記号表!$C$6:$L$47,10,FALSE))</f>
        <v/>
      </c>
      <c r="BA194" s="1897" t="str">
        <f>IF(BA193="","",VLOOKUP(BA193,シフト記号表!$C$6:$L$47,10,FALSE))</f>
        <v/>
      </c>
      <c r="BB194" s="1945">
        <f>IF($BE$3="４週",SUM(W194:AX194),IF($BE$3="暦月",SUM(W194:BA194),""))</f>
        <v>0</v>
      </c>
      <c r="BC194" s="1953"/>
      <c r="BD194" s="1962">
        <f>IF($BE$3="４週",BB194/4,IF($BE$3="暦月",(BB194/($BE$8/7)),""))</f>
        <v>0</v>
      </c>
      <c r="BE194" s="1953"/>
      <c r="BF194" s="1973"/>
      <c r="BG194" s="1978"/>
      <c r="BH194" s="1978"/>
      <c r="BI194" s="1978"/>
      <c r="BJ194" s="1989"/>
    </row>
    <row r="195" spans="2:62" ht="20.25" customHeight="1">
      <c r="B195" s="1742">
        <f>B193+1</f>
        <v>91</v>
      </c>
      <c r="C195" s="1756"/>
      <c r="D195" s="1767"/>
      <c r="E195" s="1774"/>
      <c r="F195" s="1779"/>
      <c r="G195" s="1774"/>
      <c r="H195" s="1779"/>
      <c r="I195" s="1788"/>
      <c r="J195" s="1802"/>
      <c r="K195" s="1808"/>
      <c r="L195" s="1824"/>
      <c r="M195" s="1824"/>
      <c r="N195" s="1767"/>
      <c r="O195" s="1831"/>
      <c r="P195" s="1836"/>
      <c r="Q195" s="1836"/>
      <c r="R195" s="1836"/>
      <c r="S195" s="1847"/>
      <c r="T195" s="1857" t="s">
        <v>770</v>
      </c>
      <c r="U195" s="1864"/>
      <c r="V195" s="1875"/>
      <c r="W195" s="1886"/>
      <c r="X195" s="1898"/>
      <c r="Y195" s="1898"/>
      <c r="Z195" s="1898"/>
      <c r="AA195" s="1898"/>
      <c r="AB195" s="1898"/>
      <c r="AC195" s="1913"/>
      <c r="AD195" s="1886"/>
      <c r="AE195" s="1898"/>
      <c r="AF195" s="1898"/>
      <c r="AG195" s="1898"/>
      <c r="AH195" s="1898"/>
      <c r="AI195" s="1898"/>
      <c r="AJ195" s="1913"/>
      <c r="AK195" s="1886"/>
      <c r="AL195" s="1898"/>
      <c r="AM195" s="1898"/>
      <c r="AN195" s="1898"/>
      <c r="AO195" s="1898"/>
      <c r="AP195" s="1898"/>
      <c r="AQ195" s="1913"/>
      <c r="AR195" s="1886"/>
      <c r="AS195" s="1898"/>
      <c r="AT195" s="1898"/>
      <c r="AU195" s="1898"/>
      <c r="AV195" s="1898"/>
      <c r="AW195" s="1898"/>
      <c r="AX195" s="1913"/>
      <c r="AY195" s="1886"/>
      <c r="AZ195" s="1898"/>
      <c r="BA195" s="1937"/>
      <c r="BB195" s="1944"/>
      <c r="BC195" s="1952"/>
      <c r="BD195" s="1961"/>
      <c r="BE195" s="1967"/>
      <c r="BF195" s="1972"/>
      <c r="BG195" s="1977"/>
      <c r="BH195" s="1977"/>
      <c r="BI195" s="1977"/>
      <c r="BJ195" s="1988"/>
    </row>
    <row r="196" spans="2:62" ht="20.25" customHeight="1">
      <c r="B196" s="1743"/>
      <c r="C196" s="1757"/>
      <c r="D196" s="1768"/>
      <c r="E196" s="1776"/>
      <c r="F196" s="1781">
        <f>C195</f>
        <v>0</v>
      </c>
      <c r="G196" s="1776"/>
      <c r="H196" s="1781">
        <f>I195</f>
        <v>0</v>
      </c>
      <c r="I196" s="1789"/>
      <c r="J196" s="1803"/>
      <c r="K196" s="1809"/>
      <c r="L196" s="1825"/>
      <c r="M196" s="1825"/>
      <c r="N196" s="1768"/>
      <c r="O196" s="1831"/>
      <c r="P196" s="1836"/>
      <c r="Q196" s="1836"/>
      <c r="R196" s="1836"/>
      <c r="S196" s="1847"/>
      <c r="T196" s="1856" t="s">
        <v>128</v>
      </c>
      <c r="U196" s="1863"/>
      <c r="V196" s="1874"/>
      <c r="W196" s="1885" t="str">
        <f>IF(W195="","",VLOOKUP(W195,シフト記号表!$C$6:$L$47,10,FALSE))</f>
        <v/>
      </c>
      <c r="X196" s="1897" t="str">
        <f>IF(X195="","",VLOOKUP(X195,シフト記号表!$C$6:$L$47,10,FALSE))</f>
        <v/>
      </c>
      <c r="Y196" s="1897" t="str">
        <f>IF(Y195="","",VLOOKUP(Y195,シフト記号表!$C$6:$L$47,10,FALSE))</f>
        <v/>
      </c>
      <c r="Z196" s="1897" t="str">
        <f>IF(Z195="","",VLOOKUP(Z195,シフト記号表!$C$6:$L$47,10,FALSE))</f>
        <v/>
      </c>
      <c r="AA196" s="1897" t="str">
        <f>IF(AA195="","",VLOOKUP(AA195,シフト記号表!$C$6:$L$47,10,FALSE))</f>
        <v/>
      </c>
      <c r="AB196" s="1897" t="str">
        <f>IF(AB195="","",VLOOKUP(AB195,シフト記号表!$C$6:$L$47,10,FALSE))</f>
        <v/>
      </c>
      <c r="AC196" s="1912" t="str">
        <f>IF(AC195="","",VLOOKUP(AC195,シフト記号表!$C$6:$L$47,10,FALSE))</f>
        <v/>
      </c>
      <c r="AD196" s="1885" t="str">
        <f>IF(AD195="","",VLOOKUP(AD195,シフト記号表!$C$6:$L$47,10,FALSE))</f>
        <v/>
      </c>
      <c r="AE196" s="1897" t="str">
        <f>IF(AE195="","",VLOOKUP(AE195,シフト記号表!$C$6:$L$47,10,FALSE))</f>
        <v/>
      </c>
      <c r="AF196" s="1897" t="str">
        <f>IF(AF195="","",VLOOKUP(AF195,シフト記号表!$C$6:$L$47,10,FALSE))</f>
        <v/>
      </c>
      <c r="AG196" s="1897" t="str">
        <f>IF(AG195="","",VLOOKUP(AG195,シフト記号表!$C$6:$L$47,10,FALSE))</f>
        <v/>
      </c>
      <c r="AH196" s="1897" t="str">
        <f>IF(AH195="","",VLOOKUP(AH195,シフト記号表!$C$6:$L$47,10,FALSE))</f>
        <v/>
      </c>
      <c r="AI196" s="1897" t="str">
        <f>IF(AI195="","",VLOOKUP(AI195,シフト記号表!$C$6:$L$47,10,FALSE))</f>
        <v/>
      </c>
      <c r="AJ196" s="1912" t="str">
        <f>IF(AJ195="","",VLOOKUP(AJ195,シフト記号表!$C$6:$L$47,10,FALSE))</f>
        <v/>
      </c>
      <c r="AK196" s="1885" t="str">
        <f>IF(AK195="","",VLOOKUP(AK195,シフト記号表!$C$6:$L$47,10,FALSE))</f>
        <v/>
      </c>
      <c r="AL196" s="1897" t="str">
        <f>IF(AL195="","",VLOOKUP(AL195,シフト記号表!$C$6:$L$47,10,FALSE))</f>
        <v/>
      </c>
      <c r="AM196" s="1897" t="str">
        <f>IF(AM195="","",VLOOKUP(AM195,シフト記号表!$C$6:$L$47,10,FALSE))</f>
        <v/>
      </c>
      <c r="AN196" s="1897" t="str">
        <f>IF(AN195="","",VLOOKUP(AN195,シフト記号表!$C$6:$L$47,10,FALSE))</f>
        <v/>
      </c>
      <c r="AO196" s="1897" t="str">
        <f>IF(AO195="","",VLOOKUP(AO195,シフト記号表!$C$6:$L$47,10,FALSE))</f>
        <v/>
      </c>
      <c r="AP196" s="1897" t="str">
        <f>IF(AP195="","",VLOOKUP(AP195,シフト記号表!$C$6:$L$47,10,FALSE))</f>
        <v/>
      </c>
      <c r="AQ196" s="1912" t="str">
        <f>IF(AQ195="","",VLOOKUP(AQ195,シフト記号表!$C$6:$L$47,10,FALSE))</f>
        <v/>
      </c>
      <c r="AR196" s="1885" t="str">
        <f>IF(AR195="","",VLOOKUP(AR195,シフト記号表!$C$6:$L$47,10,FALSE))</f>
        <v/>
      </c>
      <c r="AS196" s="1897" t="str">
        <f>IF(AS195="","",VLOOKUP(AS195,シフト記号表!$C$6:$L$47,10,FALSE))</f>
        <v/>
      </c>
      <c r="AT196" s="1897" t="str">
        <f>IF(AT195="","",VLOOKUP(AT195,シフト記号表!$C$6:$L$47,10,FALSE))</f>
        <v/>
      </c>
      <c r="AU196" s="1897" t="str">
        <f>IF(AU195="","",VLOOKUP(AU195,シフト記号表!$C$6:$L$47,10,FALSE))</f>
        <v/>
      </c>
      <c r="AV196" s="1897" t="str">
        <f>IF(AV195="","",VLOOKUP(AV195,シフト記号表!$C$6:$L$47,10,FALSE))</f>
        <v/>
      </c>
      <c r="AW196" s="1897" t="str">
        <f>IF(AW195="","",VLOOKUP(AW195,シフト記号表!$C$6:$L$47,10,FALSE))</f>
        <v/>
      </c>
      <c r="AX196" s="1912" t="str">
        <f>IF(AX195="","",VLOOKUP(AX195,シフト記号表!$C$6:$L$47,10,FALSE))</f>
        <v/>
      </c>
      <c r="AY196" s="1885" t="str">
        <f>IF(AY195="","",VLOOKUP(AY195,シフト記号表!$C$6:$L$47,10,FALSE))</f>
        <v/>
      </c>
      <c r="AZ196" s="1897" t="str">
        <f>IF(AZ195="","",VLOOKUP(AZ195,シフト記号表!$C$6:$L$47,10,FALSE))</f>
        <v/>
      </c>
      <c r="BA196" s="1897" t="str">
        <f>IF(BA195="","",VLOOKUP(BA195,シフト記号表!$C$6:$L$47,10,FALSE))</f>
        <v/>
      </c>
      <c r="BB196" s="1945">
        <f>IF($BE$3="４週",SUM(W196:AX196),IF($BE$3="暦月",SUM(W196:BA196),""))</f>
        <v>0</v>
      </c>
      <c r="BC196" s="1953"/>
      <c r="BD196" s="1962">
        <f>IF($BE$3="４週",BB196/4,IF($BE$3="暦月",(BB196/($BE$8/7)),""))</f>
        <v>0</v>
      </c>
      <c r="BE196" s="1953"/>
      <c r="BF196" s="1973"/>
      <c r="BG196" s="1978"/>
      <c r="BH196" s="1978"/>
      <c r="BI196" s="1978"/>
      <c r="BJ196" s="1989"/>
    </row>
    <row r="197" spans="2:62" ht="20.25" customHeight="1">
      <c r="B197" s="1742">
        <f>B195+1</f>
        <v>92</v>
      </c>
      <c r="C197" s="1756"/>
      <c r="D197" s="1767"/>
      <c r="E197" s="1774"/>
      <c r="F197" s="1779"/>
      <c r="G197" s="1774"/>
      <c r="H197" s="1779"/>
      <c r="I197" s="1788"/>
      <c r="J197" s="1802"/>
      <c r="K197" s="1808"/>
      <c r="L197" s="1824"/>
      <c r="M197" s="1824"/>
      <c r="N197" s="1767"/>
      <c r="O197" s="1831"/>
      <c r="P197" s="1836"/>
      <c r="Q197" s="1836"/>
      <c r="R197" s="1836"/>
      <c r="S197" s="1847"/>
      <c r="T197" s="1857" t="s">
        <v>770</v>
      </c>
      <c r="U197" s="1864"/>
      <c r="V197" s="1875"/>
      <c r="W197" s="1886"/>
      <c r="X197" s="1898"/>
      <c r="Y197" s="1898"/>
      <c r="Z197" s="1898"/>
      <c r="AA197" s="1898"/>
      <c r="AB197" s="1898"/>
      <c r="AC197" s="1913"/>
      <c r="AD197" s="1886"/>
      <c r="AE197" s="1898"/>
      <c r="AF197" s="1898"/>
      <c r="AG197" s="1898"/>
      <c r="AH197" s="1898"/>
      <c r="AI197" s="1898"/>
      <c r="AJ197" s="1913"/>
      <c r="AK197" s="1886"/>
      <c r="AL197" s="1898"/>
      <c r="AM197" s="1898"/>
      <c r="AN197" s="1898"/>
      <c r="AO197" s="1898"/>
      <c r="AP197" s="1898"/>
      <c r="AQ197" s="1913"/>
      <c r="AR197" s="1886"/>
      <c r="AS197" s="1898"/>
      <c r="AT197" s="1898"/>
      <c r="AU197" s="1898"/>
      <c r="AV197" s="1898"/>
      <c r="AW197" s="1898"/>
      <c r="AX197" s="1913"/>
      <c r="AY197" s="1886"/>
      <c r="AZ197" s="1898"/>
      <c r="BA197" s="1937"/>
      <c r="BB197" s="1944"/>
      <c r="BC197" s="1952"/>
      <c r="BD197" s="1961"/>
      <c r="BE197" s="1967"/>
      <c r="BF197" s="1972"/>
      <c r="BG197" s="1977"/>
      <c r="BH197" s="1977"/>
      <c r="BI197" s="1977"/>
      <c r="BJ197" s="1988"/>
    </row>
    <row r="198" spans="2:62" ht="20.25" customHeight="1">
      <c r="B198" s="1743"/>
      <c r="C198" s="1757"/>
      <c r="D198" s="1768"/>
      <c r="E198" s="1776"/>
      <c r="F198" s="1781">
        <f>C197</f>
        <v>0</v>
      </c>
      <c r="G198" s="1776"/>
      <c r="H198" s="1781">
        <f>I197</f>
        <v>0</v>
      </c>
      <c r="I198" s="1789"/>
      <c r="J198" s="1803"/>
      <c r="K198" s="1809"/>
      <c r="L198" s="1825"/>
      <c r="M198" s="1825"/>
      <c r="N198" s="1768"/>
      <c r="O198" s="1831"/>
      <c r="P198" s="1836"/>
      <c r="Q198" s="1836"/>
      <c r="R198" s="1836"/>
      <c r="S198" s="1847"/>
      <c r="T198" s="1856" t="s">
        <v>128</v>
      </c>
      <c r="U198" s="1863"/>
      <c r="V198" s="1874"/>
      <c r="W198" s="1885" t="str">
        <f>IF(W197="","",VLOOKUP(W197,シフト記号表!$C$6:$L$47,10,FALSE))</f>
        <v/>
      </c>
      <c r="X198" s="1897" t="str">
        <f>IF(X197="","",VLOOKUP(X197,シフト記号表!$C$6:$L$47,10,FALSE))</f>
        <v/>
      </c>
      <c r="Y198" s="1897" t="str">
        <f>IF(Y197="","",VLOOKUP(Y197,シフト記号表!$C$6:$L$47,10,FALSE))</f>
        <v/>
      </c>
      <c r="Z198" s="1897" t="str">
        <f>IF(Z197="","",VLOOKUP(Z197,シフト記号表!$C$6:$L$47,10,FALSE))</f>
        <v/>
      </c>
      <c r="AA198" s="1897" t="str">
        <f>IF(AA197="","",VLOOKUP(AA197,シフト記号表!$C$6:$L$47,10,FALSE))</f>
        <v/>
      </c>
      <c r="AB198" s="1897" t="str">
        <f>IF(AB197="","",VLOOKUP(AB197,シフト記号表!$C$6:$L$47,10,FALSE))</f>
        <v/>
      </c>
      <c r="AC198" s="1912" t="str">
        <f>IF(AC197="","",VLOOKUP(AC197,シフト記号表!$C$6:$L$47,10,FALSE))</f>
        <v/>
      </c>
      <c r="AD198" s="1885" t="str">
        <f>IF(AD197="","",VLOOKUP(AD197,シフト記号表!$C$6:$L$47,10,FALSE))</f>
        <v/>
      </c>
      <c r="AE198" s="1897" t="str">
        <f>IF(AE197="","",VLOOKUP(AE197,シフト記号表!$C$6:$L$47,10,FALSE))</f>
        <v/>
      </c>
      <c r="AF198" s="1897" t="str">
        <f>IF(AF197="","",VLOOKUP(AF197,シフト記号表!$C$6:$L$47,10,FALSE))</f>
        <v/>
      </c>
      <c r="AG198" s="1897" t="str">
        <f>IF(AG197="","",VLOOKUP(AG197,シフト記号表!$C$6:$L$47,10,FALSE))</f>
        <v/>
      </c>
      <c r="AH198" s="1897" t="str">
        <f>IF(AH197="","",VLOOKUP(AH197,シフト記号表!$C$6:$L$47,10,FALSE))</f>
        <v/>
      </c>
      <c r="AI198" s="1897" t="str">
        <f>IF(AI197="","",VLOOKUP(AI197,シフト記号表!$C$6:$L$47,10,FALSE))</f>
        <v/>
      </c>
      <c r="AJ198" s="1912" t="str">
        <f>IF(AJ197="","",VLOOKUP(AJ197,シフト記号表!$C$6:$L$47,10,FALSE))</f>
        <v/>
      </c>
      <c r="AK198" s="1885" t="str">
        <f>IF(AK197="","",VLOOKUP(AK197,シフト記号表!$C$6:$L$47,10,FALSE))</f>
        <v/>
      </c>
      <c r="AL198" s="1897" t="str">
        <f>IF(AL197="","",VLOOKUP(AL197,シフト記号表!$C$6:$L$47,10,FALSE))</f>
        <v/>
      </c>
      <c r="AM198" s="1897" t="str">
        <f>IF(AM197="","",VLOOKUP(AM197,シフト記号表!$C$6:$L$47,10,FALSE))</f>
        <v/>
      </c>
      <c r="AN198" s="1897" t="str">
        <f>IF(AN197="","",VLOOKUP(AN197,シフト記号表!$C$6:$L$47,10,FALSE))</f>
        <v/>
      </c>
      <c r="AO198" s="1897" t="str">
        <f>IF(AO197="","",VLOOKUP(AO197,シフト記号表!$C$6:$L$47,10,FALSE))</f>
        <v/>
      </c>
      <c r="AP198" s="1897" t="str">
        <f>IF(AP197="","",VLOOKUP(AP197,シフト記号表!$C$6:$L$47,10,FALSE))</f>
        <v/>
      </c>
      <c r="AQ198" s="1912" t="str">
        <f>IF(AQ197="","",VLOOKUP(AQ197,シフト記号表!$C$6:$L$47,10,FALSE))</f>
        <v/>
      </c>
      <c r="AR198" s="1885" t="str">
        <f>IF(AR197="","",VLOOKUP(AR197,シフト記号表!$C$6:$L$47,10,FALSE))</f>
        <v/>
      </c>
      <c r="AS198" s="1897" t="str">
        <f>IF(AS197="","",VLOOKUP(AS197,シフト記号表!$C$6:$L$47,10,FALSE))</f>
        <v/>
      </c>
      <c r="AT198" s="1897" t="str">
        <f>IF(AT197="","",VLOOKUP(AT197,シフト記号表!$C$6:$L$47,10,FALSE))</f>
        <v/>
      </c>
      <c r="AU198" s="1897" t="str">
        <f>IF(AU197="","",VLOOKUP(AU197,シフト記号表!$C$6:$L$47,10,FALSE))</f>
        <v/>
      </c>
      <c r="AV198" s="1897" t="str">
        <f>IF(AV197="","",VLOOKUP(AV197,シフト記号表!$C$6:$L$47,10,FALSE))</f>
        <v/>
      </c>
      <c r="AW198" s="1897" t="str">
        <f>IF(AW197="","",VLOOKUP(AW197,シフト記号表!$C$6:$L$47,10,FALSE))</f>
        <v/>
      </c>
      <c r="AX198" s="1912" t="str">
        <f>IF(AX197="","",VLOOKUP(AX197,シフト記号表!$C$6:$L$47,10,FALSE))</f>
        <v/>
      </c>
      <c r="AY198" s="1885" t="str">
        <f>IF(AY197="","",VLOOKUP(AY197,シフト記号表!$C$6:$L$47,10,FALSE))</f>
        <v/>
      </c>
      <c r="AZ198" s="1897" t="str">
        <f>IF(AZ197="","",VLOOKUP(AZ197,シフト記号表!$C$6:$L$47,10,FALSE))</f>
        <v/>
      </c>
      <c r="BA198" s="1897" t="str">
        <f>IF(BA197="","",VLOOKUP(BA197,シフト記号表!$C$6:$L$47,10,FALSE))</f>
        <v/>
      </c>
      <c r="BB198" s="1945">
        <f>IF($BE$3="４週",SUM(W198:AX198),IF($BE$3="暦月",SUM(W198:BA198),""))</f>
        <v>0</v>
      </c>
      <c r="BC198" s="1953"/>
      <c r="BD198" s="1962">
        <f>IF($BE$3="４週",BB198/4,IF($BE$3="暦月",(BB198/($BE$8/7)),""))</f>
        <v>0</v>
      </c>
      <c r="BE198" s="1953"/>
      <c r="BF198" s="1973"/>
      <c r="BG198" s="1978"/>
      <c r="BH198" s="1978"/>
      <c r="BI198" s="1978"/>
      <c r="BJ198" s="1989"/>
    </row>
    <row r="199" spans="2:62" ht="20.25" customHeight="1">
      <c r="B199" s="1742">
        <f>B197+1</f>
        <v>93</v>
      </c>
      <c r="C199" s="1756"/>
      <c r="D199" s="1767"/>
      <c r="E199" s="1774"/>
      <c r="F199" s="1779"/>
      <c r="G199" s="1774"/>
      <c r="H199" s="1779"/>
      <c r="I199" s="1788"/>
      <c r="J199" s="1802"/>
      <c r="K199" s="1808"/>
      <c r="L199" s="1824"/>
      <c r="M199" s="1824"/>
      <c r="N199" s="1767"/>
      <c r="O199" s="1831"/>
      <c r="P199" s="1836"/>
      <c r="Q199" s="1836"/>
      <c r="R199" s="1836"/>
      <c r="S199" s="1847"/>
      <c r="T199" s="1857" t="s">
        <v>770</v>
      </c>
      <c r="U199" s="1864"/>
      <c r="V199" s="1875"/>
      <c r="W199" s="1886"/>
      <c r="X199" s="1898"/>
      <c r="Y199" s="1898"/>
      <c r="Z199" s="1898"/>
      <c r="AA199" s="1898"/>
      <c r="AB199" s="1898"/>
      <c r="AC199" s="1913"/>
      <c r="AD199" s="1886"/>
      <c r="AE199" s="1898"/>
      <c r="AF199" s="1898"/>
      <c r="AG199" s="1898"/>
      <c r="AH199" s="1898"/>
      <c r="AI199" s="1898"/>
      <c r="AJ199" s="1913"/>
      <c r="AK199" s="1886"/>
      <c r="AL199" s="1898"/>
      <c r="AM199" s="1898"/>
      <c r="AN199" s="1898"/>
      <c r="AO199" s="1898"/>
      <c r="AP199" s="1898"/>
      <c r="AQ199" s="1913"/>
      <c r="AR199" s="1886"/>
      <c r="AS199" s="1898"/>
      <c r="AT199" s="1898"/>
      <c r="AU199" s="1898"/>
      <c r="AV199" s="1898"/>
      <c r="AW199" s="1898"/>
      <c r="AX199" s="1913"/>
      <c r="AY199" s="1886"/>
      <c r="AZ199" s="1898"/>
      <c r="BA199" s="1937"/>
      <c r="BB199" s="1944"/>
      <c r="BC199" s="1952"/>
      <c r="BD199" s="1961"/>
      <c r="BE199" s="1967"/>
      <c r="BF199" s="1972"/>
      <c r="BG199" s="1977"/>
      <c r="BH199" s="1977"/>
      <c r="BI199" s="1977"/>
      <c r="BJ199" s="1988"/>
    </row>
    <row r="200" spans="2:62" ht="20.25" customHeight="1">
      <c r="B200" s="1743"/>
      <c r="C200" s="1757"/>
      <c r="D200" s="1768"/>
      <c r="E200" s="1776"/>
      <c r="F200" s="1781">
        <f>C199</f>
        <v>0</v>
      </c>
      <c r="G200" s="1776"/>
      <c r="H200" s="1781">
        <f>I199</f>
        <v>0</v>
      </c>
      <c r="I200" s="1789"/>
      <c r="J200" s="1803"/>
      <c r="K200" s="1809"/>
      <c r="L200" s="1825"/>
      <c r="M200" s="1825"/>
      <c r="N200" s="1768"/>
      <c r="O200" s="1831"/>
      <c r="P200" s="1836"/>
      <c r="Q200" s="1836"/>
      <c r="R200" s="1836"/>
      <c r="S200" s="1847"/>
      <c r="T200" s="1856" t="s">
        <v>128</v>
      </c>
      <c r="U200" s="1863"/>
      <c r="V200" s="1874"/>
      <c r="W200" s="1885" t="str">
        <f>IF(W199="","",VLOOKUP(W199,シフト記号表!$C$6:$L$47,10,FALSE))</f>
        <v/>
      </c>
      <c r="X200" s="1897" t="str">
        <f>IF(X199="","",VLOOKUP(X199,シフト記号表!$C$6:$L$47,10,FALSE))</f>
        <v/>
      </c>
      <c r="Y200" s="1897" t="str">
        <f>IF(Y199="","",VLOOKUP(Y199,シフト記号表!$C$6:$L$47,10,FALSE))</f>
        <v/>
      </c>
      <c r="Z200" s="1897" t="str">
        <f>IF(Z199="","",VLOOKUP(Z199,シフト記号表!$C$6:$L$47,10,FALSE))</f>
        <v/>
      </c>
      <c r="AA200" s="1897" t="str">
        <f>IF(AA199="","",VLOOKUP(AA199,シフト記号表!$C$6:$L$47,10,FALSE))</f>
        <v/>
      </c>
      <c r="AB200" s="1897" t="str">
        <f>IF(AB199="","",VLOOKUP(AB199,シフト記号表!$C$6:$L$47,10,FALSE))</f>
        <v/>
      </c>
      <c r="AC200" s="1912" t="str">
        <f>IF(AC199="","",VLOOKUP(AC199,シフト記号表!$C$6:$L$47,10,FALSE))</f>
        <v/>
      </c>
      <c r="AD200" s="1885" t="str">
        <f>IF(AD199="","",VLOOKUP(AD199,シフト記号表!$C$6:$L$47,10,FALSE))</f>
        <v/>
      </c>
      <c r="AE200" s="1897" t="str">
        <f>IF(AE199="","",VLOOKUP(AE199,シフト記号表!$C$6:$L$47,10,FALSE))</f>
        <v/>
      </c>
      <c r="AF200" s="1897" t="str">
        <f>IF(AF199="","",VLOOKUP(AF199,シフト記号表!$C$6:$L$47,10,FALSE))</f>
        <v/>
      </c>
      <c r="AG200" s="1897" t="str">
        <f>IF(AG199="","",VLOOKUP(AG199,シフト記号表!$C$6:$L$47,10,FALSE))</f>
        <v/>
      </c>
      <c r="AH200" s="1897" t="str">
        <f>IF(AH199="","",VLOOKUP(AH199,シフト記号表!$C$6:$L$47,10,FALSE))</f>
        <v/>
      </c>
      <c r="AI200" s="1897" t="str">
        <f>IF(AI199="","",VLOOKUP(AI199,シフト記号表!$C$6:$L$47,10,FALSE))</f>
        <v/>
      </c>
      <c r="AJ200" s="1912" t="str">
        <f>IF(AJ199="","",VLOOKUP(AJ199,シフト記号表!$C$6:$L$47,10,FALSE))</f>
        <v/>
      </c>
      <c r="AK200" s="1885" t="str">
        <f>IF(AK199="","",VLOOKUP(AK199,シフト記号表!$C$6:$L$47,10,FALSE))</f>
        <v/>
      </c>
      <c r="AL200" s="1897" t="str">
        <f>IF(AL199="","",VLOOKUP(AL199,シフト記号表!$C$6:$L$47,10,FALSE))</f>
        <v/>
      </c>
      <c r="AM200" s="1897" t="str">
        <f>IF(AM199="","",VLOOKUP(AM199,シフト記号表!$C$6:$L$47,10,FALSE))</f>
        <v/>
      </c>
      <c r="AN200" s="1897" t="str">
        <f>IF(AN199="","",VLOOKUP(AN199,シフト記号表!$C$6:$L$47,10,FALSE))</f>
        <v/>
      </c>
      <c r="AO200" s="1897" t="str">
        <f>IF(AO199="","",VLOOKUP(AO199,シフト記号表!$C$6:$L$47,10,FALSE))</f>
        <v/>
      </c>
      <c r="AP200" s="1897" t="str">
        <f>IF(AP199="","",VLOOKUP(AP199,シフト記号表!$C$6:$L$47,10,FALSE))</f>
        <v/>
      </c>
      <c r="AQ200" s="1912" t="str">
        <f>IF(AQ199="","",VLOOKUP(AQ199,シフト記号表!$C$6:$L$47,10,FALSE))</f>
        <v/>
      </c>
      <c r="AR200" s="1885" t="str">
        <f>IF(AR199="","",VLOOKUP(AR199,シフト記号表!$C$6:$L$47,10,FALSE))</f>
        <v/>
      </c>
      <c r="AS200" s="1897" t="str">
        <f>IF(AS199="","",VLOOKUP(AS199,シフト記号表!$C$6:$L$47,10,FALSE))</f>
        <v/>
      </c>
      <c r="AT200" s="1897" t="str">
        <f>IF(AT199="","",VLOOKUP(AT199,シフト記号表!$C$6:$L$47,10,FALSE))</f>
        <v/>
      </c>
      <c r="AU200" s="1897" t="str">
        <f>IF(AU199="","",VLOOKUP(AU199,シフト記号表!$C$6:$L$47,10,FALSE))</f>
        <v/>
      </c>
      <c r="AV200" s="1897" t="str">
        <f>IF(AV199="","",VLOOKUP(AV199,シフト記号表!$C$6:$L$47,10,FALSE))</f>
        <v/>
      </c>
      <c r="AW200" s="1897" t="str">
        <f>IF(AW199="","",VLOOKUP(AW199,シフト記号表!$C$6:$L$47,10,FALSE))</f>
        <v/>
      </c>
      <c r="AX200" s="1912" t="str">
        <f>IF(AX199="","",VLOOKUP(AX199,シフト記号表!$C$6:$L$47,10,FALSE))</f>
        <v/>
      </c>
      <c r="AY200" s="1885" t="str">
        <f>IF(AY199="","",VLOOKUP(AY199,シフト記号表!$C$6:$L$47,10,FALSE))</f>
        <v/>
      </c>
      <c r="AZ200" s="1897" t="str">
        <f>IF(AZ199="","",VLOOKUP(AZ199,シフト記号表!$C$6:$L$47,10,FALSE))</f>
        <v/>
      </c>
      <c r="BA200" s="1897" t="str">
        <f>IF(BA199="","",VLOOKUP(BA199,シフト記号表!$C$6:$L$47,10,FALSE))</f>
        <v/>
      </c>
      <c r="BB200" s="1945">
        <f>IF($BE$3="４週",SUM(W200:AX200),IF($BE$3="暦月",SUM(W200:BA200),""))</f>
        <v>0</v>
      </c>
      <c r="BC200" s="1953"/>
      <c r="BD200" s="1962">
        <f>IF($BE$3="４週",BB200/4,IF($BE$3="暦月",(BB200/($BE$8/7)),""))</f>
        <v>0</v>
      </c>
      <c r="BE200" s="1953"/>
      <c r="BF200" s="1973"/>
      <c r="BG200" s="1978"/>
      <c r="BH200" s="1978"/>
      <c r="BI200" s="1978"/>
      <c r="BJ200" s="1989"/>
    </row>
    <row r="201" spans="2:62" ht="20.25" customHeight="1">
      <c r="B201" s="1742">
        <f>B199+1</f>
        <v>94</v>
      </c>
      <c r="C201" s="1756"/>
      <c r="D201" s="1767"/>
      <c r="E201" s="1774"/>
      <c r="F201" s="1779"/>
      <c r="G201" s="1774"/>
      <c r="H201" s="1779"/>
      <c r="I201" s="1788"/>
      <c r="J201" s="1802"/>
      <c r="K201" s="1808"/>
      <c r="L201" s="1824"/>
      <c r="M201" s="1824"/>
      <c r="N201" s="1767"/>
      <c r="O201" s="1831"/>
      <c r="P201" s="1836"/>
      <c r="Q201" s="1836"/>
      <c r="R201" s="1836"/>
      <c r="S201" s="1847"/>
      <c r="T201" s="1857" t="s">
        <v>770</v>
      </c>
      <c r="U201" s="1864"/>
      <c r="V201" s="1875"/>
      <c r="W201" s="1886"/>
      <c r="X201" s="1898"/>
      <c r="Y201" s="1898"/>
      <c r="Z201" s="1898"/>
      <c r="AA201" s="1898"/>
      <c r="AB201" s="1898"/>
      <c r="AC201" s="1913"/>
      <c r="AD201" s="1886"/>
      <c r="AE201" s="1898"/>
      <c r="AF201" s="1898"/>
      <c r="AG201" s="1898"/>
      <c r="AH201" s="1898"/>
      <c r="AI201" s="1898"/>
      <c r="AJ201" s="1913"/>
      <c r="AK201" s="1886"/>
      <c r="AL201" s="1898"/>
      <c r="AM201" s="1898"/>
      <c r="AN201" s="1898"/>
      <c r="AO201" s="1898"/>
      <c r="AP201" s="1898"/>
      <c r="AQ201" s="1913"/>
      <c r="AR201" s="1886"/>
      <c r="AS201" s="1898"/>
      <c r="AT201" s="1898"/>
      <c r="AU201" s="1898"/>
      <c r="AV201" s="1898"/>
      <c r="AW201" s="1898"/>
      <c r="AX201" s="1913"/>
      <c r="AY201" s="1886"/>
      <c r="AZ201" s="1898"/>
      <c r="BA201" s="1937"/>
      <c r="BB201" s="1944"/>
      <c r="BC201" s="1952"/>
      <c r="BD201" s="1961"/>
      <c r="BE201" s="1967"/>
      <c r="BF201" s="1972"/>
      <c r="BG201" s="1977"/>
      <c r="BH201" s="1977"/>
      <c r="BI201" s="1977"/>
      <c r="BJ201" s="1988"/>
    </row>
    <row r="202" spans="2:62" ht="20.25" customHeight="1">
      <c r="B202" s="1743"/>
      <c r="C202" s="1757"/>
      <c r="D202" s="1768"/>
      <c r="E202" s="1776"/>
      <c r="F202" s="1781">
        <f>C201</f>
        <v>0</v>
      </c>
      <c r="G202" s="1776"/>
      <c r="H202" s="1781">
        <f>I201</f>
        <v>0</v>
      </c>
      <c r="I202" s="1789"/>
      <c r="J202" s="1803"/>
      <c r="K202" s="1809"/>
      <c r="L202" s="1825"/>
      <c r="M202" s="1825"/>
      <c r="N202" s="1768"/>
      <c r="O202" s="1831"/>
      <c r="P202" s="1836"/>
      <c r="Q202" s="1836"/>
      <c r="R202" s="1836"/>
      <c r="S202" s="1847"/>
      <c r="T202" s="1856" t="s">
        <v>128</v>
      </c>
      <c r="U202" s="1863"/>
      <c r="V202" s="1874"/>
      <c r="W202" s="1885" t="str">
        <f>IF(W201="","",VLOOKUP(W201,シフト記号表!$C$6:$L$47,10,FALSE))</f>
        <v/>
      </c>
      <c r="X202" s="1897" t="str">
        <f>IF(X201="","",VLOOKUP(X201,シフト記号表!$C$6:$L$47,10,FALSE))</f>
        <v/>
      </c>
      <c r="Y202" s="1897" t="str">
        <f>IF(Y201="","",VLOOKUP(Y201,シフト記号表!$C$6:$L$47,10,FALSE))</f>
        <v/>
      </c>
      <c r="Z202" s="1897" t="str">
        <f>IF(Z201="","",VLOOKUP(Z201,シフト記号表!$C$6:$L$47,10,FALSE))</f>
        <v/>
      </c>
      <c r="AA202" s="1897" t="str">
        <f>IF(AA201="","",VLOOKUP(AA201,シフト記号表!$C$6:$L$47,10,FALSE))</f>
        <v/>
      </c>
      <c r="AB202" s="1897" t="str">
        <f>IF(AB201="","",VLOOKUP(AB201,シフト記号表!$C$6:$L$47,10,FALSE))</f>
        <v/>
      </c>
      <c r="AC202" s="1912" t="str">
        <f>IF(AC201="","",VLOOKUP(AC201,シフト記号表!$C$6:$L$47,10,FALSE))</f>
        <v/>
      </c>
      <c r="AD202" s="1885" t="str">
        <f>IF(AD201="","",VLOOKUP(AD201,シフト記号表!$C$6:$L$47,10,FALSE))</f>
        <v/>
      </c>
      <c r="AE202" s="1897" t="str">
        <f>IF(AE201="","",VLOOKUP(AE201,シフト記号表!$C$6:$L$47,10,FALSE))</f>
        <v/>
      </c>
      <c r="AF202" s="1897" t="str">
        <f>IF(AF201="","",VLOOKUP(AF201,シフト記号表!$C$6:$L$47,10,FALSE))</f>
        <v/>
      </c>
      <c r="AG202" s="1897" t="str">
        <f>IF(AG201="","",VLOOKUP(AG201,シフト記号表!$C$6:$L$47,10,FALSE))</f>
        <v/>
      </c>
      <c r="AH202" s="1897" t="str">
        <f>IF(AH201="","",VLOOKUP(AH201,シフト記号表!$C$6:$L$47,10,FALSE))</f>
        <v/>
      </c>
      <c r="AI202" s="1897" t="str">
        <f>IF(AI201="","",VLOOKUP(AI201,シフト記号表!$C$6:$L$47,10,FALSE))</f>
        <v/>
      </c>
      <c r="AJ202" s="1912" t="str">
        <f>IF(AJ201="","",VLOOKUP(AJ201,シフト記号表!$C$6:$L$47,10,FALSE))</f>
        <v/>
      </c>
      <c r="AK202" s="1885" t="str">
        <f>IF(AK201="","",VLOOKUP(AK201,シフト記号表!$C$6:$L$47,10,FALSE))</f>
        <v/>
      </c>
      <c r="AL202" s="1897" t="str">
        <f>IF(AL201="","",VLOOKUP(AL201,シフト記号表!$C$6:$L$47,10,FALSE))</f>
        <v/>
      </c>
      <c r="AM202" s="1897" t="str">
        <f>IF(AM201="","",VLOOKUP(AM201,シフト記号表!$C$6:$L$47,10,FALSE))</f>
        <v/>
      </c>
      <c r="AN202" s="1897" t="str">
        <f>IF(AN201="","",VLOOKUP(AN201,シフト記号表!$C$6:$L$47,10,FALSE))</f>
        <v/>
      </c>
      <c r="AO202" s="1897" t="str">
        <f>IF(AO201="","",VLOOKUP(AO201,シフト記号表!$C$6:$L$47,10,FALSE))</f>
        <v/>
      </c>
      <c r="AP202" s="1897" t="str">
        <f>IF(AP201="","",VLOOKUP(AP201,シフト記号表!$C$6:$L$47,10,FALSE))</f>
        <v/>
      </c>
      <c r="AQ202" s="1912" t="str">
        <f>IF(AQ201="","",VLOOKUP(AQ201,シフト記号表!$C$6:$L$47,10,FALSE))</f>
        <v/>
      </c>
      <c r="AR202" s="1885" t="str">
        <f>IF(AR201="","",VLOOKUP(AR201,シフト記号表!$C$6:$L$47,10,FALSE))</f>
        <v/>
      </c>
      <c r="AS202" s="1897" t="str">
        <f>IF(AS201="","",VLOOKUP(AS201,シフト記号表!$C$6:$L$47,10,FALSE))</f>
        <v/>
      </c>
      <c r="AT202" s="1897" t="str">
        <f>IF(AT201="","",VLOOKUP(AT201,シフト記号表!$C$6:$L$47,10,FALSE))</f>
        <v/>
      </c>
      <c r="AU202" s="1897" t="str">
        <f>IF(AU201="","",VLOOKUP(AU201,シフト記号表!$C$6:$L$47,10,FALSE))</f>
        <v/>
      </c>
      <c r="AV202" s="1897" t="str">
        <f>IF(AV201="","",VLOOKUP(AV201,シフト記号表!$C$6:$L$47,10,FALSE))</f>
        <v/>
      </c>
      <c r="AW202" s="1897" t="str">
        <f>IF(AW201="","",VLOOKUP(AW201,シフト記号表!$C$6:$L$47,10,FALSE))</f>
        <v/>
      </c>
      <c r="AX202" s="1912" t="str">
        <f>IF(AX201="","",VLOOKUP(AX201,シフト記号表!$C$6:$L$47,10,FALSE))</f>
        <v/>
      </c>
      <c r="AY202" s="1885" t="str">
        <f>IF(AY201="","",VLOOKUP(AY201,シフト記号表!$C$6:$L$47,10,FALSE))</f>
        <v/>
      </c>
      <c r="AZ202" s="1897" t="str">
        <f>IF(AZ201="","",VLOOKUP(AZ201,シフト記号表!$C$6:$L$47,10,FALSE))</f>
        <v/>
      </c>
      <c r="BA202" s="1897" t="str">
        <f>IF(BA201="","",VLOOKUP(BA201,シフト記号表!$C$6:$L$47,10,FALSE))</f>
        <v/>
      </c>
      <c r="BB202" s="1945">
        <f>IF($BE$3="４週",SUM(W202:AX202),IF($BE$3="暦月",SUM(W202:BA202),""))</f>
        <v>0</v>
      </c>
      <c r="BC202" s="1953"/>
      <c r="BD202" s="1962">
        <f>IF($BE$3="４週",BB202/4,IF($BE$3="暦月",(BB202/($BE$8/7)),""))</f>
        <v>0</v>
      </c>
      <c r="BE202" s="1953"/>
      <c r="BF202" s="1973"/>
      <c r="BG202" s="1978"/>
      <c r="BH202" s="1978"/>
      <c r="BI202" s="1978"/>
      <c r="BJ202" s="1989"/>
    </row>
    <row r="203" spans="2:62" ht="20.25" customHeight="1">
      <c r="B203" s="1742">
        <f>B201+1</f>
        <v>95</v>
      </c>
      <c r="C203" s="1756"/>
      <c r="D203" s="1767"/>
      <c r="E203" s="1774"/>
      <c r="F203" s="1779"/>
      <c r="G203" s="1774"/>
      <c r="H203" s="1779"/>
      <c r="I203" s="1788"/>
      <c r="J203" s="1802"/>
      <c r="K203" s="1808"/>
      <c r="L203" s="1824"/>
      <c r="M203" s="1824"/>
      <c r="N203" s="1767"/>
      <c r="O203" s="1831"/>
      <c r="P203" s="1836"/>
      <c r="Q203" s="1836"/>
      <c r="R203" s="1836"/>
      <c r="S203" s="1847"/>
      <c r="T203" s="1857" t="s">
        <v>770</v>
      </c>
      <c r="U203" s="1864"/>
      <c r="V203" s="1875"/>
      <c r="W203" s="1886"/>
      <c r="X203" s="1898"/>
      <c r="Y203" s="1898"/>
      <c r="Z203" s="1898"/>
      <c r="AA203" s="1898"/>
      <c r="AB203" s="1898"/>
      <c r="AC203" s="1913"/>
      <c r="AD203" s="1886"/>
      <c r="AE203" s="1898"/>
      <c r="AF203" s="1898"/>
      <c r="AG203" s="1898"/>
      <c r="AH203" s="1898"/>
      <c r="AI203" s="1898"/>
      <c r="AJ203" s="1913"/>
      <c r="AK203" s="1886"/>
      <c r="AL203" s="1898"/>
      <c r="AM203" s="1898"/>
      <c r="AN203" s="1898"/>
      <c r="AO203" s="1898"/>
      <c r="AP203" s="1898"/>
      <c r="AQ203" s="1913"/>
      <c r="AR203" s="1886"/>
      <c r="AS203" s="1898"/>
      <c r="AT203" s="1898"/>
      <c r="AU203" s="1898"/>
      <c r="AV203" s="1898"/>
      <c r="AW203" s="1898"/>
      <c r="AX203" s="1913"/>
      <c r="AY203" s="1886"/>
      <c r="AZ203" s="1898"/>
      <c r="BA203" s="1937"/>
      <c r="BB203" s="1944"/>
      <c r="BC203" s="1952"/>
      <c r="BD203" s="1961"/>
      <c r="BE203" s="1967"/>
      <c r="BF203" s="1972"/>
      <c r="BG203" s="1977"/>
      <c r="BH203" s="1977"/>
      <c r="BI203" s="1977"/>
      <c r="BJ203" s="1988"/>
    </row>
    <row r="204" spans="2:62" ht="20.25" customHeight="1">
      <c r="B204" s="1743"/>
      <c r="C204" s="1757"/>
      <c r="D204" s="1768"/>
      <c r="E204" s="1776"/>
      <c r="F204" s="1781">
        <f>C203</f>
        <v>0</v>
      </c>
      <c r="G204" s="1776"/>
      <c r="H204" s="1781">
        <f>I203</f>
        <v>0</v>
      </c>
      <c r="I204" s="1789"/>
      <c r="J204" s="1803"/>
      <c r="K204" s="1809"/>
      <c r="L204" s="1825"/>
      <c r="M204" s="1825"/>
      <c r="N204" s="1768"/>
      <c r="O204" s="1831"/>
      <c r="P204" s="1836"/>
      <c r="Q204" s="1836"/>
      <c r="R204" s="1836"/>
      <c r="S204" s="1847"/>
      <c r="T204" s="1856" t="s">
        <v>128</v>
      </c>
      <c r="U204" s="1863"/>
      <c r="V204" s="1874"/>
      <c r="W204" s="1885" t="str">
        <f>IF(W203="","",VLOOKUP(W203,シフト記号表!$C$6:$L$47,10,FALSE))</f>
        <v/>
      </c>
      <c r="X204" s="1897" t="str">
        <f>IF(X203="","",VLOOKUP(X203,シフト記号表!$C$6:$L$47,10,FALSE))</f>
        <v/>
      </c>
      <c r="Y204" s="1897" t="str">
        <f>IF(Y203="","",VLOOKUP(Y203,シフト記号表!$C$6:$L$47,10,FALSE))</f>
        <v/>
      </c>
      <c r="Z204" s="1897" t="str">
        <f>IF(Z203="","",VLOOKUP(Z203,シフト記号表!$C$6:$L$47,10,FALSE))</f>
        <v/>
      </c>
      <c r="AA204" s="1897" t="str">
        <f>IF(AA203="","",VLOOKUP(AA203,シフト記号表!$C$6:$L$47,10,FALSE))</f>
        <v/>
      </c>
      <c r="AB204" s="1897" t="str">
        <f>IF(AB203="","",VLOOKUP(AB203,シフト記号表!$C$6:$L$47,10,FALSE))</f>
        <v/>
      </c>
      <c r="AC204" s="1912" t="str">
        <f>IF(AC203="","",VLOOKUP(AC203,シフト記号表!$C$6:$L$47,10,FALSE))</f>
        <v/>
      </c>
      <c r="AD204" s="1885" t="str">
        <f>IF(AD203="","",VLOOKUP(AD203,シフト記号表!$C$6:$L$47,10,FALSE))</f>
        <v/>
      </c>
      <c r="AE204" s="1897" t="str">
        <f>IF(AE203="","",VLOOKUP(AE203,シフト記号表!$C$6:$L$47,10,FALSE))</f>
        <v/>
      </c>
      <c r="AF204" s="1897" t="str">
        <f>IF(AF203="","",VLOOKUP(AF203,シフト記号表!$C$6:$L$47,10,FALSE))</f>
        <v/>
      </c>
      <c r="AG204" s="1897" t="str">
        <f>IF(AG203="","",VLOOKUP(AG203,シフト記号表!$C$6:$L$47,10,FALSE))</f>
        <v/>
      </c>
      <c r="AH204" s="1897" t="str">
        <f>IF(AH203="","",VLOOKUP(AH203,シフト記号表!$C$6:$L$47,10,FALSE))</f>
        <v/>
      </c>
      <c r="AI204" s="1897" t="str">
        <f>IF(AI203="","",VLOOKUP(AI203,シフト記号表!$C$6:$L$47,10,FALSE))</f>
        <v/>
      </c>
      <c r="AJ204" s="1912" t="str">
        <f>IF(AJ203="","",VLOOKUP(AJ203,シフト記号表!$C$6:$L$47,10,FALSE))</f>
        <v/>
      </c>
      <c r="AK204" s="1885" t="str">
        <f>IF(AK203="","",VLOOKUP(AK203,シフト記号表!$C$6:$L$47,10,FALSE))</f>
        <v/>
      </c>
      <c r="AL204" s="1897" t="str">
        <f>IF(AL203="","",VLOOKUP(AL203,シフト記号表!$C$6:$L$47,10,FALSE))</f>
        <v/>
      </c>
      <c r="AM204" s="1897" t="str">
        <f>IF(AM203="","",VLOOKUP(AM203,シフト記号表!$C$6:$L$47,10,FALSE))</f>
        <v/>
      </c>
      <c r="AN204" s="1897" t="str">
        <f>IF(AN203="","",VLOOKUP(AN203,シフト記号表!$C$6:$L$47,10,FALSE))</f>
        <v/>
      </c>
      <c r="AO204" s="1897" t="str">
        <f>IF(AO203="","",VLOOKUP(AO203,シフト記号表!$C$6:$L$47,10,FALSE))</f>
        <v/>
      </c>
      <c r="AP204" s="1897" t="str">
        <f>IF(AP203="","",VLOOKUP(AP203,シフト記号表!$C$6:$L$47,10,FALSE))</f>
        <v/>
      </c>
      <c r="AQ204" s="1912" t="str">
        <f>IF(AQ203="","",VLOOKUP(AQ203,シフト記号表!$C$6:$L$47,10,FALSE))</f>
        <v/>
      </c>
      <c r="AR204" s="1885" t="str">
        <f>IF(AR203="","",VLOOKUP(AR203,シフト記号表!$C$6:$L$47,10,FALSE))</f>
        <v/>
      </c>
      <c r="AS204" s="1897" t="str">
        <f>IF(AS203="","",VLOOKUP(AS203,シフト記号表!$C$6:$L$47,10,FALSE))</f>
        <v/>
      </c>
      <c r="AT204" s="1897" t="str">
        <f>IF(AT203="","",VLOOKUP(AT203,シフト記号表!$C$6:$L$47,10,FALSE))</f>
        <v/>
      </c>
      <c r="AU204" s="1897" t="str">
        <f>IF(AU203="","",VLOOKUP(AU203,シフト記号表!$C$6:$L$47,10,FALSE))</f>
        <v/>
      </c>
      <c r="AV204" s="1897" t="str">
        <f>IF(AV203="","",VLOOKUP(AV203,シフト記号表!$C$6:$L$47,10,FALSE))</f>
        <v/>
      </c>
      <c r="AW204" s="1897" t="str">
        <f>IF(AW203="","",VLOOKUP(AW203,シフト記号表!$C$6:$L$47,10,FALSE))</f>
        <v/>
      </c>
      <c r="AX204" s="1912" t="str">
        <f>IF(AX203="","",VLOOKUP(AX203,シフト記号表!$C$6:$L$47,10,FALSE))</f>
        <v/>
      </c>
      <c r="AY204" s="1885" t="str">
        <f>IF(AY203="","",VLOOKUP(AY203,シフト記号表!$C$6:$L$47,10,FALSE))</f>
        <v/>
      </c>
      <c r="AZ204" s="1897" t="str">
        <f>IF(AZ203="","",VLOOKUP(AZ203,シフト記号表!$C$6:$L$47,10,FALSE))</f>
        <v/>
      </c>
      <c r="BA204" s="1897" t="str">
        <f>IF(BA203="","",VLOOKUP(BA203,シフト記号表!$C$6:$L$47,10,FALSE))</f>
        <v/>
      </c>
      <c r="BB204" s="1945">
        <f>IF($BE$3="４週",SUM(W204:AX204),IF($BE$3="暦月",SUM(W204:BA204),""))</f>
        <v>0</v>
      </c>
      <c r="BC204" s="1953"/>
      <c r="BD204" s="1962">
        <f>IF($BE$3="４週",BB204/4,IF($BE$3="暦月",(BB204/($BE$8/7)),""))</f>
        <v>0</v>
      </c>
      <c r="BE204" s="1953"/>
      <c r="BF204" s="1973"/>
      <c r="BG204" s="1978"/>
      <c r="BH204" s="1978"/>
      <c r="BI204" s="1978"/>
      <c r="BJ204" s="1989"/>
    </row>
    <row r="205" spans="2:62" ht="20.25" customHeight="1">
      <c r="B205" s="1742">
        <f>B203+1</f>
        <v>96</v>
      </c>
      <c r="C205" s="1756"/>
      <c r="D205" s="1767"/>
      <c r="E205" s="1774"/>
      <c r="F205" s="1779"/>
      <c r="G205" s="1774"/>
      <c r="H205" s="1779"/>
      <c r="I205" s="1788"/>
      <c r="J205" s="1802"/>
      <c r="K205" s="1808"/>
      <c r="L205" s="1824"/>
      <c r="M205" s="1824"/>
      <c r="N205" s="1767"/>
      <c r="O205" s="1831"/>
      <c r="P205" s="1836"/>
      <c r="Q205" s="1836"/>
      <c r="R205" s="1836"/>
      <c r="S205" s="1847"/>
      <c r="T205" s="1857" t="s">
        <v>770</v>
      </c>
      <c r="U205" s="1864"/>
      <c r="V205" s="1875"/>
      <c r="W205" s="1886"/>
      <c r="X205" s="1898"/>
      <c r="Y205" s="1898"/>
      <c r="Z205" s="1898"/>
      <c r="AA205" s="1898"/>
      <c r="AB205" s="1898"/>
      <c r="AC205" s="1913"/>
      <c r="AD205" s="1886"/>
      <c r="AE205" s="1898"/>
      <c r="AF205" s="1898"/>
      <c r="AG205" s="1898"/>
      <c r="AH205" s="1898"/>
      <c r="AI205" s="1898"/>
      <c r="AJ205" s="1913"/>
      <c r="AK205" s="1886"/>
      <c r="AL205" s="1898"/>
      <c r="AM205" s="1898"/>
      <c r="AN205" s="1898"/>
      <c r="AO205" s="1898"/>
      <c r="AP205" s="1898"/>
      <c r="AQ205" s="1913"/>
      <c r="AR205" s="1886"/>
      <c r="AS205" s="1898"/>
      <c r="AT205" s="1898"/>
      <c r="AU205" s="1898"/>
      <c r="AV205" s="1898"/>
      <c r="AW205" s="1898"/>
      <c r="AX205" s="1913"/>
      <c r="AY205" s="1886"/>
      <c r="AZ205" s="1898"/>
      <c r="BA205" s="1937"/>
      <c r="BB205" s="1944"/>
      <c r="BC205" s="1952"/>
      <c r="BD205" s="1961"/>
      <c r="BE205" s="1967"/>
      <c r="BF205" s="1972"/>
      <c r="BG205" s="1977"/>
      <c r="BH205" s="1977"/>
      <c r="BI205" s="1977"/>
      <c r="BJ205" s="1988"/>
    </row>
    <row r="206" spans="2:62" ht="20.25" customHeight="1">
      <c r="B206" s="1743"/>
      <c r="C206" s="1757"/>
      <c r="D206" s="1768"/>
      <c r="E206" s="1776"/>
      <c r="F206" s="1781">
        <f>C205</f>
        <v>0</v>
      </c>
      <c r="G206" s="1776"/>
      <c r="H206" s="1781">
        <f>I205</f>
        <v>0</v>
      </c>
      <c r="I206" s="1789"/>
      <c r="J206" s="1803"/>
      <c r="K206" s="1809"/>
      <c r="L206" s="1825"/>
      <c r="M206" s="1825"/>
      <c r="N206" s="1768"/>
      <c r="O206" s="1831"/>
      <c r="P206" s="1836"/>
      <c r="Q206" s="1836"/>
      <c r="R206" s="1836"/>
      <c r="S206" s="1847"/>
      <c r="T206" s="1856" t="s">
        <v>128</v>
      </c>
      <c r="U206" s="1863"/>
      <c r="V206" s="1874"/>
      <c r="W206" s="1885" t="str">
        <f>IF(W205="","",VLOOKUP(W205,シフト記号表!$C$6:$L$47,10,FALSE))</f>
        <v/>
      </c>
      <c r="X206" s="1897" t="str">
        <f>IF(X205="","",VLOOKUP(X205,シフト記号表!$C$6:$L$47,10,FALSE))</f>
        <v/>
      </c>
      <c r="Y206" s="1897" t="str">
        <f>IF(Y205="","",VLOOKUP(Y205,シフト記号表!$C$6:$L$47,10,FALSE))</f>
        <v/>
      </c>
      <c r="Z206" s="1897" t="str">
        <f>IF(Z205="","",VLOOKUP(Z205,シフト記号表!$C$6:$L$47,10,FALSE))</f>
        <v/>
      </c>
      <c r="AA206" s="1897" t="str">
        <f>IF(AA205="","",VLOOKUP(AA205,シフト記号表!$C$6:$L$47,10,FALSE))</f>
        <v/>
      </c>
      <c r="AB206" s="1897" t="str">
        <f>IF(AB205="","",VLOOKUP(AB205,シフト記号表!$C$6:$L$47,10,FALSE))</f>
        <v/>
      </c>
      <c r="AC206" s="1912" t="str">
        <f>IF(AC205="","",VLOOKUP(AC205,シフト記号表!$C$6:$L$47,10,FALSE))</f>
        <v/>
      </c>
      <c r="AD206" s="1885" t="str">
        <f>IF(AD205="","",VLOOKUP(AD205,シフト記号表!$C$6:$L$47,10,FALSE))</f>
        <v/>
      </c>
      <c r="AE206" s="1897" t="str">
        <f>IF(AE205="","",VLOOKUP(AE205,シフト記号表!$C$6:$L$47,10,FALSE))</f>
        <v/>
      </c>
      <c r="AF206" s="1897" t="str">
        <f>IF(AF205="","",VLOOKUP(AF205,シフト記号表!$C$6:$L$47,10,FALSE))</f>
        <v/>
      </c>
      <c r="AG206" s="1897" t="str">
        <f>IF(AG205="","",VLOOKUP(AG205,シフト記号表!$C$6:$L$47,10,FALSE))</f>
        <v/>
      </c>
      <c r="AH206" s="1897" t="str">
        <f>IF(AH205="","",VLOOKUP(AH205,シフト記号表!$C$6:$L$47,10,FALSE))</f>
        <v/>
      </c>
      <c r="AI206" s="1897" t="str">
        <f>IF(AI205="","",VLOOKUP(AI205,シフト記号表!$C$6:$L$47,10,FALSE))</f>
        <v/>
      </c>
      <c r="AJ206" s="1912" t="str">
        <f>IF(AJ205="","",VLOOKUP(AJ205,シフト記号表!$C$6:$L$47,10,FALSE))</f>
        <v/>
      </c>
      <c r="AK206" s="1885" t="str">
        <f>IF(AK205="","",VLOOKUP(AK205,シフト記号表!$C$6:$L$47,10,FALSE))</f>
        <v/>
      </c>
      <c r="AL206" s="1897" t="str">
        <f>IF(AL205="","",VLOOKUP(AL205,シフト記号表!$C$6:$L$47,10,FALSE))</f>
        <v/>
      </c>
      <c r="AM206" s="1897" t="str">
        <f>IF(AM205="","",VLOOKUP(AM205,シフト記号表!$C$6:$L$47,10,FALSE))</f>
        <v/>
      </c>
      <c r="AN206" s="1897" t="str">
        <f>IF(AN205="","",VLOOKUP(AN205,シフト記号表!$C$6:$L$47,10,FALSE))</f>
        <v/>
      </c>
      <c r="AO206" s="1897" t="str">
        <f>IF(AO205="","",VLOOKUP(AO205,シフト記号表!$C$6:$L$47,10,FALSE))</f>
        <v/>
      </c>
      <c r="AP206" s="1897" t="str">
        <f>IF(AP205="","",VLOOKUP(AP205,シフト記号表!$C$6:$L$47,10,FALSE))</f>
        <v/>
      </c>
      <c r="AQ206" s="1912" t="str">
        <f>IF(AQ205="","",VLOOKUP(AQ205,シフト記号表!$C$6:$L$47,10,FALSE))</f>
        <v/>
      </c>
      <c r="AR206" s="1885" t="str">
        <f>IF(AR205="","",VLOOKUP(AR205,シフト記号表!$C$6:$L$47,10,FALSE))</f>
        <v/>
      </c>
      <c r="AS206" s="1897" t="str">
        <f>IF(AS205="","",VLOOKUP(AS205,シフト記号表!$C$6:$L$47,10,FALSE))</f>
        <v/>
      </c>
      <c r="AT206" s="1897" t="str">
        <f>IF(AT205="","",VLOOKUP(AT205,シフト記号表!$C$6:$L$47,10,FALSE))</f>
        <v/>
      </c>
      <c r="AU206" s="1897" t="str">
        <f>IF(AU205="","",VLOOKUP(AU205,シフト記号表!$C$6:$L$47,10,FALSE))</f>
        <v/>
      </c>
      <c r="AV206" s="1897" t="str">
        <f>IF(AV205="","",VLOOKUP(AV205,シフト記号表!$C$6:$L$47,10,FALSE))</f>
        <v/>
      </c>
      <c r="AW206" s="1897" t="str">
        <f>IF(AW205="","",VLOOKUP(AW205,シフト記号表!$C$6:$L$47,10,FALSE))</f>
        <v/>
      </c>
      <c r="AX206" s="1912" t="str">
        <f>IF(AX205="","",VLOOKUP(AX205,シフト記号表!$C$6:$L$47,10,FALSE))</f>
        <v/>
      </c>
      <c r="AY206" s="1885" t="str">
        <f>IF(AY205="","",VLOOKUP(AY205,シフト記号表!$C$6:$L$47,10,FALSE))</f>
        <v/>
      </c>
      <c r="AZ206" s="1897" t="str">
        <f>IF(AZ205="","",VLOOKUP(AZ205,シフト記号表!$C$6:$L$47,10,FALSE))</f>
        <v/>
      </c>
      <c r="BA206" s="1897" t="str">
        <f>IF(BA205="","",VLOOKUP(BA205,シフト記号表!$C$6:$L$47,10,FALSE))</f>
        <v/>
      </c>
      <c r="BB206" s="1945">
        <f>IF($BE$3="４週",SUM(W206:AX206),IF($BE$3="暦月",SUM(W206:BA206),""))</f>
        <v>0</v>
      </c>
      <c r="BC206" s="1953"/>
      <c r="BD206" s="1962">
        <f>IF($BE$3="４週",BB206/4,IF($BE$3="暦月",(BB206/($BE$8/7)),""))</f>
        <v>0</v>
      </c>
      <c r="BE206" s="1953"/>
      <c r="BF206" s="1973"/>
      <c r="BG206" s="1978"/>
      <c r="BH206" s="1978"/>
      <c r="BI206" s="1978"/>
      <c r="BJ206" s="1989"/>
    </row>
    <row r="207" spans="2:62" ht="20.25" customHeight="1">
      <c r="B207" s="1742">
        <f>B205+1</f>
        <v>97</v>
      </c>
      <c r="C207" s="1756"/>
      <c r="D207" s="1767"/>
      <c r="E207" s="1774"/>
      <c r="F207" s="1779"/>
      <c r="G207" s="1774"/>
      <c r="H207" s="1779"/>
      <c r="I207" s="1788"/>
      <c r="J207" s="1802"/>
      <c r="K207" s="1808"/>
      <c r="L207" s="1824"/>
      <c r="M207" s="1824"/>
      <c r="N207" s="1767"/>
      <c r="O207" s="1831"/>
      <c r="P207" s="1836"/>
      <c r="Q207" s="1836"/>
      <c r="R207" s="1836"/>
      <c r="S207" s="1847"/>
      <c r="T207" s="1857" t="s">
        <v>770</v>
      </c>
      <c r="U207" s="1864"/>
      <c r="V207" s="1875"/>
      <c r="W207" s="1886"/>
      <c r="X207" s="1898"/>
      <c r="Y207" s="1898"/>
      <c r="Z207" s="1898"/>
      <c r="AA207" s="1898"/>
      <c r="AB207" s="1898"/>
      <c r="AC207" s="1913"/>
      <c r="AD207" s="1886"/>
      <c r="AE207" s="1898"/>
      <c r="AF207" s="1898"/>
      <c r="AG207" s="1898"/>
      <c r="AH207" s="1898"/>
      <c r="AI207" s="1898"/>
      <c r="AJ207" s="1913"/>
      <c r="AK207" s="1886"/>
      <c r="AL207" s="1898"/>
      <c r="AM207" s="1898"/>
      <c r="AN207" s="1898"/>
      <c r="AO207" s="1898"/>
      <c r="AP207" s="1898"/>
      <c r="AQ207" s="1913"/>
      <c r="AR207" s="1886"/>
      <c r="AS207" s="1898"/>
      <c r="AT207" s="1898"/>
      <c r="AU207" s="1898"/>
      <c r="AV207" s="1898"/>
      <c r="AW207" s="1898"/>
      <c r="AX207" s="1913"/>
      <c r="AY207" s="1886"/>
      <c r="AZ207" s="1898"/>
      <c r="BA207" s="1937"/>
      <c r="BB207" s="1944"/>
      <c r="BC207" s="1952"/>
      <c r="BD207" s="1961"/>
      <c r="BE207" s="1967"/>
      <c r="BF207" s="1972"/>
      <c r="BG207" s="1977"/>
      <c r="BH207" s="1977"/>
      <c r="BI207" s="1977"/>
      <c r="BJ207" s="1988"/>
    </row>
    <row r="208" spans="2:62" ht="20.25" customHeight="1">
      <c r="B208" s="1743"/>
      <c r="C208" s="1757"/>
      <c r="D208" s="1768"/>
      <c r="E208" s="1776"/>
      <c r="F208" s="1781">
        <f>C207</f>
        <v>0</v>
      </c>
      <c r="G208" s="1776"/>
      <c r="H208" s="1781">
        <f>I207</f>
        <v>0</v>
      </c>
      <c r="I208" s="1789"/>
      <c r="J208" s="1803"/>
      <c r="K208" s="1809"/>
      <c r="L208" s="1825"/>
      <c r="M208" s="1825"/>
      <c r="N208" s="1768"/>
      <c r="O208" s="1831"/>
      <c r="P208" s="1836"/>
      <c r="Q208" s="1836"/>
      <c r="R208" s="1836"/>
      <c r="S208" s="1847"/>
      <c r="T208" s="1856" t="s">
        <v>128</v>
      </c>
      <c r="U208" s="1863"/>
      <c r="V208" s="1874"/>
      <c r="W208" s="1885" t="str">
        <f>IF(W207="","",VLOOKUP(W207,シフト記号表!$C$6:$L$47,10,FALSE))</f>
        <v/>
      </c>
      <c r="X208" s="1897" t="str">
        <f>IF(X207="","",VLOOKUP(X207,シフト記号表!$C$6:$L$47,10,FALSE))</f>
        <v/>
      </c>
      <c r="Y208" s="1897" t="str">
        <f>IF(Y207="","",VLOOKUP(Y207,シフト記号表!$C$6:$L$47,10,FALSE))</f>
        <v/>
      </c>
      <c r="Z208" s="1897" t="str">
        <f>IF(Z207="","",VLOOKUP(Z207,シフト記号表!$C$6:$L$47,10,FALSE))</f>
        <v/>
      </c>
      <c r="AA208" s="1897" t="str">
        <f>IF(AA207="","",VLOOKUP(AA207,シフト記号表!$C$6:$L$47,10,FALSE))</f>
        <v/>
      </c>
      <c r="AB208" s="1897" t="str">
        <f>IF(AB207="","",VLOOKUP(AB207,シフト記号表!$C$6:$L$47,10,FALSE))</f>
        <v/>
      </c>
      <c r="AC208" s="1912" t="str">
        <f>IF(AC207="","",VLOOKUP(AC207,シフト記号表!$C$6:$L$47,10,FALSE))</f>
        <v/>
      </c>
      <c r="AD208" s="1885" t="str">
        <f>IF(AD207="","",VLOOKUP(AD207,シフト記号表!$C$6:$L$47,10,FALSE))</f>
        <v/>
      </c>
      <c r="AE208" s="1897" t="str">
        <f>IF(AE207="","",VLOOKUP(AE207,シフト記号表!$C$6:$L$47,10,FALSE))</f>
        <v/>
      </c>
      <c r="AF208" s="1897" t="str">
        <f>IF(AF207="","",VLOOKUP(AF207,シフト記号表!$C$6:$L$47,10,FALSE))</f>
        <v/>
      </c>
      <c r="AG208" s="1897" t="str">
        <f>IF(AG207="","",VLOOKUP(AG207,シフト記号表!$C$6:$L$47,10,FALSE))</f>
        <v/>
      </c>
      <c r="AH208" s="1897" t="str">
        <f>IF(AH207="","",VLOOKUP(AH207,シフト記号表!$C$6:$L$47,10,FALSE))</f>
        <v/>
      </c>
      <c r="AI208" s="1897" t="str">
        <f>IF(AI207="","",VLOOKUP(AI207,シフト記号表!$C$6:$L$47,10,FALSE))</f>
        <v/>
      </c>
      <c r="AJ208" s="1912" t="str">
        <f>IF(AJ207="","",VLOOKUP(AJ207,シフト記号表!$C$6:$L$47,10,FALSE))</f>
        <v/>
      </c>
      <c r="AK208" s="1885" t="str">
        <f>IF(AK207="","",VLOOKUP(AK207,シフト記号表!$C$6:$L$47,10,FALSE))</f>
        <v/>
      </c>
      <c r="AL208" s="1897" t="str">
        <f>IF(AL207="","",VLOOKUP(AL207,シフト記号表!$C$6:$L$47,10,FALSE))</f>
        <v/>
      </c>
      <c r="AM208" s="1897" t="str">
        <f>IF(AM207="","",VLOOKUP(AM207,シフト記号表!$C$6:$L$47,10,FALSE))</f>
        <v/>
      </c>
      <c r="AN208" s="1897" t="str">
        <f>IF(AN207="","",VLOOKUP(AN207,シフト記号表!$C$6:$L$47,10,FALSE))</f>
        <v/>
      </c>
      <c r="AO208" s="1897" t="str">
        <f>IF(AO207="","",VLOOKUP(AO207,シフト記号表!$C$6:$L$47,10,FALSE))</f>
        <v/>
      </c>
      <c r="AP208" s="1897" t="str">
        <f>IF(AP207="","",VLOOKUP(AP207,シフト記号表!$C$6:$L$47,10,FALSE))</f>
        <v/>
      </c>
      <c r="AQ208" s="1912" t="str">
        <f>IF(AQ207="","",VLOOKUP(AQ207,シフト記号表!$C$6:$L$47,10,FALSE))</f>
        <v/>
      </c>
      <c r="AR208" s="1885" t="str">
        <f>IF(AR207="","",VLOOKUP(AR207,シフト記号表!$C$6:$L$47,10,FALSE))</f>
        <v/>
      </c>
      <c r="AS208" s="1897" t="str">
        <f>IF(AS207="","",VLOOKUP(AS207,シフト記号表!$C$6:$L$47,10,FALSE))</f>
        <v/>
      </c>
      <c r="AT208" s="1897" t="str">
        <f>IF(AT207="","",VLOOKUP(AT207,シフト記号表!$C$6:$L$47,10,FALSE))</f>
        <v/>
      </c>
      <c r="AU208" s="1897" t="str">
        <f>IF(AU207="","",VLOOKUP(AU207,シフト記号表!$C$6:$L$47,10,FALSE))</f>
        <v/>
      </c>
      <c r="AV208" s="1897" t="str">
        <f>IF(AV207="","",VLOOKUP(AV207,シフト記号表!$C$6:$L$47,10,FALSE))</f>
        <v/>
      </c>
      <c r="AW208" s="1897" t="str">
        <f>IF(AW207="","",VLOOKUP(AW207,シフト記号表!$C$6:$L$47,10,FALSE))</f>
        <v/>
      </c>
      <c r="AX208" s="1912" t="str">
        <f>IF(AX207="","",VLOOKUP(AX207,シフト記号表!$C$6:$L$47,10,FALSE))</f>
        <v/>
      </c>
      <c r="AY208" s="1885" t="str">
        <f>IF(AY207="","",VLOOKUP(AY207,シフト記号表!$C$6:$L$47,10,FALSE))</f>
        <v/>
      </c>
      <c r="AZ208" s="1897" t="str">
        <f>IF(AZ207="","",VLOOKUP(AZ207,シフト記号表!$C$6:$L$47,10,FALSE))</f>
        <v/>
      </c>
      <c r="BA208" s="1897" t="str">
        <f>IF(BA207="","",VLOOKUP(BA207,シフト記号表!$C$6:$L$47,10,FALSE))</f>
        <v/>
      </c>
      <c r="BB208" s="1945">
        <f>IF($BE$3="４週",SUM(W208:AX208),IF($BE$3="暦月",SUM(W208:BA208),""))</f>
        <v>0</v>
      </c>
      <c r="BC208" s="1953"/>
      <c r="BD208" s="1962">
        <f>IF($BE$3="４週",BB208/4,IF($BE$3="暦月",(BB208/($BE$8/7)),""))</f>
        <v>0</v>
      </c>
      <c r="BE208" s="1953"/>
      <c r="BF208" s="1973"/>
      <c r="BG208" s="1978"/>
      <c r="BH208" s="1978"/>
      <c r="BI208" s="1978"/>
      <c r="BJ208" s="1989"/>
    </row>
    <row r="209" spans="2:62" ht="20.25" customHeight="1">
      <c r="B209" s="1742">
        <f>B207+1</f>
        <v>98</v>
      </c>
      <c r="C209" s="1756"/>
      <c r="D209" s="1767"/>
      <c r="E209" s="1774"/>
      <c r="F209" s="1779"/>
      <c r="G209" s="1774"/>
      <c r="H209" s="1779"/>
      <c r="I209" s="1788"/>
      <c r="J209" s="1802"/>
      <c r="K209" s="1808"/>
      <c r="L209" s="1824"/>
      <c r="M209" s="1824"/>
      <c r="N209" s="1767"/>
      <c r="O209" s="1831"/>
      <c r="P209" s="1836"/>
      <c r="Q209" s="1836"/>
      <c r="R209" s="1836"/>
      <c r="S209" s="1847"/>
      <c r="T209" s="1857" t="s">
        <v>770</v>
      </c>
      <c r="U209" s="1864"/>
      <c r="V209" s="1875"/>
      <c r="W209" s="1886"/>
      <c r="X209" s="1898"/>
      <c r="Y209" s="1898"/>
      <c r="Z209" s="1898"/>
      <c r="AA209" s="1898"/>
      <c r="AB209" s="1898"/>
      <c r="AC209" s="1913"/>
      <c r="AD209" s="1886"/>
      <c r="AE209" s="1898"/>
      <c r="AF209" s="1898"/>
      <c r="AG209" s="1898"/>
      <c r="AH209" s="1898"/>
      <c r="AI209" s="1898"/>
      <c r="AJ209" s="1913"/>
      <c r="AK209" s="1886"/>
      <c r="AL209" s="1898"/>
      <c r="AM209" s="1898"/>
      <c r="AN209" s="1898"/>
      <c r="AO209" s="1898"/>
      <c r="AP209" s="1898"/>
      <c r="AQ209" s="1913"/>
      <c r="AR209" s="1886"/>
      <c r="AS209" s="1898"/>
      <c r="AT209" s="1898"/>
      <c r="AU209" s="1898"/>
      <c r="AV209" s="1898"/>
      <c r="AW209" s="1898"/>
      <c r="AX209" s="1913"/>
      <c r="AY209" s="1886"/>
      <c r="AZ209" s="1898"/>
      <c r="BA209" s="1937"/>
      <c r="BB209" s="1944"/>
      <c r="BC209" s="1952"/>
      <c r="BD209" s="1961"/>
      <c r="BE209" s="1967"/>
      <c r="BF209" s="1972"/>
      <c r="BG209" s="1977"/>
      <c r="BH209" s="1977"/>
      <c r="BI209" s="1977"/>
      <c r="BJ209" s="1988"/>
    </row>
    <row r="210" spans="2:62" ht="20.25" customHeight="1">
      <c r="B210" s="1743"/>
      <c r="C210" s="1757"/>
      <c r="D210" s="1768"/>
      <c r="E210" s="1776"/>
      <c r="F210" s="1781">
        <f>C209</f>
        <v>0</v>
      </c>
      <c r="G210" s="1776"/>
      <c r="H210" s="1781">
        <f>I209</f>
        <v>0</v>
      </c>
      <c r="I210" s="1789"/>
      <c r="J210" s="1803"/>
      <c r="K210" s="1809"/>
      <c r="L210" s="1825"/>
      <c r="M210" s="1825"/>
      <c r="N210" s="1768"/>
      <c r="O210" s="1831"/>
      <c r="P210" s="1836"/>
      <c r="Q210" s="1836"/>
      <c r="R210" s="1836"/>
      <c r="S210" s="1847"/>
      <c r="T210" s="1856" t="s">
        <v>128</v>
      </c>
      <c r="U210" s="1863"/>
      <c r="V210" s="1874"/>
      <c r="W210" s="1885" t="str">
        <f>IF(W209="","",VLOOKUP(W209,シフト記号表!$C$6:$L$47,10,FALSE))</f>
        <v/>
      </c>
      <c r="X210" s="1897" t="str">
        <f>IF(X209="","",VLOOKUP(X209,シフト記号表!$C$6:$L$47,10,FALSE))</f>
        <v/>
      </c>
      <c r="Y210" s="1897" t="str">
        <f>IF(Y209="","",VLOOKUP(Y209,シフト記号表!$C$6:$L$47,10,FALSE))</f>
        <v/>
      </c>
      <c r="Z210" s="1897" t="str">
        <f>IF(Z209="","",VLOOKUP(Z209,シフト記号表!$C$6:$L$47,10,FALSE))</f>
        <v/>
      </c>
      <c r="AA210" s="1897" t="str">
        <f>IF(AA209="","",VLOOKUP(AA209,シフト記号表!$C$6:$L$47,10,FALSE))</f>
        <v/>
      </c>
      <c r="AB210" s="1897" t="str">
        <f>IF(AB209="","",VLOOKUP(AB209,シフト記号表!$C$6:$L$47,10,FALSE))</f>
        <v/>
      </c>
      <c r="AC210" s="1912" t="str">
        <f>IF(AC209="","",VLOOKUP(AC209,シフト記号表!$C$6:$L$47,10,FALSE))</f>
        <v/>
      </c>
      <c r="AD210" s="1885" t="str">
        <f>IF(AD209="","",VLOOKUP(AD209,シフト記号表!$C$6:$L$47,10,FALSE))</f>
        <v/>
      </c>
      <c r="AE210" s="1897" t="str">
        <f>IF(AE209="","",VLOOKUP(AE209,シフト記号表!$C$6:$L$47,10,FALSE))</f>
        <v/>
      </c>
      <c r="AF210" s="1897" t="str">
        <f>IF(AF209="","",VLOOKUP(AF209,シフト記号表!$C$6:$L$47,10,FALSE))</f>
        <v/>
      </c>
      <c r="AG210" s="1897" t="str">
        <f>IF(AG209="","",VLOOKUP(AG209,シフト記号表!$C$6:$L$47,10,FALSE))</f>
        <v/>
      </c>
      <c r="AH210" s="1897" t="str">
        <f>IF(AH209="","",VLOOKUP(AH209,シフト記号表!$C$6:$L$47,10,FALSE))</f>
        <v/>
      </c>
      <c r="AI210" s="1897" t="str">
        <f>IF(AI209="","",VLOOKUP(AI209,シフト記号表!$C$6:$L$47,10,FALSE))</f>
        <v/>
      </c>
      <c r="AJ210" s="1912" t="str">
        <f>IF(AJ209="","",VLOOKUP(AJ209,シフト記号表!$C$6:$L$47,10,FALSE))</f>
        <v/>
      </c>
      <c r="AK210" s="1885" t="str">
        <f>IF(AK209="","",VLOOKUP(AK209,シフト記号表!$C$6:$L$47,10,FALSE))</f>
        <v/>
      </c>
      <c r="AL210" s="1897" t="str">
        <f>IF(AL209="","",VLOOKUP(AL209,シフト記号表!$C$6:$L$47,10,FALSE))</f>
        <v/>
      </c>
      <c r="AM210" s="1897" t="str">
        <f>IF(AM209="","",VLOOKUP(AM209,シフト記号表!$C$6:$L$47,10,FALSE))</f>
        <v/>
      </c>
      <c r="AN210" s="1897" t="str">
        <f>IF(AN209="","",VLOOKUP(AN209,シフト記号表!$C$6:$L$47,10,FALSE))</f>
        <v/>
      </c>
      <c r="AO210" s="1897" t="str">
        <f>IF(AO209="","",VLOOKUP(AO209,シフト記号表!$C$6:$L$47,10,FALSE))</f>
        <v/>
      </c>
      <c r="AP210" s="1897" t="str">
        <f>IF(AP209="","",VLOOKUP(AP209,シフト記号表!$C$6:$L$47,10,FALSE))</f>
        <v/>
      </c>
      <c r="AQ210" s="1912" t="str">
        <f>IF(AQ209="","",VLOOKUP(AQ209,シフト記号表!$C$6:$L$47,10,FALSE))</f>
        <v/>
      </c>
      <c r="AR210" s="1885" t="str">
        <f>IF(AR209="","",VLOOKUP(AR209,シフト記号表!$C$6:$L$47,10,FALSE))</f>
        <v/>
      </c>
      <c r="AS210" s="1897" t="str">
        <f>IF(AS209="","",VLOOKUP(AS209,シフト記号表!$C$6:$L$47,10,FALSE))</f>
        <v/>
      </c>
      <c r="AT210" s="1897" t="str">
        <f>IF(AT209="","",VLOOKUP(AT209,シフト記号表!$C$6:$L$47,10,FALSE))</f>
        <v/>
      </c>
      <c r="AU210" s="1897" t="str">
        <f>IF(AU209="","",VLOOKUP(AU209,シフト記号表!$C$6:$L$47,10,FALSE))</f>
        <v/>
      </c>
      <c r="AV210" s="1897" t="str">
        <f>IF(AV209="","",VLOOKUP(AV209,シフト記号表!$C$6:$L$47,10,FALSE))</f>
        <v/>
      </c>
      <c r="AW210" s="1897" t="str">
        <f>IF(AW209="","",VLOOKUP(AW209,シフト記号表!$C$6:$L$47,10,FALSE))</f>
        <v/>
      </c>
      <c r="AX210" s="1912" t="str">
        <f>IF(AX209="","",VLOOKUP(AX209,シフト記号表!$C$6:$L$47,10,FALSE))</f>
        <v/>
      </c>
      <c r="AY210" s="1885" t="str">
        <f>IF(AY209="","",VLOOKUP(AY209,シフト記号表!$C$6:$L$47,10,FALSE))</f>
        <v/>
      </c>
      <c r="AZ210" s="1897" t="str">
        <f>IF(AZ209="","",VLOOKUP(AZ209,シフト記号表!$C$6:$L$47,10,FALSE))</f>
        <v/>
      </c>
      <c r="BA210" s="1897" t="str">
        <f>IF(BA209="","",VLOOKUP(BA209,シフト記号表!$C$6:$L$47,10,FALSE))</f>
        <v/>
      </c>
      <c r="BB210" s="1945">
        <f>IF($BE$3="４週",SUM(W210:AX210),IF($BE$3="暦月",SUM(W210:BA210),""))</f>
        <v>0</v>
      </c>
      <c r="BC210" s="1953"/>
      <c r="BD210" s="1962">
        <f>IF($BE$3="４週",BB210/4,IF($BE$3="暦月",(BB210/($BE$8/7)),""))</f>
        <v>0</v>
      </c>
      <c r="BE210" s="1953"/>
      <c r="BF210" s="1973"/>
      <c r="BG210" s="1978"/>
      <c r="BH210" s="1978"/>
      <c r="BI210" s="1978"/>
      <c r="BJ210" s="1989"/>
    </row>
    <row r="211" spans="2:62" ht="20.25" customHeight="1">
      <c r="B211" s="1742">
        <f>B209+1</f>
        <v>99</v>
      </c>
      <c r="C211" s="1756"/>
      <c r="D211" s="1767"/>
      <c r="E211" s="1774"/>
      <c r="F211" s="1779"/>
      <c r="G211" s="1774"/>
      <c r="H211" s="1779"/>
      <c r="I211" s="1788"/>
      <c r="J211" s="1802"/>
      <c r="K211" s="1808"/>
      <c r="L211" s="1824"/>
      <c r="M211" s="1824"/>
      <c r="N211" s="1767"/>
      <c r="O211" s="1831"/>
      <c r="P211" s="1836"/>
      <c r="Q211" s="1836"/>
      <c r="R211" s="1836"/>
      <c r="S211" s="1847"/>
      <c r="T211" s="1857" t="s">
        <v>770</v>
      </c>
      <c r="U211" s="1864"/>
      <c r="V211" s="1875"/>
      <c r="W211" s="1886"/>
      <c r="X211" s="1898"/>
      <c r="Y211" s="1898"/>
      <c r="Z211" s="1898"/>
      <c r="AA211" s="1898"/>
      <c r="AB211" s="1898"/>
      <c r="AC211" s="1913"/>
      <c r="AD211" s="1886"/>
      <c r="AE211" s="1898"/>
      <c r="AF211" s="1898"/>
      <c r="AG211" s="1898"/>
      <c r="AH211" s="1898"/>
      <c r="AI211" s="1898"/>
      <c r="AJ211" s="1913"/>
      <c r="AK211" s="1886"/>
      <c r="AL211" s="1898"/>
      <c r="AM211" s="1898"/>
      <c r="AN211" s="1898"/>
      <c r="AO211" s="1898"/>
      <c r="AP211" s="1898"/>
      <c r="AQ211" s="1913"/>
      <c r="AR211" s="1886"/>
      <c r="AS211" s="1898"/>
      <c r="AT211" s="1898"/>
      <c r="AU211" s="1898"/>
      <c r="AV211" s="1898"/>
      <c r="AW211" s="1898"/>
      <c r="AX211" s="1913"/>
      <c r="AY211" s="1886"/>
      <c r="AZ211" s="1898"/>
      <c r="BA211" s="1937"/>
      <c r="BB211" s="1944"/>
      <c r="BC211" s="1952"/>
      <c r="BD211" s="1961"/>
      <c r="BE211" s="1967"/>
      <c r="BF211" s="1972"/>
      <c r="BG211" s="1977"/>
      <c r="BH211" s="1977"/>
      <c r="BI211" s="1977"/>
      <c r="BJ211" s="1988"/>
    </row>
    <row r="212" spans="2:62" ht="20.25" customHeight="1">
      <c r="B212" s="1743"/>
      <c r="C212" s="1757"/>
      <c r="D212" s="1768"/>
      <c r="E212" s="1776"/>
      <c r="F212" s="1781">
        <f>C211</f>
        <v>0</v>
      </c>
      <c r="G212" s="1776"/>
      <c r="H212" s="1781">
        <f>I211</f>
        <v>0</v>
      </c>
      <c r="I212" s="1789"/>
      <c r="J212" s="1803"/>
      <c r="K212" s="1809"/>
      <c r="L212" s="1825"/>
      <c r="M212" s="1825"/>
      <c r="N212" s="1768"/>
      <c r="O212" s="1831"/>
      <c r="P212" s="1836"/>
      <c r="Q212" s="1836"/>
      <c r="R212" s="1836"/>
      <c r="S212" s="1847"/>
      <c r="T212" s="1856" t="s">
        <v>128</v>
      </c>
      <c r="U212" s="1863"/>
      <c r="V212" s="1874"/>
      <c r="W212" s="1885" t="str">
        <f>IF(W211="","",VLOOKUP(W211,シフト記号表!$C$6:$L$47,10,FALSE))</f>
        <v/>
      </c>
      <c r="X212" s="1897" t="str">
        <f>IF(X211="","",VLOOKUP(X211,シフト記号表!$C$6:$L$47,10,FALSE))</f>
        <v/>
      </c>
      <c r="Y212" s="1897" t="str">
        <f>IF(Y211="","",VLOOKUP(Y211,シフト記号表!$C$6:$L$47,10,FALSE))</f>
        <v/>
      </c>
      <c r="Z212" s="1897" t="str">
        <f>IF(Z211="","",VLOOKUP(Z211,シフト記号表!$C$6:$L$47,10,FALSE))</f>
        <v/>
      </c>
      <c r="AA212" s="1897" t="str">
        <f>IF(AA211="","",VLOOKUP(AA211,シフト記号表!$C$6:$L$47,10,FALSE))</f>
        <v/>
      </c>
      <c r="AB212" s="1897" t="str">
        <f>IF(AB211="","",VLOOKUP(AB211,シフト記号表!$C$6:$L$47,10,FALSE))</f>
        <v/>
      </c>
      <c r="AC212" s="1912" t="str">
        <f>IF(AC211="","",VLOOKUP(AC211,シフト記号表!$C$6:$L$47,10,FALSE))</f>
        <v/>
      </c>
      <c r="AD212" s="1885" t="str">
        <f>IF(AD211="","",VLOOKUP(AD211,シフト記号表!$C$6:$L$47,10,FALSE))</f>
        <v/>
      </c>
      <c r="AE212" s="1897" t="str">
        <f>IF(AE211="","",VLOOKUP(AE211,シフト記号表!$C$6:$L$47,10,FALSE))</f>
        <v/>
      </c>
      <c r="AF212" s="1897" t="str">
        <f>IF(AF211="","",VLOOKUP(AF211,シフト記号表!$C$6:$L$47,10,FALSE))</f>
        <v/>
      </c>
      <c r="AG212" s="1897" t="str">
        <f>IF(AG211="","",VLOOKUP(AG211,シフト記号表!$C$6:$L$47,10,FALSE))</f>
        <v/>
      </c>
      <c r="AH212" s="1897" t="str">
        <f>IF(AH211="","",VLOOKUP(AH211,シフト記号表!$C$6:$L$47,10,FALSE))</f>
        <v/>
      </c>
      <c r="AI212" s="1897" t="str">
        <f>IF(AI211="","",VLOOKUP(AI211,シフト記号表!$C$6:$L$47,10,FALSE))</f>
        <v/>
      </c>
      <c r="AJ212" s="1912" t="str">
        <f>IF(AJ211="","",VLOOKUP(AJ211,シフト記号表!$C$6:$L$47,10,FALSE))</f>
        <v/>
      </c>
      <c r="AK212" s="1885" t="str">
        <f>IF(AK211="","",VLOOKUP(AK211,シフト記号表!$C$6:$L$47,10,FALSE))</f>
        <v/>
      </c>
      <c r="AL212" s="1897" t="str">
        <f>IF(AL211="","",VLOOKUP(AL211,シフト記号表!$C$6:$L$47,10,FALSE))</f>
        <v/>
      </c>
      <c r="AM212" s="1897" t="str">
        <f>IF(AM211="","",VLOOKUP(AM211,シフト記号表!$C$6:$L$47,10,FALSE))</f>
        <v/>
      </c>
      <c r="AN212" s="1897" t="str">
        <f>IF(AN211="","",VLOOKUP(AN211,シフト記号表!$C$6:$L$47,10,FALSE))</f>
        <v/>
      </c>
      <c r="AO212" s="1897" t="str">
        <f>IF(AO211="","",VLOOKUP(AO211,シフト記号表!$C$6:$L$47,10,FALSE))</f>
        <v/>
      </c>
      <c r="AP212" s="1897" t="str">
        <f>IF(AP211="","",VLOOKUP(AP211,シフト記号表!$C$6:$L$47,10,FALSE))</f>
        <v/>
      </c>
      <c r="AQ212" s="1912" t="str">
        <f>IF(AQ211="","",VLOOKUP(AQ211,シフト記号表!$C$6:$L$47,10,FALSE))</f>
        <v/>
      </c>
      <c r="AR212" s="1885" t="str">
        <f>IF(AR211="","",VLOOKUP(AR211,シフト記号表!$C$6:$L$47,10,FALSE))</f>
        <v/>
      </c>
      <c r="AS212" s="1897" t="str">
        <f>IF(AS211="","",VLOOKUP(AS211,シフト記号表!$C$6:$L$47,10,FALSE))</f>
        <v/>
      </c>
      <c r="AT212" s="1897" t="str">
        <f>IF(AT211="","",VLOOKUP(AT211,シフト記号表!$C$6:$L$47,10,FALSE))</f>
        <v/>
      </c>
      <c r="AU212" s="1897" t="str">
        <f>IF(AU211="","",VLOOKUP(AU211,シフト記号表!$C$6:$L$47,10,FALSE))</f>
        <v/>
      </c>
      <c r="AV212" s="1897" t="str">
        <f>IF(AV211="","",VLOOKUP(AV211,シフト記号表!$C$6:$L$47,10,FALSE))</f>
        <v/>
      </c>
      <c r="AW212" s="1897" t="str">
        <f>IF(AW211="","",VLOOKUP(AW211,シフト記号表!$C$6:$L$47,10,FALSE))</f>
        <v/>
      </c>
      <c r="AX212" s="1912" t="str">
        <f>IF(AX211="","",VLOOKUP(AX211,シフト記号表!$C$6:$L$47,10,FALSE))</f>
        <v/>
      </c>
      <c r="AY212" s="1885" t="str">
        <f>IF(AY211="","",VLOOKUP(AY211,シフト記号表!$C$6:$L$47,10,FALSE))</f>
        <v/>
      </c>
      <c r="AZ212" s="1897" t="str">
        <f>IF(AZ211="","",VLOOKUP(AZ211,シフト記号表!$C$6:$L$47,10,FALSE))</f>
        <v/>
      </c>
      <c r="BA212" s="1897" t="str">
        <f>IF(BA211="","",VLOOKUP(BA211,シフト記号表!$C$6:$L$47,10,FALSE))</f>
        <v/>
      </c>
      <c r="BB212" s="1945">
        <f>IF($BE$3="４週",SUM(W212:AX212),IF($BE$3="暦月",SUM(W212:BA212),""))</f>
        <v>0</v>
      </c>
      <c r="BC212" s="1953"/>
      <c r="BD212" s="1962">
        <f>IF($BE$3="４週",BB212/4,IF($BE$3="暦月",(BB212/($BE$8/7)),""))</f>
        <v>0</v>
      </c>
      <c r="BE212" s="1953"/>
      <c r="BF212" s="1973"/>
      <c r="BG212" s="1978"/>
      <c r="BH212" s="1978"/>
      <c r="BI212" s="1978"/>
      <c r="BJ212" s="1989"/>
    </row>
    <row r="213" spans="2:62" ht="20.25" customHeight="1">
      <c r="B213" s="1742">
        <f>B211+1</f>
        <v>100</v>
      </c>
      <c r="C213" s="1756"/>
      <c r="D213" s="1767"/>
      <c r="E213" s="1775"/>
      <c r="F213" s="1780"/>
      <c r="G213" s="1775"/>
      <c r="H213" s="1780"/>
      <c r="I213" s="1788"/>
      <c r="J213" s="1802"/>
      <c r="K213" s="1808"/>
      <c r="L213" s="1824"/>
      <c r="M213" s="1824"/>
      <c r="N213" s="1767"/>
      <c r="O213" s="1831"/>
      <c r="P213" s="1836"/>
      <c r="Q213" s="1836"/>
      <c r="R213" s="1836"/>
      <c r="S213" s="1847"/>
      <c r="T213" s="1855" t="s">
        <v>770</v>
      </c>
      <c r="U213" s="1862"/>
      <c r="V213" s="1873"/>
      <c r="W213" s="1886"/>
      <c r="X213" s="1898"/>
      <c r="Y213" s="1898"/>
      <c r="Z213" s="1898"/>
      <c r="AA213" s="1898"/>
      <c r="AB213" s="1898"/>
      <c r="AC213" s="1913"/>
      <c r="AD213" s="1886"/>
      <c r="AE213" s="1898"/>
      <c r="AF213" s="1898"/>
      <c r="AG213" s="1898"/>
      <c r="AH213" s="1898"/>
      <c r="AI213" s="1898"/>
      <c r="AJ213" s="1913"/>
      <c r="AK213" s="1886"/>
      <c r="AL213" s="1898"/>
      <c r="AM213" s="1898"/>
      <c r="AN213" s="1898"/>
      <c r="AO213" s="1898"/>
      <c r="AP213" s="1898"/>
      <c r="AQ213" s="1913"/>
      <c r="AR213" s="1886"/>
      <c r="AS213" s="1898"/>
      <c r="AT213" s="1898"/>
      <c r="AU213" s="1898"/>
      <c r="AV213" s="1898"/>
      <c r="AW213" s="1898"/>
      <c r="AX213" s="1913"/>
      <c r="AY213" s="1886"/>
      <c r="AZ213" s="1898"/>
      <c r="BA213" s="1937"/>
      <c r="BB213" s="1944"/>
      <c r="BC213" s="1952"/>
      <c r="BD213" s="1961"/>
      <c r="BE213" s="1967"/>
      <c r="BF213" s="1972"/>
      <c r="BG213" s="1977"/>
      <c r="BH213" s="1977"/>
      <c r="BI213" s="1977"/>
      <c r="BJ213" s="1988"/>
    </row>
    <row r="214" spans="2:62" ht="20.25" customHeight="1">
      <c r="B214" s="1744"/>
      <c r="C214" s="1758"/>
      <c r="D214" s="1769"/>
      <c r="E214" s="1777"/>
      <c r="F214" s="1782">
        <f>C213</f>
        <v>0</v>
      </c>
      <c r="G214" s="1777"/>
      <c r="H214" s="1782">
        <f>I213</f>
        <v>0</v>
      </c>
      <c r="I214" s="1790"/>
      <c r="J214" s="1804"/>
      <c r="K214" s="1810"/>
      <c r="L214" s="1826"/>
      <c r="M214" s="1826"/>
      <c r="N214" s="1769"/>
      <c r="O214" s="1832"/>
      <c r="P214" s="1837"/>
      <c r="Q214" s="1837"/>
      <c r="R214" s="1837"/>
      <c r="S214" s="1848"/>
      <c r="T214" s="1858" t="s">
        <v>128</v>
      </c>
      <c r="U214" s="1865"/>
      <c r="V214" s="1876"/>
      <c r="W214" s="1887" t="str">
        <f>IF(W213="","",VLOOKUP(W213,シフト記号表!$C$6:$L$47,10,FALSE))</f>
        <v/>
      </c>
      <c r="X214" s="1899" t="str">
        <f>IF(X213="","",VLOOKUP(X213,シフト記号表!$C$6:$L$47,10,FALSE))</f>
        <v/>
      </c>
      <c r="Y214" s="1899" t="str">
        <f>IF(Y213="","",VLOOKUP(Y213,シフト記号表!$C$6:$L$47,10,FALSE))</f>
        <v/>
      </c>
      <c r="Z214" s="1899" t="str">
        <f>IF(Z213="","",VLOOKUP(Z213,シフト記号表!$C$6:$L$47,10,FALSE))</f>
        <v/>
      </c>
      <c r="AA214" s="1899" t="str">
        <f>IF(AA213="","",VLOOKUP(AA213,シフト記号表!$C$6:$L$47,10,FALSE))</f>
        <v/>
      </c>
      <c r="AB214" s="1899" t="str">
        <f>IF(AB213="","",VLOOKUP(AB213,シフト記号表!$C$6:$L$47,10,FALSE))</f>
        <v/>
      </c>
      <c r="AC214" s="1914" t="str">
        <f>IF(AC213="","",VLOOKUP(AC213,シフト記号表!$C$6:$L$47,10,FALSE))</f>
        <v/>
      </c>
      <c r="AD214" s="1887" t="str">
        <f>IF(AD213="","",VLOOKUP(AD213,シフト記号表!$C$6:$L$47,10,FALSE))</f>
        <v/>
      </c>
      <c r="AE214" s="1899" t="str">
        <f>IF(AE213="","",VLOOKUP(AE213,シフト記号表!$C$6:$L$47,10,FALSE))</f>
        <v/>
      </c>
      <c r="AF214" s="1899" t="str">
        <f>IF(AF213="","",VLOOKUP(AF213,シフト記号表!$C$6:$L$47,10,FALSE))</f>
        <v/>
      </c>
      <c r="AG214" s="1899" t="str">
        <f>IF(AG213="","",VLOOKUP(AG213,シフト記号表!$C$6:$L$47,10,FALSE))</f>
        <v/>
      </c>
      <c r="AH214" s="1899" t="str">
        <f>IF(AH213="","",VLOOKUP(AH213,シフト記号表!$C$6:$L$47,10,FALSE))</f>
        <v/>
      </c>
      <c r="AI214" s="1899" t="str">
        <f>IF(AI213="","",VLOOKUP(AI213,シフト記号表!$C$6:$L$47,10,FALSE))</f>
        <v/>
      </c>
      <c r="AJ214" s="1914" t="str">
        <f>IF(AJ213="","",VLOOKUP(AJ213,シフト記号表!$C$6:$L$47,10,FALSE))</f>
        <v/>
      </c>
      <c r="AK214" s="1887" t="str">
        <f>IF(AK213="","",VLOOKUP(AK213,シフト記号表!$C$6:$L$47,10,FALSE))</f>
        <v/>
      </c>
      <c r="AL214" s="1899" t="str">
        <f>IF(AL213="","",VLOOKUP(AL213,シフト記号表!$C$6:$L$47,10,FALSE))</f>
        <v/>
      </c>
      <c r="AM214" s="1899" t="str">
        <f>IF(AM213="","",VLOOKUP(AM213,シフト記号表!$C$6:$L$47,10,FALSE))</f>
        <v/>
      </c>
      <c r="AN214" s="1899" t="str">
        <f>IF(AN213="","",VLOOKUP(AN213,シフト記号表!$C$6:$L$47,10,FALSE))</f>
        <v/>
      </c>
      <c r="AO214" s="1899" t="str">
        <f>IF(AO213="","",VLOOKUP(AO213,シフト記号表!$C$6:$L$47,10,FALSE))</f>
        <v/>
      </c>
      <c r="AP214" s="1899" t="str">
        <f>IF(AP213="","",VLOOKUP(AP213,シフト記号表!$C$6:$L$47,10,FALSE))</f>
        <v/>
      </c>
      <c r="AQ214" s="1914" t="str">
        <f>IF(AQ213="","",VLOOKUP(AQ213,シフト記号表!$C$6:$L$47,10,FALSE))</f>
        <v/>
      </c>
      <c r="AR214" s="1887" t="str">
        <f>IF(AR213="","",VLOOKUP(AR213,シフト記号表!$C$6:$L$47,10,FALSE))</f>
        <v/>
      </c>
      <c r="AS214" s="1899" t="str">
        <f>IF(AS213="","",VLOOKUP(AS213,シフト記号表!$C$6:$L$47,10,FALSE))</f>
        <v/>
      </c>
      <c r="AT214" s="1899" t="str">
        <f>IF(AT213="","",VLOOKUP(AT213,シフト記号表!$C$6:$L$47,10,FALSE))</f>
        <v/>
      </c>
      <c r="AU214" s="1899" t="str">
        <f>IF(AU213="","",VLOOKUP(AU213,シフト記号表!$C$6:$L$47,10,FALSE))</f>
        <v/>
      </c>
      <c r="AV214" s="1899" t="str">
        <f>IF(AV213="","",VLOOKUP(AV213,シフト記号表!$C$6:$L$47,10,FALSE))</f>
        <v/>
      </c>
      <c r="AW214" s="1899" t="str">
        <f>IF(AW213="","",VLOOKUP(AW213,シフト記号表!$C$6:$L$47,10,FALSE))</f>
        <v/>
      </c>
      <c r="AX214" s="1914" t="str">
        <f>IF(AX213="","",VLOOKUP(AX213,シフト記号表!$C$6:$L$47,10,FALSE))</f>
        <v/>
      </c>
      <c r="AY214" s="1887" t="str">
        <f>IF(AY213="","",VLOOKUP(AY213,シフト記号表!$C$6:$L$47,10,FALSE))</f>
        <v/>
      </c>
      <c r="AZ214" s="1899" t="str">
        <f>IF(AZ213="","",VLOOKUP(AZ213,シフト記号表!$C$6:$L$47,10,FALSE))</f>
        <v/>
      </c>
      <c r="BA214" s="1899" t="str">
        <f>IF(BA213="","",VLOOKUP(BA213,シフト記号表!$C$6:$L$47,10,FALSE))</f>
        <v/>
      </c>
      <c r="BB214" s="1946">
        <f>IF($BE$3="４週",SUM(W214:AX214),IF($BE$3="暦月",SUM(W214:BA214),""))</f>
        <v>0</v>
      </c>
      <c r="BC214" s="1954"/>
      <c r="BD214" s="1963">
        <f>IF($BE$3="４週",BB214/4,IF($BE$3="暦月",(BB214/($BE$8/7)),""))</f>
        <v>0</v>
      </c>
      <c r="BE214" s="1954"/>
      <c r="BF214" s="1974"/>
      <c r="BG214" s="1979"/>
      <c r="BH214" s="1979"/>
      <c r="BI214" s="1979"/>
      <c r="BJ214" s="1990"/>
    </row>
    <row r="215" spans="2:62" ht="20.25" customHeight="1">
      <c r="B215" s="1745"/>
      <c r="C215" s="1759"/>
      <c r="D215" s="1759"/>
      <c r="E215" s="1759"/>
      <c r="F215" s="1759"/>
      <c r="G215" s="1759"/>
      <c r="H215" s="1759"/>
      <c r="I215" s="1791"/>
      <c r="J215" s="1791"/>
      <c r="K215" s="1759"/>
      <c r="L215" s="1759"/>
      <c r="M215" s="1759"/>
      <c r="N215" s="1759"/>
      <c r="O215" s="1833"/>
      <c r="P215" s="1833"/>
      <c r="Q215" s="1833"/>
      <c r="R215" s="1841"/>
      <c r="S215" s="1841"/>
      <c r="T215" s="1841"/>
      <c r="U215" s="1866"/>
      <c r="V215" s="1877"/>
      <c r="W215" s="1888"/>
      <c r="X215" s="1888"/>
      <c r="Y215" s="1888"/>
      <c r="Z215" s="1888"/>
      <c r="AA215" s="1888"/>
      <c r="AB215" s="1888"/>
      <c r="AC215" s="1888"/>
      <c r="AD215" s="1888"/>
      <c r="AE215" s="1888"/>
      <c r="AF215" s="1888"/>
      <c r="AG215" s="1888"/>
      <c r="AH215" s="1888"/>
      <c r="AI215" s="1888"/>
      <c r="AJ215" s="1888"/>
      <c r="AK215" s="1888"/>
      <c r="AL215" s="1888"/>
      <c r="AM215" s="1888"/>
      <c r="AN215" s="1888"/>
      <c r="AO215" s="1888"/>
      <c r="AP215" s="1888"/>
      <c r="AQ215" s="1888"/>
      <c r="AR215" s="1888"/>
      <c r="AS215" s="1888"/>
      <c r="AT215" s="1888"/>
      <c r="AU215" s="1888"/>
      <c r="AV215" s="1888"/>
      <c r="AW215" s="1888"/>
      <c r="AX215" s="1888"/>
      <c r="AY215" s="1888"/>
      <c r="AZ215" s="1888"/>
      <c r="BA215" s="1888"/>
      <c r="BB215" s="1888"/>
      <c r="BC215" s="1888"/>
      <c r="BD215" s="1929"/>
      <c r="BE215" s="1929"/>
      <c r="BF215" s="1833"/>
      <c r="BG215" s="1833"/>
      <c r="BH215" s="1833"/>
      <c r="BI215" s="1833"/>
      <c r="BJ215" s="1833"/>
    </row>
    <row r="216" spans="2:62" ht="20.25" customHeight="1">
      <c r="B216" s="1745"/>
      <c r="C216" s="1759"/>
      <c r="D216" s="1759"/>
      <c r="E216" s="1759"/>
      <c r="F216" s="1759"/>
      <c r="G216" s="1759"/>
      <c r="H216" s="1759"/>
      <c r="I216" s="1792"/>
      <c r="J216" s="1805" t="s">
        <v>534</v>
      </c>
      <c r="K216" s="1805"/>
      <c r="L216" s="1805"/>
      <c r="M216" s="1805"/>
      <c r="N216" s="1805"/>
      <c r="O216" s="1805"/>
      <c r="P216" s="1805"/>
      <c r="Q216" s="1805"/>
      <c r="R216" s="1805"/>
      <c r="S216" s="1805"/>
      <c r="T216" s="1815"/>
      <c r="U216" s="1805"/>
      <c r="V216" s="1805"/>
      <c r="W216" s="1805"/>
      <c r="X216" s="1805"/>
      <c r="Y216" s="1805"/>
      <c r="Z216" s="1893"/>
      <c r="AA216" s="1893"/>
      <c r="AB216" s="1893"/>
      <c r="AC216" s="1893"/>
      <c r="AD216" s="1893"/>
      <c r="AE216" s="1893"/>
      <c r="AF216" s="1893"/>
      <c r="AG216" s="1893"/>
      <c r="AH216" s="1893"/>
      <c r="AI216" s="1893"/>
      <c r="AJ216" s="1893"/>
      <c r="AK216" s="1893"/>
      <c r="AL216" s="1893"/>
      <c r="AM216" s="1893"/>
      <c r="AN216" s="1893"/>
      <c r="AO216" s="1893"/>
      <c r="AP216" s="1893"/>
      <c r="AQ216" s="1893"/>
      <c r="AR216" s="1893"/>
      <c r="AS216" s="1893"/>
      <c r="AT216" s="1893"/>
      <c r="AU216" s="1893"/>
      <c r="AV216" s="1893"/>
      <c r="AW216" s="1893"/>
      <c r="AX216" s="1893"/>
      <c r="AY216" s="1893"/>
      <c r="AZ216" s="1893"/>
      <c r="BA216" s="1893"/>
      <c r="BB216" s="1893"/>
      <c r="BC216" s="1893"/>
      <c r="BD216" s="1927"/>
      <c r="BE216" s="1929"/>
      <c r="BF216" s="1833"/>
      <c r="BG216" s="1833"/>
      <c r="BH216" s="1833"/>
      <c r="BI216" s="1833"/>
      <c r="BJ216" s="1833"/>
    </row>
    <row r="217" spans="2:62" ht="20.25" customHeight="1">
      <c r="B217" s="1745"/>
      <c r="C217" s="1759"/>
      <c r="D217" s="1759"/>
      <c r="E217" s="1759"/>
      <c r="F217" s="1759"/>
      <c r="G217" s="1759"/>
      <c r="H217" s="1759"/>
      <c r="I217" s="1792"/>
      <c r="J217" s="1805"/>
      <c r="K217" s="1805"/>
      <c r="L217" s="1805"/>
      <c r="M217" s="1805"/>
      <c r="N217" s="1805"/>
      <c r="O217" s="1805"/>
      <c r="P217" s="1805"/>
      <c r="Q217" s="1805"/>
      <c r="R217" s="1805"/>
      <c r="S217" s="1805"/>
      <c r="T217" s="1815"/>
      <c r="U217" s="1805"/>
      <c r="V217" s="1805"/>
      <c r="W217" s="1805"/>
      <c r="X217" s="1805"/>
      <c r="Y217" s="1805"/>
      <c r="Z217" s="1893"/>
      <c r="AA217" s="1805" t="s">
        <v>777</v>
      </c>
      <c r="AB217" s="1805"/>
      <c r="AC217" s="1805"/>
      <c r="AD217" s="1805"/>
      <c r="AE217" s="1805"/>
      <c r="AF217" s="1805"/>
      <c r="AG217" s="1893"/>
      <c r="AH217" s="1893"/>
      <c r="AI217" s="1893"/>
      <c r="AJ217" s="1893"/>
      <c r="AK217" s="1893"/>
      <c r="AL217" s="1893"/>
      <c r="AM217" s="1893"/>
      <c r="AN217" s="1927"/>
      <c r="AO217" s="1929"/>
      <c r="AP217" s="1833"/>
      <c r="AQ217" s="1833"/>
      <c r="AR217" s="1833"/>
      <c r="AS217" s="1833"/>
      <c r="AT217" s="1833"/>
    </row>
    <row r="218" spans="2:62" ht="20.25" customHeight="1">
      <c r="B218" s="1745"/>
      <c r="C218" s="1759"/>
      <c r="D218" s="1759"/>
      <c r="E218" s="1759"/>
      <c r="F218" s="1759"/>
      <c r="G218" s="1759"/>
      <c r="H218" s="1759"/>
      <c r="I218" s="1792"/>
      <c r="J218" s="1805"/>
      <c r="K218" s="1811" t="s">
        <v>749</v>
      </c>
      <c r="L218" s="1811"/>
      <c r="M218" s="1811" t="s">
        <v>353</v>
      </c>
      <c r="N218" s="1811"/>
      <c r="O218" s="1811"/>
      <c r="P218" s="1811"/>
      <c r="Q218" s="1805"/>
      <c r="R218" s="1842" t="s">
        <v>669</v>
      </c>
      <c r="S218" s="1842"/>
      <c r="T218" s="1842"/>
      <c r="U218" s="1842"/>
      <c r="V218" s="1817"/>
      <c r="W218" s="1889" t="s">
        <v>748</v>
      </c>
      <c r="X218" s="1889"/>
      <c r="Y218" s="1793"/>
      <c r="Z218" s="1893"/>
      <c r="AA218" s="1813" t="s">
        <v>779</v>
      </c>
      <c r="AB218" s="1813"/>
      <c r="AC218" s="1813" t="s">
        <v>757</v>
      </c>
      <c r="AD218" s="1813"/>
      <c r="AE218" s="1813"/>
      <c r="AF218" s="1813"/>
      <c r="AG218" s="1893"/>
      <c r="AH218" s="1893"/>
      <c r="AI218" s="1893"/>
      <c r="AJ218" s="1893"/>
      <c r="AK218" s="1893"/>
      <c r="AL218" s="1893"/>
      <c r="AM218" s="1893"/>
      <c r="AN218" s="1927"/>
      <c r="AO218" s="1929"/>
      <c r="AP218" s="1791"/>
      <c r="AQ218" s="1791"/>
      <c r="AR218" s="1791"/>
      <c r="AS218" s="1791"/>
      <c r="AT218" s="1833"/>
    </row>
    <row r="219" spans="2:62" ht="20.25" customHeight="1">
      <c r="B219" s="1745"/>
      <c r="C219" s="1759"/>
      <c r="D219" s="1759"/>
      <c r="E219" s="1759"/>
      <c r="F219" s="1759"/>
      <c r="G219" s="1759"/>
      <c r="H219" s="1759"/>
      <c r="I219" s="1792"/>
      <c r="J219" s="1805"/>
      <c r="K219" s="1812"/>
      <c r="L219" s="1812"/>
      <c r="M219" s="1812" t="s">
        <v>758</v>
      </c>
      <c r="N219" s="1812"/>
      <c r="O219" s="1812" t="s">
        <v>763</v>
      </c>
      <c r="P219" s="1812"/>
      <c r="Q219" s="1805"/>
      <c r="R219" s="1812" t="s">
        <v>758</v>
      </c>
      <c r="S219" s="1812"/>
      <c r="T219" s="1812" t="s">
        <v>763</v>
      </c>
      <c r="U219" s="1812"/>
      <c r="V219" s="1817"/>
      <c r="W219" s="1889" t="s">
        <v>776</v>
      </c>
      <c r="X219" s="1889"/>
      <c r="Y219" s="1793"/>
      <c r="Z219" s="1893"/>
      <c r="AA219" s="1813" t="s">
        <v>751</v>
      </c>
      <c r="AB219" s="1813"/>
      <c r="AC219" s="1813" t="s">
        <v>782</v>
      </c>
      <c r="AD219" s="1813"/>
      <c r="AE219" s="1813"/>
      <c r="AF219" s="1813"/>
      <c r="AG219" s="1893"/>
      <c r="AH219" s="1893"/>
      <c r="AI219" s="1893"/>
      <c r="AJ219" s="1893"/>
      <c r="AK219" s="1893"/>
      <c r="AL219" s="1893"/>
      <c r="AM219" s="1893"/>
      <c r="AN219" s="1927"/>
      <c r="AO219" s="1929"/>
      <c r="AP219" s="1930"/>
      <c r="AQ219" s="1930"/>
      <c r="AR219" s="1930"/>
      <c r="AS219" s="1930"/>
      <c r="AT219" s="1833"/>
    </row>
    <row r="220" spans="2:62" ht="20.25" customHeight="1">
      <c r="B220" s="1745"/>
      <c r="C220" s="1759"/>
      <c r="D220" s="1759"/>
      <c r="E220" s="1759"/>
      <c r="F220" s="1759"/>
      <c r="G220" s="1759"/>
      <c r="H220" s="1759"/>
      <c r="I220" s="1792"/>
      <c r="J220" s="1805"/>
      <c r="K220" s="1813" t="s">
        <v>751</v>
      </c>
      <c r="L220" s="1813"/>
      <c r="M220" s="1827">
        <f>SUMIFS($BB$15:$BB$214,$F$15:$F$214,"看護職員",$H$15:$H$214,"A")</f>
        <v>0</v>
      </c>
      <c r="N220" s="1827"/>
      <c r="O220" s="1827">
        <f>SUMIFS($BD$15:$BD$214,$F$15:$F$214,"看護職員",$H$15:$H$214,"A")</f>
        <v>0</v>
      </c>
      <c r="P220" s="1827"/>
      <c r="Q220" s="1839"/>
      <c r="R220" s="1843">
        <v>0</v>
      </c>
      <c r="S220" s="1843"/>
      <c r="T220" s="1843">
        <v>0</v>
      </c>
      <c r="U220" s="1843"/>
      <c r="V220" s="1878"/>
      <c r="W220" s="1890">
        <v>0</v>
      </c>
      <c r="X220" s="1900"/>
      <c r="Y220" s="1793"/>
      <c r="Z220" s="1893"/>
      <c r="AA220" s="1813" t="s">
        <v>192</v>
      </c>
      <c r="AB220" s="1813"/>
      <c r="AC220" s="1813" t="s">
        <v>783</v>
      </c>
      <c r="AD220" s="1813"/>
      <c r="AE220" s="1813"/>
      <c r="AF220" s="1813"/>
      <c r="AG220" s="1893"/>
      <c r="AH220" s="1893"/>
      <c r="AI220" s="1893"/>
      <c r="AJ220" s="1893"/>
      <c r="AK220" s="1893"/>
      <c r="AL220" s="1893"/>
      <c r="AM220" s="1893"/>
      <c r="AN220" s="1927"/>
      <c r="AO220" s="1929"/>
      <c r="AP220" s="1931"/>
      <c r="AQ220" s="1931"/>
      <c r="AR220" s="1931"/>
      <c r="AS220" s="1931"/>
      <c r="AT220" s="1833"/>
    </row>
    <row r="221" spans="2:62" ht="20.25" customHeight="1">
      <c r="B221" s="1745"/>
      <c r="C221" s="1759"/>
      <c r="D221" s="1759"/>
      <c r="E221" s="1759"/>
      <c r="F221" s="1759"/>
      <c r="G221" s="1759"/>
      <c r="H221" s="1759"/>
      <c r="I221" s="1792"/>
      <c r="J221" s="1805"/>
      <c r="K221" s="1813" t="s">
        <v>192</v>
      </c>
      <c r="L221" s="1813"/>
      <c r="M221" s="1827">
        <f>SUMIFS($BB$15:$BB$214,$F$15:$F$214,"看護職員",$H$15:$H$214,"B")</f>
        <v>0</v>
      </c>
      <c r="N221" s="1827"/>
      <c r="O221" s="1827">
        <f>SUMIFS($BD$15:$BD$214,$F$15:$F$214,"看護職員",$H$15:$H$214,"B")</f>
        <v>0</v>
      </c>
      <c r="P221" s="1827"/>
      <c r="Q221" s="1839"/>
      <c r="R221" s="1843">
        <v>0</v>
      </c>
      <c r="S221" s="1843"/>
      <c r="T221" s="1843">
        <v>0</v>
      </c>
      <c r="U221" s="1843"/>
      <c r="V221" s="1878"/>
      <c r="W221" s="1890">
        <v>0</v>
      </c>
      <c r="X221" s="1900"/>
      <c r="Y221" s="1793"/>
      <c r="Z221" s="1893"/>
      <c r="AA221" s="1813" t="s">
        <v>702</v>
      </c>
      <c r="AB221" s="1813"/>
      <c r="AC221" s="1813" t="s">
        <v>1</v>
      </c>
      <c r="AD221" s="1813"/>
      <c r="AE221" s="1813"/>
      <c r="AF221" s="1813"/>
      <c r="AG221" s="1893"/>
      <c r="AH221" s="1893"/>
      <c r="AI221" s="1893"/>
      <c r="AJ221" s="1893"/>
      <c r="AK221" s="1893"/>
      <c r="AL221" s="1893"/>
      <c r="AM221" s="1893"/>
      <c r="AN221" s="1927"/>
      <c r="AO221" s="1929"/>
      <c r="AP221" s="1833"/>
      <c r="AQ221" s="1833"/>
      <c r="AR221" s="1833"/>
      <c r="AS221" s="1833"/>
      <c r="AT221" s="1833"/>
    </row>
    <row r="222" spans="2:62" ht="20.25" customHeight="1">
      <c r="B222" s="1745"/>
      <c r="C222" s="1759"/>
      <c r="D222" s="1759"/>
      <c r="E222" s="1759"/>
      <c r="F222" s="1759"/>
      <c r="G222" s="1759"/>
      <c r="H222" s="1759"/>
      <c r="I222" s="1792"/>
      <c r="J222" s="1805"/>
      <c r="K222" s="1813" t="s">
        <v>702</v>
      </c>
      <c r="L222" s="1813"/>
      <c r="M222" s="1827">
        <f>SUMIFS($BB$15:$BB$214,$F$15:$F$214,"看護職員",$H$15:$H$214,"C")</f>
        <v>0</v>
      </c>
      <c r="N222" s="1827"/>
      <c r="O222" s="1827">
        <f>SUMIFS($BD$15:$BD$214,$F$15:$F$214,"看護職員",$H$15:$H$214,"C")</f>
        <v>0</v>
      </c>
      <c r="P222" s="1827"/>
      <c r="Q222" s="1839"/>
      <c r="R222" s="1843">
        <v>0</v>
      </c>
      <c r="S222" s="1843"/>
      <c r="T222" s="1843">
        <v>0</v>
      </c>
      <c r="U222" s="1843"/>
      <c r="V222" s="1878"/>
      <c r="W222" s="1891" t="s">
        <v>41</v>
      </c>
      <c r="X222" s="1901"/>
      <c r="Y222" s="1793"/>
      <c r="Z222" s="1893"/>
      <c r="AA222" s="1813" t="s">
        <v>752</v>
      </c>
      <c r="AB222" s="1813"/>
      <c r="AC222" s="1813" t="s">
        <v>74</v>
      </c>
      <c r="AD222" s="1813"/>
      <c r="AE222" s="1813"/>
      <c r="AF222" s="1813"/>
      <c r="AG222" s="1893"/>
      <c r="AH222" s="1893"/>
      <c r="AI222" s="1893"/>
      <c r="AJ222" s="1893"/>
      <c r="AK222" s="1893"/>
      <c r="AL222" s="1893"/>
      <c r="AM222" s="1893"/>
      <c r="AN222" s="1927"/>
      <c r="AO222" s="1929"/>
      <c r="AP222" s="1833"/>
      <c r="AQ222" s="1833"/>
      <c r="AR222" s="1833"/>
      <c r="AS222" s="1833"/>
      <c r="AT222" s="1833"/>
    </row>
    <row r="223" spans="2:62" ht="20.25" customHeight="1">
      <c r="B223" s="1745"/>
      <c r="C223" s="1759"/>
      <c r="D223" s="1759"/>
      <c r="E223" s="1759"/>
      <c r="F223" s="1759"/>
      <c r="G223" s="1759"/>
      <c r="H223" s="1759"/>
      <c r="I223" s="1792"/>
      <c r="J223" s="1805"/>
      <c r="K223" s="1813" t="s">
        <v>752</v>
      </c>
      <c r="L223" s="1813"/>
      <c r="M223" s="1827">
        <f>SUMIFS($BB$15:$BB$214,$F$15:$F$214,"看護職員",$H$15:$H$214,"D")</f>
        <v>0</v>
      </c>
      <c r="N223" s="1827"/>
      <c r="O223" s="1827">
        <f>SUMIFS($BD$15:$BD$214,$F$15:$F$214,"看護職員",$H$15:$H$214,"D")</f>
        <v>0</v>
      </c>
      <c r="P223" s="1827"/>
      <c r="Q223" s="1839"/>
      <c r="R223" s="1843">
        <v>0</v>
      </c>
      <c r="S223" s="1843"/>
      <c r="T223" s="1843">
        <v>0</v>
      </c>
      <c r="U223" s="1843"/>
      <c r="V223" s="1878"/>
      <c r="W223" s="1891" t="s">
        <v>41</v>
      </c>
      <c r="X223" s="1901"/>
      <c r="Y223" s="1793"/>
      <c r="Z223" s="1893"/>
      <c r="AA223" s="1793"/>
      <c r="AB223" s="1793"/>
      <c r="AC223" s="1793"/>
      <c r="AD223" s="1793"/>
      <c r="AE223" s="1793"/>
      <c r="AF223" s="1793"/>
      <c r="AG223" s="1793"/>
      <c r="AH223" s="1793"/>
      <c r="AI223" s="1793"/>
      <c r="AJ223" s="1793"/>
      <c r="AK223" s="1793"/>
      <c r="AL223" s="1793"/>
      <c r="AM223" s="1793"/>
      <c r="AN223" s="1793"/>
      <c r="AP223" s="1833"/>
      <c r="AQ223" s="1833"/>
      <c r="AR223" s="1833"/>
      <c r="AS223" s="1833"/>
      <c r="AT223" s="1833"/>
    </row>
    <row r="224" spans="2:62" ht="20.25" customHeight="1">
      <c r="B224" s="1745"/>
      <c r="C224" s="1759"/>
      <c r="D224" s="1759"/>
      <c r="E224" s="1759"/>
      <c r="F224" s="1759"/>
      <c r="G224" s="1759"/>
      <c r="H224" s="1759"/>
      <c r="I224" s="1792"/>
      <c r="J224" s="1805"/>
      <c r="K224" s="1813" t="s">
        <v>428</v>
      </c>
      <c r="L224" s="1813"/>
      <c r="M224" s="1827">
        <f>SUM(M220:N223)</f>
        <v>0</v>
      </c>
      <c r="N224" s="1827"/>
      <c r="O224" s="1827">
        <f>SUM(O220:P223)</f>
        <v>0</v>
      </c>
      <c r="P224" s="1827"/>
      <c r="Q224" s="1839"/>
      <c r="R224" s="1827">
        <f>SUM(R220:S223)</f>
        <v>0</v>
      </c>
      <c r="S224" s="1827"/>
      <c r="T224" s="1827">
        <f>SUM(T220:U223)</f>
        <v>0</v>
      </c>
      <c r="U224" s="1827"/>
      <c r="V224" s="1878"/>
      <c r="W224" s="1892">
        <f>SUM(W220:X221)</f>
        <v>0</v>
      </c>
      <c r="X224" s="1902"/>
      <c r="Y224" s="1793"/>
      <c r="Z224" s="1893"/>
      <c r="AA224" s="1793"/>
      <c r="AB224" s="1793"/>
      <c r="AC224" s="1793"/>
      <c r="AD224" s="1793"/>
      <c r="AE224" s="1793"/>
      <c r="AF224" s="1793"/>
      <c r="AG224" s="1793"/>
      <c r="AH224" s="1793"/>
      <c r="AI224" s="1793"/>
      <c r="AJ224" s="1793"/>
      <c r="AK224" s="1793"/>
      <c r="AL224" s="1793"/>
      <c r="AM224" s="1793"/>
      <c r="AN224" s="1793"/>
      <c r="AP224" s="1833"/>
      <c r="AQ224" s="1833"/>
      <c r="AR224" s="1833"/>
      <c r="AS224" s="1833"/>
      <c r="AT224" s="1833"/>
    </row>
    <row r="225" spans="2:46" ht="20.25" customHeight="1">
      <c r="B225" s="1745"/>
      <c r="C225" s="1759"/>
      <c r="D225" s="1759"/>
      <c r="E225" s="1759"/>
      <c r="F225" s="1759"/>
      <c r="G225" s="1759"/>
      <c r="H225" s="1759"/>
      <c r="I225" s="1792"/>
      <c r="J225" s="1792"/>
      <c r="K225" s="1814"/>
      <c r="L225" s="1814"/>
      <c r="M225" s="1814"/>
      <c r="N225" s="1814"/>
      <c r="O225" s="1834"/>
      <c r="P225" s="1834"/>
      <c r="Q225" s="1834"/>
      <c r="R225" s="1844"/>
      <c r="S225" s="1844"/>
      <c r="T225" s="1844"/>
      <c r="U225" s="1844"/>
      <c r="V225" s="1879"/>
      <c r="W225" s="1893"/>
      <c r="X225" s="1893"/>
      <c r="Y225" s="1893"/>
      <c r="Z225" s="1893"/>
      <c r="AA225" s="1793"/>
      <c r="AB225" s="1793"/>
      <c r="AC225" s="1793"/>
      <c r="AD225" s="1793"/>
      <c r="AE225" s="1793"/>
      <c r="AF225" s="1793"/>
      <c r="AG225" s="1793"/>
      <c r="AH225" s="1793"/>
      <c r="AI225" s="1793"/>
      <c r="AJ225" s="1793"/>
      <c r="AK225" s="1793"/>
      <c r="AL225" s="1793"/>
      <c r="AM225" s="1793"/>
      <c r="AN225" s="1793"/>
      <c r="AP225" s="1833"/>
      <c r="AQ225" s="1833"/>
      <c r="AR225" s="1833"/>
      <c r="AS225" s="1833"/>
      <c r="AT225" s="1833"/>
    </row>
    <row r="226" spans="2:46" ht="20.25" customHeight="1">
      <c r="B226" s="1745"/>
      <c r="C226" s="1759"/>
      <c r="D226" s="1759"/>
      <c r="E226" s="1759"/>
      <c r="F226" s="1759"/>
      <c r="G226" s="1759"/>
      <c r="H226" s="1759"/>
      <c r="I226" s="1792"/>
      <c r="J226" s="1792"/>
      <c r="K226" s="1815" t="s">
        <v>541</v>
      </c>
      <c r="L226" s="1805"/>
      <c r="M226" s="1805"/>
      <c r="N226" s="1805"/>
      <c r="O226" s="1805"/>
      <c r="P226" s="1805"/>
      <c r="Q226" s="1840" t="s">
        <v>768</v>
      </c>
      <c r="R226" s="1845" t="s">
        <v>769</v>
      </c>
      <c r="S226" s="1849"/>
      <c r="T226" s="1859"/>
      <c r="U226" s="1859"/>
      <c r="V226" s="1805"/>
      <c r="W226" s="1805"/>
      <c r="X226" s="1805"/>
      <c r="Y226" s="1893"/>
      <c r="Z226" s="1893"/>
      <c r="AA226" s="1793"/>
      <c r="AB226" s="1793"/>
      <c r="AC226" s="1793"/>
      <c r="AD226" s="1793"/>
      <c r="AE226" s="1793"/>
      <c r="AF226" s="1793"/>
      <c r="AG226" s="1793"/>
      <c r="AH226" s="1793"/>
      <c r="AI226" s="1793"/>
      <c r="AJ226" s="1793"/>
      <c r="AK226" s="1793"/>
      <c r="AL226" s="1793"/>
      <c r="AM226" s="1793"/>
      <c r="AN226" s="1793"/>
      <c r="AP226" s="1833"/>
      <c r="AQ226" s="1833"/>
      <c r="AR226" s="1833"/>
      <c r="AS226" s="1833"/>
      <c r="AT226" s="1833"/>
    </row>
    <row r="227" spans="2:46" ht="20.25" customHeight="1">
      <c r="B227" s="1745"/>
      <c r="C227" s="1759"/>
      <c r="D227" s="1759"/>
      <c r="E227" s="1759"/>
      <c r="F227" s="1759"/>
      <c r="G227" s="1759"/>
      <c r="H227" s="1759"/>
      <c r="I227" s="1792"/>
      <c r="J227" s="1792"/>
      <c r="K227" s="1805" t="s">
        <v>686</v>
      </c>
      <c r="L227" s="1805"/>
      <c r="M227" s="1805"/>
      <c r="N227" s="1805"/>
      <c r="O227" s="1805"/>
      <c r="P227" s="1805" t="s">
        <v>760</v>
      </c>
      <c r="Q227" s="1805"/>
      <c r="R227" s="1805"/>
      <c r="S227" s="1805"/>
      <c r="T227" s="1815"/>
      <c r="U227" s="1805"/>
      <c r="V227" s="1805"/>
      <c r="W227" s="1805"/>
      <c r="X227" s="1805"/>
      <c r="Y227" s="1893"/>
      <c r="Z227" s="1893"/>
      <c r="AA227" s="1793"/>
      <c r="AB227" s="1793"/>
      <c r="AC227" s="1793"/>
      <c r="AD227" s="1793"/>
      <c r="AE227" s="1793"/>
      <c r="AF227" s="1793"/>
      <c r="AG227" s="1793"/>
      <c r="AH227" s="1793"/>
      <c r="AI227" s="1793"/>
      <c r="AJ227" s="1793"/>
      <c r="AK227" s="1793"/>
      <c r="AL227" s="1793"/>
      <c r="AM227" s="1793"/>
      <c r="AN227" s="1793"/>
      <c r="AP227" s="1833"/>
      <c r="AQ227" s="1833"/>
      <c r="AR227" s="1833"/>
      <c r="AS227" s="1833"/>
      <c r="AT227" s="1833"/>
    </row>
    <row r="228" spans="2:46" ht="20.25" customHeight="1">
      <c r="B228" s="1745"/>
      <c r="C228" s="1759"/>
      <c r="D228" s="1759"/>
      <c r="E228" s="1759"/>
      <c r="F228" s="1759"/>
      <c r="G228" s="1759"/>
      <c r="H228" s="1759"/>
      <c r="I228" s="1792"/>
      <c r="J228" s="1792"/>
      <c r="K228" s="1805" t="str">
        <f>IF($R$226="週","対象時間数（週平均）","対象時間数（当月合計）")</f>
        <v>対象時間数（週平均）</v>
      </c>
      <c r="L228" s="1805"/>
      <c r="M228" s="1805"/>
      <c r="N228" s="1805"/>
      <c r="O228" s="1805"/>
      <c r="P228" s="1805" t="str">
        <f>IF($R$226="週","週に勤務すべき時間数","当月に勤務すべき時間数")</f>
        <v>週に勤務すべき時間数</v>
      </c>
      <c r="Q228" s="1805"/>
      <c r="R228" s="1805"/>
      <c r="S228" s="1805"/>
      <c r="T228" s="1815"/>
      <c r="U228" s="1805" t="s">
        <v>771</v>
      </c>
      <c r="V228" s="1805"/>
      <c r="W228" s="1805"/>
      <c r="X228" s="1805"/>
      <c r="Y228" s="1893"/>
      <c r="Z228" s="1893"/>
      <c r="AA228" s="1793"/>
      <c r="AB228" s="1793"/>
      <c r="AC228" s="1793"/>
      <c r="AD228" s="1793"/>
      <c r="AE228" s="1793"/>
      <c r="AF228" s="1793"/>
      <c r="AG228" s="1793"/>
      <c r="AH228" s="1793"/>
      <c r="AI228" s="1793"/>
      <c r="AJ228" s="1793"/>
      <c r="AK228" s="1793"/>
      <c r="AL228" s="1793"/>
      <c r="AM228" s="1793"/>
      <c r="AN228" s="1793"/>
      <c r="AP228" s="1833"/>
      <c r="AQ228" s="1833"/>
      <c r="AR228" s="1833"/>
      <c r="AS228" s="1833"/>
      <c r="AT228" s="1833"/>
    </row>
    <row r="229" spans="2:46" ht="20.25" customHeight="1">
      <c r="I229" s="1793"/>
      <c r="J229" s="1793"/>
      <c r="K229" s="1816">
        <f>IF($R$226="週",T224,R224)</f>
        <v>0</v>
      </c>
      <c r="L229" s="1816"/>
      <c r="M229" s="1816"/>
      <c r="N229" s="1816"/>
      <c r="O229" s="1811" t="s">
        <v>249</v>
      </c>
      <c r="P229" s="1813">
        <f>IF($R$226="週",$BA$6,$BE$6)</f>
        <v>40</v>
      </c>
      <c r="Q229" s="1813"/>
      <c r="R229" s="1813"/>
      <c r="S229" s="1813"/>
      <c r="T229" s="1811" t="s">
        <v>628</v>
      </c>
      <c r="U229" s="1838">
        <f>ROUNDDOWN(K229/P229,1)</f>
        <v>0</v>
      </c>
      <c r="V229" s="1838"/>
      <c r="W229" s="1838"/>
      <c r="X229" s="1838"/>
      <c r="Y229" s="1793"/>
      <c r="Z229" s="1793"/>
    </row>
    <row r="230" spans="2:46" ht="20.25" customHeight="1">
      <c r="I230" s="1793"/>
      <c r="J230" s="1793"/>
      <c r="K230" s="1805"/>
      <c r="L230" s="1805"/>
      <c r="M230" s="1805"/>
      <c r="N230" s="1805"/>
      <c r="O230" s="1805"/>
      <c r="P230" s="1805"/>
      <c r="Q230" s="1805"/>
      <c r="R230" s="1805"/>
      <c r="S230" s="1805"/>
      <c r="T230" s="1815"/>
      <c r="U230" s="1805" t="s">
        <v>319</v>
      </c>
      <c r="V230" s="1805"/>
      <c r="W230" s="1805"/>
      <c r="X230" s="1805"/>
      <c r="Y230" s="1793"/>
      <c r="Z230" s="1793"/>
    </row>
    <row r="231" spans="2:46" ht="20.25" customHeight="1">
      <c r="I231" s="1793"/>
      <c r="J231" s="1793"/>
      <c r="K231" s="1805" t="s">
        <v>753</v>
      </c>
      <c r="L231" s="1805"/>
      <c r="M231" s="1805"/>
      <c r="N231" s="1805"/>
      <c r="O231" s="1805"/>
      <c r="P231" s="1805"/>
      <c r="Q231" s="1805"/>
      <c r="R231" s="1805"/>
      <c r="S231" s="1805"/>
      <c r="T231" s="1815"/>
      <c r="U231" s="1805"/>
      <c r="V231" s="1805"/>
      <c r="W231" s="1805"/>
      <c r="X231" s="1805"/>
      <c r="Y231" s="1793"/>
      <c r="Z231" s="1793"/>
    </row>
    <row r="232" spans="2:46" ht="20.25" customHeight="1">
      <c r="I232" s="1793"/>
      <c r="J232" s="1793"/>
      <c r="K232" s="1805" t="s">
        <v>748</v>
      </c>
      <c r="L232" s="1805"/>
      <c r="M232" s="1805"/>
      <c r="N232" s="1805"/>
      <c r="O232" s="1805"/>
      <c r="P232" s="1805"/>
      <c r="Q232" s="1805"/>
      <c r="R232" s="1805"/>
      <c r="S232" s="1805"/>
      <c r="T232" s="1815"/>
      <c r="U232" s="1811"/>
      <c r="V232" s="1811"/>
      <c r="W232" s="1811"/>
      <c r="X232" s="1811"/>
      <c r="Y232" s="1793"/>
      <c r="Z232" s="1793"/>
    </row>
    <row r="233" spans="2:46" ht="20.25" customHeight="1">
      <c r="I233" s="1793"/>
      <c r="J233" s="1793"/>
      <c r="K233" s="1817" t="s">
        <v>358</v>
      </c>
      <c r="L233" s="1817"/>
      <c r="M233" s="1817"/>
      <c r="N233" s="1817"/>
      <c r="O233" s="1817"/>
      <c r="P233" s="1805" t="s">
        <v>765</v>
      </c>
      <c r="Q233" s="1817"/>
      <c r="R233" s="1817"/>
      <c r="S233" s="1817"/>
      <c r="T233" s="1817"/>
      <c r="U233" s="1812" t="s">
        <v>428</v>
      </c>
      <c r="V233" s="1812"/>
      <c r="W233" s="1812"/>
      <c r="X233" s="1812"/>
      <c r="Y233" s="1793"/>
      <c r="Z233" s="1793"/>
    </row>
    <row r="234" spans="2:46" ht="20.25" customHeight="1">
      <c r="I234" s="1793"/>
      <c r="J234" s="1793"/>
      <c r="K234" s="1813">
        <f>W224</f>
        <v>0</v>
      </c>
      <c r="L234" s="1813"/>
      <c r="M234" s="1813"/>
      <c r="N234" s="1813"/>
      <c r="O234" s="1811" t="s">
        <v>764</v>
      </c>
      <c r="P234" s="1838">
        <f>U229</f>
        <v>0</v>
      </c>
      <c r="Q234" s="1838"/>
      <c r="R234" s="1838"/>
      <c r="S234" s="1838"/>
      <c r="T234" s="1811" t="s">
        <v>628</v>
      </c>
      <c r="U234" s="1867">
        <f>ROUNDDOWN(K234+P234,1)</f>
        <v>0</v>
      </c>
      <c r="V234" s="1867"/>
      <c r="W234" s="1867"/>
      <c r="X234" s="1867"/>
      <c r="Y234" s="1903"/>
      <c r="Z234" s="1903"/>
    </row>
    <row r="235" spans="2:46" ht="20.25" customHeight="1"/>
    <row r="236" spans="2:46" ht="20.25" customHeight="1"/>
    <row r="237" spans="2:46" ht="20.25" customHeight="1"/>
    <row r="238" spans="2:46" ht="20.25" customHeight="1"/>
    <row r="239" spans="2:46" ht="20.25" customHeight="1"/>
    <row r="240" spans="2:46"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75" spans="3:59">
      <c r="AQ275" s="1818"/>
      <c r="AR275" s="1818"/>
      <c r="AS275" s="1818"/>
      <c r="AT275" s="1818"/>
      <c r="AU275" s="1818"/>
      <c r="AV275" s="1818"/>
      <c r="AW275" s="1818"/>
      <c r="AX275" s="1818"/>
      <c r="AY275" s="1818"/>
      <c r="AZ275" s="1818"/>
      <c r="BA275" s="1818"/>
      <c r="BB275" s="1818"/>
      <c r="BC275" s="1818"/>
      <c r="BD275" s="1818"/>
      <c r="BE275" s="1818"/>
    </row>
    <row r="276" spans="3:59">
      <c r="AQ276" s="1818"/>
      <c r="AR276" s="1818"/>
      <c r="AS276" s="1818"/>
      <c r="AT276" s="1818"/>
      <c r="AU276" s="1818"/>
      <c r="AV276" s="1818"/>
      <c r="AW276" s="1818"/>
      <c r="AX276" s="1818"/>
      <c r="AY276" s="1818"/>
      <c r="AZ276" s="1818"/>
      <c r="BA276" s="1818"/>
      <c r="BB276" s="1818"/>
      <c r="BC276" s="1818"/>
      <c r="BD276" s="1818"/>
      <c r="BE276" s="1818"/>
    </row>
    <row r="281" spans="3:59">
      <c r="C281" s="1760"/>
      <c r="D281" s="1760"/>
      <c r="E281" s="1760"/>
      <c r="F281" s="1760"/>
      <c r="G281" s="1760"/>
      <c r="H281" s="1760"/>
      <c r="I281" s="1760"/>
      <c r="J281" s="1760"/>
      <c r="K281" s="1818"/>
      <c r="L281" s="1818"/>
      <c r="M281" s="1818"/>
      <c r="N281" s="1818"/>
      <c r="O281" s="1818"/>
      <c r="P281" s="1818"/>
      <c r="Q281" s="1818"/>
      <c r="R281" s="1818"/>
      <c r="S281" s="1818"/>
      <c r="T281" s="1818"/>
      <c r="U281" s="1818"/>
      <c r="V281" s="1818"/>
      <c r="W281" s="1818"/>
      <c r="X281" s="1818"/>
      <c r="Y281" s="1818"/>
      <c r="Z281" s="1818"/>
      <c r="AA281" s="1818"/>
      <c r="AB281" s="1818"/>
      <c r="AC281" s="1818"/>
      <c r="AD281" s="1818"/>
      <c r="AE281" s="1818"/>
      <c r="AF281" s="1818"/>
      <c r="AG281" s="1818"/>
      <c r="AH281" s="1818"/>
      <c r="AI281" s="1818"/>
      <c r="AJ281" s="1818"/>
      <c r="AK281" s="1818"/>
      <c r="AL281" s="1818"/>
      <c r="AM281" s="1818"/>
      <c r="AN281" s="1818"/>
      <c r="AO281" s="1818"/>
      <c r="AP281" s="1818"/>
      <c r="BF281" s="1818"/>
      <c r="BG281" s="1818"/>
    </row>
    <row r="282" spans="3:59">
      <c r="C282" s="1760"/>
      <c r="D282" s="1760"/>
      <c r="E282" s="1760"/>
      <c r="F282" s="1760"/>
      <c r="G282" s="1760"/>
      <c r="H282" s="1760"/>
      <c r="I282" s="1760"/>
      <c r="J282" s="1760"/>
      <c r="K282" s="1818"/>
      <c r="L282" s="1818"/>
      <c r="M282" s="1818"/>
      <c r="N282" s="1818"/>
      <c r="O282" s="1818"/>
      <c r="P282" s="1818"/>
      <c r="Q282" s="1818"/>
      <c r="R282" s="1818"/>
      <c r="S282" s="1818"/>
      <c r="T282" s="1818"/>
      <c r="U282" s="1818"/>
      <c r="V282" s="1818"/>
      <c r="W282" s="1818"/>
      <c r="X282" s="1818"/>
      <c r="Y282" s="1818"/>
      <c r="Z282" s="1818"/>
      <c r="AA282" s="1818"/>
      <c r="AB282" s="1818"/>
      <c r="AC282" s="1818"/>
      <c r="AD282" s="1818"/>
      <c r="AE282" s="1818"/>
      <c r="AF282" s="1818"/>
      <c r="AG282" s="1818"/>
      <c r="AH282" s="1818"/>
      <c r="AI282" s="1818"/>
      <c r="AJ282" s="1818"/>
      <c r="AK282" s="1818"/>
      <c r="AL282" s="1818"/>
      <c r="AM282" s="1818"/>
      <c r="AN282" s="1818"/>
      <c r="AO282" s="1818"/>
      <c r="AP282" s="1818"/>
      <c r="BF282" s="1818"/>
      <c r="BG282" s="1818"/>
    </row>
    <row r="283" spans="3:59">
      <c r="C283" s="1761"/>
      <c r="D283" s="1761"/>
      <c r="E283" s="1761"/>
      <c r="F283" s="1761"/>
      <c r="G283" s="1761"/>
      <c r="H283" s="1761"/>
      <c r="I283" s="1761"/>
      <c r="J283" s="1761"/>
      <c r="K283" s="1760"/>
      <c r="L283" s="1760"/>
    </row>
    <row r="284" spans="3:59">
      <c r="C284" s="1761"/>
      <c r="D284" s="1761"/>
      <c r="E284" s="1761"/>
      <c r="F284" s="1761"/>
      <c r="G284" s="1761"/>
      <c r="H284" s="1761"/>
      <c r="I284" s="1761"/>
      <c r="J284" s="1761"/>
      <c r="K284" s="1760"/>
      <c r="L284" s="1760"/>
    </row>
    <row r="285" spans="3:59">
      <c r="C285" s="1760"/>
      <c r="D285" s="1760"/>
      <c r="E285" s="1760"/>
      <c r="F285" s="1760"/>
      <c r="G285" s="1760"/>
      <c r="H285" s="1760"/>
      <c r="I285" s="1760"/>
      <c r="J285" s="1760"/>
    </row>
    <row r="286" spans="3:59">
      <c r="C286" s="1760"/>
      <c r="D286" s="1760"/>
      <c r="E286" s="1760"/>
      <c r="F286" s="1760"/>
      <c r="G286" s="1760"/>
      <c r="H286" s="1760"/>
      <c r="I286" s="1760"/>
      <c r="J286" s="1760"/>
    </row>
    <row r="287" spans="3:59">
      <c r="C287" s="1760"/>
      <c r="D287" s="1760"/>
      <c r="E287" s="1760"/>
      <c r="F287" s="1760"/>
      <c r="G287" s="1760"/>
      <c r="H287" s="1760"/>
      <c r="I287" s="1760"/>
      <c r="J287" s="1760"/>
    </row>
    <row r="288" spans="3:59">
      <c r="C288" s="1760"/>
      <c r="D288" s="1760"/>
      <c r="E288" s="1760"/>
      <c r="F288" s="1760"/>
      <c r="G288" s="1760"/>
      <c r="H288" s="1760"/>
      <c r="I288" s="1760"/>
      <c r="J288" s="1760"/>
    </row>
  </sheetData>
  <mergeCells count="1083">
    <mergeCell ref="AT1:BI1"/>
    <mergeCell ref="AC2:AD2"/>
    <mergeCell ref="AF2:AG2"/>
    <mergeCell ref="AJ2:AK2"/>
    <mergeCell ref="AT2:BI2"/>
    <mergeCell ref="BE3:BH3"/>
    <mergeCell ref="BE4:BH4"/>
    <mergeCell ref="BA6:BB6"/>
    <mergeCell ref="BE6:BF6"/>
    <mergeCell ref="BE8:BF8"/>
    <mergeCell ref="W10:BA10"/>
    <mergeCell ref="W11:AC11"/>
    <mergeCell ref="AD11:AJ11"/>
    <mergeCell ref="AK11:AQ11"/>
    <mergeCell ref="AR11:AX11"/>
    <mergeCell ref="AY11:BA11"/>
    <mergeCell ref="BB15:BC15"/>
    <mergeCell ref="BD15:BE15"/>
    <mergeCell ref="BB16:BC16"/>
    <mergeCell ref="BD16:BE16"/>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B75:BC75"/>
    <mergeCell ref="BD75:BE75"/>
    <mergeCell ref="BB76:BC76"/>
    <mergeCell ref="BD76:BE76"/>
    <mergeCell ref="BB77:BC77"/>
    <mergeCell ref="BD77:BE77"/>
    <mergeCell ref="BB78:BC78"/>
    <mergeCell ref="BD78:BE78"/>
    <mergeCell ref="BB79:BC79"/>
    <mergeCell ref="BD79:BE79"/>
    <mergeCell ref="BB80:BC80"/>
    <mergeCell ref="BD80:BE80"/>
    <mergeCell ref="BB81:BC81"/>
    <mergeCell ref="BD81:BE81"/>
    <mergeCell ref="BB82:BC82"/>
    <mergeCell ref="BD82:BE82"/>
    <mergeCell ref="BB83:BC83"/>
    <mergeCell ref="BD83:BE83"/>
    <mergeCell ref="BB84:BC84"/>
    <mergeCell ref="BD84:BE84"/>
    <mergeCell ref="BB85:BC85"/>
    <mergeCell ref="BD85:BE85"/>
    <mergeCell ref="BB86:BC86"/>
    <mergeCell ref="BD86:BE86"/>
    <mergeCell ref="BB87:BC87"/>
    <mergeCell ref="BD87:BE87"/>
    <mergeCell ref="BB88:BC88"/>
    <mergeCell ref="BD88:BE88"/>
    <mergeCell ref="BB89:BC89"/>
    <mergeCell ref="BD89:BE89"/>
    <mergeCell ref="BB90:BC90"/>
    <mergeCell ref="BD90:BE90"/>
    <mergeCell ref="BB91:BC91"/>
    <mergeCell ref="BD91:BE91"/>
    <mergeCell ref="BB92:BC92"/>
    <mergeCell ref="BD92:BE92"/>
    <mergeCell ref="BB93:BC93"/>
    <mergeCell ref="BD93:BE93"/>
    <mergeCell ref="BB94:BC94"/>
    <mergeCell ref="BD94:BE94"/>
    <mergeCell ref="BB95:BC95"/>
    <mergeCell ref="BD95:BE95"/>
    <mergeCell ref="BB96:BC96"/>
    <mergeCell ref="BD96:BE96"/>
    <mergeCell ref="BB97:BC97"/>
    <mergeCell ref="BD97:BE97"/>
    <mergeCell ref="BB98:BC98"/>
    <mergeCell ref="BD98:BE98"/>
    <mergeCell ref="BB99:BC99"/>
    <mergeCell ref="BD99:BE99"/>
    <mergeCell ref="BB100:BC100"/>
    <mergeCell ref="BD100:BE100"/>
    <mergeCell ref="BB101:BC101"/>
    <mergeCell ref="BD101:BE101"/>
    <mergeCell ref="BB102:BC102"/>
    <mergeCell ref="BD102:BE102"/>
    <mergeCell ref="BB103:BC103"/>
    <mergeCell ref="BD103:BE103"/>
    <mergeCell ref="BB104:BC104"/>
    <mergeCell ref="BD104:BE104"/>
    <mergeCell ref="BB105:BC105"/>
    <mergeCell ref="BD105:BE105"/>
    <mergeCell ref="BB106:BC106"/>
    <mergeCell ref="BD106:BE106"/>
    <mergeCell ref="BB107:BC107"/>
    <mergeCell ref="BD107:BE107"/>
    <mergeCell ref="BB108:BC108"/>
    <mergeCell ref="BD108:BE108"/>
    <mergeCell ref="BB109:BC109"/>
    <mergeCell ref="BD109:BE109"/>
    <mergeCell ref="BB110:BC110"/>
    <mergeCell ref="BD110:BE110"/>
    <mergeCell ref="BB111:BC111"/>
    <mergeCell ref="BD111:BE111"/>
    <mergeCell ref="BB112:BC112"/>
    <mergeCell ref="BD112:BE112"/>
    <mergeCell ref="BB113:BC113"/>
    <mergeCell ref="BD113:BE113"/>
    <mergeCell ref="BB114:BC114"/>
    <mergeCell ref="BD114:BE114"/>
    <mergeCell ref="BB115:BC115"/>
    <mergeCell ref="BD115:BE115"/>
    <mergeCell ref="BB116:BC116"/>
    <mergeCell ref="BD116:BE116"/>
    <mergeCell ref="BB117:BC117"/>
    <mergeCell ref="BD117:BE117"/>
    <mergeCell ref="BB118:BC118"/>
    <mergeCell ref="BD118:BE118"/>
    <mergeCell ref="BB119:BC119"/>
    <mergeCell ref="BD119:BE119"/>
    <mergeCell ref="BB120:BC120"/>
    <mergeCell ref="BD120:BE120"/>
    <mergeCell ref="BB121:BC121"/>
    <mergeCell ref="BD121:BE121"/>
    <mergeCell ref="BB122:BC122"/>
    <mergeCell ref="BD122:BE122"/>
    <mergeCell ref="BB123:BC123"/>
    <mergeCell ref="BD123:BE123"/>
    <mergeCell ref="BB124:BC124"/>
    <mergeCell ref="BD124:BE124"/>
    <mergeCell ref="BB125:BC125"/>
    <mergeCell ref="BD125:BE125"/>
    <mergeCell ref="BB126:BC126"/>
    <mergeCell ref="BD126:BE126"/>
    <mergeCell ref="BB127:BC127"/>
    <mergeCell ref="BD127:BE127"/>
    <mergeCell ref="BB128:BC128"/>
    <mergeCell ref="BD128:BE128"/>
    <mergeCell ref="BB129:BC129"/>
    <mergeCell ref="BD129:BE129"/>
    <mergeCell ref="BB130:BC130"/>
    <mergeCell ref="BD130:BE130"/>
    <mergeCell ref="BB131:BC131"/>
    <mergeCell ref="BD131:BE131"/>
    <mergeCell ref="BB132:BC132"/>
    <mergeCell ref="BD132:BE132"/>
    <mergeCell ref="BB133:BC133"/>
    <mergeCell ref="BD133:BE133"/>
    <mergeCell ref="BB134:BC134"/>
    <mergeCell ref="BD134:BE134"/>
    <mergeCell ref="BB135:BC135"/>
    <mergeCell ref="BD135:BE135"/>
    <mergeCell ref="BB136:BC136"/>
    <mergeCell ref="BD136:BE136"/>
    <mergeCell ref="BB137:BC137"/>
    <mergeCell ref="BD137:BE137"/>
    <mergeCell ref="BB138:BC138"/>
    <mergeCell ref="BD138:BE138"/>
    <mergeCell ref="BB139:BC139"/>
    <mergeCell ref="BD139:BE139"/>
    <mergeCell ref="BB140:BC140"/>
    <mergeCell ref="BD140:BE140"/>
    <mergeCell ref="BB141:BC141"/>
    <mergeCell ref="BD141:BE141"/>
    <mergeCell ref="BB142:BC142"/>
    <mergeCell ref="BD142:BE142"/>
    <mergeCell ref="BB143:BC143"/>
    <mergeCell ref="BD143:BE143"/>
    <mergeCell ref="BB144:BC144"/>
    <mergeCell ref="BD144:BE144"/>
    <mergeCell ref="BB145:BC145"/>
    <mergeCell ref="BD145:BE145"/>
    <mergeCell ref="BB146:BC146"/>
    <mergeCell ref="BD146:BE146"/>
    <mergeCell ref="BB147:BC147"/>
    <mergeCell ref="BD147:BE147"/>
    <mergeCell ref="BB148:BC148"/>
    <mergeCell ref="BD148:BE148"/>
    <mergeCell ref="BB149:BC149"/>
    <mergeCell ref="BD149:BE149"/>
    <mergeCell ref="BB150:BC150"/>
    <mergeCell ref="BD150:BE150"/>
    <mergeCell ref="BB151:BC151"/>
    <mergeCell ref="BD151:BE151"/>
    <mergeCell ref="BB152:BC152"/>
    <mergeCell ref="BD152:BE152"/>
    <mergeCell ref="BB153:BC153"/>
    <mergeCell ref="BD153:BE153"/>
    <mergeCell ref="BB154:BC154"/>
    <mergeCell ref="BD154:BE154"/>
    <mergeCell ref="BB155:BC155"/>
    <mergeCell ref="BD155:BE155"/>
    <mergeCell ref="BB156:BC156"/>
    <mergeCell ref="BD156:BE156"/>
    <mergeCell ref="BB157:BC157"/>
    <mergeCell ref="BD157:BE157"/>
    <mergeCell ref="BB158:BC158"/>
    <mergeCell ref="BD158:BE158"/>
    <mergeCell ref="BB159:BC159"/>
    <mergeCell ref="BD159:BE159"/>
    <mergeCell ref="BB160:BC160"/>
    <mergeCell ref="BD160:BE160"/>
    <mergeCell ref="BB161:BC161"/>
    <mergeCell ref="BD161:BE161"/>
    <mergeCell ref="BB162:BC162"/>
    <mergeCell ref="BD162:BE162"/>
    <mergeCell ref="BB163:BC163"/>
    <mergeCell ref="BD163:BE163"/>
    <mergeCell ref="BB164:BC164"/>
    <mergeCell ref="BD164:BE164"/>
    <mergeCell ref="BB165:BC165"/>
    <mergeCell ref="BD165:BE165"/>
    <mergeCell ref="BB166:BC166"/>
    <mergeCell ref="BD166:BE166"/>
    <mergeCell ref="BB167:BC167"/>
    <mergeCell ref="BD167:BE167"/>
    <mergeCell ref="BB168:BC168"/>
    <mergeCell ref="BD168:BE168"/>
    <mergeCell ref="BB169:BC169"/>
    <mergeCell ref="BD169:BE169"/>
    <mergeCell ref="BB170:BC170"/>
    <mergeCell ref="BD170:BE170"/>
    <mergeCell ref="BB171:BC171"/>
    <mergeCell ref="BD171:BE171"/>
    <mergeCell ref="BB172:BC172"/>
    <mergeCell ref="BD172:BE172"/>
    <mergeCell ref="BB173:BC173"/>
    <mergeCell ref="BD173:BE173"/>
    <mergeCell ref="BB174:BC174"/>
    <mergeCell ref="BD174:BE174"/>
    <mergeCell ref="BB175:BC175"/>
    <mergeCell ref="BD175:BE175"/>
    <mergeCell ref="BB176:BC176"/>
    <mergeCell ref="BD176:BE176"/>
    <mergeCell ref="BB177:BC177"/>
    <mergeCell ref="BD177:BE177"/>
    <mergeCell ref="BB178:BC178"/>
    <mergeCell ref="BD178:BE178"/>
    <mergeCell ref="BB179:BC179"/>
    <mergeCell ref="BD179:BE179"/>
    <mergeCell ref="BB180:BC180"/>
    <mergeCell ref="BD180:BE180"/>
    <mergeCell ref="BB181:BC181"/>
    <mergeCell ref="BD181:BE181"/>
    <mergeCell ref="BB182:BC182"/>
    <mergeCell ref="BD182:BE182"/>
    <mergeCell ref="BB183:BC183"/>
    <mergeCell ref="BD183:BE183"/>
    <mergeCell ref="BB184:BC184"/>
    <mergeCell ref="BD184:BE184"/>
    <mergeCell ref="BB185:BC185"/>
    <mergeCell ref="BD185:BE185"/>
    <mergeCell ref="BB186:BC186"/>
    <mergeCell ref="BD186:BE186"/>
    <mergeCell ref="BB187:BC187"/>
    <mergeCell ref="BD187:BE187"/>
    <mergeCell ref="BB188:BC188"/>
    <mergeCell ref="BD188:BE188"/>
    <mergeCell ref="BB189:BC189"/>
    <mergeCell ref="BD189:BE189"/>
    <mergeCell ref="BB190:BC190"/>
    <mergeCell ref="BD190:BE190"/>
    <mergeCell ref="BB191:BC191"/>
    <mergeCell ref="BD191:BE191"/>
    <mergeCell ref="BB192:BC192"/>
    <mergeCell ref="BD192:BE192"/>
    <mergeCell ref="BB193:BC193"/>
    <mergeCell ref="BD193:BE193"/>
    <mergeCell ref="BB194:BC194"/>
    <mergeCell ref="BD194:BE194"/>
    <mergeCell ref="BB195:BC195"/>
    <mergeCell ref="BD195:BE195"/>
    <mergeCell ref="BB196:BC196"/>
    <mergeCell ref="BD196:BE196"/>
    <mergeCell ref="BB197:BC197"/>
    <mergeCell ref="BD197:BE197"/>
    <mergeCell ref="BB198:BC198"/>
    <mergeCell ref="BD198:BE198"/>
    <mergeCell ref="BB199:BC199"/>
    <mergeCell ref="BD199:BE199"/>
    <mergeCell ref="BB200:BC200"/>
    <mergeCell ref="BD200:BE200"/>
    <mergeCell ref="BB201:BC201"/>
    <mergeCell ref="BD201:BE201"/>
    <mergeCell ref="BB202:BC202"/>
    <mergeCell ref="BD202:BE202"/>
    <mergeCell ref="BB203:BC203"/>
    <mergeCell ref="BD203:BE203"/>
    <mergeCell ref="BB204:BC204"/>
    <mergeCell ref="BD204:BE204"/>
    <mergeCell ref="BB205:BC205"/>
    <mergeCell ref="BD205:BE205"/>
    <mergeCell ref="BB206:BC206"/>
    <mergeCell ref="BD206:BE206"/>
    <mergeCell ref="BB207:BC207"/>
    <mergeCell ref="BD207:BE207"/>
    <mergeCell ref="BB208:BC208"/>
    <mergeCell ref="BD208:BE208"/>
    <mergeCell ref="BB209:BC209"/>
    <mergeCell ref="BD209:BE209"/>
    <mergeCell ref="BB210:BC210"/>
    <mergeCell ref="BD210:BE210"/>
    <mergeCell ref="BB211:BC211"/>
    <mergeCell ref="BD211:BE211"/>
    <mergeCell ref="BB212:BC212"/>
    <mergeCell ref="BD212:BE212"/>
    <mergeCell ref="BB213:BC213"/>
    <mergeCell ref="BD213:BE213"/>
    <mergeCell ref="BB214:BC214"/>
    <mergeCell ref="BD214:BE214"/>
    <mergeCell ref="AP217:AS217"/>
    <mergeCell ref="M218:P218"/>
    <mergeCell ref="R218:U218"/>
    <mergeCell ref="AA218:AB218"/>
    <mergeCell ref="AC218:AF218"/>
    <mergeCell ref="AP218:AS218"/>
    <mergeCell ref="M219:N219"/>
    <mergeCell ref="O219:P219"/>
    <mergeCell ref="R219:S219"/>
    <mergeCell ref="T219:U219"/>
    <mergeCell ref="AA219:AB219"/>
    <mergeCell ref="AC219:AF219"/>
    <mergeCell ref="AP219:AS219"/>
    <mergeCell ref="K220:L220"/>
    <mergeCell ref="M220:N220"/>
    <mergeCell ref="O220:P220"/>
    <mergeCell ref="R220:S220"/>
    <mergeCell ref="T220:U220"/>
    <mergeCell ref="W220:X220"/>
    <mergeCell ref="AA220:AB220"/>
    <mergeCell ref="AC220:AF220"/>
    <mergeCell ref="K221:L221"/>
    <mergeCell ref="M221:N221"/>
    <mergeCell ref="O221:P221"/>
    <mergeCell ref="R221:S221"/>
    <mergeCell ref="T221:U221"/>
    <mergeCell ref="W221:X221"/>
    <mergeCell ref="AA221:AB221"/>
    <mergeCell ref="AC221:AF221"/>
    <mergeCell ref="K222:L222"/>
    <mergeCell ref="M222:N222"/>
    <mergeCell ref="O222:P222"/>
    <mergeCell ref="R222:S222"/>
    <mergeCell ref="T222:U222"/>
    <mergeCell ref="W222:X222"/>
    <mergeCell ref="AA222:AB222"/>
    <mergeCell ref="AC222:AF222"/>
    <mergeCell ref="K223:L223"/>
    <mergeCell ref="M223:N223"/>
    <mergeCell ref="O223:P223"/>
    <mergeCell ref="R223:S223"/>
    <mergeCell ref="T223:U223"/>
    <mergeCell ref="W223:X223"/>
    <mergeCell ref="K224:L224"/>
    <mergeCell ref="M224:N224"/>
    <mergeCell ref="O224:P224"/>
    <mergeCell ref="R224:S224"/>
    <mergeCell ref="T224:U224"/>
    <mergeCell ref="W224:X224"/>
    <mergeCell ref="R226:S226"/>
    <mergeCell ref="K229:N229"/>
    <mergeCell ref="P229:S229"/>
    <mergeCell ref="U229:X229"/>
    <mergeCell ref="U232:X232"/>
    <mergeCell ref="U233:X233"/>
    <mergeCell ref="K234:N234"/>
    <mergeCell ref="P234:S234"/>
    <mergeCell ref="U234:X234"/>
    <mergeCell ref="B10:B14"/>
    <mergeCell ref="C10:D14"/>
    <mergeCell ref="I10:J14"/>
    <mergeCell ref="K10:N14"/>
    <mergeCell ref="O10:S14"/>
    <mergeCell ref="BB10:BC14"/>
    <mergeCell ref="BD10:BE14"/>
    <mergeCell ref="BF10:BJ14"/>
    <mergeCell ref="B15:B16"/>
    <mergeCell ref="C15:D16"/>
    <mergeCell ref="I15:J16"/>
    <mergeCell ref="K15:N16"/>
    <mergeCell ref="O15:S16"/>
    <mergeCell ref="BF15: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B75:B76"/>
    <mergeCell ref="C75:D76"/>
    <mergeCell ref="I75:J76"/>
    <mergeCell ref="K75:N76"/>
    <mergeCell ref="O75:S76"/>
    <mergeCell ref="BF75:BJ76"/>
    <mergeCell ref="B77:B78"/>
    <mergeCell ref="C77:D78"/>
    <mergeCell ref="I77:J78"/>
    <mergeCell ref="K77:N78"/>
    <mergeCell ref="O77:S78"/>
    <mergeCell ref="BF77:BJ78"/>
    <mergeCell ref="B79:B80"/>
    <mergeCell ref="C79:D80"/>
    <mergeCell ref="I79:J80"/>
    <mergeCell ref="K79:N80"/>
    <mergeCell ref="O79:S80"/>
    <mergeCell ref="BF79:BJ80"/>
    <mergeCell ref="B81:B82"/>
    <mergeCell ref="C81:D82"/>
    <mergeCell ref="I81:J82"/>
    <mergeCell ref="K81:N82"/>
    <mergeCell ref="O81:S82"/>
    <mergeCell ref="BF81:BJ82"/>
    <mergeCell ref="B83:B84"/>
    <mergeCell ref="C83:D84"/>
    <mergeCell ref="I83:J84"/>
    <mergeCell ref="K83:N84"/>
    <mergeCell ref="O83:S84"/>
    <mergeCell ref="BF83:BJ84"/>
    <mergeCell ref="B85:B86"/>
    <mergeCell ref="C85:D86"/>
    <mergeCell ref="I85:J86"/>
    <mergeCell ref="K85:N86"/>
    <mergeCell ref="O85:S86"/>
    <mergeCell ref="BF85:BJ86"/>
    <mergeCell ref="B87:B88"/>
    <mergeCell ref="C87:D88"/>
    <mergeCell ref="I87:J88"/>
    <mergeCell ref="K87:N88"/>
    <mergeCell ref="O87:S88"/>
    <mergeCell ref="BF87:BJ88"/>
    <mergeCell ref="B89:B90"/>
    <mergeCell ref="C89:D90"/>
    <mergeCell ref="I89:J90"/>
    <mergeCell ref="K89:N90"/>
    <mergeCell ref="O89:S90"/>
    <mergeCell ref="BF89:BJ90"/>
    <mergeCell ref="B91:B92"/>
    <mergeCell ref="C91:D92"/>
    <mergeCell ref="I91:J92"/>
    <mergeCell ref="K91:N92"/>
    <mergeCell ref="O91:S92"/>
    <mergeCell ref="BF91:BJ92"/>
    <mergeCell ref="B93:B94"/>
    <mergeCell ref="C93:D94"/>
    <mergeCell ref="I93:J94"/>
    <mergeCell ref="K93:N94"/>
    <mergeCell ref="O93:S94"/>
    <mergeCell ref="BF93:BJ94"/>
    <mergeCell ref="B95:B96"/>
    <mergeCell ref="C95:D96"/>
    <mergeCell ref="I95:J96"/>
    <mergeCell ref="K95:N96"/>
    <mergeCell ref="O95:S96"/>
    <mergeCell ref="BF95:BJ96"/>
    <mergeCell ref="B97:B98"/>
    <mergeCell ref="C97:D98"/>
    <mergeCell ref="I97:J98"/>
    <mergeCell ref="K97:N98"/>
    <mergeCell ref="O97:S98"/>
    <mergeCell ref="BF97:BJ98"/>
    <mergeCell ref="B99:B100"/>
    <mergeCell ref="C99:D100"/>
    <mergeCell ref="I99:J100"/>
    <mergeCell ref="K99:N100"/>
    <mergeCell ref="O99:S100"/>
    <mergeCell ref="BF99:BJ100"/>
    <mergeCell ref="B101:B102"/>
    <mergeCell ref="C101:D102"/>
    <mergeCell ref="I101:J102"/>
    <mergeCell ref="K101:N102"/>
    <mergeCell ref="O101:S102"/>
    <mergeCell ref="BF101:BJ102"/>
    <mergeCell ref="B103:B104"/>
    <mergeCell ref="C103:D104"/>
    <mergeCell ref="I103:J104"/>
    <mergeCell ref="K103:N104"/>
    <mergeCell ref="O103:S104"/>
    <mergeCell ref="BF103:BJ104"/>
    <mergeCell ref="B105:B106"/>
    <mergeCell ref="C105:D106"/>
    <mergeCell ref="I105:J106"/>
    <mergeCell ref="K105:N106"/>
    <mergeCell ref="O105:S106"/>
    <mergeCell ref="BF105:BJ106"/>
    <mergeCell ref="B107:B108"/>
    <mergeCell ref="C107:D108"/>
    <mergeCell ref="I107:J108"/>
    <mergeCell ref="K107:N108"/>
    <mergeCell ref="O107:S108"/>
    <mergeCell ref="BF107:BJ108"/>
    <mergeCell ref="B109:B110"/>
    <mergeCell ref="C109:D110"/>
    <mergeCell ref="I109:J110"/>
    <mergeCell ref="K109:N110"/>
    <mergeCell ref="O109:S110"/>
    <mergeCell ref="BF109:BJ110"/>
    <mergeCell ref="B111:B112"/>
    <mergeCell ref="C111:D112"/>
    <mergeCell ref="I111:J112"/>
    <mergeCell ref="K111:N112"/>
    <mergeCell ref="O111:S112"/>
    <mergeCell ref="BF111:BJ112"/>
    <mergeCell ref="B113:B114"/>
    <mergeCell ref="C113:D114"/>
    <mergeCell ref="I113:J114"/>
    <mergeCell ref="K113:N114"/>
    <mergeCell ref="O113:S114"/>
    <mergeCell ref="BF113:BJ114"/>
    <mergeCell ref="B115:B116"/>
    <mergeCell ref="C115:D116"/>
    <mergeCell ref="I115:J116"/>
    <mergeCell ref="K115:N116"/>
    <mergeCell ref="O115:S116"/>
    <mergeCell ref="BF115:BJ116"/>
    <mergeCell ref="B117:B118"/>
    <mergeCell ref="C117:D118"/>
    <mergeCell ref="I117:J118"/>
    <mergeCell ref="K117:N118"/>
    <mergeCell ref="O117:S118"/>
    <mergeCell ref="BF117:BJ118"/>
    <mergeCell ref="B119:B120"/>
    <mergeCell ref="C119:D120"/>
    <mergeCell ref="I119:J120"/>
    <mergeCell ref="K119:N120"/>
    <mergeCell ref="O119:S120"/>
    <mergeCell ref="BF119:BJ120"/>
    <mergeCell ref="B121:B122"/>
    <mergeCell ref="C121:D122"/>
    <mergeCell ref="I121:J122"/>
    <mergeCell ref="K121:N122"/>
    <mergeCell ref="O121:S122"/>
    <mergeCell ref="BF121:BJ122"/>
    <mergeCell ref="B123:B124"/>
    <mergeCell ref="C123:D124"/>
    <mergeCell ref="I123:J124"/>
    <mergeCell ref="K123:N124"/>
    <mergeCell ref="O123:S124"/>
    <mergeCell ref="BF123:BJ124"/>
    <mergeCell ref="B125:B126"/>
    <mergeCell ref="C125:D126"/>
    <mergeCell ref="I125:J126"/>
    <mergeCell ref="K125:N126"/>
    <mergeCell ref="O125:S126"/>
    <mergeCell ref="BF125:BJ126"/>
    <mergeCell ref="B127:B128"/>
    <mergeCell ref="C127:D128"/>
    <mergeCell ref="I127:J128"/>
    <mergeCell ref="K127:N128"/>
    <mergeCell ref="O127:S128"/>
    <mergeCell ref="BF127:BJ128"/>
    <mergeCell ref="B129:B130"/>
    <mergeCell ref="C129:D130"/>
    <mergeCell ref="I129:J130"/>
    <mergeCell ref="K129:N130"/>
    <mergeCell ref="O129:S130"/>
    <mergeCell ref="BF129:BJ130"/>
    <mergeCell ref="B131:B132"/>
    <mergeCell ref="C131:D132"/>
    <mergeCell ref="I131:J132"/>
    <mergeCell ref="K131:N132"/>
    <mergeCell ref="O131:S132"/>
    <mergeCell ref="BF131:BJ132"/>
    <mergeCell ref="B133:B134"/>
    <mergeCell ref="C133:D134"/>
    <mergeCell ref="I133:J134"/>
    <mergeCell ref="K133:N134"/>
    <mergeCell ref="O133:S134"/>
    <mergeCell ref="BF133:BJ134"/>
    <mergeCell ref="B135:B136"/>
    <mergeCell ref="C135:D136"/>
    <mergeCell ref="I135:J136"/>
    <mergeCell ref="K135:N136"/>
    <mergeCell ref="O135:S136"/>
    <mergeCell ref="BF135:BJ136"/>
    <mergeCell ref="B137:B138"/>
    <mergeCell ref="C137:D138"/>
    <mergeCell ref="I137:J138"/>
    <mergeCell ref="K137:N138"/>
    <mergeCell ref="O137:S138"/>
    <mergeCell ref="BF137:BJ138"/>
    <mergeCell ref="B139:B140"/>
    <mergeCell ref="C139:D140"/>
    <mergeCell ref="I139:J140"/>
    <mergeCell ref="K139:N140"/>
    <mergeCell ref="O139:S140"/>
    <mergeCell ref="BF139:BJ140"/>
    <mergeCell ref="B141:B142"/>
    <mergeCell ref="C141:D142"/>
    <mergeCell ref="I141:J142"/>
    <mergeCell ref="K141:N142"/>
    <mergeCell ref="O141:S142"/>
    <mergeCell ref="BF141:BJ142"/>
    <mergeCell ref="B143:B144"/>
    <mergeCell ref="C143:D144"/>
    <mergeCell ref="I143:J144"/>
    <mergeCell ref="K143:N144"/>
    <mergeCell ref="O143:S144"/>
    <mergeCell ref="BF143:BJ144"/>
    <mergeCell ref="B145:B146"/>
    <mergeCell ref="C145:D146"/>
    <mergeCell ref="I145:J146"/>
    <mergeCell ref="K145:N146"/>
    <mergeCell ref="O145:S146"/>
    <mergeCell ref="BF145:BJ146"/>
    <mergeCell ref="B147:B148"/>
    <mergeCell ref="C147:D148"/>
    <mergeCell ref="I147:J148"/>
    <mergeCell ref="K147:N148"/>
    <mergeCell ref="O147:S148"/>
    <mergeCell ref="BF147:BJ148"/>
    <mergeCell ref="B149:B150"/>
    <mergeCell ref="C149:D150"/>
    <mergeCell ref="I149:J150"/>
    <mergeCell ref="K149:N150"/>
    <mergeCell ref="O149:S150"/>
    <mergeCell ref="BF149:BJ150"/>
    <mergeCell ref="B151:B152"/>
    <mergeCell ref="C151:D152"/>
    <mergeCell ref="I151:J152"/>
    <mergeCell ref="K151:N152"/>
    <mergeCell ref="O151:S152"/>
    <mergeCell ref="BF151:BJ152"/>
    <mergeCell ref="B153:B154"/>
    <mergeCell ref="C153:D154"/>
    <mergeCell ref="I153:J154"/>
    <mergeCell ref="K153:N154"/>
    <mergeCell ref="O153:S154"/>
    <mergeCell ref="BF153:BJ154"/>
    <mergeCell ref="B155:B156"/>
    <mergeCell ref="C155:D156"/>
    <mergeCell ref="I155:J156"/>
    <mergeCell ref="K155:N156"/>
    <mergeCell ref="O155:S156"/>
    <mergeCell ref="BF155:BJ156"/>
    <mergeCell ref="B157:B158"/>
    <mergeCell ref="C157:D158"/>
    <mergeCell ref="I157:J158"/>
    <mergeCell ref="K157:N158"/>
    <mergeCell ref="O157:S158"/>
    <mergeCell ref="BF157:BJ158"/>
    <mergeCell ref="B159:B160"/>
    <mergeCell ref="C159:D160"/>
    <mergeCell ref="I159:J160"/>
    <mergeCell ref="K159:N160"/>
    <mergeCell ref="O159:S160"/>
    <mergeCell ref="BF159:BJ160"/>
    <mergeCell ref="B161:B162"/>
    <mergeCell ref="C161:D162"/>
    <mergeCell ref="I161:J162"/>
    <mergeCell ref="K161:N162"/>
    <mergeCell ref="O161:S162"/>
    <mergeCell ref="BF161:BJ162"/>
    <mergeCell ref="B163:B164"/>
    <mergeCell ref="C163:D164"/>
    <mergeCell ref="I163:J164"/>
    <mergeCell ref="K163:N164"/>
    <mergeCell ref="O163:S164"/>
    <mergeCell ref="BF163:BJ164"/>
    <mergeCell ref="B165:B166"/>
    <mergeCell ref="C165:D166"/>
    <mergeCell ref="I165:J166"/>
    <mergeCell ref="K165:N166"/>
    <mergeCell ref="O165:S166"/>
    <mergeCell ref="BF165:BJ166"/>
    <mergeCell ref="B167:B168"/>
    <mergeCell ref="C167:D168"/>
    <mergeCell ref="I167:J168"/>
    <mergeCell ref="K167:N168"/>
    <mergeCell ref="O167:S168"/>
    <mergeCell ref="BF167:BJ168"/>
    <mergeCell ref="B169:B170"/>
    <mergeCell ref="C169:D170"/>
    <mergeCell ref="I169:J170"/>
    <mergeCell ref="K169:N170"/>
    <mergeCell ref="O169:S170"/>
    <mergeCell ref="BF169:BJ170"/>
    <mergeCell ref="B171:B172"/>
    <mergeCell ref="C171:D172"/>
    <mergeCell ref="I171:J172"/>
    <mergeCell ref="K171:N172"/>
    <mergeCell ref="O171:S172"/>
    <mergeCell ref="BF171:BJ172"/>
    <mergeCell ref="B173:B174"/>
    <mergeCell ref="C173:D174"/>
    <mergeCell ref="I173:J174"/>
    <mergeCell ref="K173:N174"/>
    <mergeCell ref="O173:S174"/>
    <mergeCell ref="BF173:BJ174"/>
    <mergeCell ref="B175:B176"/>
    <mergeCell ref="C175:D176"/>
    <mergeCell ref="I175:J176"/>
    <mergeCell ref="K175:N176"/>
    <mergeCell ref="O175:S176"/>
    <mergeCell ref="BF175:BJ176"/>
    <mergeCell ref="B177:B178"/>
    <mergeCell ref="C177:D178"/>
    <mergeCell ref="I177:J178"/>
    <mergeCell ref="K177:N178"/>
    <mergeCell ref="O177:S178"/>
    <mergeCell ref="BF177:BJ178"/>
    <mergeCell ref="B179:B180"/>
    <mergeCell ref="C179:D180"/>
    <mergeCell ref="I179:J180"/>
    <mergeCell ref="K179:N180"/>
    <mergeCell ref="O179:S180"/>
    <mergeCell ref="BF179:BJ180"/>
    <mergeCell ref="B181:B182"/>
    <mergeCell ref="C181:D182"/>
    <mergeCell ref="I181:J182"/>
    <mergeCell ref="K181:N182"/>
    <mergeCell ref="O181:S182"/>
    <mergeCell ref="BF181:BJ182"/>
    <mergeCell ref="B183:B184"/>
    <mergeCell ref="C183:D184"/>
    <mergeCell ref="I183:J184"/>
    <mergeCell ref="K183:N184"/>
    <mergeCell ref="O183:S184"/>
    <mergeCell ref="BF183:BJ184"/>
    <mergeCell ref="B185:B186"/>
    <mergeCell ref="C185:D186"/>
    <mergeCell ref="I185:J186"/>
    <mergeCell ref="K185:N186"/>
    <mergeCell ref="O185:S186"/>
    <mergeCell ref="BF185:BJ186"/>
    <mergeCell ref="B187:B188"/>
    <mergeCell ref="C187:D188"/>
    <mergeCell ref="I187:J188"/>
    <mergeCell ref="K187:N188"/>
    <mergeCell ref="O187:S188"/>
    <mergeCell ref="BF187:BJ188"/>
    <mergeCell ref="B189:B190"/>
    <mergeCell ref="C189:D190"/>
    <mergeCell ref="I189:J190"/>
    <mergeCell ref="K189:N190"/>
    <mergeCell ref="O189:S190"/>
    <mergeCell ref="BF189:BJ190"/>
    <mergeCell ref="B191:B192"/>
    <mergeCell ref="C191:D192"/>
    <mergeCell ref="I191:J192"/>
    <mergeCell ref="K191:N192"/>
    <mergeCell ref="O191:S192"/>
    <mergeCell ref="BF191:BJ192"/>
    <mergeCell ref="B193:B194"/>
    <mergeCell ref="C193:D194"/>
    <mergeCell ref="I193:J194"/>
    <mergeCell ref="K193:N194"/>
    <mergeCell ref="O193:S194"/>
    <mergeCell ref="BF193:BJ194"/>
    <mergeCell ref="B195:B196"/>
    <mergeCell ref="C195:D196"/>
    <mergeCell ref="I195:J196"/>
    <mergeCell ref="K195:N196"/>
    <mergeCell ref="O195:S196"/>
    <mergeCell ref="BF195:BJ196"/>
    <mergeCell ref="B197:B198"/>
    <mergeCell ref="C197:D198"/>
    <mergeCell ref="I197:J198"/>
    <mergeCell ref="K197:N198"/>
    <mergeCell ref="O197:S198"/>
    <mergeCell ref="BF197:BJ198"/>
    <mergeCell ref="B199:B200"/>
    <mergeCell ref="C199:D200"/>
    <mergeCell ref="I199:J200"/>
    <mergeCell ref="K199:N200"/>
    <mergeCell ref="O199:S200"/>
    <mergeCell ref="BF199:BJ200"/>
    <mergeCell ref="B201:B202"/>
    <mergeCell ref="C201:D202"/>
    <mergeCell ref="I201:J202"/>
    <mergeCell ref="K201:N202"/>
    <mergeCell ref="O201:S202"/>
    <mergeCell ref="BF201:BJ202"/>
    <mergeCell ref="B203:B204"/>
    <mergeCell ref="C203:D204"/>
    <mergeCell ref="I203:J204"/>
    <mergeCell ref="K203:N204"/>
    <mergeCell ref="O203:S204"/>
    <mergeCell ref="BF203:BJ204"/>
    <mergeCell ref="B205:B206"/>
    <mergeCell ref="C205:D206"/>
    <mergeCell ref="I205:J206"/>
    <mergeCell ref="K205:N206"/>
    <mergeCell ref="O205:S206"/>
    <mergeCell ref="BF205:BJ206"/>
    <mergeCell ref="B207:B208"/>
    <mergeCell ref="C207:D208"/>
    <mergeCell ref="I207:J208"/>
    <mergeCell ref="K207:N208"/>
    <mergeCell ref="O207:S208"/>
    <mergeCell ref="BF207:BJ208"/>
    <mergeCell ref="B209:B210"/>
    <mergeCell ref="C209:D210"/>
    <mergeCell ref="I209:J210"/>
    <mergeCell ref="K209:N210"/>
    <mergeCell ref="O209:S210"/>
    <mergeCell ref="BF209:BJ210"/>
    <mergeCell ref="B211:B212"/>
    <mergeCell ref="C211:D212"/>
    <mergeCell ref="I211:J212"/>
    <mergeCell ref="K211:N212"/>
    <mergeCell ref="O211:S212"/>
    <mergeCell ref="BF211:BJ212"/>
    <mergeCell ref="B213:B214"/>
    <mergeCell ref="C213:D214"/>
    <mergeCell ref="I213:J214"/>
    <mergeCell ref="K213:N214"/>
    <mergeCell ref="O213:S214"/>
    <mergeCell ref="BF213:BJ214"/>
    <mergeCell ref="K218:L219"/>
  </mergeCells>
  <phoneticPr fontId="6"/>
  <conditionalFormatting sqref="W228:Z228">
    <cfRule type="expression" dxfId="4473" priority="238">
      <formula>OR(#REF!=$B215,#REF!=$B215)</formula>
    </cfRule>
  </conditionalFormatting>
  <conditionalFormatting sqref="Z218 W218:X218 W227:Z227">
    <cfRule type="expression" dxfId="4472" priority="239">
      <formula>OR(#REF!=$B216,#REF!=$B216)</formula>
    </cfRule>
  </conditionalFormatting>
  <conditionalFormatting sqref="BB16:BE16">
    <cfRule type="expression" dxfId="4471" priority="235">
      <formula>INDIRECT(ADDRESS(ROW(),COLUMN()))=TRUNC(INDIRECT(ADDRESS(ROW(),COLUMN())))</formula>
    </cfRule>
  </conditionalFormatting>
  <conditionalFormatting sqref="BB18:BE18">
    <cfRule type="expression" dxfId="4470" priority="234">
      <formula>INDIRECT(ADDRESS(ROW(),COLUMN()))=TRUNC(INDIRECT(ADDRESS(ROW(),COLUMN())))</formula>
    </cfRule>
  </conditionalFormatting>
  <conditionalFormatting sqref="BB20:BE20">
    <cfRule type="expression" dxfId="4469" priority="233">
      <formula>INDIRECT(ADDRESS(ROW(),COLUMN()))=TRUNC(INDIRECT(ADDRESS(ROW(),COLUMN())))</formula>
    </cfRule>
  </conditionalFormatting>
  <conditionalFormatting sqref="BB22:BE22">
    <cfRule type="expression" dxfId="4468" priority="232">
      <formula>INDIRECT(ADDRESS(ROW(),COLUMN()))=TRUNC(INDIRECT(ADDRESS(ROW(),COLUMN())))</formula>
    </cfRule>
  </conditionalFormatting>
  <conditionalFormatting sqref="BB24:BE24">
    <cfRule type="expression" dxfId="4467" priority="231">
      <formula>INDIRECT(ADDRESS(ROW(),COLUMN()))=TRUNC(INDIRECT(ADDRESS(ROW(),COLUMN())))</formula>
    </cfRule>
  </conditionalFormatting>
  <conditionalFormatting sqref="BB26:BE26">
    <cfRule type="expression" dxfId="4466" priority="230">
      <formula>INDIRECT(ADDRESS(ROW(),COLUMN()))=TRUNC(INDIRECT(ADDRESS(ROW(),COLUMN())))</formula>
    </cfRule>
  </conditionalFormatting>
  <conditionalFormatting sqref="BB28:BE28">
    <cfRule type="expression" dxfId="4465" priority="229">
      <formula>INDIRECT(ADDRESS(ROW(),COLUMN()))=TRUNC(INDIRECT(ADDRESS(ROW(),COLUMN())))</formula>
    </cfRule>
  </conditionalFormatting>
  <conditionalFormatting sqref="BB30:BE30">
    <cfRule type="expression" dxfId="4464" priority="228">
      <formula>INDIRECT(ADDRESS(ROW(),COLUMN()))=TRUNC(INDIRECT(ADDRESS(ROW(),COLUMN())))</formula>
    </cfRule>
  </conditionalFormatting>
  <conditionalFormatting sqref="BB32:BE32">
    <cfRule type="expression" dxfId="4463" priority="227">
      <formula>INDIRECT(ADDRESS(ROW(),COLUMN()))=TRUNC(INDIRECT(ADDRESS(ROW(),COLUMN())))</formula>
    </cfRule>
  </conditionalFormatting>
  <conditionalFormatting sqref="BB34:BE34">
    <cfRule type="expression" dxfId="4462" priority="226">
      <formula>INDIRECT(ADDRESS(ROW(),COLUMN()))=TRUNC(INDIRECT(ADDRESS(ROW(),COLUMN())))</formula>
    </cfRule>
  </conditionalFormatting>
  <conditionalFormatting sqref="BB36:BE36">
    <cfRule type="expression" dxfId="4461" priority="225">
      <formula>INDIRECT(ADDRESS(ROW(),COLUMN()))=TRUNC(INDIRECT(ADDRESS(ROW(),COLUMN())))</formula>
    </cfRule>
  </conditionalFormatting>
  <conditionalFormatting sqref="BB38:BE38">
    <cfRule type="expression" dxfId="4460" priority="224">
      <formula>INDIRECT(ADDRESS(ROW(),COLUMN()))=TRUNC(INDIRECT(ADDRESS(ROW(),COLUMN())))</formula>
    </cfRule>
  </conditionalFormatting>
  <conditionalFormatting sqref="BB40:BE40">
    <cfRule type="expression" dxfId="4459" priority="223">
      <formula>INDIRECT(ADDRESS(ROW(),COLUMN()))=TRUNC(INDIRECT(ADDRESS(ROW(),COLUMN())))</formula>
    </cfRule>
  </conditionalFormatting>
  <conditionalFormatting sqref="BB42:BE42">
    <cfRule type="expression" dxfId="4458" priority="222">
      <formula>INDIRECT(ADDRESS(ROW(),COLUMN()))=TRUNC(INDIRECT(ADDRESS(ROW(),COLUMN())))</formula>
    </cfRule>
  </conditionalFormatting>
  <conditionalFormatting sqref="BB44:BE44">
    <cfRule type="expression" dxfId="4457" priority="221">
      <formula>INDIRECT(ADDRESS(ROW(),COLUMN()))=TRUNC(INDIRECT(ADDRESS(ROW(),COLUMN())))</formula>
    </cfRule>
  </conditionalFormatting>
  <conditionalFormatting sqref="BB46:BE46">
    <cfRule type="expression" dxfId="4456" priority="220">
      <formula>INDIRECT(ADDRESS(ROW(),COLUMN()))=TRUNC(INDIRECT(ADDRESS(ROW(),COLUMN())))</formula>
    </cfRule>
  </conditionalFormatting>
  <conditionalFormatting sqref="BB48:BE48">
    <cfRule type="expression" dxfId="4455" priority="219">
      <formula>INDIRECT(ADDRESS(ROW(),COLUMN()))=TRUNC(INDIRECT(ADDRESS(ROW(),COLUMN())))</formula>
    </cfRule>
  </conditionalFormatting>
  <conditionalFormatting sqref="BB50:BE50">
    <cfRule type="expression" dxfId="4454" priority="218">
      <formula>INDIRECT(ADDRESS(ROW(),COLUMN()))=TRUNC(INDIRECT(ADDRESS(ROW(),COLUMN())))</formula>
    </cfRule>
  </conditionalFormatting>
  <conditionalFormatting sqref="BB52:BE52">
    <cfRule type="expression" dxfId="4453" priority="217">
      <formula>INDIRECT(ADDRESS(ROW(),COLUMN()))=TRUNC(INDIRECT(ADDRESS(ROW(),COLUMN())))</formula>
    </cfRule>
  </conditionalFormatting>
  <conditionalFormatting sqref="BB54:BE54">
    <cfRule type="expression" dxfId="4452" priority="216">
      <formula>INDIRECT(ADDRESS(ROW(),COLUMN()))=TRUNC(INDIRECT(ADDRESS(ROW(),COLUMN())))</formula>
    </cfRule>
  </conditionalFormatting>
  <conditionalFormatting sqref="BB56:BE56">
    <cfRule type="expression" dxfId="4451" priority="215">
      <formula>INDIRECT(ADDRESS(ROW(),COLUMN()))=TRUNC(INDIRECT(ADDRESS(ROW(),COLUMN())))</formula>
    </cfRule>
  </conditionalFormatting>
  <conditionalFormatting sqref="BB58:BE58">
    <cfRule type="expression" dxfId="4450" priority="214">
      <formula>INDIRECT(ADDRESS(ROW(),COLUMN()))=TRUNC(INDIRECT(ADDRESS(ROW(),COLUMN())))</formula>
    </cfRule>
  </conditionalFormatting>
  <conditionalFormatting sqref="BB60:BE60">
    <cfRule type="expression" dxfId="4449" priority="213">
      <formula>INDIRECT(ADDRESS(ROW(),COLUMN()))=TRUNC(INDIRECT(ADDRESS(ROW(),COLUMN())))</formula>
    </cfRule>
  </conditionalFormatting>
  <conditionalFormatting sqref="BB62:BE62">
    <cfRule type="expression" dxfId="4448" priority="212">
      <formula>INDIRECT(ADDRESS(ROW(),COLUMN()))=TRUNC(INDIRECT(ADDRESS(ROW(),COLUMN())))</formula>
    </cfRule>
  </conditionalFormatting>
  <conditionalFormatting sqref="BB64:BE64">
    <cfRule type="expression" dxfId="4447" priority="211">
      <formula>INDIRECT(ADDRESS(ROW(),COLUMN()))=TRUNC(INDIRECT(ADDRESS(ROW(),COLUMN())))</formula>
    </cfRule>
  </conditionalFormatting>
  <conditionalFormatting sqref="BB66:BE66">
    <cfRule type="expression" dxfId="4446" priority="210">
      <formula>INDIRECT(ADDRESS(ROW(),COLUMN()))=TRUNC(INDIRECT(ADDRESS(ROW(),COLUMN())))</formula>
    </cfRule>
  </conditionalFormatting>
  <conditionalFormatting sqref="BB68:BE68">
    <cfRule type="expression" dxfId="4445" priority="209">
      <formula>INDIRECT(ADDRESS(ROW(),COLUMN()))=TRUNC(INDIRECT(ADDRESS(ROW(),COLUMN())))</formula>
    </cfRule>
  </conditionalFormatting>
  <conditionalFormatting sqref="BB70:BE70">
    <cfRule type="expression" dxfId="4444" priority="208">
      <formula>INDIRECT(ADDRESS(ROW(),COLUMN()))=TRUNC(INDIRECT(ADDRESS(ROW(),COLUMN())))</formula>
    </cfRule>
  </conditionalFormatting>
  <conditionalFormatting sqref="BB72:BE72">
    <cfRule type="expression" dxfId="4443" priority="207">
      <formula>INDIRECT(ADDRESS(ROW(),COLUMN()))=TRUNC(INDIRECT(ADDRESS(ROW(),COLUMN())))</formula>
    </cfRule>
  </conditionalFormatting>
  <conditionalFormatting sqref="M220:X224">
    <cfRule type="expression" dxfId="4442" priority="205">
      <formula>INDIRECT(ADDRESS(ROW(),COLUMN()))=TRUNC(INDIRECT(ADDRESS(ROW(),COLUMN())))</formula>
    </cfRule>
  </conditionalFormatting>
  <conditionalFormatting sqref="K229:N229">
    <cfRule type="expression" dxfId="4441" priority="203">
      <formula>INDIRECT(ADDRESS(ROW(),COLUMN()))=TRUNC(INDIRECT(ADDRESS(ROW(),COLUMN())))</formula>
    </cfRule>
  </conditionalFormatting>
  <conditionalFormatting sqref="W16:BA16">
    <cfRule type="expression" dxfId="4440" priority="171">
      <formula>INDIRECT(ADDRESS(ROW(),COLUMN()))=TRUNC(INDIRECT(ADDRESS(ROW(),COLUMN())))</formula>
    </cfRule>
  </conditionalFormatting>
  <conditionalFormatting sqref="W18:BA18">
    <cfRule type="expression" dxfId="4439" priority="200">
      <formula>INDIRECT(ADDRESS(ROW(),COLUMN()))=TRUNC(INDIRECT(ADDRESS(ROW(),COLUMN())))</formula>
    </cfRule>
  </conditionalFormatting>
  <conditionalFormatting sqref="W186:BA186">
    <cfRule type="expression" dxfId="4438" priority="29">
      <formula>INDIRECT(ADDRESS(ROW(),COLUMN()))=TRUNC(INDIRECT(ADDRESS(ROW(),COLUMN())))</formula>
    </cfRule>
  </conditionalFormatting>
  <conditionalFormatting sqref="W20:BA20">
    <cfRule type="expression" dxfId="4437" priority="170">
      <formula>INDIRECT(ADDRESS(ROW(),COLUMN()))=TRUNC(INDIRECT(ADDRESS(ROW(),COLUMN())))</formula>
    </cfRule>
  </conditionalFormatting>
  <conditionalFormatting sqref="W22:BA22">
    <cfRule type="expression" dxfId="4436" priority="169">
      <formula>INDIRECT(ADDRESS(ROW(),COLUMN()))=TRUNC(INDIRECT(ADDRESS(ROW(),COLUMN())))</formula>
    </cfRule>
  </conditionalFormatting>
  <conditionalFormatting sqref="W24:BA24">
    <cfRule type="expression" dxfId="4435" priority="168">
      <formula>INDIRECT(ADDRESS(ROW(),COLUMN()))=TRUNC(INDIRECT(ADDRESS(ROW(),COLUMN())))</formula>
    </cfRule>
  </conditionalFormatting>
  <conditionalFormatting sqref="W26:BA26">
    <cfRule type="expression" dxfId="4434" priority="167">
      <formula>INDIRECT(ADDRESS(ROW(),COLUMN()))=TRUNC(INDIRECT(ADDRESS(ROW(),COLUMN())))</formula>
    </cfRule>
  </conditionalFormatting>
  <conditionalFormatting sqref="W28:BA28">
    <cfRule type="expression" dxfId="4433" priority="166">
      <formula>INDIRECT(ADDRESS(ROW(),COLUMN()))=TRUNC(INDIRECT(ADDRESS(ROW(),COLUMN())))</formula>
    </cfRule>
  </conditionalFormatting>
  <conditionalFormatting sqref="W30:BA30">
    <cfRule type="expression" dxfId="4432" priority="165">
      <formula>INDIRECT(ADDRESS(ROW(),COLUMN()))=TRUNC(INDIRECT(ADDRESS(ROW(),COLUMN())))</formula>
    </cfRule>
  </conditionalFormatting>
  <conditionalFormatting sqref="W32:BA32">
    <cfRule type="expression" dxfId="4431" priority="164">
      <formula>INDIRECT(ADDRESS(ROW(),COLUMN()))=TRUNC(INDIRECT(ADDRESS(ROW(),COLUMN())))</formula>
    </cfRule>
  </conditionalFormatting>
  <conditionalFormatting sqref="W34:BA34">
    <cfRule type="expression" dxfId="4430" priority="163">
      <formula>INDIRECT(ADDRESS(ROW(),COLUMN()))=TRUNC(INDIRECT(ADDRESS(ROW(),COLUMN())))</formula>
    </cfRule>
  </conditionalFormatting>
  <conditionalFormatting sqref="W36:BA36">
    <cfRule type="expression" dxfId="4429" priority="162">
      <formula>INDIRECT(ADDRESS(ROW(),COLUMN()))=TRUNC(INDIRECT(ADDRESS(ROW(),COLUMN())))</formula>
    </cfRule>
  </conditionalFormatting>
  <conditionalFormatting sqref="W38:BA38">
    <cfRule type="expression" dxfId="4428" priority="161">
      <formula>INDIRECT(ADDRESS(ROW(),COLUMN()))=TRUNC(INDIRECT(ADDRESS(ROW(),COLUMN())))</formula>
    </cfRule>
  </conditionalFormatting>
  <conditionalFormatting sqref="W40:BA40">
    <cfRule type="expression" dxfId="4427" priority="160">
      <formula>INDIRECT(ADDRESS(ROW(),COLUMN()))=TRUNC(INDIRECT(ADDRESS(ROW(),COLUMN())))</formula>
    </cfRule>
  </conditionalFormatting>
  <conditionalFormatting sqref="W42:BA42">
    <cfRule type="expression" dxfId="4426" priority="159">
      <formula>INDIRECT(ADDRESS(ROW(),COLUMN()))=TRUNC(INDIRECT(ADDRESS(ROW(),COLUMN())))</formula>
    </cfRule>
  </conditionalFormatting>
  <conditionalFormatting sqref="W44:BA44">
    <cfRule type="expression" dxfId="4425" priority="158">
      <formula>INDIRECT(ADDRESS(ROW(),COLUMN()))=TRUNC(INDIRECT(ADDRESS(ROW(),COLUMN())))</formula>
    </cfRule>
  </conditionalFormatting>
  <conditionalFormatting sqref="W46:BA46">
    <cfRule type="expression" dxfId="4424" priority="157">
      <formula>INDIRECT(ADDRESS(ROW(),COLUMN()))=TRUNC(INDIRECT(ADDRESS(ROW(),COLUMN())))</formula>
    </cfRule>
  </conditionalFormatting>
  <conditionalFormatting sqref="W48:BA48">
    <cfRule type="expression" dxfId="4423" priority="156">
      <formula>INDIRECT(ADDRESS(ROW(),COLUMN()))=TRUNC(INDIRECT(ADDRESS(ROW(),COLUMN())))</formula>
    </cfRule>
  </conditionalFormatting>
  <conditionalFormatting sqref="W50:BA50">
    <cfRule type="expression" dxfId="4422" priority="155">
      <formula>INDIRECT(ADDRESS(ROW(),COLUMN()))=TRUNC(INDIRECT(ADDRESS(ROW(),COLUMN())))</formula>
    </cfRule>
  </conditionalFormatting>
  <conditionalFormatting sqref="W52:BA52">
    <cfRule type="expression" dxfId="4421" priority="154">
      <formula>INDIRECT(ADDRESS(ROW(),COLUMN()))=TRUNC(INDIRECT(ADDRESS(ROW(),COLUMN())))</formula>
    </cfRule>
  </conditionalFormatting>
  <conditionalFormatting sqref="W54:BA54">
    <cfRule type="expression" dxfId="4420" priority="153">
      <formula>INDIRECT(ADDRESS(ROW(),COLUMN()))=TRUNC(INDIRECT(ADDRESS(ROW(),COLUMN())))</formula>
    </cfRule>
  </conditionalFormatting>
  <conditionalFormatting sqref="W56:BA56">
    <cfRule type="expression" dxfId="4419" priority="152">
      <formula>INDIRECT(ADDRESS(ROW(),COLUMN()))=TRUNC(INDIRECT(ADDRESS(ROW(),COLUMN())))</formula>
    </cfRule>
  </conditionalFormatting>
  <conditionalFormatting sqref="W58:BA58">
    <cfRule type="expression" dxfId="4418" priority="151">
      <formula>INDIRECT(ADDRESS(ROW(),COLUMN()))=TRUNC(INDIRECT(ADDRESS(ROW(),COLUMN())))</formula>
    </cfRule>
  </conditionalFormatting>
  <conditionalFormatting sqref="W60:BA60">
    <cfRule type="expression" dxfId="4417" priority="150">
      <formula>INDIRECT(ADDRESS(ROW(),COLUMN()))=TRUNC(INDIRECT(ADDRESS(ROW(),COLUMN())))</formula>
    </cfRule>
  </conditionalFormatting>
  <conditionalFormatting sqref="W62:BA62">
    <cfRule type="expression" dxfId="4416" priority="149">
      <formula>INDIRECT(ADDRESS(ROW(),COLUMN()))=TRUNC(INDIRECT(ADDRESS(ROW(),COLUMN())))</formula>
    </cfRule>
  </conditionalFormatting>
  <conditionalFormatting sqref="W64:BA64">
    <cfRule type="expression" dxfId="4415" priority="148">
      <formula>INDIRECT(ADDRESS(ROW(),COLUMN()))=TRUNC(INDIRECT(ADDRESS(ROW(),COLUMN())))</formula>
    </cfRule>
  </conditionalFormatting>
  <conditionalFormatting sqref="W66:BA66">
    <cfRule type="expression" dxfId="4414" priority="147">
      <formula>INDIRECT(ADDRESS(ROW(),COLUMN()))=TRUNC(INDIRECT(ADDRESS(ROW(),COLUMN())))</formula>
    </cfRule>
  </conditionalFormatting>
  <conditionalFormatting sqref="W68:BA68">
    <cfRule type="expression" dxfId="4413" priority="146">
      <formula>INDIRECT(ADDRESS(ROW(),COLUMN()))=TRUNC(INDIRECT(ADDRESS(ROW(),COLUMN())))</formula>
    </cfRule>
  </conditionalFormatting>
  <conditionalFormatting sqref="W70:BA70">
    <cfRule type="expression" dxfId="4412" priority="145">
      <formula>INDIRECT(ADDRESS(ROW(),COLUMN()))=TRUNC(INDIRECT(ADDRESS(ROW(),COLUMN())))</formula>
    </cfRule>
  </conditionalFormatting>
  <conditionalFormatting sqref="W72:BA72">
    <cfRule type="expression" dxfId="4411" priority="144">
      <formula>INDIRECT(ADDRESS(ROW(),COLUMN()))=TRUNC(INDIRECT(ADDRESS(ROW(),COLUMN())))</formula>
    </cfRule>
  </conditionalFormatting>
  <conditionalFormatting sqref="W74:BA74">
    <cfRule type="expression" dxfId="4410" priority="141">
      <formula>INDIRECT(ADDRESS(ROW(),COLUMN()))=TRUNC(INDIRECT(ADDRESS(ROW(),COLUMN())))</formula>
    </cfRule>
  </conditionalFormatting>
  <conditionalFormatting sqref="BB74:BE74">
    <cfRule type="expression" dxfId="4409" priority="142">
      <formula>INDIRECT(ADDRESS(ROW(),COLUMN()))=TRUNC(INDIRECT(ADDRESS(ROW(),COLUMN())))</formula>
    </cfRule>
  </conditionalFormatting>
  <conditionalFormatting sqref="BB76:BE76">
    <cfRule type="expression" dxfId="4408" priority="140">
      <formula>INDIRECT(ADDRESS(ROW(),COLUMN()))=TRUNC(INDIRECT(ADDRESS(ROW(),COLUMN())))</formula>
    </cfRule>
  </conditionalFormatting>
  <conditionalFormatting sqref="W76:BA76">
    <cfRule type="expression" dxfId="4407" priority="139">
      <formula>INDIRECT(ADDRESS(ROW(),COLUMN()))=TRUNC(INDIRECT(ADDRESS(ROW(),COLUMN())))</formula>
    </cfRule>
  </conditionalFormatting>
  <conditionalFormatting sqref="BB78:BE78">
    <cfRule type="expression" dxfId="4406" priority="138">
      <formula>INDIRECT(ADDRESS(ROW(),COLUMN()))=TRUNC(INDIRECT(ADDRESS(ROW(),COLUMN())))</formula>
    </cfRule>
  </conditionalFormatting>
  <conditionalFormatting sqref="W78:BA78">
    <cfRule type="expression" dxfId="4405" priority="137">
      <formula>INDIRECT(ADDRESS(ROW(),COLUMN()))=TRUNC(INDIRECT(ADDRESS(ROW(),COLUMN())))</formula>
    </cfRule>
  </conditionalFormatting>
  <conditionalFormatting sqref="BB80:BE80">
    <cfRule type="expression" dxfId="4404" priority="136">
      <formula>INDIRECT(ADDRESS(ROW(),COLUMN()))=TRUNC(INDIRECT(ADDRESS(ROW(),COLUMN())))</formula>
    </cfRule>
  </conditionalFormatting>
  <conditionalFormatting sqref="W80:BA80">
    <cfRule type="expression" dxfId="4403" priority="135">
      <formula>INDIRECT(ADDRESS(ROW(),COLUMN()))=TRUNC(INDIRECT(ADDRESS(ROW(),COLUMN())))</formula>
    </cfRule>
  </conditionalFormatting>
  <conditionalFormatting sqref="BB82:BE82">
    <cfRule type="expression" dxfId="4402" priority="134">
      <formula>INDIRECT(ADDRESS(ROW(),COLUMN()))=TRUNC(INDIRECT(ADDRESS(ROW(),COLUMN())))</formula>
    </cfRule>
  </conditionalFormatting>
  <conditionalFormatting sqref="W82:BA82">
    <cfRule type="expression" dxfId="4401" priority="133">
      <formula>INDIRECT(ADDRESS(ROW(),COLUMN()))=TRUNC(INDIRECT(ADDRESS(ROW(),COLUMN())))</formula>
    </cfRule>
  </conditionalFormatting>
  <conditionalFormatting sqref="BB84:BE84">
    <cfRule type="expression" dxfId="4400" priority="132">
      <formula>INDIRECT(ADDRESS(ROW(),COLUMN()))=TRUNC(INDIRECT(ADDRESS(ROW(),COLUMN())))</formula>
    </cfRule>
  </conditionalFormatting>
  <conditionalFormatting sqref="W84:BA84">
    <cfRule type="expression" dxfId="4399" priority="131">
      <formula>INDIRECT(ADDRESS(ROW(),COLUMN()))=TRUNC(INDIRECT(ADDRESS(ROW(),COLUMN())))</formula>
    </cfRule>
  </conditionalFormatting>
  <conditionalFormatting sqref="BB86:BE86">
    <cfRule type="expression" dxfId="4398" priority="130">
      <formula>INDIRECT(ADDRESS(ROW(),COLUMN()))=TRUNC(INDIRECT(ADDRESS(ROW(),COLUMN())))</formula>
    </cfRule>
  </conditionalFormatting>
  <conditionalFormatting sqref="W86:BA86">
    <cfRule type="expression" dxfId="4397" priority="129">
      <formula>INDIRECT(ADDRESS(ROW(),COLUMN()))=TRUNC(INDIRECT(ADDRESS(ROW(),COLUMN())))</formula>
    </cfRule>
  </conditionalFormatting>
  <conditionalFormatting sqref="BB88:BE88">
    <cfRule type="expression" dxfId="4396" priority="128">
      <formula>INDIRECT(ADDRESS(ROW(),COLUMN()))=TRUNC(INDIRECT(ADDRESS(ROW(),COLUMN())))</formula>
    </cfRule>
  </conditionalFormatting>
  <conditionalFormatting sqref="W88:BA88">
    <cfRule type="expression" dxfId="4395" priority="127">
      <formula>INDIRECT(ADDRESS(ROW(),COLUMN()))=TRUNC(INDIRECT(ADDRESS(ROW(),COLUMN())))</formula>
    </cfRule>
  </conditionalFormatting>
  <conditionalFormatting sqref="BB90:BE90">
    <cfRule type="expression" dxfId="4394" priority="126">
      <formula>INDIRECT(ADDRESS(ROW(),COLUMN()))=TRUNC(INDIRECT(ADDRESS(ROW(),COLUMN())))</formula>
    </cfRule>
  </conditionalFormatting>
  <conditionalFormatting sqref="W90:BA90">
    <cfRule type="expression" dxfId="4393" priority="125">
      <formula>INDIRECT(ADDRESS(ROW(),COLUMN()))=TRUNC(INDIRECT(ADDRESS(ROW(),COLUMN())))</formula>
    </cfRule>
  </conditionalFormatting>
  <conditionalFormatting sqref="BB92:BE92">
    <cfRule type="expression" dxfId="4392" priority="124">
      <formula>INDIRECT(ADDRESS(ROW(),COLUMN()))=TRUNC(INDIRECT(ADDRESS(ROW(),COLUMN())))</formula>
    </cfRule>
  </conditionalFormatting>
  <conditionalFormatting sqref="W92:BA92">
    <cfRule type="expression" dxfId="4391" priority="123">
      <formula>INDIRECT(ADDRESS(ROW(),COLUMN()))=TRUNC(INDIRECT(ADDRESS(ROW(),COLUMN())))</formula>
    </cfRule>
  </conditionalFormatting>
  <conditionalFormatting sqref="BB94:BE94">
    <cfRule type="expression" dxfId="4390" priority="122">
      <formula>INDIRECT(ADDRESS(ROW(),COLUMN()))=TRUNC(INDIRECT(ADDRESS(ROW(),COLUMN())))</formula>
    </cfRule>
  </conditionalFormatting>
  <conditionalFormatting sqref="W94:BA94">
    <cfRule type="expression" dxfId="4389" priority="121">
      <formula>INDIRECT(ADDRESS(ROW(),COLUMN()))=TRUNC(INDIRECT(ADDRESS(ROW(),COLUMN())))</formula>
    </cfRule>
  </conditionalFormatting>
  <conditionalFormatting sqref="BB96:BE96">
    <cfRule type="expression" dxfId="4388" priority="120">
      <formula>INDIRECT(ADDRESS(ROW(),COLUMN()))=TRUNC(INDIRECT(ADDRESS(ROW(),COLUMN())))</formula>
    </cfRule>
  </conditionalFormatting>
  <conditionalFormatting sqref="W96:BA96">
    <cfRule type="expression" dxfId="4387" priority="119">
      <formula>INDIRECT(ADDRESS(ROW(),COLUMN()))=TRUNC(INDIRECT(ADDRESS(ROW(),COLUMN())))</formula>
    </cfRule>
  </conditionalFormatting>
  <conditionalFormatting sqref="BB98:BE98">
    <cfRule type="expression" dxfId="4386" priority="118">
      <formula>INDIRECT(ADDRESS(ROW(),COLUMN()))=TRUNC(INDIRECT(ADDRESS(ROW(),COLUMN())))</formula>
    </cfRule>
  </conditionalFormatting>
  <conditionalFormatting sqref="W98:BA98">
    <cfRule type="expression" dxfId="4385" priority="117">
      <formula>INDIRECT(ADDRESS(ROW(),COLUMN()))=TRUNC(INDIRECT(ADDRESS(ROW(),COLUMN())))</formula>
    </cfRule>
  </conditionalFormatting>
  <conditionalFormatting sqref="BB100:BE100">
    <cfRule type="expression" dxfId="4384" priority="116">
      <formula>INDIRECT(ADDRESS(ROW(),COLUMN()))=TRUNC(INDIRECT(ADDRESS(ROW(),COLUMN())))</formula>
    </cfRule>
  </conditionalFormatting>
  <conditionalFormatting sqref="W100:BA100">
    <cfRule type="expression" dxfId="4383" priority="115">
      <formula>INDIRECT(ADDRESS(ROW(),COLUMN()))=TRUNC(INDIRECT(ADDRESS(ROW(),COLUMN())))</formula>
    </cfRule>
  </conditionalFormatting>
  <conditionalFormatting sqref="BB102:BE102">
    <cfRule type="expression" dxfId="4382" priority="114">
      <formula>INDIRECT(ADDRESS(ROW(),COLUMN()))=TRUNC(INDIRECT(ADDRESS(ROW(),COLUMN())))</formula>
    </cfRule>
  </conditionalFormatting>
  <conditionalFormatting sqref="W102:BA102">
    <cfRule type="expression" dxfId="4381" priority="113">
      <formula>INDIRECT(ADDRESS(ROW(),COLUMN()))=TRUNC(INDIRECT(ADDRESS(ROW(),COLUMN())))</formula>
    </cfRule>
  </conditionalFormatting>
  <conditionalFormatting sqref="BB104:BE104">
    <cfRule type="expression" dxfId="4380" priority="112">
      <formula>INDIRECT(ADDRESS(ROW(),COLUMN()))=TRUNC(INDIRECT(ADDRESS(ROW(),COLUMN())))</formula>
    </cfRule>
  </conditionalFormatting>
  <conditionalFormatting sqref="W104:BA104">
    <cfRule type="expression" dxfId="4379" priority="111">
      <formula>INDIRECT(ADDRESS(ROW(),COLUMN()))=TRUNC(INDIRECT(ADDRESS(ROW(),COLUMN())))</formula>
    </cfRule>
  </conditionalFormatting>
  <conditionalFormatting sqref="BB106:BE106">
    <cfRule type="expression" dxfId="4378" priority="110">
      <formula>INDIRECT(ADDRESS(ROW(),COLUMN()))=TRUNC(INDIRECT(ADDRESS(ROW(),COLUMN())))</formula>
    </cfRule>
  </conditionalFormatting>
  <conditionalFormatting sqref="W106:BA106">
    <cfRule type="expression" dxfId="4377" priority="109">
      <formula>INDIRECT(ADDRESS(ROW(),COLUMN()))=TRUNC(INDIRECT(ADDRESS(ROW(),COLUMN())))</formula>
    </cfRule>
  </conditionalFormatting>
  <conditionalFormatting sqref="BB108:BE108">
    <cfRule type="expression" dxfId="4376" priority="108">
      <formula>INDIRECT(ADDRESS(ROW(),COLUMN()))=TRUNC(INDIRECT(ADDRESS(ROW(),COLUMN())))</formula>
    </cfRule>
  </conditionalFormatting>
  <conditionalFormatting sqref="W108:BA108">
    <cfRule type="expression" dxfId="4375" priority="107">
      <formula>INDIRECT(ADDRESS(ROW(),COLUMN()))=TRUNC(INDIRECT(ADDRESS(ROW(),COLUMN())))</formula>
    </cfRule>
  </conditionalFormatting>
  <conditionalFormatting sqref="BB110:BE110">
    <cfRule type="expression" dxfId="4374" priority="106">
      <formula>INDIRECT(ADDRESS(ROW(),COLUMN()))=TRUNC(INDIRECT(ADDRESS(ROW(),COLUMN())))</formula>
    </cfRule>
  </conditionalFormatting>
  <conditionalFormatting sqref="W110:BA110">
    <cfRule type="expression" dxfId="4373" priority="105">
      <formula>INDIRECT(ADDRESS(ROW(),COLUMN()))=TRUNC(INDIRECT(ADDRESS(ROW(),COLUMN())))</formula>
    </cfRule>
  </conditionalFormatting>
  <conditionalFormatting sqref="BB112:BE112">
    <cfRule type="expression" dxfId="4372" priority="104">
      <formula>INDIRECT(ADDRESS(ROW(),COLUMN()))=TRUNC(INDIRECT(ADDRESS(ROW(),COLUMN())))</formula>
    </cfRule>
  </conditionalFormatting>
  <conditionalFormatting sqref="W112:BA112">
    <cfRule type="expression" dxfId="4371" priority="103">
      <formula>INDIRECT(ADDRESS(ROW(),COLUMN()))=TRUNC(INDIRECT(ADDRESS(ROW(),COLUMN())))</formula>
    </cfRule>
  </conditionalFormatting>
  <conditionalFormatting sqref="BB114:BE114">
    <cfRule type="expression" dxfId="4370" priority="102">
      <formula>INDIRECT(ADDRESS(ROW(),COLUMN()))=TRUNC(INDIRECT(ADDRESS(ROW(),COLUMN())))</formula>
    </cfRule>
  </conditionalFormatting>
  <conditionalFormatting sqref="W114:BA114">
    <cfRule type="expression" dxfId="4369" priority="101">
      <formula>INDIRECT(ADDRESS(ROW(),COLUMN()))=TRUNC(INDIRECT(ADDRESS(ROW(),COLUMN())))</formula>
    </cfRule>
  </conditionalFormatting>
  <conditionalFormatting sqref="BB116:BE116">
    <cfRule type="expression" dxfId="4368" priority="100">
      <formula>INDIRECT(ADDRESS(ROW(),COLUMN()))=TRUNC(INDIRECT(ADDRESS(ROW(),COLUMN())))</formula>
    </cfRule>
  </conditionalFormatting>
  <conditionalFormatting sqref="W116:BA116">
    <cfRule type="expression" dxfId="4367" priority="99">
      <formula>INDIRECT(ADDRESS(ROW(),COLUMN()))=TRUNC(INDIRECT(ADDRESS(ROW(),COLUMN())))</formula>
    </cfRule>
  </conditionalFormatting>
  <conditionalFormatting sqref="BB118:BE118">
    <cfRule type="expression" dxfId="4366" priority="98">
      <formula>INDIRECT(ADDRESS(ROW(),COLUMN()))=TRUNC(INDIRECT(ADDRESS(ROW(),COLUMN())))</formula>
    </cfRule>
  </conditionalFormatting>
  <conditionalFormatting sqref="W118:BA118">
    <cfRule type="expression" dxfId="4365" priority="97">
      <formula>INDIRECT(ADDRESS(ROW(),COLUMN()))=TRUNC(INDIRECT(ADDRESS(ROW(),COLUMN())))</formula>
    </cfRule>
  </conditionalFormatting>
  <conditionalFormatting sqref="BB120:BE120">
    <cfRule type="expression" dxfId="4364" priority="96">
      <formula>INDIRECT(ADDRESS(ROW(),COLUMN()))=TRUNC(INDIRECT(ADDRESS(ROW(),COLUMN())))</formula>
    </cfRule>
  </conditionalFormatting>
  <conditionalFormatting sqref="W120:BA120">
    <cfRule type="expression" dxfId="4363" priority="95">
      <formula>INDIRECT(ADDRESS(ROW(),COLUMN()))=TRUNC(INDIRECT(ADDRESS(ROW(),COLUMN())))</formula>
    </cfRule>
  </conditionalFormatting>
  <conditionalFormatting sqref="BB122:BE122">
    <cfRule type="expression" dxfId="4362" priority="94">
      <formula>INDIRECT(ADDRESS(ROW(),COLUMN()))=TRUNC(INDIRECT(ADDRESS(ROW(),COLUMN())))</formula>
    </cfRule>
  </conditionalFormatting>
  <conditionalFormatting sqref="W122:BA122">
    <cfRule type="expression" dxfId="4361" priority="93">
      <formula>INDIRECT(ADDRESS(ROW(),COLUMN()))=TRUNC(INDIRECT(ADDRESS(ROW(),COLUMN())))</formula>
    </cfRule>
  </conditionalFormatting>
  <conditionalFormatting sqref="BB124:BE124">
    <cfRule type="expression" dxfId="4360" priority="92">
      <formula>INDIRECT(ADDRESS(ROW(),COLUMN()))=TRUNC(INDIRECT(ADDRESS(ROW(),COLUMN())))</formula>
    </cfRule>
  </conditionalFormatting>
  <conditionalFormatting sqref="W124:BA124">
    <cfRule type="expression" dxfId="4359" priority="91">
      <formula>INDIRECT(ADDRESS(ROW(),COLUMN()))=TRUNC(INDIRECT(ADDRESS(ROW(),COLUMN())))</formula>
    </cfRule>
  </conditionalFormatting>
  <conditionalFormatting sqref="BB126:BE126">
    <cfRule type="expression" dxfId="4358" priority="90">
      <formula>INDIRECT(ADDRESS(ROW(),COLUMN()))=TRUNC(INDIRECT(ADDRESS(ROW(),COLUMN())))</formula>
    </cfRule>
  </conditionalFormatting>
  <conditionalFormatting sqref="W126:BA126">
    <cfRule type="expression" dxfId="4357" priority="89">
      <formula>INDIRECT(ADDRESS(ROW(),COLUMN()))=TRUNC(INDIRECT(ADDRESS(ROW(),COLUMN())))</formula>
    </cfRule>
  </conditionalFormatting>
  <conditionalFormatting sqref="BB128:BE128">
    <cfRule type="expression" dxfId="4356" priority="88">
      <formula>INDIRECT(ADDRESS(ROW(),COLUMN()))=TRUNC(INDIRECT(ADDRESS(ROW(),COLUMN())))</formula>
    </cfRule>
  </conditionalFormatting>
  <conditionalFormatting sqref="W128:BA128">
    <cfRule type="expression" dxfId="4355" priority="87">
      <formula>INDIRECT(ADDRESS(ROW(),COLUMN()))=TRUNC(INDIRECT(ADDRESS(ROW(),COLUMN())))</formula>
    </cfRule>
  </conditionalFormatting>
  <conditionalFormatting sqref="BB130:BE130">
    <cfRule type="expression" dxfId="4354" priority="86">
      <formula>INDIRECT(ADDRESS(ROW(),COLUMN()))=TRUNC(INDIRECT(ADDRESS(ROW(),COLUMN())))</formula>
    </cfRule>
  </conditionalFormatting>
  <conditionalFormatting sqref="W130:BA130">
    <cfRule type="expression" dxfId="4353" priority="85">
      <formula>INDIRECT(ADDRESS(ROW(),COLUMN()))=TRUNC(INDIRECT(ADDRESS(ROW(),COLUMN())))</formula>
    </cfRule>
  </conditionalFormatting>
  <conditionalFormatting sqref="BB132:BE132">
    <cfRule type="expression" dxfId="4352" priority="84">
      <formula>INDIRECT(ADDRESS(ROW(),COLUMN()))=TRUNC(INDIRECT(ADDRESS(ROW(),COLUMN())))</formula>
    </cfRule>
  </conditionalFormatting>
  <conditionalFormatting sqref="W132:BA132">
    <cfRule type="expression" dxfId="4351" priority="83">
      <formula>INDIRECT(ADDRESS(ROW(),COLUMN()))=TRUNC(INDIRECT(ADDRESS(ROW(),COLUMN())))</formula>
    </cfRule>
  </conditionalFormatting>
  <conditionalFormatting sqref="BB134:BE134">
    <cfRule type="expression" dxfId="4350" priority="82">
      <formula>INDIRECT(ADDRESS(ROW(),COLUMN()))=TRUNC(INDIRECT(ADDRESS(ROW(),COLUMN())))</formula>
    </cfRule>
  </conditionalFormatting>
  <conditionalFormatting sqref="W134:BA134">
    <cfRule type="expression" dxfId="4349" priority="81">
      <formula>INDIRECT(ADDRESS(ROW(),COLUMN()))=TRUNC(INDIRECT(ADDRESS(ROW(),COLUMN())))</formula>
    </cfRule>
  </conditionalFormatting>
  <conditionalFormatting sqref="BB136:BE136">
    <cfRule type="expression" dxfId="4348" priority="80">
      <formula>INDIRECT(ADDRESS(ROW(),COLUMN()))=TRUNC(INDIRECT(ADDRESS(ROW(),COLUMN())))</formula>
    </cfRule>
  </conditionalFormatting>
  <conditionalFormatting sqref="W136:BA136">
    <cfRule type="expression" dxfId="4347" priority="79">
      <formula>INDIRECT(ADDRESS(ROW(),COLUMN()))=TRUNC(INDIRECT(ADDRESS(ROW(),COLUMN())))</formula>
    </cfRule>
  </conditionalFormatting>
  <conditionalFormatting sqref="BB138:BE138">
    <cfRule type="expression" dxfId="4346" priority="78">
      <formula>INDIRECT(ADDRESS(ROW(),COLUMN()))=TRUNC(INDIRECT(ADDRESS(ROW(),COLUMN())))</formula>
    </cfRule>
  </conditionalFormatting>
  <conditionalFormatting sqref="W138:BA138">
    <cfRule type="expression" dxfId="4345" priority="77">
      <formula>INDIRECT(ADDRESS(ROW(),COLUMN()))=TRUNC(INDIRECT(ADDRESS(ROW(),COLUMN())))</formula>
    </cfRule>
  </conditionalFormatting>
  <conditionalFormatting sqref="BB140:BE140">
    <cfRule type="expression" dxfId="4344" priority="76">
      <formula>INDIRECT(ADDRESS(ROW(),COLUMN()))=TRUNC(INDIRECT(ADDRESS(ROW(),COLUMN())))</formula>
    </cfRule>
  </conditionalFormatting>
  <conditionalFormatting sqref="W140:BA140">
    <cfRule type="expression" dxfId="4343" priority="75">
      <formula>INDIRECT(ADDRESS(ROW(),COLUMN()))=TRUNC(INDIRECT(ADDRESS(ROW(),COLUMN())))</formula>
    </cfRule>
  </conditionalFormatting>
  <conditionalFormatting sqref="BB142:BE142">
    <cfRule type="expression" dxfId="4342" priority="74">
      <formula>INDIRECT(ADDRESS(ROW(),COLUMN()))=TRUNC(INDIRECT(ADDRESS(ROW(),COLUMN())))</formula>
    </cfRule>
  </conditionalFormatting>
  <conditionalFormatting sqref="W142:BA142">
    <cfRule type="expression" dxfId="4341" priority="73">
      <formula>INDIRECT(ADDRESS(ROW(),COLUMN()))=TRUNC(INDIRECT(ADDRESS(ROW(),COLUMN())))</formula>
    </cfRule>
  </conditionalFormatting>
  <conditionalFormatting sqref="BB144:BE144">
    <cfRule type="expression" dxfId="4340" priority="72">
      <formula>INDIRECT(ADDRESS(ROW(),COLUMN()))=TRUNC(INDIRECT(ADDRESS(ROW(),COLUMN())))</formula>
    </cfRule>
  </conditionalFormatting>
  <conditionalFormatting sqref="W144:BA144">
    <cfRule type="expression" dxfId="4339" priority="71">
      <formula>INDIRECT(ADDRESS(ROW(),COLUMN()))=TRUNC(INDIRECT(ADDRESS(ROW(),COLUMN())))</formula>
    </cfRule>
  </conditionalFormatting>
  <conditionalFormatting sqref="BB146:BE146">
    <cfRule type="expression" dxfId="4338" priority="70">
      <formula>INDIRECT(ADDRESS(ROW(),COLUMN()))=TRUNC(INDIRECT(ADDRESS(ROW(),COLUMN())))</formula>
    </cfRule>
  </conditionalFormatting>
  <conditionalFormatting sqref="W146:BA146">
    <cfRule type="expression" dxfId="4337" priority="69">
      <formula>INDIRECT(ADDRESS(ROW(),COLUMN()))=TRUNC(INDIRECT(ADDRESS(ROW(),COLUMN())))</formula>
    </cfRule>
  </conditionalFormatting>
  <conditionalFormatting sqref="BB148:BE148">
    <cfRule type="expression" dxfId="4336" priority="68">
      <formula>INDIRECT(ADDRESS(ROW(),COLUMN()))=TRUNC(INDIRECT(ADDRESS(ROW(),COLUMN())))</formula>
    </cfRule>
  </conditionalFormatting>
  <conditionalFormatting sqref="W148:BA148">
    <cfRule type="expression" dxfId="4335" priority="67">
      <formula>INDIRECT(ADDRESS(ROW(),COLUMN()))=TRUNC(INDIRECT(ADDRESS(ROW(),COLUMN())))</formula>
    </cfRule>
  </conditionalFormatting>
  <conditionalFormatting sqref="BB150:BE150">
    <cfRule type="expression" dxfId="4334" priority="66">
      <formula>INDIRECT(ADDRESS(ROW(),COLUMN()))=TRUNC(INDIRECT(ADDRESS(ROW(),COLUMN())))</formula>
    </cfRule>
  </conditionalFormatting>
  <conditionalFormatting sqref="W150:BA150">
    <cfRule type="expression" dxfId="4333" priority="65">
      <formula>INDIRECT(ADDRESS(ROW(),COLUMN()))=TRUNC(INDIRECT(ADDRESS(ROW(),COLUMN())))</formula>
    </cfRule>
  </conditionalFormatting>
  <conditionalFormatting sqref="BB152:BE152">
    <cfRule type="expression" dxfId="4332" priority="64">
      <formula>INDIRECT(ADDRESS(ROW(),COLUMN()))=TRUNC(INDIRECT(ADDRESS(ROW(),COLUMN())))</formula>
    </cfRule>
  </conditionalFormatting>
  <conditionalFormatting sqref="W152:BA152">
    <cfRule type="expression" dxfId="4331" priority="63">
      <formula>INDIRECT(ADDRESS(ROW(),COLUMN()))=TRUNC(INDIRECT(ADDRESS(ROW(),COLUMN())))</formula>
    </cfRule>
  </conditionalFormatting>
  <conditionalFormatting sqref="BB154:BE154">
    <cfRule type="expression" dxfId="4330" priority="62">
      <formula>INDIRECT(ADDRESS(ROW(),COLUMN()))=TRUNC(INDIRECT(ADDRESS(ROW(),COLUMN())))</formula>
    </cfRule>
  </conditionalFormatting>
  <conditionalFormatting sqref="W154:BA154">
    <cfRule type="expression" dxfId="4329" priority="61">
      <formula>INDIRECT(ADDRESS(ROW(),COLUMN()))=TRUNC(INDIRECT(ADDRESS(ROW(),COLUMN())))</formula>
    </cfRule>
  </conditionalFormatting>
  <conditionalFormatting sqref="BB156:BE156">
    <cfRule type="expression" dxfId="4328" priority="60">
      <formula>INDIRECT(ADDRESS(ROW(),COLUMN()))=TRUNC(INDIRECT(ADDRESS(ROW(),COLUMN())))</formula>
    </cfRule>
  </conditionalFormatting>
  <conditionalFormatting sqref="W156:BA156">
    <cfRule type="expression" dxfId="4327" priority="59">
      <formula>INDIRECT(ADDRESS(ROW(),COLUMN()))=TRUNC(INDIRECT(ADDRESS(ROW(),COLUMN())))</formula>
    </cfRule>
  </conditionalFormatting>
  <conditionalFormatting sqref="BB158:BE158">
    <cfRule type="expression" dxfId="4326" priority="58">
      <formula>INDIRECT(ADDRESS(ROW(),COLUMN()))=TRUNC(INDIRECT(ADDRESS(ROW(),COLUMN())))</formula>
    </cfRule>
  </conditionalFormatting>
  <conditionalFormatting sqref="W158:BA158">
    <cfRule type="expression" dxfId="4325" priority="57">
      <formula>INDIRECT(ADDRESS(ROW(),COLUMN()))=TRUNC(INDIRECT(ADDRESS(ROW(),COLUMN())))</formula>
    </cfRule>
  </conditionalFormatting>
  <conditionalFormatting sqref="BB160:BE160">
    <cfRule type="expression" dxfId="4324" priority="56">
      <formula>INDIRECT(ADDRESS(ROW(),COLUMN()))=TRUNC(INDIRECT(ADDRESS(ROW(),COLUMN())))</formula>
    </cfRule>
  </conditionalFormatting>
  <conditionalFormatting sqref="W160:BA160">
    <cfRule type="expression" dxfId="4323" priority="55">
      <formula>INDIRECT(ADDRESS(ROW(),COLUMN()))=TRUNC(INDIRECT(ADDRESS(ROW(),COLUMN())))</formula>
    </cfRule>
  </conditionalFormatting>
  <conditionalFormatting sqref="BB162:BE162">
    <cfRule type="expression" dxfId="4322" priority="54">
      <formula>INDIRECT(ADDRESS(ROW(),COLUMN()))=TRUNC(INDIRECT(ADDRESS(ROW(),COLUMN())))</formula>
    </cfRule>
  </conditionalFormatting>
  <conditionalFormatting sqref="W162:BA162">
    <cfRule type="expression" dxfId="4321" priority="53">
      <formula>INDIRECT(ADDRESS(ROW(),COLUMN()))=TRUNC(INDIRECT(ADDRESS(ROW(),COLUMN())))</formula>
    </cfRule>
  </conditionalFormatting>
  <conditionalFormatting sqref="BB164:BE164">
    <cfRule type="expression" dxfId="4320" priority="52">
      <formula>INDIRECT(ADDRESS(ROW(),COLUMN()))=TRUNC(INDIRECT(ADDRESS(ROW(),COLUMN())))</formula>
    </cfRule>
  </conditionalFormatting>
  <conditionalFormatting sqref="W164:BA164">
    <cfRule type="expression" dxfId="4319" priority="51">
      <formula>INDIRECT(ADDRESS(ROW(),COLUMN()))=TRUNC(INDIRECT(ADDRESS(ROW(),COLUMN())))</formula>
    </cfRule>
  </conditionalFormatting>
  <conditionalFormatting sqref="BB166:BE166">
    <cfRule type="expression" dxfId="4318" priority="50">
      <formula>INDIRECT(ADDRESS(ROW(),COLUMN()))=TRUNC(INDIRECT(ADDRESS(ROW(),COLUMN())))</formula>
    </cfRule>
  </conditionalFormatting>
  <conditionalFormatting sqref="W166:BA166">
    <cfRule type="expression" dxfId="4317" priority="49">
      <formula>INDIRECT(ADDRESS(ROW(),COLUMN()))=TRUNC(INDIRECT(ADDRESS(ROW(),COLUMN())))</formula>
    </cfRule>
  </conditionalFormatting>
  <conditionalFormatting sqref="BB168:BE168">
    <cfRule type="expression" dxfId="4316" priority="48">
      <formula>INDIRECT(ADDRESS(ROW(),COLUMN()))=TRUNC(INDIRECT(ADDRESS(ROW(),COLUMN())))</formula>
    </cfRule>
  </conditionalFormatting>
  <conditionalFormatting sqref="W168:BA168">
    <cfRule type="expression" dxfId="4315" priority="47">
      <formula>INDIRECT(ADDRESS(ROW(),COLUMN()))=TRUNC(INDIRECT(ADDRESS(ROW(),COLUMN())))</formula>
    </cfRule>
  </conditionalFormatting>
  <conditionalFormatting sqref="BB170:BE170">
    <cfRule type="expression" dxfId="4314" priority="46">
      <formula>INDIRECT(ADDRESS(ROW(),COLUMN()))=TRUNC(INDIRECT(ADDRESS(ROW(),COLUMN())))</formula>
    </cfRule>
  </conditionalFormatting>
  <conditionalFormatting sqref="W170:BA170">
    <cfRule type="expression" dxfId="4313" priority="45">
      <formula>INDIRECT(ADDRESS(ROW(),COLUMN()))=TRUNC(INDIRECT(ADDRESS(ROW(),COLUMN())))</formula>
    </cfRule>
  </conditionalFormatting>
  <conditionalFormatting sqref="BB172:BE172">
    <cfRule type="expression" dxfId="4312" priority="44">
      <formula>INDIRECT(ADDRESS(ROW(),COLUMN()))=TRUNC(INDIRECT(ADDRESS(ROW(),COLUMN())))</formula>
    </cfRule>
  </conditionalFormatting>
  <conditionalFormatting sqref="W172:BA172">
    <cfRule type="expression" dxfId="4311" priority="43">
      <formula>INDIRECT(ADDRESS(ROW(),COLUMN()))=TRUNC(INDIRECT(ADDRESS(ROW(),COLUMN())))</formula>
    </cfRule>
  </conditionalFormatting>
  <conditionalFormatting sqref="BB174:BE174">
    <cfRule type="expression" dxfId="4310" priority="42">
      <formula>INDIRECT(ADDRESS(ROW(),COLUMN()))=TRUNC(INDIRECT(ADDRESS(ROW(),COLUMN())))</formula>
    </cfRule>
  </conditionalFormatting>
  <conditionalFormatting sqref="W174:BA174">
    <cfRule type="expression" dxfId="4309" priority="41">
      <formula>INDIRECT(ADDRESS(ROW(),COLUMN()))=TRUNC(INDIRECT(ADDRESS(ROW(),COLUMN())))</formula>
    </cfRule>
  </conditionalFormatting>
  <conditionalFormatting sqref="BB176:BE176">
    <cfRule type="expression" dxfId="4308" priority="40">
      <formula>INDIRECT(ADDRESS(ROW(),COLUMN()))=TRUNC(INDIRECT(ADDRESS(ROW(),COLUMN())))</formula>
    </cfRule>
  </conditionalFormatting>
  <conditionalFormatting sqref="W176:BA176">
    <cfRule type="expression" dxfId="4307" priority="39">
      <formula>INDIRECT(ADDRESS(ROW(),COLUMN()))=TRUNC(INDIRECT(ADDRESS(ROW(),COLUMN())))</formula>
    </cfRule>
  </conditionalFormatting>
  <conditionalFormatting sqref="BB178:BE178">
    <cfRule type="expression" dxfId="4306" priority="38">
      <formula>INDIRECT(ADDRESS(ROW(),COLUMN()))=TRUNC(INDIRECT(ADDRESS(ROW(),COLUMN())))</formula>
    </cfRule>
  </conditionalFormatting>
  <conditionalFormatting sqref="W178:BA178">
    <cfRule type="expression" dxfId="4305" priority="37">
      <formula>INDIRECT(ADDRESS(ROW(),COLUMN()))=TRUNC(INDIRECT(ADDRESS(ROW(),COLUMN())))</formula>
    </cfRule>
  </conditionalFormatting>
  <conditionalFormatting sqref="BB180:BE180">
    <cfRule type="expression" dxfId="4304" priority="36">
      <formula>INDIRECT(ADDRESS(ROW(),COLUMN()))=TRUNC(INDIRECT(ADDRESS(ROW(),COLUMN())))</formula>
    </cfRule>
  </conditionalFormatting>
  <conditionalFormatting sqref="W180:BA180">
    <cfRule type="expression" dxfId="4303" priority="35">
      <formula>INDIRECT(ADDRESS(ROW(),COLUMN()))=TRUNC(INDIRECT(ADDRESS(ROW(),COLUMN())))</formula>
    </cfRule>
  </conditionalFormatting>
  <conditionalFormatting sqref="BB182:BE182">
    <cfRule type="expression" dxfId="4302" priority="34">
      <formula>INDIRECT(ADDRESS(ROW(),COLUMN()))=TRUNC(INDIRECT(ADDRESS(ROW(),COLUMN())))</formula>
    </cfRule>
  </conditionalFormatting>
  <conditionalFormatting sqref="W182:BA182">
    <cfRule type="expression" dxfId="4301" priority="33">
      <formula>INDIRECT(ADDRESS(ROW(),COLUMN()))=TRUNC(INDIRECT(ADDRESS(ROW(),COLUMN())))</formula>
    </cfRule>
  </conditionalFormatting>
  <conditionalFormatting sqref="BB184:BE184">
    <cfRule type="expression" dxfId="4300" priority="32">
      <formula>INDIRECT(ADDRESS(ROW(),COLUMN()))=TRUNC(INDIRECT(ADDRESS(ROW(),COLUMN())))</formula>
    </cfRule>
  </conditionalFormatting>
  <conditionalFormatting sqref="W184:BA184">
    <cfRule type="expression" dxfId="4299" priority="31">
      <formula>INDIRECT(ADDRESS(ROW(),COLUMN()))=TRUNC(INDIRECT(ADDRESS(ROW(),COLUMN())))</formula>
    </cfRule>
  </conditionalFormatting>
  <conditionalFormatting sqref="BB186:BE186">
    <cfRule type="expression" dxfId="4298" priority="30">
      <formula>INDIRECT(ADDRESS(ROW(),COLUMN()))=TRUNC(INDIRECT(ADDRESS(ROW(),COLUMN())))</formula>
    </cfRule>
  </conditionalFormatting>
  <conditionalFormatting sqref="BB188:BE188">
    <cfRule type="expression" dxfId="4297" priority="28">
      <formula>INDIRECT(ADDRESS(ROW(),COLUMN()))=TRUNC(INDIRECT(ADDRESS(ROW(),COLUMN())))</formula>
    </cfRule>
  </conditionalFormatting>
  <conditionalFormatting sqref="W188:BA188">
    <cfRule type="expression" dxfId="4296" priority="27">
      <formula>INDIRECT(ADDRESS(ROW(),COLUMN()))=TRUNC(INDIRECT(ADDRESS(ROW(),COLUMN())))</formula>
    </cfRule>
  </conditionalFormatting>
  <conditionalFormatting sqref="BB190:BE190">
    <cfRule type="expression" dxfId="4295" priority="26">
      <formula>INDIRECT(ADDRESS(ROW(),COLUMN()))=TRUNC(INDIRECT(ADDRESS(ROW(),COLUMN())))</formula>
    </cfRule>
  </conditionalFormatting>
  <conditionalFormatting sqref="W190:BA190">
    <cfRule type="expression" dxfId="4294" priority="25">
      <formula>INDIRECT(ADDRESS(ROW(),COLUMN()))=TRUNC(INDIRECT(ADDRESS(ROW(),COLUMN())))</formula>
    </cfRule>
  </conditionalFormatting>
  <conditionalFormatting sqref="BB192:BE192">
    <cfRule type="expression" dxfId="4293" priority="24">
      <formula>INDIRECT(ADDRESS(ROW(),COLUMN()))=TRUNC(INDIRECT(ADDRESS(ROW(),COLUMN())))</formula>
    </cfRule>
  </conditionalFormatting>
  <conditionalFormatting sqref="W192:BA192">
    <cfRule type="expression" dxfId="4292" priority="23">
      <formula>INDIRECT(ADDRESS(ROW(),COLUMN()))=TRUNC(INDIRECT(ADDRESS(ROW(),COLUMN())))</formula>
    </cfRule>
  </conditionalFormatting>
  <conditionalFormatting sqref="BB194:BE194">
    <cfRule type="expression" dxfId="4291" priority="22">
      <formula>INDIRECT(ADDRESS(ROW(),COLUMN()))=TRUNC(INDIRECT(ADDRESS(ROW(),COLUMN())))</formula>
    </cfRule>
  </conditionalFormatting>
  <conditionalFormatting sqref="W194:BA194">
    <cfRule type="expression" dxfId="4290" priority="21">
      <formula>INDIRECT(ADDRESS(ROW(),COLUMN()))=TRUNC(INDIRECT(ADDRESS(ROW(),COLUMN())))</formula>
    </cfRule>
  </conditionalFormatting>
  <conditionalFormatting sqref="BB196:BE196">
    <cfRule type="expression" dxfId="4289" priority="20">
      <formula>INDIRECT(ADDRESS(ROW(),COLUMN()))=TRUNC(INDIRECT(ADDRESS(ROW(),COLUMN())))</formula>
    </cfRule>
  </conditionalFormatting>
  <conditionalFormatting sqref="W196:BA196">
    <cfRule type="expression" dxfId="4288" priority="19">
      <formula>INDIRECT(ADDRESS(ROW(),COLUMN()))=TRUNC(INDIRECT(ADDRESS(ROW(),COLUMN())))</formula>
    </cfRule>
  </conditionalFormatting>
  <conditionalFormatting sqref="BB198:BE198">
    <cfRule type="expression" dxfId="4287" priority="18">
      <formula>INDIRECT(ADDRESS(ROW(),COLUMN()))=TRUNC(INDIRECT(ADDRESS(ROW(),COLUMN())))</formula>
    </cfRule>
  </conditionalFormatting>
  <conditionalFormatting sqref="W198:BA198">
    <cfRule type="expression" dxfId="4286" priority="17">
      <formula>INDIRECT(ADDRESS(ROW(),COLUMN()))=TRUNC(INDIRECT(ADDRESS(ROW(),COLUMN())))</formula>
    </cfRule>
  </conditionalFormatting>
  <conditionalFormatting sqref="BB200:BE200">
    <cfRule type="expression" dxfId="4285" priority="16">
      <formula>INDIRECT(ADDRESS(ROW(),COLUMN()))=TRUNC(INDIRECT(ADDRESS(ROW(),COLUMN())))</formula>
    </cfRule>
  </conditionalFormatting>
  <conditionalFormatting sqref="W200:BA200">
    <cfRule type="expression" dxfId="4284" priority="15">
      <formula>INDIRECT(ADDRESS(ROW(),COLUMN()))=TRUNC(INDIRECT(ADDRESS(ROW(),COLUMN())))</formula>
    </cfRule>
  </conditionalFormatting>
  <conditionalFormatting sqref="BB202:BE202">
    <cfRule type="expression" dxfId="4283" priority="14">
      <formula>INDIRECT(ADDRESS(ROW(),COLUMN()))=TRUNC(INDIRECT(ADDRESS(ROW(),COLUMN())))</formula>
    </cfRule>
  </conditionalFormatting>
  <conditionalFormatting sqref="W202:BA202">
    <cfRule type="expression" dxfId="4282" priority="13">
      <formula>INDIRECT(ADDRESS(ROW(),COLUMN()))=TRUNC(INDIRECT(ADDRESS(ROW(),COLUMN())))</formula>
    </cfRule>
  </conditionalFormatting>
  <conditionalFormatting sqref="BB204:BE204">
    <cfRule type="expression" dxfId="4281" priority="12">
      <formula>INDIRECT(ADDRESS(ROW(),COLUMN()))=TRUNC(INDIRECT(ADDRESS(ROW(),COLUMN())))</formula>
    </cfRule>
  </conditionalFormatting>
  <conditionalFormatting sqref="W204:BA204">
    <cfRule type="expression" dxfId="4280" priority="11">
      <formula>INDIRECT(ADDRESS(ROW(),COLUMN()))=TRUNC(INDIRECT(ADDRESS(ROW(),COLUMN())))</formula>
    </cfRule>
  </conditionalFormatting>
  <conditionalFormatting sqref="BB206:BE206">
    <cfRule type="expression" dxfId="4279" priority="10">
      <formula>INDIRECT(ADDRESS(ROW(),COLUMN()))=TRUNC(INDIRECT(ADDRESS(ROW(),COLUMN())))</formula>
    </cfRule>
  </conditionalFormatting>
  <conditionalFormatting sqref="W206:BA206">
    <cfRule type="expression" dxfId="4278" priority="9">
      <formula>INDIRECT(ADDRESS(ROW(),COLUMN()))=TRUNC(INDIRECT(ADDRESS(ROW(),COLUMN())))</formula>
    </cfRule>
  </conditionalFormatting>
  <conditionalFormatting sqref="BB208:BE208">
    <cfRule type="expression" dxfId="4277" priority="8">
      <formula>INDIRECT(ADDRESS(ROW(),COLUMN()))=TRUNC(INDIRECT(ADDRESS(ROW(),COLUMN())))</formula>
    </cfRule>
  </conditionalFormatting>
  <conditionalFormatting sqref="W208:BA208">
    <cfRule type="expression" dxfId="4276" priority="7">
      <formula>INDIRECT(ADDRESS(ROW(),COLUMN()))=TRUNC(INDIRECT(ADDRESS(ROW(),COLUMN())))</formula>
    </cfRule>
  </conditionalFormatting>
  <conditionalFormatting sqref="BB210:BE210">
    <cfRule type="expression" dxfId="4275" priority="6">
      <formula>INDIRECT(ADDRESS(ROW(),COLUMN()))=TRUNC(INDIRECT(ADDRESS(ROW(),COLUMN())))</formula>
    </cfRule>
  </conditionalFormatting>
  <conditionalFormatting sqref="W210:BA210">
    <cfRule type="expression" dxfId="4274" priority="5">
      <formula>INDIRECT(ADDRESS(ROW(),COLUMN()))=TRUNC(INDIRECT(ADDRESS(ROW(),COLUMN())))</formula>
    </cfRule>
  </conditionalFormatting>
  <conditionalFormatting sqref="BB212:BE212">
    <cfRule type="expression" dxfId="4273" priority="4">
      <formula>INDIRECT(ADDRESS(ROW(),COLUMN()))=TRUNC(INDIRECT(ADDRESS(ROW(),COLUMN())))</formula>
    </cfRule>
  </conditionalFormatting>
  <conditionalFormatting sqref="W212:BA212">
    <cfRule type="expression" dxfId="4272" priority="3">
      <formula>INDIRECT(ADDRESS(ROW(),COLUMN()))=TRUNC(INDIRECT(ADDRESS(ROW(),COLUMN())))</formula>
    </cfRule>
  </conditionalFormatting>
  <conditionalFormatting sqref="BB214:BE214">
    <cfRule type="expression" dxfId="4271" priority="2">
      <formula>INDIRECT(ADDRESS(ROW(),COLUMN()))=TRUNC(INDIRECT(ADDRESS(ROW(),COLUMN())))</formula>
    </cfRule>
  </conditionalFormatting>
  <conditionalFormatting sqref="W214:BA214">
    <cfRule type="expression" dxfId="4270" priority="1">
      <formula>INDIRECT(ADDRESS(ROW(),COLUMN()))=TRUNC(INDIRECT(ADDRESS(ROW(),COLUMN())))</formula>
    </cfRule>
  </conditionalFormatting>
  <conditionalFormatting sqref="AA222:AK222">
    <cfRule type="expression" dxfId="4269" priority="249">
      <formula>OR(#REF!=$B215,#REF!=$B215)</formula>
    </cfRule>
  </conditionalFormatting>
  <conditionalFormatting sqref="AA221:AK221">
    <cfRule type="expression" dxfId="4268" priority="251">
      <formula>OR(#REF!=$B225,#REF!=$B225)</formula>
    </cfRule>
  </conditionalFormatting>
  <dataValidations count="9">
    <dataValidation type="list" allowBlank="1" showDropDown="0" showInputMessage="1" showErrorMessage="1" sqref="R226:S226">
      <formula1>"週,暦月"</formula1>
    </dataValidation>
    <dataValidation type="list" allowBlank="1" showDropDown="0" showInputMessage="1" showErrorMessage="1" sqref="BE3:BH3">
      <formula1>"４週,暦月"</formula1>
    </dataValidation>
    <dataValidation type="list" allowBlank="1" showDropDown="0" showInputMessage="1" showErrorMessage="1" sqref="AF3:AF4">
      <formula1>#REF!</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BE4:BH4">
      <formula1>"予定,実績,予定・実績"</formula1>
    </dataValidation>
    <dataValidation type="list" allowBlank="1" showDropDown="0" showInputMessage="1" showErrorMessage="0" sqref="C15:D214">
      <formula1>職種</formula1>
    </dataValidation>
    <dataValidation type="list" allowBlank="1" showDropDown="0" showInputMessage="1" showErrorMessage="0" sqref="W15:BA15 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formula1>シフト記号表</formula1>
    </dataValidation>
    <dataValidation type="list" allowBlank="1" showDropDown="0" showInputMessage="1" showErrorMessage="0" sqref="I15:J214">
      <formula1>"A, B, C, D"</formula1>
    </dataValidation>
    <dataValidation type="list" errorStyle="warning" allowBlank="1" showDropDown="0" showInputMessage="1" showErrorMessage="0" error="リストにない場合のみ、入力してください。" sqref="K15:N214">
      <formula1>INDIRECT(C15)</formula1>
    </dataValidation>
  </dataValidations>
  <printOptions horizontalCentered="1"/>
  <pageMargins left="0.15748031496062992" right="0.15748031496062992" top="0.59055118110236227" bottom="0.47244094488188981" header="0.15748031496062992" footer="0.15748031496062992"/>
  <pageSetup paperSize="8" scale="54" fitToWidth="1" fitToHeight="0" orientation="landscape" usePrinterDefaults="1" r:id="rId1"/>
  <headerFooter>
    <oddFooter>&amp;R&amp;16&amp;P/&amp;N</oddFooter>
  </headerFooter>
  <rowBreaks count="3" manualBreakCount="3">
    <brk id="68" max="61" man="1"/>
    <brk id="122" max="61" man="1"/>
    <brk id="176" max="61" man="1"/>
  </rowBreaks>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'プルダウン・リスト'!$C$4:$C$13</xm:f>
          </x14:formula1>
          <xm:sqref>AT1:BI1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5">
    <tabColor theme="8" tint="0.8"/>
    <pageSetUpPr fitToPage="1"/>
  </sheetPr>
  <dimension ref="B1:BO148"/>
  <sheetViews>
    <sheetView showGridLines="0" zoomScaleSheetLayoutView="100" workbookViewId="0"/>
  </sheetViews>
  <sheetFormatPr defaultColWidth="4.5" defaultRowHeight="15.75"/>
  <cols>
    <col min="1" max="1" width="0.8984375" style="1732" customWidth="1"/>
    <col min="2" max="2" width="5.69921875" style="1732" customWidth="1"/>
    <col min="3" max="4" width="8.09765625" style="1732" customWidth="1"/>
    <col min="5" max="8" width="3.19921875" style="1732" hidden="1" customWidth="1"/>
    <col min="9" max="10" width="3.19921875" style="1732" customWidth="1"/>
    <col min="11" max="62" width="5.69921875" style="1732" customWidth="1"/>
    <col min="63" max="63" width="1.09765625" style="1732" customWidth="1"/>
    <col min="64" max="16384" width="4.5" style="1732"/>
  </cols>
  <sheetData>
    <row r="1" spans="2:67" s="1733" customFormat="1" ht="20.25" customHeight="1">
      <c r="C1" s="1746" t="s">
        <v>663</v>
      </c>
      <c r="D1" s="1746"/>
      <c r="E1" s="1746"/>
      <c r="F1" s="1746"/>
      <c r="G1" s="1746"/>
      <c r="H1" s="1746"/>
      <c r="I1" s="1746"/>
      <c r="J1" s="1746"/>
      <c r="M1" s="1794" t="s">
        <v>755</v>
      </c>
      <c r="P1" s="1746"/>
      <c r="Q1" s="1746"/>
      <c r="R1" s="1746"/>
      <c r="S1" s="1746"/>
      <c r="T1" s="1746"/>
      <c r="U1" s="1746"/>
      <c r="V1" s="1746"/>
      <c r="W1" s="1746"/>
      <c r="AS1" s="1828" t="s">
        <v>56</v>
      </c>
      <c r="AT1" s="1933" t="s">
        <v>790</v>
      </c>
      <c r="AU1" s="1934"/>
      <c r="AV1" s="1934"/>
      <c r="AW1" s="1934"/>
      <c r="AX1" s="1934"/>
      <c r="AY1" s="1934"/>
      <c r="AZ1" s="1934"/>
      <c r="BA1" s="1934"/>
      <c r="BB1" s="1934"/>
      <c r="BC1" s="1934"/>
      <c r="BD1" s="1934"/>
      <c r="BE1" s="1934"/>
      <c r="BF1" s="1934"/>
      <c r="BG1" s="1934"/>
      <c r="BH1" s="1934"/>
      <c r="BI1" s="1934"/>
      <c r="BJ1" s="1828" t="s">
        <v>156</v>
      </c>
    </row>
    <row r="2" spans="2:67" s="1734" customFormat="1" ht="20.25" customHeight="1">
      <c r="J2" s="1794"/>
      <c r="M2" s="1794"/>
      <c r="N2" s="1794"/>
      <c r="P2" s="1828"/>
      <c r="Q2" s="1828"/>
      <c r="R2" s="1828"/>
      <c r="S2" s="1828"/>
      <c r="T2" s="1828"/>
      <c r="U2" s="1828"/>
      <c r="V2" s="1828"/>
      <c r="W2" s="1828"/>
      <c r="AB2" s="1828" t="s">
        <v>780</v>
      </c>
      <c r="AC2" s="1904">
        <v>6</v>
      </c>
      <c r="AD2" s="1904"/>
      <c r="AE2" s="1828" t="s">
        <v>679</v>
      </c>
      <c r="AF2" s="1920">
        <f>IF(AC2=0,"",YEAR(DATE(2018+AC2,1,1)))</f>
        <v>2024</v>
      </c>
      <c r="AG2" s="1920"/>
      <c r="AH2" s="1923" t="s">
        <v>592</v>
      </c>
      <c r="AI2" s="1923" t="s">
        <v>785</v>
      </c>
      <c r="AJ2" s="1904">
        <v>4</v>
      </c>
      <c r="AK2" s="1904"/>
      <c r="AL2" s="1923" t="s">
        <v>313</v>
      </c>
      <c r="AS2" s="1828" t="s">
        <v>338</v>
      </c>
      <c r="AT2" s="1904" t="s">
        <v>793</v>
      </c>
      <c r="AU2" s="1904"/>
      <c r="AV2" s="1904"/>
      <c r="AW2" s="1904"/>
      <c r="AX2" s="1904"/>
      <c r="AY2" s="1904"/>
      <c r="AZ2" s="1904"/>
      <c r="BA2" s="1904"/>
      <c r="BB2" s="1904"/>
      <c r="BC2" s="1904"/>
      <c r="BD2" s="1904"/>
      <c r="BE2" s="1904"/>
      <c r="BF2" s="1904"/>
      <c r="BG2" s="1904"/>
      <c r="BH2" s="1904"/>
      <c r="BI2" s="1904"/>
      <c r="BJ2" s="1828" t="s">
        <v>156</v>
      </c>
      <c r="BK2" s="1828"/>
      <c r="BL2" s="1828"/>
      <c r="BM2" s="1828"/>
    </row>
    <row r="3" spans="2:67" s="1734" customFormat="1" ht="20.25" customHeight="1">
      <c r="J3" s="1794"/>
      <c r="M3" s="1794"/>
      <c r="O3" s="1828"/>
      <c r="P3" s="1828"/>
      <c r="Q3" s="1828"/>
      <c r="R3" s="1828"/>
      <c r="S3" s="1828"/>
      <c r="T3" s="1828"/>
      <c r="U3" s="1828"/>
      <c r="AC3" s="1905"/>
      <c r="AD3" s="1905"/>
      <c r="AE3" s="1918"/>
      <c r="AF3" s="1921"/>
      <c r="AG3" s="1918"/>
      <c r="BD3" s="1955" t="s">
        <v>794</v>
      </c>
      <c r="BE3" s="1964" t="s">
        <v>796</v>
      </c>
      <c r="BF3" s="1968"/>
      <c r="BG3" s="1968"/>
      <c r="BH3" s="1980"/>
      <c r="BI3" s="1828"/>
    </row>
    <row r="4" spans="2:67" s="1734" customFormat="1" ht="20.25" customHeight="1">
      <c r="B4" s="1735"/>
      <c r="C4" s="1735"/>
      <c r="D4" s="1735"/>
      <c r="E4" s="1735"/>
      <c r="F4" s="1735"/>
      <c r="G4" s="1735"/>
      <c r="H4" s="1735"/>
      <c r="I4" s="1735"/>
      <c r="J4" s="1795"/>
      <c r="K4" s="1735"/>
      <c r="L4" s="1735"/>
      <c r="M4" s="1795"/>
      <c r="N4" s="1735"/>
      <c r="O4" s="1829"/>
      <c r="P4" s="1829"/>
      <c r="Q4" s="1829"/>
      <c r="R4" s="1829"/>
      <c r="S4" s="1829"/>
      <c r="T4" s="1829"/>
      <c r="U4" s="1829"/>
      <c r="V4" s="1735"/>
      <c r="W4" s="1735"/>
      <c r="X4" s="1735"/>
      <c r="Y4" s="1735"/>
      <c r="Z4" s="1735"/>
      <c r="AA4" s="1735"/>
      <c r="AB4" s="1735"/>
      <c r="AC4" s="1906"/>
      <c r="AD4" s="1906"/>
      <c r="AE4" s="1919"/>
      <c r="AF4" s="1922"/>
      <c r="AG4" s="1919"/>
      <c r="AH4" s="1735"/>
      <c r="AI4" s="1735"/>
      <c r="AJ4" s="1735"/>
      <c r="AK4" s="1735"/>
      <c r="AL4" s="1735"/>
      <c r="AM4" s="1735"/>
      <c r="AN4" s="1735"/>
      <c r="AO4" s="1735"/>
      <c r="AP4" s="1735"/>
      <c r="AQ4" s="1735"/>
      <c r="AR4" s="1735"/>
      <c r="BD4" s="1955" t="s">
        <v>795</v>
      </c>
      <c r="BE4" s="1964" t="s">
        <v>797</v>
      </c>
      <c r="BF4" s="1968"/>
      <c r="BG4" s="1968"/>
      <c r="BH4" s="1980"/>
      <c r="BI4" s="1828"/>
    </row>
    <row r="5" spans="2:67" s="1734" customFormat="1" ht="9" customHeight="1">
      <c r="B5" s="1735"/>
      <c r="C5" s="1735"/>
      <c r="D5" s="1735"/>
      <c r="E5" s="1735"/>
      <c r="F5" s="1735"/>
      <c r="G5" s="1735"/>
      <c r="H5" s="1735"/>
      <c r="I5" s="1735"/>
      <c r="J5" s="1795"/>
      <c r="K5" s="1735"/>
      <c r="L5" s="1735"/>
      <c r="M5" s="1795"/>
      <c r="N5" s="1735"/>
      <c r="O5" s="1829"/>
      <c r="P5" s="1829"/>
      <c r="Q5" s="1829"/>
      <c r="R5" s="1829"/>
      <c r="S5" s="1829"/>
      <c r="T5" s="1829"/>
      <c r="U5" s="1829"/>
      <c r="V5" s="1735"/>
      <c r="W5" s="1735"/>
      <c r="X5" s="1735"/>
      <c r="Y5" s="1735"/>
      <c r="Z5" s="1735"/>
      <c r="AA5" s="1735"/>
      <c r="AB5" s="1735"/>
      <c r="AC5" s="1907"/>
      <c r="AD5" s="1907"/>
      <c r="AE5" s="1735"/>
      <c r="AF5" s="1735"/>
      <c r="AG5" s="1735"/>
      <c r="AH5" s="1735"/>
      <c r="AI5" s="1735"/>
      <c r="AJ5" s="1924"/>
      <c r="AK5" s="1924"/>
      <c r="AL5" s="1924"/>
      <c r="AM5" s="1924"/>
      <c r="AN5" s="1924"/>
      <c r="AO5" s="1924"/>
      <c r="AP5" s="1924"/>
      <c r="AQ5" s="1924"/>
      <c r="AR5" s="1924"/>
      <c r="AS5" s="1733"/>
      <c r="AT5" s="1733"/>
      <c r="AU5" s="1733"/>
      <c r="AV5" s="1733"/>
      <c r="AW5" s="1733"/>
      <c r="AX5" s="1733"/>
      <c r="AY5" s="1733"/>
      <c r="AZ5" s="1733"/>
      <c r="BA5" s="1733"/>
      <c r="BB5" s="1733"/>
      <c r="BC5" s="1733"/>
      <c r="BD5" s="1733"/>
      <c r="BE5" s="1733"/>
      <c r="BF5" s="1733"/>
      <c r="BG5" s="1733"/>
      <c r="BH5" s="1981"/>
      <c r="BI5" s="1981"/>
    </row>
    <row r="6" spans="2:67" s="1734" customFormat="1" ht="21" customHeight="1">
      <c r="B6" s="1736"/>
      <c r="C6" s="1747"/>
      <c r="D6" s="1747"/>
      <c r="E6" s="1747"/>
      <c r="F6" s="1747"/>
      <c r="G6" s="1747"/>
      <c r="H6" s="1747"/>
      <c r="I6" s="1747"/>
      <c r="J6" s="1747"/>
      <c r="K6" s="1796"/>
      <c r="L6" s="1796"/>
      <c r="M6" s="1796"/>
      <c r="N6" s="1749"/>
      <c r="O6" s="1796"/>
      <c r="P6" s="1796"/>
      <c r="Q6" s="1796"/>
      <c r="R6" s="1735"/>
      <c r="S6" s="1735"/>
      <c r="T6" s="1735"/>
      <c r="U6" s="1735"/>
      <c r="V6" s="1735"/>
      <c r="W6" s="1735"/>
      <c r="X6" s="1735"/>
      <c r="Y6" s="1735"/>
      <c r="Z6" s="1735"/>
      <c r="AA6" s="1735"/>
      <c r="AB6" s="1735"/>
      <c r="AC6" s="1735"/>
      <c r="AD6" s="1735"/>
      <c r="AE6" s="1735"/>
      <c r="AF6" s="1735"/>
      <c r="AG6" s="1735"/>
      <c r="AH6" s="1735"/>
      <c r="AI6" s="1735"/>
      <c r="AJ6" s="1924"/>
      <c r="AK6" s="1924"/>
      <c r="AL6" s="1924"/>
      <c r="AM6" s="1924"/>
      <c r="AN6" s="1924"/>
      <c r="AO6" s="1924" t="s">
        <v>658</v>
      </c>
      <c r="AP6" s="1924"/>
      <c r="AQ6" s="1924"/>
      <c r="AR6" s="1924"/>
      <c r="AS6" s="1733"/>
      <c r="AT6" s="1733"/>
      <c r="AU6" s="1733"/>
      <c r="AW6" s="1932"/>
      <c r="AX6" s="1932"/>
      <c r="AY6" s="1793"/>
      <c r="AZ6" s="1733"/>
      <c r="BA6" s="1936">
        <v>40</v>
      </c>
      <c r="BB6" s="1938"/>
      <c r="BC6" s="1793" t="s">
        <v>140</v>
      </c>
      <c r="BD6" s="1733"/>
      <c r="BE6" s="1936">
        <v>160</v>
      </c>
      <c r="BF6" s="1938"/>
      <c r="BG6" s="1793" t="s">
        <v>93</v>
      </c>
      <c r="BH6" s="1733"/>
      <c r="BI6" s="1981"/>
    </row>
    <row r="7" spans="2:67" s="1734" customFormat="1" ht="5.25" customHeight="1">
      <c r="B7" s="1736"/>
      <c r="C7" s="1748"/>
      <c r="D7" s="1748"/>
      <c r="E7" s="1748"/>
      <c r="F7" s="1748"/>
      <c r="G7" s="1748"/>
      <c r="H7" s="1748"/>
      <c r="I7" s="1748"/>
      <c r="J7" s="1796"/>
      <c r="K7" s="1796"/>
      <c r="L7" s="1796"/>
      <c r="M7" s="1749"/>
      <c r="N7" s="1796"/>
      <c r="O7" s="1796"/>
      <c r="P7" s="1796"/>
      <c r="Q7" s="1796"/>
      <c r="R7" s="1735"/>
      <c r="S7" s="1735"/>
      <c r="T7" s="1735"/>
      <c r="U7" s="1735"/>
      <c r="V7" s="1735"/>
      <c r="W7" s="1735"/>
      <c r="X7" s="1735"/>
      <c r="Y7" s="1735"/>
      <c r="Z7" s="1735"/>
      <c r="AA7" s="1735"/>
      <c r="AB7" s="1735"/>
      <c r="AC7" s="1735"/>
      <c r="AD7" s="1735"/>
      <c r="AE7" s="1735"/>
      <c r="AF7" s="1735"/>
      <c r="AG7" s="1735"/>
      <c r="AH7" s="1735"/>
      <c r="AI7" s="1735"/>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24"/>
      <c r="BG7" s="1924"/>
      <c r="BH7" s="1982"/>
      <c r="BI7" s="1982"/>
      <c r="BJ7" s="1735"/>
    </row>
    <row r="8" spans="2:67" s="1734" customFormat="1" ht="21" customHeight="1">
      <c r="B8" s="1737"/>
      <c r="C8" s="1749"/>
      <c r="D8" s="1749"/>
      <c r="E8" s="1749"/>
      <c r="F8" s="1749"/>
      <c r="G8" s="1749"/>
      <c r="H8" s="1749"/>
      <c r="I8" s="1749"/>
      <c r="J8" s="1796"/>
      <c r="K8" s="1796"/>
      <c r="L8" s="1796"/>
      <c r="M8" s="1749"/>
      <c r="N8" s="1796"/>
      <c r="O8" s="1796"/>
      <c r="P8" s="1796"/>
      <c r="Q8" s="1796"/>
      <c r="R8" s="1735"/>
      <c r="S8" s="1735"/>
      <c r="T8" s="1735"/>
      <c r="U8" s="1735"/>
      <c r="V8" s="1735"/>
      <c r="W8" s="1735"/>
      <c r="X8" s="1735"/>
      <c r="Y8" s="1735"/>
      <c r="Z8" s="1735"/>
      <c r="AA8" s="1735"/>
      <c r="AB8" s="1735"/>
      <c r="AC8" s="1735"/>
      <c r="AD8" s="1735"/>
      <c r="AE8" s="1735"/>
      <c r="AF8" s="1735"/>
      <c r="AG8" s="1735"/>
      <c r="AH8" s="1735"/>
      <c r="AI8" s="1735"/>
      <c r="AJ8" s="1925"/>
      <c r="AK8" s="1925"/>
      <c r="AL8" s="1925"/>
      <c r="AM8" s="1747"/>
      <c r="AN8" s="1926"/>
      <c r="AO8" s="1928"/>
      <c r="AP8" s="1928"/>
      <c r="AQ8" s="1736"/>
      <c r="AR8" s="1932"/>
      <c r="AS8" s="1932"/>
      <c r="AT8" s="1932"/>
      <c r="AU8" s="1935"/>
      <c r="AV8" s="1935"/>
      <c r="AW8" s="1924"/>
      <c r="AX8" s="1932"/>
      <c r="AY8" s="1932"/>
      <c r="AZ8" s="1749"/>
      <c r="BA8" s="1924"/>
      <c r="BB8" s="1924" t="s">
        <v>623</v>
      </c>
      <c r="BC8" s="1924"/>
      <c r="BD8" s="1924"/>
      <c r="BE8" s="1965">
        <f>DAY(EOMONTH(DATE(AF2,AJ2,1),0))</f>
        <v>30</v>
      </c>
      <c r="BF8" s="1969"/>
      <c r="BG8" s="1924" t="s">
        <v>798</v>
      </c>
      <c r="BH8" s="1924"/>
      <c r="BI8" s="1924"/>
      <c r="BJ8" s="1735"/>
      <c r="BM8" s="1828"/>
      <c r="BN8" s="1828"/>
      <c r="BO8" s="1828"/>
    </row>
    <row r="9" spans="2:67" ht="5.25" customHeight="1">
      <c r="B9" s="1738"/>
      <c r="C9" s="1750"/>
      <c r="D9" s="1750"/>
      <c r="E9" s="1750"/>
      <c r="F9" s="1750"/>
      <c r="G9" s="1750"/>
      <c r="H9" s="1750"/>
      <c r="I9" s="1750"/>
      <c r="J9" s="1750"/>
      <c r="K9" s="1738"/>
      <c r="L9" s="1738"/>
      <c r="M9" s="1738"/>
      <c r="N9" s="1738"/>
      <c r="O9" s="1738"/>
      <c r="P9" s="1738"/>
      <c r="Q9" s="1738"/>
      <c r="R9" s="1738"/>
      <c r="S9" s="1738"/>
      <c r="T9" s="1738"/>
      <c r="U9" s="1738"/>
      <c r="V9" s="1738"/>
      <c r="W9" s="1738"/>
      <c r="X9" s="1738"/>
      <c r="Y9" s="1738"/>
      <c r="Z9" s="1738"/>
      <c r="AA9" s="1738"/>
      <c r="AB9" s="1738"/>
      <c r="AC9" s="1750"/>
      <c r="AD9" s="1738"/>
      <c r="AE9" s="1738"/>
      <c r="AF9" s="1738"/>
      <c r="AG9" s="1738"/>
      <c r="AH9" s="1738"/>
      <c r="AI9" s="1738"/>
      <c r="AJ9" s="1738"/>
      <c r="AK9" s="1738"/>
      <c r="AL9" s="1738"/>
      <c r="AM9" s="1738"/>
      <c r="AN9" s="1738"/>
      <c r="AO9" s="1738"/>
      <c r="AP9" s="1738"/>
      <c r="AQ9" s="1738"/>
      <c r="AR9" s="1738"/>
      <c r="AT9" s="1760"/>
      <c r="BK9" s="1991"/>
      <c r="BL9" s="1991"/>
      <c r="BM9" s="1991"/>
    </row>
    <row r="10" spans="2:67" ht="21.6" customHeight="1">
      <c r="B10" s="1739" t="s">
        <v>504</v>
      </c>
      <c r="C10" s="1751" t="s">
        <v>744</v>
      </c>
      <c r="D10" s="1762"/>
      <c r="E10" s="1770"/>
      <c r="F10" s="1762"/>
      <c r="G10" s="1770"/>
      <c r="H10" s="1762"/>
      <c r="I10" s="1783" t="s">
        <v>745</v>
      </c>
      <c r="J10" s="1797"/>
      <c r="K10" s="1770" t="s">
        <v>747</v>
      </c>
      <c r="L10" s="1819"/>
      <c r="M10" s="1819"/>
      <c r="N10" s="1762"/>
      <c r="O10" s="1770" t="s">
        <v>759</v>
      </c>
      <c r="P10" s="1819"/>
      <c r="Q10" s="1819"/>
      <c r="R10" s="1819"/>
      <c r="S10" s="1762"/>
      <c r="T10" s="1850"/>
      <c r="U10" s="1850"/>
      <c r="V10" s="1868"/>
      <c r="W10" s="1880" t="s">
        <v>773</v>
      </c>
      <c r="X10" s="1894"/>
      <c r="Y10" s="1894"/>
      <c r="Z10" s="1894"/>
      <c r="AA10" s="1894"/>
      <c r="AB10" s="1894"/>
      <c r="AC10" s="1894"/>
      <c r="AD10" s="1894"/>
      <c r="AE10" s="1894"/>
      <c r="AF10" s="1894"/>
      <c r="AG10" s="1894"/>
      <c r="AH10" s="1894"/>
      <c r="AI10" s="1894"/>
      <c r="AJ10" s="1894"/>
      <c r="AK10" s="1894"/>
      <c r="AL10" s="1894"/>
      <c r="AM10" s="1894"/>
      <c r="AN10" s="1894"/>
      <c r="AO10" s="1894"/>
      <c r="AP10" s="1894"/>
      <c r="AQ10" s="1894"/>
      <c r="AR10" s="1894"/>
      <c r="AS10" s="1894"/>
      <c r="AT10" s="1894"/>
      <c r="AU10" s="1894"/>
      <c r="AV10" s="1894"/>
      <c r="AW10" s="1894"/>
      <c r="AX10" s="1894"/>
      <c r="AY10" s="1894"/>
      <c r="AZ10" s="1894"/>
      <c r="BA10" s="1894"/>
      <c r="BB10" s="1939" t="str">
        <f>IF(BE3="４週","(9)1～4週目の勤務時間数合計","(9)1か月の勤務時間数　合計")</f>
        <v>(9)1～4週目の勤務時間数合計</v>
      </c>
      <c r="BC10" s="1947"/>
      <c r="BD10" s="1956" t="s">
        <v>237</v>
      </c>
      <c r="BE10" s="1947"/>
      <c r="BF10" s="1751" t="s">
        <v>332</v>
      </c>
      <c r="BG10" s="1819"/>
      <c r="BH10" s="1819"/>
      <c r="BI10" s="1819"/>
      <c r="BJ10" s="1983"/>
    </row>
    <row r="11" spans="2:67" ht="20.25" customHeight="1">
      <c r="B11" s="1740"/>
      <c r="C11" s="1752"/>
      <c r="D11" s="1763"/>
      <c r="E11" s="1771"/>
      <c r="F11" s="1763"/>
      <c r="G11" s="1771"/>
      <c r="H11" s="1763"/>
      <c r="I11" s="1784"/>
      <c r="J11" s="1798"/>
      <c r="K11" s="1771"/>
      <c r="L11" s="1820"/>
      <c r="M11" s="1820"/>
      <c r="N11" s="1763"/>
      <c r="O11" s="1771"/>
      <c r="P11" s="1820"/>
      <c r="Q11" s="1820"/>
      <c r="R11" s="1820"/>
      <c r="S11" s="1763"/>
      <c r="T11" s="1851"/>
      <c r="U11" s="1851"/>
      <c r="V11" s="1869"/>
      <c r="W11" s="1881" t="s">
        <v>775</v>
      </c>
      <c r="X11" s="1881"/>
      <c r="Y11" s="1881"/>
      <c r="Z11" s="1881"/>
      <c r="AA11" s="1881"/>
      <c r="AB11" s="1881"/>
      <c r="AC11" s="1908"/>
      <c r="AD11" s="1915" t="s">
        <v>784</v>
      </c>
      <c r="AE11" s="1881"/>
      <c r="AF11" s="1881"/>
      <c r="AG11" s="1881"/>
      <c r="AH11" s="1881"/>
      <c r="AI11" s="1881"/>
      <c r="AJ11" s="1908"/>
      <c r="AK11" s="1915" t="s">
        <v>789</v>
      </c>
      <c r="AL11" s="1881"/>
      <c r="AM11" s="1881"/>
      <c r="AN11" s="1881"/>
      <c r="AO11" s="1881"/>
      <c r="AP11" s="1881"/>
      <c r="AQ11" s="1908"/>
      <c r="AR11" s="1915" t="s">
        <v>551</v>
      </c>
      <c r="AS11" s="1881"/>
      <c r="AT11" s="1881"/>
      <c r="AU11" s="1881"/>
      <c r="AV11" s="1881"/>
      <c r="AW11" s="1881"/>
      <c r="AX11" s="1908"/>
      <c r="AY11" s="1915" t="s">
        <v>71</v>
      </c>
      <c r="AZ11" s="1881"/>
      <c r="BA11" s="1881"/>
      <c r="BB11" s="1940"/>
      <c r="BC11" s="1948"/>
      <c r="BD11" s="1957"/>
      <c r="BE11" s="1948"/>
      <c r="BF11" s="1752"/>
      <c r="BG11" s="1820"/>
      <c r="BH11" s="1820"/>
      <c r="BI11" s="1820"/>
      <c r="BJ11" s="1984"/>
    </row>
    <row r="12" spans="2:67" ht="20.25" customHeight="1">
      <c r="B12" s="1740"/>
      <c r="C12" s="1752"/>
      <c r="D12" s="1763"/>
      <c r="E12" s="1771"/>
      <c r="F12" s="1763"/>
      <c r="G12" s="1771"/>
      <c r="H12" s="1763"/>
      <c r="I12" s="1784"/>
      <c r="J12" s="1798"/>
      <c r="K12" s="1771"/>
      <c r="L12" s="1820"/>
      <c r="M12" s="1820"/>
      <c r="N12" s="1763"/>
      <c r="O12" s="1771"/>
      <c r="P12" s="1820"/>
      <c r="Q12" s="1820"/>
      <c r="R12" s="1820"/>
      <c r="S12" s="1763"/>
      <c r="T12" s="1851"/>
      <c r="U12" s="1851"/>
      <c r="V12" s="1869"/>
      <c r="W12" s="1882">
        <v>1</v>
      </c>
      <c r="X12" s="1813">
        <v>2</v>
      </c>
      <c r="Y12" s="1813">
        <v>3</v>
      </c>
      <c r="Z12" s="1813">
        <v>4</v>
      </c>
      <c r="AA12" s="1813">
        <v>5</v>
      </c>
      <c r="AB12" s="1813">
        <v>6</v>
      </c>
      <c r="AC12" s="1909">
        <v>7</v>
      </c>
      <c r="AD12" s="1916">
        <v>8</v>
      </c>
      <c r="AE12" s="1813">
        <v>9</v>
      </c>
      <c r="AF12" s="1813">
        <v>10</v>
      </c>
      <c r="AG12" s="1813">
        <v>11</v>
      </c>
      <c r="AH12" s="1813">
        <v>12</v>
      </c>
      <c r="AI12" s="1813">
        <v>13</v>
      </c>
      <c r="AJ12" s="1909">
        <v>14</v>
      </c>
      <c r="AK12" s="1882">
        <v>15</v>
      </c>
      <c r="AL12" s="1813">
        <v>16</v>
      </c>
      <c r="AM12" s="1813">
        <v>17</v>
      </c>
      <c r="AN12" s="1813">
        <v>18</v>
      </c>
      <c r="AO12" s="1813">
        <v>19</v>
      </c>
      <c r="AP12" s="1813">
        <v>20</v>
      </c>
      <c r="AQ12" s="1909">
        <v>21</v>
      </c>
      <c r="AR12" s="1916">
        <v>22</v>
      </c>
      <c r="AS12" s="1813">
        <v>23</v>
      </c>
      <c r="AT12" s="1813">
        <v>24</v>
      </c>
      <c r="AU12" s="1813">
        <v>25</v>
      </c>
      <c r="AV12" s="1813">
        <v>26</v>
      </c>
      <c r="AW12" s="1813">
        <v>27</v>
      </c>
      <c r="AX12" s="1909">
        <v>28</v>
      </c>
      <c r="AY12" s="1916" t="str">
        <f>IF($BE$3="実績",IF(DAY(DATE($AF$2,$AJ$2,29))=29,29,""),"")</f>
        <v/>
      </c>
      <c r="AZ12" s="1813" t="str">
        <f>IF($BE$3="実績",IF(DAY(DATE($AF$2,$AJ$2,30))=30,30,""),"")</f>
        <v/>
      </c>
      <c r="BA12" s="1909" t="str">
        <f>IF($BE$3="実績",IF(DAY(DATE($AF$2,$AJ$2,31))=31,31,""),"")</f>
        <v/>
      </c>
      <c r="BB12" s="1940"/>
      <c r="BC12" s="1948"/>
      <c r="BD12" s="1957"/>
      <c r="BE12" s="1948"/>
      <c r="BF12" s="1752"/>
      <c r="BG12" s="1820"/>
      <c r="BH12" s="1820"/>
      <c r="BI12" s="1820"/>
      <c r="BJ12" s="1984"/>
    </row>
    <row r="13" spans="2:67" ht="20.25" hidden="1" customHeight="1">
      <c r="B13" s="1740"/>
      <c r="C13" s="1752"/>
      <c r="D13" s="1763"/>
      <c r="E13" s="1771"/>
      <c r="F13" s="1763"/>
      <c r="G13" s="1771"/>
      <c r="H13" s="1763"/>
      <c r="I13" s="1784"/>
      <c r="J13" s="1798"/>
      <c r="K13" s="1771"/>
      <c r="L13" s="1820"/>
      <c r="M13" s="1820"/>
      <c r="N13" s="1763"/>
      <c r="O13" s="1771"/>
      <c r="P13" s="1820"/>
      <c r="Q13" s="1820"/>
      <c r="R13" s="1820"/>
      <c r="S13" s="1763"/>
      <c r="T13" s="1851"/>
      <c r="U13" s="1851"/>
      <c r="V13" s="1869"/>
      <c r="W13" s="1882">
        <f>WEEKDAY(DATE($AF$2,$AJ$2,1))</f>
        <v>2</v>
      </c>
      <c r="X13" s="1813">
        <f>WEEKDAY(DATE($AF$2,$AJ$2,2))</f>
        <v>3</v>
      </c>
      <c r="Y13" s="1813">
        <f>WEEKDAY(DATE($AF$2,$AJ$2,3))</f>
        <v>4</v>
      </c>
      <c r="Z13" s="1813">
        <f>WEEKDAY(DATE($AF$2,$AJ$2,4))</f>
        <v>5</v>
      </c>
      <c r="AA13" s="1813">
        <f>WEEKDAY(DATE($AF$2,$AJ$2,5))</f>
        <v>6</v>
      </c>
      <c r="AB13" s="1813">
        <f>WEEKDAY(DATE($AF$2,$AJ$2,6))</f>
        <v>7</v>
      </c>
      <c r="AC13" s="1909">
        <f>WEEKDAY(DATE($AF$2,$AJ$2,7))</f>
        <v>1</v>
      </c>
      <c r="AD13" s="1916">
        <f>WEEKDAY(DATE($AF$2,$AJ$2,8))</f>
        <v>2</v>
      </c>
      <c r="AE13" s="1813">
        <f>WEEKDAY(DATE($AF$2,$AJ$2,9))</f>
        <v>3</v>
      </c>
      <c r="AF13" s="1813">
        <f>WEEKDAY(DATE($AF$2,$AJ$2,10))</f>
        <v>4</v>
      </c>
      <c r="AG13" s="1813">
        <f>WEEKDAY(DATE($AF$2,$AJ$2,11))</f>
        <v>5</v>
      </c>
      <c r="AH13" s="1813">
        <f>WEEKDAY(DATE($AF$2,$AJ$2,12))</f>
        <v>6</v>
      </c>
      <c r="AI13" s="1813">
        <f>WEEKDAY(DATE($AF$2,$AJ$2,13))</f>
        <v>7</v>
      </c>
      <c r="AJ13" s="1909">
        <f>WEEKDAY(DATE($AF$2,$AJ$2,14))</f>
        <v>1</v>
      </c>
      <c r="AK13" s="1916">
        <f>WEEKDAY(DATE($AF$2,$AJ$2,15))</f>
        <v>2</v>
      </c>
      <c r="AL13" s="1813">
        <f>WEEKDAY(DATE($AF$2,$AJ$2,16))</f>
        <v>3</v>
      </c>
      <c r="AM13" s="1813">
        <f>WEEKDAY(DATE($AF$2,$AJ$2,17))</f>
        <v>4</v>
      </c>
      <c r="AN13" s="1813">
        <f>WEEKDAY(DATE($AF$2,$AJ$2,18))</f>
        <v>5</v>
      </c>
      <c r="AO13" s="1813">
        <f>WEEKDAY(DATE($AF$2,$AJ$2,19))</f>
        <v>6</v>
      </c>
      <c r="AP13" s="1813">
        <f>WEEKDAY(DATE($AF$2,$AJ$2,20))</f>
        <v>7</v>
      </c>
      <c r="AQ13" s="1909">
        <f>WEEKDAY(DATE($AF$2,$AJ$2,21))</f>
        <v>1</v>
      </c>
      <c r="AR13" s="1916">
        <f>WEEKDAY(DATE($AF$2,$AJ$2,22))</f>
        <v>2</v>
      </c>
      <c r="AS13" s="1813">
        <f>WEEKDAY(DATE($AF$2,$AJ$2,23))</f>
        <v>3</v>
      </c>
      <c r="AT13" s="1813">
        <f>WEEKDAY(DATE($AF$2,$AJ$2,24))</f>
        <v>4</v>
      </c>
      <c r="AU13" s="1813">
        <f>WEEKDAY(DATE($AF$2,$AJ$2,25))</f>
        <v>5</v>
      </c>
      <c r="AV13" s="1813">
        <f>WEEKDAY(DATE($AF$2,$AJ$2,26))</f>
        <v>6</v>
      </c>
      <c r="AW13" s="1813">
        <f>WEEKDAY(DATE($AF$2,$AJ$2,27))</f>
        <v>7</v>
      </c>
      <c r="AX13" s="1909">
        <f>WEEKDAY(DATE($AF$2,$AJ$2,28))</f>
        <v>1</v>
      </c>
      <c r="AY13" s="1916">
        <f>IF(AY12=29,WEEKDAY(DATE($AF$2,$AJ$2,29)),0)</f>
        <v>0</v>
      </c>
      <c r="AZ13" s="1813">
        <f>IF(AZ12=30,WEEKDAY(DATE($AF$2,$AJ$2,30)),0)</f>
        <v>0</v>
      </c>
      <c r="BA13" s="1909">
        <f>IF(BA12=31,WEEKDAY(DATE($AF$2,$AJ$2,31)),0)</f>
        <v>0</v>
      </c>
      <c r="BB13" s="1940"/>
      <c r="BC13" s="1948"/>
      <c r="BD13" s="1957"/>
      <c r="BE13" s="1948"/>
      <c r="BF13" s="1752"/>
      <c r="BG13" s="1820"/>
      <c r="BH13" s="1820"/>
      <c r="BI13" s="1820"/>
      <c r="BJ13" s="1984"/>
    </row>
    <row r="14" spans="2:67" ht="20.25" customHeight="1">
      <c r="B14" s="1741"/>
      <c r="C14" s="1753"/>
      <c r="D14" s="1764"/>
      <c r="E14" s="1772"/>
      <c r="F14" s="1764"/>
      <c r="G14" s="1772"/>
      <c r="H14" s="1764"/>
      <c r="I14" s="1785"/>
      <c r="J14" s="1799"/>
      <c r="K14" s="1772"/>
      <c r="L14" s="1821"/>
      <c r="M14" s="1821"/>
      <c r="N14" s="1764"/>
      <c r="O14" s="1772"/>
      <c r="P14" s="1821"/>
      <c r="Q14" s="1821"/>
      <c r="R14" s="1821"/>
      <c r="S14" s="1764"/>
      <c r="T14" s="1852"/>
      <c r="U14" s="1852"/>
      <c r="V14" s="1870"/>
      <c r="W14" s="1883" t="str">
        <f t="shared" ref="W14:AX14" si="0">IF(W13=1,"日",IF(W13=2,"月",IF(W13=3,"火",IF(W13=4,"水",IF(W13=5,"木",IF(W13=6,"金","土"))))))</f>
        <v>月</v>
      </c>
      <c r="X14" s="1895" t="str">
        <f t="shared" si="0"/>
        <v>火</v>
      </c>
      <c r="Y14" s="1895" t="str">
        <f t="shared" si="0"/>
        <v>水</v>
      </c>
      <c r="Z14" s="1895" t="str">
        <f t="shared" si="0"/>
        <v>木</v>
      </c>
      <c r="AA14" s="1895" t="str">
        <f t="shared" si="0"/>
        <v>金</v>
      </c>
      <c r="AB14" s="1895" t="str">
        <f t="shared" si="0"/>
        <v>土</v>
      </c>
      <c r="AC14" s="1910" t="str">
        <f t="shared" si="0"/>
        <v>日</v>
      </c>
      <c r="AD14" s="1917" t="str">
        <f t="shared" si="0"/>
        <v>月</v>
      </c>
      <c r="AE14" s="1895" t="str">
        <f t="shared" si="0"/>
        <v>火</v>
      </c>
      <c r="AF14" s="1895" t="str">
        <f t="shared" si="0"/>
        <v>水</v>
      </c>
      <c r="AG14" s="1895" t="str">
        <f t="shared" si="0"/>
        <v>木</v>
      </c>
      <c r="AH14" s="1895" t="str">
        <f t="shared" si="0"/>
        <v>金</v>
      </c>
      <c r="AI14" s="1895" t="str">
        <f t="shared" si="0"/>
        <v>土</v>
      </c>
      <c r="AJ14" s="1910" t="str">
        <f t="shared" si="0"/>
        <v>日</v>
      </c>
      <c r="AK14" s="1917" t="str">
        <f t="shared" si="0"/>
        <v>月</v>
      </c>
      <c r="AL14" s="1895" t="str">
        <f t="shared" si="0"/>
        <v>火</v>
      </c>
      <c r="AM14" s="1895" t="str">
        <f t="shared" si="0"/>
        <v>水</v>
      </c>
      <c r="AN14" s="1895" t="str">
        <f t="shared" si="0"/>
        <v>木</v>
      </c>
      <c r="AO14" s="1895" t="str">
        <f t="shared" si="0"/>
        <v>金</v>
      </c>
      <c r="AP14" s="1895" t="str">
        <f t="shared" si="0"/>
        <v>土</v>
      </c>
      <c r="AQ14" s="1910" t="str">
        <f t="shared" si="0"/>
        <v>日</v>
      </c>
      <c r="AR14" s="1917" t="str">
        <f t="shared" si="0"/>
        <v>月</v>
      </c>
      <c r="AS14" s="1895" t="str">
        <f t="shared" si="0"/>
        <v>火</v>
      </c>
      <c r="AT14" s="1895" t="str">
        <f t="shared" si="0"/>
        <v>水</v>
      </c>
      <c r="AU14" s="1895" t="str">
        <f t="shared" si="0"/>
        <v>木</v>
      </c>
      <c r="AV14" s="1895" t="str">
        <f t="shared" si="0"/>
        <v>金</v>
      </c>
      <c r="AW14" s="1895" t="str">
        <f t="shared" si="0"/>
        <v>土</v>
      </c>
      <c r="AX14" s="1910" t="str">
        <f t="shared" si="0"/>
        <v>日</v>
      </c>
      <c r="AY14" s="1895" t="str">
        <f>IF(AY13=1,"日",IF(AY13=2,"月",IF(AY13=3,"火",IF(AY13=4,"水",IF(AY13=5,"木",IF(AY13=6,"金",IF(AY13=0,"","土")))))))</f>
        <v/>
      </c>
      <c r="AZ14" s="1895" t="str">
        <f>IF(AZ13=1,"日",IF(AZ13=2,"月",IF(AZ13=3,"火",IF(AZ13=4,"水",IF(AZ13=5,"木",IF(AZ13=6,"金",IF(AZ13=0,"","土")))))))</f>
        <v/>
      </c>
      <c r="BA14" s="1895" t="str">
        <f>IF(BA13=1,"日",IF(BA13=2,"月",IF(BA13=3,"火",IF(BA13=4,"水",IF(BA13=5,"木",IF(BA13=6,"金",IF(BA13=0,"","土")))))))</f>
        <v/>
      </c>
      <c r="BB14" s="1941"/>
      <c r="BC14" s="1949"/>
      <c r="BD14" s="1958"/>
      <c r="BE14" s="1949"/>
      <c r="BF14" s="1753"/>
      <c r="BG14" s="1821"/>
      <c r="BH14" s="1821"/>
      <c r="BI14" s="1821"/>
      <c r="BJ14" s="1985"/>
    </row>
    <row r="15" spans="2:67" ht="20.25" customHeight="1">
      <c r="B15" s="1742">
        <f>B13+1</f>
        <v>1</v>
      </c>
      <c r="C15" s="1754" t="s">
        <v>800</v>
      </c>
      <c r="D15" s="1765"/>
      <c r="E15" s="1773"/>
      <c r="F15" s="1778"/>
      <c r="G15" s="1773"/>
      <c r="H15" s="1778"/>
      <c r="I15" s="1786" t="s">
        <v>751</v>
      </c>
      <c r="J15" s="1800"/>
      <c r="K15" s="1806" t="s">
        <v>806</v>
      </c>
      <c r="L15" s="1822"/>
      <c r="M15" s="1822"/>
      <c r="N15" s="1765"/>
      <c r="O15" s="1830" t="s">
        <v>478</v>
      </c>
      <c r="P15" s="1835"/>
      <c r="Q15" s="1835"/>
      <c r="R15" s="1835"/>
      <c r="S15" s="1846"/>
      <c r="T15" s="1853" t="s">
        <v>770</v>
      </c>
      <c r="U15" s="1860"/>
      <c r="V15" s="1871"/>
      <c r="W15" s="1884" t="s">
        <v>835</v>
      </c>
      <c r="X15" s="1896" t="s">
        <v>835</v>
      </c>
      <c r="Y15" s="1896" t="s">
        <v>835</v>
      </c>
      <c r="Z15" s="1896"/>
      <c r="AA15" s="1896"/>
      <c r="AB15" s="1896" t="s">
        <v>835</v>
      </c>
      <c r="AC15" s="1911" t="s">
        <v>835</v>
      </c>
      <c r="AD15" s="1884" t="s">
        <v>835</v>
      </c>
      <c r="AE15" s="1896" t="s">
        <v>835</v>
      </c>
      <c r="AF15" s="1896" t="s">
        <v>835</v>
      </c>
      <c r="AG15" s="1896"/>
      <c r="AH15" s="1896"/>
      <c r="AI15" s="1896" t="s">
        <v>835</v>
      </c>
      <c r="AJ15" s="1911" t="s">
        <v>835</v>
      </c>
      <c r="AK15" s="1884" t="s">
        <v>835</v>
      </c>
      <c r="AL15" s="1896" t="s">
        <v>835</v>
      </c>
      <c r="AM15" s="1896" t="s">
        <v>835</v>
      </c>
      <c r="AN15" s="1896"/>
      <c r="AO15" s="1896"/>
      <c r="AP15" s="1896" t="s">
        <v>835</v>
      </c>
      <c r="AQ15" s="1911" t="s">
        <v>835</v>
      </c>
      <c r="AR15" s="1884" t="s">
        <v>835</v>
      </c>
      <c r="AS15" s="1896" t="s">
        <v>835</v>
      </c>
      <c r="AT15" s="1896" t="s">
        <v>835</v>
      </c>
      <c r="AU15" s="1896"/>
      <c r="AV15" s="1896"/>
      <c r="AW15" s="1896" t="s">
        <v>835</v>
      </c>
      <c r="AX15" s="1911" t="s">
        <v>835</v>
      </c>
      <c r="AY15" s="1884"/>
      <c r="AZ15" s="1896"/>
      <c r="BA15" s="1896"/>
      <c r="BB15" s="1942"/>
      <c r="BC15" s="1950"/>
      <c r="BD15" s="1959"/>
      <c r="BE15" s="1966"/>
      <c r="BF15" s="1970"/>
      <c r="BG15" s="1975"/>
      <c r="BH15" s="1975"/>
      <c r="BI15" s="1975"/>
      <c r="BJ15" s="1986"/>
    </row>
    <row r="16" spans="2:67" ht="20.25" customHeight="1">
      <c r="B16" s="1743"/>
      <c r="C16" s="1755"/>
      <c r="D16" s="1766"/>
      <c r="E16" s="1774"/>
      <c r="F16" s="1779" t="str">
        <f>C15</f>
        <v>管理者</v>
      </c>
      <c r="G16" s="1774"/>
      <c r="H16" s="1779" t="str">
        <f>I15</f>
        <v>A</v>
      </c>
      <c r="I16" s="1787"/>
      <c r="J16" s="1801"/>
      <c r="K16" s="1807"/>
      <c r="L16" s="1823"/>
      <c r="M16" s="1823"/>
      <c r="N16" s="1766"/>
      <c r="O16" s="1831"/>
      <c r="P16" s="1836"/>
      <c r="Q16" s="1836"/>
      <c r="R16" s="1836"/>
      <c r="S16" s="1847"/>
      <c r="T16" s="1854" t="s">
        <v>128</v>
      </c>
      <c r="U16" s="1861"/>
      <c r="V16" s="1872"/>
      <c r="W16" s="1885" t="e">
        <f>IF(W15="","",VLOOKUP(W15,#REF!,10,FALSE))</f>
        <v>#REF!</v>
      </c>
      <c r="X16" s="1897" t="e">
        <f>IF(X15="","",VLOOKUP(X15,#REF!,10,FALSE))</f>
        <v>#REF!</v>
      </c>
      <c r="Y16" s="1897" t="e">
        <f>IF(Y15="","",VLOOKUP(Y15,#REF!,10,FALSE))</f>
        <v>#REF!</v>
      </c>
      <c r="Z16" s="1897" t="str">
        <f>IF(Z15="","",VLOOKUP(Z15,#REF!,10,FALSE))</f>
        <v/>
      </c>
      <c r="AA16" s="1897" t="str">
        <f>IF(AA15="","",VLOOKUP(AA15,#REF!,10,FALSE))</f>
        <v/>
      </c>
      <c r="AB16" s="1897" t="e">
        <f>IF(AB15="","",VLOOKUP(AB15,#REF!,10,FALSE))</f>
        <v>#REF!</v>
      </c>
      <c r="AC16" s="1912" t="e">
        <f>IF(AC15="","",VLOOKUP(AC15,#REF!,10,FALSE))</f>
        <v>#REF!</v>
      </c>
      <c r="AD16" s="1885" t="e">
        <f>IF(AD15="","",VLOOKUP(AD15,#REF!,10,FALSE))</f>
        <v>#REF!</v>
      </c>
      <c r="AE16" s="1897" t="e">
        <f>IF(AE15="","",VLOOKUP(AE15,#REF!,10,FALSE))</f>
        <v>#REF!</v>
      </c>
      <c r="AF16" s="1897" t="e">
        <f>IF(AF15="","",VLOOKUP(AF15,#REF!,10,FALSE))</f>
        <v>#REF!</v>
      </c>
      <c r="AG16" s="1897" t="str">
        <f>IF(AG15="","",VLOOKUP(AG15,#REF!,10,FALSE))</f>
        <v/>
      </c>
      <c r="AH16" s="1897" t="str">
        <f>IF(AH15="","",VLOOKUP(AH15,#REF!,10,FALSE))</f>
        <v/>
      </c>
      <c r="AI16" s="1897" t="e">
        <f>IF(AI15="","",VLOOKUP(AI15,#REF!,10,FALSE))</f>
        <v>#REF!</v>
      </c>
      <c r="AJ16" s="1912" t="e">
        <f>IF(AJ15="","",VLOOKUP(AJ15,#REF!,10,FALSE))</f>
        <v>#REF!</v>
      </c>
      <c r="AK16" s="1885" t="e">
        <f>IF(AK15="","",VLOOKUP(AK15,#REF!,10,FALSE))</f>
        <v>#REF!</v>
      </c>
      <c r="AL16" s="1897" t="e">
        <f>IF(AL15="","",VLOOKUP(AL15,#REF!,10,FALSE))</f>
        <v>#REF!</v>
      </c>
      <c r="AM16" s="1897" t="e">
        <f>IF(AM15="","",VLOOKUP(AM15,#REF!,10,FALSE))</f>
        <v>#REF!</v>
      </c>
      <c r="AN16" s="1897" t="str">
        <f>IF(AN15="","",VLOOKUP(AN15,#REF!,10,FALSE))</f>
        <v/>
      </c>
      <c r="AO16" s="1897" t="str">
        <f>IF(AO15="","",VLOOKUP(AO15,#REF!,10,FALSE))</f>
        <v/>
      </c>
      <c r="AP16" s="1897" t="e">
        <f>IF(AP15="","",VLOOKUP(AP15,#REF!,10,FALSE))</f>
        <v>#REF!</v>
      </c>
      <c r="AQ16" s="1912" t="e">
        <f>IF(AQ15="","",VLOOKUP(AQ15,#REF!,10,FALSE))</f>
        <v>#REF!</v>
      </c>
      <c r="AR16" s="1885" t="e">
        <f>IF(AR15="","",VLOOKUP(AR15,#REF!,10,FALSE))</f>
        <v>#REF!</v>
      </c>
      <c r="AS16" s="1897" t="e">
        <f>IF(AS15="","",VLOOKUP(AS15,#REF!,10,FALSE))</f>
        <v>#REF!</v>
      </c>
      <c r="AT16" s="1897" t="e">
        <f>IF(AT15="","",VLOOKUP(AT15,#REF!,10,FALSE))</f>
        <v>#REF!</v>
      </c>
      <c r="AU16" s="1897" t="str">
        <f>IF(AU15="","",VLOOKUP(AU15,#REF!,10,FALSE))</f>
        <v/>
      </c>
      <c r="AV16" s="1897" t="str">
        <f>IF(AV15="","",VLOOKUP(AV15,#REF!,10,FALSE))</f>
        <v/>
      </c>
      <c r="AW16" s="1897" t="e">
        <f>IF(AW15="","",VLOOKUP(AW15,#REF!,10,FALSE))</f>
        <v>#REF!</v>
      </c>
      <c r="AX16" s="1912" t="e">
        <f>IF(AX15="","",VLOOKUP(AX15,#REF!,10,FALSE))</f>
        <v>#REF!</v>
      </c>
      <c r="AY16" s="1885" t="str">
        <f>IF(AY15="","",VLOOKUP(AY15,#REF!,10,FALSE))</f>
        <v/>
      </c>
      <c r="AZ16" s="1897" t="str">
        <f>IF(AZ15="","",VLOOKUP(AZ15,#REF!,10,FALSE))</f>
        <v/>
      </c>
      <c r="BA16" s="1897" t="str">
        <f>IF(BA15="","",VLOOKUP(BA15,#REF!,10,FALSE))</f>
        <v/>
      </c>
      <c r="BB16" s="1943" t="e">
        <f>IF($BE$3="４週",SUM(W16:AX16),IF($BE$3="暦月",SUM(W16:BA16),""))</f>
        <v>#REF!</v>
      </c>
      <c r="BC16" s="1951"/>
      <c r="BD16" s="1960" t="e">
        <f>IF($BE$3="４週",BB16/4,IF($BE$3="暦月",(BB16/($BE$8/7)),""))</f>
        <v>#REF!</v>
      </c>
      <c r="BE16" s="1951"/>
      <c r="BF16" s="1971"/>
      <c r="BG16" s="1976"/>
      <c r="BH16" s="1976"/>
      <c r="BI16" s="1976"/>
      <c r="BJ16" s="1987"/>
    </row>
    <row r="17" spans="2:62" ht="20.25" customHeight="1">
      <c r="B17" s="1742">
        <f>B15+1</f>
        <v>2</v>
      </c>
      <c r="C17" s="1756" t="s">
        <v>802</v>
      </c>
      <c r="D17" s="1767"/>
      <c r="E17" s="1775"/>
      <c r="F17" s="1780"/>
      <c r="G17" s="1775"/>
      <c r="H17" s="1780"/>
      <c r="I17" s="1788" t="s">
        <v>751</v>
      </c>
      <c r="J17" s="1802"/>
      <c r="K17" s="1808" t="s">
        <v>808</v>
      </c>
      <c r="L17" s="1824"/>
      <c r="M17" s="1824"/>
      <c r="N17" s="1767"/>
      <c r="O17" s="1831" t="s">
        <v>570</v>
      </c>
      <c r="P17" s="1836"/>
      <c r="Q17" s="1836"/>
      <c r="R17" s="1836"/>
      <c r="S17" s="1847"/>
      <c r="T17" s="1855" t="s">
        <v>770</v>
      </c>
      <c r="U17" s="1862"/>
      <c r="V17" s="1873"/>
      <c r="W17" s="1886" t="s">
        <v>836</v>
      </c>
      <c r="X17" s="1898" t="s">
        <v>836</v>
      </c>
      <c r="Y17" s="1898"/>
      <c r="Z17" s="1898"/>
      <c r="AA17" s="1898" t="s">
        <v>836</v>
      </c>
      <c r="AB17" s="1898" t="s">
        <v>836</v>
      </c>
      <c r="AC17" s="1913" t="s">
        <v>836</v>
      </c>
      <c r="AD17" s="1886" t="s">
        <v>836</v>
      </c>
      <c r="AE17" s="1898" t="s">
        <v>836</v>
      </c>
      <c r="AF17" s="1898"/>
      <c r="AG17" s="1898"/>
      <c r="AH17" s="1898" t="s">
        <v>836</v>
      </c>
      <c r="AI17" s="1898" t="s">
        <v>836</v>
      </c>
      <c r="AJ17" s="1913" t="s">
        <v>836</v>
      </c>
      <c r="AK17" s="1886" t="s">
        <v>836</v>
      </c>
      <c r="AL17" s="1898" t="s">
        <v>836</v>
      </c>
      <c r="AM17" s="1898"/>
      <c r="AN17" s="1898"/>
      <c r="AO17" s="1898" t="s">
        <v>836</v>
      </c>
      <c r="AP17" s="1898" t="s">
        <v>836</v>
      </c>
      <c r="AQ17" s="1913" t="s">
        <v>836</v>
      </c>
      <c r="AR17" s="1886" t="s">
        <v>836</v>
      </c>
      <c r="AS17" s="1898" t="s">
        <v>836</v>
      </c>
      <c r="AT17" s="1898"/>
      <c r="AU17" s="1898"/>
      <c r="AV17" s="1898" t="s">
        <v>836</v>
      </c>
      <c r="AW17" s="1898" t="s">
        <v>836</v>
      </c>
      <c r="AX17" s="1913" t="s">
        <v>836</v>
      </c>
      <c r="AY17" s="1886"/>
      <c r="AZ17" s="1898"/>
      <c r="BA17" s="1937"/>
      <c r="BB17" s="1944"/>
      <c r="BC17" s="1952"/>
      <c r="BD17" s="1961"/>
      <c r="BE17" s="1967"/>
      <c r="BF17" s="1972" t="s">
        <v>840</v>
      </c>
      <c r="BG17" s="1977"/>
      <c r="BH17" s="1977"/>
      <c r="BI17" s="1977"/>
      <c r="BJ17" s="1988"/>
    </row>
    <row r="18" spans="2:62" ht="20.25" customHeight="1">
      <c r="B18" s="1743"/>
      <c r="C18" s="1755"/>
      <c r="D18" s="1766"/>
      <c r="E18" s="1774"/>
      <c r="F18" s="1779" t="str">
        <f>C17</f>
        <v>計画作成責任者</v>
      </c>
      <c r="G18" s="1774"/>
      <c r="H18" s="1779" t="str">
        <f>I17</f>
        <v>A</v>
      </c>
      <c r="I18" s="1787"/>
      <c r="J18" s="1801"/>
      <c r="K18" s="1807"/>
      <c r="L18" s="1823"/>
      <c r="M18" s="1823"/>
      <c r="N18" s="1766"/>
      <c r="O18" s="1831"/>
      <c r="P18" s="1836"/>
      <c r="Q18" s="1836"/>
      <c r="R18" s="1836"/>
      <c r="S18" s="1847"/>
      <c r="T18" s="1854" t="s">
        <v>128</v>
      </c>
      <c r="U18" s="1861"/>
      <c r="V18" s="1872"/>
      <c r="W18" s="1885" t="e">
        <f>IF(W17="","",VLOOKUP(W17,#REF!,10,FALSE))</f>
        <v>#REF!</v>
      </c>
      <c r="X18" s="1897" t="e">
        <f>IF(X17="","",VLOOKUP(X17,#REF!,10,FALSE))</f>
        <v>#REF!</v>
      </c>
      <c r="Y18" s="1897" t="str">
        <f>IF(Y17="","",VLOOKUP(Y17,#REF!,10,FALSE))</f>
        <v/>
      </c>
      <c r="Z18" s="1897" t="str">
        <f>IF(Z17="","",VLOOKUP(Z17,#REF!,10,FALSE))</f>
        <v/>
      </c>
      <c r="AA18" s="1897" t="e">
        <f>IF(AA17="","",VLOOKUP(AA17,#REF!,10,FALSE))</f>
        <v>#REF!</v>
      </c>
      <c r="AB18" s="1897" t="e">
        <f>IF(AB17="","",VLOOKUP(AB17,#REF!,10,FALSE))</f>
        <v>#REF!</v>
      </c>
      <c r="AC18" s="1912" t="e">
        <f>IF(AC17="","",VLOOKUP(AC17,#REF!,10,FALSE))</f>
        <v>#REF!</v>
      </c>
      <c r="AD18" s="1885" t="e">
        <f>IF(AD17="","",VLOOKUP(AD17,#REF!,10,FALSE))</f>
        <v>#REF!</v>
      </c>
      <c r="AE18" s="1897" t="e">
        <f>IF(AE17="","",VLOOKUP(AE17,#REF!,10,FALSE))</f>
        <v>#REF!</v>
      </c>
      <c r="AF18" s="1897" t="str">
        <f>IF(AF17="","",VLOOKUP(AF17,#REF!,10,FALSE))</f>
        <v/>
      </c>
      <c r="AG18" s="1897" t="str">
        <f>IF(AG17="","",VLOOKUP(AG17,#REF!,10,FALSE))</f>
        <v/>
      </c>
      <c r="AH18" s="1897" t="e">
        <f>IF(AH17="","",VLOOKUP(AH17,#REF!,10,FALSE))</f>
        <v>#REF!</v>
      </c>
      <c r="AI18" s="1897" t="e">
        <f>IF(AI17="","",VLOOKUP(AI17,#REF!,10,FALSE))</f>
        <v>#REF!</v>
      </c>
      <c r="AJ18" s="1912" t="e">
        <f>IF(AJ17="","",VLOOKUP(AJ17,#REF!,10,FALSE))</f>
        <v>#REF!</v>
      </c>
      <c r="AK18" s="1885" t="e">
        <f>IF(AK17="","",VLOOKUP(AK17,#REF!,10,FALSE))</f>
        <v>#REF!</v>
      </c>
      <c r="AL18" s="1897" t="e">
        <f>IF(AL17="","",VLOOKUP(AL17,#REF!,10,FALSE))</f>
        <v>#REF!</v>
      </c>
      <c r="AM18" s="1897" t="str">
        <f>IF(AM17="","",VLOOKUP(AM17,#REF!,10,FALSE))</f>
        <v/>
      </c>
      <c r="AN18" s="1897" t="str">
        <f>IF(AN17="","",VLOOKUP(AN17,#REF!,10,FALSE))</f>
        <v/>
      </c>
      <c r="AO18" s="1897" t="e">
        <f>IF(AO17="","",VLOOKUP(AO17,#REF!,10,FALSE))</f>
        <v>#REF!</v>
      </c>
      <c r="AP18" s="1897" t="e">
        <f>IF(AP17="","",VLOOKUP(AP17,#REF!,10,FALSE))</f>
        <v>#REF!</v>
      </c>
      <c r="AQ18" s="1912" t="e">
        <f>IF(AQ17="","",VLOOKUP(AQ17,#REF!,10,FALSE))</f>
        <v>#REF!</v>
      </c>
      <c r="AR18" s="1885" t="e">
        <f>IF(AR17="","",VLOOKUP(AR17,#REF!,10,FALSE))</f>
        <v>#REF!</v>
      </c>
      <c r="AS18" s="1897" t="e">
        <f>IF(AS17="","",VLOOKUP(AS17,#REF!,10,FALSE))</f>
        <v>#REF!</v>
      </c>
      <c r="AT18" s="1897" t="str">
        <f>IF(AT17="","",VLOOKUP(AT17,#REF!,10,FALSE))</f>
        <v/>
      </c>
      <c r="AU18" s="1897" t="str">
        <f>IF(AU17="","",VLOOKUP(AU17,#REF!,10,FALSE))</f>
        <v/>
      </c>
      <c r="AV18" s="1897" t="e">
        <f>IF(AV17="","",VLOOKUP(AV17,#REF!,10,FALSE))</f>
        <v>#REF!</v>
      </c>
      <c r="AW18" s="1897" t="e">
        <f>IF(AW17="","",VLOOKUP(AW17,#REF!,10,FALSE))</f>
        <v>#REF!</v>
      </c>
      <c r="AX18" s="1912" t="e">
        <f>IF(AX17="","",VLOOKUP(AX17,#REF!,10,FALSE))</f>
        <v>#REF!</v>
      </c>
      <c r="AY18" s="1885" t="str">
        <f>IF(AY17="","",VLOOKUP(AY17,#REF!,10,FALSE))</f>
        <v/>
      </c>
      <c r="AZ18" s="1897" t="str">
        <f>IF(AZ17="","",VLOOKUP(AZ17,#REF!,10,FALSE))</f>
        <v/>
      </c>
      <c r="BA18" s="1897" t="str">
        <f>IF(BA17="","",VLOOKUP(BA17,#REF!,10,FALSE))</f>
        <v/>
      </c>
      <c r="BB18" s="1943" t="e">
        <f>IF($BE$3="４週",SUM(W18:AX18),IF($BE$3="暦月",SUM(W18:BA18),""))</f>
        <v>#REF!</v>
      </c>
      <c r="BC18" s="1951"/>
      <c r="BD18" s="1960" t="e">
        <f>IF($BE$3="４週",BB18/4,IF($BE$3="暦月",(BB18/($BE$8/7)),""))</f>
        <v>#REF!</v>
      </c>
      <c r="BE18" s="1951"/>
      <c r="BF18" s="1971"/>
      <c r="BG18" s="1976"/>
      <c r="BH18" s="1976"/>
      <c r="BI18" s="1976"/>
      <c r="BJ18" s="1987"/>
    </row>
    <row r="19" spans="2:62" ht="20.25" customHeight="1">
      <c r="B19" s="1742">
        <f>B17+1</f>
        <v>3</v>
      </c>
      <c r="C19" s="1756" t="s">
        <v>802</v>
      </c>
      <c r="D19" s="1767"/>
      <c r="E19" s="1774"/>
      <c r="F19" s="1779"/>
      <c r="G19" s="1774"/>
      <c r="H19" s="1779"/>
      <c r="I19" s="1788" t="s">
        <v>751</v>
      </c>
      <c r="J19" s="1802"/>
      <c r="K19" s="1808" t="s">
        <v>673</v>
      </c>
      <c r="L19" s="1824"/>
      <c r="M19" s="1824"/>
      <c r="N19" s="1767"/>
      <c r="O19" s="1831" t="s">
        <v>500</v>
      </c>
      <c r="P19" s="1836"/>
      <c r="Q19" s="1836"/>
      <c r="R19" s="1836"/>
      <c r="S19" s="1847"/>
      <c r="T19" s="1855" t="s">
        <v>770</v>
      </c>
      <c r="U19" s="1862"/>
      <c r="V19" s="1873"/>
      <c r="W19" s="1886" t="s">
        <v>836</v>
      </c>
      <c r="X19" s="1898" t="s">
        <v>836</v>
      </c>
      <c r="Y19" s="1898" t="s">
        <v>836</v>
      </c>
      <c r="Z19" s="1898" t="s">
        <v>836</v>
      </c>
      <c r="AA19" s="1898"/>
      <c r="AB19" s="1898"/>
      <c r="AC19" s="1913" t="s">
        <v>836</v>
      </c>
      <c r="AD19" s="1886" t="s">
        <v>836</v>
      </c>
      <c r="AE19" s="1898" t="s">
        <v>836</v>
      </c>
      <c r="AF19" s="1898" t="s">
        <v>836</v>
      </c>
      <c r="AG19" s="1898" t="s">
        <v>836</v>
      </c>
      <c r="AH19" s="1898"/>
      <c r="AI19" s="1898"/>
      <c r="AJ19" s="1913" t="s">
        <v>836</v>
      </c>
      <c r="AK19" s="1886" t="s">
        <v>836</v>
      </c>
      <c r="AL19" s="1898" t="s">
        <v>836</v>
      </c>
      <c r="AM19" s="1898" t="s">
        <v>836</v>
      </c>
      <c r="AN19" s="1898" t="s">
        <v>836</v>
      </c>
      <c r="AO19" s="1898"/>
      <c r="AP19" s="1898"/>
      <c r="AQ19" s="1913" t="s">
        <v>836</v>
      </c>
      <c r="AR19" s="1886" t="s">
        <v>836</v>
      </c>
      <c r="AS19" s="1898" t="s">
        <v>836</v>
      </c>
      <c r="AT19" s="1898" t="s">
        <v>836</v>
      </c>
      <c r="AU19" s="1898" t="s">
        <v>836</v>
      </c>
      <c r="AV19" s="1898"/>
      <c r="AW19" s="1898"/>
      <c r="AX19" s="1913" t="s">
        <v>836</v>
      </c>
      <c r="AY19" s="1886"/>
      <c r="AZ19" s="1898"/>
      <c r="BA19" s="1937"/>
      <c r="BB19" s="1944"/>
      <c r="BC19" s="1952"/>
      <c r="BD19" s="1961"/>
      <c r="BE19" s="1967"/>
      <c r="BF19" s="1972" t="s">
        <v>840</v>
      </c>
      <c r="BG19" s="1977"/>
      <c r="BH19" s="1977"/>
      <c r="BI19" s="1977"/>
      <c r="BJ19" s="1988"/>
    </row>
    <row r="20" spans="2:62" ht="20.25" customHeight="1">
      <c r="B20" s="1743"/>
      <c r="C20" s="1755"/>
      <c r="D20" s="1766"/>
      <c r="E20" s="1774"/>
      <c r="F20" s="1779" t="str">
        <f>C19</f>
        <v>計画作成責任者</v>
      </c>
      <c r="G20" s="1774"/>
      <c r="H20" s="1779" t="str">
        <f>I19</f>
        <v>A</v>
      </c>
      <c r="I20" s="1787"/>
      <c r="J20" s="1801"/>
      <c r="K20" s="1807"/>
      <c r="L20" s="1823"/>
      <c r="M20" s="1823"/>
      <c r="N20" s="1766"/>
      <c r="O20" s="1831"/>
      <c r="P20" s="1836"/>
      <c r="Q20" s="1836"/>
      <c r="R20" s="1836"/>
      <c r="S20" s="1847"/>
      <c r="T20" s="1854" t="s">
        <v>128</v>
      </c>
      <c r="U20" s="1861"/>
      <c r="V20" s="1872"/>
      <c r="W20" s="1885" t="e">
        <f>IF(W19="","",VLOOKUP(W19,#REF!,10,FALSE))</f>
        <v>#REF!</v>
      </c>
      <c r="X20" s="1897" t="e">
        <f>IF(X19="","",VLOOKUP(X19,#REF!,10,FALSE))</f>
        <v>#REF!</v>
      </c>
      <c r="Y20" s="1897" t="e">
        <f>IF(Y19="","",VLOOKUP(Y19,#REF!,10,FALSE))</f>
        <v>#REF!</v>
      </c>
      <c r="Z20" s="1897" t="e">
        <f>IF(Z19="","",VLOOKUP(Z19,#REF!,10,FALSE))</f>
        <v>#REF!</v>
      </c>
      <c r="AA20" s="1897" t="str">
        <f>IF(AA19="","",VLOOKUP(AA19,#REF!,10,FALSE))</f>
        <v/>
      </c>
      <c r="AB20" s="1897" t="str">
        <f>IF(AB19="","",VLOOKUP(AB19,#REF!,10,FALSE))</f>
        <v/>
      </c>
      <c r="AC20" s="1912" t="e">
        <f>IF(AC19="","",VLOOKUP(AC19,#REF!,10,FALSE))</f>
        <v>#REF!</v>
      </c>
      <c r="AD20" s="1885" t="e">
        <f>IF(AD19="","",VLOOKUP(AD19,#REF!,10,FALSE))</f>
        <v>#REF!</v>
      </c>
      <c r="AE20" s="1897" t="e">
        <f>IF(AE19="","",VLOOKUP(AE19,#REF!,10,FALSE))</f>
        <v>#REF!</v>
      </c>
      <c r="AF20" s="1897" t="e">
        <f>IF(AF19="","",VLOOKUP(AF19,#REF!,10,FALSE))</f>
        <v>#REF!</v>
      </c>
      <c r="AG20" s="1897" t="e">
        <f>IF(AG19="","",VLOOKUP(AG19,#REF!,10,FALSE))</f>
        <v>#REF!</v>
      </c>
      <c r="AH20" s="1897" t="str">
        <f>IF(AH19="","",VLOOKUP(AH19,#REF!,10,FALSE))</f>
        <v/>
      </c>
      <c r="AI20" s="1897" t="str">
        <f>IF(AI19="","",VLOOKUP(AI19,#REF!,10,FALSE))</f>
        <v/>
      </c>
      <c r="AJ20" s="1912" t="e">
        <f>IF(AJ19="","",VLOOKUP(AJ19,#REF!,10,FALSE))</f>
        <v>#REF!</v>
      </c>
      <c r="AK20" s="1885" t="e">
        <f>IF(AK19="","",VLOOKUP(AK19,#REF!,10,FALSE))</f>
        <v>#REF!</v>
      </c>
      <c r="AL20" s="1897" t="e">
        <f>IF(AL19="","",VLOOKUP(AL19,#REF!,10,FALSE))</f>
        <v>#REF!</v>
      </c>
      <c r="AM20" s="1897" t="e">
        <f>IF(AM19="","",VLOOKUP(AM19,#REF!,10,FALSE))</f>
        <v>#REF!</v>
      </c>
      <c r="AN20" s="1897" t="e">
        <f>IF(AN19="","",VLOOKUP(AN19,#REF!,10,FALSE))</f>
        <v>#REF!</v>
      </c>
      <c r="AO20" s="1897" t="str">
        <f>IF(AO19="","",VLOOKUP(AO19,#REF!,10,FALSE))</f>
        <v/>
      </c>
      <c r="AP20" s="1897" t="str">
        <f>IF(AP19="","",VLOOKUP(AP19,#REF!,10,FALSE))</f>
        <v/>
      </c>
      <c r="AQ20" s="1912" t="e">
        <f>IF(AQ19="","",VLOOKUP(AQ19,#REF!,10,FALSE))</f>
        <v>#REF!</v>
      </c>
      <c r="AR20" s="1885" t="e">
        <f>IF(AR19="","",VLOOKUP(AR19,#REF!,10,FALSE))</f>
        <v>#REF!</v>
      </c>
      <c r="AS20" s="1897" t="e">
        <f>IF(AS19="","",VLOOKUP(AS19,#REF!,10,FALSE))</f>
        <v>#REF!</v>
      </c>
      <c r="AT20" s="1897" t="e">
        <f>IF(AT19="","",VLOOKUP(AT19,#REF!,10,FALSE))</f>
        <v>#REF!</v>
      </c>
      <c r="AU20" s="1897" t="e">
        <f>IF(AU19="","",VLOOKUP(AU19,#REF!,10,FALSE))</f>
        <v>#REF!</v>
      </c>
      <c r="AV20" s="1897" t="str">
        <f>IF(AV19="","",VLOOKUP(AV19,#REF!,10,FALSE))</f>
        <v/>
      </c>
      <c r="AW20" s="1897" t="str">
        <f>IF(AW19="","",VLOOKUP(AW19,#REF!,10,FALSE))</f>
        <v/>
      </c>
      <c r="AX20" s="1912" t="e">
        <f>IF(AX19="","",VLOOKUP(AX19,#REF!,10,FALSE))</f>
        <v>#REF!</v>
      </c>
      <c r="AY20" s="1885" t="str">
        <f>IF(AY19="","",VLOOKUP(AY19,#REF!,10,FALSE))</f>
        <v/>
      </c>
      <c r="AZ20" s="1897" t="str">
        <f>IF(AZ19="","",VLOOKUP(AZ19,#REF!,10,FALSE))</f>
        <v/>
      </c>
      <c r="BA20" s="1897" t="str">
        <f>IF(BA19="","",VLOOKUP(BA19,#REF!,10,FALSE))</f>
        <v/>
      </c>
      <c r="BB20" s="1943" t="e">
        <f>IF($BE$3="４週",SUM(W20:AX20),IF($BE$3="暦月",SUM(W20:BA20),""))</f>
        <v>#REF!</v>
      </c>
      <c r="BC20" s="1951"/>
      <c r="BD20" s="1960" t="e">
        <f>IF($BE$3="４週",BB20/4,IF($BE$3="暦月",(BB20/($BE$8/7)),""))</f>
        <v>#REF!</v>
      </c>
      <c r="BE20" s="1951"/>
      <c r="BF20" s="1971"/>
      <c r="BG20" s="1976"/>
      <c r="BH20" s="1976"/>
      <c r="BI20" s="1976"/>
      <c r="BJ20" s="1987"/>
    </row>
    <row r="21" spans="2:62" ht="20.25" customHeight="1">
      <c r="B21" s="1742">
        <f>B19+1</f>
        <v>4</v>
      </c>
      <c r="C21" s="1756" t="s">
        <v>479</v>
      </c>
      <c r="D21" s="1767"/>
      <c r="E21" s="1774"/>
      <c r="F21" s="1779"/>
      <c r="G21" s="1774"/>
      <c r="H21" s="1779"/>
      <c r="I21" s="1788" t="s">
        <v>751</v>
      </c>
      <c r="J21" s="1802"/>
      <c r="K21" s="1808" t="s">
        <v>806</v>
      </c>
      <c r="L21" s="1824"/>
      <c r="M21" s="1824"/>
      <c r="N21" s="1767"/>
      <c r="O21" s="1831" t="s">
        <v>316</v>
      </c>
      <c r="P21" s="1836"/>
      <c r="Q21" s="1836"/>
      <c r="R21" s="1836"/>
      <c r="S21" s="1847"/>
      <c r="T21" s="1855" t="s">
        <v>770</v>
      </c>
      <c r="U21" s="1862"/>
      <c r="V21" s="1873"/>
      <c r="W21" s="1886" t="s">
        <v>837</v>
      </c>
      <c r="X21" s="1898" t="s">
        <v>837</v>
      </c>
      <c r="Y21" s="1898"/>
      <c r="Z21" s="1898"/>
      <c r="AA21" s="1898" t="s">
        <v>837</v>
      </c>
      <c r="AB21" s="1898" t="s">
        <v>837</v>
      </c>
      <c r="AC21" s="1913" t="s">
        <v>837</v>
      </c>
      <c r="AD21" s="1886" t="s">
        <v>837</v>
      </c>
      <c r="AE21" s="1898" t="s">
        <v>837</v>
      </c>
      <c r="AF21" s="1898"/>
      <c r="AG21" s="1898"/>
      <c r="AH21" s="1898" t="s">
        <v>837</v>
      </c>
      <c r="AI21" s="1898" t="s">
        <v>837</v>
      </c>
      <c r="AJ21" s="1913" t="s">
        <v>837</v>
      </c>
      <c r="AK21" s="1886" t="s">
        <v>837</v>
      </c>
      <c r="AL21" s="1898" t="s">
        <v>837</v>
      </c>
      <c r="AM21" s="1898"/>
      <c r="AN21" s="1898"/>
      <c r="AO21" s="1898" t="s">
        <v>837</v>
      </c>
      <c r="AP21" s="1898" t="s">
        <v>837</v>
      </c>
      <c r="AQ21" s="1913" t="s">
        <v>837</v>
      </c>
      <c r="AR21" s="1886" t="s">
        <v>837</v>
      </c>
      <c r="AS21" s="1898" t="s">
        <v>837</v>
      </c>
      <c r="AT21" s="1898"/>
      <c r="AU21" s="1898"/>
      <c r="AV21" s="1898" t="s">
        <v>837</v>
      </c>
      <c r="AW21" s="1898" t="s">
        <v>837</v>
      </c>
      <c r="AX21" s="1913" t="s">
        <v>837</v>
      </c>
      <c r="AY21" s="1886"/>
      <c r="AZ21" s="1898"/>
      <c r="BA21" s="1937"/>
      <c r="BB21" s="1944"/>
      <c r="BC21" s="1952"/>
      <c r="BD21" s="1961"/>
      <c r="BE21" s="1967"/>
      <c r="BF21" s="1972"/>
      <c r="BG21" s="1977"/>
      <c r="BH21" s="1977"/>
      <c r="BI21" s="1977"/>
      <c r="BJ21" s="1988"/>
    </row>
    <row r="22" spans="2:62" ht="20.25" customHeight="1">
      <c r="B22" s="1743"/>
      <c r="C22" s="1755"/>
      <c r="D22" s="1766"/>
      <c r="E22" s="1774"/>
      <c r="F22" s="1779" t="str">
        <f>C21</f>
        <v>オペレーター</v>
      </c>
      <c r="G22" s="1774"/>
      <c r="H22" s="1779" t="str">
        <f>I21</f>
        <v>A</v>
      </c>
      <c r="I22" s="1787"/>
      <c r="J22" s="1801"/>
      <c r="K22" s="1807"/>
      <c r="L22" s="1823"/>
      <c r="M22" s="1823"/>
      <c r="N22" s="1766"/>
      <c r="O22" s="1831"/>
      <c r="P22" s="1836"/>
      <c r="Q22" s="1836"/>
      <c r="R22" s="1836"/>
      <c r="S22" s="1847"/>
      <c r="T22" s="1854" t="s">
        <v>128</v>
      </c>
      <c r="U22" s="1861"/>
      <c r="V22" s="1872"/>
      <c r="W22" s="1885" t="e">
        <f>IF(W21="","",VLOOKUP(W21,#REF!,10,FALSE))</f>
        <v>#REF!</v>
      </c>
      <c r="X22" s="1897" t="e">
        <f>IF(X21="","",VLOOKUP(X21,#REF!,10,FALSE))</f>
        <v>#REF!</v>
      </c>
      <c r="Y22" s="1897" t="str">
        <f>IF(Y21="","",VLOOKUP(Y21,#REF!,10,FALSE))</f>
        <v/>
      </c>
      <c r="Z22" s="1897" t="str">
        <f>IF(Z21="","",VLOOKUP(Z21,#REF!,10,FALSE))</f>
        <v/>
      </c>
      <c r="AA22" s="1897" t="e">
        <f>IF(AA21="","",VLOOKUP(AA21,#REF!,10,FALSE))</f>
        <v>#REF!</v>
      </c>
      <c r="AB22" s="1897" t="e">
        <f>IF(AB21="","",VLOOKUP(AB21,#REF!,10,FALSE))</f>
        <v>#REF!</v>
      </c>
      <c r="AC22" s="1912" t="e">
        <f>IF(AC21="","",VLOOKUP(AC21,#REF!,10,FALSE))</f>
        <v>#REF!</v>
      </c>
      <c r="AD22" s="1885" t="e">
        <f>IF(AD21="","",VLOOKUP(AD21,#REF!,10,FALSE))</f>
        <v>#REF!</v>
      </c>
      <c r="AE22" s="1897" t="e">
        <f>IF(AE21="","",VLOOKUP(AE21,#REF!,10,FALSE))</f>
        <v>#REF!</v>
      </c>
      <c r="AF22" s="1897" t="str">
        <f>IF(AF21="","",VLOOKUP(AF21,#REF!,10,FALSE))</f>
        <v/>
      </c>
      <c r="AG22" s="1897" t="str">
        <f>IF(AG21="","",VLOOKUP(AG21,#REF!,10,FALSE))</f>
        <v/>
      </c>
      <c r="AH22" s="1897" t="e">
        <f>IF(AH21="","",VLOOKUP(AH21,#REF!,10,FALSE))</f>
        <v>#REF!</v>
      </c>
      <c r="AI22" s="1897" t="e">
        <f>IF(AI21="","",VLOOKUP(AI21,#REF!,10,FALSE))</f>
        <v>#REF!</v>
      </c>
      <c r="AJ22" s="1912" t="e">
        <f>IF(AJ21="","",VLOOKUP(AJ21,#REF!,10,FALSE))</f>
        <v>#REF!</v>
      </c>
      <c r="AK22" s="1885" t="e">
        <f>IF(AK21="","",VLOOKUP(AK21,#REF!,10,FALSE))</f>
        <v>#REF!</v>
      </c>
      <c r="AL22" s="1897" t="e">
        <f>IF(AL21="","",VLOOKUP(AL21,#REF!,10,FALSE))</f>
        <v>#REF!</v>
      </c>
      <c r="AM22" s="1897" t="str">
        <f>IF(AM21="","",VLOOKUP(AM21,#REF!,10,FALSE))</f>
        <v/>
      </c>
      <c r="AN22" s="1897" t="str">
        <f>IF(AN21="","",VLOOKUP(AN21,#REF!,10,FALSE))</f>
        <v/>
      </c>
      <c r="AO22" s="1897" t="e">
        <f>IF(AO21="","",VLOOKUP(AO21,#REF!,10,FALSE))</f>
        <v>#REF!</v>
      </c>
      <c r="AP22" s="1897" t="e">
        <f>IF(AP21="","",VLOOKUP(AP21,#REF!,10,FALSE))</f>
        <v>#REF!</v>
      </c>
      <c r="AQ22" s="1912" t="e">
        <f>IF(AQ21="","",VLOOKUP(AQ21,#REF!,10,FALSE))</f>
        <v>#REF!</v>
      </c>
      <c r="AR22" s="1885" t="e">
        <f>IF(AR21="","",VLOOKUP(AR21,#REF!,10,FALSE))</f>
        <v>#REF!</v>
      </c>
      <c r="AS22" s="1897" t="e">
        <f>IF(AS21="","",VLOOKUP(AS21,#REF!,10,FALSE))</f>
        <v>#REF!</v>
      </c>
      <c r="AT22" s="1897" t="str">
        <f>IF(AT21="","",VLOOKUP(AT21,#REF!,10,FALSE))</f>
        <v/>
      </c>
      <c r="AU22" s="1897" t="str">
        <f>IF(AU21="","",VLOOKUP(AU21,#REF!,10,FALSE))</f>
        <v/>
      </c>
      <c r="AV22" s="1897" t="e">
        <f>IF(AV21="","",VLOOKUP(AV21,#REF!,10,FALSE))</f>
        <v>#REF!</v>
      </c>
      <c r="AW22" s="1897" t="e">
        <f>IF(AW21="","",VLOOKUP(AW21,#REF!,10,FALSE))</f>
        <v>#REF!</v>
      </c>
      <c r="AX22" s="1912" t="e">
        <f>IF(AX21="","",VLOOKUP(AX21,#REF!,10,FALSE))</f>
        <v>#REF!</v>
      </c>
      <c r="AY22" s="1885" t="str">
        <f>IF(AY21="","",VLOOKUP(AY21,#REF!,10,FALSE))</f>
        <v/>
      </c>
      <c r="AZ22" s="1897" t="str">
        <f>IF(AZ21="","",VLOOKUP(AZ21,#REF!,10,FALSE))</f>
        <v/>
      </c>
      <c r="BA22" s="1897" t="str">
        <f>IF(BA21="","",VLOOKUP(BA21,#REF!,10,FALSE))</f>
        <v/>
      </c>
      <c r="BB22" s="1943" t="e">
        <f>IF($BE$3="４週",SUM(W22:AX22),IF($BE$3="暦月",SUM(W22:BA22),""))</f>
        <v>#REF!</v>
      </c>
      <c r="BC22" s="1951"/>
      <c r="BD22" s="1960" t="e">
        <f>IF($BE$3="４週",BB22/4,IF($BE$3="暦月",(BB22/($BE$8/7)),""))</f>
        <v>#REF!</v>
      </c>
      <c r="BE22" s="1951"/>
      <c r="BF22" s="1971"/>
      <c r="BG22" s="1976"/>
      <c r="BH22" s="1976"/>
      <c r="BI22" s="1976"/>
      <c r="BJ22" s="1987"/>
    </row>
    <row r="23" spans="2:62" ht="20.25" customHeight="1">
      <c r="B23" s="1742">
        <f>B21+1</f>
        <v>5</v>
      </c>
      <c r="C23" s="1756" t="s">
        <v>479</v>
      </c>
      <c r="D23" s="1767"/>
      <c r="E23" s="1774"/>
      <c r="F23" s="1779"/>
      <c r="G23" s="1774"/>
      <c r="H23" s="1779"/>
      <c r="I23" s="1788" t="s">
        <v>751</v>
      </c>
      <c r="J23" s="1802"/>
      <c r="K23" s="1808" t="s">
        <v>806</v>
      </c>
      <c r="L23" s="1824"/>
      <c r="M23" s="1824"/>
      <c r="N23" s="1767"/>
      <c r="O23" s="1831" t="s">
        <v>733</v>
      </c>
      <c r="P23" s="1836"/>
      <c r="Q23" s="1836"/>
      <c r="R23" s="1836"/>
      <c r="S23" s="1847"/>
      <c r="T23" s="1855" t="s">
        <v>770</v>
      </c>
      <c r="U23" s="1862"/>
      <c r="V23" s="1873"/>
      <c r="W23" s="1886" t="s">
        <v>838</v>
      </c>
      <c r="X23" s="1898" t="s">
        <v>838</v>
      </c>
      <c r="Y23" s="1898"/>
      <c r="Z23" s="1898"/>
      <c r="AA23" s="1898" t="s">
        <v>838</v>
      </c>
      <c r="AB23" s="1898" t="s">
        <v>838</v>
      </c>
      <c r="AC23" s="1913" t="s">
        <v>838</v>
      </c>
      <c r="AD23" s="1886" t="s">
        <v>838</v>
      </c>
      <c r="AE23" s="1898" t="s">
        <v>838</v>
      </c>
      <c r="AF23" s="1898"/>
      <c r="AG23" s="1898"/>
      <c r="AH23" s="1898" t="s">
        <v>838</v>
      </c>
      <c r="AI23" s="1898" t="s">
        <v>838</v>
      </c>
      <c r="AJ23" s="1913" t="s">
        <v>838</v>
      </c>
      <c r="AK23" s="1886" t="s">
        <v>838</v>
      </c>
      <c r="AL23" s="1898" t="s">
        <v>838</v>
      </c>
      <c r="AM23" s="1898"/>
      <c r="AN23" s="1898"/>
      <c r="AO23" s="1898" t="s">
        <v>838</v>
      </c>
      <c r="AP23" s="1898" t="s">
        <v>838</v>
      </c>
      <c r="AQ23" s="1913" t="s">
        <v>838</v>
      </c>
      <c r="AR23" s="1886" t="s">
        <v>838</v>
      </c>
      <c r="AS23" s="1898" t="s">
        <v>838</v>
      </c>
      <c r="AT23" s="1898"/>
      <c r="AU23" s="1898"/>
      <c r="AV23" s="1898" t="s">
        <v>838</v>
      </c>
      <c r="AW23" s="1898" t="s">
        <v>838</v>
      </c>
      <c r="AX23" s="1913" t="s">
        <v>838</v>
      </c>
      <c r="AY23" s="1886"/>
      <c r="AZ23" s="1898"/>
      <c r="BA23" s="1937"/>
      <c r="BB23" s="1944"/>
      <c r="BC23" s="1952"/>
      <c r="BD23" s="1961"/>
      <c r="BE23" s="1967"/>
      <c r="BF23" s="1972"/>
      <c r="BG23" s="1977"/>
      <c r="BH23" s="1977"/>
      <c r="BI23" s="1977"/>
      <c r="BJ23" s="1988"/>
    </row>
    <row r="24" spans="2:62" ht="20.25" customHeight="1">
      <c r="B24" s="1743"/>
      <c r="C24" s="1755"/>
      <c r="D24" s="1766"/>
      <c r="E24" s="1774"/>
      <c r="F24" s="1779" t="str">
        <f>C23</f>
        <v>オペレーター</v>
      </c>
      <c r="G24" s="1774"/>
      <c r="H24" s="1779" t="str">
        <f>I23</f>
        <v>A</v>
      </c>
      <c r="I24" s="1787"/>
      <c r="J24" s="1801"/>
      <c r="K24" s="1807"/>
      <c r="L24" s="1823"/>
      <c r="M24" s="1823"/>
      <c r="N24" s="1766"/>
      <c r="O24" s="1831"/>
      <c r="P24" s="1836"/>
      <c r="Q24" s="1836"/>
      <c r="R24" s="1836"/>
      <c r="S24" s="1847"/>
      <c r="T24" s="1856" t="s">
        <v>128</v>
      </c>
      <c r="U24" s="1863"/>
      <c r="V24" s="1874"/>
      <c r="W24" s="1885" t="e">
        <f>IF(W23="","",VLOOKUP(W23,#REF!,10,FALSE))</f>
        <v>#REF!</v>
      </c>
      <c r="X24" s="1897" t="e">
        <f>IF(X23="","",VLOOKUP(X23,#REF!,10,FALSE))</f>
        <v>#REF!</v>
      </c>
      <c r="Y24" s="1897" t="str">
        <f>IF(Y23="","",VLOOKUP(Y23,#REF!,10,FALSE))</f>
        <v/>
      </c>
      <c r="Z24" s="1897" t="str">
        <f>IF(Z23="","",VLOOKUP(Z23,#REF!,10,FALSE))</f>
        <v/>
      </c>
      <c r="AA24" s="1897" t="e">
        <f>IF(AA23="","",VLOOKUP(AA23,#REF!,10,FALSE))</f>
        <v>#REF!</v>
      </c>
      <c r="AB24" s="1897" t="e">
        <f>IF(AB23="","",VLOOKUP(AB23,#REF!,10,FALSE))</f>
        <v>#REF!</v>
      </c>
      <c r="AC24" s="1912" t="e">
        <f>IF(AC23="","",VLOOKUP(AC23,#REF!,10,FALSE))</f>
        <v>#REF!</v>
      </c>
      <c r="AD24" s="1885" t="e">
        <f>IF(AD23="","",VLOOKUP(AD23,#REF!,10,FALSE))</f>
        <v>#REF!</v>
      </c>
      <c r="AE24" s="1897" t="e">
        <f>IF(AE23="","",VLOOKUP(AE23,#REF!,10,FALSE))</f>
        <v>#REF!</v>
      </c>
      <c r="AF24" s="1897" t="str">
        <f>IF(AF23="","",VLOOKUP(AF23,#REF!,10,FALSE))</f>
        <v/>
      </c>
      <c r="AG24" s="1897" t="str">
        <f>IF(AG23="","",VLOOKUP(AG23,#REF!,10,FALSE))</f>
        <v/>
      </c>
      <c r="AH24" s="1897" t="e">
        <f>IF(AH23="","",VLOOKUP(AH23,#REF!,10,FALSE))</f>
        <v>#REF!</v>
      </c>
      <c r="AI24" s="1897" t="e">
        <f>IF(AI23="","",VLOOKUP(AI23,#REF!,10,FALSE))</f>
        <v>#REF!</v>
      </c>
      <c r="AJ24" s="1912" t="e">
        <f>IF(AJ23="","",VLOOKUP(AJ23,#REF!,10,FALSE))</f>
        <v>#REF!</v>
      </c>
      <c r="AK24" s="1885" t="e">
        <f>IF(AK23="","",VLOOKUP(AK23,#REF!,10,FALSE))</f>
        <v>#REF!</v>
      </c>
      <c r="AL24" s="1897" t="e">
        <f>IF(AL23="","",VLOOKUP(AL23,#REF!,10,FALSE))</f>
        <v>#REF!</v>
      </c>
      <c r="AM24" s="1897" t="str">
        <f>IF(AM23="","",VLOOKUP(AM23,#REF!,10,FALSE))</f>
        <v/>
      </c>
      <c r="AN24" s="1897" t="str">
        <f>IF(AN23="","",VLOOKUP(AN23,#REF!,10,FALSE))</f>
        <v/>
      </c>
      <c r="AO24" s="1897" t="e">
        <f>IF(AO23="","",VLOOKUP(AO23,#REF!,10,FALSE))</f>
        <v>#REF!</v>
      </c>
      <c r="AP24" s="1897" t="e">
        <f>IF(AP23="","",VLOOKUP(AP23,#REF!,10,FALSE))</f>
        <v>#REF!</v>
      </c>
      <c r="AQ24" s="1912" t="e">
        <f>IF(AQ23="","",VLOOKUP(AQ23,#REF!,10,FALSE))</f>
        <v>#REF!</v>
      </c>
      <c r="AR24" s="1885" t="e">
        <f>IF(AR23="","",VLOOKUP(AR23,#REF!,10,FALSE))</f>
        <v>#REF!</v>
      </c>
      <c r="AS24" s="1897" t="e">
        <f>IF(AS23="","",VLOOKUP(AS23,#REF!,10,FALSE))</f>
        <v>#REF!</v>
      </c>
      <c r="AT24" s="1897" t="str">
        <f>IF(AT23="","",VLOOKUP(AT23,#REF!,10,FALSE))</f>
        <v/>
      </c>
      <c r="AU24" s="1897" t="str">
        <f>IF(AU23="","",VLOOKUP(AU23,#REF!,10,FALSE))</f>
        <v/>
      </c>
      <c r="AV24" s="1897" t="e">
        <f>IF(AV23="","",VLOOKUP(AV23,#REF!,10,FALSE))</f>
        <v>#REF!</v>
      </c>
      <c r="AW24" s="1897" t="e">
        <f>IF(AW23="","",VLOOKUP(AW23,#REF!,10,FALSE))</f>
        <v>#REF!</v>
      </c>
      <c r="AX24" s="1912" t="e">
        <f>IF(AX23="","",VLOOKUP(AX23,#REF!,10,FALSE))</f>
        <v>#REF!</v>
      </c>
      <c r="AY24" s="1885" t="str">
        <f>IF(AY23="","",VLOOKUP(AY23,#REF!,10,FALSE))</f>
        <v/>
      </c>
      <c r="AZ24" s="1897" t="str">
        <f>IF(AZ23="","",VLOOKUP(AZ23,#REF!,10,FALSE))</f>
        <v/>
      </c>
      <c r="BA24" s="1897" t="str">
        <f>IF(BA23="","",VLOOKUP(BA23,#REF!,10,FALSE))</f>
        <v/>
      </c>
      <c r="BB24" s="1943" t="e">
        <f>IF($BE$3="４週",SUM(W24:AX24),IF($BE$3="暦月",SUM(W24:BA24),""))</f>
        <v>#REF!</v>
      </c>
      <c r="BC24" s="1951"/>
      <c r="BD24" s="1960" t="e">
        <f>IF($BE$3="４週",BB24/4,IF($BE$3="暦月",(BB24/($BE$8/7)),""))</f>
        <v>#REF!</v>
      </c>
      <c r="BE24" s="1951"/>
      <c r="BF24" s="1971"/>
      <c r="BG24" s="1976"/>
      <c r="BH24" s="1976"/>
      <c r="BI24" s="1976"/>
      <c r="BJ24" s="1987"/>
    </row>
    <row r="25" spans="2:62" ht="20.25" customHeight="1">
      <c r="B25" s="1742">
        <f>B23+1</f>
        <v>6</v>
      </c>
      <c r="C25" s="1756" t="s">
        <v>479</v>
      </c>
      <c r="D25" s="1767"/>
      <c r="E25" s="1774"/>
      <c r="F25" s="1779"/>
      <c r="G25" s="1774"/>
      <c r="H25" s="1779"/>
      <c r="I25" s="1788" t="s">
        <v>751</v>
      </c>
      <c r="J25" s="1802"/>
      <c r="K25" s="1808" t="s">
        <v>806</v>
      </c>
      <c r="L25" s="1824"/>
      <c r="M25" s="1824"/>
      <c r="N25" s="1767"/>
      <c r="O25" s="1831" t="s">
        <v>814</v>
      </c>
      <c r="P25" s="1836"/>
      <c r="Q25" s="1836"/>
      <c r="R25" s="1836"/>
      <c r="S25" s="1847"/>
      <c r="T25" s="1857" t="s">
        <v>770</v>
      </c>
      <c r="U25" s="1864"/>
      <c r="V25" s="1875"/>
      <c r="W25" s="1886" t="s">
        <v>838</v>
      </c>
      <c r="X25" s="1898" t="s">
        <v>838</v>
      </c>
      <c r="Y25" s="1898" t="s">
        <v>838</v>
      </c>
      <c r="Z25" s="1898" t="s">
        <v>838</v>
      </c>
      <c r="AA25" s="1898"/>
      <c r="AB25" s="1898"/>
      <c r="AC25" s="1913" t="s">
        <v>838</v>
      </c>
      <c r="AD25" s="1886" t="s">
        <v>838</v>
      </c>
      <c r="AE25" s="1898" t="s">
        <v>838</v>
      </c>
      <c r="AF25" s="1898" t="s">
        <v>838</v>
      </c>
      <c r="AG25" s="1898" t="s">
        <v>838</v>
      </c>
      <c r="AH25" s="1898"/>
      <c r="AI25" s="1898"/>
      <c r="AJ25" s="1913" t="s">
        <v>838</v>
      </c>
      <c r="AK25" s="1886" t="s">
        <v>838</v>
      </c>
      <c r="AL25" s="1898" t="s">
        <v>838</v>
      </c>
      <c r="AM25" s="1898" t="s">
        <v>838</v>
      </c>
      <c r="AN25" s="1898" t="s">
        <v>838</v>
      </c>
      <c r="AO25" s="1898"/>
      <c r="AP25" s="1898"/>
      <c r="AQ25" s="1913" t="s">
        <v>838</v>
      </c>
      <c r="AR25" s="1886" t="s">
        <v>838</v>
      </c>
      <c r="AS25" s="1898" t="s">
        <v>838</v>
      </c>
      <c r="AT25" s="1898" t="s">
        <v>838</v>
      </c>
      <c r="AU25" s="1898" t="s">
        <v>838</v>
      </c>
      <c r="AV25" s="1898"/>
      <c r="AW25" s="1898"/>
      <c r="AX25" s="1913" t="s">
        <v>838</v>
      </c>
      <c r="AY25" s="1886"/>
      <c r="AZ25" s="1898"/>
      <c r="BA25" s="1937"/>
      <c r="BB25" s="1944"/>
      <c r="BC25" s="1952"/>
      <c r="BD25" s="1961"/>
      <c r="BE25" s="1967"/>
      <c r="BF25" s="1972"/>
      <c r="BG25" s="1977"/>
      <c r="BH25" s="1977"/>
      <c r="BI25" s="1977"/>
      <c r="BJ25" s="1988"/>
    </row>
    <row r="26" spans="2:62" ht="20.25" customHeight="1">
      <c r="B26" s="1743"/>
      <c r="C26" s="1755"/>
      <c r="D26" s="1766"/>
      <c r="E26" s="1774"/>
      <c r="F26" s="1779" t="str">
        <f>C25</f>
        <v>オペレーター</v>
      </c>
      <c r="G26" s="1774"/>
      <c r="H26" s="1779" t="str">
        <f>I25</f>
        <v>A</v>
      </c>
      <c r="I26" s="1787"/>
      <c r="J26" s="1801"/>
      <c r="K26" s="1807"/>
      <c r="L26" s="1823"/>
      <c r="M26" s="1823"/>
      <c r="N26" s="1766"/>
      <c r="O26" s="1831"/>
      <c r="P26" s="1836"/>
      <c r="Q26" s="1836"/>
      <c r="R26" s="1836"/>
      <c r="S26" s="1847"/>
      <c r="T26" s="1854" t="s">
        <v>128</v>
      </c>
      <c r="U26" s="1861"/>
      <c r="V26" s="1872"/>
      <c r="W26" s="1885" t="e">
        <f>IF(W25="","",VLOOKUP(W25,#REF!,10,FALSE))</f>
        <v>#REF!</v>
      </c>
      <c r="X26" s="1897" t="e">
        <f>IF(X25="","",VLOOKUP(X25,#REF!,10,FALSE))</f>
        <v>#REF!</v>
      </c>
      <c r="Y26" s="1897" t="e">
        <f>IF(Y25="","",VLOOKUP(Y25,#REF!,10,FALSE))</f>
        <v>#REF!</v>
      </c>
      <c r="Z26" s="1897" t="e">
        <f>IF(Z25="","",VLOOKUP(Z25,#REF!,10,FALSE))</f>
        <v>#REF!</v>
      </c>
      <c r="AA26" s="1897" t="str">
        <f>IF(AA25="","",VLOOKUP(AA25,#REF!,10,FALSE))</f>
        <v/>
      </c>
      <c r="AB26" s="1897" t="str">
        <f>IF(AB25="","",VLOOKUP(AB25,#REF!,10,FALSE))</f>
        <v/>
      </c>
      <c r="AC26" s="1912" t="e">
        <f>IF(AC25="","",VLOOKUP(AC25,#REF!,10,FALSE))</f>
        <v>#REF!</v>
      </c>
      <c r="AD26" s="1885" t="e">
        <f>IF(AD25="","",VLOOKUP(AD25,#REF!,10,FALSE))</f>
        <v>#REF!</v>
      </c>
      <c r="AE26" s="1897" t="e">
        <f>IF(AE25="","",VLOOKUP(AE25,#REF!,10,FALSE))</f>
        <v>#REF!</v>
      </c>
      <c r="AF26" s="1897" t="e">
        <f>IF(AF25="","",VLOOKUP(AF25,#REF!,10,FALSE))</f>
        <v>#REF!</v>
      </c>
      <c r="AG26" s="1897" t="e">
        <f>IF(AG25="","",VLOOKUP(AG25,#REF!,10,FALSE))</f>
        <v>#REF!</v>
      </c>
      <c r="AH26" s="1897" t="str">
        <f>IF(AH25="","",VLOOKUP(AH25,#REF!,10,FALSE))</f>
        <v/>
      </c>
      <c r="AI26" s="1897" t="str">
        <f>IF(AI25="","",VLOOKUP(AI25,#REF!,10,FALSE))</f>
        <v/>
      </c>
      <c r="AJ26" s="1912" t="e">
        <f>IF(AJ25="","",VLOOKUP(AJ25,#REF!,10,FALSE))</f>
        <v>#REF!</v>
      </c>
      <c r="AK26" s="1885" t="e">
        <f>IF(AK25="","",VLOOKUP(AK25,#REF!,10,FALSE))</f>
        <v>#REF!</v>
      </c>
      <c r="AL26" s="1897" t="e">
        <f>IF(AL25="","",VLOOKUP(AL25,#REF!,10,FALSE))</f>
        <v>#REF!</v>
      </c>
      <c r="AM26" s="1897" t="e">
        <f>IF(AM25="","",VLOOKUP(AM25,#REF!,10,FALSE))</f>
        <v>#REF!</v>
      </c>
      <c r="AN26" s="1897" t="e">
        <f>IF(AN25="","",VLOOKUP(AN25,#REF!,10,FALSE))</f>
        <v>#REF!</v>
      </c>
      <c r="AO26" s="1897" t="str">
        <f>IF(AO25="","",VLOOKUP(AO25,#REF!,10,FALSE))</f>
        <v/>
      </c>
      <c r="AP26" s="1897" t="str">
        <f>IF(AP25="","",VLOOKUP(AP25,#REF!,10,FALSE))</f>
        <v/>
      </c>
      <c r="AQ26" s="1912" t="e">
        <f>IF(AQ25="","",VLOOKUP(AQ25,#REF!,10,FALSE))</f>
        <v>#REF!</v>
      </c>
      <c r="AR26" s="1885" t="e">
        <f>IF(AR25="","",VLOOKUP(AR25,#REF!,10,FALSE))</f>
        <v>#REF!</v>
      </c>
      <c r="AS26" s="1897" t="e">
        <f>IF(AS25="","",VLOOKUP(AS25,#REF!,10,FALSE))</f>
        <v>#REF!</v>
      </c>
      <c r="AT26" s="1897" t="e">
        <f>IF(AT25="","",VLOOKUP(AT25,#REF!,10,FALSE))</f>
        <v>#REF!</v>
      </c>
      <c r="AU26" s="1897" t="e">
        <f>IF(AU25="","",VLOOKUP(AU25,#REF!,10,FALSE))</f>
        <v>#REF!</v>
      </c>
      <c r="AV26" s="1897" t="str">
        <f>IF(AV25="","",VLOOKUP(AV25,#REF!,10,FALSE))</f>
        <v/>
      </c>
      <c r="AW26" s="1897" t="str">
        <f>IF(AW25="","",VLOOKUP(AW25,#REF!,10,FALSE))</f>
        <v/>
      </c>
      <c r="AX26" s="1912" t="e">
        <f>IF(AX25="","",VLOOKUP(AX25,#REF!,10,FALSE))</f>
        <v>#REF!</v>
      </c>
      <c r="AY26" s="1885" t="str">
        <f>IF(AY25="","",VLOOKUP(AY25,#REF!,10,FALSE))</f>
        <v/>
      </c>
      <c r="AZ26" s="1897" t="str">
        <f>IF(AZ25="","",VLOOKUP(AZ25,#REF!,10,FALSE))</f>
        <v/>
      </c>
      <c r="BA26" s="1897" t="str">
        <f>IF(BA25="","",VLOOKUP(BA25,#REF!,10,FALSE))</f>
        <v/>
      </c>
      <c r="BB26" s="1943" t="e">
        <f>IF($BE$3="４週",SUM(W26:AX26),IF($BE$3="暦月",SUM(W26:BA26),""))</f>
        <v>#REF!</v>
      </c>
      <c r="BC26" s="1951"/>
      <c r="BD26" s="1960" t="e">
        <f>IF($BE$3="４週",BB26/4,IF($BE$3="暦月",(BB26/($BE$8/7)),""))</f>
        <v>#REF!</v>
      </c>
      <c r="BE26" s="1951"/>
      <c r="BF26" s="1971"/>
      <c r="BG26" s="1976"/>
      <c r="BH26" s="1976"/>
      <c r="BI26" s="1976"/>
      <c r="BJ26" s="1987"/>
    </row>
    <row r="27" spans="2:62" ht="20.25" customHeight="1">
      <c r="B27" s="1742">
        <f>B25+1</f>
        <v>7</v>
      </c>
      <c r="C27" s="1756" t="s">
        <v>479</v>
      </c>
      <c r="D27" s="1767"/>
      <c r="E27" s="1774"/>
      <c r="F27" s="1779"/>
      <c r="G27" s="1774"/>
      <c r="H27" s="1779"/>
      <c r="I27" s="1788" t="s">
        <v>751</v>
      </c>
      <c r="J27" s="1802"/>
      <c r="K27" s="1808" t="s">
        <v>806</v>
      </c>
      <c r="L27" s="1824"/>
      <c r="M27" s="1824"/>
      <c r="N27" s="1767"/>
      <c r="O27" s="1831" t="s">
        <v>316</v>
      </c>
      <c r="P27" s="1836"/>
      <c r="Q27" s="1836"/>
      <c r="R27" s="1836"/>
      <c r="S27" s="1847"/>
      <c r="T27" s="1855" t="s">
        <v>770</v>
      </c>
      <c r="U27" s="1862"/>
      <c r="V27" s="1873"/>
      <c r="W27" s="1886" t="s">
        <v>837</v>
      </c>
      <c r="X27" s="1898" t="s">
        <v>837</v>
      </c>
      <c r="Y27" s="1898" t="s">
        <v>837</v>
      </c>
      <c r="Z27" s="1898" t="s">
        <v>837</v>
      </c>
      <c r="AA27" s="1898"/>
      <c r="AB27" s="1898"/>
      <c r="AC27" s="1913" t="s">
        <v>837</v>
      </c>
      <c r="AD27" s="1886" t="s">
        <v>837</v>
      </c>
      <c r="AE27" s="1898" t="s">
        <v>837</v>
      </c>
      <c r="AF27" s="1898" t="s">
        <v>837</v>
      </c>
      <c r="AG27" s="1898" t="s">
        <v>837</v>
      </c>
      <c r="AH27" s="1898"/>
      <c r="AI27" s="1898"/>
      <c r="AJ27" s="1913" t="s">
        <v>837</v>
      </c>
      <c r="AK27" s="1886" t="s">
        <v>837</v>
      </c>
      <c r="AL27" s="1898" t="s">
        <v>837</v>
      </c>
      <c r="AM27" s="1898" t="s">
        <v>837</v>
      </c>
      <c r="AN27" s="1898" t="s">
        <v>837</v>
      </c>
      <c r="AO27" s="1898"/>
      <c r="AP27" s="1898"/>
      <c r="AQ27" s="1913" t="s">
        <v>837</v>
      </c>
      <c r="AR27" s="1886" t="s">
        <v>837</v>
      </c>
      <c r="AS27" s="1898" t="s">
        <v>837</v>
      </c>
      <c r="AT27" s="1898" t="s">
        <v>837</v>
      </c>
      <c r="AU27" s="1898" t="s">
        <v>837</v>
      </c>
      <c r="AV27" s="1898"/>
      <c r="AW27" s="1898"/>
      <c r="AX27" s="1913" t="s">
        <v>837</v>
      </c>
      <c r="AY27" s="1886"/>
      <c r="AZ27" s="1898"/>
      <c r="BA27" s="1937"/>
      <c r="BB27" s="1944"/>
      <c r="BC27" s="1952"/>
      <c r="BD27" s="1961"/>
      <c r="BE27" s="1967"/>
      <c r="BF27" s="1972"/>
      <c r="BG27" s="1977"/>
      <c r="BH27" s="1977"/>
      <c r="BI27" s="1977"/>
      <c r="BJ27" s="1988"/>
    </row>
    <row r="28" spans="2:62" ht="20.25" customHeight="1">
      <c r="B28" s="1743"/>
      <c r="C28" s="1755"/>
      <c r="D28" s="1766"/>
      <c r="E28" s="1774"/>
      <c r="F28" s="1779" t="str">
        <f>C27</f>
        <v>オペレーター</v>
      </c>
      <c r="G28" s="1774"/>
      <c r="H28" s="1779" t="str">
        <f>I27</f>
        <v>A</v>
      </c>
      <c r="I28" s="1787"/>
      <c r="J28" s="1801"/>
      <c r="K28" s="1807"/>
      <c r="L28" s="1823"/>
      <c r="M28" s="1823"/>
      <c r="N28" s="1766"/>
      <c r="O28" s="1831"/>
      <c r="P28" s="1836"/>
      <c r="Q28" s="1836"/>
      <c r="R28" s="1836"/>
      <c r="S28" s="1847"/>
      <c r="T28" s="1854" t="s">
        <v>128</v>
      </c>
      <c r="U28" s="1861"/>
      <c r="V28" s="1872"/>
      <c r="W28" s="1885" t="e">
        <f>IF(W27="","",VLOOKUP(W27,#REF!,10,FALSE))</f>
        <v>#REF!</v>
      </c>
      <c r="X28" s="1897" t="e">
        <f>IF(X27="","",VLOOKUP(X27,#REF!,10,FALSE))</f>
        <v>#REF!</v>
      </c>
      <c r="Y28" s="1897" t="e">
        <f>IF(Y27="","",VLOOKUP(Y27,#REF!,10,FALSE))</f>
        <v>#REF!</v>
      </c>
      <c r="Z28" s="1897" t="e">
        <f>IF(Z27="","",VLOOKUP(Z27,#REF!,10,FALSE))</f>
        <v>#REF!</v>
      </c>
      <c r="AA28" s="1897" t="str">
        <f>IF(AA27="","",VLOOKUP(AA27,#REF!,10,FALSE))</f>
        <v/>
      </c>
      <c r="AB28" s="1897" t="str">
        <f>IF(AB27="","",VLOOKUP(AB27,#REF!,10,FALSE))</f>
        <v/>
      </c>
      <c r="AC28" s="1912" t="e">
        <f>IF(AC27="","",VLOOKUP(AC27,#REF!,10,FALSE))</f>
        <v>#REF!</v>
      </c>
      <c r="AD28" s="1885" t="e">
        <f>IF(AD27="","",VLOOKUP(AD27,#REF!,10,FALSE))</f>
        <v>#REF!</v>
      </c>
      <c r="AE28" s="1897" t="e">
        <f>IF(AE27="","",VLOOKUP(AE27,#REF!,10,FALSE))</f>
        <v>#REF!</v>
      </c>
      <c r="AF28" s="1897" t="e">
        <f>IF(AF27="","",VLOOKUP(AF27,#REF!,10,FALSE))</f>
        <v>#REF!</v>
      </c>
      <c r="AG28" s="1897" t="e">
        <f>IF(AG27="","",VLOOKUP(AG27,#REF!,10,FALSE))</f>
        <v>#REF!</v>
      </c>
      <c r="AH28" s="1897" t="str">
        <f>IF(AH27="","",VLOOKUP(AH27,#REF!,10,FALSE))</f>
        <v/>
      </c>
      <c r="AI28" s="1897" t="str">
        <f>IF(AI27="","",VLOOKUP(AI27,#REF!,10,FALSE))</f>
        <v/>
      </c>
      <c r="AJ28" s="1912" t="e">
        <f>IF(AJ27="","",VLOOKUP(AJ27,#REF!,10,FALSE))</f>
        <v>#REF!</v>
      </c>
      <c r="AK28" s="1885" t="e">
        <f>IF(AK27="","",VLOOKUP(AK27,#REF!,10,FALSE))</f>
        <v>#REF!</v>
      </c>
      <c r="AL28" s="1897" t="e">
        <f>IF(AL27="","",VLOOKUP(AL27,#REF!,10,FALSE))</f>
        <v>#REF!</v>
      </c>
      <c r="AM28" s="1897" t="e">
        <f>IF(AM27="","",VLOOKUP(AM27,#REF!,10,FALSE))</f>
        <v>#REF!</v>
      </c>
      <c r="AN28" s="1897" t="e">
        <f>IF(AN27="","",VLOOKUP(AN27,#REF!,10,FALSE))</f>
        <v>#REF!</v>
      </c>
      <c r="AO28" s="1897" t="str">
        <f>IF(AO27="","",VLOOKUP(AO27,#REF!,10,FALSE))</f>
        <v/>
      </c>
      <c r="AP28" s="1897" t="str">
        <f>IF(AP27="","",VLOOKUP(AP27,#REF!,10,FALSE))</f>
        <v/>
      </c>
      <c r="AQ28" s="1912" t="e">
        <f>IF(AQ27="","",VLOOKUP(AQ27,#REF!,10,FALSE))</f>
        <v>#REF!</v>
      </c>
      <c r="AR28" s="1885" t="e">
        <f>IF(AR27="","",VLOOKUP(AR27,#REF!,10,FALSE))</f>
        <v>#REF!</v>
      </c>
      <c r="AS28" s="1897" t="e">
        <f>IF(AS27="","",VLOOKUP(AS27,#REF!,10,FALSE))</f>
        <v>#REF!</v>
      </c>
      <c r="AT28" s="1897" t="e">
        <f>IF(AT27="","",VLOOKUP(AT27,#REF!,10,FALSE))</f>
        <v>#REF!</v>
      </c>
      <c r="AU28" s="1897" t="e">
        <f>IF(AU27="","",VLOOKUP(AU27,#REF!,10,FALSE))</f>
        <v>#REF!</v>
      </c>
      <c r="AV28" s="1897" t="str">
        <f>IF(AV27="","",VLOOKUP(AV27,#REF!,10,FALSE))</f>
        <v/>
      </c>
      <c r="AW28" s="1897" t="str">
        <f>IF(AW27="","",VLOOKUP(AW27,#REF!,10,FALSE))</f>
        <v/>
      </c>
      <c r="AX28" s="1912" t="e">
        <f>IF(AX27="","",VLOOKUP(AX27,#REF!,10,FALSE))</f>
        <v>#REF!</v>
      </c>
      <c r="AY28" s="1885" t="str">
        <f>IF(AY27="","",VLOOKUP(AY27,#REF!,10,FALSE))</f>
        <v/>
      </c>
      <c r="AZ28" s="1897" t="str">
        <f>IF(AZ27="","",VLOOKUP(AZ27,#REF!,10,FALSE))</f>
        <v/>
      </c>
      <c r="BA28" s="1897" t="str">
        <f>IF(BA27="","",VLOOKUP(BA27,#REF!,10,FALSE))</f>
        <v/>
      </c>
      <c r="BB28" s="1943" t="e">
        <f>IF($BE$3="４週",SUM(W28:AX28),IF($BE$3="暦月",SUM(W28:BA28),""))</f>
        <v>#REF!</v>
      </c>
      <c r="BC28" s="1951"/>
      <c r="BD28" s="1960" t="e">
        <f>IF($BE$3="４週",BB28/4,IF($BE$3="暦月",(BB28/($BE$8/7)),""))</f>
        <v>#REF!</v>
      </c>
      <c r="BE28" s="1951"/>
      <c r="BF28" s="1971"/>
      <c r="BG28" s="1976"/>
      <c r="BH28" s="1976"/>
      <c r="BI28" s="1976"/>
      <c r="BJ28" s="1987"/>
    </row>
    <row r="29" spans="2:62" ht="20.25" customHeight="1">
      <c r="B29" s="1742">
        <f>B27+1</f>
        <v>8</v>
      </c>
      <c r="C29" s="1756" t="s">
        <v>472</v>
      </c>
      <c r="D29" s="1767"/>
      <c r="E29" s="1774"/>
      <c r="F29" s="1779"/>
      <c r="G29" s="1774"/>
      <c r="H29" s="1779"/>
      <c r="I29" s="1788" t="s">
        <v>751</v>
      </c>
      <c r="J29" s="1802"/>
      <c r="K29" s="1808" t="s">
        <v>809</v>
      </c>
      <c r="L29" s="1824"/>
      <c r="M29" s="1824"/>
      <c r="N29" s="1767"/>
      <c r="O29" s="1831" t="s">
        <v>659</v>
      </c>
      <c r="P29" s="1836"/>
      <c r="Q29" s="1836"/>
      <c r="R29" s="1836"/>
      <c r="S29" s="1847"/>
      <c r="T29" s="1855" t="s">
        <v>770</v>
      </c>
      <c r="U29" s="1862"/>
      <c r="V29" s="1873"/>
      <c r="W29" s="1886" t="s">
        <v>836</v>
      </c>
      <c r="X29" s="1898" t="s">
        <v>836</v>
      </c>
      <c r="Y29" s="1898"/>
      <c r="Z29" s="1898"/>
      <c r="AA29" s="1898" t="s">
        <v>836</v>
      </c>
      <c r="AB29" s="1898" t="s">
        <v>836</v>
      </c>
      <c r="AC29" s="1913" t="s">
        <v>836</v>
      </c>
      <c r="AD29" s="1886" t="s">
        <v>836</v>
      </c>
      <c r="AE29" s="1898" t="s">
        <v>836</v>
      </c>
      <c r="AF29" s="1898"/>
      <c r="AG29" s="1898"/>
      <c r="AH29" s="1898" t="s">
        <v>836</v>
      </c>
      <c r="AI29" s="1898" t="s">
        <v>836</v>
      </c>
      <c r="AJ29" s="1913" t="s">
        <v>836</v>
      </c>
      <c r="AK29" s="1886" t="s">
        <v>836</v>
      </c>
      <c r="AL29" s="1898" t="s">
        <v>836</v>
      </c>
      <c r="AM29" s="1898"/>
      <c r="AN29" s="1898"/>
      <c r="AO29" s="1898" t="s">
        <v>836</v>
      </c>
      <c r="AP29" s="1898" t="s">
        <v>836</v>
      </c>
      <c r="AQ29" s="1913" t="s">
        <v>836</v>
      </c>
      <c r="AR29" s="1886" t="s">
        <v>836</v>
      </c>
      <c r="AS29" s="1898" t="s">
        <v>836</v>
      </c>
      <c r="AT29" s="1898"/>
      <c r="AU29" s="1898"/>
      <c r="AV29" s="1898" t="s">
        <v>836</v>
      </c>
      <c r="AW29" s="1898" t="s">
        <v>836</v>
      </c>
      <c r="AX29" s="1913" t="s">
        <v>836</v>
      </c>
      <c r="AY29" s="1886"/>
      <c r="AZ29" s="1898"/>
      <c r="BA29" s="1937"/>
      <c r="BB29" s="1944"/>
      <c r="BC29" s="1952"/>
      <c r="BD29" s="1961"/>
      <c r="BE29" s="1967"/>
      <c r="BF29" s="1972"/>
      <c r="BG29" s="1977"/>
      <c r="BH29" s="1977"/>
      <c r="BI29" s="1977"/>
      <c r="BJ29" s="1988"/>
    </row>
    <row r="30" spans="2:62" ht="20.25" customHeight="1">
      <c r="B30" s="1743"/>
      <c r="C30" s="1755"/>
      <c r="D30" s="1766"/>
      <c r="E30" s="1774"/>
      <c r="F30" s="1779" t="str">
        <f>C29</f>
        <v>訪問介護員</v>
      </c>
      <c r="G30" s="1774"/>
      <c r="H30" s="1779" t="str">
        <f>I29</f>
        <v>A</v>
      </c>
      <c r="I30" s="1787"/>
      <c r="J30" s="1801"/>
      <c r="K30" s="1807"/>
      <c r="L30" s="1823"/>
      <c r="M30" s="1823"/>
      <c r="N30" s="1766"/>
      <c r="O30" s="1831"/>
      <c r="P30" s="1836"/>
      <c r="Q30" s="1836"/>
      <c r="R30" s="1836"/>
      <c r="S30" s="1847"/>
      <c r="T30" s="1854" t="s">
        <v>128</v>
      </c>
      <c r="U30" s="1861"/>
      <c r="V30" s="1872"/>
      <c r="W30" s="1885" t="e">
        <f>IF(W29="","",VLOOKUP(W29,#REF!,10,FALSE))</f>
        <v>#REF!</v>
      </c>
      <c r="X30" s="1897" t="e">
        <f>IF(X29="","",VLOOKUP(X29,#REF!,10,FALSE))</f>
        <v>#REF!</v>
      </c>
      <c r="Y30" s="1897" t="str">
        <f>IF(Y29="","",VLOOKUP(Y29,#REF!,10,FALSE))</f>
        <v/>
      </c>
      <c r="Z30" s="1897" t="str">
        <f>IF(Z29="","",VLOOKUP(Z29,#REF!,10,FALSE))</f>
        <v/>
      </c>
      <c r="AA30" s="1897" t="e">
        <f>IF(AA29="","",VLOOKUP(AA29,#REF!,10,FALSE))</f>
        <v>#REF!</v>
      </c>
      <c r="AB30" s="1897" t="e">
        <f>IF(AB29="","",VLOOKUP(AB29,#REF!,10,FALSE))</f>
        <v>#REF!</v>
      </c>
      <c r="AC30" s="1912" t="e">
        <f>IF(AC29="","",VLOOKUP(AC29,#REF!,10,FALSE))</f>
        <v>#REF!</v>
      </c>
      <c r="AD30" s="1885" t="e">
        <f>IF(AD29="","",VLOOKUP(AD29,#REF!,10,FALSE))</f>
        <v>#REF!</v>
      </c>
      <c r="AE30" s="1897" t="e">
        <f>IF(AE29="","",VLOOKUP(AE29,#REF!,10,FALSE))</f>
        <v>#REF!</v>
      </c>
      <c r="AF30" s="1897" t="str">
        <f>IF(AF29="","",VLOOKUP(AF29,#REF!,10,FALSE))</f>
        <v/>
      </c>
      <c r="AG30" s="1897" t="str">
        <f>IF(AG29="","",VLOOKUP(AG29,#REF!,10,FALSE))</f>
        <v/>
      </c>
      <c r="AH30" s="1897" t="e">
        <f>IF(AH29="","",VLOOKUP(AH29,#REF!,10,FALSE))</f>
        <v>#REF!</v>
      </c>
      <c r="AI30" s="1897" t="e">
        <f>IF(AI29="","",VLOOKUP(AI29,#REF!,10,FALSE))</f>
        <v>#REF!</v>
      </c>
      <c r="AJ30" s="1912" t="e">
        <f>IF(AJ29="","",VLOOKUP(AJ29,#REF!,10,FALSE))</f>
        <v>#REF!</v>
      </c>
      <c r="AK30" s="1885" t="e">
        <f>IF(AK29="","",VLOOKUP(AK29,#REF!,10,FALSE))</f>
        <v>#REF!</v>
      </c>
      <c r="AL30" s="1897" t="e">
        <f>IF(AL29="","",VLOOKUP(AL29,#REF!,10,FALSE))</f>
        <v>#REF!</v>
      </c>
      <c r="AM30" s="1897" t="str">
        <f>IF(AM29="","",VLOOKUP(AM29,#REF!,10,FALSE))</f>
        <v/>
      </c>
      <c r="AN30" s="1897" t="str">
        <f>IF(AN29="","",VLOOKUP(AN29,#REF!,10,FALSE))</f>
        <v/>
      </c>
      <c r="AO30" s="1897" t="e">
        <f>IF(AO29="","",VLOOKUP(AO29,#REF!,10,FALSE))</f>
        <v>#REF!</v>
      </c>
      <c r="AP30" s="1897" t="e">
        <f>IF(AP29="","",VLOOKUP(AP29,#REF!,10,FALSE))</f>
        <v>#REF!</v>
      </c>
      <c r="AQ30" s="1912" t="e">
        <f>IF(AQ29="","",VLOOKUP(AQ29,#REF!,10,FALSE))</f>
        <v>#REF!</v>
      </c>
      <c r="AR30" s="1885" t="e">
        <f>IF(AR29="","",VLOOKUP(AR29,#REF!,10,FALSE))</f>
        <v>#REF!</v>
      </c>
      <c r="AS30" s="1897" t="e">
        <f>IF(AS29="","",VLOOKUP(AS29,#REF!,10,FALSE))</f>
        <v>#REF!</v>
      </c>
      <c r="AT30" s="1897" t="str">
        <f>IF(AT29="","",VLOOKUP(AT29,#REF!,10,FALSE))</f>
        <v/>
      </c>
      <c r="AU30" s="1897" t="str">
        <f>IF(AU29="","",VLOOKUP(AU29,#REF!,10,FALSE))</f>
        <v/>
      </c>
      <c r="AV30" s="1897" t="e">
        <f>IF(AV29="","",VLOOKUP(AV29,#REF!,10,FALSE))</f>
        <v>#REF!</v>
      </c>
      <c r="AW30" s="1897" t="e">
        <f>IF(AW29="","",VLOOKUP(AW29,#REF!,10,FALSE))</f>
        <v>#REF!</v>
      </c>
      <c r="AX30" s="1912" t="e">
        <f>IF(AX29="","",VLOOKUP(AX29,#REF!,10,FALSE))</f>
        <v>#REF!</v>
      </c>
      <c r="AY30" s="1885" t="str">
        <f>IF(AY29="","",VLOOKUP(AY29,#REF!,10,FALSE))</f>
        <v/>
      </c>
      <c r="AZ30" s="1897" t="str">
        <f>IF(AZ29="","",VLOOKUP(AZ29,#REF!,10,FALSE))</f>
        <v/>
      </c>
      <c r="BA30" s="1897" t="str">
        <f>IF(BA29="","",VLOOKUP(BA29,#REF!,10,FALSE))</f>
        <v/>
      </c>
      <c r="BB30" s="1943" t="e">
        <f>IF($BE$3="４週",SUM(W30:AX30),IF($BE$3="暦月",SUM(W30:BA30),""))</f>
        <v>#REF!</v>
      </c>
      <c r="BC30" s="1951"/>
      <c r="BD30" s="1960" t="e">
        <f>IF($BE$3="４週",BB30/4,IF($BE$3="暦月",(BB30/($BE$8/7)),""))</f>
        <v>#REF!</v>
      </c>
      <c r="BE30" s="1951"/>
      <c r="BF30" s="1971"/>
      <c r="BG30" s="1976"/>
      <c r="BH30" s="1976"/>
      <c r="BI30" s="1976"/>
      <c r="BJ30" s="1987"/>
    </row>
    <row r="31" spans="2:62" ht="20.25" customHeight="1">
      <c r="B31" s="1742">
        <f>B29+1</f>
        <v>9</v>
      </c>
      <c r="C31" s="1756" t="s">
        <v>472</v>
      </c>
      <c r="D31" s="1767"/>
      <c r="E31" s="1774"/>
      <c r="F31" s="1779"/>
      <c r="G31" s="1774"/>
      <c r="H31" s="1779"/>
      <c r="I31" s="1788" t="s">
        <v>751</v>
      </c>
      <c r="J31" s="1802"/>
      <c r="K31" s="1808" t="s">
        <v>809</v>
      </c>
      <c r="L31" s="1824"/>
      <c r="M31" s="1824"/>
      <c r="N31" s="1767"/>
      <c r="O31" s="1831" t="s">
        <v>815</v>
      </c>
      <c r="P31" s="1836"/>
      <c r="Q31" s="1836"/>
      <c r="R31" s="1836"/>
      <c r="S31" s="1847"/>
      <c r="T31" s="1855" t="s">
        <v>770</v>
      </c>
      <c r="U31" s="1862"/>
      <c r="V31" s="1873"/>
      <c r="W31" s="1886" t="s">
        <v>838</v>
      </c>
      <c r="X31" s="1898" t="s">
        <v>838</v>
      </c>
      <c r="Y31" s="1898"/>
      <c r="Z31" s="1898"/>
      <c r="AA31" s="1898" t="s">
        <v>838</v>
      </c>
      <c r="AB31" s="1898" t="s">
        <v>838</v>
      </c>
      <c r="AC31" s="1913" t="s">
        <v>838</v>
      </c>
      <c r="AD31" s="1886" t="s">
        <v>838</v>
      </c>
      <c r="AE31" s="1898" t="s">
        <v>838</v>
      </c>
      <c r="AF31" s="1898"/>
      <c r="AG31" s="1898"/>
      <c r="AH31" s="1898" t="s">
        <v>838</v>
      </c>
      <c r="AI31" s="1898" t="s">
        <v>838</v>
      </c>
      <c r="AJ31" s="1913" t="s">
        <v>838</v>
      </c>
      <c r="AK31" s="1886" t="s">
        <v>838</v>
      </c>
      <c r="AL31" s="1898" t="s">
        <v>838</v>
      </c>
      <c r="AM31" s="1898"/>
      <c r="AN31" s="1898"/>
      <c r="AO31" s="1898" t="s">
        <v>838</v>
      </c>
      <c r="AP31" s="1898" t="s">
        <v>838</v>
      </c>
      <c r="AQ31" s="1913" t="s">
        <v>838</v>
      </c>
      <c r="AR31" s="1886" t="s">
        <v>838</v>
      </c>
      <c r="AS31" s="1898" t="s">
        <v>838</v>
      </c>
      <c r="AT31" s="1898"/>
      <c r="AU31" s="1898"/>
      <c r="AV31" s="1898" t="s">
        <v>838</v>
      </c>
      <c r="AW31" s="1898" t="s">
        <v>838</v>
      </c>
      <c r="AX31" s="1913" t="s">
        <v>838</v>
      </c>
      <c r="AY31" s="1886"/>
      <c r="AZ31" s="1898"/>
      <c r="BA31" s="1937"/>
      <c r="BB31" s="1944"/>
      <c r="BC31" s="1952"/>
      <c r="BD31" s="1961"/>
      <c r="BE31" s="1967"/>
      <c r="BF31" s="1972"/>
      <c r="BG31" s="1977"/>
      <c r="BH31" s="1977"/>
      <c r="BI31" s="1977"/>
      <c r="BJ31" s="1988"/>
    </row>
    <row r="32" spans="2:62" ht="20.25" customHeight="1">
      <c r="B32" s="1743"/>
      <c r="C32" s="1755"/>
      <c r="D32" s="1766"/>
      <c r="E32" s="1774"/>
      <c r="F32" s="1779" t="str">
        <f>C31</f>
        <v>訪問介護員</v>
      </c>
      <c r="G32" s="1774"/>
      <c r="H32" s="1779" t="str">
        <f>I31</f>
        <v>A</v>
      </c>
      <c r="I32" s="1787"/>
      <c r="J32" s="1801"/>
      <c r="K32" s="1807"/>
      <c r="L32" s="1823"/>
      <c r="M32" s="1823"/>
      <c r="N32" s="1766"/>
      <c r="O32" s="1831"/>
      <c r="P32" s="1836"/>
      <c r="Q32" s="1836"/>
      <c r="R32" s="1836"/>
      <c r="S32" s="1847"/>
      <c r="T32" s="1856" t="s">
        <v>128</v>
      </c>
      <c r="U32" s="1863"/>
      <c r="V32" s="1874"/>
      <c r="W32" s="1885" t="e">
        <f>IF(W31="","",VLOOKUP(W31,#REF!,10,FALSE))</f>
        <v>#REF!</v>
      </c>
      <c r="X32" s="1897" t="e">
        <f>IF(X31="","",VLOOKUP(X31,#REF!,10,FALSE))</f>
        <v>#REF!</v>
      </c>
      <c r="Y32" s="1897" t="str">
        <f>IF(Y31="","",VLOOKUP(Y31,#REF!,10,FALSE))</f>
        <v/>
      </c>
      <c r="Z32" s="1897" t="str">
        <f>IF(Z31="","",VLOOKUP(Z31,#REF!,10,FALSE))</f>
        <v/>
      </c>
      <c r="AA32" s="1897" t="e">
        <f>IF(AA31="","",VLOOKUP(AA31,#REF!,10,FALSE))</f>
        <v>#REF!</v>
      </c>
      <c r="AB32" s="1897" t="e">
        <f>IF(AB31="","",VLOOKUP(AB31,#REF!,10,FALSE))</f>
        <v>#REF!</v>
      </c>
      <c r="AC32" s="1912" t="e">
        <f>IF(AC31="","",VLOOKUP(AC31,#REF!,10,FALSE))</f>
        <v>#REF!</v>
      </c>
      <c r="AD32" s="1885" t="e">
        <f>IF(AD31="","",VLOOKUP(AD31,#REF!,10,FALSE))</f>
        <v>#REF!</v>
      </c>
      <c r="AE32" s="1897" t="e">
        <f>IF(AE31="","",VLOOKUP(AE31,#REF!,10,FALSE))</f>
        <v>#REF!</v>
      </c>
      <c r="AF32" s="1897" t="str">
        <f>IF(AF31="","",VLOOKUP(AF31,#REF!,10,FALSE))</f>
        <v/>
      </c>
      <c r="AG32" s="1897" t="str">
        <f>IF(AG31="","",VLOOKUP(AG31,#REF!,10,FALSE))</f>
        <v/>
      </c>
      <c r="AH32" s="1897" t="e">
        <f>IF(AH31="","",VLOOKUP(AH31,#REF!,10,FALSE))</f>
        <v>#REF!</v>
      </c>
      <c r="AI32" s="1897" t="e">
        <f>IF(AI31="","",VLOOKUP(AI31,#REF!,10,FALSE))</f>
        <v>#REF!</v>
      </c>
      <c r="AJ32" s="1912" t="e">
        <f>IF(AJ31="","",VLOOKUP(AJ31,#REF!,10,FALSE))</f>
        <v>#REF!</v>
      </c>
      <c r="AK32" s="1885" t="e">
        <f>IF(AK31="","",VLOOKUP(AK31,#REF!,10,FALSE))</f>
        <v>#REF!</v>
      </c>
      <c r="AL32" s="1897" t="e">
        <f>IF(AL31="","",VLOOKUP(AL31,#REF!,10,FALSE))</f>
        <v>#REF!</v>
      </c>
      <c r="AM32" s="1897" t="str">
        <f>IF(AM31="","",VLOOKUP(AM31,#REF!,10,FALSE))</f>
        <v/>
      </c>
      <c r="AN32" s="1897" t="str">
        <f>IF(AN31="","",VLOOKUP(AN31,#REF!,10,FALSE))</f>
        <v/>
      </c>
      <c r="AO32" s="1897" t="e">
        <f>IF(AO31="","",VLOOKUP(AO31,#REF!,10,FALSE))</f>
        <v>#REF!</v>
      </c>
      <c r="AP32" s="1897" t="e">
        <f>IF(AP31="","",VLOOKUP(AP31,#REF!,10,FALSE))</f>
        <v>#REF!</v>
      </c>
      <c r="AQ32" s="1912" t="e">
        <f>IF(AQ31="","",VLOOKUP(AQ31,#REF!,10,FALSE))</f>
        <v>#REF!</v>
      </c>
      <c r="AR32" s="1885" t="e">
        <f>IF(AR31="","",VLOOKUP(AR31,#REF!,10,FALSE))</f>
        <v>#REF!</v>
      </c>
      <c r="AS32" s="1897" t="e">
        <f>IF(AS31="","",VLOOKUP(AS31,#REF!,10,FALSE))</f>
        <v>#REF!</v>
      </c>
      <c r="AT32" s="1897" t="str">
        <f>IF(AT31="","",VLOOKUP(AT31,#REF!,10,FALSE))</f>
        <v/>
      </c>
      <c r="AU32" s="1897" t="str">
        <f>IF(AU31="","",VLOOKUP(AU31,#REF!,10,FALSE))</f>
        <v/>
      </c>
      <c r="AV32" s="1897" t="e">
        <f>IF(AV31="","",VLOOKUP(AV31,#REF!,10,FALSE))</f>
        <v>#REF!</v>
      </c>
      <c r="AW32" s="1897" t="e">
        <f>IF(AW31="","",VLOOKUP(AW31,#REF!,10,FALSE))</f>
        <v>#REF!</v>
      </c>
      <c r="AX32" s="1912" t="e">
        <f>IF(AX31="","",VLOOKUP(AX31,#REF!,10,FALSE))</f>
        <v>#REF!</v>
      </c>
      <c r="AY32" s="1885" t="str">
        <f>IF(AY31="","",VLOOKUP(AY31,#REF!,10,FALSE))</f>
        <v/>
      </c>
      <c r="AZ32" s="1897" t="str">
        <f>IF(AZ31="","",VLOOKUP(AZ31,#REF!,10,FALSE))</f>
        <v/>
      </c>
      <c r="BA32" s="1897" t="str">
        <f>IF(BA31="","",VLOOKUP(BA31,#REF!,10,FALSE))</f>
        <v/>
      </c>
      <c r="BB32" s="1943" t="e">
        <f>IF($BE$3="４週",SUM(W32:AX32),IF($BE$3="暦月",SUM(W32:BA32),""))</f>
        <v>#REF!</v>
      </c>
      <c r="BC32" s="1951"/>
      <c r="BD32" s="1960" t="e">
        <f>IF($BE$3="４週",BB32/4,IF($BE$3="暦月",(BB32/($BE$8/7)),""))</f>
        <v>#REF!</v>
      </c>
      <c r="BE32" s="1951"/>
      <c r="BF32" s="1971"/>
      <c r="BG32" s="1976"/>
      <c r="BH32" s="1976"/>
      <c r="BI32" s="1976"/>
      <c r="BJ32" s="1987"/>
    </row>
    <row r="33" spans="2:62" ht="20.25" customHeight="1">
      <c r="B33" s="1742">
        <f>B31+1</f>
        <v>10</v>
      </c>
      <c r="C33" s="1756" t="s">
        <v>472</v>
      </c>
      <c r="D33" s="1767"/>
      <c r="E33" s="1774"/>
      <c r="F33" s="1779"/>
      <c r="G33" s="1774"/>
      <c r="H33" s="1779"/>
      <c r="I33" s="1788" t="s">
        <v>751</v>
      </c>
      <c r="J33" s="1802"/>
      <c r="K33" s="1808" t="s">
        <v>810</v>
      </c>
      <c r="L33" s="1824"/>
      <c r="M33" s="1824"/>
      <c r="N33" s="1767"/>
      <c r="O33" s="1831" t="s">
        <v>817</v>
      </c>
      <c r="P33" s="1836"/>
      <c r="Q33" s="1836"/>
      <c r="R33" s="1836"/>
      <c r="S33" s="1847"/>
      <c r="T33" s="1857" t="s">
        <v>770</v>
      </c>
      <c r="U33" s="1864"/>
      <c r="V33" s="1875"/>
      <c r="W33" s="1886" t="s">
        <v>837</v>
      </c>
      <c r="X33" s="1898" t="s">
        <v>837</v>
      </c>
      <c r="Y33" s="1898"/>
      <c r="Z33" s="1898"/>
      <c r="AA33" s="1898" t="s">
        <v>837</v>
      </c>
      <c r="AB33" s="1898" t="s">
        <v>837</v>
      </c>
      <c r="AC33" s="1913" t="s">
        <v>837</v>
      </c>
      <c r="AD33" s="1886" t="s">
        <v>837</v>
      </c>
      <c r="AE33" s="1898" t="s">
        <v>837</v>
      </c>
      <c r="AF33" s="1898"/>
      <c r="AG33" s="1898"/>
      <c r="AH33" s="1898" t="s">
        <v>837</v>
      </c>
      <c r="AI33" s="1898" t="s">
        <v>837</v>
      </c>
      <c r="AJ33" s="1913" t="s">
        <v>837</v>
      </c>
      <c r="AK33" s="1886" t="s">
        <v>837</v>
      </c>
      <c r="AL33" s="1898" t="s">
        <v>837</v>
      </c>
      <c r="AM33" s="1898"/>
      <c r="AN33" s="1898"/>
      <c r="AO33" s="1898" t="s">
        <v>837</v>
      </c>
      <c r="AP33" s="1898" t="s">
        <v>837</v>
      </c>
      <c r="AQ33" s="1913" t="s">
        <v>837</v>
      </c>
      <c r="AR33" s="1886" t="s">
        <v>837</v>
      </c>
      <c r="AS33" s="1898" t="s">
        <v>837</v>
      </c>
      <c r="AT33" s="1898"/>
      <c r="AU33" s="1898"/>
      <c r="AV33" s="1898" t="s">
        <v>837</v>
      </c>
      <c r="AW33" s="1898" t="s">
        <v>837</v>
      </c>
      <c r="AX33" s="1913" t="s">
        <v>837</v>
      </c>
      <c r="AY33" s="1886"/>
      <c r="AZ33" s="1898"/>
      <c r="BA33" s="1937"/>
      <c r="BB33" s="1944"/>
      <c r="BC33" s="1952"/>
      <c r="BD33" s="1961"/>
      <c r="BE33" s="1967"/>
      <c r="BF33" s="1972"/>
      <c r="BG33" s="1977"/>
      <c r="BH33" s="1977"/>
      <c r="BI33" s="1977"/>
      <c r="BJ33" s="1988"/>
    </row>
    <row r="34" spans="2:62" ht="20.25" customHeight="1">
      <c r="B34" s="1743"/>
      <c r="C34" s="1755"/>
      <c r="D34" s="1766"/>
      <c r="E34" s="1774"/>
      <c r="F34" s="1779" t="str">
        <f>C33</f>
        <v>訪問介護員</v>
      </c>
      <c r="G34" s="1774"/>
      <c r="H34" s="1779" t="str">
        <f>I33</f>
        <v>A</v>
      </c>
      <c r="I34" s="1787"/>
      <c r="J34" s="1801"/>
      <c r="K34" s="1807"/>
      <c r="L34" s="1823"/>
      <c r="M34" s="1823"/>
      <c r="N34" s="1766"/>
      <c r="O34" s="1831"/>
      <c r="P34" s="1836"/>
      <c r="Q34" s="1836"/>
      <c r="R34" s="1836"/>
      <c r="S34" s="1847"/>
      <c r="T34" s="1856" t="s">
        <v>128</v>
      </c>
      <c r="U34" s="1863"/>
      <c r="V34" s="1874"/>
      <c r="W34" s="1885" t="e">
        <f>IF(W33="","",VLOOKUP(W33,#REF!,10,FALSE))</f>
        <v>#REF!</v>
      </c>
      <c r="X34" s="1897" t="e">
        <f>IF(X33="","",VLOOKUP(X33,#REF!,10,FALSE))</f>
        <v>#REF!</v>
      </c>
      <c r="Y34" s="1897" t="str">
        <f>IF(Y33="","",VLOOKUP(Y33,#REF!,10,FALSE))</f>
        <v/>
      </c>
      <c r="Z34" s="1897" t="str">
        <f>IF(Z33="","",VLOOKUP(Z33,#REF!,10,FALSE))</f>
        <v/>
      </c>
      <c r="AA34" s="1897" t="e">
        <f>IF(AA33="","",VLOOKUP(AA33,#REF!,10,FALSE))</f>
        <v>#REF!</v>
      </c>
      <c r="AB34" s="1897" t="e">
        <f>IF(AB33="","",VLOOKUP(AB33,#REF!,10,FALSE))</f>
        <v>#REF!</v>
      </c>
      <c r="AC34" s="1912" t="e">
        <f>IF(AC33="","",VLOOKUP(AC33,#REF!,10,FALSE))</f>
        <v>#REF!</v>
      </c>
      <c r="AD34" s="1885" t="e">
        <f>IF(AD33="","",VLOOKUP(AD33,#REF!,10,FALSE))</f>
        <v>#REF!</v>
      </c>
      <c r="AE34" s="1897" t="e">
        <f>IF(AE33="","",VLOOKUP(AE33,#REF!,10,FALSE))</f>
        <v>#REF!</v>
      </c>
      <c r="AF34" s="1897" t="str">
        <f>IF(AF33="","",VLOOKUP(AF33,#REF!,10,FALSE))</f>
        <v/>
      </c>
      <c r="AG34" s="1897" t="str">
        <f>IF(AG33="","",VLOOKUP(AG33,#REF!,10,FALSE))</f>
        <v/>
      </c>
      <c r="AH34" s="1897" t="e">
        <f>IF(AH33="","",VLOOKUP(AH33,#REF!,10,FALSE))</f>
        <v>#REF!</v>
      </c>
      <c r="AI34" s="1897" t="e">
        <f>IF(AI33="","",VLOOKUP(AI33,#REF!,10,FALSE))</f>
        <v>#REF!</v>
      </c>
      <c r="AJ34" s="1912" t="e">
        <f>IF(AJ33="","",VLOOKUP(AJ33,#REF!,10,FALSE))</f>
        <v>#REF!</v>
      </c>
      <c r="AK34" s="1885" t="e">
        <f>IF(AK33="","",VLOOKUP(AK33,#REF!,10,FALSE))</f>
        <v>#REF!</v>
      </c>
      <c r="AL34" s="1897" t="e">
        <f>IF(AL33="","",VLOOKUP(AL33,#REF!,10,FALSE))</f>
        <v>#REF!</v>
      </c>
      <c r="AM34" s="1897" t="str">
        <f>IF(AM33="","",VLOOKUP(AM33,#REF!,10,FALSE))</f>
        <v/>
      </c>
      <c r="AN34" s="1897" t="str">
        <f>IF(AN33="","",VLOOKUP(AN33,#REF!,10,FALSE))</f>
        <v/>
      </c>
      <c r="AO34" s="1897" t="e">
        <f>IF(AO33="","",VLOOKUP(AO33,#REF!,10,FALSE))</f>
        <v>#REF!</v>
      </c>
      <c r="AP34" s="1897" t="e">
        <f>IF(AP33="","",VLOOKUP(AP33,#REF!,10,FALSE))</f>
        <v>#REF!</v>
      </c>
      <c r="AQ34" s="1912" t="e">
        <f>IF(AQ33="","",VLOOKUP(AQ33,#REF!,10,FALSE))</f>
        <v>#REF!</v>
      </c>
      <c r="AR34" s="1885" t="e">
        <f>IF(AR33="","",VLOOKUP(AR33,#REF!,10,FALSE))</f>
        <v>#REF!</v>
      </c>
      <c r="AS34" s="1897" t="e">
        <f>IF(AS33="","",VLOOKUP(AS33,#REF!,10,FALSE))</f>
        <v>#REF!</v>
      </c>
      <c r="AT34" s="1897" t="str">
        <f>IF(AT33="","",VLOOKUP(AT33,#REF!,10,FALSE))</f>
        <v/>
      </c>
      <c r="AU34" s="1897" t="str">
        <f>IF(AU33="","",VLOOKUP(AU33,#REF!,10,FALSE))</f>
        <v/>
      </c>
      <c r="AV34" s="1897" t="e">
        <f>IF(AV33="","",VLOOKUP(AV33,#REF!,10,FALSE))</f>
        <v>#REF!</v>
      </c>
      <c r="AW34" s="1897" t="e">
        <f>IF(AW33="","",VLOOKUP(AW33,#REF!,10,FALSE))</f>
        <v>#REF!</v>
      </c>
      <c r="AX34" s="1912" t="e">
        <f>IF(AX33="","",VLOOKUP(AX33,#REF!,10,FALSE))</f>
        <v>#REF!</v>
      </c>
      <c r="AY34" s="1885" t="str">
        <f>IF(AY33="","",VLOOKUP(AY33,#REF!,10,FALSE))</f>
        <v/>
      </c>
      <c r="AZ34" s="1897" t="str">
        <f>IF(AZ33="","",VLOOKUP(AZ33,#REF!,10,FALSE))</f>
        <v/>
      </c>
      <c r="BA34" s="1897" t="str">
        <f>IF(BA33="","",VLOOKUP(BA33,#REF!,10,FALSE))</f>
        <v/>
      </c>
      <c r="BB34" s="1943" t="e">
        <f>IF($BE$3="４週",SUM(W34:AX34),IF($BE$3="暦月",SUM(W34:BA34),""))</f>
        <v>#REF!</v>
      </c>
      <c r="BC34" s="1951"/>
      <c r="BD34" s="1960" t="e">
        <f>IF($BE$3="４週",BB34/4,IF($BE$3="暦月",(BB34/($BE$8/7)),""))</f>
        <v>#REF!</v>
      </c>
      <c r="BE34" s="1951"/>
      <c r="BF34" s="1971"/>
      <c r="BG34" s="1976"/>
      <c r="BH34" s="1976"/>
      <c r="BI34" s="1976"/>
      <c r="BJ34" s="1987"/>
    </row>
    <row r="35" spans="2:62" ht="20.25" customHeight="1">
      <c r="B35" s="1742">
        <f>B33+1</f>
        <v>11</v>
      </c>
      <c r="C35" s="1756" t="s">
        <v>472</v>
      </c>
      <c r="D35" s="1767"/>
      <c r="E35" s="1774"/>
      <c r="F35" s="1779"/>
      <c r="G35" s="1774"/>
      <c r="H35" s="1779"/>
      <c r="I35" s="1788" t="s">
        <v>751</v>
      </c>
      <c r="J35" s="1802"/>
      <c r="K35" s="1808" t="s">
        <v>806</v>
      </c>
      <c r="L35" s="1824"/>
      <c r="M35" s="1824"/>
      <c r="N35" s="1767"/>
      <c r="O35" s="1831" t="s">
        <v>821</v>
      </c>
      <c r="P35" s="1836"/>
      <c r="Q35" s="1836"/>
      <c r="R35" s="1836"/>
      <c r="S35" s="1847"/>
      <c r="T35" s="1857" t="s">
        <v>770</v>
      </c>
      <c r="U35" s="1864"/>
      <c r="V35" s="1875"/>
      <c r="W35" s="1886" t="s">
        <v>836</v>
      </c>
      <c r="X35" s="1898" t="s">
        <v>836</v>
      </c>
      <c r="Y35" s="1898" t="s">
        <v>836</v>
      </c>
      <c r="Z35" s="1898" t="s">
        <v>836</v>
      </c>
      <c r="AA35" s="1898"/>
      <c r="AB35" s="1898"/>
      <c r="AC35" s="1913" t="s">
        <v>836</v>
      </c>
      <c r="AD35" s="1886" t="s">
        <v>836</v>
      </c>
      <c r="AE35" s="1898" t="s">
        <v>836</v>
      </c>
      <c r="AF35" s="1898" t="s">
        <v>836</v>
      </c>
      <c r="AG35" s="1898" t="s">
        <v>836</v>
      </c>
      <c r="AH35" s="1898"/>
      <c r="AI35" s="1898"/>
      <c r="AJ35" s="1913" t="s">
        <v>836</v>
      </c>
      <c r="AK35" s="1886" t="s">
        <v>836</v>
      </c>
      <c r="AL35" s="1898" t="s">
        <v>836</v>
      </c>
      <c r="AM35" s="1898" t="s">
        <v>836</v>
      </c>
      <c r="AN35" s="1898" t="s">
        <v>836</v>
      </c>
      <c r="AO35" s="1898"/>
      <c r="AP35" s="1898"/>
      <c r="AQ35" s="1913" t="s">
        <v>836</v>
      </c>
      <c r="AR35" s="1886" t="s">
        <v>836</v>
      </c>
      <c r="AS35" s="1898" t="s">
        <v>836</v>
      </c>
      <c r="AT35" s="1898" t="s">
        <v>836</v>
      </c>
      <c r="AU35" s="1898" t="s">
        <v>836</v>
      </c>
      <c r="AV35" s="1898"/>
      <c r="AW35" s="1898"/>
      <c r="AX35" s="1913" t="s">
        <v>836</v>
      </c>
      <c r="AY35" s="1886"/>
      <c r="AZ35" s="1898"/>
      <c r="BA35" s="1937"/>
      <c r="BB35" s="1944"/>
      <c r="BC35" s="1952"/>
      <c r="BD35" s="1961"/>
      <c r="BE35" s="1967"/>
      <c r="BF35" s="1972"/>
      <c r="BG35" s="1977"/>
      <c r="BH35" s="1977"/>
      <c r="BI35" s="1977"/>
      <c r="BJ35" s="1988"/>
    </row>
    <row r="36" spans="2:62" ht="20.25" customHeight="1">
      <c r="B36" s="1743"/>
      <c r="C36" s="1755"/>
      <c r="D36" s="1766"/>
      <c r="E36" s="1774"/>
      <c r="F36" s="1779" t="str">
        <f>C35</f>
        <v>訪問介護員</v>
      </c>
      <c r="G36" s="1774"/>
      <c r="H36" s="1779" t="str">
        <f>I35</f>
        <v>A</v>
      </c>
      <c r="I36" s="1787"/>
      <c r="J36" s="1801"/>
      <c r="K36" s="1807"/>
      <c r="L36" s="1823"/>
      <c r="M36" s="1823"/>
      <c r="N36" s="1766"/>
      <c r="O36" s="1831"/>
      <c r="P36" s="1836"/>
      <c r="Q36" s="1836"/>
      <c r="R36" s="1836"/>
      <c r="S36" s="1847"/>
      <c r="T36" s="1856" t="s">
        <v>128</v>
      </c>
      <c r="U36" s="1863"/>
      <c r="V36" s="1874"/>
      <c r="W36" s="1885" t="e">
        <f>IF(W35="","",VLOOKUP(W35,#REF!,10,FALSE))</f>
        <v>#REF!</v>
      </c>
      <c r="X36" s="1897" t="e">
        <f>IF(X35="","",VLOOKUP(X35,#REF!,10,FALSE))</f>
        <v>#REF!</v>
      </c>
      <c r="Y36" s="1897" t="e">
        <f>IF(Y35="","",VLOOKUP(Y35,#REF!,10,FALSE))</f>
        <v>#REF!</v>
      </c>
      <c r="Z36" s="1897" t="e">
        <f>IF(Z35="","",VLOOKUP(Z35,#REF!,10,FALSE))</f>
        <v>#REF!</v>
      </c>
      <c r="AA36" s="1897" t="str">
        <f>IF(AA35="","",VLOOKUP(AA35,#REF!,10,FALSE))</f>
        <v/>
      </c>
      <c r="AB36" s="1897" t="str">
        <f>IF(AB35="","",VLOOKUP(AB35,#REF!,10,FALSE))</f>
        <v/>
      </c>
      <c r="AC36" s="1912" t="e">
        <f>IF(AC35="","",VLOOKUP(AC35,#REF!,10,FALSE))</f>
        <v>#REF!</v>
      </c>
      <c r="AD36" s="1885" t="e">
        <f>IF(AD35="","",VLOOKUP(AD35,#REF!,10,FALSE))</f>
        <v>#REF!</v>
      </c>
      <c r="AE36" s="1897" t="e">
        <f>IF(AE35="","",VLOOKUP(AE35,#REF!,10,FALSE))</f>
        <v>#REF!</v>
      </c>
      <c r="AF36" s="1897" t="e">
        <f>IF(AF35="","",VLOOKUP(AF35,#REF!,10,FALSE))</f>
        <v>#REF!</v>
      </c>
      <c r="AG36" s="1897" t="e">
        <f>IF(AG35="","",VLOOKUP(AG35,#REF!,10,FALSE))</f>
        <v>#REF!</v>
      </c>
      <c r="AH36" s="1897" t="str">
        <f>IF(AH35="","",VLOOKUP(AH35,#REF!,10,FALSE))</f>
        <v/>
      </c>
      <c r="AI36" s="1897" t="str">
        <f>IF(AI35="","",VLOOKUP(AI35,#REF!,10,FALSE))</f>
        <v/>
      </c>
      <c r="AJ36" s="1912" t="e">
        <f>IF(AJ35="","",VLOOKUP(AJ35,#REF!,10,FALSE))</f>
        <v>#REF!</v>
      </c>
      <c r="AK36" s="1885" t="e">
        <f>IF(AK35="","",VLOOKUP(AK35,#REF!,10,FALSE))</f>
        <v>#REF!</v>
      </c>
      <c r="AL36" s="1897" t="e">
        <f>IF(AL35="","",VLOOKUP(AL35,#REF!,10,FALSE))</f>
        <v>#REF!</v>
      </c>
      <c r="AM36" s="1897" t="e">
        <f>IF(AM35="","",VLOOKUP(AM35,#REF!,10,FALSE))</f>
        <v>#REF!</v>
      </c>
      <c r="AN36" s="1897" t="e">
        <f>IF(AN35="","",VLOOKUP(AN35,#REF!,10,FALSE))</f>
        <v>#REF!</v>
      </c>
      <c r="AO36" s="1897" t="str">
        <f>IF(AO35="","",VLOOKUP(AO35,#REF!,10,FALSE))</f>
        <v/>
      </c>
      <c r="AP36" s="1897" t="str">
        <f>IF(AP35="","",VLOOKUP(AP35,#REF!,10,FALSE))</f>
        <v/>
      </c>
      <c r="AQ36" s="1912" t="e">
        <f>IF(AQ35="","",VLOOKUP(AQ35,#REF!,10,FALSE))</f>
        <v>#REF!</v>
      </c>
      <c r="AR36" s="1885" t="e">
        <f>IF(AR35="","",VLOOKUP(AR35,#REF!,10,FALSE))</f>
        <v>#REF!</v>
      </c>
      <c r="AS36" s="1897" t="e">
        <f>IF(AS35="","",VLOOKUP(AS35,#REF!,10,FALSE))</f>
        <v>#REF!</v>
      </c>
      <c r="AT36" s="1897" t="e">
        <f>IF(AT35="","",VLOOKUP(AT35,#REF!,10,FALSE))</f>
        <v>#REF!</v>
      </c>
      <c r="AU36" s="1897" t="e">
        <f>IF(AU35="","",VLOOKUP(AU35,#REF!,10,FALSE))</f>
        <v>#REF!</v>
      </c>
      <c r="AV36" s="1897" t="str">
        <f>IF(AV35="","",VLOOKUP(AV35,#REF!,10,FALSE))</f>
        <v/>
      </c>
      <c r="AW36" s="1897" t="str">
        <f>IF(AW35="","",VLOOKUP(AW35,#REF!,10,FALSE))</f>
        <v/>
      </c>
      <c r="AX36" s="1912" t="e">
        <f>IF(AX35="","",VLOOKUP(AX35,#REF!,10,FALSE))</f>
        <v>#REF!</v>
      </c>
      <c r="AY36" s="1885" t="str">
        <f>IF(AY35="","",VLOOKUP(AY35,#REF!,10,FALSE))</f>
        <v/>
      </c>
      <c r="AZ36" s="1897" t="str">
        <f>IF(AZ35="","",VLOOKUP(AZ35,#REF!,10,FALSE))</f>
        <v/>
      </c>
      <c r="BA36" s="1897" t="str">
        <f>IF(BA35="","",VLOOKUP(BA35,#REF!,10,FALSE))</f>
        <v/>
      </c>
      <c r="BB36" s="1943" t="e">
        <f>IF($BE$3="４週",SUM(W36:AX36),IF($BE$3="暦月",SUM(W36:BA36),""))</f>
        <v>#REF!</v>
      </c>
      <c r="BC36" s="1951"/>
      <c r="BD36" s="1960" t="e">
        <f>IF($BE$3="４週",BB36/4,IF($BE$3="暦月",(BB36/($BE$8/7)),""))</f>
        <v>#REF!</v>
      </c>
      <c r="BE36" s="1951"/>
      <c r="BF36" s="1971"/>
      <c r="BG36" s="1976"/>
      <c r="BH36" s="1976"/>
      <c r="BI36" s="1976"/>
      <c r="BJ36" s="1987"/>
    </row>
    <row r="37" spans="2:62" ht="20.25" customHeight="1">
      <c r="B37" s="1742">
        <f>B35+1</f>
        <v>12</v>
      </c>
      <c r="C37" s="1756" t="s">
        <v>472</v>
      </c>
      <c r="D37" s="1767"/>
      <c r="E37" s="1774"/>
      <c r="F37" s="1779"/>
      <c r="G37" s="1774"/>
      <c r="H37" s="1779"/>
      <c r="I37" s="1788" t="s">
        <v>751</v>
      </c>
      <c r="J37" s="1802"/>
      <c r="K37" s="1808" t="s">
        <v>806</v>
      </c>
      <c r="L37" s="1824"/>
      <c r="M37" s="1824"/>
      <c r="N37" s="1767"/>
      <c r="O37" s="1831" t="s">
        <v>822</v>
      </c>
      <c r="P37" s="1836"/>
      <c r="Q37" s="1836"/>
      <c r="R37" s="1836"/>
      <c r="S37" s="1847"/>
      <c r="T37" s="1857" t="s">
        <v>770</v>
      </c>
      <c r="U37" s="1864"/>
      <c r="V37" s="1875"/>
      <c r="W37" s="1886" t="s">
        <v>838</v>
      </c>
      <c r="X37" s="1898" t="s">
        <v>838</v>
      </c>
      <c r="Y37" s="1898" t="s">
        <v>838</v>
      </c>
      <c r="Z37" s="1898" t="s">
        <v>838</v>
      </c>
      <c r="AA37" s="1898"/>
      <c r="AB37" s="1898"/>
      <c r="AC37" s="1913" t="s">
        <v>838</v>
      </c>
      <c r="AD37" s="1886" t="s">
        <v>838</v>
      </c>
      <c r="AE37" s="1898" t="s">
        <v>838</v>
      </c>
      <c r="AF37" s="1898" t="s">
        <v>838</v>
      </c>
      <c r="AG37" s="1898" t="s">
        <v>838</v>
      </c>
      <c r="AH37" s="1898"/>
      <c r="AI37" s="1898"/>
      <c r="AJ37" s="1913" t="s">
        <v>838</v>
      </c>
      <c r="AK37" s="1886" t="s">
        <v>838</v>
      </c>
      <c r="AL37" s="1898" t="s">
        <v>838</v>
      </c>
      <c r="AM37" s="1898" t="s">
        <v>838</v>
      </c>
      <c r="AN37" s="1898" t="s">
        <v>838</v>
      </c>
      <c r="AO37" s="1898"/>
      <c r="AP37" s="1898"/>
      <c r="AQ37" s="1913" t="s">
        <v>838</v>
      </c>
      <c r="AR37" s="1886" t="s">
        <v>838</v>
      </c>
      <c r="AS37" s="1898" t="s">
        <v>838</v>
      </c>
      <c r="AT37" s="1898" t="s">
        <v>838</v>
      </c>
      <c r="AU37" s="1898" t="s">
        <v>838</v>
      </c>
      <c r="AV37" s="1898"/>
      <c r="AW37" s="1898"/>
      <c r="AX37" s="1913" t="s">
        <v>838</v>
      </c>
      <c r="AY37" s="1886"/>
      <c r="AZ37" s="1898"/>
      <c r="BA37" s="1937"/>
      <c r="BB37" s="1944"/>
      <c r="BC37" s="1952"/>
      <c r="BD37" s="1961"/>
      <c r="BE37" s="1967"/>
      <c r="BF37" s="1972"/>
      <c r="BG37" s="1977"/>
      <c r="BH37" s="1977"/>
      <c r="BI37" s="1977"/>
      <c r="BJ37" s="1988"/>
    </row>
    <row r="38" spans="2:62" ht="20.25" customHeight="1">
      <c r="B38" s="1743"/>
      <c r="C38" s="1755"/>
      <c r="D38" s="1766"/>
      <c r="E38" s="1774"/>
      <c r="F38" s="1779" t="str">
        <f>C37</f>
        <v>訪問介護員</v>
      </c>
      <c r="G38" s="1774"/>
      <c r="H38" s="1779" t="str">
        <f>I37</f>
        <v>A</v>
      </c>
      <c r="I38" s="1787"/>
      <c r="J38" s="1801"/>
      <c r="K38" s="1807"/>
      <c r="L38" s="1823"/>
      <c r="M38" s="1823"/>
      <c r="N38" s="1766"/>
      <c r="O38" s="1831"/>
      <c r="P38" s="1836"/>
      <c r="Q38" s="1836"/>
      <c r="R38" s="1836"/>
      <c r="S38" s="1847"/>
      <c r="T38" s="1856" t="s">
        <v>128</v>
      </c>
      <c r="U38" s="1863"/>
      <c r="V38" s="1874"/>
      <c r="W38" s="1885" t="e">
        <f>IF(W37="","",VLOOKUP(W37,#REF!,10,FALSE))</f>
        <v>#REF!</v>
      </c>
      <c r="X38" s="1897" t="e">
        <f>IF(X37="","",VLOOKUP(X37,#REF!,10,FALSE))</f>
        <v>#REF!</v>
      </c>
      <c r="Y38" s="1897" t="e">
        <f>IF(Y37="","",VLOOKUP(Y37,#REF!,10,FALSE))</f>
        <v>#REF!</v>
      </c>
      <c r="Z38" s="1897" t="e">
        <f>IF(Z37="","",VLOOKUP(Z37,#REF!,10,FALSE))</f>
        <v>#REF!</v>
      </c>
      <c r="AA38" s="1897" t="str">
        <f>IF(AA37="","",VLOOKUP(AA37,#REF!,10,FALSE))</f>
        <v/>
      </c>
      <c r="AB38" s="1897" t="str">
        <f>IF(AB37="","",VLOOKUP(AB37,#REF!,10,FALSE))</f>
        <v/>
      </c>
      <c r="AC38" s="1912" t="e">
        <f>IF(AC37="","",VLOOKUP(AC37,#REF!,10,FALSE))</f>
        <v>#REF!</v>
      </c>
      <c r="AD38" s="1885" t="e">
        <f>IF(AD37="","",VLOOKUP(AD37,#REF!,10,FALSE))</f>
        <v>#REF!</v>
      </c>
      <c r="AE38" s="1897" t="e">
        <f>IF(AE37="","",VLOOKUP(AE37,#REF!,10,FALSE))</f>
        <v>#REF!</v>
      </c>
      <c r="AF38" s="1897" t="e">
        <f>IF(AF37="","",VLOOKUP(AF37,#REF!,10,FALSE))</f>
        <v>#REF!</v>
      </c>
      <c r="AG38" s="1897" t="e">
        <f>IF(AG37="","",VLOOKUP(AG37,#REF!,10,FALSE))</f>
        <v>#REF!</v>
      </c>
      <c r="AH38" s="1897" t="str">
        <f>IF(AH37="","",VLOOKUP(AH37,#REF!,10,FALSE))</f>
        <v/>
      </c>
      <c r="AI38" s="1897" t="str">
        <f>IF(AI37="","",VLOOKUP(AI37,#REF!,10,FALSE))</f>
        <v/>
      </c>
      <c r="AJ38" s="1912" t="e">
        <f>IF(AJ37="","",VLOOKUP(AJ37,#REF!,10,FALSE))</f>
        <v>#REF!</v>
      </c>
      <c r="AK38" s="1885" t="e">
        <f>IF(AK37="","",VLOOKUP(AK37,#REF!,10,FALSE))</f>
        <v>#REF!</v>
      </c>
      <c r="AL38" s="1897" t="e">
        <f>IF(AL37="","",VLOOKUP(AL37,#REF!,10,FALSE))</f>
        <v>#REF!</v>
      </c>
      <c r="AM38" s="1897" t="e">
        <f>IF(AM37="","",VLOOKUP(AM37,#REF!,10,FALSE))</f>
        <v>#REF!</v>
      </c>
      <c r="AN38" s="1897" t="e">
        <f>IF(AN37="","",VLOOKUP(AN37,#REF!,10,FALSE))</f>
        <v>#REF!</v>
      </c>
      <c r="AO38" s="1897" t="str">
        <f>IF(AO37="","",VLOOKUP(AO37,#REF!,10,FALSE))</f>
        <v/>
      </c>
      <c r="AP38" s="1897" t="str">
        <f>IF(AP37="","",VLOOKUP(AP37,#REF!,10,FALSE))</f>
        <v/>
      </c>
      <c r="AQ38" s="1912" t="e">
        <f>IF(AQ37="","",VLOOKUP(AQ37,#REF!,10,FALSE))</f>
        <v>#REF!</v>
      </c>
      <c r="AR38" s="1885" t="e">
        <f>IF(AR37="","",VLOOKUP(AR37,#REF!,10,FALSE))</f>
        <v>#REF!</v>
      </c>
      <c r="AS38" s="1897" t="e">
        <f>IF(AS37="","",VLOOKUP(AS37,#REF!,10,FALSE))</f>
        <v>#REF!</v>
      </c>
      <c r="AT38" s="1897" t="e">
        <f>IF(AT37="","",VLOOKUP(AT37,#REF!,10,FALSE))</f>
        <v>#REF!</v>
      </c>
      <c r="AU38" s="1897" t="e">
        <f>IF(AU37="","",VLOOKUP(AU37,#REF!,10,FALSE))</f>
        <v>#REF!</v>
      </c>
      <c r="AV38" s="1897" t="str">
        <f>IF(AV37="","",VLOOKUP(AV37,#REF!,10,FALSE))</f>
        <v/>
      </c>
      <c r="AW38" s="1897" t="str">
        <f>IF(AW37="","",VLOOKUP(AW37,#REF!,10,FALSE))</f>
        <v/>
      </c>
      <c r="AX38" s="1912" t="e">
        <f>IF(AX37="","",VLOOKUP(AX37,#REF!,10,FALSE))</f>
        <v>#REF!</v>
      </c>
      <c r="AY38" s="1885" t="str">
        <f>IF(AY37="","",VLOOKUP(AY37,#REF!,10,FALSE))</f>
        <v/>
      </c>
      <c r="AZ38" s="1897" t="str">
        <f>IF(AZ37="","",VLOOKUP(AZ37,#REF!,10,FALSE))</f>
        <v/>
      </c>
      <c r="BA38" s="1897" t="str">
        <f>IF(BA37="","",VLOOKUP(BA37,#REF!,10,FALSE))</f>
        <v/>
      </c>
      <c r="BB38" s="1943" t="e">
        <f>IF($BE$3="４週",SUM(W38:AX38),IF($BE$3="暦月",SUM(W38:BA38),""))</f>
        <v>#REF!</v>
      </c>
      <c r="BC38" s="1951"/>
      <c r="BD38" s="1960" t="e">
        <f>IF($BE$3="４週",BB38/4,IF($BE$3="暦月",(BB38/($BE$8/7)),""))</f>
        <v>#REF!</v>
      </c>
      <c r="BE38" s="1951"/>
      <c r="BF38" s="1971"/>
      <c r="BG38" s="1976"/>
      <c r="BH38" s="1976"/>
      <c r="BI38" s="1976"/>
      <c r="BJ38" s="1987"/>
    </row>
    <row r="39" spans="2:62" ht="20.25" customHeight="1">
      <c r="B39" s="1742">
        <f>B37+1</f>
        <v>13</v>
      </c>
      <c r="C39" s="1756" t="s">
        <v>472</v>
      </c>
      <c r="D39" s="1767"/>
      <c r="E39" s="1774"/>
      <c r="F39" s="1779"/>
      <c r="G39" s="1774"/>
      <c r="H39" s="1779"/>
      <c r="I39" s="1788" t="s">
        <v>751</v>
      </c>
      <c r="J39" s="1802"/>
      <c r="K39" s="1808" t="s">
        <v>806</v>
      </c>
      <c r="L39" s="1824"/>
      <c r="M39" s="1824"/>
      <c r="N39" s="1767"/>
      <c r="O39" s="1831" t="s">
        <v>492</v>
      </c>
      <c r="P39" s="1836"/>
      <c r="Q39" s="1836"/>
      <c r="R39" s="1836"/>
      <c r="S39" s="1847"/>
      <c r="T39" s="1857" t="s">
        <v>770</v>
      </c>
      <c r="U39" s="1864"/>
      <c r="V39" s="1875"/>
      <c r="W39" s="1886" t="s">
        <v>837</v>
      </c>
      <c r="X39" s="1898" t="s">
        <v>837</v>
      </c>
      <c r="Y39" s="1898" t="s">
        <v>837</v>
      </c>
      <c r="Z39" s="1898" t="s">
        <v>837</v>
      </c>
      <c r="AA39" s="1898"/>
      <c r="AB39" s="1898"/>
      <c r="AC39" s="1913" t="s">
        <v>837</v>
      </c>
      <c r="AD39" s="1886" t="s">
        <v>837</v>
      </c>
      <c r="AE39" s="1898" t="s">
        <v>837</v>
      </c>
      <c r="AF39" s="1898" t="s">
        <v>837</v>
      </c>
      <c r="AG39" s="1898" t="s">
        <v>837</v>
      </c>
      <c r="AH39" s="1898"/>
      <c r="AI39" s="1898"/>
      <c r="AJ39" s="1913" t="s">
        <v>837</v>
      </c>
      <c r="AK39" s="1886" t="s">
        <v>837</v>
      </c>
      <c r="AL39" s="1898" t="s">
        <v>837</v>
      </c>
      <c r="AM39" s="1898" t="s">
        <v>837</v>
      </c>
      <c r="AN39" s="1898" t="s">
        <v>837</v>
      </c>
      <c r="AO39" s="1898"/>
      <c r="AP39" s="1898"/>
      <c r="AQ39" s="1913" t="s">
        <v>837</v>
      </c>
      <c r="AR39" s="1886" t="s">
        <v>837</v>
      </c>
      <c r="AS39" s="1898" t="s">
        <v>837</v>
      </c>
      <c r="AT39" s="1898" t="s">
        <v>837</v>
      </c>
      <c r="AU39" s="1898" t="s">
        <v>837</v>
      </c>
      <c r="AV39" s="1898"/>
      <c r="AW39" s="1898"/>
      <c r="AX39" s="1913" t="s">
        <v>837</v>
      </c>
      <c r="AY39" s="1886"/>
      <c r="AZ39" s="1898"/>
      <c r="BA39" s="1937"/>
      <c r="BB39" s="1944"/>
      <c r="BC39" s="1952"/>
      <c r="BD39" s="1961"/>
      <c r="BE39" s="1967"/>
      <c r="BF39" s="1972"/>
      <c r="BG39" s="1977"/>
      <c r="BH39" s="1977"/>
      <c r="BI39" s="1977"/>
      <c r="BJ39" s="1988"/>
    </row>
    <row r="40" spans="2:62" ht="20.25" customHeight="1">
      <c r="B40" s="1743"/>
      <c r="C40" s="1755"/>
      <c r="D40" s="1766"/>
      <c r="E40" s="1774"/>
      <c r="F40" s="1779" t="str">
        <f>C39</f>
        <v>訪問介護員</v>
      </c>
      <c r="G40" s="1774"/>
      <c r="H40" s="1779" t="str">
        <f>I39</f>
        <v>A</v>
      </c>
      <c r="I40" s="1787"/>
      <c r="J40" s="1801"/>
      <c r="K40" s="1807"/>
      <c r="L40" s="1823"/>
      <c r="M40" s="1823"/>
      <c r="N40" s="1766"/>
      <c r="O40" s="1831"/>
      <c r="P40" s="1836"/>
      <c r="Q40" s="1836"/>
      <c r="R40" s="1836"/>
      <c r="S40" s="1847"/>
      <c r="T40" s="1856" t="s">
        <v>128</v>
      </c>
      <c r="U40" s="1863"/>
      <c r="V40" s="1874"/>
      <c r="W40" s="1885" t="e">
        <f>IF(W39="","",VLOOKUP(W39,#REF!,10,FALSE))</f>
        <v>#REF!</v>
      </c>
      <c r="X40" s="1897" t="e">
        <f>IF(X39="","",VLOOKUP(X39,#REF!,10,FALSE))</f>
        <v>#REF!</v>
      </c>
      <c r="Y40" s="1897" t="e">
        <f>IF(Y39="","",VLOOKUP(Y39,#REF!,10,FALSE))</f>
        <v>#REF!</v>
      </c>
      <c r="Z40" s="1897" t="e">
        <f>IF(Z39="","",VLOOKUP(Z39,#REF!,10,FALSE))</f>
        <v>#REF!</v>
      </c>
      <c r="AA40" s="1897" t="str">
        <f>IF(AA39="","",VLOOKUP(AA39,#REF!,10,FALSE))</f>
        <v/>
      </c>
      <c r="AB40" s="1897" t="str">
        <f>IF(AB39="","",VLOOKUP(AB39,#REF!,10,FALSE))</f>
        <v/>
      </c>
      <c r="AC40" s="1912" t="e">
        <f>IF(AC39="","",VLOOKUP(AC39,#REF!,10,FALSE))</f>
        <v>#REF!</v>
      </c>
      <c r="AD40" s="1885" t="e">
        <f>IF(AD39="","",VLOOKUP(AD39,#REF!,10,FALSE))</f>
        <v>#REF!</v>
      </c>
      <c r="AE40" s="1897" t="e">
        <f>IF(AE39="","",VLOOKUP(AE39,#REF!,10,FALSE))</f>
        <v>#REF!</v>
      </c>
      <c r="AF40" s="1897" t="e">
        <f>IF(AF39="","",VLOOKUP(AF39,#REF!,10,FALSE))</f>
        <v>#REF!</v>
      </c>
      <c r="AG40" s="1897" t="e">
        <f>IF(AG39="","",VLOOKUP(AG39,#REF!,10,FALSE))</f>
        <v>#REF!</v>
      </c>
      <c r="AH40" s="1897" t="str">
        <f>IF(AH39="","",VLOOKUP(AH39,#REF!,10,FALSE))</f>
        <v/>
      </c>
      <c r="AI40" s="1897" t="str">
        <f>IF(AI39="","",VLOOKUP(AI39,#REF!,10,FALSE))</f>
        <v/>
      </c>
      <c r="AJ40" s="1912" t="e">
        <f>IF(AJ39="","",VLOOKUP(AJ39,#REF!,10,FALSE))</f>
        <v>#REF!</v>
      </c>
      <c r="AK40" s="1885" t="e">
        <f>IF(AK39="","",VLOOKUP(AK39,#REF!,10,FALSE))</f>
        <v>#REF!</v>
      </c>
      <c r="AL40" s="1897" t="e">
        <f>IF(AL39="","",VLOOKUP(AL39,#REF!,10,FALSE))</f>
        <v>#REF!</v>
      </c>
      <c r="AM40" s="1897" t="e">
        <f>IF(AM39="","",VLOOKUP(AM39,#REF!,10,FALSE))</f>
        <v>#REF!</v>
      </c>
      <c r="AN40" s="1897" t="e">
        <f>IF(AN39="","",VLOOKUP(AN39,#REF!,10,FALSE))</f>
        <v>#REF!</v>
      </c>
      <c r="AO40" s="1897" t="str">
        <f>IF(AO39="","",VLOOKUP(AO39,#REF!,10,FALSE))</f>
        <v/>
      </c>
      <c r="AP40" s="1897" t="str">
        <f>IF(AP39="","",VLOOKUP(AP39,#REF!,10,FALSE))</f>
        <v/>
      </c>
      <c r="AQ40" s="1912" t="e">
        <f>IF(AQ39="","",VLOOKUP(AQ39,#REF!,10,FALSE))</f>
        <v>#REF!</v>
      </c>
      <c r="AR40" s="1885" t="e">
        <f>IF(AR39="","",VLOOKUP(AR39,#REF!,10,FALSE))</f>
        <v>#REF!</v>
      </c>
      <c r="AS40" s="1897" t="e">
        <f>IF(AS39="","",VLOOKUP(AS39,#REF!,10,FALSE))</f>
        <v>#REF!</v>
      </c>
      <c r="AT40" s="1897" t="e">
        <f>IF(AT39="","",VLOOKUP(AT39,#REF!,10,FALSE))</f>
        <v>#REF!</v>
      </c>
      <c r="AU40" s="1897" t="e">
        <f>IF(AU39="","",VLOOKUP(AU39,#REF!,10,FALSE))</f>
        <v>#REF!</v>
      </c>
      <c r="AV40" s="1897" t="str">
        <f>IF(AV39="","",VLOOKUP(AV39,#REF!,10,FALSE))</f>
        <v/>
      </c>
      <c r="AW40" s="1897" t="str">
        <f>IF(AW39="","",VLOOKUP(AW39,#REF!,10,FALSE))</f>
        <v/>
      </c>
      <c r="AX40" s="1912" t="e">
        <f>IF(AX39="","",VLOOKUP(AX39,#REF!,10,FALSE))</f>
        <v>#REF!</v>
      </c>
      <c r="AY40" s="1885" t="str">
        <f>IF(AY39="","",VLOOKUP(AY39,#REF!,10,FALSE))</f>
        <v/>
      </c>
      <c r="AZ40" s="1897" t="str">
        <f>IF(AZ39="","",VLOOKUP(AZ39,#REF!,10,FALSE))</f>
        <v/>
      </c>
      <c r="BA40" s="1897" t="str">
        <f>IF(BA39="","",VLOOKUP(BA39,#REF!,10,FALSE))</f>
        <v/>
      </c>
      <c r="BB40" s="1943" t="e">
        <f>IF($BE$3="４週",SUM(W40:AX40),IF($BE$3="暦月",SUM(W40:BA40),""))</f>
        <v>#REF!</v>
      </c>
      <c r="BC40" s="1951"/>
      <c r="BD40" s="1960" t="e">
        <f>IF($BE$3="４週",BB40/4,IF($BE$3="暦月",(BB40/($BE$8/7)),""))</f>
        <v>#REF!</v>
      </c>
      <c r="BE40" s="1951"/>
      <c r="BF40" s="1971"/>
      <c r="BG40" s="1976"/>
      <c r="BH40" s="1976"/>
      <c r="BI40" s="1976"/>
      <c r="BJ40" s="1987"/>
    </row>
    <row r="41" spans="2:62" ht="20.25" customHeight="1">
      <c r="B41" s="1742">
        <f>B39+1</f>
        <v>14</v>
      </c>
      <c r="C41" s="1756" t="s">
        <v>472</v>
      </c>
      <c r="D41" s="1767"/>
      <c r="E41" s="1774"/>
      <c r="F41" s="1779"/>
      <c r="G41" s="1774"/>
      <c r="H41" s="1779"/>
      <c r="I41" s="1788" t="s">
        <v>751</v>
      </c>
      <c r="J41" s="1802"/>
      <c r="K41" s="1808" t="s">
        <v>806</v>
      </c>
      <c r="L41" s="1824"/>
      <c r="M41" s="1824"/>
      <c r="N41" s="1767"/>
      <c r="O41" s="1831" t="s">
        <v>823</v>
      </c>
      <c r="P41" s="1836"/>
      <c r="Q41" s="1836"/>
      <c r="R41" s="1836"/>
      <c r="S41" s="1847"/>
      <c r="T41" s="1857" t="s">
        <v>770</v>
      </c>
      <c r="U41" s="1864"/>
      <c r="V41" s="1875"/>
      <c r="W41" s="1886" t="s">
        <v>836</v>
      </c>
      <c r="X41" s="1898" t="s">
        <v>836</v>
      </c>
      <c r="Y41" s="1898"/>
      <c r="Z41" s="1898"/>
      <c r="AA41" s="1898" t="s">
        <v>836</v>
      </c>
      <c r="AB41" s="1898" t="s">
        <v>836</v>
      </c>
      <c r="AC41" s="1913" t="s">
        <v>836</v>
      </c>
      <c r="AD41" s="1886" t="s">
        <v>836</v>
      </c>
      <c r="AE41" s="1898" t="s">
        <v>836</v>
      </c>
      <c r="AF41" s="1898"/>
      <c r="AG41" s="1898"/>
      <c r="AH41" s="1898" t="s">
        <v>836</v>
      </c>
      <c r="AI41" s="1898" t="s">
        <v>836</v>
      </c>
      <c r="AJ41" s="1913" t="s">
        <v>836</v>
      </c>
      <c r="AK41" s="1886" t="s">
        <v>836</v>
      </c>
      <c r="AL41" s="1898" t="s">
        <v>836</v>
      </c>
      <c r="AM41" s="1898"/>
      <c r="AN41" s="1898"/>
      <c r="AO41" s="1898" t="s">
        <v>836</v>
      </c>
      <c r="AP41" s="1898" t="s">
        <v>836</v>
      </c>
      <c r="AQ41" s="1913" t="s">
        <v>836</v>
      </c>
      <c r="AR41" s="1886" t="s">
        <v>836</v>
      </c>
      <c r="AS41" s="1898" t="s">
        <v>836</v>
      </c>
      <c r="AT41" s="1898"/>
      <c r="AU41" s="1898"/>
      <c r="AV41" s="1898" t="s">
        <v>836</v>
      </c>
      <c r="AW41" s="1898" t="s">
        <v>836</v>
      </c>
      <c r="AX41" s="1913" t="s">
        <v>836</v>
      </c>
      <c r="AY41" s="1886"/>
      <c r="AZ41" s="1898"/>
      <c r="BA41" s="1937"/>
      <c r="BB41" s="1944"/>
      <c r="BC41" s="1952"/>
      <c r="BD41" s="1961"/>
      <c r="BE41" s="1967"/>
      <c r="BF41" s="1972"/>
      <c r="BG41" s="1977"/>
      <c r="BH41" s="1977"/>
      <c r="BI41" s="1977"/>
      <c r="BJ41" s="1988"/>
    </row>
    <row r="42" spans="2:62" ht="20.25" customHeight="1">
      <c r="B42" s="1743"/>
      <c r="C42" s="1755"/>
      <c r="D42" s="1766"/>
      <c r="E42" s="1774"/>
      <c r="F42" s="1779" t="str">
        <f>C41</f>
        <v>訪問介護員</v>
      </c>
      <c r="G42" s="1774"/>
      <c r="H42" s="1779" t="str">
        <f>I41</f>
        <v>A</v>
      </c>
      <c r="I42" s="1787"/>
      <c r="J42" s="1801"/>
      <c r="K42" s="1807"/>
      <c r="L42" s="1823"/>
      <c r="M42" s="1823"/>
      <c r="N42" s="1766"/>
      <c r="O42" s="1831"/>
      <c r="P42" s="1836"/>
      <c r="Q42" s="1836"/>
      <c r="R42" s="1836"/>
      <c r="S42" s="1847"/>
      <c r="T42" s="1856" t="s">
        <v>128</v>
      </c>
      <c r="U42" s="1863"/>
      <c r="V42" s="1874"/>
      <c r="W42" s="1885" t="e">
        <f>IF(W41="","",VLOOKUP(W41,#REF!,10,FALSE))</f>
        <v>#REF!</v>
      </c>
      <c r="X42" s="1897" t="e">
        <f>IF(X41="","",VLOOKUP(X41,#REF!,10,FALSE))</f>
        <v>#REF!</v>
      </c>
      <c r="Y42" s="1897" t="str">
        <f>IF(Y41="","",VLOOKUP(Y41,#REF!,10,FALSE))</f>
        <v/>
      </c>
      <c r="Z42" s="1897" t="str">
        <f>IF(Z41="","",VLOOKUP(Z41,#REF!,10,FALSE))</f>
        <v/>
      </c>
      <c r="AA42" s="1897" t="e">
        <f>IF(AA41="","",VLOOKUP(AA41,#REF!,10,FALSE))</f>
        <v>#REF!</v>
      </c>
      <c r="AB42" s="1897" t="e">
        <f>IF(AB41="","",VLOOKUP(AB41,#REF!,10,FALSE))</f>
        <v>#REF!</v>
      </c>
      <c r="AC42" s="1912" t="e">
        <f>IF(AC41="","",VLOOKUP(AC41,#REF!,10,FALSE))</f>
        <v>#REF!</v>
      </c>
      <c r="AD42" s="1885" t="e">
        <f>IF(AD41="","",VLOOKUP(AD41,#REF!,10,FALSE))</f>
        <v>#REF!</v>
      </c>
      <c r="AE42" s="1897" t="e">
        <f>IF(AE41="","",VLOOKUP(AE41,#REF!,10,FALSE))</f>
        <v>#REF!</v>
      </c>
      <c r="AF42" s="1897" t="str">
        <f>IF(AF41="","",VLOOKUP(AF41,#REF!,10,FALSE))</f>
        <v/>
      </c>
      <c r="AG42" s="1897" t="str">
        <f>IF(AG41="","",VLOOKUP(AG41,#REF!,10,FALSE))</f>
        <v/>
      </c>
      <c r="AH42" s="1897" t="e">
        <f>IF(AH41="","",VLOOKUP(AH41,#REF!,10,FALSE))</f>
        <v>#REF!</v>
      </c>
      <c r="AI42" s="1897" t="e">
        <f>IF(AI41="","",VLOOKUP(AI41,#REF!,10,FALSE))</f>
        <v>#REF!</v>
      </c>
      <c r="AJ42" s="1912" t="e">
        <f>IF(AJ41="","",VLOOKUP(AJ41,#REF!,10,FALSE))</f>
        <v>#REF!</v>
      </c>
      <c r="AK42" s="1885" t="e">
        <f>IF(AK41="","",VLOOKUP(AK41,#REF!,10,FALSE))</f>
        <v>#REF!</v>
      </c>
      <c r="AL42" s="1897" t="e">
        <f>IF(AL41="","",VLOOKUP(AL41,#REF!,10,FALSE))</f>
        <v>#REF!</v>
      </c>
      <c r="AM42" s="1897" t="str">
        <f>IF(AM41="","",VLOOKUP(AM41,#REF!,10,FALSE))</f>
        <v/>
      </c>
      <c r="AN42" s="1897" t="str">
        <f>IF(AN41="","",VLOOKUP(AN41,#REF!,10,FALSE))</f>
        <v/>
      </c>
      <c r="AO42" s="1897" t="e">
        <f>IF(AO41="","",VLOOKUP(AO41,#REF!,10,FALSE))</f>
        <v>#REF!</v>
      </c>
      <c r="AP42" s="1897" t="e">
        <f>IF(AP41="","",VLOOKUP(AP41,#REF!,10,FALSE))</f>
        <v>#REF!</v>
      </c>
      <c r="AQ42" s="1912" t="e">
        <f>IF(AQ41="","",VLOOKUP(AQ41,#REF!,10,FALSE))</f>
        <v>#REF!</v>
      </c>
      <c r="AR42" s="1885" t="e">
        <f>IF(AR41="","",VLOOKUP(AR41,#REF!,10,FALSE))</f>
        <v>#REF!</v>
      </c>
      <c r="AS42" s="1897" t="e">
        <f>IF(AS41="","",VLOOKUP(AS41,#REF!,10,FALSE))</f>
        <v>#REF!</v>
      </c>
      <c r="AT42" s="1897" t="str">
        <f>IF(AT41="","",VLOOKUP(AT41,#REF!,10,FALSE))</f>
        <v/>
      </c>
      <c r="AU42" s="1897" t="str">
        <f>IF(AU41="","",VLOOKUP(AU41,#REF!,10,FALSE))</f>
        <v/>
      </c>
      <c r="AV42" s="1897" t="e">
        <f>IF(AV41="","",VLOOKUP(AV41,#REF!,10,FALSE))</f>
        <v>#REF!</v>
      </c>
      <c r="AW42" s="1897" t="e">
        <f>IF(AW41="","",VLOOKUP(AW41,#REF!,10,FALSE))</f>
        <v>#REF!</v>
      </c>
      <c r="AX42" s="1912" t="e">
        <f>IF(AX41="","",VLOOKUP(AX41,#REF!,10,FALSE))</f>
        <v>#REF!</v>
      </c>
      <c r="AY42" s="1885" t="str">
        <f>IF(AY41="","",VLOOKUP(AY41,#REF!,10,FALSE))</f>
        <v/>
      </c>
      <c r="AZ42" s="1897" t="str">
        <f>IF(AZ41="","",VLOOKUP(AZ41,#REF!,10,FALSE))</f>
        <v/>
      </c>
      <c r="BA42" s="1897" t="str">
        <f>IF(BA41="","",VLOOKUP(BA41,#REF!,10,FALSE))</f>
        <v/>
      </c>
      <c r="BB42" s="1943" t="e">
        <f>IF($BE$3="４週",SUM(W42:AX42),IF($BE$3="暦月",SUM(W42:BA42),""))</f>
        <v>#REF!</v>
      </c>
      <c r="BC42" s="1951"/>
      <c r="BD42" s="1960" t="e">
        <f>IF($BE$3="４週",BB42/4,IF($BE$3="暦月",(BB42/($BE$8/7)),""))</f>
        <v>#REF!</v>
      </c>
      <c r="BE42" s="1951"/>
      <c r="BF42" s="1971"/>
      <c r="BG42" s="1976"/>
      <c r="BH42" s="1976"/>
      <c r="BI42" s="1976"/>
      <c r="BJ42" s="1987"/>
    </row>
    <row r="43" spans="2:62" ht="20.25" customHeight="1">
      <c r="B43" s="1742">
        <f>B41+1</f>
        <v>15</v>
      </c>
      <c r="C43" s="1756" t="s">
        <v>472</v>
      </c>
      <c r="D43" s="1767"/>
      <c r="E43" s="1774"/>
      <c r="F43" s="1779"/>
      <c r="G43" s="1774"/>
      <c r="H43" s="1779"/>
      <c r="I43" s="1788" t="s">
        <v>751</v>
      </c>
      <c r="J43" s="1802"/>
      <c r="K43" s="1808" t="s">
        <v>810</v>
      </c>
      <c r="L43" s="1824"/>
      <c r="M43" s="1824"/>
      <c r="N43" s="1767"/>
      <c r="O43" s="1831" t="s">
        <v>825</v>
      </c>
      <c r="P43" s="1836"/>
      <c r="Q43" s="1836"/>
      <c r="R43" s="1836"/>
      <c r="S43" s="1847"/>
      <c r="T43" s="1857" t="s">
        <v>770</v>
      </c>
      <c r="U43" s="1864"/>
      <c r="V43" s="1875"/>
      <c r="W43" s="1886" t="s">
        <v>838</v>
      </c>
      <c r="X43" s="1898" t="s">
        <v>838</v>
      </c>
      <c r="Y43" s="1898"/>
      <c r="Z43" s="1898"/>
      <c r="AA43" s="1898" t="s">
        <v>838</v>
      </c>
      <c r="AB43" s="1898" t="s">
        <v>838</v>
      </c>
      <c r="AC43" s="1913" t="s">
        <v>838</v>
      </c>
      <c r="AD43" s="1886" t="s">
        <v>838</v>
      </c>
      <c r="AE43" s="1898" t="s">
        <v>838</v>
      </c>
      <c r="AF43" s="1898"/>
      <c r="AG43" s="1898"/>
      <c r="AH43" s="1898" t="s">
        <v>838</v>
      </c>
      <c r="AI43" s="1898" t="s">
        <v>838</v>
      </c>
      <c r="AJ43" s="1913" t="s">
        <v>838</v>
      </c>
      <c r="AK43" s="1886" t="s">
        <v>838</v>
      </c>
      <c r="AL43" s="1898" t="s">
        <v>838</v>
      </c>
      <c r="AM43" s="1898"/>
      <c r="AN43" s="1898"/>
      <c r="AO43" s="1898" t="s">
        <v>838</v>
      </c>
      <c r="AP43" s="1898" t="s">
        <v>838</v>
      </c>
      <c r="AQ43" s="1913" t="s">
        <v>838</v>
      </c>
      <c r="AR43" s="1886" t="s">
        <v>838</v>
      </c>
      <c r="AS43" s="1898" t="s">
        <v>838</v>
      </c>
      <c r="AT43" s="1898"/>
      <c r="AU43" s="1898"/>
      <c r="AV43" s="1898" t="s">
        <v>838</v>
      </c>
      <c r="AW43" s="1898" t="s">
        <v>838</v>
      </c>
      <c r="AX43" s="1913" t="s">
        <v>838</v>
      </c>
      <c r="AY43" s="1886"/>
      <c r="AZ43" s="1898"/>
      <c r="BA43" s="1937"/>
      <c r="BB43" s="1944"/>
      <c r="BC43" s="1952"/>
      <c r="BD43" s="1961"/>
      <c r="BE43" s="1967"/>
      <c r="BF43" s="1972"/>
      <c r="BG43" s="1977"/>
      <c r="BH43" s="1977"/>
      <c r="BI43" s="1977"/>
      <c r="BJ43" s="1988"/>
    </row>
    <row r="44" spans="2:62" ht="20.25" customHeight="1">
      <c r="B44" s="1743"/>
      <c r="C44" s="1755"/>
      <c r="D44" s="1766"/>
      <c r="E44" s="1774"/>
      <c r="F44" s="1779" t="str">
        <f>C43</f>
        <v>訪問介護員</v>
      </c>
      <c r="G44" s="1774"/>
      <c r="H44" s="1779" t="str">
        <f>I43</f>
        <v>A</v>
      </c>
      <c r="I44" s="1787"/>
      <c r="J44" s="1801"/>
      <c r="K44" s="1807"/>
      <c r="L44" s="1823"/>
      <c r="M44" s="1823"/>
      <c r="N44" s="1766"/>
      <c r="O44" s="1831"/>
      <c r="P44" s="1836"/>
      <c r="Q44" s="1836"/>
      <c r="R44" s="1836"/>
      <c r="S44" s="1847"/>
      <c r="T44" s="1856" t="s">
        <v>128</v>
      </c>
      <c r="U44" s="1863"/>
      <c r="V44" s="1874"/>
      <c r="W44" s="1885" t="e">
        <f>IF(W43="","",VLOOKUP(W43,#REF!,10,FALSE))</f>
        <v>#REF!</v>
      </c>
      <c r="X44" s="1897" t="e">
        <f>IF(X43="","",VLOOKUP(X43,#REF!,10,FALSE))</f>
        <v>#REF!</v>
      </c>
      <c r="Y44" s="1897" t="str">
        <f>IF(Y43="","",VLOOKUP(Y43,#REF!,10,FALSE))</f>
        <v/>
      </c>
      <c r="Z44" s="1897" t="str">
        <f>IF(Z43="","",VLOOKUP(Z43,#REF!,10,FALSE))</f>
        <v/>
      </c>
      <c r="AA44" s="1897" t="e">
        <f>IF(AA43="","",VLOOKUP(AA43,#REF!,10,FALSE))</f>
        <v>#REF!</v>
      </c>
      <c r="AB44" s="1897" t="e">
        <f>IF(AB43="","",VLOOKUP(AB43,#REF!,10,FALSE))</f>
        <v>#REF!</v>
      </c>
      <c r="AC44" s="1912" t="e">
        <f>IF(AC43="","",VLOOKUP(AC43,#REF!,10,FALSE))</f>
        <v>#REF!</v>
      </c>
      <c r="AD44" s="1885" t="e">
        <f>IF(AD43="","",VLOOKUP(AD43,#REF!,10,FALSE))</f>
        <v>#REF!</v>
      </c>
      <c r="AE44" s="1897" t="e">
        <f>IF(AE43="","",VLOOKUP(AE43,#REF!,10,FALSE))</f>
        <v>#REF!</v>
      </c>
      <c r="AF44" s="1897" t="str">
        <f>IF(AF43="","",VLOOKUP(AF43,#REF!,10,FALSE))</f>
        <v/>
      </c>
      <c r="AG44" s="1897" t="str">
        <f>IF(AG43="","",VLOOKUP(AG43,#REF!,10,FALSE))</f>
        <v/>
      </c>
      <c r="AH44" s="1897" t="e">
        <f>IF(AH43="","",VLOOKUP(AH43,#REF!,10,FALSE))</f>
        <v>#REF!</v>
      </c>
      <c r="AI44" s="1897" t="e">
        <f>IF(AI43="","",VLOOKUP(AI43,#REF!,10,FALSE))</f>
        <v>#REF!</v>
      </c>
      <c r="AJ44" s="1912" t="e">
        <f>IF(AJ43="","",VLOOKUP(AJ43,#REF!,10,FALSE))</f>
        <v>#REF!</v>
      </c>
      <c r="AK44" s="1885" t="e">
        <f>IF(AK43="","",VLOOKUP(AK43,#REF!,10,FALSE))</f>
        <v>#REF!</v>
      </c>
      <c r="AL44" s="1897" t="e">
        <f>IF(AL43="","",VLOOKUP(AL43,#REF!,10,FALSE))</f>
        <v>#REF!</v>
      </c>
      <c r="AM44" s="1897" t="str">
        <f>IF(AM43="","",VLOOKUP(AM43,#REF!,10,FALSE))</f>
        <v/>
      </c>
      <c r="AN44" s="1897" t="str">
        <f>IF(AN43="","",VLOOKUP(AN43,#REF!,10,FALSE))</f>
        <v/>
      </c>
      <c r="AO44" s="1897" t="e">
        <f>IF(AO43="","",VLOOKUP(AO43,#REF!,10,FALSE))</f>
        <v>#REF!</v>
      </c>
      <c r="AP44" s="1897" t="e">
        <f>IF(AP43="","",VLOOKUP(AP43,#REF!,10,FALSE))</f>
        <v>#REF!</v>
      </c>
      <c r="AQ44" s="1912" t="e">
        <f>IF(AQ43="","",VLOOKUP(AQ43,#REF!,10,FALSE))</f>
        <v>#REF!</v>
      </c>
      <c r="AR44" s="1885" t="e">
        <f>IF(AR43="","",VLOOKUP(AR43,#REF!,10,FALSE))</f>
        <v>#REF!</v>
      </c>
      <c r="AS44" s="1897" t="e">
        <f>IF(AS43="","",VLOOKUP(AS43,#REF!,10,FALSE))</f>
        <v>#REF!</v>
      </c>
      <c r="AT44" s="1897" t="str">
        <f>IF(AT43="","",VLOOKUP(AT43,#REF!,10,FALSE))</f>
        <v/>
      </c>
      <c r="AU44" s="1897" t="str">
        <f>IF(AU43="","",VLOOKUP(AU43,#REF!,10,FALSE))</f>
        <v/>
      </c>
      <c r="AV44" s="1897" t="e">
        <f>IF(AV43="","",VLOOKUP(AV43,#REF!,10,FALSE))</f>
        <v>#REF!</v>
      </c>
      <c r="AW44" s="1897" t="e">
        <f>IF(AW43="","",VLOOKUP(AW43,#REF!,10,FALSE))</f>
        <v>#REF!</v>
      </c>
      <c r="AX44" s="1912" t="e">
        <f>IF(AX43="","",VLOOKUP(AX43,#REF!,10,FALSE))</f>
        <v>#REF!</v>
      </c>
      <c r="AY44" s="1885" t="str">
        <f>IF(AY43="","",VLOOKUP(AY43,#REF!,10,FALSE))</f>
        <v/>
      </c>
      <c r="AZ44" s="1897" t="str">
        <f>IF(AZ43="","",VLOOKUP(AZ43,#REF!,10,FALSE))</f>
        <v/>
      </c>
      <c r="BA44" s="1897" t="str">
        <f>IF(BA43="","",VLOOKUP(BA43,#REF!,10,FALSE))</f>
        <v/>
      </c>
      <c r="BB44" s="1943" t="e">
        <f>IF($BE$3="４週",SUM(W44:AX44),IF($BE$3="暦月",SUM(W44:BA44),""))</f>
        <v>#REF!</v>
      </c>
      <c r="BC44" s="1951"/>
      <c r="BD44" s="1960" t="e">
        <f>IF($BE$3="４週",BB44/4,IF($BE$3="暦月",(BB44/($BE$8/7)),""))</f>
        <v>#REF!</v>
      </c>
      <c r="BE44" s="1951"/>
      <c r="BF44" s="1971"/>
      <c r="BG44" s="1976"/>
      <c r="BH44" s="1976"/>
      <c r="BI44" s="1976"/>
      <c r="BJ44" s="1987"/>
    </row>
    <row r="45" spans="2:62" ht="20.25" customHeight="1">
      <c r="B45" s="1742">
        <f>B43+1</f>
        <v>16</v>
      </c>
      <c r="C45" s="1756" t="s">
        <v>472</v>
      </c>
      <c r="D45" s="1767"/>
      <c r="E45" s="1774"/>
      <c r="F45" s="1779"/>
      <c r="G45" s="1774"/>
      <c r="H45" s="1779"/>
      <c r="I45" s="1788" t="s">
        <v>751</v>
      </c>
      <c r="J45" s="1802"/>
      <c r="K45" s="1808" t="s">
        <v>806</v>
      </c>
      <c r="L45" s="1824"/>
      <c r="M45" s="1824"/>
      <c r="N45" s="1767"/>
      <c r="O45" s="1831" t="s">
        <v>819</v>
      </c>
      <c r="P45" s="1836"/>
      <c r="Q45" s="1836"/>
      <c r="R45" s="1836"/>
      <c r="S45" s="1847"/>
      <c r="T45" s="1857" t="s">
        <v>770</v>
      </c>
      <c r="U45" s="1864"/>
      <c r="V45" s="1875"/>
      <c r="W45" s="1886" t="s">
        <v>837</v>
      </c>
      <c r="X45" s="1898" t="s">
        <v>837</v>
      </c>
      <c r="Y45" s="1898"/>
      <c r="Z45" s="1898"/>
      <c r="AA45" s="1898" t="s">
        <v>837</v>
      </c>
      <c r="AB45" s="1898" t="s">
        <v>837</v>
      </c>
      <c r="AC45" s="1913" t="s">
        <v>837</v>
      </c>
      <c r="AD45" s="1886" t="s">
        <v>837</v>
      </c>
      <c r="AE45" s="1898" t="s">
        <v>837</v>
      </c>
      <c r="AF45" s="1898"/>
      <c r="AG45" s="1898"/>
      <c r="AH45" s="1898" t="s">
        <v>837</v>
      </c>
      <c r="AI45" s="1898" t="s">
        <v>837</v>
      </c>
      <c r="AJ45" s="1913" t="s">
        <v>837</v>
      </c>
      <c r="AK45" s="1886" t="s">
        <v>837</v>
      </c>
      <c r="AL45" s="1898" t="s">
        <v>837</v>
      </c>
      <c r="AM45" s="1898"/>
      <c r="AN45" s="1898"/>
      <c r="AO45" s="1898" t="s">
        <v>837</v>
      </c>
      <c r="AP45" s="1898" t="s">
        <v>837</v>
      </c>
      <c r="AQ45" s="1913" t="s">
        <v>837</v>
      </c>
      <c r="AR45" s="1886" t="s">
        <v>837</v>
      </c>
      <c r="AS45" s="1898" t="s">
        <v>837</v>
      </c>
      <c r="AT45" s="1898"/>
      <c r="AU45" s="1898"/>
      <c r="AV45" s="1898" t="s">
        <v>837</v>
      </c>
      <c r="AW45" s="1898" t="s">
        <v>837</v>
      </c>
      <c r="AX45" s="1913" t="s">
        <v>837</v>
      </c>
      <c r="AY45" s="1886"/>
      <c r="AZ45" s="1898"/>
      <c r="BA45" s="1937"/>
      <c r="BB45" s="1944"/>
      <c r="BC45" s="1952"/>
      <c r="BD45" s="1961"/>
      <c r="BE45" s="1967"/>
      <c r="BF45" s="1972"/>
      <c r="BG45" s="1977"/>
      <c r="BH45" s="1977"/>
      <c r="BI45" s="1977"/>
      <c r="BJ45" s="1988"/>
    </row>
    <row r="46" spans="2:62" ht="20.25" customHeight="1">
      <c r="B46" s="1743"/>
      <c r="C46" s="1755"/>
      <c r="D46" s="1766"/>
      <c r="E46" s="1774"/>
      <c r="F46" s="1779" t="str">
        <f>C45</f>
        <v>訪問介護員</v>
      </c>
      <c r="G46" s="1774"/>
      <c r="H46" s="1779" t="str">
        <f>I45</f>
        <v>A</v>
      </c>
      <c r="I46" s="1787"/>
      <c r="J46" s="1801"/>
      <c r="K46" s="1807"/>
      <c r="L46" s="1823"/>
      <c r="M46" s="1823"/>
      <c r="N46" s="1766"/>
      <c r="O46" s="1831"/>
      <c r="P46" s="1836"/>
      <c r="Q46" s="1836"/>
      <c r="R46" s="1836"/>
      <c r="S46" s="1847"/>
      <c r="T46" s="1856" t="s">
        <v>128</v>
      </c>
      <c r="U46" s="1863"/>
      <c r="V46" s="1874"/>
      <c r="W46" s="1885" t="e">
        <f>IF(W45="","",VLOOKUP(W45,#REF!,10,FALSE))</f>
        <v>#REF!</v>
      </c>
      <c r="X46" s="1897" t="e">
        <f>IF(X45="","",VLOOKUP(X45,#REF!,10,FALSE))</f>
        <v>#REF!</v>
      </c>
      <c r="Y46" s="1897" t="str">
        <f>IF(Y45="","",VLOOKUP(Y45,#REF!,10,FALSE))</f>
        <v/>
      </c>
      <c r="Z46" s="1897" t="str">
        <f>IF(Z45="","",VLOOKUP(Z45,#REF!,10,FALSE))</f>
        <v/>
      </c>
      <c r="AA46" s="1897" t="e">
        <f>IF(AA45="","",VLOOKUP(AA45,#REF!,10,FALSE))</f>
        <v>#REF!</v>
      </c>
      <c r="AB46" s="1897" t="e">
        <f>IF(AB45="","",VLOOKUP(AB45,#REF!,10,FALSE))</f>
        <v>#REF!</v>
      </c>
      <c r="AC46" s="1912" t="e">
        <f>IF(AC45="","",VLOOKUP(AC45,#REF!,10,FALSE))</f>
        <v>#REF!</v>
      </c>
      <c r="AD46" s="1885" t="e">
        <f>IF(AD45="","",VLOOKUP(AD45,#REF!,10,FALSE))</f>
        <v>#REF!</v>
      </c>
      <c r="AE46" s="1897" t="e">
        <f>IF(AE45="","",VLOOKUP(AE45,#REF!,10,FALSE))</f>
        <v>#REF!</v>
      </c>
      <c r="AF46" s="1897" t="str">
        <f>IF(AF45="","",VLOOKUP(AF45,#REF!,10,FALSE))</f>
        <v/>
      </c>
      <c r="AG46" s="1897" t="str">
        <f>IF(AG45="","",VLOOKUP(AG45,#REF!,10,FALSE))</f>
        <v/>
      </c>
      <c r="AH46" s="1897" t="e">
        <f>IF(AH45="","",VLOOKUP(AH45,#REF!,10,FALSE))</f>
        <v>#REF!</v>
      </c>
      <c r="AI46" s="1897" t="e">
        <f>IF(AI45="","",VLOOKUP(AI45,#REF!,10,FALSE))</f>
        <v>#REF!</v>
      </c>
      <c r="AJ46" s="1912" t="e">
        <f>IF(AJ45="","",VLOOKUP(AJ45,#REF!,10,FALSE))</f>
        <v>#REF!</v>
      </c>
      <c r="AK46" s="1885" t="e">
        <f>IF(AK45="","",VLOOKUP(AK45,#REF!,10,FALSE))</f>
        <v>#REF!</v>
      </c>
      <c r="AL46" s="1897" t="e">
        <f>IF(AL45="","",VLOOKUP(AL45,#REF!,10,FALSE))</f>
        <v>#REF!</v>
      </c>
      <c r="AM46" s="1897" t="str">
        <f>IF(AM45="","",VLOOKUP(AM45,#REF!,10,FALSE))</f>
        <v/>
      </c>
      <c r="AN46" s="1897" t="str">
        <f>IF(AN45="","",VLOOKUP(AN45,#REF!,10,FALSE))</f>
        <v/>
      </c>
      <c r="AO46" s="1897" t="e">
        <f>IF(AO45="","",VLOOKUP(AO45,#REF!,10,FALSE))</f>
        <v>#REF!</v>
      </c>
      <c r="AP46" s="1897" t="e">
        <f>IF(AP45="","",VLOOKUP(AP45,#REF!,10,FALSE))</f>
        <v>#REF!</v>
      </c>
      <c r="AQ46" s="1912" t="e">
        <f>IF(AQ45="","",VLOOKUP(AQ45,#REF!,10,FALSE))</f>
        <v>#REF!</v>
      </c>
      <c r="AR46" s="1885" t="e">
        <f>IF(AR45="","",VLOOKUP(AR45,#REF!,10,FALSE))</f>
        <v>#REF!</v>
      </c>
      <c r="AS46" s="1897" t="e">
        <f>IF(AS45="","",VLOOKUP(AS45,#REF!,10,FALSE))</f>
        <v>#REF!</v>
      </c>
      <c r="AT46" s="1897" t="str">
        <f>IF(AT45="","",VLOOKUP(AT45,#REF!,10,FALSE))</f>
        <v/>
      </c>
      <c r="AU46" s="1897" t="str">
        <f>IF(AU45="","",VLOOKUP(AU45,#REF!,10,FALSE))</f>
        <v/>
      </c>
      <c r="AV46" s="1897" t="e">
        <f>IF(AV45="","",VLOOKUP(AV45,#REF!,10,FALSE))</f>
        <v>#REF!</v>
      </c>
      <c r="AW46" s="1897" t="e">
        <f>IF(AW45="","",VLOOKUP(AW45,#REF!,10,FALSE))</f>
        <v>#REF!</v>
      </c>
      <c r="AX46" s="1912" t="e">
        <f>IF(AX45="","",VLOOKUP(AX45,#REF!,10,FALSE))</f>
        <v>#REF!</v>
      </c>
      <c r="AY46" s="1885" t="str">
        <f>IF(AY45="","",VLOOKUP(AY45,#REF!,10,FALSE))</f>
        <v/>
      </c>
      <c r="AZ46" s="1897" t="str">
        <f>IF(AZ45="","",VLOOKUP(AZ45,#REF!,10,FALSE))</f>
        <v/>
      </c>
      <c r="BA46" s="1897" t="str">
        <f>IF(BA45="","",VLOOKUP(BA45,#REF!,10,FALSE))</f>
        <v/>
      </c>
      <c r="BB46" s="1943" t="e">
        <f>IF($BE$3="４週",SUM(W46:AX46),IF($BE$3="暦月",SUM(W46:BA46),""))</f>
        <v>#REF!</v>
      </c>
      <c r="BC46" s="1951"/>
      <c r="BD46" s="1960" t="e">
        <f>IF($BE$3="４週",BB46/4,IF($BE$3="暦月",(BB46/($BE$8/7)),""))</f>
        <v>#REF!</v>
      </c>
      <c r="BE46" s="1951"/>
      <c r="BF46" s="1971"/>
      <c r="BG46" s="1976"/>
      <c r="BH46" s="1976"/>
      <c r="BI46" s="1976"/>
      <c r="BJ46" s="1987"/>
    </row>
    <row r="47" spans="2:62" ht="20.25" customHeight="1">
      <c r="B47" s="1742">
        <f>B45+1</f>
        <v>17</v>
      </c>
      <c r="C47" s="1756" t="s">
        <v>472</v>
      </c>
      <c r="D47" s="1767"/>
      <c r="E47" s="1774"/>
      <c r="F47" s="1779"/>
      <c r="G47" s="1774"/>
      <c r="H47" s="1779"/>
      <c r="I47" s="1788" t="s">
        <v>751</v>
      </c>
      <c r="J47" s="1802"/>
      <c r="K47" s="1808" t="s">
        <v>806</v>
      </c>
      <c r="L47" s="1824"/>
      <c r="M47" s="1824"/>
      <c r="N47" s="1767"/>
      <c r="O47" s="1831" t="s">
        <v>280</v>
      </c>
      <c r="P47" s="1836"/>
      <c r="Q47" s="1836"/>
      <c r="R47" s="1836"/>
      <c r="S47" s="1847"/>
      <c r="T47" s="1857" t="s">
        <v>770</v>
      </c>
      <c r="U47" s="1864"/>
      <c r="V47" s="1875"/>
      <c r="W47" s="1886" t="s">
        <v>836</v>
      </c>
      <c r="X47" s="1898" t="s">
        <v>836</v>
      </c>
      <c r="Y47" s="1898" t="s">
        <v>836</v>
      </c>
      <c r="Z47" s="1898" t="s">
        <v>836</v>
      </c>
      <c r="AA47" s="1898"/>
      <c r="AB47" s="1898"/>
      <c r="AC47" s="1913" t="s">
        <v>836</v>
      </c>
      <c r="AD47" s="1886" t="s">
        <v>836</v>
      </c>
      <c r="AE47" s="1898" t="s">
        <v>836</v>
      </c>
      <c r="AF47" s="1898" t="s">
        <v>836</v>
      </c>
      <c r="AG47" s="1898" t="s">
        <v>836</v>
      </c>
      <c r="AH47" s="1898"/>
      <c r="AI47" s="1898"/>
      <c r="AJ47" s="1913" t="s">
        <v>836</v>
      </c>
      <c r="AK47" s="1886" t="s">
        <v>836</v>
      </c>
      <c r="AL47" s="1898" t="s">
        <v>836</v>
      </c>
      <c r="AM47" s="1898" t="s">
        <v>836</v>
      </c>
      <c r="AN47" s="1898" t="s">
        <v>836</v>
      </c>
      <c r="AO47" s="1898"/>
      <c r="AP47" s="1898"/>
      <c r="AQ47" s="1913" t="s">
        <v>836</v>
      </c>
      <c r="AR47" s="1886" t="s">
        <v>836</v>
      </c>
      <c r="AS47" s="1898" t="s">
        <v>836</v>
      </c>
      <c r="AT47" s="1898" t="s">
        <v>836</v>
      </c>
      <c r="AU47" s="1898" t="s">
        <v>836</v>
      </c>
      <c r="AV47" s="1898"/>
      <c r="AW47" s="1898"/>
      <c r="AX47" s="1913" t="s">
        <v>836</v>
      </c>
      <c r="AY47" s="1886"/>
      <c r="AZ47" s="1898"/>
      <c r="BA47" s="1937"/>
      <c r="BB47" s="1944"/>
      <c r="BC47" s="1952"/>
      <c r="BD47" s="1961"/>
      <c r="BE47" s="1967"/>
      <c r="BF47" s="1972"/>
      <c r="BG47" s="1977"/>
      <c r="BH47" s="1977"/>
      <c r="BI47" s="1977"/>
      <c r="BJ47" s="1988"/>
    </row>
    <row r="48" spans="2:62" ht="20.25" customHeight="1">
      <c r="B48" s="1743"/>
      <c r="C48" s="1755"/>
      <c r="D48" s="1766"/>
      <c r="E48" s="1774"/>
      <c r="F48" s="1779" t="str">
        <f>C47</f>
        <v>訪問介護員</v>
      </c>
      <c r="G48" s="1774"/>
      <c r="H48" s="1779" t="str">
        <f>I47</f>
        <v>A</v>
      </c>
      <c r="I48" s="1787"/>
      <c r="J48" s="1801"/>
      <c r="K48" s="1807"/>
      <c r="L48" s="1823"/>
      <c r="M48" s="1823"/>
      <c r="N48" s="1766"/>
      <c r="O48" s="1831"/>
      <c r="P48" s="1836"/>
      <c r="Q48" s="1836"/>
      <c r="R48" s="1836"/>
      <c r="S48" s="1847"/>
      <c r="T48" s="1856" t="s">
        <v>128</v>
      </c>
      <c r="U48" s="1863"/>
      <c r="V48" s="1874"/>
      <c r="W48" s="1885" t="e">
        <f>IF(W47="","",VLOOKUP(W47,#REF!,10,FALSE))</f>
        <v>#REF!</v>
      </c>
      <c r="X48" s="1897" t="e">
        <f>IF(X47="","",VLOOKUP(X47,#REF!,10,FALSE))</f>
        <v>#REF!</v>
      </c>
      <c r="Y48" s="1897" t="e">
        <f>IF(Y47="","",VLOOKUP(Y47,#REF!,10,FALSE))</f>
        <v>#REF!</v>
      </c>
      <c r="Z48" s="1897" t="e">
        <f>IF(Z47="","",VLOOKUP(Z47,#REF!,10,FALSE))</f>
        <v>#REF!</v>
      </c>
      <c r="AA48" s="1897" t="str">
        <f>IF(AA47="","",VLOOKUP(AA47,#REF!,10,FALSE))</f>
        <v/>
      </c>
      <c r="AB48" s="1897" t="str">
        <f>IF(AB47="","",VLOOKUP(AB47,#REF!,10,FALSE))</f>
        <v/>
      </c>
      <c r="AC48" s="1912" t="e">
        <f>IF(AC47="","",VLOOKUP(AC47,#REF!,10,FALSE))</f>
        <v>#REF!</v>
      </c>
      <c r="AD48" s="1885" t="e">
        <f>IF(AD47="","",VLOOKUP(AD47,#REF!,10,FALSE))</f>
        <v>#REF!</v>
      </c>
      <c r="AE48" s="1897" t="e">
        <f>IF(AE47="","",VLOOKUP(AE47,#REF!,10,FALSE))</f>
        <v>#REF!</v>
      </c>
      <c r="AF48" s="1897" t="e">
        <f>IF(AF47="","",VLOOKUP(AF47,#REF!,10,FALSE))</f>
        <v>#REF!</v>
      </c>
      <c r="AG48" s="1897" t="e">
        <f>IF(AG47="","",VLOOKUP(AG47,#REF!,10,FALSE))</f>
        <v>#REF!</v>
      </c>
      <c r="AH48" s="1897" t="str">
        <f>IF(AH47="","",VLOOKUP(AH47,#REF!,10,FALSE))</f>
        <v/>
      </c>
      <c r="AI48" s="1897" t="str">
        <f>IF(AI47="","",VLOOKUP(AI47,#REF!,10,FALSE))</f>
        <v/>
      </c>
      <c r="AJ48" s="1912" t="e">
        <f>IF(AJ47="","",VLOOKUP(AJ47,#REF!,10,FALSE))</f>
        <v>#REF!</v>
      </c>
      <c r="AK48" s="1885" t="e">
        <f>IF(AK47="","",VLOOKUP(AK47,#REF!,10,FALSE))</f>
        <v>#REF!</v>
      </c>
      <c r="AL48" s="1897" t="e">
        <f>IF(AL47="","",VLOOKUP(AL47,#REF!,10,FALSE))</f>
        <v>#REF!</v>
      </c>
      <c r="AM48" s="1897" t="e">
        <f>IF(AM47="","",VLOOKUP(AM47,#REF!,10,FALSE))</f>
        <v>#REF!</v>
      </c>
      <c r="AN48" s="1897" t="e">
        <f>IF(AN47="","",VLOOKUP(AN47,#REF!,10,FALSE))</f>
        <v>#REF!</v>
      </c>
      <c r="AO48" s="1897" t="str">
        <f>IF(AO47="","",VLOOKUP(AO47,#REF!,10,FALSE))</f>
        <v/>
      </c>
      <c r="AP48" s="1897" t="str">
        <f>IF(AP47="","",VLOOKUP(AP47,#REF!,10,FALSE))</f>
        <v/>
      </c>
      <c r="AQ48" s="1912" t="e">
        <f>IF(AQ47="","",VLOOKUP(AQ47,#REF!,10,FALSE))</f>
        <v>#REF!</v>
      </c>
      <c r="AR48" s="1885" t="e">
        <f>IF(AR47="","",VLOOKUP(AR47,#REF!,10,FALSE))</f>
        <v>#REF!</v>
      </c>
      <c r="AS48" s="1897" t="e">
        <f>IF(AS47="","",VLOOKUP(AS47,#REF!,10,FALSE))</f>
        <v>#REF!</v>
      </c>
      <c r="AT48" s="1897" t="e">
        <f>IF(AT47="","",VLOOKUP(AT47,#REF!,10,FALSE))</f>
        <v>#REF!</v>
      </c>
      <c r="AU48" s="1897" t="e">
        <f>IF(AU47="","",VLOOKUP(AU47,#REF!,10,FALSE))</f>
        <v>#REF!</v>
      </c>
      <c r="AV48" s="1897" t="str">
        <f>IF(AV47="","",VLOOKUP(AV47,#REF!,10,FALSE))</f>
        <v/>
      </c>
      <c r="AW48" s="1897" t="str">
        <f>IF(AW47="","",VLOOKUP(AW47,#REF!,10,FALSE))</f>
        <v/>
      </c>
      <c r="AX48" s="1912" t="e">
        <f>IF(AX47="","",VLOOKUP(AX47,#REF!,10,FALSE))</f>
        <v>#REF!</v>
      </c>
      <c r="AY48" s="1885" t="str">
        <f>IF(AY47="","",VLOOKUP(AY47,#REF!,10,FALSE))</f>
        <v/>
      </c>
      <c r="AZ48" s="1897" t="str">
        <f>IF(AZ47="","",VLOOKUP(AZ47,#REF!,10,FALSE))</f>
        <v/>
      </c>
      <c r="BA48" s="1897" t="str">
        <f>IF(BA47="","",VLOOKUP(BA47,#REF!,10,FALSE))</f>
        <v/>
      </c>
      <c r="BB48" s="1943" t="e">
        <f>IF($BE$3="４週",SUM(W48:AX48),IF($BE$3="暦月",SUM(W48:BA48),""))</f>
        <v>#REF!</v>
      </c>
      <c r="BC48" s="1951"/>
      <c r="BD48" s="1960" t="e">
        <f>IF($BE$3="４週",BB48/4,IF($BE$3="暦月",(BB48/($BE$8/7)),""))</f>
        <v>#REF!</v>
      </c>
      <c r="BE48" s="1951"/>
      <c r="BF48" s="1971"/>
      <c r="BG48" s="1976"/>
      <c r="BH48" s="1976"/>
      <c r="BI48" s="1976"/>
      <c r="BJ48" s="1987"/>
    </row>
    <row r="49" spans="2:62" ht="20.25" customHeight="1">
      <c r="B49" s="1742">
        <f>B47+1</f>
        <v>18</v>
      </c>
      <c r="C49" s="1756" t="s">
        <v>472</v>
      </c>
      <c r="D49" s="1767"/>
      <c r="E49" s="1774"/>
      <c r="F49" s="1779"/>
      <c r="G49" s="1774"/>
      <c r="H49" s="1779"/>
      <c r="I49" s="1788" t="s">
        <v>751</v>
      </c>
      <c r="J49" s="1802"/>
      <c r="K49" s="1808" t="s">
        <v>806</v>
      </c>
      <c r="L49" s="1824"/>
      <c r="M49" s="1824"/>
      <c r="N49" s="1767"/>
      <c r="O49" s="1831" t="s">
        <v>826</v>
      </c>
      <c r="P49" s="1836"/>
      <c r="Q49" s="1836"/>
      <c r="R49" s="1836"/>
      <c r="S49" s="1847"/>
      <c r="T49" s="1857" t="s">
        <v>770</v>
      </c>
      <c r="U49" s="1864"/>
      <c r="V49" s="1875"/>
      <c r="W49" s="1886" t="s">
        <v>838</v>
      </c>
      <c r="X49" s="1898" t="s">
        <v>838</v>
      </c>
      <c r="Y49" s="1898" t="s">
        <v>838</v>
      </c>
      <c r="Z49" s="1898" t="s">
        <v>838</v>
      </c>
      <c r="AA49" s="1898"/>
      <c r="AB49" s="1898"/>
      <c r="AC49" s="1913" t="s">
        <v>838</v>
      </c>
      <c r="AD49" s="1886" t="s">
        <v>838</v>
      </c>
      <c r="AE49" s="1898" t="s">
        <v>838</v>
      </c>
      <c r="AF49" s="1898" t="s">
        <v>838</v>
      </c>
      <c r="AG49" s="1898" t="s">
        <v>838</v>
      </c>
      <c r="AH49" s="1898"/>
      <c r="AI49" s="1898"/>
      <c r="AJ49" s="1913" t="s">
        <v>838</v>
      </c>
      <c r="AK49" s="1886" t="s">
        <v>838</v>
      </c>
      <c r="AL49" s="1898" t="s">
        <v>838</v>
      </c>
      <c r="AM49" s="1898" t="s">
        <v>838</v>
      </c>
      <c r="AN49" s="1898" t="s">
        <v>838</v>
      </c>
      <c r="AO49" s="1898"/>
      <c r="AP49" s="1898"/>
      <c r="AQ49" s="1913" t="s">
        <v>838</v>
      </c>
      <c r="AR49" s="1886" t="s">
        <v>838</v>
      </c>
      <c r="AS49" s="1898" t="s">
        <v>838</v>
      </c>
      <c r="AT49" s="1898" t="s">
        <v>838</v>
      </c>
      <c r="AU49" s="1898" t="s">
        <v>838</v>
      </c>
      <c r="AV49" s="1898"/>
      <c r="AW49" s="1898"/>
      <c r="AX49" s="1913" t="s">
        <v>838</v>
      </c>
      <c r="AY49" s="1886"/>
      <c r="AZ49" s="1898"/>
      <c r="BA49" s="1937"/>
      <c r="BB49" s="1944"/>
      <c r="BC49" s="1952"/>
      <c r="BD49" s="1961"/>
      <c r="BE49" s="1967"/>
      <c r="BF49" s="1972"/>
      <c r="BG49" s="1977"/>
      <c r="BH49" s="1977"/>
      <c r="BI49" s="1977"/>
      <c r="BJ49" s="1988"/>
    </row>
    <row r="50" spans="2:62" ht="20.25" customHeight="1">
      <c r="B50" s="1743"/>
      <c r="C50" s="1755"/>
      <c r="D50" s="1766"/>
      <c r="E50" s="1774"/>
      <c r="F50" s="1779" t="str">
        <f>C49</f>
        <v>訪問介護員</v>
      </c>
      <c r="G50" s="1774"/>
      <c r="H50" s="1779" t="str">
        <f>I49</f>
        <v>A</v>
      </c>
      <c r="I50" s="1787"/>
      <c r="J50" s="1801"/>
      <c r="K50" s="1807"/>
      <c r="L50" s="1823"/>
      <c r="M50" s="1823"/>
      <c r="N50" s="1766"/>
      <c r="O50" s="1831"/>
      <c r="P50" s="1836"/>
      <c r="Q50" s="1836"/>
      <c r="R50" s="1836"/>
      <c r="S50" s="1847"/>
      <c r="T50" s="1856" t="s">
        <v>128</v>
      </c>
      <c r="U50" s="1863"/>
      <c r="V50" s="1874"/>
      <c r="W50" s="1885" t="e">
        <f>IF(W49="","",VLOOKUP(W49,#REF!,10,FALSE))</f>
        <v>#REF!</v>
      </c>
      <c r="X50" s="1897" t="e">
        <f>IF(X49="","",VLOOKUP(X49,#REF!,10,FALSE))</f>
        <v>#REF!</v>
      </c>
      <c r="Y50" s="1897" t="e">
        <f>IF(Y49="","",VLOOKUP(Y49,#REF!,10,FALSE))</f>
        <v>#REF!</v>
      </c>
      <c r="Z50" s="1897" t="e">
        <f>IF(Z49="","",VLOOKUP(Z49,#REF!,10,FALSE))</f>
        <v>#REF!</v>
      </c>
      <c r="AA50" s="1897" t="str">
        <f>IF(AA49="","",VLOOKUP(AA49,#REF!,10,FALSE))</f>
        <v/>
      </c>
      <c r="AB50" s="1897" t="str">
        <f>IF(AB49="","",VLOOKUP(AB49,#REF!,10,FALSE))</f>
        <v/>
      </c>
      <c r="AC50" s="1912" t="e">
        <f>IF(AC49="","",VLOOKUP(AC49,#REF!,10,FALSE))</f>
        <v>#REF!</v>
      </c>
      <c r="AD50" s="1885" t="e">
        <f>IF(AD49="","",VLOOKUP(AD49,#REF!,10,FALSE))</f>
        <v>#REF!</v>
      </c>
      <c r="AE50" s="1897" t="e">
        <f>IF(AE49="","",VLOOKUP(AE49,#REF!,10,FALSE))</f>
        <v>#REF!</v>
      </c>
      <c r="AF50" s="1897" t="e">
        <f>IF(AF49="","",VLOOKUP(AF49,#REF!,10,FALSE))</f>
        <v>#REF!</v>
      </c>
      <c r="AG50" s="1897" t="e">
        <f>IF(AG49="","",VLOOKUP(AG49,#REF!,10,FALSE))</f>
        <v>#REF!</v>
      </c>
      <c r="AH50" s="1897" t="str">
        <f>IF(AH49="","",VLOOKUP(AH49,#REF!,10,FALSE))</f>
        <v/>
      </c>
      <c r="AI50" s="1897" t="str">
        <f>IF(AI49="","",VLOOKUP(AI49,#REF!,10,FALSE))</f>
        <v/>
      </c>
      <c r="AJ50" s="1912" t="e">
        <f>IF(AJ49="","",VLOOKUP(AJ49,#REF!,10,FALSE))</f>
        <v>#REF!</v>
      </c>
      <c r="AK50" s="1885" t="e">
        <f>IF(AK49="","",VLOOKUP(AK49,#REF!,10,FALSE))</f>
        <v>#REF!</v>
      </c>
      <c r="AL50" s="1897" t="e">
        <f>IF(AL49="","",VLOOKUP(AL49,#REF!,10,FALSE))</f>
        <v>#REF!</v>
      </c>
      <c r="AM50" s="1897" t="e">
        <f>IF(AM49="","",VLOOKUP(AM49,#REF!,10,FALSE))</f>
        <v>#REF!</v>
      </c>
      <c r="AN50" s="1897" t="e">
        <f>IF(AN49="","",VLOOKUP(AN49,#REF!,10,FALSE))</f>
        <v>#REF!</v>
      </c>
      <c r="AO50" s="1897" t="str">
        <f>IF(AO49="","",VLOOKUP(AO49,#REF!,10,FALSE))</f>
        <v/>
      </c>
      <c r="AP50" s="1897" t="str">
        <f>IF(AP49="","",VLOOKUP(AP49,#REF!,10,FALSE))</f>
        <v/>
      </c>
      <c r="AQ50" s="1912" t="e">
        <f>IF(AQ49="","",VLOOKUP(AQ49,#REF!,10,FALSE))</f>
        <v>#REF!</v>
      </c>
      <c r="AR50" s="1885" t="e">
        <f>IF(AR49="","",VLOOKUP(AR49,#REF!,10,FALSE))</f>
        <v>#REF!</v>
      </c>
      <c r="AS50" s="1897" t="e">
        <f>IF(AS49="","",VLOOKUP(AS49,#REF!,10,FALSE))</f>
        <v>#REF!</v>
      </c>
      <c r="AT50" s="1897" t="e">
        <f>IF(AT49="","",VLOOKUP(AT49,#REF!,10,FALSE))</f>
        <v>#REF!</v>
      </c>
      <c r="AU50" s="1897" t="e">
        <f>IF(AU49="","",VLOOKUP(AU49,#REF!,10,FALSE))</f>
        <v>#REF!</v>
      </c>
      <c r="AV50" s="1897" t="str">
        <f>IF(AV49="","",VLOOKUP(AV49,#REF!,10,FALSE))</f>
        <v/>
      </c>
      <c r="AW50" s="1897" t="str">
        <f>IF(AW49="","",VLOOKUP(AW49,#REF!,10,FALSE))</f>
        <v/>
      </c>
      <c r="AX50" s="1912" t="e">
        <f>IF(AX49="","",VLOOKUP(AX49,#REF!,10,FALSE))</f>
        <v>#REF!</v>
      </c>
      <c r="AY50" s="1885" t="str">
        <f>IF(AY49="","",VLOOKUP(AY49,#REF!,10,FALSE))</f>
        <v/>
      </c>
      <c r="AZ50" s="1897" t="str">
        <f>IF(AZ49="","",VLOOKUP(AZ49,#REF!,10,FALSE))</f>
        <v/>
      </c>
      <c r="BA50" s="1897" t="str">
        <f>IF(BA49="","",VLOOKUP(BA49,#REF!,10,FALSE))</f>
        <v/>
      </c>
      <c r="BB50" s="1943" t="e">
        <f>IF($BE$3="４週",SUM(W50:AX50),IF($BE$3="暦月",SUM(W50:BA50),""))</f>
        <v>#REF!</v>
      </c>
      <c r="BC50" s="1951"/>
      <c r="BD50" s="1960" t="e">
        <f>IF($BE$3="４週",BB50/4,IF($BE$3="暦月",(BB50/($BE$8/7)),""))</f>
        <v>#REF!</v>
      </c>
      <c r="BE50" s="1951"/>
      <c r="BF50" s="1971"/>
      <c r="BG50" s="1976"/>
      <c r="BH50" s="1976"/>
      <c r="BI50" s="1976"/>
      <c r="BJ50" s="1987"/>
    </row>
    <row r="51" spans="2:62" ht="20.25" customHeight="1">
      <c r="B51" s="1742">
        <f>B49+1</f>
        <v>19</v>
      </c>
      <c r="C51" s="1756" t="s">
        <v>472</v>
      </c>
      <c r="D51" s="1767"/>
      <c r="E51" s="1775"/>
      <c r="F51" s="1780"/>
      <c r="G51" s="1775"/>
      <c r="H51" s="1780"/>
      <c r="I51" s="1788" t="s">
        <v>751</v>
      </c>
      <c r="J51" s="1802"/>
      <c r="K51" s="1808" t="s">
        <v>806</v>
      </c>
      <c r="L51" s="1824"/>
      <c r="M51" s="1824"/>
      <c r="N51" s="1767"/>
      <c r="O51" s="1831" t="s">
        <v>827</v>
      </c>
      <c r="P51" s="1836"/>
      <c r="Q51" s="1836"/>
      <c r="R51" s="1836"/>
      <c r="S51" s="1847"/>
      <c r="T51" s="1855" t="s">
        <v>770</v>
      </c>
      <c r="U51" s="1862"/>
      <c r="V51" s="1873"/>
      <c r="W51" s="1886" t="s">
        <v>837</v>
      </c>
      <c r="X51" s="1898" t="s">
        <v>837</v>
      </c>
      <c r="Y51" s="1898" t="s">
        <v>837</v>
      </c>
      <c r="Z51" s="1898" t="s">
        <v>837</v>
      </c>
      <c r="AA51" s="1898"/>
      <c r="AB51" s="1898"/>
      <c r="AC51" s="1913" t="s">
        <v>837</v>
      </c>
      <c r="AD51" s="1886" t="s">
        <v>837</v>
      </c>
      <c r="AE51" s="1898" t="s">
        <v>837</v>
      </c>
      <c r="AF51" s="1898" t="s">
        <v>837</v>
      </c>
      <c r="AG51" s="1898" t="s">
        <v>837</v>
      </c>
      <c r="AH51" s="1898"/>
      <c r="AI51" s="1898"/>
      <c r="AJ51" s="1913" t="s">
        <v>837</v>
      </c>
      <c r="AK51" s="1886" t="s">
        <v>837</v>
      </c>
      <c r="AL51" s="1898" t="s">
        <v>837</v>
      </c>
      <c r="AM51" s="1898" t="s">
        <v>837</v>
      </c>
      <c r="AN51" s="1898" t="s">
        <v>837</v>
      </c>
      <c r="AO51" s="1898"/>
      <c r="AP51" s="1898"/>
      <c r="AQ51" s="1913" t="s">
        <v>837</v>
      </c>
      <c r="AR51" s="1886" t="s">
        <v>837</v>
      </c>
      <c r="AS51" s="1898" t="s">
        <v>837</v>
      </c>
      <c r="AT51" s="1898" t="s">
        <v>837</v>
      </c>
      <c r="AU51" s="1898" t="s">
        <v>837</v>
      </c>
      <c r="AV51" s="1898"/>
      <c r="AW51" s="1898"/>
      <c r="AX51" s="1913" t="s">
        <v>837</v>
      </c>
      <c r="AY51" s="1886"/>
      <c r="AZ51" s="1898"/>
      <c r="BA51" s="1937"/>
      <c r="BB51" s="1944"/>
      <c r="BC51" s="1952"/>
      <c r="BD51" s="1961"/>
      <c r="BE51" s="1967"/>
      <c r="BF51" s="1972"/>
      <c r="BG51" s="1977"/>
      <c r="BH51" s="1977"/>
      <c r="BI51" s="1977"/>
      <c r="BJ51" s="1988"/>
    </row>
    <row r="52" spans="2:62" ht="20.25" customHeight="1">
      <c r="B52" s="1743"/>
      <c r="C52" s="1755"/>
      <c r="D52" s="1766"/>
      <c r="E52" s="1774"/>
      <c r="F52" s="1779" t="str">
        <f>C51</f>
        <v>訪問介護員</v>
      </c>
      <c r="G52" s="1774"/>
      <c r="H52" s="1779" t="str">
        <f>I51</f>
        <v>A</v>
      </c>
      <c r="I52" s="1787"/>
      <c r="J52" s="1801"/>
      <c r="K52" s="1807"/>
      <c r="L52" s="1823"/>
      <c r="M52" s="1823"/>
      <c r="N52" s="1766"/>
      <c r="O52" s="1831"/>
      <c r="P52" s="1836"/>
      <c r="Q52" s="1836"/>
      <c r="R52" s="1836"/>
      <c r="S52" s="1847"/>
      <c r="T52" s="1856" t="s">
        <v>128</v>
      </c>
      <c r="U52" s="1861"/>
      <c r="V52" s="1872"/>
      <c r="W52" s="1885" t="e">
        <f>IF(W51="","",VLOOKUP(W51,#REF!,10,FALSE))</f>
        <v>#REF!</v>
      </c>
      <c r="X52" s="1897" t="e">
        <f>IF(X51="","",VLOOKUP(X51,#REF!,10,FALSE))</f>
        <v>#REF!</v>
      </c>
      <c r="Y52" s="1897" t="e">
        <f>IF(Y51="","",VLOOKUP(Y51,#REF!,10,FALSE))</f>
        <v>#REF!</v>
      </c>
      <c r="Z52" s="1897" t="e">
        <f>IF(Z51="","",VLOOKUP(Z51,#REF!,10,FALSE))</f>
        <v>#REF!</v>
      </c>
      <c r="AA52" s="1897" t="str">
        <f>IF(AA51="","",VLOOKUP(AA51,#REF!,10,FALSE))</f>
        <v/>
      </c>
      <c r="AB52" s="1897" t="str">
        <f>IF(AB51="","",VLOOKUP(AB51,#REF!,10,FALSE))</f>
        <v/>
      </c>
      <c r="AC52" s="1912" t="e">
        <f>IF(AC51="","",VLOOKUP(AC51,#REF!,10,FALSE))</f>
        <v>#REF!</v>
      </c>
      <c r="AD52" s="1885" t="e">
        <f>IF(AD51="","",VLOOKUP(AD51,#REF!,10,FALSE))</f>
        <v>#REF!</v>
      </c>
      <c r="AE52" s="1897" t="e">
        <f>IF(AE51="","",VLOOKUP(AE51,#REF!,10,FALSE))</f>
        <v>#REF!</v>
      </c>
      <c r="AF52" s="1897" t="e">
        <f>IF(AF51="","",VLOOKUP(AF51,#REF!,10,FALSE))</f>
        <v>#REF!</v>
      </c>
      <c r="AG52" s="1897" t="e">
        <f>IF(AG51="","",VLOOKUP(AG51,#REF!,10,FALSE))</f>
        <v>#REF!</v>
      </c>
      <c r="AH52" s="1897" t="str">
        <f>IF(AH51="","",VLOOKUP(AH51,#REF!,10,FALSE))</f>
        <v/>
      </c>
      <c r="AI52" s="1897" t="str">
        <f>IF(AI51="","",VLOOKUP(AI51,#REF!,10,FALSE))</f>
        <v/>
      </c>
      <c r="AJ52" s="1912" t="e">
        <f>IF(AJ51="","",VLOOKUP(AJ51,#REF!,10,FALSE))</f>
        <v>#REF!</v>
      </c>
      <c r="AK52" s="1885" t="e">
        <f>IF(AK51="","",VLOOKUP(AK51,#REF!,10,FALSE))</f>
        <v>#REF!</v>
      </c>
      <c r="AL52" s="1897" t="e">
        <f>IF(AL51="","",VLOOKUP(AL51,#REF!,10,FALSE))</f>
        <v>#REF!</v>
      </c>
      <c r="AM52" s="1897" t="e">
        <f>IF(AM51="","",VLOOKUP(AM51,#REF!,10,FALSE))</f>
        <v>#REF!</v>
      </c>
      <c r="AN52" s="1897" t="e">
        <f>IF(AN51="","",VLOOKUP(AN51,#REF!,10,FALSE))</f>
        <v>#REF!</v>
      </c>
      <c r="AO52" s="1897" t="str">
        <f>IF(AO51="","",VLOOKUP(AO51,#REF!,10,FALSE))</f>
        <v/>
      </c>
      <c r="AP52" s="1897" t="str">
        <f>IF(AP51="","",VLOOKUP(AP51,#REF!,10,FALSE))</f>
        <v/>
      </c>
      <c r="AQ52" s="1912" t="e">
        <f>IF(AQ51="","",VLOOKUP(AQ51,#REF!,10,FALSE))</f>
        <v>#REF!</v>
      </c>
      <c r="AR52" s="1885" t="e">
        <f>IF(AR51="","",VLOOKUP(AR51,#REF!,10,FALSE))</f>
        <v>#REF!</v>
      </c>
      <c r="AS52" s="1897" t="e">
        <f>IF(AS51="","",VLOOKUP(AS51,#REF!,10,FALSE))</f>
        <v>#REF!</v>
      </c>
      <c r="AT52" s="1897" t="e">
        <f>IF(AT51="","",VLOOKUP(AT51,#REF!,10,FALSE))</f>
        <v>#REF!</v>
      </c>
      <c r="AU52" s="1897" t="e">
        <f>IF(AU51="","",VLOOKUP(AU51,#REF!,10,FALSE))</f>
        <v>#REF!</v>
      </c>
      <c r="AV52" s="1897" t="str">
        <f>IF(AV51="","",VLOOKUP(AV51,#REF!,10,FALSE))</f>
        <v/>
      </c>
      <c r="AW52" s="1897" t="str">
        <f>IF(AW51="","",VLOOKUP(AW51,#REF!,10,FALSE))</f>
        <v/>
      </c>
      <c r="AX52" s="1912" t="e">
        <f>IF(AX51="","",VLOOKUP(AX51,#REF!,10,FALSE))</f>
        <v>#REF!</v>
      </c>
      <c r="AY52" s="1885" t="str">
        <f>IF(AY51="","",VLOOKUP(AY51,#REF!,10,FALSE))</f>
        <v/>
      </c>
      <c r="AZ52" s="1897" t="str">
        <f>IF(AZ51="","",VLOOKUP(AZ51,#REF!,10,FALSE))</f>
        <v/>
      </c>
      <c r="BA52" s="1897" t="str">
        <f>IF(BA51="","",VLOOKUP(BA51,#REF!,10,FALSE))</f>
        <v/>
      </c>
      <c r="BB52" s="1943" t="e">
        <f>IF($BE$3="４週",SUM(W52:AX52),IF($BE$3="暦月",SUM(W52:BA52),""))</f>
        <v>#REF!</v>
      </c>
      <c r="BC52" s="1951"/>
      <c r="BD52" s="1960" t="e">
        <f>IF($BE$3="４週",BB52/4,IF($BE$3="暦月",(BB52/($BE$8/7)),""))</f>
        <v>#REF!</v>
      </c>
      <c r="BE52" s="1951"/>
      <c r="BF52" s="1971"/>
      <c r="BG52" s="1976"/>
      <c r="BH52" s="1976"/>
      <c r="BI52" s="1976"/>
      <c r="BJ52" s="1987"/>
    </row>
    <row r="53" spans="2:62" ht="20.25" customHeight="1">
      <c r="B53" s="1742">
        <f>B51+1</f>
        <v>20</v>
      </c>
      <c r="C53" s="1756" t="s">
        <v>472</v>
      </c>
      <c r="D53" s="1767"/>
      <c r="E53" s="1775"/>
      <c r="F53" s="1780"/>
      <c r="G53" s="1775"/>
      <c r="H53" s="1780"/>
      <c r="I53" s="1788" t="s">
        <v>702</v>
      </c>
      <c r="J53" s="1802"/>
      <c r="K53" s="1808" t="s">
        <v>810</v>
      </c>
      <c r="L53" s="1824"/>
      <c r="M53" s="1824"/>
      <c r="N53" s="1767"/>
      <c r="O53" s="1831" t="s">
        <v>829</v>
      </c>
      <c r="P53" s="1836"/>
      <c r="Q53" s="1836"/>
      <c r="R53" s="1836"/>
      <c r="S53" s="1847"/>
      <c r="T53" s="1855" t="s">
        <v>770</v>
      </c>
      <c r="U53" s="1862"/>
      <c r="V53" s="1873"/>
      <c r="W53" s="1886"/>
      <c r="X53" s="1898"/>
      <c r="Y53" s="1898" t="s">
        <v>838</v>
      </c>
      <c r="Z53" s="1898" t="s">
        <v>838</v>
      </c>
      <c r="AA53" s="1898" t="s">
        <v>838</v>
      </c>
      <c r="AB53" s="1898" t="s">
        <v>838</v>
      </c>
      <c r="AC53" s="1913"/>
      <c r="AD53" s="1886"/>
      <c r="AE53" s="1898"/>
      <c r="AF53" s="1898" t="s">
        <v>838</v>
      </c>
      <c r="AG53" s="1898" t="s">
        <v>838</v>
      </c>
      <c r="AH53" s="1898" t="s">
        <v>838</v>
      </c>
      <c r="AI53" s="1898" t="s">
        <v>838</v>
      </c>
      <c r="AJ53" s="1913"/>
      <c r="AK53" s="1886"/>
      <c r="AL53" s="1898"/>
      <c r="AM53" s="1898" t="s">
        <v>838</v>
      </c>
      <c r="AN53" s="1898" t="s">
        <v>838</v>
      </c>
      <c r="AO53" s="1898" t="s">
        <v>838</v>
      </c>
      <c r="AP53" s="1898" t="s">
        <v>838</v>
      </c>
      <c r="AQ53" s="1913"/>
      <c r="AR53" s="1886"/>
      <c r="AS53" s="1898"/>
      <c r="AT53" s="1898" t="s">
        <v>838</v>
      </c>
      <c r="AU53" s="1898" t="s">
        <v>838</v>
      </c>
      <c r="AV53" s="1898" t="s">
        <v>838</v>
      </c>
      <c r="AW53" s="1898" t="s">
        <v>838</v>
      </c>
      <c r="AX53" s="1913"/>
      <c r="AY53" s="1886"/>
      <c r="AZ53" s="1898"/>
      <c r="BA53" s="1937"/>
      <c r="BB53" s="1944"/>
      <c r="BC53" s="1952"/>
      <c r="BD53" s="1961"/>
      <c r="BE53" s="1967"/>
      <c r="BF53" s="1972"/>
      <c r="BG53" s="1977"/>
      <c r="BH53" s="1977"/>
      <c r="BI53" s="1977"/>
      <c r="BJ53" s="1988"/>
    </row>
    <row r="54" spans="2:62" ht="20.25" customHeight="1">
      <c r="B54" s="1743"/>
      <c r="C54" s="1755"/>
      <c r="D54" s="1766"/>
      <c r="E54" s="1774"/>
      <c r="F54" s="1779" t="str">
        <f>C53</f>
        <v>訪問介護員</v>
      </c>
      <c r="G54" s="1774"/>
      <c r="H54" s="1779" t="str">
        <f>I53</f>
        <v>C</v>
      </c>
      <c r="I54" s="1787"/>
      <c r="J54" s="1801"/>
      <c r="K54" s="1807"/>
      <c r="L54" s="1823"/>
      <c r="M54" s="1823"/>
      <c r="N54" s="1766"/>
      <c r="O54" s="1831"/>
      <c r="P54" s="1836"/>
      <c r="Q54" s="1836"/>
      <c r="R54" s="1836"/>
      <c r="S54" s="1847"/>
      <c r="T54" s="1856" t="s">
        <v>128</v>
      </c>
      <c r="U54" s="1863"/>
      <c r="V54" s="1874"/>
      <c r="W54" s="1885" t="str">
        <f>IF(W53="","",VLOOKUP(W53,#REF!,10,FALSE))</f>
        <v/>
      </c>
      <c r="X54" s="1897" t="str">
        <f>IF(X53="","",VLOOKUP(X53,#REF!,10,FALSE))</f>
        <v/>
      </c>
      <c r="Y54" s="1897" t="e">
        <f>IF(Y53="","",VLOOKUP(Y53,#REF!,10,FALSE))</f>
        <v>#REF!</v>
      </c>
      <c r="Z54" s="1897" t="e">
        <f>IF(Z53="","",VLOOKUP(Z53,#REF!,10,FALSE))</f>
        <v>#REF!</v>
      </c>
      <c r="AA54" s="1897" t="e">
        <f>IF(AA53="","",VLOOKUP(AA53,#REF!,10,FALSE))</f>
        <v>#REF!</v>
      </c>
      <c r="AB54" s="1897" t="e">
        <f>IF(AB53="","",VLOOKUP(AB53,#REF!,10,FALSE))</f>
        <v>#REF!</v>
      </c>
      <c r="AC54" s="1912" t="str">
        <f>IF(AC53="","",VLOOKUP(AC53,#REF!,10,FALSE))</f>
        <v/>
      </c>
      <c r="AD54" s="1885" t="str">
        <f>IF(AD53="","",VLOOKUP(AD53,#REF!,10,FALSE))</f>
        <v/>
      </c>
      <c r="AE54" s="1897" t="str">
        <f>IF(AE53="","",VLOOKUP(AE53,#REF!,10,FALSE))</f>
        <v/>
      </c>
      <c r="AF54" s="1897" t="e">
        <f>IF(AF53="","",VLOOKUP(AF53,#REF!,10,FALSE))</f>
        <v>#REF!</v>
      </c>
      <c r="AG54" s="1897" t="e">
        <f>IF(AG53="","",VLOOKUP(AG53,#REF!,10,FALSE))</f>
        <v>#REF!</v>
      </c>
      <c r="AH54" s="1897" t="e">
        <f>IF(AH53="","",VLOOKUP(AH53,#REF!,10,FALSE))</f>
        <v>#REF!</v>
      </c>
      <c r="AI54" s="1897" t="e">
        <f>IF(AI53="","",VLOOKUP(AI53,#REF!,10,FALSE))</f>
        <v>#REF!</v>
      </c>
      <c r="AJ54" s="1912" t="str">
        <f>IF(AJ53="","",VLOOKUP(AJ53,#REF!,10,FALSE))</f>
        <v/>
      </c>
      <c r="AK54" s="1885" t="str">
        <f>IF(AK53="","",VLOOKUP(AK53,#REF!,10,FALSE))</f>
        <v/>
      </c>
      <c r="AL54" s="1897" t="str">
        <f>IF(AL53="","",VLOOKUP(AL53,#REF!,10,FALSE))</f>
        <v/>
      </c>
      <c r="AM54" s="1897" t="e">
        <f>IF(AM53="","",VLOOKUP(AM53,#REF!,10,FALSE))</f>
        <v>#REF!</v>
      </c>
      <c r="AN54" s="1897" t="e">
        <f>IF(AN53="","",VLOOKUP(AN53,#REF!,10,FALSE))</f>
        <v>#REF!</v>
      </c>
      <c r="AO54" s="1897" t="e">
        <f>IF(AO53="","",VLOOKUP(AO53,#REF!,10,FALSE))</f>
        <v>#REF!</v>
      </c>
      <c r="AP54" s="1897" t="e">
        <f>IF(AP53="","",VLOOKUP(AP53,#REF!,10,FALSE))</f>
        <v>#REF!</v>
      </c>
      <c r="AQ54" s="1912" t="str">
        <f>IF(AQ53="","",VLOOKUP(AQ53,#REF!,10,FALSE))</f>
        <v/>
      </c>
      <c r="AR54" s="1885" t="str">
        <f>IF(AR53="","",VLOOKUP(AR53,#REF!,10,FALSE))</f>
        <v/>
      </c>
      <c r="AS54" s="1897" t="str">
        <f>IF(AS53="","",VLOOKUP(AS53,#REF!,10,FALSE))</f>
        <v/>
      </c>
      <c r="AT54" s="1897" t="e">
        <f>IF(AT53="","",VLOOKUP(AT53,#REF!,10,FALSE))</f>
        <v>#REF!</v>
      </c>
      <c r="AU54" s="1897" t="e">
        <f>IF(AU53="","",VLOOKUP(AU53,#REF!,10,FALSE))</f>
        <v>#REF!</v>
      </c>
      <c r="AV54" s="1897" t="e">
        <f>IF(AV53="","",VLOOKUP(AV53,#REF!,10,FALSE))</f>
        <v>#REF!</v>
      </c>
      <c r="AW54" s="1897" t="e">
        <f>IF(AW53="","",VLOOKUP(AW53,#REF!,10,FALSE))</f>
        <v>#REF!</v>
      </c>
      <c r="AX54" s="1912" t="str">
        <f>IF(AX53="","",VLOOKUP(AX53,#REF!,10,FALSE))</f>
        <v/>
      </c>
      <c r="AY54" s="1885" t="str">
        <f>IF(AY53="","",VLOOKUP(AY53,#REF!,10,FALSE))</f>
        <v/>
      </c>
      <c r="AZ54" s="1897" t="str">
        <f>IF(AZ53="","",VLOOKUP(AZ53,#REF!,10,FALSE))</f>
        <v/>
      </c>
      <c r="BA54" s="1897" t="str">
        <f>IF(BA53="","",VLOOKUP(BA53,#REF!,10,FALSE))</f>
        <v/>
      </c>
      <c r="BB54" s="1943" t="e">
        <f>IF($BE$3="４週",SUM(W54:AX54),IF($BE$3="暦月",SUM(W54:BA54),""))</f>
        <v>#REF!</v>
      </c>
      <c r="BC54" s="1951"/>
      <c r="BD54" s="1960" t="e">
        <f>IF($BE$3="４週",BB54/4,IF($BE$3="暦月",(BB54/($BE$8/7)),""))</f>
        <v>#REF!</v>
      </c>
      <c r="BE54" s="1951"/>
      <c r="BF54" s="1971"/>
      <c r="BG54" s="1976"/>
      <c r="BH54" s="1976"/>
      <c r="BI54" s="1976"/>
      <c r="BJ54" s="1987"/>
    </row>
    <row r="55" spans="2:62" ht="20.25" customHeight="1">
      <c r="B55" s="1742">
        <f>B53+1</f>
        <v>21</v>
      </c>
      <c r="C55" s="1756" t="s">
        <v>788</v>
      </c>
      <c r="D55" s="1767"/>
      <c r="E55" s="1774"/>
      <c r="F55" s="1779"/>
      <c r="G55" s="1774"/>
      <c r="H55" s="1779"/>
      <c r="I55" s="1788" t="s">
        <v>751</v>
      </c>
      <c r="J55" s="1802"/>
      <c r="K55" s="1808" t="s">
        <v>811</v>
      </c>
      <c r="L55" s="1824"/>
      <c r="M55" s="1824"/>
      <c r="N55" s="1767"/>
      <c r="O55" s="1831" t="s">
        <v>19</v>
      </c>
      <c r="P55" s="1836"/>
      <c r="Q55" s="1836"/>
      <c r="R55" s="1836"/>
      <c r="S55" s="1847"/>
      <c r="T55" s="1857" t="s">
        <v>770</v>
      </c>
      <c r="U55" s="1864"/>
      <c r="V55" s="1875"/>
      <c r="W55" s="1886" t="s">
        <v>836</v>
      </c>
      <c r="X55" s="1898" t="s">
        <v>836</v>
      </c>
      <c r="Y55" s="1898"/>
      <c r="Z55" s="1898"/>
      <c r="AA55" s="1898" t="s">
        <v>836</v>
      </c>
      <c r="AB55" s="1898" t="s">
        <v>836</v>
      </c>
      <c r="AC55" s="1913" t="s">
        <v>836</v>
      </c>
      <c r="AD55" s="1886" t="s">
        <v>836</v>
      </c>
      <c r="AE55" s="1898" t="s">
        <v>836</v>
      </c>
      <c r="AF55" s="1898"/>
      <c r="AG55" s="1898"/>
      <c r="AH55" s="1898" t="s">
        <v>836</v>
      </c>
      <c r="AI55" s="1898" t="s">
        <v>836</v>
      </c>
      <c r="AJ55" s="1913" t="s">
        <v>836</v>
      </c>
      <c r="AK55" s="1886" t="s">
        <v>836</v>
      </c>
      <c r="AL55" s="1898" t="s">
        <v>836</v>
      </c>
      <c r="AM55" s="1898"/>
      <c r="AN55" s="1898"/>
      <c r="AO55" s="1898" t="s">
        <v>836</v>
      </c>
      <c r="AP55" s="1898" t="s">
        <v>836</v>
      </c>
      <c r="AQ55" s="1913" t="s">
        <v>836</v>
      </c>
      <c r="AR55" s="1886" t="s">
        <v>836</v>
      </c>
      <c r="AS55" s="1898" t="s">
        <v>836</v>
      </c>
      <c r="AT55" s="1898"/>
      <c r="AU55" s="1898"/>
      <c r="AV55" s="1898" t="s">
        <v>836</v>
      </c>
      <c r="AW55" s="1898" t="s">
        <v>836</v>
      </c>
      <c r="AX55" s="1913" t="s">
        <v>836</v>
      </c>
      <c r="AY55" s="1886"/>
      <c r="AZ55" s="1898"/>
      <c r="BA55" s="1937"/>
      <c r="BB55" s="1944"/>
      <c r="BC55" s="1952"/>
      <c r="BD55" s="1961"/>
      <c r="BE55" s="1967"/>
      <c r="BF55" s="1972"/>
      <c r="BG55" s="1977"/>
      <c r="BH55" s="1977"/>
      <c r="BI55" s="1977"/>
      <c r="BJ55" s="1988"/>
    </row>
    <row r="56" spans="2:62" ht="20.25" customHeight="1">
      <c r="B56" s="1743"/>
      <c r="C56" s="1755"/>
      <c r="D56" s="1766"/>
      <c r="E56" s="1774"/>
      <c r="F56" s="1779" t="str">
        <f>C55</f>
        <v>看護職員</v>
      </c>
      <c r="G56" s="1774"/>
      <c r="H56" s="1779" t="str">
        <f>I55</f>
        <v>A</v>
      </c>
      <c r="I56" s="1787"/>
      <c r="J56" s="1801"/>
      <c r="K56" s="1807"/>
      <c r="L56" s="1823"/>
      <c r="M56" s="1823"/>
      <c r="N56" s="1766"/>
      <c r="O56" s="1831"/>
      <c r="P56" s="1836"/>
      <c r="Q56" s="1836"/>
      <c r="R56" s="1836"/>
      <c r="S56" s="1847"/>
      <c r="T56" s="1856" t="s">
        <v>128</v>
      </c>
      <c r="U56" s="1863"/>
      <c r="V56" s="1874"/>
      <c r="W56" s="1885" t="e">
        <f>IF(W55="","",VLOOKUP(W55,#REF!,10,FALSE))</f>
        <v>#REF!</v>
      </c>
      <c r="X56" s="1897" t="e">
        <f>IF(X55="","",VLOOKUP(X55,#REF!,10,FALSE))</f>
        <v>#REF!</v>
      </c>
      <c r="Y56" s="1897" t="str">
        <f>IF(Y55="","",VLOOKUP(Y55,#REF!,10,FALSE))</f>
        <v/>
      </c>
      <c r="Z56" s="1897" t="str">
        <f>IF(Z55="","",VLOOKUP(Z55,#REF!,10,FALSE))</f>
        <v/>
      </c>
      <c r="AA56" s="1897" t="e">
        <f>IF(AA55="","",VLOOKUP(AA55,#REF!,10,FALSE))</f>
        <v>#REF!</v>
      </c>
      <c r="AB56" s="1897" t="e">
        <f>IF(AB55="","",VLOOKUP(AB55,#REF!,10,FALSE))</f>
        <v>#REF!</v>
      </c>
      <c r="AC56" s="1912" t="e">
        <f>IF(AC55="","",VLOOKUP(AC55,#REF!,10,FALSE))</f>
        <v>#REF!</v>
      </c>
      <c r="AD56" s="1885" t="e">
        <f>IF(AD55="","",VLOOKUP(AD55,#REF!,10,FALSE))</f>
        <v>#REF!</v>
      </c>
      <c r="AE56" s="1897" t="e">
        <f>IF(AE55="","",VLOOKUP(AE55,#REF!,10,FALSE))</f>
        <v>#REF!</v>
      </c>
      <c r="AF56" s="1897" t="str">
        <f>IF(AF55="","",VLOOKUP(AF55,#REF!,10,FALSE))</f>
        <v/>
      </c>
      <c r="AG56" s="1897" t="str">
        <f>IF(AG55="","",VLOOKUP(AG55,#REF!,10,FALSE))</f>
        <v/>
      </c>
      <c r="AH56" s="1897" t="e">
        <f>IF(AH55="","",VLOOKUP(AH55,#REF!,10,FALSE))</f>
        <v>#REF!</v>
      </c>
      <c r="AI56" s="1897" t="e">
        <f>IF(AI55="","",VLOOKUP(AI55,#REF!,10,FALSE))</f>
        <v>#REF!</v>
      </c>
      <c r="AJ56" s="1912" t="e">
        <f>IF(AJ55="","",VLOOKUP(AJ55,#REF!,10,FALSE))</f>
        <v>#REF!</v>
      </c>
      <c r="AK56" s="1885" t="e">
        <f>IF(AK55="","",VLOOKUP(AK55,#REF!,10,FALSE))</f>
        <v>#REF!</v>
      </c>
      <c r="AL56" s="1897" t="e">
        <f>IF(AL55="","",VLOOKUP(AL55,#REF!,10,FALSE))</f>
        <v>#REF!</v>
      </c>
      <c r="AM56" s="1897" t="str">
        <f>IF(AM55="","",VLOOKUP(AM55,#REF!,10,FALSE))</f>
        <v/>
      </c>
      <c r="AN56" s="1897" t="str">
        <f>IF(AN55="","",VLOOKUP(AN55,#REF!,10,FALSE))</f>
        <v/>
      </c>
      <c r="AO56" s="1897" t="e">
        <f>IF(AO55="","",VLOOKUP(AO55,#REF!,10,FALSE))</f>
        <v>#REF!</v>
      </c>
      <c r="AP56" s="1897" t="e">
        <f>IF(AP55="","",VLOOKUP(AP55,#REF!,10,FALSE))</f>
        <v>#REF!</v>
      </c>
      <c r="AQ56" s="1912" t="e">
        <f>IF(AQ55="","",VLOOKUP(AQ55,#REF!,10,FALSE))</f>
        <v>#REF!</v>
      </c>
      <c r="AR56" s="1885" t="e">
        <f>IF(AR55="","",VLOOKUP(AR55,#REF!,10,FALSE))</f>
        <v>#REF!</v>
      </c>
      <c r="AS56" s="1897" t="e">
        <f>IF(AS55="","",VLOOKUP(AS55,#REF!,10,FALSE))</f>
        <v>#REF!</v>
      </c>
      <c r="AT56" s="1897" t="str">
        <f>IF(AT55="","",VLOOKUP(AT55,#REF!,10,FALSE))</f>
        <v/>
      </c>
      <c r="AU56" s="1897" t="str">
        <f>IF(AU55="","",VLOOKUP(AU55,#REF!,10,FALSE))</f>
        <v/>
      </c>
      <c r="AV56" s="1897" t="e">
        <f>IF(AV55="","",VLOOKUP(AV55,#REF!,10,FALSE))</f>
        <v>#REF!</v>
      </c>
      <c r="AW56" s="1897" t="e">
        <f>IF(AW55="","",VLOOKUP(AW55,#REF!,10,FALSE))</f>
        <v>#REF!</v>
      </c>
      <c r="AX56" s="1912" t="e">
        <f>IF(AX55="","",VLOOKUP(AX55,#REF!,10,FALSE))</f>
        <v>#REF!</v>
      </c>
      <c r="AY56" s="1885" t="str">
        <f>IF(AY55="","",VLOOKUP(AY55,#REF!,10,FALSE))</f>
        <v/>
      </c>
      <c r="AZ56" s="1897" t="str">
        <f>IF(AZ55="","",VLOOKUP(AZ55,#REF!,10,FALSE))</f>
        <v/>
      </c>
      <c r="BA56" s="1897" t="str">
        <f>IF(BA55="","",VLOOKUP(BA55,#REF!,10,FALSE))</f>
        <v/>
      </c>
      <c r="BB56" s="1943" t="e">
        <f>IF($BE$3="４週",SUM(W56:AX56),IF($BE$3="暦月",SUM(W56:BA56),""))</f>
        <v>#REF!</v>
      </c>
      <c r="BC56" s="1951"/>
      <c r="BD56" s="1960" t="e">
        <f>IF($BE$3="４週",BB56/4,IF($BE$3="暦月",(BB56/($BE$8/7)),""))</f>
        <v>#REF!</v>
      </c>
      <c r="BE56" s="1951"/>
      <c r="BF56" s="1971"/>
      <c r="BG56" s="1976"/>
      <c r="BH56" s="1976"/>
      <c r="BI56" s="1976"/>
      <c r="BJ56" s="1987"/>
    </row>
    <row r="57" spans="2:62" ht="20.25" customHeight="1">
      <c r="B57" s="1742">
        <f>B55+1</f>
        <v>22</v>
      </c>
      <c r="C57" s="1756" t="s">
        <v>788</v>
      </c>
      <c r="D57" s="1767"/>
      <c r="E57" s="1774"/>
      <c r="F57" s="1779"/>
      <c r="G57" s="1774"/>
      <c r="H57" s="1779"/>
      <c r="I57" s="1788" t="s">
        <v>751</v>
      </c>
      <c r="J57" s="1802"/>
      <c r="K57" s="1808" t="s">
        <v>813</v>
      </c>
      <c r="L57" s="1824"/>
      <c r="M57" s="1824"/>
      <c r="N57" s="1767"/>
      <c r="O57" s="1831" t="s">
        <v>830</v>
      </c>
      <c r="P57" s="1836"/>
      <c r="Q57" s="1836"/>
      <c r="R57" s="1836"/>
      <c r="S57" s="1847"/>
      <c r="T57" s="1857" t="s">
        <v>770</v>
      </c>
      <c r="U57" s="1864"/>
      <c r="V57" s="1875"/>
      <c r="W57" s="1886" t="s">
        <v>838</v>
      </c>
      <c r="X57" s="1898" t="s">
        <v>838</v>
      </c>
      <c r="Y57" s="1898"/>
      <c r="Z57" s="1898"/>
      <c r="AA57" s="1898" t="s">
        <v>838</v>
      </c>
      <c r="AB57" s="1898" t="s">
        <v>838</v>
      </c>
      <c r="AC57" s="1913" t="s">
        <v>838</v>
      </c>
      <c r="AD57" s="1886" t="s">
        <v>838</v>
      </c>
      <c r="AE57" s="1898" t="s">
        <v>838</v>
      </c>
      <c r="AF57" s="1898"/>
      <c r="AG57" s="1898"/>
      <c r="AH57" s="1898" t="s">
        <v>838</v>
      </c>
      <c r="AI57" s="1898" t="s">
        <v>838</v>
      </c>
      <c r="AJ57" s="1913" t="s">
        <v>838</v>
      </c>
      <c r="AK57" s="1886" t="s">
        <v>838</v>
      </c>
      <c r="AL57" s="1898" t="s">
        <v>838</v>
      </c>
      <c r="AM57" s="1898"/>
      <c r="AN57" s="1898"/>
      <c r="AO57" s="1898" t="s">
        <v>838</v>
      </c>
      <c r="AP57" s="1898" t="s">
        <v>838</v>
      </c>
      <c r="AQ57" s="1913" t="s">
        <v>838</v>
      </c>
      <c r="AR57" s="1886" t="s">
        <v>838</v>
      </c>
      <c r="AS57" s="1898" t="s">
        <v>838</v>
      </c>
      <c r="AT57" s="1898"/>
      <c r="AU57" s="1898"/>
      <c r="AV57" s="1898" t="s">
        <v>838</v>
      </c>
      <c r="AW57" s="1898" t="s">
        <v>838</v>
      </c>
      <c r="AX57" s="1913" t="s">
        <v>838</v>
      </c>
      <c r="AY57" s="1886"/>
      <c r="AZ57" s="1898"/>
      <c r="BA57" s="1937"/>
      <c r="BB57" s="1944"/>
      <c r="BC57" s="1952"/>
      <c r="BD57" s="1961"/>
      <c r="BE57" s="1967"/>
      <c r="BF57" s="1972"/>
      <c r="BG57" s="1977"/>
      <c r="BH57" s="1977"/>
      <c r="BI57" s="1977"/>
      <c r="BJ57" s="1988"/>
    </row>
    <row r="58" spans="2:62" ht="20.25" customHeight="1">
      <c r="B58" s="1743"/>
      <c r="C58" s="1755"/>
      <c r="D58" s="1766"/>
      <c r="E58" s="1774"/>
      <c r="F58" s="1779" t="str">
        <f>C57</f>
        <v>看護職員</v>
      </c>
      <c r="G58" s="1774"/>
      <c r="H58" s="1779" t="str">
        <f>I57</f>
        <v>A</v>
      </c>
      <c r="I58" s="1787"/>
      <c r="J58" s="1801"/>
      <c r="K58" s="1807"/>
      <c r="L58" s="1823"/>
      <c r="M58" s="1823"/>
      <c r="N58" s="1766"/>
      <c r="O58" s="1831"/>
      <c r="P58" s="1836"/>
      <c r="Q58" s="1836"/>
      <c r="R58" s="1836"/>
      <c r="S58" s="1847"/>
      <c r="T58" s="1856" t="s">
        <v>128</v>
      </c>
      <c r="U58" s="1863"/>
      <c r="V58" s="1874"/>
      <c r="W58" s="1885" t="e">
        <f>IF(W57="","",VLOOKUP(W57,#REF!,10,FALSE))</f>
        <v>#REF!</v>
      </c>
      <c r="X58" s="1897" t="e">
        <f>IF(X57="","",VLOOKUP(X57,#REF!,10,FALSE))</f>
        <v>#REF!</v>
      </c>
      <c r="Y58" s="1897" t="str">
        <f>IF(Y57="","",VLOOKUP(Y57,#REF!,10,FALSE))</f>
        <v/>
      </c>
      <c r="Z58" s="1897" t="str">
        <f>IF(Z57="","",VLOOKUP(Z57,#REF!,10,FALSE))</f>
        <v/>
      </c>
      <c r="AA58" s="1897" t="e">
        <f>IF(AA57="","",VLOOKUP(AA57,#REF!,10,FALSE))</f>
        <v>#REF!</v>
      </c>
      <c r="AB58" s="1897" t="e">
        <f>IF(AB57="","",VLOOKUP(AB57,#REF!,10,FALSE))</f>
        <v>#REF!</v>
      </c>
      <c r="AC58" s="1912" t="e">
        <f>IF(AC57="","",VLOOKUP(AC57,#REF!,10,FALSE))</f>
        <v>#REF!</v>
      </c>
      <c r="AD58" s="1885" t="e">
        <f>IF(AD57="","",VLOOKUP(AD57,#REF!,10,FALSE))</f>
        <v>#REF!</v>
      </c>
      <c r="AE58" s="1897" t="e">
        <f>IF(AE57="","",VLOOKUP(AE57,#REF!,10,FALSE))</f>
        <v>#REF!</v>
      </c>
      <c r="AF58" s="1897" t="str">
        <f>IF(AF57="","",VLOOKUP(AF57,#REF!,10,FALSE))</f>
        <v/>
      </c>
      <c r="AG58" s="1897" t="str">
        <f>IF(AG57="","",VLOOKUP(AG57,#REF!,10,FALSE))</f>
        <v/>
      </c>
      <c r="AH58" s="1897" t="e">
        <f>IF(AH57="","",VLOOKUP(AH57,#REF!,10,FALSE))</f>
        <v>#REF!</v>
      </c>
      <c r="AI58" s="1897" t="e">
        <f>IF(AI57="","",VLOOKUP(AI57,#REF!,10,FALSE))</f>
        <v>#REF!</v>
      </c>
      <c r="AJ58" s="1912" t="e">
        <f>IF(AJ57="","",VLOOKUP(AJ57,#REF!,10,FALSE))</f>
        <v>#REF!</v>
      </c>
      <c r="AK58" s="1885" t="e">
        <f>IF(AK57="","",VLOOKUP(AK57,#REF!,10,FALSE))</f>
        <v>#REF!</v>
      </c>
      <c r="AL58" s="1897" t="e">
        <f>IF(AL57="","",VLOOKUP(AL57,#REF!,10,FALSE))</f>
        <v>#REF!</v>
      </c>
      <c r="AM58" s="1897" t="str">
        <f>IF(AM57="","",VLOOKUP(AM57,#REF!,10,FALSE))</f>
        <v/>
      </c>
      <c r="AN58" s="1897" t="str">
        <f>IF(AN57="","",VLOOKUP(AN57,#REF!,10,FALSE))</f>
        <v/>
      </c>
      <c r="AO58" s="1897" t="e">
        <f>IF(AO57="","",VLOOKUP(AO57,#REF!,10,FALSE))</f>
        <v>#REF!</v>
      </c>
      <c r="AP58" s="1897" t="e">
        <f>IF(AP57="","",VLOOKUP(AP57,#REF!,10,FALSE))</f>
        <v>#REF!</v>
      </c>
      <c r="AQ58" s="1912" t="e">
        <f>IF(AQ57="","",VLOOKUP(AQ57,#REF!,10,FALSE))</f>
        <v>#REF!</v>
      </c>
      <c r="AR58" s="1885" t="e">
        <f>IF(AR57="","",VLOOKUP(AR57,#REF!,10,FALSE))</f>
        <v>#REF!</v>
      </c>
      <c r="AS58" s="1897" t="e">
        <f>IF(AS57="","",VLOOKUP(AS57,#REF!,10,FALSE))</f>
        <v>#REF!</v>
      </c>
      <c r="AT58" s="1897" t="str">
        <f>IF(AT57="","",VLOOKUP(AT57,#REF!,10,FALSE))</f>
        <v/>
      </c>
      <c r="AU58" s="1897" t="str">
        <f>IF(AU57="","",VLOOKUP(AU57,#REF!,10,FALSE))</f>
        <v/>
      </c>
      <c r="AV58" s="1897" t="e">
        <f>IF(AV57="","",VLOOKUP(AV57,#REF!,10,FALSE))</f>
        <v>#REF!</v>
      </c>
      <c r="AW58" s="1897" t="e">
        <f>IF(AW57="","",VLOOKUP(AW57,#REF!,10,FALSE))</f>
        <v>#REF!</v>
      </c>
      <c r="AX58" s="1912" t="e">
        <f>IF(AX57="","",VLOOKUP(AX57,#REF!,10,FALSE))</f>
        <v>#REF!</v>
      </c>
      <c r="AY58" s="1885" t="str">
        <f>IF(AY57="","",VLOOKUP(AY57,#REF!,10,FALSE))</f>
        <v/>
      </c>
      <c r="AZ58" s="1897" t="str">
        <f>IF(AZ57="","",VLOOKUP(AZ57,#REF!,10,FALSE))</f>
        <v/>
      </c>
      <c r="BA58" s="1897" t="str">
        <f>IF(BA57="","",VLOOKUP(BA57,#REF!,10,FALSE))</f>
        <v/>
      </c>
      <c r="BB58" s="1943" t="e">
        <f>IF($BE$3="４週",SUM(W58:AX58),IF($BE$3="暦月",SUM(W58:BA58),""))</f>
        <v>#REF!</v>
      </c>
      <c r="BC58" s="1951"/>
      <c r="BD58" s="1960" t="e">
        <f>IF($BE$3="４週",BB58/4,IF($BE$3="暦月",(BB58/($BE$8/7)),""))</f>
        <v>#REF!</v>
      </c>
      <c r="BE58" s="1951"/>
      <c r="BF58" s="1971"/>
      <c r="BG58" s="1976"/>
      <c r="BH58" s="1976"/>
      <c r="BI58" s="1976"/>
      <c r="BJ58" s="1987"/>
    </row>
    <row r="59" spans="2:62" ht="20.25" customHeight="1">
      <c r="B59" s="1742">
        <f>B57+1</f>
        <v>23</v>
      </c>
      <c r="C59" s="1756" t="s">
        <v>788</v>
      </c>
      <c r="D59" s="1767"/>
      <c r="E59" s="1774"/>
      <c r="F59" s="1779"/>
      <c r="G59" s="1774"/>
      <c r="H59" s="1779"/>
      <c r="I59" s="1788" t="s">
        <v>751</v>
      </c>
      <c r="J59" s="1802"/>
      <c r="K59" s="1808" t="s">
        <v>673</v>
      </c>
      <c r="L59" s="1824"/>
      <c r="M59" s="1824"/>
      <c r="N59" s="1767"/>
      <c r="O59" s="1831" t="s">
        <v>70</v>
      </c>
      <c r="P59" s="1836"/>
      <c r="Q59" s="1836"/>
      <c r="R59" s="1836"/>
      <c r="S59" s="1847"/>
      <c r="T59" s="1857" t="s">
        <v>770</v>
      </c>
      <c r="U59" s="1864"/>
      <c r="V59" s="1875"/>
      <c r="W59" s="1886" t="s">
        <v>837</v>
      </c>
      <c r="X59" s="1898" t="s">
        <v>837</v>
      </c>
      <c r="Y59" s="1898"/>
      <c r="Z59" s="1898"/>
      <c r="AA59" s="1898" t="s">
        <v>837</v>
      </c>
      <c r="AB59" s="1898" t="s">
        <v>837</v>
      </c>
      <c r="AC59" s="1913" t="s">
        <v>837</v>
      </c>
      <c r="AD59" s="1886" t="s">
        <v>837</v>
      </c>
      <c r="AE59" s="1898" t="s">
        <v>837</v>
      </c>
      <c r="AF59" s="1898"/>
      <c r="AG59" s="1898"/>
      <c r="AH59" s="1898" t="s">
        <v>837</v>
      </c>
      <c r="AI59" s="1898" t="s">
        <v>837</v>
      </c>
      <c r="AJ59" s="1913" t="s">
        <v>837</v>
      </c>
      <c r="AK59" s="1886" t="s">
        <v>837</v>
      </c>
      <c r="AL59" s="1898" t="s">
        <v>837</v>
      </c>
      <c r="AM59" s="1898"/>
      <c r="AN59" s="1898"/>
      <c r="AO59" s="1898" t="s">
        <v>837</v>
      </c>
      <c r="AP59" s="1898" t="s">
        <v>837</v>
      </c>
      <c r="AQ59" s="1913" t="s">
        <v>837</v>
      </c>
      <c r="AR59" s="1886" t="s">
        <v>837</v>
      </c>
      <c r="AS59" s="1898" t="s">
        <v>837</v>
      </c>
      <c r="AT59" s="1898"/>
      <c r="AU59" s="1898"/>
      <c r="AV59" s="1898" t="s">
        <v>837</v>
      </c>
      <c r="AW59" s="1898" t="s">
        <v>837</v>
      </c>
      <c r="AX59" s="1913" t="s">
        <v>837</v>
      </c>
      <c r="AY59" s="1886"/>
      <c r="AZ59" s="1898"/>
      <c r="BA59" s="1937"/>
      <c r="BB59" s="1944"/>
      <c r="BC59" s="1952"/>
      <c r="BD59" s="1961"/>
      <c r="BE59" s="1967"/>
      <c r="BF59" s="1972"/>
      <c r="BG59" s="1977"/>
      <c r="BH59" s="1977"/>
      <c r="BI59" s="1977"/>
      <c r="BJ59" s="1988"/>
    </row>
    <row r="60" spans="2:62" ht="20.25" customHeight="1">
      <c r="B60" s="1743"/>
      <c r="C60" s="1755"/>
      <c r="D60" s="1766"/>
      <c r="E60" s="1774"/>
      <c r="F60" s="1779" t="str">
        <f>C59</f>
        <v>看護職員</v>
      </c>
      <c r="G60" s="1774"/>
      <c r="H60" s="1779" t="str">
        <f>I59</f>
        <v>A</v>
      </c>
      <c r="I60" s="1787"/>
      <c r="J60" s="1801"/>
      <c r="K60" s="1807"/>
      <c r="L60" s="1823"/>
      <c r="M60" s="1823"/>
      <c r="N60" s="1766"/>
      <c r="O60" s="1831"/>
      <c r="P60" s="1836"/>
      <c r="Q60" s="1836"/>
      <c r="R60" s="1836"/>
      <c r="S60" s="1847"/>
      <c r="T60" s="1856" t="s">
        <v>128</v>
      </c>
      <c r="U60" s="1863"/>
      <c r="V60" s="1874"/>
      <c r="W60" s="1885" t="e">
        <f>IF(W59="","",VLOOKUP(W59,#REF!,10,FALSE))</f>
        <v>#REF!</v>
      </c>
      <c r="X60" s="1897" t="e">
        <f>IF(X59="","",VLOOKUP(X59,#REF!,10,FALSE))</f>
        <v>#REF!</v>
      </c>
      <c r="Y60" s="1897" t="str">
        <f>IF(Y59="","",VLOOKUP(Y59,#REF!,10,FALSE))</f>
        <v/>
      </c>
      <c r="Z60" s="1897" t="str">
        <f>IF(Z59="","",VLOOKUP(Z59,#REF!,10,FALSE))</f>
        <v/>
      </c>
      <c r="AA60" s="1897" t="e">
        <f>IF(AA59="","",VLOOKUP(AA59,#REF!,10,FALSE))</f>
        <v>#REF!</v>
      </c>
      <c r="AB60" s="1897" t="e">
        <f>IF(AB59="","",VLOOKUP(AB59,#REF!,10,FALSE))</f>
        <v>#REF!</v>
      </c>
      <c r="AC60" s="1912" t="e">
        <f>IF(AC59="","",VLOOKUP(AC59,#REF!,10,FALSE))</f>
        <v>#REF!</v>
      </c>
      <c r="AD60" s="1885" t="e">
        <f>IF(AD59="","",VLOOKUP(AD59,#REF!,10,FALSE))</f>
        <v>#REF!</v>
      </c>
      <c r="AE60" s="1897" t="e">
        <f>IF(AE59="","",VLOOKUP(AE59,#REF!,10,FALSE))</f>
        <v>#REF!</v>
      </c>
      <c r="AF60" s="1897" t="str">
        <f>IF(AF59="","",VLOOKUP(AF59,#REF!,10,FALSE))</f>
        <v/>
      </c>
      <c r="AG60" s="1897" t="str">
        <f>IF(AG59="","",VLOOKUP(AG59,#REF!,10,FALSE))</f>
        <v/>
      </c>
      <c r="AH60" s="1897" t="e">
        <f>IF(AH59="","",VLOOKUP(AH59,#REF!,10,FALSE))</f>
        <v>#REF!</v>
      </c>
      <c r="AI60" s="1897" t="e">
        <f>IF(AI59="","",VLOOKUP(AI59,#REF!,10,FALSE))</f>
        <v>#REF!</v>
      </c>
      <c r="AJ60" s="1912" t="e">
        <f>IF(AJ59="","",VLOOKUP(AJ59,#REF!,10,FALSE))</f>
        <v>#REF!</v>
      </c>
      <c r="AK60" s="1885" t="e">
        <f>IF(AK59="","",VLOOKUP(AK59,#REF!,10,FALSE))</f>
        <v>#REF!</v>
      </c>
      <c r="AL60" s="1897" t="e">
        <f>IF(AL59="","",VLOOKUP(AL59,#REF!,10,FALSE))</f>
        <v>#REF!</v>
      </c>
      <c r="AM60" s="1897" t="str">
        <f>IF(AM59="","",VLOOKUP(AM59,#REF!,10,FALSE))</f>
        <v/>
      </c>
      <c r="AN60" s="1897" t="str">
        <f>IF(AN59="","",VLOOKUP(AN59,#REF!,10,FALSE))</f>
        <v/>
      </c>
      <c r="AO60" s="1897" t="e">
        <f>IF(AO59="","",VLOOKUP(AO59,#REF!,10,FALSE))</f>
        <v>#REF!</v>
      </c>
      <c r="AP60" s="1897" t="e">
        <f>IF(AP59="","",VLOOKUP(AP59,#REF!,10,FALSE))</f>
        <v>#REF!</v>
      </c>
      <c r="AQ60" s="1912" t="e">
        <f>IF(AQ59="","",VLOOKUP(AQ59,#REF!,10,FALSE))</f>
        <v>#REF!</v>
      </c>
      <c r="AR60" s="1885" t="e">
        <f>IF(AR59="","",VLOOKUP(AR59,#REF!,10,FALSE))</f>
        <v>#REF!</v>
      </c>
      <c r="AS60" s="1897" t="e">
        <f>IF(AS59="","",VLOOKUP(AS59,#REF!,10,FALSE))</f>
        <v>#REF!</v>
      </c>
      <c r="AT60" s="1897" t="str">
        <f>IF(AT59="","",VLOOKUP(AT59,#REF!,10,FALSE))</f>
        <v/>
      </c>
      <c r="AU60" s="1897" t="str">
        <f>IF(AU59="","",VLOOKUP(AU59,#REF!,10,FALSE))</f>
        <v/>
      </c>
      <c r="AV60" s="1897" t="e">
        <f>IF(AV59="","",VLOOKUP(AV59,#REF!,10,FALSE))</f>
        <v>#REF!</v>
      </c>
      <c r="AW60" s="1897" t="e">
        <f>IF(AW59="","",VLOOKUP(AW59,#REF!,10,FALSE))</f>
        <v>#REF!</v>
      </c>
      <c r="AX60" s="1912" t="e">
        <f>IF(AX59="","",VLOOKUP(AX59,#REF!,10,FALSE))</f>
        <v>#REF!</v>
      </c>
      <c r="AY60" s="1885" t="str">
        <f>IF(AY59="","",VLOOKUP(AY59,#REF!,10,FALSE))</f>
        <v/>
      </c>
      <c r="AZ60" s="1897" t="str">
        <f>IF(AZ59="","",VLOOKUP(AZ59,#REF!,10,FALSE))</f>
        <v/>
      </c>
      <c r="BA60" s="1897" t="str">
        <f>IF(BA59="","",VLOOKUP(BA59,#REF!,10,FALSE))</f>
        <v/>
      </c>
      <c r="BB60" s="1943" t="e">
        <f>IF($BE$3="４週",SUM(W60:AX60),IF($BE$3="暦月",SUM(W60:BA60),""))</f>
        <v>#REF!</v>
      </c>
      <c r="BC60" s="1951"/>
      <c r="BD60" s="1960" t="e">
        <f>IF($BE$3="４週",BB60/4,IF($BE$3="暦月",(BB60/($BE$8/7)),""))</f>
        <v>#REF!</v>
      </c>
      <c r="BE60" s="1951"/>
      <c r="BF60" s="1971"/>
      <c r="BG60" s="1976"/>
      <c r="BH60" s="1976"/>
      <c r="BI60" s="1976"/>
      <c r="BJ60" s="1987"/>
    </row>
    <row r="61" spans="2:62" ht="20.25" customHeight="1">
      <c r="B61" s="1742">
        <f>B59+1</f>
        <v>24</v>
      </c>
      <c r="C61" s="1756" t="s">
        <v>788</v>
      </c>
      <c r="D61" s="1767"/>
      <c r="E61" s="1774"/>
      <c r="F61" s="1779"/>
      <c r="G61" s="1774"/>
      <c r="H61" s="1779"/>
      <c r="I61" s="1788" t="s">
        <v>751</v>
      </c>
      <c r="J61" s="1802"/>
      <c r="K61" s="1808" t="s">
        <v>673</v>
      </c>
      <c r="L61" s="1824"/>
      <c r="M61" s="1824"/>
      <c r="N61" s="1767"/>
      <c r="O61" s="1831" t="s">
        <v>750</v>
      </c>
      <c r="P61" s="1836"/>
      <c r="Q61" s="1836"/>
      <c r="R61" s="1836"/>
      <c r="S61" s="1847"/>
      <c r="T61" s="1857" t="s">
        <v>770</v>
      </c>
      <c r="U61" s="1864"/>
      <c r="V61" s="1875"/>
      <c r="W61" s="1886" t="s">
        <v>836</v>
      </c>
      <c r="X61" s="1898" t="s">
        <v>836</v>
      </c>
      <c r="Y61" s="1898" t="s">
        <v>836</v>
      </c>
      <c r="Z61" s="1898" t="s">
        <v>836</v>
      </c>
      <c r="AA61" s="1898"/>
      <c r="AB61" s="1898"/>
      <c r="AC61" s="1913" t="s">
        <v>836</v>
      </c>
      <c r="AD61" s="1886" t="s">
        <v>836</v>
      </c>
      <c r="AE61" s="1898" t="s">
        <v>836</v>
      </c>
      <c r="AF61" s="1898" t="s">
        <v>836</v>
      </c>
      <c r="AG61" s="1898" t="s">
        <v>836</v>
      </c>
      <c r="AH61" s="1898"/>
      <c r="AI61" s="1898"/>
      <c r="AJ61" s="1913" t="s">
        <v>836</v>
      </c>
      <c r="AK61" s="1886" t="s">
        <v>836</v>
      </c>
      <c r="AL61" s="1898" t="s">
        <v>836</v>
      </c>
      <c r="AM61" s="1898" t="s">
        <v>836</v>
      </c>
      <c r="AN61" s="1898" t="s">
        <v>836</v>
      </c>
      <c r="AO61" s="1898"/>
      <c r="AP61" s="1898"/>
      <c r="AQ61" s="1913" t="s">
        <v>836</v>
      </c>
      <c r="AR61" s="1886" t="s">
        <v>836</v>
      </c>
      <c r="AS61" s="1898" t="s">
        <v>836</v>
      </c>
      <c r="AT61" s="1898" t="s">
        <v>836</v>
      </c>
      <c r="AU61" s="1898" t="s">
        <v>836</v>
      </c>
      <c r="AV61" s="1898"/>
      <c r="AW61" s="1898"/>
      <c r="AX61" s="1913" t="s">
        <v>836</v>
      </c>
      <c r="AY61" s="1886"/>
      <c r="AZ61" s="1898"/>
      <c r="BA61" s="1937"/>
      <c r="BB61" s="1944"/>
      <c r="BC61" s="1952"/>
      <c r="BD61" s="1961"/>
      <c r="BE61" s="1967"/>
      <c r="BF61" s="1972"/>
      <c r="BG61" s="1977"/>
      <c r="BH61" s="1977"/>
      <c r="BI61" s="1977"/>
      <c r="BJ61" s="1988"/>
    </row>
    <row r="62" spans="2:62" ht="20.25" customHeight="1">
      <c r="B62" s="1743"/>
      <c r="C62" s="1755"/>
      <c r="D62" s="1766"/>
      <c r="E62" s="1774"/>
      <c r="F62" s="1779" t="str">
        <f>C61</f>
        <v>看護職員</v>
      </c>
      <c r="G62" s="1774"/>
      <c r="H62" s="1779" t="str">
        <f>I61</f>
        <v>A</v>
      </c>
      <c r="I62" s="1787"/>
      <c r="J62" s="1801"/>
      <c r="K62" s="1807"/>
      <c r="L62" s="1823"/>
      <c r="M62" s="1823"/>
      <c r="N62" s="1766"/>
      <c r="O62" s="1831"/>
      <c r="P62" s="1836"/>
      <c r="Q62" s="1836"/>
      <c r="R62" s="1836"/>
      <c r="S62" s="1847"/>
      <c r="T62" s="1856" t="s">
        <v>128</v>
      </c>
      <c r="U62" s="1863"/>
      <c r="V62" s="1874"/>
      <c r="W62" s="1885" t="e">
        <f>IF(W61="","",VLOOKUP(W61,#REF!,10,FALSE))</f>
        <v>#REF!</v>
      </c>
      <c r="X62" s="1897" t="e">
        <f>IF(X61="","",VLOOKUP(X61,#REF!,10,FALSE))</f>
        <v>#REF!</v>
      </c>
      <c r="Y62" s="1897" t="e">
        <f>IF(Y61="","",VLOOKUP(Y61,#REF!,10,FALSE))</f>
        <v>#REF!</v>
      </c>
      <c r="Z62" s="1897" t="e">
        <f>IF(Z61="","",VLOOKUP(Z61,#REF!,10,FALSE))</f>
        <v>#REF!</v>
      </c>
      <c r="AA62" s="1897" t="str">
        <f>IF(AA61="","",VLOOKUP(AA61,#REF!,10,FALSE))</f>
        <v/>
      </c>
      <c r="AB62" s="1897" t="str">
        <f>IF(AB61="","",VLOOKUP(AB61,#REF!,10,FALSE))</f>
        <v/>
      </c>
      <c r="AC62" s="1912" t="e">
        <f>IF(AC61="","",VLOOKUP(AC61,#REF!,10,FALSE))</f>
        <v>#REF!</v>
      </c>
      <c r="AD62" s="1885" t="e">
        <f>IF(AD61="","",VLOOKUP(AD61,#REF!,10,FALSE))</f>
        <v>#REF!</v>
      </c>
      <c r="AE62" s="1897" t="e">
        <f>IF(AE61="","",VLOOKUP(AE61,#REF!,10,FALSE))</f>
        <v>#REF!</v>
      </c>
      <c r="AF62" s="1897" t="e">
        <f>IF(AF61="","",VLOOKUP(AF61,#REF!,10,FALSE))</f>
        <v>#REF!</v>
      </c>
      <c r="AG62" s="1897" t="e">
        <f>IF(AG61="","",VLOOKUP(AG61,#REF!,10,FALSE))</f>
        <v>#REF!</v>
      </c>
      <c r="AH62" s="1897" t="str">
        <f>IF(AH61="","",VLOOKUP(AH61,#REF!,10,FALSE))</f>
        <v/>
      </c>
      <c r="AI62" s="1897" t="str">
        <f>IF(AI61="","",VLOOKUP(AI61,#REF!,10,FALSE))</f>
        <v/>
      </c>
      <c r="AJ62" s="1912" t="e">
        <f>IF(AJ61="","",VLOOKUP(AJ61,#REF!,10,FALSE))</f>
        <v>#REF!</v>
      </c>
      <c r="AK62" s="1885" t="e">
        <f>IF(AK61="","",VLOOKUP(AK61,#REF!,10,FALSE))</f>
        <v>#REF!</v>
      </c>
      <c r="AL62" s="1897" t="e">
        <f>IF(AL61="","",VLOOKUP(AL61,#REF!,10,FALSE))</f>
        <v>#REF!</v>
      </c>
      <c r="AM62" s="1897" t="e">
        <f>IF(AM61="","",VLOOKUP(AM61,#REF!,10,FALSE))</f>
        <v>#REF!</v>
      </c>
      <c r="AN62" s="1897" t="e">
        <f>IF(AN61="","",VLOOKUP(AN61,#REF!,10,FALSE))</f>
        <v>#REF!</v>
      </c>
      <c r="AO62" s="1897" t="str">
        <f>IF(AO61="","",VLOOKUP(AO61,#REF!,10,FALSE))</f>
        <v/>
      </c>
      <c r="AP62" s="1897" t="str">
        <f>IF(AP61="","",VLOOKUP(AP61,#REF!,10,FALSE))</f>
        <v/>
      </c>
      <c r="AQ62" s="1912" t="e">
        <f>IF(AQ61="","",VLOOKUP(AQ61,#REF!,10,FALSE))</f>
        <v>#REF!</v>
      </c>
      <c r="AR62" s="1885" t="e">
        <f>IF(AR61="","",VLOOKUP(AR61,#REF!,10,FALSE))</f>
        <v>#REF!</v>
      </c>
      <c r="AS62" s="1897" t="e">
        <f>IF(AS61="","",VLOOKUP(AS61,#REF!,10,FALSE))</f>
        <v>#REF!</v>
      </c>
      <c r="AT62" s="1897" t="e">
        <f>IF(AT61="","",VLOOKUP(AT61,#REF!,10,FALSE))</f>
        <v>#REF!</v>
      </c>
      <c r="AU62" s="1897" t="e">
        <f>IF(AU61="","",VLOOKUP(AU61,#REF!,10,FALSE))</f>
        <v>#REF!</v>
      </c>
      <c r="AV62" s="1897" t="str">
        <f>IF(AV61="","",VLOOKUP(AV61,#REF!,10,FALSE))</f>
        <v/>
      </c>
      <c r="AW62" s="1897" t="str">
        <f>IF(AW61="","",VLOOKUP(AW61,#REF!,10,FALSE))</f>
        <v/>
      </c>
      <c r="AX62" s="1912" t="e">
        <f>IF(AX61="","",VLOOKUP(AX61,#REF!,10,FALSE))</f>
        <v>#REF!</v>
      </c>
      <c r="AY62" s="1885" t="str">
        <f>IF(AY61="","",VLOOKUP(AY61,#REF!,10,FALSE))</f>
        <v/>
      </c>
      <c r="AZ62" s="1897" t="str">
        <f>IF(AZ61="","",VLOOKUP(AZ61,#REF!,10,FALSE))</f>
        <v/>
      </c>
      <c r="BA62" s="1897" t="str">
        <f>IF(BA61="","",VLOOKUP(BA61,#REF!,10,FALSE))</f>
        <v/>
      </c>
      <c r="BB62" s="1943" t="e">
        <f>IF($BE$3="４週",SUM(W62:AX62),IF($BE$3="暦月",SUM(W62:BA62),""))</f>
        <v>#REF!</v>
      </c>
      <c r="BC62" s="1951"/>
      <c r="BD62" s="1960" t="e">
        <f>IF($BE$3="４週",BB62/4,IF($BE$3="暦月",(BB62/($BE$8/7)),""))</f>
        <v>#REF!</v>
      </c>
      <c r="BE62" s="1951"/>
      <c r="BF62" s="1971"/>
      <c r="BG62" s="1976"/>
      <c r="BH62" s="1976"/>
      <c r="BI62" s="1976"/>
      <c r="BJ62" s="1987"/>
    </row>
    <row r="63" spans="2:62" ht="20.25" customHeight="1">
      <c r="B63" s="1742">
        <f>B61+1</f>
        <v>25</v>
      </c>
      <c r="C63" s="1756" t="s">
        <v>788</v>
      </c>
      <c r="D63" s="1767"/>
      <c r="E63" s="1774"/>
      <c r="F63" s="1779"/>
      <c r="G63" s="1774"/>
      <c r="H63" s="1779"/>
      <c r="I63" s="1788" t="s">
        <v>751</v>
      </c>
      <c r="J63" s="1802"/>
      <c r="K63" s="1808" t="s">
        <v>673</v>
      </c>
      <c r="L63" s="1824"/>
      <c r="M63" s="1824"/>
      <c r="N63" s="1767"/>
      <c r="O63" s="1831" t="s">
        <v>831</v>
      </c>
      <c r="P63" s="1836"/>
      <c r="Q63" s="1836"/>
      <c r="R63" s="1836"/>
      <c r="S63" s="1847"/>
      <c r="T63" s="1857" t="s">
        <v>770</v>
      </c>
      <c r="U63" s="1864"/>
      <c r="V63" s="1875"/>
      <c r="W63" s="1886" t="s">
        <v>838</v>
      </c>
      <c r="X63" s="1898" t="s">
        <v>838</v>
      </c>
      <c r="Y63" s="1898" t="s">
        <v>838</v>
      </c>
      <c r="Z63" s="1898" t="s">
        <v>838</v>
      </c>
      <c r="AA63" s="1898"/>
      <c r="AB63" s="1898"/>
      <c r="AC63" s="1913" t="s">
        <v>838</v>
      </c>
      <c r="AD63" s="1886" t="s">
        <v>838</v>
      </c>
      <c r="AE63" s="1898" t="s">
        <v>838</v>
      </c>
      <c r="AF63" s="1898" t="s">
        <v>838</v>
      </c>
      <c r="AG63" s="1898" t="s">
        <v>838</v>
      </c>
      <c r="AH63" s="1898"/>
      <c r="AI63" s="1898"/>
      <c r="AJ63" s="1913" t="s">
        <v>838</v>
      </c>
      <c r="AK63" s="1886" t="s">
        <v>838</v>
      </c>
      <c r="AL63" s="1898" t="s">
        <v>838</v>
      </c>
      <c r="AM63" s="1898" t="s">
        <v>838</v>
      </c>
      <c r="AN63" s="1898" t="s">
        <v>838</v>
      </c>
      <c r="AO63" s="1898"/>
      <c r="AP63" s="1898"/>
      <c r="AQ63" s="1913" t="s">
        <v>838</v>
      </c>
      <c r="AR63" s="1886" t="s">
        <v>838</v>
      </c>
      <c r="AS63" s="1898" t="s">
        <v>838</v>
      </c>
      <c r="AT63" s="1898" t="s">
        <v>838</v>
      </c>
      <c r="AU63" s="1898" t="s">
        <v>838</v>
      </c>
      <c r="AV63" s="1898"/>
      <c r="AW63" s="1898"/>
      <c r="AX63" s="1913" t="s">
        <v>838</v>
      </c>
      <c r="AY63" s="1886"/>
      <c r="AZ63" s="1898"/>
      <c r="BA63" s="1937"/>
      <c r="BB63" s="1944"/>
      <c r="BC63" s="1952"/>
      <c r="BD63" s="1961"/>
      <c r="BE63" s="1967"/>
      <c r="BF63" s="1972"/>
      <c r="BG63" s="1977"/>
      <c r="BH63" s="1977"/>
      <c r="BI63" s="1977"/>
      <c r="BJ63" s="1988"/>
    </row>
    <row r="64" spans="2:62" ht="20.25" customHeight="1">
      <c r="B64" s="1743"/>
      <c r="C64" s="1755"/>
      <c r="D64" s="1766"/>
      <c r="E64" s="1774"/>
      <c r="F64" s="1779" t="str">
        <f>C63</f>
        <v>看護職員</v>
      </c>
      <c r="G64" s="1774"/>
      <c r="H64" s="1779" t="str">
        <f>I63</f>
        <v>A</v>
      </c>
      <c r="I64" s="1787"/>
      <c r="J64" s="1801"/>
      <c r="K64" s="1807"/>
      <c r="L64" s="1823"/>
      <c r="M64" s="1823"/>
      <c r="N64" s="1766"/>
      <c r="O64" s="1831"/>
      <c r="P64" s="1836"/>
      <c r="Q64" s="1836"/>
      <c r="R64" s="1836"/>
      <c r="S64" s="1847"/>
      <c r="T64" s="1856" t="s">
        <v>128</v>
      </c>
      <c r="U64" s="1863"/>
      <c r="V64" s="1874"/>
      <c r="W64" s="1885" t="e">
        <f>IF(W63="","",VLOOKUP(W63,#REF!,10,FALSE))</f>
        <v>#REF!</v>
      </c>
      <c r="X64" s="1897" t="e">
        <f>IF(X63="","",VLOOKUP(X63,#REF!,10,FALSE))</f>
        <v>#REF!</v>
      </c>
      <c r="Y64" s="1897" t="e">
        <f>IF(Y63="","",VLOOKUP(Y63,#REF!,10,FALSE))</f>
        <v>#REF!</v>
      </c>
      <c r="Z64" s="1897" t="e">
        <f>IF(Z63="","",VLOOKUP(Z63,#REF!,10,FALSE))</f>
        <v>#REF!</v>
      </c>
      <c r="AA64" s="1897" t="str">
        <f>IF(AA63="","",VLOOKUP(AA63,#REF!,10,FALSE))</f>
        <v/>
      </c>
      <c r="AB64" s="1897" t="str">
        <f>IF(AB63="","",VLOOKUP(AB63,#REF!,10,FALSE))</f>
        <v/>
      </c>
      <c r="AC64" s="1912" t="e">
        <f>IF(AC63="","",VLOOKUP(AC63,#REF!,10,FALSE))</f>
        <v>#REF!</v>
      </c>
      <c r="AD64" s="1885" t="e">
        <f>IF(AD63="","",VLOOKUP(AD63,#REF!,10,FALSE))</f>
        <v>#REF!</v>
      </c>
      <c r="AE64" s="1897" t="e">
        <f>IF(AE63="","",VLOOKUP(AE63,#REF!,10,FALSE))</f>
        <v>#REF!</v>
      </c>
      <c r="AF64" s="1897" t="e">
        <f>IF(AF63="","",VLOOKUP(AF63,#REF!,10,FALSE))</f>
        <v>#REF!</v>
      </c>
      <c r="AG64" s="1897" t="e">
        <f>IF(AG63="","",VLOOKUP(AG63,#REF!,10,FALSE))</f>
        <v>#REF!</v>
      </c>
      <c r="AH64" s="1897" t="str">
        <f>IF(AH63="","",VLOOKUP(AH63,#REF!,10,FALSE))</f>
        <v/>
      </c>
      <c r="AI64" s="1897" t="str">
        <f>IF(AI63="","",VLOOKUP(AI63,#REF!,10,FALSE))</f>
        <v/>
      </c>
      <c r="AJ64" s="1912" t="e">
        <f>IF(AJ63="","",VLOOKUP(AJ63,#REF!,10,FALSE))</f>
        <v>#REF!</v>
      </c>
      <c r="AK64" s="1885" t="e">
        <f>IF(AK63="","",VLOOKUP(AK63,#REF!,10,FALSE))</f>
        <v>#REF!</v>
      </c>
      <c r="AL64" s="1897" t="e">
        <f>IF(AL63="","",VLOOKUP(AL63,#REF!,10,FALSE))</f>
        <v>#REF!</v>
      </c>
      <c r="AM64" s="1897" t="e">
        <f>IF(AM63="","",VLOOKUP(AM63,#REF!,10,FALSE))</f>
        <v>#REF!</v>
      </c>
      <c r="AN64" s="1897" t="e">
        <f>IF(AN63="","",VLOOKUP(AN63,#REF!,10,FALSE))</f>
        <v>#REF!</v>
      </c>
      <c r="AO64" s="1897" t="str">
        <f>IF(AO63="","",VLOOKUP(AO63,#REF!,10,FALSE))</f>
        <v/>
      </c>
      <c r="AP64" s="1897" t="str">
        <f>IF(AP63="","",VLOOKUP(AP63,#REF!,10,FALSE))</f>
        <v/>
      </c>
      <c r="AQ64" s="1912" t="e">
        <f>IF(AQ63="","",VLOOKUP(AQ63,#REF!,10,FALSE))</f>
        <v>#REF!</v>
      </c>
      <c r="AR64" s="1885" t="e">
        <f>IF(AR63="","",VLOOKUP(AR63,#REF!,10,FALSE))</f>
        <v>#REF!</v>
      </c>
      <c r="AS64" s="1897" t="e">
        <f>IF(AS63="","",VLOOKUP(AS63,#REF!,10,FALSE))</f>
        <v>#REF!</v>
      </c>
      <c r="AT64" s="1897" t="e">
        <f>IF(AT63="","",VLOOKUP(AT63,#REF!,10,FALSE))</f>
        <v>#REF!</v>
      </c>
      <c r="AU64" s="1897" t="e">
        <f>IF(AU63="","",VLOOKUP(AU63,#REF!,10,FALSE))</f>
        <v>#REF!</v>
      </c>
      <c r="AV64" s="1897" t="str">
        <f>IF(AV63="","",VLOOKUP(AV63,#REF!,10,FALSE))</f>
        <v/>
      </c>
      <c r="AW64" s="1897" t="str">
        <f>IF(AW63="","",VLOOKUP(AW63,#REF!,10,FALSE))</f>
        <v/>
      </c>
      <c r="AX64" s="1912" t="e">
        <f>IF(AX63="","",VLOOKUP(AX63,#REF!,10,FALSE))</f>
        <v>#REF!</v>
      </c>
      <c r="AY64" s="1885" t="str">
        <f>IF(AY63="","",VLOOKUP(AY63,#REF!,10,FALSE))</f>
        <v/>
      </c>
      <c r="AZ64" s="1897" t="str">
        <f>IF(AZ63="","",VLOOKUP(AZ63,#REF!,10,FALSE))</f>
        <v/>
      </c>
      <c r="BA64" s="1897" t="str">
        <f>IF(BA63="","",VLOOKUP(BA63,#REF!,10,FALSE))</f>
        <v/>
      </c>
      <c r="BB64" s="1943" t="e">
        <f>IF($BE$3="４週",SUM(W64:AX64),IF($BE$3="暦月",SUM(W64:BA64),""))</f>
        <v>#REF!</v>
      </c>
      <c r="BC64" s="1951"/>
      <c r="BD64" s="1960" t="e">
        <f>IF($BE$3="４週",BB64/4,IF($BE$3="暦月",(BB64/($BE$8/7)),""))</f>
        <v>#REF!</v>
      </c>
      <c r="BE64" s="1951"/>
      <c r="BF64" s="1971"/>
      <c r="BG64" s="1976"/>
      <c r="BH64" s="1976"/>
      <c r="BI64" s="1976"/>
      <c r="BJ64" s="1987"/>
    </row>
    <row r="65" spans="2:62" ht="20.25" customHeight="1">
      <c r="B65" s="1742">
        <f>B63+1</f>
        <v>26</v>
      </c>
      <c r="C65" s="1756" t="s">
        <v>788</v>
      </c>
      <c r="D65" s="1767"/>
      <c r="E65" s="1774"/>
      <c r="F65" s="1779"/>
      <c r="G65" s="1774"/>
      <c r="H65" s="1779"/>
      <c r="I65" s="1788" t="s">
        <v>751</v>
      </c>
      <c r="J65" s="1802"/>
      <c r="K65" s="1808" t="s">
        <v>673</v>
      </c>
      <c r="L65" s="1824"/>
      <c r="M65" s="1824"/>
      <c r="N65" s="1767"/>
      <c r="O65" s="1831" t="s">
        <v>305</v>
      </c>
      <c r="P65" s="1836"/>
      <c r="Q65" s="1836"/>
      <c r="R65" s="1836"/>
      <c r="S65" s="1847"/>
      <c r="T65" s="1857" t="s">
        <v>770</v>
      </c>
      <c r="U65" s="1864"/>
      <c r="V65" s="1875"/>
      <c r="W65" s="1886" t="s">
        <v>837</v>
      </c>
      <c r="X65" s="1898" t="s">
        <v>837</v>
      </c>
      <c r="Y65" s="1898" t="s">
        <v>837</v>
      </c>
      <c r="Z65" s="1898" t="s">
        <v>837</v>
      </c>
      <c r="AA65" s="1898"/>
      <c r="AB65" s="1898"/>
      <c r="AC65" s="1913" t="s">
        <v>837</v>
      </c>
      <c r="AD65" s="1886" t="s">
        <v>837</v>
      </c>
      <c r="AE65" s="1898" t="s">
        <v>837</v>
      </c>
      <c r="AF65" s="1898" t="s">
        <v>837</v>
      </c>
      <c r="AG65" s="1898" t="s">
        <v>837</v>
      </c>
      <c r="AH65" s="1898"/>
      <c r="AI65" s="1898"/>
      <c r="AJ65" s="1913" t="s">
        <v>837</v>
      </c>
      <c r="AK65" s="1886" t="s">
        <v>837</v>
      </c>
      <c r="AL65" s="1898" t="s">
        <v>837</v>
      </c>
      <c r="AM65" s="1898" t="s">
        <v>837</v>
      </c>
      <c r="AN65" s="1898" t="s">
        <v>837</v>
      </c>
      <c r="AO65" s="1898"/>
      <c r="AP65" s="1898"/>
      <c r="AQ65" s="1913" t="s">
        <v>837</v>
      </c>
      <c r="AR65" s="1886" t="s">
        <v>837</v>
      </c>
      <c r="AS65" s="1898" t="s">
        <v>837</v>
      </c>
      <c r="AT65" s="1898" t="s">
        <v>837</v>
      </c>
      <c r="AU65" s="1898" t="s">
        <v>837</v>
      </c>
      <c r="AV65" s="1898"/>
      <c r="AW65" s="1898"/>
      <c r="AX65" s="1913" t="s">
        <v>837</v>
      </c>
      <c r="AY65" s="1886"/>
      <c r="AZ65" s="1898"/>
      <c r="BA65" s="1937"/>
      <c r="BB65" s="1944"/>
      <c r="BC65" s="1952"/>
      <c r="BD65" s="1961"/>
      <c r="BE65" s="1967"/>
      <c r="BF65" s="1972"/>
      <c r="BG65" s="1977"/>
      <c r="BH65" s="1977"/>
      <c r="BI65" s="1977"/>
      <c r="BJ65" s="1988"/>
    </row>
    <row r="66" spans="2:62" ht="20.25" customHeight="1">
      <c r="B66" s="1743"/>
      <c r="C66" s="1755"/>
      <c r="D66" s="1766"/>
      <c r="E66" s="1774"/>
      <c r="F66" s="1779" t="str">
        <f>C65</f>
        <v>看護職員</v>
      </c>
      <c r="G66" s="1774"/>
      <c r="H66" s="1779" t="str">
        <f>I65</f>
        <v>A</v>
      </c>
      <c r="I66" s="1787"/>
      <c r="J66" s="1801"/>
      <c r="K66" s="1807"/>
      <c r="L66" s="1823"/>
      <c r="M66" s="1823"/>
      <c r="N66" s="1766"/>
      <c r="O66" s="1831"/>
      <c r="P66" s="1836"/>
      <c r="Q66" s="1836"/>
      <c r="R66" s="1836"/>
      <c r="S66" s="1847"/>
      <c r="T66" s="1856" t="s">
        <v>128</v>
      </c>
      <c r="U66" s="1863"/>
      <c r="V66" s="1874"/>
      <c r="W66" s="1885" t="e">
        <f>IF(W65="","",VLOOKUP(W65,#REF!,10,FALSE))</f>
        <v>#REF!</v>
      </c>
      <c r="X66" s="1897" t="e">
        <f>IF(X65="","",VLOOKUP(X65,#REF!,10,FALSE))</f>
        <v>#REF!</v>
      </c>
      <c r="Y66" s="1897" t="e">
        <f>IF(Y65="","",VLOOKUP(Y65,#REF!,10,FALSE))</f>
        <v>#REF!</v>
      </c>
      <c r="Z66" s="1897" t="e">
        <f>IF(Z65="","",VLOOKUP(Z65,#REF!,10,FALSE))</f>
        <v>#REF!</v>
      </c>
      <c r="AA66" s="1897" t="str">
        <f>IF(AA65="","",VLOOKUP(AA65,#REF!,10,FALSE))</f>
        <v/>
      </c>
      <c r="AB66" s="1897" t="str">
        <f>IF(AB65="","",VLOOKUP(AB65,#REF!,10,FALSE))</f>
        <v/>
      </c>
      <c r="AC66" s="1912" t="e">
        <f>IF(AC65="","",VLOOKUP(AC65,#REF!,10,FALSE))</f>
        <v>#REF!</v>
      </c>
      <c r="AD66" s="1885" t="e">
        <f>IF(AD65="","",VLOOKUP(AD65,#REF!,10,FALSE))</f>
        <v>#REF!</v>
      </c>
      <c r="AE66" s="1897" t="e">
        <f>IF(AE65="","",VLOOKUP(AE65,#REF!,10,FALSE))</f>
        <v>#REF!</v>
      </c>
      <c r="AF66" s="1897" t="e">
        <f>IF(AF65="","",VLOOKUP(AF65,#REF!,10,FALSE))</f>
        <v>#REF!</v>
      </c>
      <c r="AG66" s="1897" t="e">
        <f>IF(AG65="","",VLOOKUP(AG65,#REF!,10,FALSE))</f>
        <v>#REF!</v>
      </c>
      <c r="AH66" s="1897" t="str">
        <f>IF(AH65="","",VLOOKUP(AH65,#REF!,10,FALSE))</f>
        <v/>
      </c>
      <c r="AI66" s="1897" t="str">
        <f>IF(AI65="","",VLOOKUP(AI65,#REF!,10,FALSE))</f>
        <v/>
      </c>
      <c r="AJ66" s="1912" t="e">
        <f>IF(AJ65="","",VLOOKUP(AJ65,#REF!,10,FALSE))</f>
        <v>#REF!</v>
      </c>
      <c r="AK66" s="1885" t="e">
        <f>IF(AK65="","",VLOOKUP(AK65,#REF!,10,FALSE))</f>
        <v>#REF!</v>
      </c>
      <c r="AL66" s="1897" t="e">
        <f>IF(AL65="","",VLOOKUP(AL65,#REF!,10,FALSE))</f>
        <v>#REF!</v>
      </c>
      <c r="AM66" s="1897" t="e">
        <f>IF(AM65="","",VLOOKUP(AM65,#REF!,10,FALSE))</f>
        <v>#REF!</v>
      </c>
      <c r="AN66" s="1897" t="e">
        <f>IF(AN65="","",VLOOKUP(AN65,#REF!,10,FALSE))</f>
        <v>#REF!</v>
      </c>
      <c r="AO66" s="1897" t="str">
        <f>IF(AO65="","",VLOOKUP(AO65,#REF!,10,FALSE))</f>
        <v/>
      </c>
      <c r="AP66" s="1897" t="str">
        <f>IF(AP65="","",VLOOKUP(AP65,#REF!,10,FALSE))</f>
        <v/>
      </c>
      <c r="AQ66" s="1912" t="e">
        <f>IF(AQ65="","",VLOOKUP(AQ65,#REF!,10,FALSE))</f>
        <v>#REF!</v>
      </c>
      <c r="AR66" s="1885" t="e">
        <f>IF(AR65="","",VLOOKUP(AR65,#REF!,10,FALSE))</f>
        <v>#REF!</v>
      </c>
      <c r="AS66" s="1897" t="e">
        <f>IF(AS65="","",VLOOKUP(AS65,#REF!,10,FALSE))</f>
        <v>#REF!</v>
      </c>
      <c r="AT66" s="1897" t="e">
        <f>IF(AT65="","",VLOOKUP(AT65,#REF!,10,FALSE))</f>
        <v>#REF!</v>
      </c>
      <c r="AU66" s="1897" t="e">
        <f>IF(AU65="","",VLOOKUP(AU65,#REF!,10,FALSE))</f>
        <v>#REF!</v>
      </c>
      <c r="AV66" s="1897" t="str">
        <f>IF(AV65="","",VLOOKUP(AV65,#REF!,10,FALSE))</f>
        <v/>
      </c>
      <c r="AW66" s="1897" t="str">
        <f>IF(AW65="","",VLOOKUP(AW65,#REF!,10,FALSE))</f>
        <v/>
      </c>
      <c r="AX66" s="1912" t="e">
        <f>IF(AX65="","",VLOOKUP(AX65,#REF!,10,FALSE))</f>
        <v>#REF!</v>
      </c>
      <c r="AY66" s="1885" t="str">
        <f>IF(AY65="","",VLOOKUP(AY65,#REF!,10,FALSE))</f>
        <v/>
      </c>
      <c r="AZ66" s="1897" t="str">
        <f>IF(AZ65="","",VLOOKUP(AZ65,#REF!,10,FALSE))</f>
        <v/>
      </c>
      <c r="BA66" s="1897" t="str">
        <f>IF(BA65="","",VLOOKUP(BA65,#REF!,10,FALSE))</f>
        <v/>
      </c>
      <c r="BB66" s="1943" t="e">
        <f>IF($BE$3="４週",SUM(W66:AX66),IF($BE$3="暦月",SUM(W66:BA66),""))</f>
        <v>#REF!</v>
      </c>
      <c r="BC66" s="1951"/>
      <c r="BD66" s="1960" t="e">
        <f>IF($BE$3="４週",BB66/4,IF($BE$3="暦月",(BB66/($BE$8/7)),""))</f>
        <v>#REF!</v>
      </c>
      <c r="BE66" s="1951"/>
      <c r="BF66" s="1971"/>
      <c r="BG66" s="1976"/>
      <c r="BH66" s="1976"/>
      <c r="BI66" s="1976"/>
      <c r="BJ66" s="1987"/>
    </row>
    <row r="67" spans="2:62" ht="20.25" customHeight="1">
      <c r="B67" s="1742">
        <f>B65+1</f>
        <v>27</v>
      </c>
      <c r="C67" s="1756" t="s">
        <v>644</v>
      </c>
      <c r="D67" s="1767"/>
      <c r="E67" s="1774"/>
      <c r="F67" s="1779"/>
      <c r="G67" s="1774"/>
      <c r="H67" s="1779"/>
      <c r="I67" s="1788" t="s">
        <v>751</v>
      </c>
      <c r="J67" s="1802"/>
      <c r="K67" s="1808" t="s">
        <v>644</v>
      </c>
      <c r="L67" s="1824"/>
      <c r="M67" s="1824"/>
      <c r="N67" s="1767"/>
      <c r="O67" s="1831" t="s">
        <v>832</v>
      </c>
      <c r="P67" s="1836"/>
      <c r="Q67" s="1836"/>
      <c r="R67" s="1836"/>
      <c r="S67" s="1847"/>
      <c r="T67" s="1857" t="s">
        <v>770</v>
      </c>
      <c r="U67" s="1864"/>
      <c r="V67" s="1875"/>
      <c r="W67" s="1886" t="s">
        <v>835</v>
      </c>
      <c r="X67" s="1898"/>
      <c r="Y67" s="1898"/>
      <c r="Z67" s="1898" t="s">
        <v>835</v>
      </c>
      <c r="AA67" s="1898" t="s">
        <v>835</v>
      </c>
      <c r="AB67" s="1898" t="s">
        <v>835</v>
      </c>
      <c r="AC67" s="1913" t="s">
        <v>835</v>
      </c>
      <c r="AD67" s="1886" t="s">
        <v>835</v>
      </c>
      <c r="AE67" s="1898"/>
      <c r="AF67" s="1898"/>
      <c r="AG67" s="1898" t="s">
        <v>835</v>
      </c>
      <c r="AH67" s="1898" t="s">
        <v>835</v>
      </c>
      <c r="AI67" s="1898" t="s">
        <v>835</v>
      </c>
      <c r="AJ67" s="1913" t="s">
        <v>835</v>
      </c>
      <c r="AK67" s="1886" t="s">
        <v>835</v>
      </c>
      <c r="AL67" s="1898"/>
      <c r="AM67" s="1898"/>
      <c r="AN67" s="1898" t="s">
        <v>835</v>
      </c>
      <c r="AO67" s="1898" t="s">
        <v>835</v>
      </c>
      <c r="AP67" s="1898" t="s">
        <v>835</v>
      </c>
      <c r="AQ67" s="1913" t="s">
        <v>835</v>
      </c>
      <c r="AR67" s="1886" t="s">
        <v>835</v>
      </c>
      <c r="AS67" s="1898"/>
      <c r="AT67" s="1898"/>
      <c r="AU67" s="1898" t="s">
        <v>835</v>
      </c>
      <c r="AV67" s="1898" t="s">
        <v>835</v>
      </c>
      <c r="AW67" s="1898" t="s">
        <v>835</v>
      </c>
      <c r="AX67" s="1913" t="s">
        <v>835</v>
      </c>
      <c r="AY67" s="1886"/>
      <c r="AZ67" s="1898"/>
      <c r="BA67" s="1937"/>
      <c r="BB67" s="1944"/>
      <c r="BC67" s="1952"/>
      <c r="BD67" s="1961"/>
      <c r="BE67" s="1967"/>
      <c r="BF67" s="1972"/>
      <c r="BG67" s="1977"/>
      <c r="BH67" s="1977"/>
      <c r="BI67" s="1977"/>
      <c r="BJ67" s="1988"/>
    </row>
    <row r="68" spans="2:62" ht="20.25" customHeight="1">
      <c r="B68" s="1743"/>
      <c r="C68" s="1755"/>
      <c r="D68" s="1766"/>
      <c r="E68" s="1774"/>
      <c r="F68" s="1779" t="str">
        <f>C67</f>
        <v>理学療法士</v>
      </c>
      <c r="G68" s="1774"/>
      <c r="H68" s="1779" t="str">
        <f>I67</f>
        <v>A</v>
      </c>
      <c r="I68" s="1787"/>
      <c r="J68" s="1801"/>
      <c r="K68" s="1807"/>
      <c r="L68" s="1823"/>
      <c r="M68" s="1823"/>
      <c r="N68" s="1766"/>
      <c r="O68" s="1831"/>
      <c r="P68" s="1836"/>
      <c r="Q68" s="1836"/>
      <c r="R68" s="1836"/>
      <c r="S68" s="1847"/>
      <c r="T68" s="1856" t="s">
        <v>128</v>
      </c>
      <c r="U68" s="1863"/>
      <c r="V68" s="1874"/>
      <c r="W68" s="1885" t="e">
        <f>IF(W67="","",VLOOKUP(W67,#REF!,10,FALSE))</f>
        <v>#REF!</v>
      </c>
      <c r="X68" s="1897" t="str">
        <f>IF(X67="","",VLOOKUP(X67,#REF!,10,FALSE))</f>
        <v/>
      </c>
      <c r="Y68" s="1897" t="str">
        <f>IF(Y67="","",VLOOKUP(Y67,#REF!,10,FALSE))</f>
        <v/>
      </c>
      <c r="Z68" s="1897" t="e">
        <f>IF(Z67="","",VLOOKUP(Z67,#REF!,10,FALSE))</f>
        <v>#REF!</v>
      </c>
      <c r="AA68" s="1897" t="e">
        <f>IF(AA67="","",VLOOKUP(AA67,#REF!,10,FALSE))</f>
        <v>#REF!</v>
      </c>
      <c r="AB68" s="1897" t="e">
        <f>IF(AB67="","",VLOOKUP(AB67,#REF!,10,FALSE))</f>
        <v>#REF!</v>
      </c>
      <c r="AC68" s="1912" t="e">
        <f>IF(AC67="","",VLOOKUP(AC67,#REF!,10,FALSE))</f>
        <v>#REF!</v>
      </c>
      <c r="AD68" s="1885" t="e">
        <f>IF(AD67="","",VLOOKUP(AD67,#REF!,10,FALSE))</f>
        <v>#REF!</v>
      </c>
      <c r="AE68" s="1897" t="str">
        <f>IF(AE67="","",VLOOKUP(AE67,#REF!,10,FALSE))</f>
        <v/>
      </c>
      <c r="AF68" s="1897" t="str">
        <f>IF(AF67="","",VLOOKUP(AF67,#REF!,10,FALSE))</f>
        <v/>
      </c>
      <c r="AG68" s="1897" t="e">
        <f>IF(AG67="","",VLOOKUP(AG67,#REF!,10,FALSE))</f>
        <v>#REF!</v>
      </c>
      <c r="AH68" s="1897" t="e">
        <f>IF(AH67="","",VLOOKUP(AH67,#REF!,10,FALSE))</f>
        <v>#REF!</v>
      </c>
      <c r="AI68" s="1897" t="e">
        <f>IF(AI67="","",VLOOKUP(AI67,#REF!,10,FALSE))</f>
        <v>#REF!</v>
      </c>
      <c r="AJ68" s="1912" t="e">
        <f>IF(AJ67="","",VLOOKUP(AJ67,#REF!,10,FALSE))</f>
        <v>#REF!</v>
      </c>
      <c r="AK68" s="1885" t="e">
        <f>IF(AK67="","",VLOOKUP(AK67,#REF!,10,FALSE))</f>
        <v>#REF!</v>
      </c>
      <c r="AL68" s="1897" t="str">
        <f>IF(AL67="","",VLOOKUP(AL67,#REF!,10,FALSE))</f>
        <v/>
      </c>
      <c r="AM68" s="1897" t="str">
        <f>IF(AM67="","",VLOOKUP(AM67,#REF!,10,FALSE))</f>
        <v/>
      </c>
      <c r="AN68" s="1897" t="e">
        <f>IF(AN67="","",VLOOKUP(AN67,#REF!,10,FALSE))</f>
        <v>#REF!</v>
      </c>
      <c r="AO68" s="1897" t="e">
        <f>IF(AO67="","",VLOOKUP(AO67,#REF!,10,FALSE))</f>
        <v>#REF!</v>
      </c>
      <c r="AP68" s="1897" t="e">
        <f>IF(AP67="","",VLOOKUP(AP67,#REF!,10,FALSE))</f>
        <v>#REF!</v>
      </c>
      <c r="AQ68" s="1912" t="e">
        <f>IF(AQ67="","",VLOOKUP(AQ67,#REF!,10,FALSE))</f>
        <v>#REF!</v>
      </c>
      <c r="AR68" s="1885" t="e">
        <f>IF(AR67="","",VLOOKUP(AR67,#REF!,10,FALSE))</f>
        <v>#REF!</v>
      </c>
      <c r="AS68" s="1897" t="str">
        <f>IF(AS67="","",VLOOKUP(AS67,#REF!,10,FALSE))</f>
        <v/>
      </c>
      <c r="AT68" s="1897" t="str">
        <f>IF(AT67="","",VLOOKUP(AT67,#REF!,10,FALSE))</f>
        <v/>
      </c>
      <c r="AU68" s="1897" t="e">
        <f>IF(AU67="","",VLOOKUP(AU67,#REF!,10,FALSE))</f>
        <v>#REF!</v>
      </c>
      <c r="AV68" s="1897" t="e">
        <f>IF(AV67="","",VLOOKUP(AV67,#REF!,10,FALSE))</f>
        <v>#REF!</v>
      </c>
      <c r="AW68" s="1897" t="e">
        <f>IF(AW67="","",VLOOKUP(AW67,#REF!,10,FALSE))</f>
        <v>#REF!</v>
      </c>
      <c r="AX68" s="1912" t="e">
        <f>IF(AX67="","",VLOOKUP(AX67,#REF!,10,FALSE))</f>
        <v>#REF!</v>
      </c>
      <c r="AY68" s="1885" t="str">
        <f>IF(AY67="","",VLOOKUP(AY67,#REF!,10,FALSE))</f>
        <v/>
      </c>
      <c r="AZ68" s="1897" t="str">
        <f>IF(AZ67="","",VLOOKUP(AZ67,#REF!,10,FALSE))</f>
        <v/>
      </c>
      <c r="BA68" s="1897" t="str">
        <f>IF(BA67="","",VLOOKUP(BA67,#REF!,10,FALSE))</f>
        <v/>
      </c>
      <c r="BB68" s="1943" t="e">
        <f>IF($BE$3="４週",SUM(W68:AX68),IF($BE$3="暦月",SUM(W68:BA68),""))</f>
        <v>#REF!</v>
      </c>
      <c r="BC68" s="1951"/>
      <c r="BD68" s="1960" t="e">
        <f>IF($BE$3="４週",BB68/4,IF($BE$3="暦月",(BB68/($BE$8/7)),""))</f>
        <v>#REF!</v>
      </c>
      <c r="BE68" s="1951"/>
      <c r="BF68" s="1971"/>
      <c r="BG68" s="1976"/>
      <c r="BH68" s="1976"/>
      <c r="BI68" s="1976"/>
      <c r="BJ68" s="1987"/>
    </row>
    <row r="69" spans="2:62" ht="20.25" customHeight="1">
      <c r="B69" s="1742">
        <f>B67+1</f>
        <v>28</v>
      </c>
      <c r="C69" s="1756" t="s">
        <v>804</v>
      </c>
      <c r="D69" s="1767"/>
      <c r="E69" s="1774"/>
      <c r="F69" s="1779"/>
      <c r="G69" s="1774"/>
      <c r="H69" s="1779"/>
      <c r="I69" s="1788" t="s">
        <v>751</v>
      </c>
      <c r="J69" s="1802"/>
      <c r="K69" s="1808" t="s">
        <v>804</v>
      </c>
      <c r="L69" s="1824"/>
      <c r="M69" s="1824"/>
      <c r="N69" s="1767"/>
      <c r="O69" s="1831" t="s">
        <v>833</v>
      </c>
      <c r="P69" s="1836"/>
      <c r="Q69" s="1836"/>
      <c r="R69" s="1836"/>
      <c r="S69" s="1847"/>
      <c r="T69" s="1857" t="s">
        <v>770</v>
      </c>
      <c r="U69" s="1864"/>
      <c r="V69" s="1875"/>
      <c r="W69" s="1886" t="s">
        <v>835</v>
      </c>
      <c r="X69" s="1898" t="s">
        <v>835</v>
      </c>
      <c r="Y69" s="1898" t="s">
        <v>835</v>
      </c>
      <c r="Z69" s="1898" t="s">
        <v>835</v>
      </c>
      <c r="AA69" s="1898"/>
      <c r="AB69" s="1898"/>
      <c r="AC69" s="1913" t="s">
        <v>835</v>
      </c>
      <c r="AD69" s="1886" t="s">
        <v>835</v>
      </c>
      <c r="AE69" s="1898" t="s">
        <v>835</v>
      </c>
      <c r="AF69" s="1898" t="s">
        <v>835</v>
      </c>
      <c r="AG69" s="1898" t="s">
        <v>835</v>
      </c>
      <c r="AH69" s="1898"/>
      <c r="AI69" s="1898"/>
      <c r="AJ69" s="1913" t="s">
        <v>835</v>
      </c>
      <c r="AK69" s="1886" t="s">
        <v>835</v>
      </c>
      <c r="AL69" s="1898" t="s">
        <v>835</v>
      </c>
      <c r="AM69" s="1898" t="s">
        <v>835</v>
      </c>
      <c r="AN69" s="1898" t="s">
        <v>835</v>
      </c>
      <c r="AO69" s="1898"/>
      <c r="AP69" s="1898"/>
      <c r="AQ69" s="1913" t="s">
        <v>835</v>
      </c>
      <c r="AR69" s="1886" t="s">
        <v>835</v>
      </c>
      <c r="AS69" s="1898" t="s">
        <v>835</v>
      </c>
      <c r="AT69" s="1898" t="s">
        <v>835</v>
      </c>
      <c r="AU69" s="1898" t="s">
        <v>835</v>
      </c>
      <c r="AV69" s="1898"/>
      <c r="AW69" s="1898"/>
      <c r="AX69" s="1913" t="s">
        <v>835</v>
      </c>
      <c r="AY69" s="1886"/>
      <c r="AZ69" s="1898"/>
      <c r="BA69" s="1937"/>
      <c r="BB69" s="1944"/>
      <c r="BC69" s="1952"/>
      <c r="BD69" s="1961"/>
      <c r="BE69" s="1967"/>
      <c r="BF69" s="1972"/>
      <c r="BG69" s="1977"/>
      <c r="BH69" s="1977"/>
      <c r="BI69" s="1977"/>
      <c r="BJ69" s="1988"/>
    </row>
    <row r="70" spans="2:62" ht="20.25" customHeight="1">
      <c r="B70" s="1743"/>
      <c r="C70" s="1755"/>
      <c r="D70" s="1766"/>
      <c r="E70" s="1774"/>
      <c r="F70" s="1779" t="str">
        <f>C69</f>
        <v>作業療法士</v>
      </c>
      <c r="G70" s="1774"/>
      <c r="H70" s="1779" t="str">
        <f>I69</f>
        <v>A</v>
      </c>
      <c r="I70" s="1787"/>
      <c r="J70" s="1801"/>
      <c r="K70" s="1807"/>
      <c r="L70" s="1823"/>
      <c r="M70" s="1823"/>
      <c r="N70" s="1766"/>
      <c r="O70" s="1831"/>
      <c r="P70" s="1836"/>
      <c r="Q70" s="1836"/>
      <c r="R70" s="1836"/>
      <c r="S70" s="1847"/>
      <c r="T70" s="1856" t="s">
        <v>128</v>
      </c>
      <c r="U70" s="1863"/>
      <c r="V70" s="1874"/>
      <c r="W70" s="1885" t="e">
        <f>IF(W69="","",VLOOKUP(W69,#REF!,10,FALSE))</f>
        <v>#REF!</v>
      </c>
      <c r="X70" s="1897" t="e">
        <f>IF(X69="","",VLOOKUP(X69,#REF!,10,FALSE))</f>
        <v>#REF!</v>
      </c>
      <c r="Y70" s="1897" t="e">
        <f>IF(Y69="","",VLOOKUP(Y69,#REF!,10,FALSE))</f>
        <v>#REF!</v>
      </c>
      <c r="Z70" s="1897" t="e">
        <f>IF(Z69="","",VLOOKUP(Z69,#REF!,10,FALSE))</f>
        <v>#REF!</v>
      </c>
      <c r="AA70" s="1897" t="str">
        <f>IF(AA69="","",VLOOKUP(AA69,#REF!,10,FALSE))</f>
        <v/>
      </c>
      <c r="AB70" s="1897" t="str">
        <f>IF(AB69="","",VLOOKUP(AB69,#REF!,10,FALSE))</f>
        <v/>
      </c>
      <c r="AC70" s="1912" t="e">
        <f>IF(AC69="","",VLOOKUP(AC69,#REF!,10,FALSE))</f>
        <v>#REF!</v>
      </c>
      <c r="AD70" s="1885" t="e">
        <f>IF(AD69="","",VLOOKUP(AD69,#REF!,10,FALSE))</f>
        <v>#REF!</v>
      </c>
      <c r="AE70" s="1897" t="e">
        <f>IF(AE69="","",VLOOKUP(AE69,#REF!,10,FALSE))</f>
        <v>#REF!</v>
      </c>
      <c r="AF70" s="1897" t="e">
        <f>IF(AF69="","",VLOOKUP(AF69,#REF!,10,FALSE))</f>
        <v>#REF!</v>
      </c>
      <c r="AG70" s="1897" t="e">
        <f>IF(AG69="","",VLOOKUP(AG69,#REF!,10,FALSE))</f>
        <v>#REF!</v>
      </c>
      <c r="AH70" s="1897" t="str">
        <f>IF(AH69="","",VLOOKUP(AH69,#REF!,10,FALSE))</f>
        <v/>
      </c>
      <c r="AI70" s="1897" t="str">
        <f>IF(AI69="","",VLOOKUP(AI69,#REF!,10,FALSE))</f>
        <v/>
      </c>
      <c r="AJ70" s="1912" t="e">
        <f>IF(AJ69="","",VLOOKUP(AJ69,#REF!,10,FALSE))</f>
        <v>#REF!</v>
      </c>
      <c r="AK70" s="1885" t="e">
        <f>IF(AK69="","",VLOOKUP(AK69,#REF!,10,FALSE))</f>
        <v>#REF!</v>
      </c>
      <c r="AL70" s="1897" t="e">
        <f>IF(AL69="","",VLOOKUP(AL69,#REF!,10,FALSE))</f>
        <v>#REF!</v>
      </c>
      <c r="AM70" s="1897" t="e">
        <f>IF(AM69="","",VLOOKUP(AM69,#REF!,10,FALSE))</f>
        <v>#REF!</v>
      </c>
      <c r="AN70" s="1897" t="e">
        <f>IF(AN69="","",VLOOKUP(AN69,#REF!,10,FALSE))</f>
        <v>#REF!</v>
      </c>
      <c r="AO70" s="1897" t="str">
        <f>IF(AO69="","",VLOOKUP(AO69,#REF!,10,FALSE))</f>
        <v/>
      </c>
      <c r="AP70" s="1897" t="str">
        <f>IF(AP69="","",VLOOKUP(AP69,#REF!,10,FALSE))</f>
        <v/>
      </c>
      <c r="AQ70" s="1912" t="e">
        <f>IF(AQ69="","",VLOOKUP(AQ69,#REF!,10,FALSE))</f>
        <v>#REF!</v>
      </c>
      <c r="AR70" s="1885" t="e">
        <f>IF(AR69="","",VLOOKUP(AR69,#REF!,10,FALSE))</f>
        <v>#REF!</v>
      </c>
      <c r="AS70" s="1897" t="e">
        <f>IF(AS69="","",VLOOKUP(AS69,#REF!,10,FALSE))</f>
        <v>#REF!</v>
      </c>
      <c r="AT70" s="1897" t="e">
        <f>IF(AT69="","",VLOOKUP(AT69,#REF!,10,FALSE))</f>
        <v>#REF!</v>
      </c>
      <c r="AU70" s="1897" t="e">
        <f>IF(AU69="","",VLOOKUP(AU69,#REF!,10,FALSE))</f>
        <v>#REF!</v>
      </c>
      <c r="AV70" s="1897" t="str">
        <f>IF(AV69="","",VLOOKUP(AV69,#REF!,10,FALSE))</f>
        <v/>
      </c>
      <c r="AW70" s="1897" t="str">
        <f>IF(AW69="","",VLOOKUP(AW69,#REF!,10,FALSE))</f>
        <v/>
      </c>
      <c r="AX70" s="1912" t="e">
        <f>IF(AX69="","",VLOOKUP(AX69,#REF!,10,FALSE))</f>
        <v>#REF!</v>
      </c>
      <c r="AY70" s="1885" t="str">
        <f>IF(AY69="","",VLOOKUP(AY69,#REF!,10,FALSE))</f>
        <v/>
      </c>
      <c r="AZ70" s="1897" t="str">
        <f>IF(AZ69="","",VLOOKUP(AZ69,#REF!,10,FALSE))</f>
        <v/>
      </c>
      <c r="BA70" s="1897" t="str">
        <f>IF(BA69="","",VLOOKUP(BA69,#REF!,10,FALSE))</f>
        <v/>
      </c>
      <c r="BB70" s="1943" t="e">
        <f>IF($BE$3="４週",SUM(W70:AX70),IF($BE$3="暦月",SUM(W70:BA70),""))</f>
        <v>#REF!</v>
      </c>
      <c r="BC70" s="1951"/>
      <c r="BD70" s="1960" t="e">
        <f>IF($BE$3="４週",BB70/4,IF($BE$3="暦月",(BB70/($BE$8/7)),""))</f>
        <v>#REF!</v>
      </c>
      <c r="BE70" s="1951"/>
      <c r="BF70" s="1971"/>
      <c r="BG70" s="1976"/>
      <c r="BH70" s="1976"/>
      <c r="BI70" s="1976"/>
      <c r="BJ70" s="1987"/>
    </row>
    <row r="71" spans="2:62" ht="20.25" customHeight="1">
      <c r="B71" s="1742">
        <f>B69+1</f>
        <v>29</v>
      </c>
      <c r="C71" s="1756" t="s">
        <v>805</v>
      </c>
      <c r="D71" s="1767"/>
      <c r="E71" s="1774"/>
      <c r="F71" s="1779"/>
      <c r="G71" s="1774"/>
      <c r="H71" s="1779"/>
      <c r="I71" s="1788" t="s">
        <v>751</v>
      </c>
      <c r="J71" s="1802"/>
      <c r="K71" s="1808" t="s">
        <v>805</v>
      </c>
      <c r="L71" s="1824"/>
      <c r="M71" s="1824"/>
      <c r="N71" s="1767"/>
      <c r="O71" s="1831" t="s">
        <v>834</v>
      </c>
      <c r="P71" s="1836"/>
      <c r="Q71" s="1836"/>
      <c r="R71" s="1836"/>
      <c r="S71" s="1847"/>
      <c r="T71" s="1857" t="s">
        <v>770</v>
      </c>
      <c r="U71" s="1864"/>
      <c r="V71" s="1875"/>
      <c r="W71" s="1886"/>
      <c r="X71" s="1898" t="s">
        <v>835</v>
      </c>
      <c r="Y71" s="1898" t="s">
        <v>835</v>
      </c>
      <c r="Z71" s="1898"/>
      <c r="AA71" s="1898" t="s">
        <v>835</v>
      </c>
      <c r="AB71" s="1898" t="s">
        <v>835</v>
      </c>
      <c r="AC71" s="1913" t="s">
        <v>835</v>
      </c>
      <c r="AD71" s="1886"/>
      <c r="AE71" s="1898" t="s">
        <v>835</v>
      </c>
      <c r="AF71" s="1898" t="s">
        <v>835</v>
      </c>
      <c r="AG71" s="1898"/>
      <c r="AH71" s="1898" t="s">
        <v>835</v>
      </c>
      <c r="AI71" s="1898" t="s">
        <v>835</v>
      </c>
      <c r="AJ71" s="1913" t="s">
        <v>835</v>
      </c>
      <c r="AK71" s="1886"/>
      <c r="AL71" s="1898" t="s">
        <v>835</v>
      </c>
      <c r="AM71" s="1898" t="s">
        <v>835</v>
      </c>
      <c r="AN71" s="1898"/>
      <c r="AO71" s="1898" t="s">
        <v>835</v>
      </c>
      <c r="AP71" s="1898" t="s">
        <v>835</v>
      </c>
      <c r="AQ71" s="1913" t="s">
        <v>835</v>
      </c>
      <c r="AR71" s="1886"/>
      <c r="AS71" s="1898" t="s">
        <v>835</v>
      </c>
      <c r="AT71" s="1898" t="s">
        <v>835</v>
      </c>
      <c r="AU71" s="1898"/>
      <c r="AV71" s="1898" t="s">
        <v>835</v>
      </c>
      <c r="AW71" s="1898" t="s">
        <v>835</v>
      </c>
      <c r="AX71" s="1913" t="s">
        <v>835</v>
      </c>
      <c r="AY71" s="1886"/>
      <c r="AZ71" s="1898"/>
      <c r="BA71" s="1937"/>
      <c r="BB71" s="1944"/>
      <c r="BC71" s="1952"/>
      <c r="BD71" s="1961"/>
      <c r="BE71" s="1967"/>
      <c r="BF71" s="1972"/>
      <c r="BG71" s="1977"/>
      <c r="BH71" s="1977"/>
      <c r="BI71" s="1977"/>
      <c r="BJ71" s="1988"/>
    </row>
    <row r="72" spans="2:62" ht="20.25" customHeight="1">
      <c r="B72" s="1743"/>
      <c r="C72" s="1757"/>
      <c r="D72" s="1768"/>
      <c r="E72" s="1776"/>
      <c r="F72" s="1781" t="str">
        <f>C71</f>
        <v>言語聴覚士</v>
      </c>
      <c r="G72" s="1776"/>
      <c r="H72" s="1781" t="str">
        <f>I71</f>
        <v>A</v>
      </c>
      <c r="I72" s="1789"/>
      <c r="J72" s="1803"/>
      <c r="K72" s="1809"/>
      <c r="L72" s="1825"/>
      <c r="M72" s="1825"/>
      <c r="N72" s="1768"/>
      <c r="O72" s="1831"/>
      <c r="P72" s="1836"/>
      <c r="Q72" s="1836"/>
      <c r="R72" s="1836"/>
      <c r="S72" s="1847"/>
      <c r="T72" s="1856" t="s">
        <v>128</v>
      </c>
      <c r="U72" s="1863"/>
      <c r="V72" s="1874"/>
      <c r="W72" s="1885" t="str">
        <f>IF(W71="","",VLOOKUP(W71,#REF!,10,FALSE))</f>
        <v/>
      </c>
      <c r="X72" s="1897" t="e">
        <f>IF(X71="","",VLOOKUP(X71,#REF!,10,FALSE))</f>
        <v>#REF!</v>
      </c>
      <c r="Y72" s="1897" t="e">
        <f>IF(Y71="","",VLOOKUP(Y71,#REF!,10,FALSE))</f>
        <v>#REF!</v>
      </c>
      <c r="Z72" s="1897" t="str">
        <f>IF(Z71="","",VLOOKUP(Z71,#REF!,10,FALSE))</f>
        <v/>
      </c>
      <c r="AA72" s="1897" t="e">
        <f>IF(AA71="","",VLOOKUP(AA71,#REF!,10,FALSE))</f>
        <v>#REF!</v>
      </c>
      <c r="AB72" s="1897" t="e">
        <f>IF(AB71="","",VLOOKUP(AB71,#REF!,10,FALSE))</f>
        <v>#REF!</v>
      </c>
      <c r="AC72" s="1912" t="e">
        <f>IF(AC71="","",VLOOKUP(AC71,#REF!,10,FALSE))</f>
        <v>#REF!</v>
      </c>
      <c r="AD72" s="1885" t="str">
        <f>IF(AD71="","",VLOOKUP(AD71,#REF!,10,FALSE))</f>
        <v/>
      </c>
      <c r="AE72" s="1897" t="e">
        <f>IF(AE71="","",VLOOKUP(AE71,#REF!,10,FALSE))</f>
        <v>#REF!</v>
      </c>
      <c r="AF72" s="1897" t="e">
        <f>IF(AF71="","",VLOOKUP(AF71,#REF!,10,FALSE))</f>
        <v>#REF!</v>
      </c>
      <c r="AG72" s="1897" t="str">
        <f>IF(AG71="","",VLOOKUP(AG71,#REF!,10,FALSE))</f>
        <v/>
      </c>
      <c r="AH72" s="1897" t="e">
        <f>IF(AH71="","",VLOOKUP(AH71,#REF!,10,FALSE))</f>
        <v>#REF!</v>
      </c>
      <c r="AI72" s="1897" t="e">
        <f>IF(AI71="","",VLOOKUP(AI71,#REF!,10,FALSE))</f>
        <v>#REF!</v>
      </c>
      <c r="AJ72" s="1912" t="e">
        <f>IF(AJ71="","",VLOOKUP(AJ71,#REF!,10,FALSE))</f>
        <v>#REF!</v>
      </c>
      <c r="AK72" s="1885" t="str">
        <f>IF(AK71="","",VLOOKUP(AK71,#REF!,10,FALSE))</f>
        <v/>
      </c>
      <c r="AL72" s="1897" t="e">
        <f>IF(AL71="","",VLOOKUP(AL71,#REF!,10,FALSE))</f>
        <v>#REF!</v>
      </c>
      <c r="AM72" s="1897" t="e">
        <f>IF(AM71="","",VLOOKUP(AM71,#REF!,10,FALSE))</f>
        <v>#REF!</v>
      </c>
      <c r="AN72" s="1897" t="str">
        <f>IF(AN71="","",VLOOKUP(AN71,#REF!,10,FALSE))</f>
        <v/>
      </c>
      <c r="AO72" s="1897" t="e">
        <f>IF(AO71="","",VLOOKUP(AO71,#REF!,10,FALSE))</f>
        <v>#REF!</v>
      </c>
      <c r="AP72" s="1897" t="e">
        <f>IF(AP71="","",VLOOKUP(AP71,#REF!,10,FALSE))</f>
        <v>#REF!</v>
      </c>
      <c r="AQ72" s="1912" t="e">
        <f>IF(AQ71="","",VLOOKUP(AQ71,#REF!,10,FALSE))</f>
        <v>#REF!</v>
      </c>
      <c r="AR72" s="1885" t="str">
        <f>IF(AR71="","",VLOOKUP(AR71,#REF!,10,FALSE))</f>
        <v/>
      </c>
      <c r="AS72" s="1897" t="e">
        <f>IF(AS71="","",VLOOKUP(AS71,#REF!,10,FALSE))</f>
        <v>#REF!</v>
      </c>
      <c r="AT72" s="1897" t="e">
        <f>IF(AT71="","",VLOOKUP(AT71,#REF!,10,FALSE))</f>
        <v>#REF!</v>
      </c>
      <c r="AU72" s="1897" t="str">
        <f>IF(AU71="","",VLOOKUP(AU71,#REF!,10,FALSE))</f>
        <v/>
      </c>
      <c r="AV72" s="1897" t="e">
        <f>IF(AV71="","",VLOOKUP(AV71,#REF!,10,FALSE))</f>
        <v>#REF!</v>
      </c>
      <c r="AW72" s="1897" t="e">
        <f>IF(AW71="","",VLOOKUP(AW71,#REF!,10,FALSE))</f>
        <v>#REF!</v>
      </c>
      <c r="AX72" s="1912" t="e">
        <f>IF(AX71="","",VLOOKUP(AX71,#REF!,10,FALSE))</f>
        <v>#REF!</v>
      </c>
      <c r="AY72" s="1885" t="str">
        <f>IF(AY71="","",VLOOKUP(AY71,#REF!,10,FALSE))</f>
        <v/>
      </c>
      <c r="AZ72" s="1897" t="str">
        <f>IF(AZ71="","",VLOOKUP(AZ71,#REF!,10,FALSE))</f>
        <v/>
      </c>
      <c r="BA72" s="1897" t="str">
        <f>IF(BA71="","",VLOOKUP(BA71,#REF!,10,FALSE))</f>
        <v/>
      </c>
      <c r="BB72" s="1945" t="e">
        <f>IF($BE$3="４週",SUM(W72:AX72),IF($BE$3="暦月",SUM(W72:BA72),""))</f>
        <v>#REF!</v>
      </c>
      <c r="BC72" s="1953"/>
      <c r="BD72" s="1962" t="e">
        <f>IF($BE$3="４週",BB72/4,IF($BE$3="暦月",(BB72/($BE$8/7)),""))</f>
        <v>#REF!</v>
      </c>
      <c r="BE72" s="1953"/>
      <c r="BF72" s="1973"/>
      <c r="BG72" s="1978"/>
      <c r="BH72" s="1978"/>
      <c r="BI72" s="1978"/>
      <c r="BJ72" s="1989"/>
    </row>
    <row r="73" spans="2:62" ht="20.25" customHeight="1">
      <c r="B73" s="1742">
        <f>B71+1</f>
        <v>30</v>
      </c>
      <c r="C73" s="1756"/>
      <c r="D73" s="1767"/>
      <c r="E73" s="1775"/>
      <c r="F73" s="1780"/>
      <c r="G73" s="1775"/>
      <c r="H73" s="1780"/>
      <c r="I73" s="1788"/>
      <c r="J73" s="1802"/>
      <c r="K73" s="1808"/>
      <c r="L73" s="1824"/>
      <c r="M73" s="1824"/>
      <c r="N73" s="1767"/>
      <c r="O73" s="1831"/>
      <c r="P73" s="1836"/>
      <c r="Q73" s="1836"/>
      <c r="R73" s="1836"/>
      <c r="S73" s="1847"/>
      <c r="T73" s="1992" t="s">
        <v>770</v>
      </c>
      <c r="U73" s="1993"/>
      <c r="V73" s="1994"/>
      <c r="W73" s="1886"/>
      <c r="X73" s="1898"/>
      <c r="Y73" s="1898"/>
      <c r="Z73" s="1898"/>
      <c r="AA73" s="1898"/>
      <c r="AB73" s="1898"/>
      <c r="AC73" s="1913"/>
      <c r="AD73" s="1886"/>
      <c r="AE73" s="1898"/>
      <c r="AF73" s="1898"/>
      <c r="AG73" s="1898"/>
      <c r="AH73" s="1898"/>
      <c r="AI73" s="1898"/>
      <c r="AJ73" s="1913"/>
      <c r="AK73" s="1886"/>
      <c r="AL73" s="1898"/>
      <c r="AM73" s="1898"/>
      <c r="AN73" s="1898"/>
      <c r="AO73" s="1898"/>
      <c r="AP73" s="1898"/>
      <c r="AQ73" s="1913"/>
      <c r="AR73" s="1886"/>
      <c r="AS73" s="1898"/>
      <c r="AT73" s="1898"/>
      <c r="AU73" s="1898"/>
      <c r="AV73" s="1898"/>
      <c r="AW73" s="1898"/>
      <c r="AX73" s="1913"/>
      <c r="AY73" s="1886"/>
      <c r="AZ73" s="1898"/>
      <c r="BA73" s="1937"/>
      <c r="BB73" s="1944"/>
      <c r="BC73" s="1952"/>
      <c r="BD73" s="1961"/>
      <c r="BE73" s="1967"/>
      <c r="BF73" s="1972"/>
      <c r="BG73" s="1977"/>
      <c r="BH73" s="1977"/>
      <c r="BI73" s="1977"/>
      <c r="BJ73" s="1988"/>
    </row>
    <row r="74" spans="2:62" ht="20.25" customHeight="1">
      <c r="B74" s="1744"/>
      <c r="C74" s="1758"/>
      <c r="D74" s="1769"/>
      <c r="E74" s="1777"/>
      <c r="F74" s="1782">
        <f>C74</f>
        <v>0</v>
      </c>
      <c r="G74" s="1777"/>
      <c r="H74" s="1782">
        <f>I74</f>
        <v>0</v>
      </c>
      <c r="I74" s="1790"/>
      <c r="J74" s="1804"/>
      <c r="K74" s="1810"/>
      <c r="L74" s="1826"/>
      <c r="M74" s="1826"/>
      <c r="N74" s="1769"/>
      <c r="O74" s="1832"/>
      <c r="P74" s="1837"/>
      <c r="Q74" s="1837"/>
      <c r="R74" s="1837"/>
      <c r="S74" s="1848"/>
      <c r="T74" s="1858" t="s">
        <v>128</v>
      </c>
      <c r="U74" s="1865"/>
      <c r="V74" s="1876"/>
      <c r="W74" s="1887" t="str">
        <f>IF(W73="","",VLOOKUP(W73,#REF!,10,FALSE))</f>
        <v/>
      </c>
      <c r="X74" s="1899" t="str">
        <f>IF(X73="","",VLOOKUP(X73,#REF!,10,FALSE))</f>
        <v/>
      </c>
      <c r="Y74" s="1899" t="str">
        <f>IF(Y73="","",VLOOKUP(Y73,#REF!,10,FALSE))</f>
        <v/>
      </c>
      <c r="Z74" s="1899" t="str">
        <f>IF(Z73="","",VLOOKUP(Z73,#REF!,10,FALSE))</f>
        <v/>
      </c>
      <c r="AA74" s="1899" t="str">
        <f>IF(AA73="","",VLOOKUP(AA73,#REF!,10,FALSE))</f>
        <v/>
      </c>
      <c r="AB74" s="1899" t="str">
        <f>IF(AB73="","",VLOOKUP(AB73,#REF!,10,FALSE))</f>
        <v/>
      </c>
      <c r="AC74" s="1914" t="str">
        <f>IF(AC73="","",VLOOKUP(AC73,#REF!,10,FALSE))</f>
        <v/>
      </c>
      <c r="AD74" s="1887" t="str">
        <f>IF(AD73="","",VLOOKUP(AD73,#REF!,10,FALSE))</f>
        <v/>
      </c>
      <c r="AE74" s="1899" t="str">
        <f>IF(AE73="","",VLOOKUP(AE73,#REF!,10,FALSE))</f>
        <v/>
      </c>
      <c r="AF74" s="1899" t="str">
        <f>IF(AF73="","",VLOOKUP(AF73,#REF!,10,FALSE))</f>
        <v/>
      </c>
      <c r="AG74" s="1899" t="str">
        <f>IF(AG73="","",VLOOKUP(AG73,#REF!,10,FALSE))</f>
        <v/>
      </c>
      <c r="AH74" s="1899" t="str">
        <f>IF(AH73="","",VLOOKUP(AH73,#REF!,10,FALSE))</f>
        <v/>
      </c>
      <c r="AI74" s="1899" t="str">
        <f>IF(AI73="","",VLOOKUP(AI73,#REF!,10,FALSE))</f>
        <v/>
      </c>
      <c r="AJ74" s="1914" t="str">
        <f>IF(AJ73="","",VLOOKUP(AJ73,#REF!,10,FALSE))</f>
        <v/>
      </c>
      <c r="AK74" s="1887" t="str">
        <f>IF(AK73="","",VLOOKUP(AK73,#REF!,10,FALSE))</f>
        <v/>
      </c>
      <c r="AL74" s="1899" t="str">
        <f>IF(AL73="","",VLOOKUP(AL73,#REF!,10,FALSE))</f>
        <v/>
      </c>
      <c r="AM74" s="1899" t="str">
        <f>IF(AM73="","",VLOOKUP(AM73,#REF!,10,FALSE))</f>
        <v/>
      </c>
      <c r="AN74" s="1899" t="str">
        <f>IF(AN73="","",VLOOKUP(AN73,#REF!,10,FALSE))</f>
        <v/>
      </c>
      <c r="AO74" s="1899" t="str">
        <f>IF(AO73="","",VLOOKUP(AO73,#REF!,10,FALSE))</f>
        <v/>
      </c>
      <c r="AP74" s="1899" t="str">
        <f>IF(AP73="","",VLOOKUP(AP73,#REF!,10,FALSE))</f>
        <v/>
      </c>
      <c r="AQ74" s="1914" t="str">
        <f>IF(AQ73="","",VLOOKUP(AQ73,#REF!,10,FALSE))</f>
        <v/>
      </c>
      <c r="AR74" s="1887" t="str">
        <f>IF(AR73="","",VLOOKUP(AR73,#REF!,10,FALSE))</f>
        <v/>
      </c>
      <c r="AS74" s="1899" t="str">
        <f>IF(AS73="","",VLOOKUP(AS73,#REF!,10,FALSE))</f>
        <v/>
      </c>
      <c r="AT74" s="1899" t="str">
        <f>IF(AT73="","",VLOOKUP(AT73,#REF!,10,FALSE))</f>
        <v/>
      </c>
      <c r="AU74" s="1899" t="str">
        <f>IF(AU73="","",VLOOKUP(AU73,#REF!,10,FALSE))</f>
        <v/>
      </c>
      <c r="AV74" s="1899" t="str">
        <f>IF(AV73="","",VLOOKUP(AV73,#REF!,10,FALSE))</f>
        <v/>
      </c>
      <c r="AW74" s="1899" t="str">
        <f>IF(AW73="","",VLOOKUP(AW73,#REF!,10,FALSE))</f>
        <v/>
      </c>
      <c r="AX74" s="1914" t="str">
        <f>IF(AX73="","",VLOOKUP(AX73,#REF!,10,FALSE))</f>
        <v/>
      </c>
      <c r="AY74" s="1887" t="str">
        <f>IF(AY73="","",VLOOKUP(AY73,#REF!,10,FALSE))</f>
        <v/>
      </c>
      <c r="AZ74" s="1899" t="str">
        <f>IF(AZ73="","",VLOOKUP(AZ73,#REF!,10,FALSE))</f>
        <v/>
      </c>
      <c r="BA74" s="1995" t="str">
        <f>IF(BA73="","",VLOOKUP(BA73,#REF!,10,FALSE))</f>
        <v/>
      </c>
      <c r="BB74" s="1946">
        <f>IF($BE$3="４週",SUM(W74:AX74),IF($BE$3="暦月",SUM(W74:BA74),""))</f>
        <v>0</v>
      </c>
      <c r="BC74" s="1954"/>
      <c r="BD74" s="1963">
        <f>IF($BE$3="４週",BB74/4,IF($BE$3="暦月",(BB74/($BE$8/7)),""))</f>
        <v>0</v>
      </c>
      <c r="BE74" s="1954"/>
      <c r="BF74" s="1974"/>
      <c r="BG74" s="1979"/>
      <c r="BH74" s="1979"/>
      <c r="BI74" s="1979"/>
      <c r="BJ74" s="1990"/>
    </row>
    <row r="75" spans="2:62" ht="20.25" customHeight="1">
      <c r="B75" s="1745"/>
      <c r="C75" s="1759"/>
      <c r="D75" s="1759"/>
      <c r="E75" s="1759"/>
      <c r="F75" s="1759"/>
      <c r="G75" s="1759"/>
      <c r="H75" s="1759"/>
      <c r="I75" s="1791"/>
      <c r="J75" s="1791"/>
      <c r="K75" s="1759"/>
      <c r="L75" s="1759"/>
      <c r="M75" s="1759"/>
      <c r="N75" s="1759"/>
      <c r="O75" s="1833"/>
      <c r="P75" s="1833"/>
      <c r="Q75" s="1833"/>
      <c r="R75" s="1841"/>
      <c r="S75" s="1841"/>
      <c r="T75" s="1841"/>
      <c r="U75" s="1866"/>
      <c r="V75" s="1877"/>
      <c r="W75" s="1888"/>
      <c r="X75" s="1888"/>
      <c r="Y75" s="1888"/>
      <c r="Z75" s="1888"/>
      <c r="AA75" s="1888"/>
      <c r="AB75" s="1888"/>
      <c r="AC75" s="1888"/>
      <c r="AD75" s="1888"/>
      <c r="AE75" s="1888"/>
      <c r="AF75" s="1888"/>
      <c r="AG75" s="1888"/>
      <c r="AH75" s="1888"/>
      <c r="AI75" s="1888"/>
      <c r="AJ75" s="1888"/>
      <c r="AK75" s="1888"/>
      <c r="AL75" s="1888"/>
      <c r="AM75" s="1888"/>
      <c r="AN75" s="1888"/>
      <c r="AO75" s="1888"/>
      <c r="AP75" s="1888"/>
      <c r="AQ75" s="1888"/>
      <c r="AR75" s="1888"/>
      <c r="AS75" s="1888"/>
      <c r="AT75" s="1888"/>
      <c r="AU75" s="1888"/>
      <c r="AV75" s="1888"/>
      <c r="AW75" s="1888"/>
      <c r="AX75" s="1888"/>
      <c r="AY75" s="1888"/>
      <c r="AZ75" s="1888"/>
      <c r="BA75" s="1888"/>
      <c r="BB75" s="1888"/>
      <c r="BC75" s="1888"/>
      <c r="BD75" s="1929"/>
      <c r="BE75" s="1929"/>
      <c r="BF75" s="1833"/>
      <c r="BG75" s="1833"/>
      <c r="BH75" s="1833"/>
      <c r="BI75" s="1833"/>
      <c r="BJ75" s="1833"/>
    </row>
    <row r="76" spans="2:62" ht="20.25" customHeight="1">
      <c r="B76" s="1745"/>
      <c r="C76" s="1759"/>
      <c r="D76" s="1759"/>
      <c r="E76" s="1759"/>
      <c r="F76" s="1759"/>
      <c r="G76" s="1759"/>
      <c r="H76" s="1759"/>
      <c r="I76" s="1792"/>
      <c r="J76" s="1805" t="s">
        <v>534</v>
      </c>
      <c r="K76" s="1805"/>
      <c r="L76" s="1805"/>
      <c r="M76" s="1805"/>
      <c r="N76" s="1805"/>
      <c r="O76" s="1805"/>
      <c r="P76" s="1805"/>
      <c r="Q76" s="1805"/>
      <c r="R76" s="1805"/>
      <c r="S76" s="1805"/>
      <c r="T76" s="1815"/>
      <c r="U76" s="1805"/>
      <c r="V76" s="1805"/>
      <c r="W76" s="1805"/>
      <c r="X76" s="1805"/>
      <c r="Y76" s="1805"/>
      <c r="Z76" s="1893"/>
      <c r="AA76" s="1805" t="s">
        <v>777</v>
      </c>
      <c r="AB76" s="1805"/>
      <c r="AC76" s="1805"/>
      <c r="AD76" s="1805"/>
      <c r="AE76" s="1805"/>
      <c r="AF76" s="1805"/>
      <c r="AG76" s="1893"/>
      <c r="AH76" s="1893"/>
      <c r="AI76" s="1893"/>
      <c r="AJ76" s="1893"/>
      <c r="AK76" s="1893"/>
      <c r="AL76" s="1893"/>
      <c r="AM76" s="1893"/>
      <c r="AN76" s="1927"/>
      <c r="AO76" s="1929"/>
      <c r="AP76" s="1833"/>
      <c r="AQ76" s="1833"/>
      <c r="AR76" s="1833"/>
      <c r="AS76" s="1833"/>
      <c r="AT76" s="1833"/>
    </row>
    <row r="77" spans="2:62" ht="20.25" customHeight="1">
      <c r="B77" s="1745"/>
      <c r="C77" s="1759"/>
      <c r="D77" s="1759"/>
      <c r="E77" s="1759"/>
      <c r="F77" s="1759"/>
      <c r="G77" s="1759"/>
      <c r="H77" s="1759"/>
      <c r="I77" s="1792"/>
      <c r="J77" s="1805"/>
      <c r="K77" s="1805"/>
      <c r="L77" s="1805"/>
      <c r="M77" s="1805"/>
      <c r="N77" s="1805"/>
      <c r="O77" s="1805"/>
      <c r="P77" s="1805"/>
      <c r="Q77" s="1805"/>
      <c r="R77" s="1805"/>
      <c r="S77" s="1805"/>
      <c r="T77" s="1815"/>
      <c r="U77" s="1805"/>
      <c r="V77" s="1805"/>
      <c r="W77" s="1805"/>
      <c r="X77" s="1805"/>
      <c r="Y77" s="1805"/>
      <c r="Z77" s="1893"/>
      <c r="AA77" s="1813" t="s">
        <v>779</v>
      </c>
      <c r="AB77" s="1813"/>
      <c r="AC77" s="1813" t="s">
        <v>757</v>
      </c>
      <c r="AD77" s="1813"/>
      <c r="AE77" s="1813"/>
      <c r="AF77" s="1813"/>
      <c r="AG77" s="1893"/>
      <c r="AH77" s="1893"/>
      <c r="AI77" s="1893"/>
      <c r="AJ77" s="1893"/>
      <c r="AK77" s="1893"/>
      <c r="AL77" s="1893"/>
      <c r="AM77" s="1893"/>
      <c r="AN77" s="1927"/>
      <c r="AO77" s="1929"/>
      <c r="AP77" s="1833"/>
      <c r="AQ77" s="1833"/>
      <c r="AR77" s="1833"/>
      <c r="AS77" s="1833"/>
      <c r="AT77" s="1833"/>
    </row>
    <row r="78" spans="2:62" ht="20.25" customHeight="1">
      <c r="B78" s="1745"/>
      <c r="C78" s="1759"/>
      <c r="D78" s="1759"/>
      <c r="E78" s="1759"/>
      <c r="F78" s="1759"/>
      <c r="G78" s="1759"/>
      <c r="H78" s="1759"/>
      <c r="I78" s="1792"/>
      <c r="J78" s="1805"/>
      <c r="K78" s="1811" t="s">
        <v>749</v>
      </c>
      <c r="L78" s="1811"/>
      <c r="M78" s="1811" t="s">
        <v>353</v>
      </c>
      <c r="N78" s="1811"/>
      <c r="O78" s="1811"/>
      <c r="P78" s="1811"/>
      <c r="Q78" s="1805"/>
      <c r="R78" s="1842" t="s">
        <v>669</v>
      </c>
      <c r="S78" s="1842"/>
      <c r="T78" s="1842"/>
      <c r="U78" s="1842"/>
      <c r="V78" s="1817"/>
      <c r="W78" s="1889" t="s">
        <v>748</v>
      </c>
      <c r="X78" s="1889"/>
      <c r="Y78" s="1793"/>
      <c r="Z78" s="1893"/>
      <c r="AA78" s="1813" t="s">
        <v>751</v>
      </c>
      <c r="AB78" s="1813"/>
      <c r="AC78" s="1813" t="s">
        <v>782</v>
      </c>
      <c r="AD78" s="1813"/>
      <c r="AE78" s="1813"/>
      <c r="AF78" s="1813"/>
      <c r="AG78" s="1893"/>
      <c r="AH78" s="1893"/>
      <c r="AI78" s="1893"/>
      <c r="AJ78" s="1893"/>
      <c r="AK78" s="1893"/>
      <c r="AL78" s="1893"/>
      <c r="AM78" s="1893"/>
      <c r="AN78" s="1927"/>
      <c r="AO78" s="1929"/>
      <c r="AP78" s="1791"/>
      <c r="AQ78" s="1791"/>
      <c r="AR78" s="1791"/>
      <c r="AS78" s="1791"/>
      <c r="AT78" s="1833"/>
    </row>
    <row r="79" spans="2:62" ht="20.25" customHeight="1">
      <c r="B79" s="1745"/>
      <c r="C79" s="1759"/>
      <c r="D79" s="1759"/>
      <c r="E79" s="1759"/>
      <c r="F79" s="1759"/>
      <c r="G79" s="1759"/>
      <c r="H79" s="1759"/>
      <c r="I79" s="1792"/>
      <c r="J79" s="1805"/>
      <c r="K79" s="1812"/>
      <c r="L79" s="1812"/>
      <c r="M79" s="1812" t="s">
        <v>758</v>
      </c>
      <c r="N79" s="1812"/>
      <c r="O79" s="1812" t="s">
        <v>763</v>
      </c>
      <c r="P79" s="1812"/>
      <c r="Q79" s="1805"/>
      <c r="R79" s="1812" t="s">
        <v>758</v>
      </c>
      <c r="S79" s="1812"/>
      <c r="T79" s="1812" t="s">
        <v>763</v>
      </c>
      <c r="U79" s="1812"/>
      <c r="V79" s="1817"/>
      <c r="W79" s="1889" t="s">
        <v>776</v>
      </c>
      <c r="X79" s="1889"/>
      <c r="Y79" s="1793"/>
      <c r="Z79" s="1893"/>
      <c r="AA79" s="1813" t="s">
        <v>192</v>
      </c>
      <c r="AB79" s="1813"/>
      <c r="AC79" s="1813" t="s">
        <v>783</v>
      </c>
      <c r="AD79" s="1813"/>
      <c r="AE79" s="1813"/>
      <c r="AF79" s="1813"/>
      <c r="AG79" s="1893"/>
      <c r="AH79" s="1893"/>
      <c r="AI79" s="1893"/>
      <c r="AJ79" s="1893"/>
      <c r="AK79" s="1893"/>
      <c r="AL79" s="1893"/>
      <c r="AM79" s="1893"/>
      <c r="AN79" s="1927"/>
      <c r="AO79" s="1929"/>
      <c r="AP79" s="1930"/>
      <c r="AQ79" s="1930"/>
      <c r="AR79" s="1930"/>
      <c r="AS79" s="1930"/>
      <c r="AT79" s="1833"/>
    </row>
    <row r="80" spans="2:62" ht="20.25" customHeight="1">
      <c r="B80" s="1745"/>
      <c r="C80" s="1759"/>
      <c r="D80" s="1759"/>
      <c r="E80" s="1759"/>
      <c r="F80" s="1759"/>
      <c r="G80" s="1759"/>
      <c r="H80" s="1759"/>
      <c r="I80" s="1792"/>
      <c r="J80" s="1805"/>
      <c r="K80" s="1813" t="s">
        <v>751</v>
      </c>
      <c r="L80" s="1813"/>
      <c r="M80" s="1827" t="e">
        <f>SUMIFS($BB$15:$BB$74,$F$15:$F$74,"看護職員",$H$15:$H$74,"A")</f>
        <v>#REF!</v>
      </c>
      <c r="N80" s="1827"/>
      <c r="O80" s="1827" t="e">
        <f>SUMIFS($BD$15:$BD$74,$F$15:$F$74,"看護職員",$H$15:$H$74,"A")</f>
        <v>#REF!</v>
      </c>
      <c r="P80" s="1827"/>
      <c r="Q80" s="1839"/>
      <c r="R80" s="1843">
        <v>0</v>
      </c>
      <c r="S80" s="1843"/>
      <c r="T80" s="1843">
        <v>0</v>
      </c>
      <c r="U80" s="1843"/>
      <c r="V80" s="1878"/>
      <c r="W80" s="1890">
        <v>6</v>
      </c>
      <c r="X80" s="1900"/>
      <c r="Y80" s="1793"/>
      <c r="Z80" s="1893"/>
      <c r="AA80" s="1813" t="s">
        <v>702</v>
      </c>
      <c r="AB80" s="1813"/>
      <c r="AC80" s="1813" t="s">
        <v>1</v>
      </c>
      <c r="AD80" s="1813"/>
      <c r="AE80" s="1813"/>
      <c r="AF80" s="1813"/>
      <c r="AG80" s="1893"/>
      <c r="AH80" s="1893"/>
      <c r="AI80" s="1893"/>
      <c r="AJ80" s="1893"/>
      <c r="AK80" s="1893"/>
      <c r="AL80" s="1893"/>
      <c r="AM80" s="1893"/>
      <c r="AN80" s="1927"/>
      <c r="AO80" s="1929"/>
      <c r="AP80" s="1931"/>
      <c r="AQ80" s="1931"/>
      <c r="AR80" s="1931"/>
      <c r="AS80" s="1931"/>
      <c r="AT80" s="1833"/>
    </row>
    <row r="81" spans="2:46" ht="20.25" customHeight="1">
      <c r="B81" s="1745"/>
      <c r="C81" s="1759"/>
      <c r="D81" s="1759"/>
      <c r="E81" s="1759"/>
      <c r="F81" s="1759"/>
      <c r="G81" s="1759"/>
      <c r="H81" s="1759"/>
      <c r="I81" s="1792"/>
      <c r="J81" s="1805"/>
      <c r="K81" s="1813" t="s">
        <v>192</v>
      </c>
      <c r="L81" s="1813"/>
      <c r="M81" s="1827">
        <f>SUMIFS($BB$15:$BB$74,$F$15:$F$74,"看護職員",$H$15:$H$74,"B")</f>
        <v>0</v>
      </c>
      <c r="N81" s="1827"/>
      <c r="O81" s="1827">
        <f>SUMIFS($BD$15:$BD$74,$F$15:$F$74,"看護職員",$H$15:$H$74,"B")</f>
        <v>0</v>
      </c>
      <c r="P81" s="1827"/>
      <c r="Q81" s="1839"/>
      <c r="R81" s="1843">
        <v>0</v>
      </c>
      <c r="S81" s="1843"/>
      <c r="T81" s="1843">
        <v>0</v>
      </c>
      <c r="U81" s="1843"/>
      <c r="V81" s="1878"/>
      <c r="W81" s="1890">
        <v>0</v>
      </c>
      <c r="X81" s="1900"/>
      <c r="Y81" s="1793"/>
      <c r="Z81" s="1893"/>
      <c r="AA81" s="1813" t="s">
        <v>752</v>
      </c>
      <c r="AB81" s="1813"/>
      <c r="AC81" s="1813" t="s">
        <v>74</v>
      </c>
      <c r="AD81" s="1813"/>
      <c r="AE81" s="1813"/>
      <c r="AF81" s="1813"/>
      <c r="AG81" s="1893"/>
      <c r="AH81" s="1893"/>
      <c r="AI81" s="1893"/>
      <c r="AJ81" s="1893"/>
      <c r="AK81" s="1893"/>
      <c r="AL81" s="1893"/>
      <c r="AM81" s="1893"/>
      <c r="AN81" s="1927"/>
      <c r="AO81" s="1929"/>
      <c r="AP81" s="1833"/>
      <c r="AQ81" s="1833"/>
      <c r="AR81" s="1833"/>
      <c r="AS81" s="1833"/>
      <c r="AT81" s="1833"/>
    </row>
    <row r="82" spans="2:46" ht="20.25" customHeight="1">
      <c r="B82" s="1745"/>
      <c r="C82" s="1759"/>
      <c r="D82" s="1759"/>
      <c r="E82" s="1759"/>
      <c r="F82" s="1759"/>
      <c r="G82" s="1759"/>
      <c r="H82" s="1759"/>
      <c r="I82" s="1792"/>
      <c r="J82" s="1805"/>
      <c r="K82" s="1813" t="s">
        <v>702</v>
      </c>
      <c r="L82" s="1813"/>
      <c r="M82" s="1827">
        <f>SUMIFS($BB$15:$BB$74,$F$15:$F$74,"看護職員",$H$15:$H$74,"C")</f>
        <v>0</v>
      </c>
      <c r="N82" s="1827"/>
      <c r="O82" s="1827">
        <f>SUMIFS($BD$15:$BD$74,$F$15:$F$74,"看護職員",$H$15:$H$74,"C")</f>
        <v>0</v>
      </c>
      <c r="P82" s="1827"/>
      <c r="Q82" s="1839"/>
      <c r="R82" s="1843">
        <v>0</v>
      </c>
      <c r="S82" s="1843"/>
      <c r="T82" s="1843">
        <v>0</v>
      </c>
      <c r="U82" s="1843"/>
      <c r="V82" s="1878"/>
      <c r="W82" s="1891" t="s">
        <v>41</v>
      </c>
      <c r="X82" s="1901"/>
      <c r="Y82" s="1793"/>
      <c r="Z82" s="1893"/>
      <c r="AA82" s="1793"/>
      <c r="AB82" s="1793"/>
      <c r="AC82" s="1793"/>
      <c r="AD82" s="1793"/>
      <c r="AE82" s="1793"/>
      <c r="AF82" s="1793"/>
      <c r="AG82" s="1893"/>
      <c r="AH82" s="1893"/>
      <c r="AI82" s="1893"/>
      <c r="AJ82" s="1893"/>
      <c r="AK82" s="1893"/>
      <c r="AL82" s="1893"/>
      <c r="AM82" s="1893"/>
      <c r="AN82" s="1927"/>
      <c r="AO82" s="1929"/>
      <c r="AP82" s="1833"/>
      <c r="AQ82" s="1833"/>
      <c r="AR82" s="1833"/>
      <c r="AS82" s="1833"/>
      <c r="AT82" s="1833"/>
    </row>
    <row r="83" spans="2:46" ht="20.25" customHeight="1">
      <c r="B83" s="1745"/>
      <c r="C83" s="1759"/>
      <c r="D83" s="1759"/>
      <c r="E83" s="1759"/>
      <c r="F83" s="1759"/>
      <c r="G83" s="1759"/>
      <c r="H83" s="1759"/>
      <c r="I83" s="1792"/>
      <c r="J83" s="1805"/>
      <c r="K83" s="1813" t="s">
        <v>752</v>
      </c>
      <c r="L83" s="1813"/>
      <c r="M83" s="1827">
        <f>SUMIFS($BB$15:$BB$74,$F$15:$F$74,"看護職員",$H$15:$H$74,"D")</f>
        <v>0</v>
      </c>
      <c r="N83" s="1827"/>
      <c r="O83" s="1827">
        <f>SUMIFS($BD$15:$BD$74,$F$15:$F$74,"看護職員",$H$15:$H$74,"D")</f>
        <v>0</v>
      </c>
      <c r="P83" s="1827"/>
      <c r="Q83" s="1839"/>
      <c r="R83" s="1843">
        <v>0</v>
      </c>
      <c r="S83" s="1843"/>
      <c r="T83" s="1843">
        <v>0</v>
      </c>
      <c r="U83" s="1843"/>
      <c r="V83" s="1878"/>
      <c r="W83" s="1891" t="s">
        <v>41</v>
      </c>
      <c r="X83" s="1901"/>
      <c r="Y83" s="1793"/>
      <c r="Z83" s="1893"/>
      <c r="AA83" s="1793"/>
      <c r="AB83" s="1793"/>
      <c r="AC83" s="1793"/>
      <c r="AD83" s="1793"/>
      <c r="AE83" s="1793"/>
      <c r="AF83" s="1793"/>
      <c r="AG83" s="1893"/>
      <c r="AH83" s="1893"/>
      <c r="AI83" s="1893"/>
      <c r="AJ83" s="1893"/>
      <c r="AK83" s="1893"/>
      <c r="AL83" s="1893"/>
      <c r="AM83" s="1893"/>
      <c r="AN83" s="1927"/>
      <c r="AO83" s="1929"/>
      <c r="AP83" s="1833"/>
      <c r="AQ83" s="1833"/>
      <c r="AR83" s="1833"/>
      <c r="AS83" s="1833"/>
      <c r="AT83" s="1833"/>
    </row>
    <row r="84" spans="2:46" ht="20.25" customHeight="1">
      <c r="B84" s="1745"/>
      <c r="C84" s="1759"/>
      <c r="D84" s="1759"/>
      <c r="E84" s="1759"/>
      <c r="F84" s="1759"/>
      <c r="G84" s="1759"/>
      <c r="H84" s="1759"/>
      <c r="I84" s="1792"/>
      <c r="J84" s="1805"/>
      <c r="K84" s="1813" t="s">
        <v>428</v>
      </c>
      <c r="L84" s="1813"/>
      <c r="M84" s="1827" t="e">
        <f>SUM(M80:N83)</f>
        <v>#REF!</v>
      </c>
      <c r="N84" s="1827"/>
      <c r="O84" s="1827" t="e">
        <f>SUM(O80:P83)</f>
        <v>#REF!</v>
      </c>
      <c r="P84" s="1827"/>
      <c r="Q84" s="1839"/>
      <c r="R84" s="1827">
        <f>SUM(R80:S83)</f>
        <v>0</v>
      </c>
      <c r="S84" s="1827"/>
      <c r="T84" s="1827">
        <f>SUM(T80:U83)</f>
        <v>0</v>
      </c>
      <c r="U84" s="1827"/>
      <c r="V84" s="1878"/>
      <c r="W84" s="1892">
        <f>SUM(W80:X81)</f>
        <v>6</v>
      </c>
      <c r="X84" s="1902"/>
      <c r="Y84" s="1793"/>
      <c r="Z84" s="1893"/>
      <c r="AA84" s="1793"/>
      <c r="AB84" s="1793"/>
      <c r="AC84" s="1793"/>
      <c r="AD84" s="1793"/>
      <c r="AE84" s="1793"/>
      <c r="AF84" s="1793"/>
      <c r="AG84" s="1893"/>
      <c r="AH84" s="1893"/>
      <c r="AI84" s="1893"/>
      <c r="AJ84" s="1893"/>
      <c r="AK84" s="1893"/>
      <c r="AL84" s="1893"/>
      <c r="AM84" s="1893"/>
      <c r="AN84" s="1927"/>
      <c r="AO84" s="1929"/>
      <c r="AP84" s="1833"/>
      <c r="AQ84" s="1833"/>
      <c r="AR84" s="1833"/>
      <c r="AS84" s="1833"/>
      <c r="AT84" s="1833"/>
    </row>
    <row r="85" spans="2:46" ht="20.25" customHeight="1">
      <c r="B85" s="1745"/>
      <c r="C85" s="1759"/>
      <c r="D85" s="1759"/>
      <c r="E85" s="1759"/>
      <c r="F85" s="1759"/>
      <c r="G85" s="1759"/>
      <c r="H85" s="1759"/>
      <c r="I85" s="1792"/>
      <c r="J85" s="1792"/>
      <c r="K85" s="1814"/>
      <c r="L85" s="1814"/>
      <c r="M85" s="1814"/>
      <c r="N85" s="1814"/>
      <c r="O85" s="1834"/>
      <c r="P85" s="1834"/>
      <c r="Q85" s="1834"/>
      <c r="R85" s="1844"/>
      <c r="S85" s="1844"/>
      <c r="T85" s="1844"/>
      <c r="U85" s="1844"/>
      <c r="V85" s="1879"/>
      <c r="W85" s="1893"/>
      <c r="X85" s="1893"/>
      <c r="Y85" s="1893"/>
      <c r="Z85" s="1893"/>
      <c r="AA85" s="1793"/>
      <c r="AB85" s="1793"/>
      <c r="AC85" s="1793"/>
      <c r="AD85" s="1793"/>
      <c r="AE85" s="1793"/>
      <c r="AF85" s="1793"/>
      <c r="AG85" s="1793"/>
      <c r="AH85" s="1793"/>
      <c r="AI85" s="1793"/>
      <c r="AJ85" s="1793"/>
      <c r="AK85" s="1793"/>
      <c r="AL85" s="1793"/>
      <c r="AM85" s="1793"/>
      <c r="AN85" s="1793"/>
      <c r="AP85" s="1833"/>
      <c r="AQ85" s="1833"/>
      <c r="AR85" s="1833"/>
      <c r="AS85" s="1833"/>
      <c r="AT85" s="1833"/>
    </row>
    <row r="86" spans="2:46" ht="20.25" customHeight="1">
      <c r="B86" s="1745"/>
      <c r="C86" s="1759"/>
      <c r="D86" s="1759"/>
      <c r="E86" s="1759"/>
      <c r="F86" s="1759"/>
      <c r="G86" s="1759"/>
      <c r="H86" s="1759"/>
      <c r="I86" s="1792"/>
      <c r="J86" s="1792"/>
      <c r="K86" s="1815" t="s">
        <v>541</v>
      </c>
      <c r="L86" s="1805"/>
      <c r="M86" s="1805"/>
      <c r="N86" s="1805"/>
      <c r="O86" s="1805"/>
      <c r="P86" s="1805"/>
      <c r="Q86" s="1840" t="s">
        <v>768</v>
      </c>
      <c r="R86" s="1845" t="s">
        <v>769</v>
      </c>
      <c r="S86" s="1849"/>
      <c r="T86" s="1859"/>
      <c r="U86" s="1859"/>
      <c r="V86" s="1805"/>
      <c r="W86" s="1805"/>
      <c r="X86" s="1805"/>
      <c r="Y86" s="1893"/>
      <c r="Z86" s="1893"/>
      <c r="AA86" s="1793"/>
      <c r="AB86" s="1793"/>
      <c r="AC86" s="1793"/>
      <c r="AD86" s="1793"/>
      <c r="AE86" s="1793"/>
      <c r="AF86" s="1793"/>
      <c r="AG86" s="1793"/>
      <c r="AH86" s="1793"/>
      <c r="AI86" s="1793"/>
      <c r="AJ86" s="1793"/>
      <c r="AK86" s="1793"/>
      <c r="AL86" s="1793"/>
      <c r="AM86" s="1793"/>
      <c r="AN86" s="1793"/>
      <c r="AP86" s="1833"/>
      <c r="AQ86" s="1833"/>
      <c r="AR86" s="1833"/>
      <c r="AS86" s="1833"/>
      <c r="AT86" s="1833"/>
    </row>
    <row r="87" spans="2:46" ht="20.25" customHeight="1">
      <c r="B87" s="1745"/>
      <c r="C87" s="1759"/>
      <c r="D87" s="1759"/>
      <c r="E87" s="1759"/>
      <c r="F87" s="1759"/>
      <c r="G87" s="1759"/>
      <c r="H87" s="1759"/>
      <c r="I87" s="1792"/>
      <c r="J87" s="1792"/>
      <c r="K87" s="1805" t="s">
        <v>686</v>
      </c>
      <c r="L87" s="1805"/>
      <c r="M87" s="1805"/>
      <c r="N87" s="1805"/>
      <c r="O87" s="1805"/>
      <c r="P87" s="1805" t="s">
        <v>760</v>
      </c>
      <c r="Q87" s="1805"/>
      <c r="R87" s="1805"/>
      <c r="S87" s="1805"/>
      <c r="T87" s="1815"/>
      <c r="U87" s="1805"/>
      <c r="V87" s="1805"/>
      <c r="W87" s="1805"/>
      <c r="X87" s="1805"/>
      <c r="Y87" s="1893"/>
      <c r="Z87" s="1893"/>
      <c r="AA87" s="1793"/>
      <c r="AB87" s="1793"/>
      <c r="AC87" s="1793"/>
      <c r="AD87" s="1793"/>
      <c r="AE87" s="1793"/>
      <c r="AF87" s="1793"/>
      <c r="AG87" s="1793"/>
      <c r="AH87" s="1793"/>
      <c r="AI87" s="1793"/>
      <c r="AJ87" s="1793"/>
      <c r="AK87" s="1793"/>
      <c r="AL87" s="1793"/>
      <c r="AM87" s="1793"/>
      <c r="AN87" s="1793"/>
      <c r="AP87" s="1833"/>
      <c r="AQ87" s="1833"/>
      <c r="AR87" s="1833"/>
      <c r="AS87" s="1833"/>
      <c r="AT87" s="1833"/>
    </row>
    <row r="88" spans="2:46" ht="20.25" customHeight="1">
      <c r="B88" s="1745"/>
      <c r="C88" s="1759"/>
      <c r="D88" s="1759"/>
      <c r="E88" s="1759"/>
      <c r="F88" s="1759"/>
      <c r="G88" s="1759"/>
      <c r="H88" s="1759"/>
      <c r="I88" s="1792"/>
      <c r="J88" s="1792"/>
      <c r="K88" s="1805" t="str">
        <f>IF($R$86="週","対象時間数（週平均）","対象時間数（当月合計）")</f>
        <v>対象時間数（週平均）</v>
      </c>
      <c r="L88" s="1805"/>
      <c r="M88" s="1805"/>
      <c r="N88" s="1805"/>
      <c r="O88" s="1805"/>
      <c r="P88" s="1805" t="str">
        <f>IF($R$86="週","週に勤務すべき時間数","当月に勤務すべき時間数")</f>
        <v>週に勤務すべき時間数</v>
      </c>
      <c r="Q88" s="1805"/>
      <c r="R88" s="1805"/>
      <c r="S88" s="1805"/>
      <c r="T88" s="1815"/>
      <c r="U88" s="1805" t="s">
        <v>771</v>
      </c>
      <c r="V88" s="1805"/>
      <c r="W88" s="1805"/>
      <c r="X88" s="1805"/>
      <c r="Y88" s="1893"/>
      <c r="Z88" s="1893"/>
      <c r="AG88" s="1793"/>
      <c r="AH88" s="1793"/>
      <c r="AI88" s="1793"/>
      <c r="AJ88" s="1793"/>
      <c r="AK88" s="1793"/>
      <c r="AL88" s="1793"/>
      <c r="AM88" s="1793"/>
      <c r="AN88" s="1793"/>
      <c r="AP88" s="1833"/>
      <c r="AQ88" s="1833"/>
      <c r="AR88" s="1833"/>
      <c r="AS88" s="1833"/>
      <c r="AT88" s="1833"/>
    </row>
    <row r="89" spans="2:46" ht="20.25" customHeight="1">
      <c r="I89" s="1793"/>
      <c r="J89" s="1793"/>
      <c r="K89" s="1816">
        <f>IF($R$86="週",T84,R84)</f>
        <v>0</v>
      </c>
      <c r="L89" s="1816"/>
      <c r="M89" s="1816"/>
      <c r="N89" s="1816"/>
      <c r="O89" s="1811" t="s">
        <v>249</v>
      </c>
      <c r="P89" s="1813">
        <f>IF($R$86="週",$BA$6,$BE$6)</f>
        <v>40</v>
      </c>
      <c r="Q89" s="1813"/>
      <c r="R89" s="1813"/>
      <c r="S89" s="1813"/>
      <c r="T89" s="1811" t="s">
        <v>628</v>
      </c>
      <c r="U89" s="1838">
        <f>ROUNDDOWN(K89/P89,1)</f>
        <v>0</v>
      </c>
      <c r="V89" s="1838"/>
      <c r="W89" s="1838"/>
      <c r="X89" s="1838"/>
      <c r="Y89" s="1793"/>
      <c r="Z89" s="1793"/>
      <c r="AG89" s="1793"/>
      <c r="AH89" s="1793"/>
      <c r="AI89" s="1793"/>
      <c r="AJ89" s="1793"/>
      <c r="AK89" s="1793"/>
      <c r="AL89" s="1793"/>
      <c r="AM89" s="1793"/>
      <c r="AN89" s="1793"/>
    </row>
    <row r="90" spans="2:46" ht="20.25" customHeight="1">
      <c r="I90" s="1793"/>
      <c r="J90" s="1793"/>
      <c r="K90" s="1805"/>
      <c r="L90" s="1805"/>
      <c r="M90" s="1805"/>
      <c r="N90" s="1805"/>
      <c r="O90" s="1805"/>
      <c r="P90" s="1805"/>
      <c r="Q90" s="1805"/>
      <c r="R90" s="1805"/>
      <c r="S90" s="1805"/>
      <c r="T90" s="1815"/>
      <c r="U90" s="1805" t="s">
        <v>319</v>
      </c>
      <c r="V90" s="1805"/>
      <c r="W90" s="1805"/>
      <c r="X90" s="1805"/>
      <c r="Y90" s="1793"/>
      <c r="Z90" s="1793"/>
      <c r="AG90" s="1793"/>
      <c r="AH90" s="1793"/>
      <c r="AI90" s="1793"/>
      <c r="AJ90" s="1793"/>
      <c r="AK90" s="1793"/>
      <c r="AL90" s="1793"/>
      <c r="AM90" s="1793"/>
      <c r="AN90" s="1793"/>
    </row>
    <row r="91" spans="2:46" ht="20.25" customHeight="1">
      <c r="I91" s="1793"/>
      <c r="J91" s="1793"/>
      <c r="K91" s="1805" t="s">
        <v>753</v>
      </c>
      <c r="L91" s="1805"/>
      <c r="M91" s="1805"/>
      <c r="N91" s="1805"/>
      <c r="O91" s="1805"/>
      <c r="P91" s="1805"/>
      <c r="Q91" s="1805"/>
      <c r="R91" s="1805"/>
      <c r="S91" s="1805"/>
      <c r="T91" s="1815"/>
      <c r="U91" s="1805"/>
      <c r="V91" s="1805"/>
      <c r="W91" s="1805"/>
      <c r="X91" s="1805"/>
      <c r="Y91" s="1793"/>
      <c r="Z91" s="1793"/>
    </row>
    <row r="92" spans="2:46" ht="20.25" customHeight="1">
      <c r="I92" s="1793"/>
      <c r="J92" s="1793"/>
      <c r="K92" s="1805" t="s">
        <v>748</v>
      </c>
      <c r="L92" s="1805"/>
      <c r="M92" s="1805"/>
      <c r="N92" s="1805"/>
      <c r="O92" s="1805"/>
      <c r="P92" s="1805"/>
      <c r="Q92" s="1805"/>
      <c r="R92" s="1805"/>
      <c r="S92" s="1805"/>
      <c r="T92" s="1815"/>
      <c r="U92" s="1811"/>
      <c r="V92" s="1811"/>
      <c r="W92" s="1811"/>
      <c r="X92" s="1811"/>
      <c r="Y92" s="1793"/>
      <c r="Z92" s="1793"/>
    </row>
    <row r="93" spans="2:46" ht="20.25" customHeight="1">
      <c r="I93" s="1793"/>
      <c r="J93" s="1793"/>
      <c r="K93" s="1817" t="s">
        <v>358</v>
      </c>
      <c r="L93" s="1817"/>
      <c r="M93" s="1817"/>
      <c r="N93" s="1817"/>
      <c r="O93" s="1817"/>
      <c r="P93" s="1805" t="s">
        <v>765</v>
      </c>
      <c r="Q93" s="1817"/>
      <c r="R93" s="1817"/>
      <c r="S93" s="1817"/>
      <c r="T93" s="1817"/>
      <c r="U93" s="1812" t="s">
        <v>428</v>
      </c>
      <c r="V93" s="1812"/>
      <c r="W93" s="1812"/>
      <c r="X93" s="1812"/>
      <c r="Y93" s="1793"/>
      <c r="Z93" s="1793"/>
    </row>
    <row r="94" spans="2:46" ht="20.25" customHeight="1">
      <c r="I94" s="1793"/>
      <c r="J94" s="1793"/>
      <c r="K94" s="1813">
        <f>W84</f>
        <v>6</v>
      </c>
      <c r="L94" s="1813"/>
      <c r="M94" s="1813"/>
      <c r="N94" s="1813"/>
      <c r="O94" s="1811" t="s">
        <v>764</v>
      </c>
      <c r="P94" s="1838">
        <f>U89</f>
        <v>0</v>
      </c>
      <c r="Q94" s="1838"/>
      <c r="R94" s="1838"/>
      <c r="S94" s="1838"/>
      <c r="T94" s="1811" t="s">
        <v>628</v>
      </c>
      <c r="U94" s="1867">
        <f>ROUNDDOWN(K94+P94,1)</f>
        <v>6</v>
      </c>
      <c r="V94" s="1867"/>
      <c r="W94" s="1867"/>
      <c r="X94" s="1867"/>
      <c r="Y94" s="1903"/>
      <c r="Z94" s="1903"/>
    </row>
    <row r="95" spans="2:46" ht="20.25" customHeight="1"/>
    <row r="96" spans="2:4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34" spans="3:59">
      <c r="AQ134" s="1818"/>
      <c r="AR134" s="1818"/>
      <c r="AS134" s="1818"/>
      <c r="AT134" s="1818"/>
      <c r="AU134" s="1818"/>
      <c r="AV134" s="1818"/>
    </row>
    <row r="135" spans="3:59">
      <c r="AQ135" s="1818"/>
      <c r="AR135" s="1818"/>
      <c r="AS135" s="1818"/>
      <c r="AT135" s="1818"/>
      <c r="AU135" s="1818"/>
      <c r="AV135" s="1818"/>
    </row>
    <row r="137" spans="3:59">
      <c r="AW137" s="1818"/>
      <c r="AX137" s="1818"/>
      <c r="AY137" s="1818"/>
      <c r="AZ137" s="1818"/>
      <c r="BA137" s="1818"/>
      <c r="BB137" s="1818"/>
      <c r="BC137" s="1818"/>
      <c r="BD137" s="1818"/>
      <c r="BE137" s="1818"/>
    </row>
    <row r="138" spans="3:59">
      <c r="AW138" s="1818"/>
      <c r="AX138" s="1818"/>
      <c r="AY138" s="1818"/>
      <c r="AZ138" s="1818"/>
      <c r="BA138" s="1818"/>
      <c r="BB138" s="1818"/>
      <c r="BC138" s="1818"/>
      <c r="BD138" s="1818"/>
      <c r="BE138" s="1818"/>
    </row>
    <row r="141" spans="3:59">
      <c r="C141" s="1760"/>
      <c r="D141" s="1760"/>
      <c r="E141" s="1760"/>
      <c r="F141" s="1760"/>
      <c r="G141" s="1760"/>
      <c r="H141" s="1760"/>
      <c r="I141" s="1760"/>
      <c r="J141" s="1760"/>
      <c r="K141" s="1818"/>
      <c r="L141" s="1818"/>
      <c r="M141" s="1818"/>
      <c r="N141" s="1818"/>
      <c r="O141" s="1818"/>
      <c r="P141" s="1818"/>
      <c r="Q141" s="1818"/>
      <c r="R141" s="1818"/>
      <c r="S141" s="1818"/>
      <c r="T141" s="1818"/>
      <c r="U141" s="1818"/>
      <c r="V141" s="1818"/>
      <c r="W141" s="1818"/>
      <c r="X141" s="1818"/>
      <c r="Y141" s="1818"/>
      <c r="Z141" s="1818"/>
      <c r="AA141" s="1818"/>
      <c r="AB141" s="1818"/>
      <c r="AC141" s="1818"/>
      <c r="AD141" s="1818"/>
      <c r="AE141" s="1818"/>
      <c r="AF141" s="1818"/>
      <c r="AG141" s="1818"/>
      <c r="AH141" s="1818"/>
      <c r="AI141" s="1818"/>
      <c r="AJ141" s="1818"/>
      <c r="AK141" s="1818"/>
      <c r="AL141" s="1818"/>
      <c r="AM141" s="1818"/>
      <c r="AN141" s="1818"/>
      <c r="AO141" s="1818"/>
      <c r="AP141" s="1818"/>
      <c r="BF141" s="1818"/>
      <c r="BG141" s="1818"/>
    </row>
    <row r="142" spans="3:59">
      <c r="C142" s="1760"/>
      <c r="D142" s="1760"/>
      <c r="E142" s="1760"/>
      <c r="F142" s="1760"/>
      <c r="G142" s="1760"/>
      <c r="H142" s="1760"/>
      <c r="I142" s="1760"/>
      <c r="J142" s="1760"/>
      <c r="K142" s="1818"/>
      <c r="L142" s="1818"/>
      <c r="M142" s="1818"/>
      <c r="N142" s="1818"/>
      <c r="O142" s="1818"/>
      <c r="P142" s="1818"/>
      <c r="Q142" s="1818"/>
      <c r="R142" s="1818"/>
      <c r="S142" s="1818"/>
      <c r="T142" s="1818"/>
      <c r="U142" s="1818"/>
      <c r="V142" s="1818"/>
      <c r="W142" s="1818"/>
      <c r="X142" s="1818"/>
      <c r="Y142" s="1818"/>
      <c r="Z142" s="1818"/>
      <c r="AA142" s="1818"/>
      <c r="AB142" s="1818"/>
      <c r="AC142" s="1818"/>
      <c r="AD142" s="1818"/>
      <c r="AE142" s="1818"/>
      <c r="AF142" s="1818"/>
      <c r="AG142" s="1818"/>
      <c r="AH142" s="1818"/>
      <c r="AI142" s="1818"/>
      <c r="AJ142" s="1818"/>
      <c r="AK142" s="1818"/>
      <c r="AL142" s="1818"/>
      <c r="AM142" s="1818"/>
      <c r="AN142" s="1818"/>
      <c r="AO142" s="1818"/>
      <c r="AP142" s="1818"/>
      <c r="BF142" s="1818"/>
      <c r="BG142" s="1818"/>
    </row>
    <row r="143" spans="3:59">
      <c r="C143" s="1761"/>
      <c r="D143" s="1761"/>
      <c r="E143" s="1761"/>
      <c r="F143" s="1761"/>
      <c r="G143" s="1761"/>
      <c r="H143" s="1761"/>
      <c r="I143" s="1761"/>
      <c r="J143" s="1761"/>
      <c r="K143" s="1760"/>
      <c r="L143" s="1760"/>
    </row>
    <row r="144" spans="3:59">
      <c r="C144" s="1761"/>
      <c r="D144" s="1761"/>
      <c r="E144" s="1761"/>
      <c r="F144" s="1761"/>
      <c r="G144" s="1761"/>
      <c r="H144" s="1761"/>
      <c r="I144" s="1761"/>
      <c r="J144" s="1761"/>
      <c r="K144" s="1760"/>
      <c r="L144" s="1760"/>
    </row>
    <row r="145" spans="3:10">
      <c r="C145" s="1760"/>
      <c r="D145" s="1760"/>
      <c r="E145" s="1760"/>
      <c r="F145" s="1760"/>
      <c r="G145" s="1760"/>
      <c r="H145" s="1760"/>
      <c r="I145" s="1760"/>
      <c r="J145" s="1760"/>
    </row>
    <row r="146" spans="3:10">
      <c r="C146" s="1760"/>
      <c r="D146" s="1760"/>
      <c r="E146" s="1760"/>
      <c r="F146" s="1760"/>
      <c r="G146" s="1760"/>
      <c r="H146" s="1760"/>
      <c r="I146" s="1760"/>
      <c r="J146" s="1760"/>
    </row>
    <row r="147" spans="3:10">
      <c r="C147" s="1760"/>
      <c r="D147" s="1760"/>
      <c r="E147" s="1760"/>
      <c r="F147" s="1760"/>
      <c r="G147" s="1760"/>
      <c r="H147" s="1760"/>
      <c r="I147" s="1760"/>
      <c r="J147" s="1760"/>
    </row>
    <row r="148" spans="3:10">
      <c r="C148" s="1760"/>
      <c r="D148" s="1760"/>
      <c r="E148" s="1760"/>
      <c r="F148" s="1760"/>
      <c r="G148" s="1760"/>
      <c r="H148" s="1760"/>
      <c r="I148" s="1760"/>
      <c r="J148" s="1760"/>
    </row>
  </sheetData>
  <mergeCells count="383">
    <mergeCell ref="AT1:BI1"/>
    <mergeCell ref="AC2:AD2"/>
    <mergeCell ref="AF2:AG2"/>
    <mergeCell ref="AJ2:AK2"/>
    <mergeCell ref="AT2:BI2"/>
    <mergeCell ref="BE3:BH3"/>
    <mergeCell ref="BE4:BH4"/>
    <mergeCell ref="BA6:BB6"/>
    <mergeCell ref="BE6:BF6"/>
    <mergeCell ref="BE8:BF8"/>
    <mergeCell ref="W10:BA10"/>
    <mergeCell ref="W11:AC11"/>
    <mergeCell ref="AD11:AJ11"/>
    <mergeCell ref="AK11:AQ11"/>
    <mergeCell ref="AR11:AX11"/>
    <mergeCell ref="AY11:BA11"/>
    <mergeCell ref="BB15:BC15"/>
    <mergeCell ref="BD15:BE15"/>
    <mergeCell ref="BB16:BC16"/>
    <mergeCell ref="BD16:BE16"/>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AA77:AB77"/>
    <mergeCell ref="AC77:AF77"/>
    <mergeCell ref="AP77:AS77"/>
    <mergeCell ref="M78:P78"/>
    <mergeCell ref="R78:U78"/>
    <mergeCell ref="AA78:AB78"/>
    <mergeCell ref="AC78:AF78"/>
    <mergeCell ref="AP78:AS78"/>
    <mergeCell ref="M79:N79"/>
    <mergeCell ref="O79:P79"/>
    <mergeCell ref="R79:S79"/>
    <mergeCell ref="T79:U79"/>
    <mergeCell ref="AA79:AB79"/>
    <mergeCell ref="AC79:AF79"/>
    <mergeCell ref="AP79:AS79"/>
    <mergeCell ref="K80:L80"/>
    <mergeCell ref="M80:N80"/>
    <mergeCell ref="O80:P80"/>
    <mergeCell ref="R80:S80"/>
    <mergeCell ref="T80:U80"/>
    <mergeCell ref="W80:X80"/>
    <mergeCell ref="AA80:AB80"/>
    <mergeCell ref="AC80:AF80"/>
    <mergeCell ref="K81:L81"/>
    <mergeCell ref="M81:N81"/>
    <mergeCell ref="O81:P81"/>
    <mergeCell ref="R81:S81"/>
    <mergeCell ref="T81:U81"/>
    <mergeCell ref="W81:X81"/>
    <mergeCell ref="AA81:AB81"/>
    <mergeCell ref="AC81:AF81"/>
    <mergeCell ref="K82:L82"/>
    <mergeCell ref="M82:N82"/>
    <mergeCell ref="O82:P82"/>
    <mergeCell ref="R82:S82"/>
    <mergeCell ref="T82:U82"/>
    <mergeCell ref="W82:X82"/>
    <mergeCell ref="K83:L83"/>
    <mergeCell ref="M83:N83"/>
    <mergeCell ref="O83:P83"/>
    <mergeCell ref="R83:S83"/>
    <mergeCell ref="T83:U83"/>
    <mergeCell ref="W83:X83"/>
    <mergeCell ref="K84:L84"/>
    <mergeCell ref="M84:N84"/>
    <mergeCell ref="O84:P84"/>
    <mergeCell ref="R84:S84"/>
    <mergeCell ref="T84:U84"/>
    <mergeCell ref="W84:X84"/>
    <mergeCell ref="R86:S86"/>
    <mergeCell ref="K89:N89"/>
    <mergeCell ref="P89:S89"/>
    <mergeCell ref="U89:X89"/>
    <mergeCell ref="U92:X92"/>
    <mergeCell ref="U93:X93"/>
    <mergeCell ref="K94:N94"/>
    <mergeCell ref="P94:S94"/>
    <mergeCell ref="U94:X94"/>
    <mergeCell ref="B10:B14"/>
    <mergeCell ref="C10:D14"/>
    <mergeCell ref="I10:J14"/>
    <mergeCell ref="K10:N14"/>
    <mergeCell ref="O10:S14"/>
    <mergeCell ref="BB10:BC14"/>
    <mergeCell ref="BD10:BE14"/>
    <mergeCell ref="BF10:BJ14"/>
    <mergeCell ref="B15:B16"/>
    <mergeCell ref="C15:D16"/>
    <mergeCell ref="I15:J16"/>
    <mergeCell ref="K15:N16"/>
    <mergeCell ref="O15:S16"/>
    <mergeCell ref="BF15: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K78:L79"/>
  </mergeCells>
  <phoneticPr fontId="6"/>
  <conditionalFormatting sqref="W88:Z88">
    <cfRule type="expression" dxfId="4267" priority="147">
      <formula>OR(#REF!=$B75,#REF!=$B75)</formula>
    </cfRule>
  </conditionalFormatting>
  <conditionalFormatting sqref="Z78 W78:X78 W87:Z87">
    <cfRule type="expression" dxfId="4266" priority="149">
      <formula>OR(#REF!=$B76,#REF!=$B76)</formula>
    </cfRule>
  </conditionalFormatting>
  <conditionalFormatting sqref="W16:BE16">
    <cfRule type="expression" dxfId="4265" priority="77">
      <formula>INDIRECT(ADDRESS(ROW(),COLUMN()))=TRUNC(INDIRECT(ADDRESS(ROW(),COLUMN())))</formula>
    </cfRule>
  </conditionalFormatting>
  <conditionalFormatting sqref="BB18:BE18">
    <cfRule type="expression" dxfId="4264" priority="76">
      <formula>INDIRECT(ADDRESS(ROW(),COLUMN()))=TRUNC(INDIRECT(ADDRESS(ROW(),COLUMN())))</formula>
    </cfRule>
  </conditionalFormatting>
  <conditionalFormatting sqref="BB20:BE20">
    <cfRule type="expression" dxfId="4263" priority="74">
      <formula>INDIRECT(ADDRESS(ROW(),COLUMN()))=TRUNC(INDIRECT(ADDRESS(ROW(),COLUMN())))</formula>
    </cfRule>
  </conditionalFormatting>
  <conditionalFormatting sqref="BB22:BE22">
    <cfRule type="expression" dxfId="4262" priority="73">
      <formula>INDIRECT(ADDRESS(ROW(),COLUMN()))=TRUNC(INDIRECT(ADDRESS(ROW(),COLUMN())))</formula>
    </cfRule>
  </conditionalFormatting>
  <conditionalFormatting sqref="BB24:BE24">
    <cfRule type="expression" dxfId="4261" priority="72">
      <formula>INDIRECT(ADDRESS(ROW(),COLUMN()))=TRUNC(INDIRECT(ADDRESS(ROW(),COLUMN())))</formula>
    </cfRule>
  </conditionalFormatting>
  <conditionalFormatting sqref="BB26:BE26">
    <cfRule type="expression" dxfId="4260" priority="71">
      <formula>INDIRECT(ADDRESS(ROW(),COLUMN()))=TRUNC(INDIRECT(ADDRESS(ROW(),COLUMN())))</formula>
    </cfRule>
  </conditionalFormatting>
  <conditionalFormatting sqref="BB28:BE28">
    <cfRule type="expression" dxfId="4259" priority="70">
      <formula>INDIRECT(ADDRESS(ROW(),COLUMN()))=TRUNC(INDIRECT(ADDRESS(ROW(),COLUMN())))</formula>
    </cfRule>
  </conditionalFormatting>
  <conditionalFormatting sqref="BB30:BE30">
    <cfRule type="expression" dxfId="4258" priority="69">
      <formula>INDIRECT(ADDRESS(ROW(),COLUMN()))=TRUNC(INDIRECT(ADDRESS(ROW(),COLUMN())))</formula>
    </cfRule>
  </conditionalFormatting>
  <conditionalFormatting sqref="BB32:BE32">
    <cfRule type="expression" dxfId="4257" priority="68">
      <formula>INDIRECT(ADDRESS(ROW(),COLUMN()))=TRUNC(INDIRECT(ADDRESS(ROW(),COLUMN())))</formula>
    </cfRule>
  </conditionalFormatting>
  <conditionalFormatting sqref="BB34:BE34">
    <cfRule type="expression" dxfId="4256" priority="67">
      <formula>INDIRECT(ADDRESS(ROW(),COLUMN()))=TRUNC(INDIRECT(ADDRESS(ROW(),COLUMN())))</formula>
    </cfRule>
  </conditionalFormatting>
  <conditionalFormatting sqref="BB36:BE36">
    <cfRule type="expression" dxfId="4255" priority="66">
      <formula>INDIRECT(ADDRESS(ROW(),COLUMN()))=TRUNC(INDIRECT(ADDRESS(ROW(),COLUMN())))</formula>
    </cfRule>
  </conditionalFormatting>
  <conditionalFormatting sqref="BB38:BE38">
    <cfRule type="expression" dxfId="4254" priority="65">
      <formula>INDIRECT(ADDRESS(ROW(),COLUMN()))=TRUNC(INDIRECT(ADDRESS(ROW(),COLUMN())))</formula>
    </cfRule>
  </conditionalFormatting>
  <conditionalFormatting sqref="BB40:BE40">
    <cfRule type="expression" dxfId="4253" priority="64">
      <formula>INDIRECT(ADDRESS(ROW(),COLUMN()))=TRUNC(INDIRECT(ADDRESS(ROW(),COLUMN())))</formula>
    </cfRule>
  </conditionalFormatting>
  <conditionalFormatting sqref="BB42:BE42">
    <cfRule type="expression" dxfId="4252" priority="63">
      <formula>INDIRECT(ADDRESS(ROW(),COLUMN()))=TRUNC(INDIRECT(ADDRESS(ROW(),COLUMN())))</formula>
    </cfRule>
  </conditionalFormatting>
  <conditionalFormatting sqref="BB44:BE44">
    <cfRule type="expression" dxfId="4251" priority="62">
      <formula>INDIRECT(ADDRESS(ROW(),COLUMN()))=TRUNC(INDIRECT(ADDRESS(ROW(),COLUMN())))</formula>
    </cfRule>
  </conditionalFormatting>
  <conditionalFormatting sqref="BB46:BE46">
    <cfRule type="expression" dxfId="4250" priority="61">
      <formula>INDIRECT(ADDRESS(ROW(),COLUMN()))=TRUNC(INDIRECT(ADDRESS(ROW(),COLUMN())))</formula>
    </cfRule>
  </conditionalFormatting>
  <conditionalFormatting sqref="BB48:BE48">
    <cfRule type="expression" dxfId="4249" priority="60">
      <formula>INDIRECT(ADDRESS(ROW(),COLUMN()))=TRUNC(INDIRECT(ADDRESS(ROW(),COLUMN())))</formula>
    </cfRule>
  </conditionalFormatting>
  <conditionalFormatting sqref="BB50:BE50">
    <cfRule type="expression" dxfId="4248" priority="59">
      <formula>INDIRECT(ADDRESS(ROW(),COLUMN()))=TRUNC(INDIRECT(ADDRESS(ROW(),COLUMN())))</formula>
    </cfRule>
  </conditionalFormatting>
  <conditionalFormatting sqref="BB52:BE52">
    <cfRule type="expression" dxfId="4247" priority="58">
      <formula>INDIRECT(ADDRESS(ROW(),COLUMN()))=TRUNC(INDIRECT(ADDRESS(ROW(),COLUMN())))</formula>
    </cfRule>
  </conditionalFormatting>
  <conditionalFormatting sqref="BB54:BE54">
    <cfRule type="expression" dxfId="4246" priority="57">
      <formula>INDIRECT(ADDRESS(ROW(),COLUMN()))=TRUNC(INDIRECT(ADDRESS(ROW(),COLUMN())))</formula>
    </cfRule>
  </conditionalFormatting>
  <conditionalFormatting sqref="BB56:BE56">
    <cfRule type="expression" dxfId="4245" priority="56">
      <formula>INDIRECT(ADDRESS(ROW(),COLUMN()))=TRUNC(INDIRECT(ADDRESS(ROW(),COLUMN())))</formula>
    </cfRule>
  </conditionalFormatting>
  <conditionalFormatting sqref="BB58:BE58">
    <cfRule type="expression" dxfId="4244" priority="55">
      <formula>INDIRECT(ADDRESS(ROW(),COLUMN()))=TRUNC(INDIRECT(ADDRESS(ROW(),COLUMN())))</formula>
    </cfRule>
  </conditionalFormatting>
  <conditionalFormatting sqref="BB60:BE60">
    <cfRule type="expression" dxfId="4243" priority="54">
      <formula>INDIRECT(ADDRESS(ROW(),COLUMN()))=TRUNC(INDIRECT(ADDRESS(ROW(),COLUMN())))</formula>
    </cfRule>
  </conditionalFormatting>
  <conditionalFormatting sqref="BB62:BE62">
    <cfRule type="expression" dxfId="4242" priority="53">
      <formula>INDIRECT(ADDRESS(ROW(),COLUMN()))=TRUNC(INDIRECT(ADDRESS(ROW(),COLUMN())))</formula>
    </cfRule>
  </conditionalFormatting>
  <conditionalFormatting sqref="BB64:BE64">
    <cfRule type="expression" dxfId="4241" priority="52">
      <formula>INDIRECT(ADDRESS(ROW(),COLUMN()))=TRUNC(INDIRECT(ADDRESS(ROW(),COLUMN())))</formula>
    </cfRule>
  </conditionalFormatting>
  <conditionalFormatting sqref="BB66:BE66">
    <cfRule type="expression" dxfId="4240" priority="51">
      <formula>INDIRECT(ADDRESS(ROW(),COLUMN()))=TRUNC(INDIRECT(ADDRESS(ROW(),COLUMN())))</formula>
    </cfRule>
  </conditionalFormatting>
  <conditionalFormatting sqref="BB68:BE68">
    <cfRule type="expression" dxfId="4239" priority="50">
      <formula>INDIRECT(ADDRESS(ROW(),COLUMN()))=TRUNC(INDIRECT(ADDRESS(ROW(),COLUMN())))</formula>
    </cfRule>
  </conditionalFormatting>
  <conditionalFormatting sqref="BB70:BE70">
    <cfRule type="expression" dxfId="4238" priority="49">
      <formula>INDIRECT(ADDRESS(ROW(),COLUMN()))=TRUNC(INDIRECT(ADDRESS(ROW(),COLUMN())))</formula>
    </cfRule>
  </conditionalFormatting>
  <conditionalFormatting sqref="BB72:BE72">
    <cfRule type="expression" dxfId="4237" priority="48">
      <formula>INDIRECT(ADDRESS(ROW(),COLUMN()))=TRUNC(INDIRECT(ADDRESS(ROW(),COLUMN())))</formula>
    </cfRule>
  </conditionalFormatting>
  <conditionalFormatting sqref="BB74:BE74">
    <cfRule type="expression" dxfId="4236" priority="41">
      <formula>INDIRECT(ADDRESS(ROW(),COLUMN()))=TRUNC(INDIRECT(ADDRESS(ROW(),COLUMN())))</formula>
    </cfRule>
  </conditionalFormatting>
  <conditionalFormatting sqref="M80:X84">
    <cfRule type="expression" dxfId="4235" priority="40">
      <formula>INDIRECT(ADDRESS(ROW(),COLUMN()))=TRUNC(INDIRECT(ADDRESS(ROW(),COLUMN())))</formula>
    </cfRule>
  </conditionalFormatting>
  <conditionalFormatting sqref="K89:N89">
    <cfRule type="expression" dxfId="4234" priority="38">
      <formula>INDIRECT(ADDRESS(ROW(),COLUMN()))=TRUNC(INDIRECT(ADDRESS(ROW(),COLUMN())))</formula>
    </cfRule>
  </conditionalFormatting>
  <conditionalFormatting sqref="W60:BA60">
    <cfRule type="expression" dxfId="4233" priority="8">
      <formula>INDIRECT(ADDRESS(ROW(),COLUMN()))=TRUNC(INDIRECT(ADDRESS(ROW(),COLUMN())))</formula>
    </cfRule>
  </conditionalFormatting>
  <conditionalFormatting sqref="W18:BA18">
    <cfRule type="expression" dxfId="4232" priority="29">
      <formula>INDIRECT(ADDRESS(ROW(),COLUMN()))=TRUNC(INDIRECT(ADDRESS(ROW(),COLUMN())))</formula>
    </cfRule>
  </conditionalFormatting>
  <conditionalFormatting sqref="W20:BA20">
    <cfRule type="expression" dxfId="4231" priority="28">
      <formula>INDIRECT(ADDRESS(ROW(),COLUMN()))=TRUNC(INDIRECT(ADDRESS(ROW(),COLUMN())))</formula>
    </cfRule>
  </conditionalFormatting>
  <conditionalFormatting sqref="W22:BA22">
    <cfRule type="expression" dxfId="4230" priority="27">
      <formula>INDIRECT(ADDRESS(ROW(),COLUMN()))=TRUNC(INDIRECT(ADDRESS(ROW(),COLUMN())))</formula>
    </cfRule>
  </conditionalFormatting>
  <conditionalFormatting sqref="W24:BA24">
    <cfRule type="expression" dxfId="4229" priority="26">
      <formula>INDIRECT(ADDRESS(ROW(),COLUMN()))=TRUNC(INDIRECT(ADDRESS(ROW(),COLUMN())))</formula>
    </cfRule>
  </conditionalFormatting>
  <conditionalFormatting sqref="W26:BA26">
    <cfRule type="expression" dxfId="4228" priority="25">
      <formula>INDIRECT(ADDRESS(ROW(),COLUMN()))=TRUNC(INDIRECT(ADDRESS(ROW(),COLUMN())))</formula>
    </cfRule>
  </conditionalFormatting>
  <conditionalFormatting sqref="W28:BA28">
    <cfRule type="expression" dxfId="4227" priority="24">
      <formula>INDIRECT(ADDRESS(ROW(),COLUMN()))=TRUNC(INDIRECT(ADDRESS(ROW(),COLUMN())))</formula>
    </cfRule>
  </conditionalFormatting>
  <conditionalFormatting sqref="W30:BA30">
    <cfRule type="expression" dxfId="4226" priority="23">
      <formula>INDIRECT(ADDRESS(ROW(),COLUMN()))=TRUNC(INDIRECT(ADDRESS(ROW(),COLUMN())))</formula>
    </cfRule>
  </conditionalFormatting>
  <conditionalFormatting sqref="W32:BA32">
    <cfRule type="expression" dxfId="4225" priority="22">
      <formula>INDIRECT(ADDRESS(ROW(),COLUMN()))=TRUNC(INDIRECT(ADDRESS(ROW(),COLUMN())))</formula>
    </cfRule>
  </conditionalFormatting>
  <conditionalFormatting sqref="W34:BA34">
    <cfRule type="expression" dxfId="4224" priority="21">
      <formula>INDIRECT(ADDRESS(ROW(),COLUMN()))=TRUNC(INDIRECT(ADDRESS(ROW(),COLUMN())))</formula>
    </cfRule>
  </conditionalFormatting>
  <conditionalFormatting sqref="W36:BA36">
    <cfRule type="expression" dxfId="4223" priority="20">
      <formula>INDIRECT(ADDRESS(ROW(),COLUMN()))=TRUNC(INDIRECT(ADDRESS(ROW(),COLUMN())))</formula>
    </cfRule>
  </conditionalFormatting>
  <conditionalFormatting sqref="W38:BA38">
    <cfRule type="expression" dxfId="4222" priority="19">
      <formula>INDIRECT(ADDRESS(ROW(),COLUMN()))=TRUNC(INDIRECT(ADDRESS(ROW(),COLUMN())))</formula>
    </cfRule>
  </conditionalFormatting>
  <conditionalFormatting sqref="W40:BA40">
    <cfRule type="expression" dxfId="4221" priority="18">
      <formula>INDIRECT(ADDRESS(ROW(),COLUMN()))=TRUNC(INDIRECT(ADDRESS(ROW(),COLUMN())))</formula>
    </cfRule>
  </conditionalFormatting>
  <conditionalFormatting sqref="W42:BA42">
    <cfRule type="expression" dxfId="4220" priority="17">
      <formula>INDIRECT(ADDRESS(ROW(),COLUMN()))=TRUNC(INDIRECT(ADDRESS(ROW(),COLUMN())))</formula>
    </cfRule>
  </conditionalFormatting>
  <conditionalFormatting sqref="W44:BA44">
    <cfRule type="expression" dxfId="4219" priority="16">
      <formula>INDIRECT(ADDRESS(ROW(),COLUMN()))=TRUNC(INDIRECT(ADDRESS(ROW(),COLUMN())))</formula>
    </cfRule>
  </conditionalFormatting>
  <conditionalFormatting sqref="W46:BA46">
    <cfRule type="expression" dxfId="4218" priority="15">
      <formula>INDIRECT(ADDRESS(ROW(),COLUMN()))=TRUNC(INDIRECT(ADDRESS(ROW(),COLUMN())))</formula>
    </cfRule>
  </conditionalFormatting>
  <conditionalFormatting sqref="W48:BA48">
    <cfRule type="expression" dxfId="4217" priority="14">
      <formula>INDIRECT(ADDRESS(ROW(),COLUMN()))=TRUNC(INDIRECT(ADDRESS(ROW(),COLUMN())))</formula>
    </cfRule>
  </conditionalFormatting>
  <conditionalFormatting sqref="W50:BA50">
    <cfRule type="expression" dxfId="4216" priority="13">
      <formula>INDIRECT(ADDRESS(ROW(),COLUMN()))=TRUNC(INDIRECT(ADDRESS(ROW(),COLUMN())))</formula>
    </cfRule>
  </conditionalFormatting>
  <conditionalFormatting sqref="W52:BA52">
    <cfRule type="expression" dxfId="4215" priority="12">
      <formula>INDIRECT(ADDRESS(ROW(),COLUMN()))=TRUNC(INDIRECT(ADDRESS(ROW(),COLUMN())))</formula>
    </cfRule>
  </conditionalFormatting>
  <conditionalFormatting sqref="W54:BA54">
    <cfRule type="expression" dxfId="4214" priority="11">
      <formula>INDIRECT(ADDRESS(ROW(),COLUMN()))=TRUNC(INDIRECT(ADDRESS(ROW(),COLUMN())))</formula>
    </cfRule>
  </conditionalFormatting>
  <conditionalFormatting sqref="W56:BA56">
    <cfRule type="expression" dxfId="4213" priority="10">
      <formula>INDIRECT(ADDRESS(ROW(),COLUMN()))=TRUNC(INDIRECT(ADDRESS(ROW(),COLUMN())))</formula>
    </cfRule>
  </conditionalFormatting>
  <conditionalFormatting sqref="W58:BA58">
    <cfRule type="expression" dxfId="4212" priority="9">
      <formula>INDIRECT(ADDRESS(ROW(),COLUMN()))=TRUNC(INDIRECT(ADDRESS(ROW(),COLUMN())))</formula>
    </cfRule>
  </conditionalFormatting>
  <conditionalFormatting sqref="W62:BA62">
    <cfRule type="expression" dxfId="4211" priority="7">
      <formula>INDIRECT(ADDRESS(ROW(),COLUMN()))=TRUNC(INDIRECT(ADDRESS(ROW(),COLUMN())))</formula>
    </cfRule>
  </conditionalFormatting>
  <conditionalFormatting sqref="W64:BA64">
    <cfRule type="expression" dxfId="4210" priority="6">
      <formula>INDIRECT(ADDRESS(ROW(),COLUMN()))=TRUNC(INDIRECT(ADDRESS(ROW(),COLUMN())))</formula>
    </cfRule>
  </conditionalFormatting>
  <conditionalFormatting sqref="W66:BA66">
    <cfRule type="expression" dxfId="4209" priority="5">
      <formula>INDIRECT(ADDRESS(ROW(),COLUMN()))=TRUNC(INDIRECT(ADDRESS(ROW(),COLUMN())))</formula>
    </cfRule>
  </conditionalFormatting>
  <conditionalFormatting sqref="W68:BA68">
    <cfRule type="expression" dxfId="4208" priority="4">
      <formula>INDIRECT(ADDRESS(ROW(),COLUMN()))=TRUNC(INDIRECT(ADDRESS(ROW(),COLUMN())))</formula>
    </cfRule>
  </conditionalFormatting>
  <conditionalFormatting sqref="W70:BA70">
    <cfRule type="expression" dxfId="4207" priority="3">
      <formula>INDIRECT(ADDRESS(ROW(),COLUMN()))=TRUNC(INDIRECT(ADDRESS(ROW(),COLUMN())))</formula>
    </cfRule>
  </conditionalFormatting>
  <conditionalFormatting sqref="W72:BA72">
    <cfRule type="expression" dxfId="4206" priority="2">
      <formula>INDIRECT(ADDRESS(ROW(),COLUMN()))=TRUNC(INDIRECT(ADDRESS(ROW(),COLUMN())))</formula>
    </cfRule>
  </conditionalFormatting>
  <conditionalFormatting sqref="W74:BA74">
    <cfRule type="expression" dxfId="4205" priority="1">
      <formula>INDIRECT(ADDRESS(ROW(),COLUMN()))=TRUNC(INDIRECT(ADDRESS(ROW(),COLUMN())))</formula>
    </cfRule>
  </conditionalFormatting>
  <conditionalFormatting sqref="AG84:AK84">
    <cfRule type="expression" dxfId="4204" priority="241">
      <formula>OR(#REF!=$B75,#REF!=$B75)</formula>
    </cfRule>
  </conditionalFormatting>
  <conditionalFormatting sqref="AG83:AK83">
    <cfRule type="expression" dxfId="4203" priority="243">
      <formula>OR(#REF!=$B85,#REF!=$B85)</formula>
    </cfRule>
  </conditionalFormatting>
  <conditionalFormatting sqref="AA81:AF81">
    <cfRule type="expression" dxfId="4202" priority="245">
      <formula>OR(#REF!=$B75,#REF!=$B75)</formula>
    </cfRule>
  </conditionalFormatting>
  <conditionalFormatting sqref="AA80:AF80">
    <cfRule type="expression" dxfId="4201" priority="247">
      <formula>OR(#REF!=$B85,#REF!=$B85)</formula>
    </cfRule>
  </conditionalFormatting>
  <dataValidations count="9">
    <dataValidation type="list" allowBlank="1" showDropDown="0" showInputMessage="1" showErrorMessage="1" sqref="BE4:BH4">
      <formula1>"予定,実績,予定・実績"</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AF3:AF4">
      <formula1>#REF!</formula1>
    </dataValidation>
    <dataValidation type="list" allowBlank="1" showDropDown="0" showInputMessage="1" showErrorMessage="1" sqref="BE3:BH3">
      <formula1>"４週,暦月"</formula1>
    </dataValidation>
    <dataValidation type="list" allowBlank="1" showDropDown="0" showInputMessage="1" showErrorMessage="1" sqref="W15:BA15 W17:BA17 W19:BA19 W21:BA21 W23:BA23 W25:BA25 W27:BA27 W73:BA73 W29:BA29 W31:BA31 W33:BA33 W35:BA35 W37:BA37 W39:BA39 W41:BA41 W43:BA43 W45:BA45 W47:BA47 W49:BA49 W53:BA53 W51:BA51 W55:BA55 W57:BA57 W59:BA59 W61:BA61 W63:BA63 W67:BA67 W69:BA69 W71:BA71 W65:BA65">
      <formula1>【記載例】シフト記号表</formula1>
    </dataValidation>
    <dataValidation type="list" allowBlank="1" showDropDown="0" showInputMessage="1" showErrorMessage="1" sqref="R86:S86">
      <formula1>"週,暦月"</formula1>
    </dataValidation>
    <dataValidation type="list" allowBlank="1" showDropDown="0" showInputMessage="1" showErrorMessage="0" sqref="C15:D74">
      <formula1>職種</formula1>
    </dataValidation>
    <dataValidation type="list" allowBlank="1" showDropDown="0" showInputMessage="1" showErrorMessage="0" sqref="I15:J74">
      <formula1>"A, B, C, D"</formula1>
    </dataValidation>
    <dataValidation type="list" errorStyle="warning" allowBlank="1" showDropDown="0" showInputMessage="1" showErrorMessage="0" error="リストにない場合のみ、入力してください。" sqref="K15:N74">
      <formula1>INDIRECT(C15)</formula1>
    </dataValidation>
  </dataValidations>
  <printOptions horizontalCentered="1"/>
  <pageMargins left="0.15748031496062992" right="0.15748031496062992" top="0.59055118110236227" bottom="0.47244094488188981" header="0.15748031496062992" footer="0.15748031496062992"/>
  <pageSetup paperSize="9" scale="41" fitToWidth="1" fitToHeight="0" orientation="landscape" usePrinterDefaults="1"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'プルダウン・リスト'!$C$4:$C$13</xm:f>
          </x14:formula1>
          <xm:sqref>AT1:BI1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8" tint="0.8"/>
    <pageSetUpPr fitToPage="1"/>
  </sheetPr>
  <dimension ref="B1:N54"/>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10.59765625" style="1997" hidden="1" customWidth="1"/>
    <col min="5" max="5" width="3.3984375" style="1997" bestFit="1" customWidth="1"/>
    <col min="6" max="6" width="15.59765625" style="1996" customWidth="1"/>
    <col min="7" max="7" width="3.3984375" style="1996" bestFit="1" customWidth="1"/>
    <col min="8" max="8" width="15.59765625" style="1996" customWidth="1"/>
    <col min="9" max="9" width="3.3984375" style="1996" bestFit="1" customWidth="1"/>
    <col min="10" max="10" width="15.59765625" style="1997" customWidth="1"/>
    <col min="11" max="11" width="3.3984375" style="1996" bestFit="1" customWidth="1"/>
    <col min="12" max="12" width="15.59765625" style="1996" customWidth="1"/>
    <col min="13" max="13" width="3.3984375" style="1996" customWidth="1"/>
    <col min="14" max="14" width="50.59765625" style="1996" customWidth="1"/>
    <col min="15" max="16384" width="9" style="1996"/>
  </cols>
  <sheetData>
    <row r="1" spans="2:14">
      <c r="B1" s="1998" t="s">
        <v>842</v>
      </c>
    </row>
    <row r="2" spans="2:14">
      <c r="B2" s="1999" t="s">
        <v>487</v>
      </c>
      <c r="F2" s="2000"/>
      <c r="G2" s="2011"/>
      <c r="H2" s="2011"/>
      <c r="I2" s="2011"/>
      <c r="J2" s="2007"/>
      <c r="K2" s="2011"/>
      <c r="L2" s="2011"/>
    </row>
    <row r="3" spans="2:14">
      <c r="B3" s="2000" t="s">
        <v>843</v>
      </c>
      <c r="F3" s="2007" t="s">
        <v>871</v>
      </c>
      <c r="G3" s="2011"/>
      <c r="H3" s="2011"/>
      <c r="I3" s="2011"/>
      <c r="J3" s="2007"/>
      <c r="K3" s="2011"/>
      <c r="L3" s="2011"/>
    </row>
    <row r="4" spans="2:14">
      <c r="B4" s="1999"/>
      <c r="F4" s="2008" t="s">
        <v>662</v>
      </c>
      <c r="G4" s="2008"/>
      <c r="H4" s="2008"/>
      <c r="I4" s="2008"/>
      <c r="J4" s="2008"/>
      <c r="K4" s="2008"/>
      <c r="L4" s="2008"/>
      <c r="N4" s="2008" t="s">
        <v>876</v>
      </c>
    </row>
    <row r="5" spans="2:14">
      <c r="B5" s="1997" t="s">
        <v>504</v>
      </c>
      <c r="C5" s="1997" t="s">
        <v>779</v>
      </c>
      <c r="F5" s="1997" t="s">
        <v>36</v>
      </c>
      <c r="G5" s="1997"/>
      <c r="H5" s="1997" t="s">
        <v>530</v>
      </c>
      <c r="J5" s="1997" t="s">
        <v>875</v>
      </c>
      <c r="L5" s="1997" t="s">
        <v>662</v>
      </c>
      <c r="N5" s="2008"/>
    </row>
    <row r="6" spans="2:14">
      <c r="B6" s="2001">
        <v>1</v>
      </c>
      <c r="C6" s="2002" t="s">
        <v>835</v>
      </c>
      <c r="D6" s="2006" t="str">
        <f t="shared" ref="D6:D38" si="0">C6</f>
        <v>a</v>
      </c>
      <c r="E6" s="2001" t="s">
        <v>591</v>
      </c>
      <c r="F6" s="2009">
        <v>0.375</v>
      </c>
      <c r="G6" s="2001" t="s">
        <v>363</v>
      </c>
      <c r="H6" s="2009">
        <v>0.75</v>
      </c>
      <c r="I6" s="2012" t="s">
        <v>874</v>
      </c>
      <c r="J6" s="2009">
        <v>4.1666666666666664e-002</v>
      </c>
      <c r="K6" s="2013" t="s">
        <v>156</v>
      </c>
      <c r="L6" s="2008">
        <f t="shared" ref="L6:L22" si="1">IF(OR(F6="",H6=""),"",(H6+IF(F6&gt;H6,1,0)-F6-J6)*24)</f>
        <v>8</v>
      </c>
      <c r="N6" s="2014"/>
    </row>
    <row r="7" spans="2:14">
      <c r="B7" s="2001">
        <v>2</v>
      </c>
      <c r="C7" s="2002" t="s">
        <v>836</v>
      </c>
      <c r="D7" s="2006" t="str">
        <f t="shared" si="0"/>
        <v>b</v>
      </c>
      <c r="E7" s="2001" t="s">
        <v>591</v>
      </c>
      <c r="F7" s="2009">
        <v>0.58333333333333337</v>
      </c>
      <c r="G7" s="2001" t="s">
        <v>363</v>
      </c>
      <c r="H7" s="2009">
        <v>0.95833333333333337</v>
      </c>
      <c r="I7" s="2012" t="s">
        <v>874</v>
      </c>
      <c r="J7" s="2009">
        <v>4.1666666666666664e-002</v>
      </c>
      <c r="K7" s="2013" t="s">
        <v>156</v>
      </c>
      <c r="L7" s="2008">
        <f t="shared" si="1"/>
        <v>8</v>
      </c>
      <c r="N7" s="2014"/>
    </row>
    <row r="8" spans="2:14">
      <c r="B8" s="2001">
        <v>3</v>
      </c>
      <c r="C8" s="2002" t="s">
        <v>838</v>
      </c>
      <c r="D8" s="2006" t="str">
        <f t="shared" si="0"/>
        <v>c</v>
      </c>
      <c r="E8" s="2001" t="s">
        <v>591</v>
      </c>
      <c r="F8" s="2009">
        <v>0.91666666666666663</v>
      </c>
      <c r="G8" s="2001" t="s">
        <v>363</v>
      </c>
      <c r="H8" s="2009">
        <v>0.29166666666666669</v>
      </c>
      <c r="I8" s="2012" t="s">
        <v>874</v>
      </c>
      <c r="J8" s="2009">
        <v>4.1666666666666664e-002</v>
      </c>
      <c r="K8" s="2013" t="s">
        <v>156</v>
      </c>
      <c r="L8" s="2008">
        <f t="shared" si="1"/>
        <v>8.0000000000000018</v>
      </c>
      <c r="N8" s="2014"/>
    </row>
    <row r="9" spans="2:14">
      <c r="B9" s="2001">
        <v>4</v>
      </c>
      <c r="C9" s="2002" t="s">
        <v>837</v>
      </c>
      <c r="D9" s="2006" t="str">
        <f t="shared" si="0"/>
        <v>d</v>
      </c>
      <c r="E9" s="2001" t="s">
        <v>591</v>
      </c>
      <c r="F9" s="2009">
        <v>0.25</v>
      </c>
      <c r="G9" s="2001" t="s">
        <v>363</v>
      </c>
      <c r="H9" s="2009">
        <v>0.625</v>
      </c>
      <c r="I9" s="2012" t="s">
        <v>874</v>
      </c>
      <c r="J9" s="2009">
        <v>4.1666666666666664e-002</v>
      </c>
      <c r="K9" s="2013" t="s">
        <v>156</v>
      </c>
      <c r="L9" s="2008">
        <f t="shared" si="1"/>
        <v>8</v>
      </c>
      <c r="N9" s="2014"/>
    </row>
    <row r="10" spans="2:14">
      <c r="B10" s="2001">
        <v>5</v>
      </c>
      <c r="C10" s="2002" t="s">
        <v>390</v>
      </c>
      <c r="D10" s="2006" t="str">
        <f t="shared" si="0"/>
        <v>e</v>
      </c>
      <c r="E10" s="2001" t="s">
        <v>591</v>
      </c>
      <c r="F10" s="2009"/>
      <c r="G10" s="2001" t="s">
        <v>363</v>
      </c>
      <c r="H10" s="2009"/>
      <c r="I10" s="2012" t="s">
        <v>874</v>
      </c>
      <c r="J10" s="2009">
        <v>0</v>
      </c>
      <c r="K10" s="2013" t="s">
        <v>156</v>
      </c>
      <c r="L10" s="2008" t="str">
        <f t="shared" si="1"/>
        <v/>
      </c>
      <c r="N10" s="2014"/>
    </row>
    <row r="11" spans="2:14">
      <c r="B11" s="2001">
        <v>6</v>
      </c>
      <c r="C11" s="2002" t="s">
        <v>844</v>
      </c>
      <c r="D11" s="2006" t="str">
        <f t="shared" si="0"/>
        <v>f</v>
      </c>
      <c r="E11" s="2001" t="s">
        <v>591</v>
      </c>
      <c r="F11" s="2009"/>
      <c r="G11" s="2001" t="s">
        <v>363</v>
      </c>
      <c r="H11" s="2009"/>
      <c r="I11" s="2012" t="s">
        <v>874</v>
      </c>
      <c r="J11" s="2009">
        <v>0</v>
      </c>
      <c r="K11" s="2013" t="s">
        <v>156</v>
      </c>
      <c r="L11" s="2008" t="str">
        <f t="shared" si="1"/>
        <v/>
      </c>
      <c r="N11" s="2014"/>
    </row>
    <row r="12" spans="2:14">
      <c r="B12" s="2001">
        <v>7</v>
      </c>
      <c r="C12" s="2002" t="s">
        <v>845</v>
      </c>
      <c r="D12" s="2006" t="str">
        <f t="shared" si="0"/>
        <v>g</v>
      </c>
      <c r="E12" s="2001" t="s">
        <v>591</v>
      </c>
      <c r="F12" s="2009"/>
      <c r="G12" s="2001" t="s">
        <v>363</v>
      </c>
      <c r="H12" s="2009"/>
      <c r="I12" s="2012" t="s">
        <v>874</v>
      </c>
      <c r="J12" s="2009">
        <v>0</v>
      </c>
      <c r="K12" s="2013" t="s">
        <v>156</v>
      </c>
      <c r="L12" s="2008" t="str">
        <f t="shared" si="1"/>
        <v/>
      </c>
      <c r="N12" s="2014"/>
    </row>
    <row r="13" spans="2:14">
      <c r="B13" s="2001">
        <v>8</v>
      </c>
      <c r="C13" s="2002" t="s">
        <v>847</v>
      </c>
      <c r="D13" s="2006" t="str">
        <f t="shared" si="0"/>
        <v>h</v>
      </c>
      <c r="E13" s="2001" t="s">
        <v>591</v>
      </c>
      <c r="F13" s="2009"/>
      <c r="G13" s="2001" t="s">
        <v>363</v>
      </c>
      <c r="H13" s="2009"/>
      <c r="I13" s="2012" t="s">
        <v>874</v>
      </c>
      <c r="J13" s="2009">
        <v>0</v>
      </c>
      <c r="K13" s="2013" t="s">
        <v>156</v>
      </c>
      <c r="L13" s="2008" t="str">
        <f t="shared" si="1"/>
        <v/>
      </c>
      <c r="N13" s="2014"/>
    </row>
    <row r="14" spans="2:14">
      <c r="B14" s="2001">
        <v>9</v>
      </c>
      <c r="C14" s="2002" t="s">
        <v>849</v>
      </c>
      <c r="D14" s="2006" t="str">
        <f t="shared" si="0"/>
        <v>i</v>
      </c>
      <c r="E14" s="2001" t="s">
        <v>591</v>
      </c>
      <c r="F14" s="2009"/>
      <c r="G14" s="2001" t="s">
        <v>363</v>
      </c>
      <c r="H14" s="2009"/>
      <c r="I14" s="2012" t="s">
        <v>874</v>
      </c>
      <c r="J14" s="2009">
        <v>0</v>
      </c>
      <c r="K14" s="2013" t="s">
        <v>156</v>
      </c>
      <c r="L14" s="2008" t="str">
        <f t="shared" si="1"/>
        <v/>
      </c>
      <c r="N14" s="2014"/>
    </row>
    <row r="15" spans="2:14">
      <c r="B15" s="2001">
        <v>10</v>
      </c>
      <c r="C15" s="2002" t="s">
        <v>850</v>
      </c>
      <c r="D15" s="2006" t="str">
        <f t="shared" si="0"/>
        <v>j</v>
      </c>
      <c r="E15" s="2001" t="s">
        <v>591</v>
      </c>
      <c r="F15" s="2009"/>
      <c r="G15" s="2001" t="s">
        <v>363</v>
      </c>
      <c r="H15" s="2009"/>
      <c r="I15" s="2012" t="s">
        <v>874</v>
      </c>
      <c r="J15" s="2009">
        <v>0</v>
      </c>
      <c r="K15" s="2013" t="s">
        <v>156</v>
      </c>
      <c r="L15" s="2008" t="str">
        <f t="shared" si="1"/>
        <v/>
      </c>
      <c r="N15" s="2014"/>
    </row>
    <row r="16" spans="2:14">
      <c r="B16" s="2001">
        <v>11</v>
      </c>
      <c r="C16" s="2002" t="s">
        <v>451</v>
      </c>
      <c r="D16" s="2006" t="str">
        <f t="shared" si="0"/>
        <v>k</v>
      </c>
      <c r="E16" s="2001" t="s">
        <v>591</v>
      </c>
      <c r="F16" s="2009"/>
      <c r="G16" s="2001" t="s">
        <v>363</v>
      </c>
      <c r="H16" s="2009"/>
      <c r="I16" s="2012" t="s">
        <v>874</v>
      </c>
      <c r="J16" s="2009">
        <v>0</v>
      </c>
      <c r="K16" s="2013" t="s">
        <v>156</v>
      </c>
      <c r="L16" s="2008" t="str">
        <f t="shared" si="1"/>
        <v/>
      </c>
      <c r="N16" s="2014"/>
    </row>
    <row r="17" spans="2:14">
      <c r="B17" s="2001">
        <v>12</v>
      </c>
      <c r="C17" s="2002" t="s">
        <v>851</v>
      </c>
      <c r="D17" s="2006" t="str">
        <f t="shared" si="0"/>
        <v>l</v>
      </c>
      <c r="E17" s="2001" t="s">
        <v>591</v>
      </c>
      <c r="F17" s="2009"/>
      <c r="G17" s="2001" t="s">
        <v>363</v>
      </c>
      <c r="H17" s="2009"/>
      <c r="I17" s="2012" t="s">
        <v>874</v>
      </c>
      <c r="J17" s="2009">
        <v>0</v>
      </c>
      <c r="K17" s="2013" t="s">
        <v>156</v>
      </c>
      <c r="L17" s="2008" t="str">
        <f t="shared" si="1"/>
        <v/>
      </c>
      <c r="N17" s="2014"/>
    </row>
    <row r="18" spans="2:14">
      <c r="B18" s="2001">
        <v>13</v>
      </c>
      <c r="C18" s="2002" t="s">
        <v>463</v>
      </c>
      <c r="D18" s="2006" t="str">
        <f t="shared" si="0"/>
        <v>m</v>
      </c>
      <c r="E18" s="2001" t="s">
        <v>591</v>
      </c>
      <c r="F18" s="2009"/>
      <c r="G18" s="2001" t="s">
        <v>363</v>
      </c>
      <c r="H18" s="2009"/>
      <c r="I18" s="2012" t="s">
        <v>874</v>
      </c>
      <c r="J18" s="2009">
        <v>0</v>
      </c>
      <c r="K18" s="2013" t="s">
        <v>156</v>
      </c>
      <c r="L18" s="2008" t="str">
        <f t="shared" si="1"/>
        <v/>
      </c>
      <c r="N18" s="2014"/>
    </row>
    <row r="19" spans="2:14">
      <c r="B19" s="2001">
        <v>14</v>
      </c>
      <c r="C19" s="2002" t="s">
        <v>118</v>
      </c>
      <c r="D19" s="2006" t="str">
        <f t="shared" si="0"/>
        <v>n</v>
      </c>
      <c r="E19" s="2001" t="s">
        <v>591</v>
      </c>
      <c r="F19" s="2009"/>
      <c r="G19" s="2001" t="s">
        <v>363</v>
      </c>
      <c r="H19" s="2009"/>
      <c r="I19" s="2012" t="s">
        <v>874</v>
      </c>
      <c r="J19" s="2009">
        <v>0</v>
      </c>
      <c r="K19" s="2013" t="s">
        <v>156</v>
      </c>
      <c r="L19" s="2008" t="str">
        <f t="shared" si="1"/>
        <v/>
      </c>
      <c r="N19" s="2014"/>
    </row>
    <row r="20" spans="2:14">
      <c r="B20" s="2001">
        <v>15</v>
      </c>
      <c r="C20" s="2002" t="s">
        <v>590</v>
      </c>
      <c r="D20" s="2006" t="str">
        <f t="shared" si="0"/>
        <v>o</v>
      </c>
      <c r="E20" s="2001" t="s">
        <v>591</v>
      </c>
      <c r="F20" s="2009"/>
      <c r="G20" s="2001" t="s">
        <v>363</v>
      </c>
      <c r="H20" s="2009"/>
      <c r="I20" s="2012" t="s">
        <v>874</v>
      </c>
      <c r="J20" s="2009">
        <v>0</v>
      </c>
      <c r="K20" s="2013" t="s">
        <v>156</v>
      </c>
      <c r="L20" s="2008" t="str">
        <f t="shared" si="1"/>
        <v/>
      </c>
      <c r="N20" s="2014"/>
    </row>
    <row r="21" spans="2:14">
      <c r="B21" s="2001">
        <v>16</v>
      </c>
      <c r="C21" s="2002" t="s">
        <v>409</v>
      </c>
      <c r="D21" s="2006" t="str">
        <f t="shared" si="0"/>
        <v>p</v>
      </c>
      <c r="E21" s="2001" t="s">
        <v>591</v>
      </c>
      <c r="F21" s="2009"/>
      <c r="G21" s="2001" t="s">
        <v>363</v>
      </c>
      <c r="H21" s="2009"/>
      <c r="I21" s="2012" t="s">
        <v>874</v>
      </c>
      <c r="J21" s="2009">
        <v>0</v>
      </c>
      <c r="K21" s="2013" t="s">
        <v>156</v>
      </c>
      <c r="L21" s="2008" t="str">
        <f t="shared" si="1"/>
        <v/>
      </c>
      <c r="N21" s="2014"/>
    </row>
    <row r="22" spans="2:14">
      <c r="B22" s="2001">
        <v>17</v>
      </c>
      <c r="C22" s="2002" t="s">
        <v>852</v>
      </c>
      <c r="D22" s="2006" t="str">
        <f t="shared" si="0"/>
        <v>q</v>
      </c>
      <c r="E22" s="2001" t="s">
        <v>591</v>
      </c>
      <c r="F22" s="2009"/>
      <c r="G22" s="2001" t="s">
        <v>363</v>
      </c>
      <c r="H22" s="2009"/>
      <c r="I22" s="2012" t="s">
        <v>874</v>
      </c>
      <c r="J22" s="2009">
        <v>0</v>
      </c>
      <c r="K22" s="2013" t="s">
        <v>156</v>
      </c>
      <c r="L22" s="2008" t="str">
        <f t="shared" si="1"/>
        <v/>
      </c>
      <c r="N22" s="2014"/>
    </row>
    <row r="23" spans="2:14">
      <c r="B23" s="2001">
        <v>18</v>
      </c>
      <c r="C23" s="2002" t="s">
        <v>115</v>
      </c>
      <c r="D23" s="2006" t="str">
        <f t="shared" si="0"/>
        <v>r</v>
      </c>
      <c r="E23" s="2001" t="s">
        <v>591</v>
      </c>
      <c r="F23" s="2010"/>
      <c r="G23" s="2001" t="s">
        <v>363</v>
      </c>
      <c r="H23" s="2010"/>
      <c r="I23" s="2012" t="s">
        <v>874</v>
      </c>
      <c r="J23" s="2010"/>
      <c r="K23" s="2013" t="s">
        <v>156</v>
      </c>
      <c r="L23" s="2002">
        <v>1</v>
      </c>
      <c r="N23" s="2014"/>
    </row>
    <row r="24" spans="2:14">
      <c r="B24" s="2001">
        <v>19</v>
      </c>
      <c r="C24" s="2002" t="s">
        <v>853</v>
      </c>
      <c r="D24" s="2006" t="str">
        <f t="shared" si="0"/>
        <v>s</v>
      </c>
      <c r="E24" s="2001" t="s">
        <v>591</v>
      </c>
      <c r="F24" s="2010"/>
      <c r="G24" s="2001" t="s">
        <v>363</v>
      </c>
      <c r="H24" s="2010"/>
      <c r="I24" s="2012" t="s">
        <v>874</v>
      </c>
      <c r="J24" s="2010"/>
      <c r="K24" s="2013" t="s">
        <v>156</v>
      </c>
      <c r="L24" s="2002">
        <v>2</v>
      </c>
      <c r="N24" s="2014"/>
    </row>
    <row r="25" spans="2:14">
      <c r="B25" s="2001">
        <v>20</v>
      </c>
      <c r="C25" s="2002" t="s">
        <v>854</v>
      </c>
      <c r="D25" s="2006" t="str">
        <f t="shared" si="0"/>
        <v>t</v>
      </c>
      <c r="E25" s="2001" t="s">
        <v>591</v>
      </c>
      <c r="F25" s="2010"/>
      <c r="G25" s="2001" t="s">
        <v>363</v>
      </c>
      <c r="H25" s="2010"/>
      <c r="I25" s="2012" t="s">
        <v>874</v>
      </c>
      <c r="J25" s="2010"/>
      <c r="K25" s="2013" t="s">
        <v>156</v>
      </c>
      <c r="L25" s="2002">
        <v>3</v>
      </c>
      <c r="N25" s="2014"/>
    </row>
    <row r="26" spans="2:14">
      <c r="B26" s="2001">
        <v>21</v>
      </c>
      <c r="C26" s="2002" t="s">
        <v>857</v>
      </c>
      <c r="D26" s="2006" t="str">
        <f t="shared" si="0"/>
        <v>u</v>
      </c>
      <c r="E26" s="2001" t="s">
        <v>591</v>
      </c>
      <c r="F26" s="2010"/>
      <c r="G26" s="2001" t="s">
        <v>363</v>
      </c>
      <c r="H26" s="2010"/>
      <c r="I26" s="2012" t="s">
        <v>874</v>
      </c>
      <c r="J26" s="2010"/>
      <c r="K26" s="2013" t="s">
        <v>156</v>
      </c>
      <c r="L26" s="2002">
        <v>4</v>
      </c>
      <c r="N26" s="2014"/>
    </row>
    <row r="27" spans="2:14">
      <c r="B27" s="2001">
        <v>22</v>
      </c>
      <c r="C27" s="2002" t="s">
        <v>858</v>
      </c>
      <c r="D27" s="2006" t="str">
        <f t="shared" si="0"/>
        <v>v</v>
      </c>
      <c r="E27" s="2001" t="s">
        <v>591</v>
      </c>
      <c r="F27" s="2010"/>
      <c r="G27" s="2001" t="s">
        <v>363</v>
      </c>
      <c r="H27" s="2010"/>
      <c r="I27" s="2012" t="s">
        <v>874</v>
      </c>
      <c r="J27" s="2010"/>
      <c r="K27" s="2013" t="s">
        <v>156</v>
      </c>
      <c r="L27" s="2002">
        <v>5</v>
      </c>
      <c r="N27" s="2014"/>
    </row>
    <row r="28" spans="2:14">
      <c r="B28" s="2001">
        <v>23</v>
      </c>
      <c r="C28" s="2002" t="s">
        <v>762</v>
      </c>
      <c r="D28" s="2006" t="str">
        <f t="shared" si="0"/>
        <v>w</v>
      </c>
      <c r="E28" s="2001" t="s">
        <v>591</v>
      </c>
      <c r="F28" s="2010"/>
      <c r="G28" s="2001" t="s">
        <v>363</v>
      </c>
      <c r="H28" s="2010"/>
      <c r="I28" s="2012" t="s">
        <v>874</v>
      </c>
      <c r="J28" s="2010"/>
      <c r="K28" s="2013" t="s">
        <v>156</v>
      </c>
      <c r="L28" s="2002">
        <v>6</v>
      </c>
      <c r="N28" s="2014"/>
    </row>
    <row r="29" spans="2:14">
      <c r="B29" s="2001">
        <v>24</v>
      </c>
      <c r="C29" s="2002" t="s">
        <v>438</v>
      </c>
      <c r="D29" s="2006" t="str">
        <f t="shared" si="0"/>
        <v>x</v>
      </c>
      <c r="E29" s="2001" t="s">
        <v>591</v>
      </c>
      <c r="F29" s="2010"/>
      <c r="G29" s="2001" t="s">
        <v>363</v>
      </c>
      <c r="H29" s="2010"/>
      <c r="I29" s="2012" t="s">
        <v>874</v>
      </c>
      <c r="J29" s="2010"/>
      <c r="K29" s="2013" t="s">
        <v>156</v>
      </c>
      <c r="L29" s="2002">
        <v>7</v>
      </c>
      <c r="N29" s="2014"/>
    </row>
    <row r="30" spans="2:14">
      <c r="B30" s="2001">
        <v>25</v>
      </c>
      <c r="C30" s="2002" t="s">
        <v>495</v>
      </c>
      <c r="D30" s="2006" t="str">
        <f t="shared" si="0"/>
        <v>y</v>
      </c>
      <c r="E30" s="2001" t="s">
        <v>591</v>
      </c>
      <c r="F30" s="2010"/>
      <c r="G30" s="2001" t="s">
        <v>363</v>
      </c>
      <c r="H30" s="2010"/>
      <c r="I30" s="2012" t="s">
        <v>874</v>
      </c>
      <c r="J30" s="2010"/>
      <c r="K30" s="2013" t="s">
        <v>156</v>
      </c>
      <c r="L30" s="2002">
        <v>8</v>
      </c>
      <c r="N30" s="2014"/>
    </row>
    <row r="31" spans="2:14">
      <c r="B31" s="2001">
        <v>26</v>
      </c>
      <c r="C31" s="2002" t="s">
        <v>440</v>
      </c>
      <c r="D31" s="2006" t="str">
        <f t="shared" si="0"/>
        <v>z</v>
      </c>
      <c r="E31" s="2001" t="s">
        <v>591</v>
      </c>
      <c r="F31" s="2010"/>
      <c r="G31" s="2001" t="s">
        <v>363</v>
      </c>
      <c r="H31" s="2010"/>
      <c r="I31" s="2012" t="s">
        <v>874</v>
      </c>
      <c r="J31" s="2010"/>
      <c r="K31" s="2013" t="s">
        <v>156</v>
      </c>
      <c r="L31" s="2002">
        <v>1</v>
      </c>
      <c r="N31" s="2014"/>
    </row>
    <row r="32" spans="2:14">
      <c r="B32" s="2001">
        <v>27</v>
      </c>
      <c r="C32" s="2002" t="s">
        <v>438</v>
      </c>
      <c r="D32" s="2006" t="str">
        <f t="shared" si="0"/>
        <v>x</v>
      </c>
      <c r="E32" s="2001" t="s">
        <v>591</v>
      </c>
      <c r="F32" s="2010"/>
      <c r="G32" s="2001" t="s">
        <v>363</v>
      </c>
      <c r="H32" s="2010"/>
      <c r="I32" s="2012" t="s">
        <v>874</v>
      </c>
      <c r="J32" s="2010"/>
      <c r="K32" s="2013" t="s">
        <v>156</v>
      </c>
      <c r="L32" s="2002">
        <v>2</v>
      </c>
      <c r="N32" s="2014"/>
    </row>
    <row r="33" spans="2:14">
      <c r="B33" s="2001">
        <v>28</v>
      </c>
      <c r="C33" s="2002" t="s">
        <v>861</v>
      </c>
      <c r="D33" s="2006" t="str">
        <f t="shared" si="0"/>
        <v>aa</v>
      </c>
      <c r="E33" s="2001" t="s">
        <v>591</v>
      </c>
      <c r="F33" s="2010"/>
      <c r="G33" s="2001" t="s">
        <v>363</v>
      </c>
      <c r="H33" s="2010"/>
      <c r="I33" s="2012" t="s">
        <v>874</v>
      </c>
      <c r="J33" s="2010"/>
      <c r="K33" s="2013" t="s">
        <v>156</v>
      </c>
      <c r="L33" s="2002">
        <v>3</v>
      </c>
      <c r="N33" s="2014"/>
    </row>
    <row r="34" spans="2:14">
      <c r="B34" s="2001">
        <v>29</v>
      </c>
      <c r="C34" s="2002" t="s">
        <v>863</v>
      </c>
      <c r="D34" s="2006" t="str">
        <f t="shared" si="0"/>
        <v>ab</v>
      </c>
      <c r="E34" s="2001" t="s">
        <v>591</v>
      </c>
      <c r="F34" s="2010"/>
      <c r="G34" s="2001" t="s">
        <v>363</v>
      </c>
      <c r="H34" s="2010"/>
      <c r="I34" s="2012" t="s">
        <v>874</v>
      </c>
      <c r="J34" s="2010"/>
      <c r="K34" s="2013" t="s">
        <v>156</v>
      </c>
      <c r="L34" s="2002">
        <v>4</v>
      </c>
      <c r="N34" s="2014"/>
    </row>
    <row r="35" spans="2:14">
      <c r="B35" s="2001">
        <v>30</v>
      </c>
      <c r="C35" s="2002" t="s">
        <v>364</v>
      </c>
      <c r="D35" s="2006" t="str">
        <f t="shared" si="0"/>
        <v>ac</v>
      </c>
      <c r="E35" s="2001" t="s">
        <v>591</v>
      </c>
      <c r="F35" s="2010"/>
      <c r="G35" s="2001" t="s">
        <v>363</v>
      </c>
      <c r="H35" s="2010"/>
      <c r="I35" s="2012" t="s">
        <v>874</v>
      </c>
      <c r="J35" s="2010"/>
      <c r="K35" s="2013" t="s">
        <v>156</v>
      </c>
      <c r="L35" s="2002">
        <v>5</v>
      </c>
      <c r="N35" s="2014"/>
    </row>
    <row r="36" spans="2:14">
      <c r="B36" s="2001">
        <v>31</v>
      </c>
      <c r="C36" s="2002" t="s">
        <v>865</v>
      </c>
      <c r="D36" s="2006" t="str">
        <f t="shared" si="0"/>
        <v>ad</v>
      </c>
      <c r="E36" s="2001" t="s">
        <v>591</v>
      </c>
      <c r="F36" s="2010"/>
      <c r="G36" s="2001" t="s">
        <v>363</v>
      </c>
      <c r="H36" s="2010"/>
      <c r="I36" s="2012" t="s">
        <v>874</v>
      </c>
      <c r="J36" s="2010"/>
      <c r="K36" s="2013" t="s">
        <v>156</v>
      </c>
      <c r="L36" s="2002">
        <v>6</v>
      </c>
      <c r="N36" s="2014"/>
    </row>
    <row r="37" spans="2:14">
      <c r="B37" s="2001">
        <v>32</v>
      </c>
      <c r="C37" s="2002" t="s">
        <v>818</v>
      </c>
      <c r="D37" s="2006" t="str">
        <f t="shared" si="0"/>
        <v>ae</v>
      </c>
      <c r="E37" s="2001" t="s">
        <v>591</v>
      </c>
      <c r="F37" s="2010"/>
      <c r="G37" s="2001" t="s">
        <v>363</v>
      </c>
      <c r="H37" s="2010"/>
      <c r="I37" s="2012" t="s">
        <v>874</v>
      </c>
      <c r="J37" s="2010"/>
      <c r="K37" s="2013" t="s">
        <v>156</v>
      </c>
      <c r="L37" s="2002">
        <v>7</v>
      </c>
      <c r="N37" s="2014"/>
    </row>
    <row r="38" spans="2:14">
      <c r="B38" s="2001">
        <v>33</v>
      </c>
      <c r="C38" s="2002" t="s">
        <v>525</v>
      </c>
      <c r="D38" s="2006" t="str">
        <f t="shared" si="0"/>
        <v>af</v>
      </c>
      <c r="E38" s="2001" t="s">
        <v>591</v>
      </c>
      <c r="F38" s="2010"/>
      <c r="G38" s="2001" t="s">
        <v>363</v>
      </c>
      <c r="H38" s="2010"/>
      <c r="I38" s="2012" t="s">
        <v>874</v>
      </c>
      <c r="J38" s="2010"/>
      <c r="K38" s="2013" t="s">
        <v>156</v>
      </c>
      <c r="L38" s="2002">
        <v>8</v>
      </c>
      <c r="N38" s="2014"/>
    </row>
    <row r="39" spans="2:14">
      <c r="B39" s="2001">
        <v>34</v>
      </c>
      <c r="C39" s="2003" t="s">
        <v>866</v>
      </c>
      <c r="D39" s="2006"/>
      <c r="E39" s="2001" t="s">
        <v>591</v>
      </c>
      <c r="F39" s="2009">
        <v>0.29166666666666669</v>
      </c>
      <c r="G39" s="2001" t="s">
        <v>363</v>
      </c>
      <c r="H39" s="2009">
        <v>0.39583333333333331</v>
      </c>
      <c r="I39" s="2012" t="s">
        <v>874</v>
      </c>
      <c r="J39" s="2009">
        <v>0</v>
      </c>
      <c r="K39" s="2013" t="s">
        <v>156</v>
      </c>
      <c r="L39" s="2008">
        <f>IF(OR(F39="",H39=""),"",(H39+IF(F39&gt;H39,1,0)-F39-J39)*24)</f>
        <v>2.4999999999999991</v>
      </c>
      <c r="N39" s="2014"/>
    </row>
    <row r="40" spans="2:14">
      <c r="B40" s="2001"/>
      <c r="C40" s="2004" t="s">
        <v>41</v>
      </c>
      <c r="D40" s="2006"/>
      <c r="E40" s="2001" t="s">
        <v>591</v>
      </c>
      <c r="F40" s="2009">
        <v>0.6875</v>
      </c>
      <c r="G40" s="2001" t="s">
        <v>363</v>
      </c>
      <c r="H40" s="2009">
        <v>0.83333333333333337</v>
      </c>
      <c r="I40" s="2012" t="s">
        <v>874</v>
      </c>
      <c r="J40" s="2009">
        <v>0</v>
      </c>
      <c r="K40" s="2013" t="s">
        <v>156</v>
      </c>
      <c r="L40" s="2008">
        <f>IF(OR(F40="",H40=""),"",(H40+IF(F40&gt;H40,1,0)-F40-J40)*24)</f>
        <v>3.5000000000000009</v>
      </c>
      <c r="N40" s="2014"/>
    </row>
    <row r="41" spans="2:14">
      <c r="B41" s="2001"/>
      <c r="C41" s="2005" t="s">
        <v>41</v>
      </c>
      <c r="D41" s="2006" t="str">
        <f>C39</f>
        <v>ag</v>
      </c>
      <c r="E41" s="2001" t="s">
        <v>591</v>
      </c>
      <c r="F41" s="2009" t="s">
        <v>41</v>
      </c>
      <c r="G41" s="2001" t="s">
        <v>363</v>
      </c>
      <c r="H41" s="2009" t="s">
        <v>41</v>
      </c>
      <c r="I41" s="2012" t="s">
        <v>874</v>
      </c>
      <c r="J41" s="2009" t="s">
        <v>41</v>
      </c>
      <c r="K41" s="2013" t="s">
        <v>156</v>
      </c>
      <c r="L41" s="2008">
        <f>IF(OR(L39="",L40=""),"",L39+L40)</f>
        <v>6</v>
      </c>
      <c r="N41" s="2014" t="s">
        <v>778</v>
      </c>
    </row>
    <row r="42" spans="2:14">
      <c r="B42" s="2001"/>
      <c r="C42" s="2003" t="s">
        <v>450</v>
      </c>
      <c r="D42" s="2006"/>
      <c r="E42" s="2001" t="s">
        <v>591</v>
      </c>
      <c r="F42" s="2009"/>
      <c r="G42" s="2001" t="s">
        <v>363</v>
      </c>
      <c r="H42" s="2009"/>
      <c r="I42" s="2012" t="s">
        <v>874</v>
      </c>
      <c r="J42" s="2009">
        <v>0</v>
      </c>
      <c r="K42" s="2013" t="s">
        <v>156</v>
      </c>
      <c r="L42" s="2008" t="str">
        <f>IF(OR(F42="",H42=""),"",(H42+IF(F42&gt;H42,1,0)-F42-J42)*24)</f>
        <v/>
      </c>
      <c r="N42" s="2014"/>
    </row>
    <row r="43" spans="2:14">
      <c r="B43" s="2001">
        <v>35</v>
      </c>
      <c r="C43" s="2004" t="s">
        <v>41</v>
      </c>
      <c r="D43" s="2006"/>
      <c r="E43" s="2001" t="s">
        <v>591</v>
      </c>
      <c r="F43" s="2009"/>
      <c r="G43" s="2001" t="s">
        <v>363</v>
      </c>
      <c r="H43" s="2009"/>
      <c r="I43" s="2012" t="s">
        <v>874</v>
      </c>
      <c r="J43" s="2009">
        <v>0</v>
      </c>
      <c r="K43" s="2013" t="s">
        <v>156</v>
      </c>
      <c r="L43" s="2008" t="str">
        <f>IF(OR(F43="",H43=""),"",(H43+IF(F43&gt;H43,1,0)-F43-J43)*24)</f>
        <v/>
      </c>
      <c r="N43" s="2014"/>
    </row>
    <row r="44" spans="2:14">
      <c r="B44" s="2001"/>
      <c r="C44" s="2005" t="s">
        <v>41</v>
      </c>
      <c r="D44" s="2006" t="str">
        <f>C42</f>
        <v>ah</v>
      </c>
      <c r="E44" s="2001" t="s">
        <v>591</v>
      </c>
      <c r="F44" s="2009" t="s">
        <v>41</v>
      </c>
      <c r="G44" s="2001" t="s">
        <v>363</v>
      </c>
      <c r="H44" s="2009" t="s">
        <v>41</v>
      </c>
      <c r="I44" s="2012" t="s">
        <v>874</v>
      </c>
      <c r="J44" s="2009" t="s">
        <v>41</v>
      </c>
      <c r="K44" s="2013" t="s">
        <v>156</v>
      </c>
      <c r="L44" s="2008" t="str">
        <f>IF(OR(L42="",L43=""),"",L42+L43)</f>
        <v/>
      </c>
      <c r="N44" s="2014" t="s">
        <v>15</v>
      </c>
    </row>
    <row r="45" spans="2:14">
      <c r="B45" s="2001"/>
      <c r="C45" s="2003" t="s">
        <v>828</v>
      </c>
      <c r="D45" s="2006"/>
      <c r="E45" s="2001" t="s">
        <v>591</v>
      </c>
      <c r="F45" s="2009"/>
      <c r="G45" s="2001" t="s">
        <v>363</v>
      </c>
      <c r="H45" s="2009"/>
      <c r="I45" s="2012" t="s">
        <v>874</v>
      </c>
      <c r="J45" s="2009">
        <v>0</v>
      </c>
      <c r="K45" s="2013" t="s">
        <v>156</v>
      </c>
      <c r="L45" s="2008" t="str">
        <f>IF(OR(F45="",H45=""),"",(H45+IF(F45&gt;H45,1,0)-F45-J45)*24)</f>
        <v/>
      </c>
      <c r="N45" s="2014"/>
    </row>
    <row r="46" spans="2:14">
      <c r="B46" s="2001">
        <v>36</v>
      </c>
      <c r="C46" s="2004" t="s">
        <v>41</v>
      </c>
      <c r="D46" s="2006"/>
      <c r="E46" s="2001" t="s">
        <v>591</v>
      </c>
      <c r="F46" s="2009"/>
      <c r="G46" s="2001" t="s">
        <v>363</v>
      </c>
      <c r="H46" s="2009"/>
      <c r="I46" s="2012" t="s">
        <v>874</v>
      </c>
      <c r="J46" s="2009">
        <v>0</v>
      </c>
      <c r="K46" s="2013" t="s">
        <v>156</v>
      </c>
      <c r="L46" s="2008" t="str">
        <f>IF(OR(F46="",H46=""),"",(H46+IF(F46&gt;H46,1,0)-F46-J46)*24)</f>
        <v/>
      </c>
      <c r="N46" s="2014"/>
    </row>
    <row r="47" spans="2:14">
      <c r="B47" s="2001"/>
      <c r="C47" s="2005" t="s">
        <v>41</v>
      </c>
      <c r="D47" s="2006" t="str">
        <f>C45</f>
        <v>ai</v>
      </c>
      <c r="E47" s="2001" t="s">
        <v>591</v>
      </c>
      <c r="F47" s="2009" t="s">
        <v>41</v>
      </c>
      <c r="G47" s="2001" t="s">
        <v>363</v>
      </c>
      <c r="H47" s="2009" t="s">
        <v>41</v>
      </c>
      <c r="I47" s="2012" t="s">
        <v>874</v>
      </c>
      <c r="J47" s="2009" t="s">
        <v>41</v>
      </c>
      <c r="K47" s="2013" t="s">
        <v>156</v>
      </c>
      <c r="L47" s="2008" t="str">
        <f>IF(OR(L45="",L46=""),"",L45+L46)</f>
        <v/>
      </c>
      <c r="N47" s="2014" t="s">
        <v>15</v>
      </c>
    </row>
    <row r="49" spans="3:4">
      <c r="C49" s="1999" t="s">
        <v>612</v>
      </c>
      <c r="D49" s="1999"/>
    </row>
    <row r="50" spans="3:4">
      <c r="C50" s="1999" t="s">
        <v>868</v>
      </c>
      <c r="D50" s="1999"/>
    </row>
    <row r="51" spans="3:4">
      <c r="C51" s="1999" t="s">
        <v>869</v>
      </c>
      <c r="D51" s="1999"/>
    </row>
    <row r="52" spans="3:4">
      <c r="C52" s="1999" t="s">
        <v>730</v>
      </c>
      <c r="D52" s="1999"/>
    </row>
    <row r="53" spans="3:4">
      <c r="C53" s="1999" t="s">
        <v>870</v>
      </c>
      <c r="D53" s="1999"/>
    </row>
    <row r="54" spans="3:4">
      <c r="C54" s="1999" t="s">
        <v>610</v>
      </c>
      <c r="D54" s="1999"/>
    </row>
  </sheetData>
  <mergeCells count="2">
    <mergeCell ref="F4:L4"/>
    <mergeCell ref="N4:N5"/>
  </mergeCells>
  <phoneticPr fontId="6"/>
  <printOptions horizontalCentered="1"/>
  <pageMargins left="0.70866141732283472" right="0.70866141732283472" top="0.55118110236220474" bottom="0.35433070866141736" header="0.31496062992125984" footer="0.31496062992125984"/>
  <pageSetup paperSize="9" scale="55"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3">
    <tabColor theme="8" tint="0.8"/>
    <pageSetUpPr fitToPage="1"/>
  </sheetPr>
  <dimension ref="B1:BB67"/>
  <sheetViews>
    <sheetView workbookViewId="0"/>
  </sheetViews>
  <sheetFormatPr defaultColWidth="9" defaultRowHeight="15"/>
  <cols>
    <col min="1" max="1" width="1.3984375" style="2015" customWidth="1"/>
    <col min="2" max="3" width="9" style="2015"/>
    <col min="4" max="4" width="40.59765625" style="2015" customWidth="1"/>
    <col min="5" max="16384" width="9" style="2015"/>
  </cols>
  <sheetData>
    <row r="1" spans="2:11" ht="15.75">
      <c r="B1" s="2015" t="s">
        <v>878</v>
      </c>
      <c r="D1" s="2022"/>
      <c r="E1" s="2022"/>
      <c r="F1" s="2022"/>
    </row>
    <row r="2" spans="2:11" s="2016" customFormat="1" ht="20.25" customHeight="1">
      <c r="B2" s="2018" t="s">
        <v>160</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17.25" customHeight="1">
      <c r="B16" s="2022" t="s">
        <v>885</v>
      </c>
      <c r="C16" s="2022"/>
      <c r="D16" s="2022"/>
    </row>
    <row r="17" spans="2:6" s="2016" customFormat="1" ht="17.25" customHeight="1">
      <c r="B17" s="2022" t="s">
        <v>887</v>
      </c>
      <c r="C17" s="2022"/>
      <c r="D17" s="2022"/>
    </row>
    <row r="18" spans="2:6" s="2016" customFormat="1" ht="17.25" customHeight="1">
      <c r="B18" s="2022"/>
      <c r="C18" s="2022"/>
      <c r="D18" s="2022"/>
    </row>
    <row r="19" spans="2:6" s="2016" customFormat="1" ht="17.25" customHeight="1">
      <c r="B19" s="2022"/>
      <c r="C19" s="2026" t="s">
        <v>504</v>
      </c>
      <c r="D19" s="2026" t="s">
        <v>380</v>
      </c>
    </row>
    <row r="20" spans="2:6" s="2016" customFormat="1" ht="17.25" customHeight="1">
      <c r="B20" s="2022"/>
      <c r="C20" s="2026">
        <v>1</v>
      </c>
      <c r="D20" s="2027" t="s">
        <v>800</v>
      </c>
    </row>
    <row r="21" spans="2:6" s="2016" customFormat="1" ht="17.25" customHeight="1">
      <c r="B21" s="2022"/>
      <c r="C21" s="2026">
        <v>2</v>
      </c>
      <c r="D21" s="2027" t="s">
        <v>479</v>
      </c>
    </row>
    <row r="22" spans="2:6" s="2016" customFormat="1" ht="17.25" customHeight="1">
      <c r="B22" s="2022"/>
      <c r="C22" s="2026">
        <v>3</v>
      </c>
      <c r="D22" s="2027" t="s">
        <v>908</v>
      </c>
    </row>
    <row r="23" spans="2:6" s="2016" customFormat="1" ht="17.25" customHeight="1">
      <c r="B23" s="2022"/>
      <c r="C23" s="2026">
        <v>4</v>
      </c>
      <c r="D23" s="2027" t="s">
        <v>910</v>
      </c>
    </row>
    <row r="24" spans="2:6" s="2016" customFormat="1" ht="17.25" customHeight="1">
      <c r="B24" s="2022"/>
      <c r="C24" s="2026">
        <v>5</v>
      </c>
      <c r="D24" s="2027" t="s">
        <v>741</v>
      </c>
    </row>
    <row r="25" spans="2:6" s="2016" customFormat="1" ht="17.25" customHeight="1">
      <c r="B25" s="2022"/>
      <c r="C25" s="2026">
        <v>6</v>
      </c>
      <c r="D25" s="2027" t="s">
        <v>911</v>
      </c>
    </row>
    <row r="26" spans="2:6" s="2016" customFormat="1" ht="17.25" customHeight="1">
      <c r="B26" s="2022"/>
      <c r="C26" s="2026">
        <v>7</v>
      </c>
      <c r="D26" s="2027" t="s">
        <v>912</v>
      </c>
    </row>
    <row r="27" spans="2:6" s="2016" customFormat="1" ht="17.25" customHeight="1">
      <c r="B27" s="2022"/>
      <c r="C27" s="2026">
        <v>8</v>
      </c>
      <c r="D27" s="2027" t="s">
        <v>802</v>
      </c>
    </row>
    <row r="28" spans="2:6" s="2016" customFormat="1" ht="17.25" customHeight="1">
      <c r="B28" s="2022"/>
      <c r="C28" s="1745"/>
      <c r="D28" s="2028"/>
    </row>
    <row r="29" spans="2:6" s="2016" customFormat="1" ht="17.25" customHeight="1">
      <c r="B29" s="2022" t="s">
        <v>888</v>
      </c>
      <c r="C29" s="2022"/>
      <c r="D29" s="2022"/>
      <c r="E29" s="2017"/>
      <c r="F29" s="2017"/>
    </row>
    <row r="30" spans="2:6" s="2016" customFormat="1" ht="17.25" customHeight="1">
      <c r="B30" s="2022" t="s">
        <v>400</v>
      </c>
      <c r="C30" s="2022"/>
      <c r="D30" s="2022"/>
      <c r="E30" s="2017"/>
      <c r="F30" s="2017"/>
    </row>
    <row r="31" spans="2:6" s="2016" customFormat="1" ht="17.25" customHeight="1">
      <c r="B31" s="2022"/>
      <c r="C31" s="2022"/>
      <c r="D31" s="2022"/>
      <c r="E31" s="2017"/>
      <c r="F31" s="2017"/>
    </row>
    <row r="32" spans="2:6" s="2016" customFormat="1" ht="17.25" customHeight="1">
      <c r="B32" s="2022"/>
      <c r="C32" s="2026" t="s">
        <v>779</v>
      </c>
      <c r="D32" s="2026" t="s">
        <v>757</v>
      </c>
      <c r="E32" s="2017"/>
      <c r="F32" s="2017"/>
    </row>
    <row r="33" spans="2:51" s="2016" customFormat="1" ht="17.25" customHeight="1">
      <c r="B33" s="2022"/>
      <c r="C33" s="2026" t="s">
        <v>751</v>
      </c>
      <c r="D33" s="2027" t="s">
        <v>782</v>
      </c>
      <c r="E33" s="2017"/>
      <c r="F33" s="2017"/>
    </row>
    <row r="34" spans="2:51" s="2016" customFormat="1" ht="17.25" customHeight="1">
      <c r="B34" s="2022"/>
      <c r="C34" s="2026" t="s">
        <v>192</v>
      </c>
      <c r="D34" s="2027" t="s">
        <v>783</v>
      </c>
      <c r="E34" s="2017"/>
      <c r="F34" s="2017"/>
    </row>
    <row r="35" spans="2:51" s="2016" customFormat="1" ht="17.25" customHeight="1">
      <c r="B35" s="2022"/>
      <c r="C35" s="2026" t="s">
        <v>702</v>
      </c>
      <c r="D35" s="2027" t="s">
        <v>1</v>
      </c>
      <c r="E35" s="2017"/>
      <c r="F35" s="2017"/>
    </row>
    <row r="36" spans="2:51" s="2016" customFormat="1" ht="17.25" customHeight="1">
      <c r="B36" s="2022"/>
      <c r="C36" s="2026" t="s">
        <v>752</v>
      </c>
      <c r="D36" s="2027" t="s">
        <v>913</v>
      </c>
      <c r="E36" s="2017"/>
      <c r="F36" s="2017"/>
    </row>
    <row r="37" spans="2:51" s="2016" customFormat="1" ht="17.25" customHeight="1">
      <c r="B37" s="2022"/>
      <c r="C37" s="2022"/>
      <c r="D37" s="2022"/>
      <c r="E37" s="2017"/>
      <c r="F37" s="2017"/>
    </row>
    <row r="38" spans="2:51" s="2016" customFormat="1" ht="17.25" customHeight="1">
      <c r="B38" s="2022"/>
      <c r="C38" s="2022" t="s">
        <v>905</v>
      </c>
      <c r="D38" s="2022"/>
      <c r="E38" s="2017"/>
      <c r="F38" s="2017"/>
    </row>
    <row r="39" spans="2:51" s="2016" customFormat="1" ht="17.25" customHeight="1">
      <c r="B39" s="2017"/>
      <c r="C39" s="2022" t="s">
        <v>251</v>
      </c>
      <c r="D39" s="2017"/>
      <c r="E39" s="2017"/>
      <c r="F39" s="2022"/>
    </row>
    <row r="40" spans="2:51" s="2016" customFormat="1" ht="17.25" customHeight="1">
      <c r="B40" s="2017"/>
      <c r="C40" s="2022" t="s">
        <v>907</v>
      </c>
      <c r="D40" s="2017"/>
      <c r="E40" s="2017"/>
      <c r="F40" s="2022"/>
    </row>
    <row r="41" spans="2:51" s="2016" customFormat="1" ht="17.25" customHeight="1">
      <c r="B41" s="2022"/>
      <c r="C41" s="2022"/>
      <c r="D41" s="2022"/>
      <c r="E41" s="2022"/>
    </row>
    <row r="42" spans="2:51" s="2016" customFormat="1" ht="17.25" customHeight="1">
      <c r="B42" s="2022" t="s">
        <v>889</v>
      </c>
      <c r="C42" s="2022"/>
      <c r="D42" s="2022"/>
    </row>
    <row r="43" spans="2:51" s="2016" customFormat="1" ht="17.25" customHeight="1">
      <c r="B43" s="2022" t="s">
        <v>639</v>
      </c>
      <c r="C43" s="2022"/>
      <c r="D43" s="2022"/>
    </row>
    <row r="44" spans="2:51" s="2016" customFormat="1" ht="17.25" customHeight="1">
      <c r="B44" s="2023" t="s">
        <v>89</v>
      </c>
      <c r="C44" s="2017"/>
      <c r="D44" s="2017"/>
      <c r="O44" s="2031"/>
      <c r="P44" s="2031"/>
      <c r="R44" s="2031"/>
      <c r="U44" s="2031"/>
      <c r="AE44" s="2031"/>
      <c r="AF44" s="2031"/>
      <c r="AG44" s="2031"/>
      <c r="AH44" s="2031"/>
      <c r="AI44" s="2032"/>
      <c r="AJ44" s="2031"/>
      <c r="AK44" s="2031"/>
      <c r="AL44" s="2031"/>
      <c r="AM44" s="2031"/>
      <c r="AN44" s="2031"/>
      <c r="AO44" s="2031"/>
      <c r="AP44" s="2031"/>
      <c r="AQ44" s="2031"/>
      <c r="AR44" s="2031"/>
      <c r="AS44" s="2031"/>
      <c r="AT44" s="2031"/>
      <c r="AU44" s="2031"/>
      <c r="AV44" s="2031"/>
      <c r="AW44" s="2031"/>
      <c r="AX44" s="2031"/>
      <c r="AY44" s="2032"/>
    </row>
    <row r="45" spans="2:51" s="2016" customFormat="1" ht="17.25" customHeight="1"/>
    <row r="46" spans="2:51" s="2016" customFormat="1" ht="17.25" customHeight="1">
      <c r="B46" s="2022" t="s">
        <v>803</v>
      </c>
      <c r="C46" s="2022"/>
    </row>
    <row r="47" spans="2:51" s="2016" customFormat="1" ht="17.25" customHeight="1">
      <c r="B47" s="2022"/>
      <c r="C47" s="2022"/>
    </row>
    <row r="48" spans="2:51" s="2016" customFormat="1" ht="17.25" customHeight="1">
      <c r="B48" s="2022" t="s">
        <v>413</v>
      </c>
      <c r="C48" s="2022"/>
    </row>
    <row r="49" spans="2:54" s="2016" customFormat="1" ht="17.25" customHeight="1">
      <c r="B49" s="2022" t="s">
        <v>892</v>
      </c>
      <c r="C49" s="2022"/>
    </row>
    <row r="50" spans="2:54" s="2016" customFormat="1" ht="17.25" customHeight="1">
      <c r="B50" s="2022"/>
      <c r="C50" s="2022"/>
    </row>
    <row r="51" spans="2:54" s="2016" customFormat="1" ht="17.25" customHeight="1">
      <c r="B51" s="2022" t="s">
        <v>129</v>
      </c>
      <c r="C51" s="2022"/>
    </row>
    <row r="52" spans="2:54" s="2016" customFormat="1" ht="17.25" customHeight="1">
      <c r="B52" s="2022" t="s">
        <v>339</v>
      </c>
      <c r="C52" s="2022"/>
    </row>
    <row r="53" spans="2:54" s="2016" customFormat="1" ht="17.25" customHeight="1">
      <c r="B53" s="2022"/>
      <c r="C53" s="2022"/>
    </row>
    <row r="54" spans="2:54" s="2016" customFormat="1" ht="17.25" customHeight="1">
      <c r="B54" s="2022" t="s">
        <v>116</v>
      </c>
      <c r="C54" s="2022"/>
      <c r="D54" s="2022"/>
    </row>
    <row r="55" spans="2:54" s="2016" customFormat="1" ht="17.25" customHeight="1">
      <c r="B55" s="2022"/>
      <c r="C55" s="2022"/>
      <c r="D55" s="2022"/>
    </row>
    <row r="56" spans="2:54" s="2016" customFormat="1" ht="17.25" customHeight="1">
      <c r="B56" s="2017" t="s">
        <v>725</v>
      </c>
      <c r="C56" s="2017"/>
      <c r="D56" s="2022"/>
    </row>
    <row r="57" spans="2:54" s="2016" customFormat="1" ht="17.25" customHeight="1">
      <c r="B57" s="2017" t="s">
        <v>666</v>
      </c>
      <c r="C57" s="2017"/>
      <c r="D57" s="2022"/>
    </row>
    <row r="58" spans="2:54" s="2016" customFormat="1" ht="17.25" customHeight="1">
      <c r="B58" s="2017" t="s">
        <v>893</v>
      </c>
    </row>
    <row r="59" spans="2:54" s="2016" customFormat="1" ht="17.25" customHeight="1">
      <c r="B59" s="2017"/>
    </row>
    <row r="60" spans="2:54" s="2016" customFormat="1" ht="17.25" customHeight="1">
      <c r="B60" s="2017" t="s">
        <v>894</v>
      </c>
      <c r="E60" s="2029"/>
      <c r="F60" s="2029"/>
      <c r="G60" s="2029"/>
      <c r="H60" s="2029"/>
      <c r="I60" s="2029"/>
      <c r="J60" s="2029"/>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29"/>
      <c r="AX60" s="2029"/>
    </row>
    <row r="61" spans="2:54" s="2016" customFormat="1" ht="17.25" customHeight="1">
      <c r="B61" s="2024" t="s">
        <v>895</v>
      </c>
      <c r="E61" s="2029"/>
      <c r="F61" s="2029"/>
      <c r="G61" s="2029"/>
      <c r="H61" s="2029"/>
      <c r="I61" s="2029"/>
      <c r="J61" s="2029"/>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29"/>
      <c r="AX61" s="2029"/>
      <c r="AY61" s="2029"/>
      <c r="AZ61" s="2029"/>
      <c r="BA61" s="2029"/>
      <c r="BB61" s="2029"/>
    </row>
    <row r="62" spans="2:54" ht="18.75" customHeight="1">
      <c r="B62" s="2025" t="s">
        <v>324</v>
      </c>
    </row>
    <row r="63" spans="2:54" ht="18.75" customHeight="1">
      <c r="B63" s="2024" t="s">
        <v>553</v>
      </c>
    </row>
    <row r="64" spans="2:54" ht="18.75" customHeight="1">
      <c r="B64" s="2025" t="s">
        <v>896</v>
      </c>
    </row>
    <row r="65" spans="2:2" ht="18.75" customHeight="1">
      <c r="B65" s="2024" t="s">
        <v>897</v>
      </c>
    </row>
    <row r="66" spans="2:2" ht="18.75" customHeight="1">
      <c r="B66" s="2024" t="s">
        <v>898</v>
      </c>
    </row>
    <row r="67" spans="2:2" ht="18.75" customHeight="1">
      <c r="B67" s="2024" t="s">
        <v>193</v>
      </c>
    </row>
    <row r="68" spans="2:2" ht="18.75" customHeight="1"/>
    <row r="69" spans="2:2" ht="18.75" customHeight="1"/>
    <row r="70" spans="2:2" ht="18.75" customHeight="1"/>
    <row r="71" spans="2:2" ht="18.75" customHeight="1"/>
    <row r="72" spans="2:2" ht="18.75" customHeight="1"/>
    <row r="73" spans="2:2" ht="18.75" customHeight="1"/>
    <row r="74" spans="2:2" ht="18.75" customHeight="1"/>
    <row r="75" spans="2:2" ht="18.75" customHeight="1"/>
    <row r="76" spans="2:2" ht="18.75" customHeight="1"/>
    <row r="77" spans="2:2" ht="18.75" customHeight="1"/>
    <row r="78" spans="2:2" ht="18.75" customHeight="1"/>
    <row r="79" spans="2:2" ht="18.75" customHeight="1"/>
    <row r="80" spans="2:2"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sheetData>
  <mergeCells count="1">
    <mergeCell ref="F4:K5"/>
  </mergeCells>
  <phoneticPr fontId="6"/>
  <pageMargins left="0.70866141732283472" right="0.70866141732283472" top="0.74803149606299213" bottom="0.35433070866141736" header="0.31496062992125984" footer="0.31496062992125984"/>
  <pageSetup paperSize="9" scale="45" fitToWidth="1" fitToHeight="1" orientation="portrait" usePrinterDefaults="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B1:L52"/>
  <sheetViews>
    <sheetView workbookViewId="0">
      <selection activeCell="K15" sqref="K15:N16"/>
    </sheetView>
  </sheetViews>
  <sheetFormatPr defaultColWidth="9" defaultRowHeight="15"/>
  <cols>
    <col min="1" max="1" width="1.8984375" style="2015" customWidth="1"/>
    <col min="2" max="2" width="11.5" style="2015" customWidth="1"/>
    <col min="3" max="12" width="40.59765625" style="2015" customWidth="1"/>
    <col min="13" max="16384" width="9" style="2015"/>
  </cols>
  <sheetData>
    <row r="1" spans="2:4" ht="15.75">
      <c r="B1" s="2033" t="s">
        <v>104</v>
      </c>
      <c r="C1" s="2033"/>
      <c r="D1" s="2033"/>
    </row>
    <row r="2" spans="2:4" ht="15.75">
      <c r="B2" s="2033"/>
      <c r="C2" s="2033"/>
      <c r="D2" s="2033"/>
    </row>
    <row r="3" spans="2:4" ht="15.75">
      <c r="B3" s="2026" t="s">
        <v>504</v>
      </c>
      <c r="C3" s="2026" t="s">
        <v>916</v>
      </c>
      <c r="D3" s="2033"/>
    </row>
    <row r="4" spans="2:4" ht="15.75">
      <c r="B4" s="2034">
        <v>1</v>
      </c>
      <c r="C4" s="2039" t="s">
        <v>790</v>
      </c>
      <c r="D4" s="2033"/>
    </row>
    <row r="5" spans="2:4" ht="15.75">
      <c r="B5" s="2034">
        <v>2</v>
      </c>
      <c r="C5" s="2039" t="s">
        <v>437</v>
      </c>
      <c r="D5" s="2033"/>
    </row>
    <row r="6" spans="2:4" ht="15.75">
      <c r="B6" s="2034">
        <v>3</v>
      </c>
      <c r="C6" s="2039" t="s">
        <v>806</v>
      </c>
      <c r="D6" s="2033"/>
    </row>
    <row r="7" spans="2:4" ht="15.75">
      <c r="B7" s="2034">
        <v>4</v>
      </c>
      <c r="C7" s="2039" t="s">
        <v>806</v>
      </c>
      <c r="D7" s="2033"/>
    </row>
    <row r="8" spans="2:4" ht="15.75">
      <c r="B8" s="2034">
        <v>5</v>
      </c>
      <c r="C8" s="2039" t="s">
        <v>806</v>
      </c>
      <c r="D8" s="2033"/>
    </row>
    <row r="9" spans="2:4" ht="15.75">
      <c r="B9" s="2034">
        <v>6</v>
      </c>
      <c r="C9" s="2039" t="s">
        <v>806</v>
      </c>
    </row>
    <row r="10" spans="2:4" ht="15.75">
      <c r="B10" s="2034">
        <v>7</v>
      </c>
      <c r="C10" s="2039" t="s">
        <v>806</v>
      </c>
      <c r="D10" s="2033"/>
    </row>
    <row r="11" spans="2:4" ht="15.75">
      <c r="B11" s="2034">
        <v>8</v>
      </c>
      <c r="C11" s="2039" t="s">
        <v>806</v>
      </c>
      <c r="D11" s="2033"/>
    </row>
    <row r="12" spans="2:4" ht="15.75">
      <c r="B12" s="2034">
        <v>9</v>
      </c>
      <c r="C12" s="2039" t="s">
        <v>806</v>
      </c>
      <c r="D12" s="2033"/>
    </row>
    <row r="13" spans="2:4" ht="15.75">
      <c r="B13" s="2034">
        <v>10</v>
      </c>
      <c r="C13" s="2039" t="s">
        <v>806</v>
      </c>
      <c r="D13" s="2033"/>
    </row>
    <row r="15" spans="2:4" ht="15.75">
      <c r="B15" s="2033" t="s">
        <v>605</v>
      </c>
    </row>
    <row r="16" spans="2:4" ht="15.75"/>
    <row r="17" spans="2:12" ht="16.5">
      <c r="B17" s="2035" t="s">
        <v>380</v>
      </c>
      <c r="C17" s="2040" t="s">
        <v>917</v>
      </c>
      <c r="D17" s="2044" t="s">
        <v>479</v>
      </c>
      <c r="E17" s="2044" t="s">
        <v>472</v>
      </c>
      <c r="F17" s="2044" t="s">
        <v>788</v>
      </c>
      <c r="G17" s="2044" t="s">
        <v>644</v>
      </c>
      <c r="H17" s="2047" t="s">
        <v>804</v>
      </c>
      <c r="I17" s="2047" t="s">
        <v>805</v>
      </c>
      <c r="J17" s="2047" t="s">
        <v>802</v>
      </c>
      <c r="K17" s="2047" t="s">
        <v>806</v>
      </c>
      <c r="L17" s="2051" t="s">
        <v>806</v>
      </c>
    </row>
    <row r="18" spans="2:12" ht="15.75">
      <c r="B18" s="2036" t="s">
        <v>498</v>
      </c>
      <c r="C18" s="2041" t="s">
        <v>806</v>
      </c>
      <c r="D18" s="2045" t="s">
        <v>811</v>
      </c>
      <c r="E18" s="2045" t="s">
        <v>809</v>
      </c>
      <c r="F18" s="2045" t="s">
        <v>813</v>
      </c>
      <c r="G18" s="2045" t="s">
        <v>644</v>
      </c>
      <c r="H18" s="2048" t="s">
        <v>804</v>
      </c>
      <c r="I18" s="2048" t="s">
        <v>805</v>
      </c>
      <c r="J18" s="2048" t="s">
        <v>811</v>
      </c>
      <c r="K18" s="2048"/>
      <c r="L18" s="2052"/>
    </row>
    <row r="19" spans="2:12" ht="15.75">
      <c r="B19" s="2037"/>
      <c r="C19" s="2042" t="s">
        <v>806</v>
      </c>
      <c r="D19" s="2042" t="s">
        <v>673</v>
      </c>
      <c r="E19" s="2042" t="s">
        <v>811</v>
      </c>
      <c r="F19" s="2042" t="s">
        <v>811</v>
      </c>
      <c r="G19" s="2042" t="s">
        <v>806</v>
      </c>
      <c r="H19" s="2042" t="s">
        <v>806</v>
      </c>
      <c r="I19" s="2042" t="s">
        <v>806</v>
      </c>
      <c r="J19" s="2042" t="s">
        <v>673</v>
      </c>
      <c r="K19" s="2049"/>
      <c r="L19" s="2053"/>
    </row>
    <row r="20" spans="2:12" ht="15.75">
      <c r="B20" s="2037"/>
      <c r="C20" s="2042" t="s">
        <v>806</v>
      </c>
      <c r="D20" s="2042" t="s">
        <v>809</v>
      </c>
      <c r="E20" s="2042" t="s">
        <v>673</v>
      </c>
      <c r="F20" s="2042" t="s">
        <v>673</v>
      </c>
      <c r="G20" s="2042" t="s">
        <v>806</v>
      </c>
      <c r="H20" s="2042" t="s">
        <v>806</v>
      </c>
      <c r="I20" s="2042" t="s">
        <v>806</v>
      </c>
      <c r="J20" s="2042" t="s">
        <v>809</v>
      </c>
      <c r="K20" s="2049"/>
      <c r="L20" s="2053"/>
    </row>
    <row r="21" spans="2:12" ht="15.75">
      <c r="B21" s="2037"/>
      <c r="C21" s="2042" t="s">
        <v>806</v>
      </c>
      <c r="D21" s="2042" t="s">
        <v>727</v>
      </c>
      <c r="E21" s="2042" t="s">
        <v>180</v>
      </c>
      <c r="F21" s="2042" t="s">
        <v>806</v>
      </c>
      <c r="G21" s="2042" t="s">
        <v>806</v>
      </c>
      <c r="H21" s="2042" t="s">
        <v>806</v>
      </c>
      <c r="I21" s="2042" t="s">
        <v>806</v>
      </c>
      <c r="J21" s="2042" t="s">
        <v>727</v>
      </c>
      <c r="K21" s="2049"/>
      <c r="L21" s="2053"/>
    </row>
    <row r="22" spans="2:12" ht="15.75">
      <c r="B22" s="2037"/>
      <c r="C22" s="2042" t="s">
        <v>806</v>
      </c>
      <c r="D22" s="2042" t="s">
        <v>813</v>
      </c>
      <c r="E22" s="2042" t="s">
        <v>824</v>
      </c>
      <c r="F22" s="2042" t="s">
        <v>806</v>
      </c>
      <c r="G22" s="2042" t="s">
        <v>806</v>
      </c>
      <c r="H22" s="2042" t="s">
        <v>806</v>
      </c>
      <c r="I22" s="2042" t="s">
        <v>806</v>
      </c>
      <c r="J22" s="2042" t="s">
        <v>813</v>
      </c>
      <c r="K22" s="2049"/>
      <c r="L22" s="2053"/>
    </row>
    <row r="23" spans="2:12" ht="15.75">
      <c r="B23" s="2037"/>
      <c r="C23" s="2042" t="s">
        <v>806</v>
      </c>
      <c r="D23" s="2042" t="s">
        <v>808</v>
      </c>
      <c r="E23" s="2042" t="s">
        <v>820</v>
      </c>
      <c r="F23" s="2042" t="s">
        <v>806</v>
      </c>
      <c r="G23" s="2042" t="s">
        <v>806</v>
      </c>
      <c r="H23" s="2042" t="s">
        <v>806</v>
      </c>
      <c r="I23" s="2042" t="s">
        <v>806</v>
      </c>
      <c r="J23" s="2042" t="s">
        <v>808</v>
      </c>
      <c r="K23" s="2049"/>
      <c r="L23" s="2053"/>
    </row>
    <row r="24" spans="2:12" ht="15.75">
      <c r="B24" s="2037"/>
      <c r="C24" s="2042" t="s">
        <v>806</v>
      </c>
      <c r="D24" s="2042" t="s">
        <v>931</v>
      </c>
      <c r="E24" s="2042" t="s">
        <v>933</v>
      </c>
      <c r="F24" s="2042" t="s">
        <v>806</v>
      </c>
      <c r="G24" s="2042" t="s">
        <v>806</v>
      </c>
      <c r="H24" s="2042" t="s">
        <v>806</v>
      </c>
      <c r="I24" s="2042" t="s">
        <v>806</v>
      </c>
      <c r="J24" s="2042" t="s">
        <v>931</v>
      </c>
      <c r="K24" s="2049"/>
      <c r="L24" s="2053"/>
    </row>
    <row r="25" spans="2:12" ht="15.75">
      <c r="B25" s="2037"/>
      <c r="C25" s="2042" t="s">
        <v>806</v>
      </c>
      <c r="D25" s="2042" t="s">
        <v>108</v>
      </c>
      <c r="E25" s="2042" t="s">
        <v>934</v>
      </c>
      <c r="F25" s="2042" t="s">
        <v>806</v>
      </c>
      <c r="G25" s="2042" t="s">
        <v>806</v>
      </c>
      <c r="H25" s="2042" t="s">
        <v>806</v>
      </c>
      <c r="I25" s="2042" t="s">
        <v>806</v>
      </c>
      <c r="J25" s="2042" t="s">
        <v>806</v>
      </c>
      <c r="K25" s="2049"/>
      <c r="L25" s="2053"/>
    </row>
    <row r="26" spans="2:12" ht="15.75">
      <c r="B26" s="2037"/>
      <c r="C26" s="2042" t="s">
        <v>806</v>
      </c>
      <c r="D26" s="2042" t="s">
        <v>806</v>
      </c>
      <c r="E26" s="2042" t="s">
        <v>806</v>
      </c>
      <c r="F26" s="2042" t="s">
        <v>806</v>
      </c>
      <c r="G26" s="2042" t="s">
        <v>806</v>
      </c>
      <c r="H26" s="2042" t="s">
        <v>806</v>
      </c>
      <c r="I26" s="2042" t="s">
        <v>806</v>
      </c>
      <c r="J26" s="2042" t="s">
        <v>806</v>
      </c>
      <c r="K26" s="2049"/>
      <c r="L26" s="2053"/>
    </row>
    <row r="27" spans="2:12" ht="16.5">
      <c r="B27" s="2038"/>
      <c r="C27" s="2043" t="s">
        <v>806</v>
      </c>
      <c r="D27" s="2046" t="s">
        <v>806</v>
      </c>
      <c r="E27" s="2046" t="s">
        <v>806</v>
      </c>
      <c r="F27" s="2046" t="s">
        <v>806</v>
      </c>
      <c r="G27" s="2046" t="s">
        <v>806</v>
      </c>
      <c r="H27" s="2046" t="s">
        <v>806</v>
      </c>
      <c r="I27" s="2046" t="s">
        <v>806</v>
      </c>
      <c r="J27" s="2046" t="s">
        <v>806</v>
      </c>
      <c r="K27" s="2050"/>
      <c r="L27" s="2054"/>
    </row>
    <row r="32" spans="2:12">
      <c r="C32" s="2015" t="s">
        <v>920</v>
      </c>
    </row>
    <row r="33" spans="3:3">
      <c r="C33" s="2015" t="s">
        <v>447</v>
      </c>
    </row>
    <row r="34" spans="3:3">
      <c r="C34" s="2015" t="s">
        <v>921</v>
      </c>
    </row>
    <row r="35" spans="3:3">
      <c r="C35" s="2015" t="s">
        <v>922</v>
      </c>
    </row>
    <row r="36" spans="3:3">
      <c r="C36" s="2015" t="s">
        <v>923</v>
      </c>
    </row>
    <row r="37" spans="3:3">
      <c r="C37" s="2015" t="s">
        <v>925</v>
      </c>
    </row>
    <row r="38" spans="3:3">
      <c r="C38" s="2015" t="s">
        <v>40</v>
      </c>
    </row>
    <row r="39" spans="3:3">
      <c r="C39" s="2015" t="s">
        <v>926</v>
      </c>
    </row>
    <row r="40" spans="3:3">
      <c r="C40" s="2015" t="s">
        <v>310</v>
      </c>
    </row>
    <row r="41" spans="3:3">
      <c r="C41" s="2015" t="s">
        <v>807</v>
      </c>
    </row>
    <row r="42" spans="3:3">
      <c r="C42" s="2015" t="s">
        <v>927</v>
      </c>
    </row>
    <row r="44" spans="3:3">
      <c r="C44" s="2015" t="s">
        <v>123</v>
      </c>
    </row>
    <row r="45" spans="3:3">
      <c r="C45" s="2015" t="s">
        <v>928</v>
      </c>
    </row>
    <row r="47" spans="3:3">
      <c r="C47" s="2015" t="s">
        <v>929</v>
      </c>
    </row>
    <row r="48" spans="3:3">
      <c r="C48" s="2015" t="s">
        <v>883</v>
      </c>
    </row>
    <row r="49" spans="3:3">
      <c r="C49" s="2015" t="s">
        <v>766</v>
      </c>
    </row>
    <row r="50" spans="3:3">
      <c r="C50" s="2015" t="s">
        <v>930</v>
      </c>
    </row>
    <row r="51" spans="3:3">
      <c r="C51" s="2015" t="s">
        <v>518</v>
      </c>
    </row>
    <row r="52" spans="3:3">
      <c r="C52" s="2015" t="s">
        <v>469</v>
      </c>
    </row>
  </sheetData>
  <mergeCells count="1">
    <mergeCell ref="B18:B27"/>
  </mergeCells>
  <phoneticPr fontId="6"/>
  <pageMargins left="0.70866141732283472" right="0.70866141732283472" top="0.74803149606299213" bottom="0.74803149606299213" header="0.31496062992125984" footer="0.31496062992125984"/>
  <pageSetup paperSize="9" scale="28" fitToWidth="1" fitToHeight="1" orientation="landscape"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8" tint="0.8"/>
    <pageSetUpPr fitToPage="1"/>
  </sheetPr>
  <dimension ref="B1:BO268"/>
  <sheetViews>
    <sheetView showGridLines="0" view="pageBreakPreview" zoomScaleNormal="55" zoomScaleSheetLayoutView="100" workbookViewId="0"/>
  </sheetViews>
  <sheetFormatPr defaultColWidth="4.5" defaultRowHeight="15.75"/>
  <cols>
    <col min="1" max="1" width="0.8984375" style="1732" customWidth="1"/>
    <col min="2" max="2" width="5.69921875" style="1732" customWidth="1"/>
    <col min="3" max="4" width="8.09765625" style="1732" customWidth="1"/>
    <col min="5" max="8" width="3.19921875" style="1732" hidden="1" customWidth="1"/>
    <col min="9" max="10" width="3.19921875" style="1732" customWidth="1"/>
    <col min="11" max="62" width="5.69921875" style="1732" customWidth="1"/>
    <col min="63" max="63" width="1.09765625" style="1732" customWidth="1"/>
    <col min="64" max="16384" width="4.5" style="1732"/>
  </cols>
  <sheetData>
    <row r="1" spans="2:67" s="1733" customFormat="1" ht="20.25" customHeight="1">
      <c r="C1" s="1746" t="s">
        <v>663</v>
      </c>
      <c r="D1" s="1746"/>
      <c r="E1" s="1746"/>
      <c r="F1" s="1746"/>
      <c r="G1" s="1746"/>
      <c r="H1" s="1746"/>
      <c r="I1" s="1746"/>
      <c r="J1" s="1746"/>
      <c r="M1" s="1794" t="s">
        <v>755</v>
      </c>
      <c r="P1" s="1746"/>
      <c r="Q1" s="1746"/>
      <c r="R1" s="1746"/>
      <c r="S1" s="1746"/>
      <c r="T1" s="1746"/>
      <c r="U1" s="1746"/>
      <c r="V1" s="1746"/>
      <c r="W1" s="1746"/>
      <c r="AS1" s="1828" t="s">
        <v>56</v>
      </c>
      <c r="AT1" s="1933" t="s">
        <v>29</v>
      </c>
      <c r="AU1" s="1934"/>
      <c r="AV1" s="1934"/>
      <c r="AW1" s="1934"/>
      <c r="AX1" s="1934"/>
      <c r="AY1" s="1934"/>
      <c r="AZ1" s="1934"/>
      <c r="BA1" s="1934"/>
      <c r="BB1" s="1934"/>
      <c r="BC1" s="1934"/>
      <c r="BD1" s="1934"/>
      <c r="BE1" s="1934"/>
      <c r="BF1" s="1934"/>
      <c r="BG1" s="1934"/>
      <c r="BH1" s="1934"/>
      <c r="BI1" s="1934"/>
      <c r="BJ1" s="1828" t="s">
        <v>156</v>
      </c>
    </row>
    <row r="2" spans="2:67" s="1734" customFormat="1" ht="20.25" customHeight="1">
      <c r="J2" s="1794"/>
      <c r="M2" s="1794"/>
      <c r="N2" s="1794"/>
      <c r="P2" s="1828"/>
      <c r="Q2" s="1828"/>
      <c r="R2" s="1828"/>
      <c r="S2" s="1828"/>
      <c r="T2" s="1828"/>
      <c r="U2" s="1828"/>
      <c r="V2" s="1828"/>
      <c r="W2" s="1828"/>
      <c r="AB2" s="1828" t="s">
        <v>780</v>
      </c>
      <c r="AC2" s="1904">
        <v>6</v>
      </c>
      <c r="AD2" s="1904"/>
      <c r="AE2" s="1828" t="s">
        <v>679</v>
      </c>
      <c r="AF2" s="1920">
        <f>IF(AC2=0,"",YEAR(DATE(2018+AC2,1,1)))</f>
        <v>2024</v>
      </c>
      <c r="AG2" s="1920"/>
      <c r="AH2" s="1923" t="s">
        <v>592</v>
      </c>
      <c r="AI2" s="1923" t="s">
        <v>785</v>
      </c>
      <c r="AJ2" s="1904">
        <v>4</v>
      </c>
      <c r="AK2" s="1904"/>
      <c r="AL2" s="1923" t="s">
        <v>313</v>
      </c>
      <c r="AS2" s="1828" t="s">
        <v>338</v>
      </c>
      <c r="AT2" s="1904" t="s">
        <v>793</v>
      </c>
      <c r="AU2" s="1904"/>
      <c r="AV2" s="1904"/>
      <c r="AW2" s="1904"/>
      <c r="AX2" s="1904"/>
      <c r="AY2" s="1904"/>
      <c r="AZ2" s="1904"/>
      <c r="BA2" s="1904"/>
      <c r="BB2" s="1904"/>
      <c r="BC2" s="1904"/>
      <c r="BD2" s="1904"/>
      <c r="BE2" s="1904"/>
      <c r="BF2" s="1904"/>
      <c r="BG2" s="1904"/>
      <c r="BH2" s="1904"/>
      <c r="BI2" s="1904"/>
      <c r="BJ2" s="1828" t="s">
        <v>156</v>
      </c>
      <c r="BK2" s="1828"/>
      <c r="BL2" s="1828"/>
      <c r="BM2" s="1828"/>
    </row>
    <row r="3" spans="2:67" s="1734" customFormat="1" ht="20.25" customHeight="1">
      <c r="J3" s="1794"/>
      <c r="M3" s="1794"/>
      <c r="O3" s="1828"/>
      <c r="P3" s="1828"/>
      <c r="Q3" s="1828"/>
      <c r="R3" s="1828"/>
      <c r="S3" s="1828"/>
      <c r="T3" s="1828"/>
      <c r="U3" s="1828"/>
      <c r="AC3" s="1905"/>
      <c r="AD3" s="1905"/>
      <c r="AE3" s="1918"/>
      <c r="AF3" s="1921"/>
      <c r="AG3" s="1918"/>
      <c r="BD3" s="1955" t="s">
        <v>794</v>
      </c>
      <c r="BE3" s="1964" t="s">
        <v>796</v>
      </c>
      <c r="BF3" s="1968"/>
      <c r="BG3" s="1968"/>
      <c r="BH3" s="1980"/>
      <c r="BI3" s="1828"/>
    </row>
    <row r="4" spans="2:67" s="1734" customFormat="1" ht="20.25" customHeight="1">
      <c r="B4" s="1735"/>
      <c r="C4" s="1735"/>
      <c r="D4" s="1735"/>
      <c r="E4" s="1735"/>
      <c r="F4" s="1735"/>
      <c r="G4" s="1735"/>
      <c r="H4" s="1735"/>
      <c r="I4" s="1735"/>
      <c r="J4" s="1795"/>
      <c r="K4" s="1735"/>
      <c r="L4" s="1735"/>
      <c r="M4" s="1795"/>
      <c r="N4" s="1735"/>
      <c r="O4" s="1829"/>
      <c r="P4" s="1829"/>
      <c r="Q4" s="1829"/>
      <c r="R4" s="1829"/>
      <c r="S4" s="1829"/>
      <c r="T4" s="1829"/>
      <c r="U4" s="1829"/>
      <c r="V4" s="1735"/>
      <c r="W4" s="1735"/>
      <c r="X4" s="1735"/>
      <c r="Y4" s="1735"/>
      <c r="Z4" s="1735"/>
      <c r="AA4" s="1735"/>
      <c r="AB4" s="1735"/>
      <c r="AC4" s="1906"/>
      <c r="AD4" s="1906"/>
      <c r="AE4" s="1919"/>
      <c r="AF4" s="1922"/>
      <c r="AG4" s="1919"/>
      <c r="AH4" s="1735"/>
      <c r="AI4" s="1735"/>
      <c r="AJ4" s="1735"/>
      <c r="AK4" s="1735"/>
      <c r="AL4" s="1735"/>
      <c r="AM4" s="1735"/>
      <c r="AN4" s="1735"/>
      <c r="AO4" s="1735"/>
      <c r="AP4" s="1735"/>
      <c r="AQ4" s="1735"/>
      <c r="AR4" s="1735"/>
      <c r="BD4" s="1955" t="s">
        <v>795</v>
      </c>
      <c r="BE4" s="1964" t="s">
        <v>797</v>
      </c>
      <c r="BF4" s="1968"/>
      <c r="BG4" s="1968"/>
      <c r="BH4" s="1980"/>
      <c r="BI4" s="1828"/>
    </row>
    <row r="5" spans="2:67" s="1734" customFormat="1" ht="9" customHeight="1">
      <c r="B5" s="1735"/>
      <c r="C5" s="1735"/>
      <c r="D5" s="1735"/>
      <c r="E5" s="1735"/>
      <c r="F5" s="1735"/>
      <c r="G5" s="1735"/>
      <c r="H5" s="1735"/>
      <c r="I5" s="1735"/>
      <c r="J5" s="1795"/>
      <c r="K5" s="1735"/>
      <c r="L5" s="1735"/>
      <c r="M5" s="1795"/>
      <c r="N5" s="1735"/>
      <c r="O5" s="1829"/>
      <c r="P5" s="1829"/>
      <c r="Q5" s="1829"/>
      <c r="R5" s="1829"/>
      <c r="S5" s="1829"/>
      <c r="T5" s="1829"/>
      <c r="U5" s="1829"/>
      <c r="V5" s="1735"/>
      <c r="W5" s="1735"/>
      <c r="X5" s="1735"/>
      <c r="Y5" s="1735"/>
      <c r="Z5" s="1735"/>
      <c r="AA5" s="1735"/>
      <c r="AB5" s="1735"/>
      <c r="AC5" s="1907"/>
      <c r="AD5" s="1907"/>
      <c r="AE5" s="1735"/>
      <c r="AF5" s="1735"/>
      <c r="AG5" s="1735"/>
      <c r="AH5" s="1735"/>
      <c r="AI5" s="1735"/>
      <c r="AJ5" s="1924"/>
      <c r="AK5" s="1924"/>
      <c r="AL5" s="1924"/>
      <c r="AM5" s="1924"/>
      <c r="AN5" s="1924"/>
      <c r="AO5" s="1924"/>
      <c r="AP5" s="1924"/>
      <c r="AQ5" s="1924"/>
      <c r="AR5" s="1924"/>
      <c r="AS5" s="1733"/>
      <c r="AT5" s="1733"/>
      <c r="AU5" s="1733"/>
      <c r="AV5" s="1733"/>
      <c r="AW5" s="1733"/>
      <c r="AX5" s="1733"/>
      <c r="AY5" s="1733"/>
      <c r="AZ5" s="1733"/>
      <c r="BA5" s="1733"/>
      <c r="BB5" s="1733"/>
      <c r="BC5" s="1733"/>
      <c r="BD5" s="1733"/>
      <c r="BE5" s="1733"/>
      <c r="BF5" s="1733"/>
      <c r="BG5" s="1733"/>
      <c r="BH5" s="1981"/>
      <c r="BI5" s="1981"/>
    </row>
    <row r="6" spans="2:67" s="1734" customFormat="1" ht="21" customHeight="1">
      <c r="B6" s="1736"/>
      <c r="C6" s="1747"/>
      <c r="D6" s="1747"/>
      <c r="E6" s="1747"/>
      <c r="F6" s="1747"/>
      <c r="G6" s="1747"/>
      <c r="H6" s="1747"/>
      <c r="I6" s="1747"/>
      <c r="J6" s="1747"/>
      <c r="K6" s="1796"/>
      <c r="L6" s="1796"/>
      <c r="M6" s="1796"/>
      <c r="N6" s="1749"/>
      <c r="O6" s="1796"/>
      <c r="P6" s="1796"/>
      <c r="Q6" s="1796"/>
      <c r="R6" s="1735"/>
      <c r="S6" s="1735"/>
      <c r="T6" s="1735"/>
      <c r="U6" s="1735"/>
      <c r="V6" s="1735"/>
      <c r="W6" s="1735"/>
      <c r="X6" s="1735"/>
      <c r="Y6" s="1735"/>
      <c r="Z6" s="1735"/>
      <c r="AA6" s="1735"/>
      <c r="AB6" s="1735"/>
      <c r="AC6" s="1735"/>
      <c r="AD6" s="1735"/>
      <c r="AE6" s="1735"/>
      <c r="AF6" s="1735"/>
      <c r="AG6" s="1735"/>
      <c r="AH6" s="1735"/>
      <c r="AI6" s="1735"/>
      <c r="AJ6" s="1924"/>
      <c r="AK6" s="1924"/>
      <c r="AL6" s="1924"/>
      <c r="AM6" s="1924"/>
      <c r="AN6" s="1924"/>
      <c r="AO6" s="1924" t="s">
        <v>658</v>
      </c>
      <c r="AP6" s="1924"/>
      <c r="AQ6" s="1924"/>
      <c r="AR6" s="1924"/>
      <c r="AS6" s="1733"/>
      <c r="AT6" s="1733"/>
      <c r="AU6" s="1733"/>
      <c r="AW6" s="1932"/>
      <c r="AX6" s="1932"/>
      <c r="AY6" s="1793"/>
      <c r="AZ6" s="1733"/>
      <c r="BA6" s="1936">
        <v>40</v>
      </c>
      <c r="BB6" s="1938"/>
      <c r="BC6" s="1793" t="s">
        <v>140</v>
      </c>
      <c r="BD6" s="1733"/>
      <c r="BE6" s="1936">
        <v>160</v>
      </c>
      <c r="BF6" s="1938"/>
      <c r="BG6" s="1793" t="s">
        <v>93</v>
      </c>
      <c r="BH6" s="1733"/>
      <c r="BI6" s="1981"/>
    </row>
    <row r="7" spans="2:67" s="1734" customFormat="1" ht="5.25" customHeight="1">
      <c r="B7" s="1736"/>
      <c r="C7" s="1748"/>
      <c r="D7" s="1748"/>
      <c r="E7" s="1748"/>
      <c r="F7" s="1748"/>
      <c r="G7" s="1748"/>
      <c r="H7" s="1748"/>
      <c r="I7" s="1748"/>
      <c r="J7" s="1796"/>
      <c r="K7" s="1796"/>
      <c r="L7" s="1796"/>
      <c r="M7" s="1749"/>
      <c r="N7" s="1796"/>
      <c r="O7" s="1796"/>
      <c r="P7" s="1796"/>
      <c r="Q7" s="1796"/>
      <c r="R7" s="1735"/>
      <c r="S7" s="1735"/>
      <c r="T7" s="1735"/>
      <c r="U7" s="1735"/>
      <c r="V7" s="1735"/>
      <c r="W7" s="1735"/>
      <c r="X7" s="1735"/>
      <c r="Y7" s="1735"/>
      <c r="Z7" s="1735"/>
      <c r="AA7" s="1735"/>
      <c r="AB7" s="1735"/>
      <c r="AC7" s="1735"/>
      <c r="AD7" s="1735"/>
      <c r="AE7" s="1735"/>
      <c r="AF7" s="1735"/>
      <c r="AG7" s="1735"/>
      <c r="AH7" s="1735"/>
      <c r="AI7" s="1735"/>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24"/>
      <c r="BG7" s="1924"/>
      <c r="BH7" s="1982"/>
      <c r="BI7" s="1982"/>
      <c r="BJ7" s="1735"/>
    </row>
    <row r="8" spans="2:67" s="1734" customFormat="1" ht="21" customHeight="1">
      <c r="B8" s="1737"/>
      <c r="C8" s="1749"/>
      <c r="D8" s="1749"/>
      <c r="E8" s="1749"/>
      <c r="F8" s="1749"/>
      <c r="G8" s="1749"/>
      <c r="H8" s="1749"/>
      <c r="I8" s="1749"/>
      <c r="J8" s="1796"/>
      <c r="K8" s="1796"/>
      <c r="L8" s="1796"/>
      <c r="M8" s="1749"/>
      <c r="N8" s="1796"/>
      <c r="O8" s="1796"/>
      <c r="P8" s="1796"/>
      <c r="Q8" s="1796"/>
      <c r="R8" s="1735"/>
      <c r="S8" s="1735"/>
      <c r="T8" s="1735"/>
      <c r="U8" s="1735"/>
      <c r="V8" s="1735"/>
      <c r="W8" s="1735"/>
      <c r="X8" s="1735"/>
      <c r="Y8" s="1735"/>
      <c r="Z8" s="1735"/>
      <c r="AA8" s="1735"/>
      <c r="AB8" s="1735"/>
      <c r="AC8" s="1735"/>
      <c r="AD8" s="1735"/>
      <c r="AE8" s="1735"/>
      <c r="AF8" s="1735"/>
      <c r="AG8" s="1735"/>
      <c r="AH8" s="1735"/>
      <c r="AI8" s="1735"/>
      <c r="AJ8" s="1925"/>
      <c r="AK8" s="1925"/>
      <c r="AL8" s="1925"/>
      <c r="AM8" s="1747"/>
      <c r="AN8" s="1926"/>
      <c r="AO8" s="1928"/>
      <c r="AP8" s="1928"/>
      <c r="AQ8" s="1736"/>
      <c r="AR8" s="1932"/>
      <c r="AS8" s="1932"/>
      <c r="AT8" s="1932"/>
      <c r="AU8" s="1935"/>
      <c r="AV8" s="1935"/>
      <c r="AW8" s="1924"/>
      <c r="AX8" s="1932"/>
      <c r="AY8" s="1932"/>
      <c r="AZ8" s="1749"/>
      <c r="BA8" s="1924"/>
      <c r="BB8" s="1924" t="s">
        <v>623</v>
      </c>
      <c r="BC8" s="1924"/>
      <c r="BD8" s="1924"/>
      <c r="BE8" s="1965">
        <f>DAY(EOMONTH(DATE(AF2,AJ2,1),0))</f>
        <v>30</v>
      </c>
      <c r="BF8" s="1969"/>
      <c r="BG8" s="1924" t="s">
        <v>798</v>
      </c>
      <c r="BH8" s="1924"/>
      <c r="BI8" s="1924"/>
      <c r="BJ8" s="1735"/>
      <c r="BM8" s="1828"/>
      <c r="BN8" s="1828"/>
      <c r="BO8" s="1828"/>
    </row>
    <row r="9" spans="2:67" ht="5.25" customHeight="1">
      <c r="B9" s="1738"/>
      <c r="C9" s="1750"/>
      <c r="D9" s="1750"/>
      <c r="E9" s="1750"/>
      <c r="F9" s="1750"/>
      <c r="G9" s="1750"/>
      <c r="H9" s="1750"/>
      <c r="I9" s="1750"/>
      <c r="J9" s="1750"/>
      <c r="K9" s="1738"/>
      <c r="L9" s="1738"/>
      <c r="M9" s="1738"/>
      <c r="N9" s="1738"/>
      <c r="O9" s="1738"/>
      <c r="P9" s="1738"/>
      <c r="Q9" s="1738"/>
      <c r="R9" s="1738"/>
      <c r="S9" s="1738"/>
      <c r="T9" s="1738"/>
      <c r="U9" s="1738"/>
      <c r="V9" s="1738"/>
      <c r="W9" s="1738"/>
      <c r="X9" s="1738"/>
      <c r="Y9" s="1738"/>
      <c r="Z9" s="1738"/>
      <c r="AA9" s="1738"/>
      <c r="AB9" s="1738"/>
      <c r="AC9" s="1750"/>
      <c r="AD9" s="1738"/>
      <c r="AE9" s="1738"/>
      <c r="AF9" s="1738"/>
      <c r="AG9" s="1738"/>
      <c r="AH9" s="1738"/>
      <c r="AI9" s="1738"/>
      <c r="AJ9" s="1738"/>
      <c r="AK9" s="1738"/>
      <c r="AL9" s="1738"/>
      <c r="AM9" s="1738"/>
      <c r="AN9" s="1738"/>
      <c r="AO9" s="1738"/>
      <c r="AP9" s="1738"/>
      <c r="AQ9" s="1738"/>
      <c r="AR9" s="1738"/>
      <c r="AT9" s="1760"/>
      <c r="BK9" s="1991"/>
      <c r="BL9" s="1991"/>
      <c r="BM9" s="1991"/>
    </row>
    <row r="10" spans="2:67" ht="21.6" customHeight="1">
      <c r="B10" s="1739" t="s">
        <v>504</v>
      </c>
      <c r="C10" s="1751" t="s">
        <v>744</v>
      </c>
      <c r="D10" s="1762"/>
      <c r="E10" s="1770"/>
      <c r="F10" s="1762"/>
      <c r="G10" s="1770"/>
      <c r="H10" s="1762"/>
      <c r="I10" s="1783" t="s">
        <v>745</v>
      </c>
      <c r="J10" s="1797"/>
      <c r="K10" s="1770" t="s">
        <v>747</v>
      </c>
      <c r="L10" s="1819"/>
      <c r="M10" s="1819"/>
      <c r="N10" s="1762"/>
      <c r="O10" s="1770" t="s">
        <v>759</v>
      </c>
      <c r="P10" s="1819"/>
      <c r="Q10" s="1819"/>
      <c r="R10" s="1819"/>
      <c r="S10" s="1762"/>
      <c r="T10" s="1850"/>
      <c r="U10" s="1850"/>
      <c r="V10" s="1868"/>
      <c r="W10" s="1880" t="s">
        <v>773</v>
      </c>
      <c r="X10" s="1894"/>
      <c r="Y10" s="1894"/>
      <c r="Z10" s="1894"/>
      <c r="AA10" s="1894"/>
      <c r="AB10" s="1894"/>
      <c r="AC10" s="1894"/>
      <c r="AD10" s="1894"/>
      <c r="AE10" s="1894"/>
      <c r="AF10" s="1894"/>
      <c r="AG10" s="1894"/>
      <c r="AH10" s="1894"/>
      <c r="AI10" s="1894"/>
      <c r="AJ10" s="1894"/>
      <c r="AK10" s="1894"/>
      <c r="AL10" s="1894"/>
      <c r="AM10" s="1894"/>
      <c r="AN10" s="1894"/>
      <c r="AO10" s="1894"/>
      <c r="AP10" s="1894"/>
      <c r="AQ10" s="1894"/>
      <c r="AR10" s="1894"/>
      <c r="AS10" s="1894"/>
      <c r="AT10" s="1894"/>
      <c r="AU10" s="1894"/>
      <c r="AV10" s="1894"/>
      <c r="AW10" s="1894"/>
      <c r="AX10" s="1894"/>
      <c r="AY10" s="1894"/>
      <c r="AZ10" s="1894"/>
      <c r="BA10" s="1894"/>
      <c r="BB10" s="1939" t="str">
        <f>IF(BE3="４週","(9)1～4週目の勤務時間数合計","(9)1か月の勤務時間数　合計")</f>
        <v>(9)1～4週目の勤務時間数合計</v>
      </c>
      <c r="BC10" s="1947"/>
      <c r="BD10" s="1956" t="s">
        <v>237</v>
      </c>
      <c r="BE10" s="1947"/>
      <c r="BF10" s="1751" t="s">
        <v>332</v>
      </c>
      <c r="BG10" s="1819"/>
      <c r="BH10" s="1819"/>
      <c r="BI10" s="1819"/>
      <c r="BJ10" s="1983"/>
    </row>
    <row r="11" spans="2:67" ht="20.25" customHeight="1">
      <c r="B11" s="1740"/>
      <c r="C11" s="1752"/>
      <c r="D11" s="1763"/>
      <c r="E11" s="1771"/>
      <c r="F11" s="1763"/>
      <c r="G11" s="1771"/>
      <c r="H11" s="1763"/>
      <c r="I11" s="1784"/>
      <c r="J11" s="1798"/>
      <c r="K11" s="1771"/>
      <c r="L11" s="1820"/>
      <c r="M11" s="1820"/>
      <c r="N11" s="1763"/>
      <c r="O11" s="1771"/>
      <c r="P11" s="1820"/>
      <c r="Q11" s="1820"/>
      <c r="R11" s="1820"/>
      <c r="S11" s="1763"/>
      <c r="T11" s="1851"/>
      <c r="U11" s="1851"/>
      <c r="V11" s="1869"/>
      <c r="W11" s="1881" t="s">
        <v>775</v>
      </c>
      <c r="X11" s="1881"/>
      <c r="Y11" s="1881"/>
      <c r="Z11" s="1881"/>
      <c r="AA11" s="1881"/>
      <c r="AB11" s="1881"/>
      <c r="AC11" s="1908"/>
      <c r="AD11" s="1915" t="s">
        <v>784</v>
      </c>
      <c r="AE11" s="1881"/>
      <c r="AF11" s="1881"/>
      <c r="AG11" s="1881"/>
      <c r="AH11" s="1881"/>
      <c r="AI11" s="1881"/>
      <c r="AJ11" s="1908"/>
      <c r="AK11" s="1915" t="s">
        <v>789</v>
      </c>
      <c r="AL11" s="1881"/>
      <c r="AM11" s="1881"/>
      <c r="AN11" s="1881"/>
      <c r="AO11" s="1881"/>
      <c r="AP11" s="1881"/>
      <c r="AQ11" s="1908"/>
      <c r="AR11" s="1915" t="s">
        <v>551</v>
      </c>
      <c r="AS11" s="1881"/>
      <c r="AT11" s="1881"/>
      <c r="AU11" s="1881"/>
      <c r="AV11" s="1881"/>
      <c r="AW11" s="1881"/>
      <c r="AX11" s="1908"/>
      <c r="AY11" s="1915" t="s">
        <v>71</v>
      </c>
      <c r="AZ11" s="1881"/>
      <c r="BA11" s="1881"/>
      <c r="BB11" s="1940"/>
      <c r="BC11" s="1948"/>
      <c r="BD11" s="1957"/>
      <c r="BE11" s="1948"/>
      <c r="BF11" s="1752"/>
      <c r="BG11" s="1820"/>
      <c r="BH11" s="1820"/>
      <c r="BI11" s="1820"/>
      <c r="BJ11" s="1984"/>
    </row>
    <row r="12" spans="2:67" ht="20.25" customHeight="1">
      <c r="B12" s="1740"/>
      <c r="C12" s="1752"/>
      <c r="D12" s="1763"/>
      <c r="E12" s="1771"/>
      <c r="F12" s="1763"/>
      <c r="G12" s="1771"/>
      <c r="H12" s="1763"/>
      <c r="I12" s="1784"/>
      <c r="J12" s="1798"/>
      <c r="K12" s="1771"/>
      <c r="L12" s="1820"/>
      <c r="M12" s="1820"/>
      <c r="N12" s="1763"/>
      <c r="O12" s="1771"/>
      <c r="P12" s="1820"/>
      <c r="Q12" s="1820"/>
      <c r="R12" s="1820"/>
      <c r="S12" s="1763"/>
      <c r="T12" s="1851"/>
      <c r="U12" s="1851"/>
      <c r="V12" s="1869"/>
      <c r="W12" s="1882">
        <v>1</v>
      </c>
      <c r="X12" s="1813">
        <v>2</v>
      </c>
      <c r="Y12" s="1813">
        <v>3</v>
      </c>
      <c r="Z12" s="1813">
        <v>4</v>
      </c>
      <c r="AA12" s="1813">
        <v>5</v>
      </c>
      <c r="AB12" s="1813">
        <v>6</v>
      </c>
      <c r="AC12" s="1909">
        <v>7</v>
      </c>
      <c r="AD12" s="1916">
        <v>8</v>
      </c>
      <c r="AE12" s="1813">
        <v>9</v>
      </c>
      <c r="AF12" s="1813">
        <v>10</v>
      </c>
      <c r="AG12" s="1813">
        <v>11</v>
      </c>
      <c r="AH12" s="1813">
        <v>12</v>
      </c>
      <c r="AI12" s="1813">
        <v>13</v>
      </c>
      <c r="AJ12" s="1909">
        <v>14</v>
      </c>
      <c r="AK12" s="1882">
        <v>15</v>
      </c>
      <c r="AL12" s="1813">
        <v>16</v>
      </c>
      <c r="AM12" s="1813">
        <v>17</v>
      </c>
      <c r="AN12" s="1813">
        <v>18</v>
      </c>
      <c r="AO12" s="1813">
        <v>19</v>
      </c>
      <c r="AP12" s="1813">
        <v>20</v>
      </c>
      <c r="AQ12" s="1909">
        <v>21</v>
      </c>
      <c r="AR12" s="1916">
        <v>22</v>
      </c>
      <c r="AS12" s="1813">
        <v>23</v>
      </c>
      <c r="AT12" s="1813">
        <v>24</v>
      </c>
      <c r="AU12" s="1813">
        <v>25</v>
      </c>
      <c r="AV12" s="1813">
        <v>26</v>
      </c>
      <c r="AW12" s="1813">
        <v>27</v>
      </c>
      <c r="AX12" s="1909">
        <v>28</v>
      </c>
      <c r="AY12" s="1916" t="str">
        <f>IF($BE$3="実績",IF(DAY(DATE($AF$2,$AJ$2,29))=29,29,""),"")</f>
        <v/>
      </c>
      <c r="AZ12" s="1813" t="str">
        <f>IF($BE$3="実績",IF(DAY(DATE($AF$2,$AJ$2,30))=30,30,""),"")</f>
        <v/>
      </c>
      <c r="BA12" s="1909" t="str">
        <f>IF($BE$3="実績",IF(DAY(DATE($AF$2,$AJ$2,31))=31,31,""),"")</f>
        <v/>
      </c>
      <c r="BB12" s="1940"/>
      <c r="BC12" s="1948"/>
      <c r="BD12" s="1957"/>
      <c r="BE12" s="1948"/>
      <c r="BF12" s="1752"/>
      <c r="BG12" s="1820"/>
      <c r="BH12" s="1820"/>
      <c r="BI12" s="1820"/>
      <c r="BJ12" s="1984"/>
    </row>
    <row r="13" spans="2:67" ht="20.25" hidden="1" customHeight="1">
      <c r="B13" s="1740"/>
      <c r="C13" s="1752"/>
      <c r="D13" s="1763"/>
      <c r="E13" s="1771"/>
      <c r="F13" s="1763"/>
      <c r="G13" s="1771"/>
      <c r="H13" s="1763"/>
      <c r="I13" s="1784"/>
      <c r="J13" s="1798"/>
      <c r="K13" s="1771"/>
      <c r="L13" s="1820"/>
      <c r="M13" s="1820"/>
      <c r="N13" s="1763"/>
      <c r="O13" s="1771"/>
      <c r="P13" s="1820"/>
      <c r="Q13" s="1820"/>
      <c r="R13" s="1820"/>
      <c r="S13" s="1763"/>
      <c r="T13" s="1851"/>
      <c r="U13" s="1851"/>
      <c r="V13" s="1869"/>
      <c r="W13" s="1882">
        <f>WEEKDAY(DATE($AF$2,$AJ$2,1))</f>
        <v>2</v>
      </c>
      <c r="X13" s="1813">
        <f>WEEKDAY(DATE($AF$2,$AJ$2,2))</f>
        <v>3</v>
      </c>
      <c r="Y13" s="1813">
        <f>WEEKDAY(DATE($AF$2,$AJ$2,3))</f>
        <v>4</v>
      </c>
      <c r="Z13" s="1813">
        <f>WEEKDAY(DATE($AF$2,$AJ$2,4))</f>
        <v>5</v>
      </c>
      <c r="AA13" s="1813">
        <f>WEEKDAY(DATE($AF$2,$AJ$2,5))</f>
        <v>6</v>
      </c>
      <c r="AB13" s="1813">
        <f>WEEKDAY(DATE($AF$2,$AJ$2,6))</f>
        <v>7</v>
      </c>
      <c r="AC13" s="1909">
        <f>WEEKDAY(DATE($AF$2,$AJ$2,7))</f>
        <v>1</v>
      </c>
      <c r="AD13" s="1916">
        <f>WEEKDAY(DATE($AF$2,$AJ$2,8))</f>
        <v>2</v>
      </c>
      <c r="AE13" s="1813">
        <f>WEEKDAY(DATE($AF$2,$AJ$2,9))</f>
        <v>3</v>
      </c>
      <c r="AF13" s="1813">
        <f>WEEKDAY(DATE($AF$2,$AJ$2,10))</f>
        <v>4</v>
      </c>
      <c r="AG13" s="1813">
        <f>WEEKDAY(DATE($AF$2,$AJ$2,11))</f>
        <v>5</v>
      </c>
      <c r="AH13" s="1813">
        <f>WEEKDAY(DATE($AF$2,$AJ$2,12))</f>
        <v>6</v>
      </c>
      <c r="AI13" s="1813">
        <f>WEEKDAY(DATE($AF$2,$AJ$2,13))</f>
        <v>7</v>
      </c>
      <c r="AJ13" s="1909">
        <f>WEEKDAY(DATE($AF$2,$AJ$2,14))</f>
        <v>1</v>
      </c>
      <c r="AK13" s="1916">
        <f>WEEKDAY(DATE($AF$2,$AJ$2,15))</f>
        <v>2</v>
      </c>
      <c r="AL13" s="1813">
        <f>WEEKDAY(DATE($AF$2,$AJ$2,16))</f>
        <v>3</v>
      </c>
      <c r="AM13" s="1813">
        <f>WEEKDAY(DATE($AF$2,$AJ$2,17))</f>
        <v>4</v>
      </c>
      <c r="AN13" s="1813">
        <f>WEEKDAY(DATE($AF$2,$AJ$2,18))</f>
        <v>5</v>
      </c>
      <c r="AO13" s="1813">
        <f>WEEKDAY(DATE($AF$2,$AJ$2,19))</f>
        <v>6</v>
      </c>
      <c r="AP13" s="1813">
        <f>WEEKDAY(DATE($AF$2,$AJ$2,20))</f>
        <v>7</v>
      </c>
      <c r="AQ13" s="1909">
        <f>WEEKDAY(DATE($AF$2,$AJ$2,21))</f>
        <v>1</v>
      </c>
      <c r="AR13" s="1916">
        <f>WEEKDAY(DATE($AF$2,$AJ$2,22))</f>
        <v>2</v>
      </c>
      <c r="AS13" s="1813">
        <f>WEEKDAY(DATE($AF$2,$AJ$2,23))</f>
        <v>3</v>
      </c>
      <c r="AT13" s="1813">
        <f>WEEKDAY(DATE($AF$2,$AJ$2,24))</f>
        <v>4</v>
      </c>
      <c r="AU13" s="1813">
        <f>WEEKDAY(DATE($AF$2,$AJ$2,25))</f>
        <v>5</v>
      </c>
      <c r="AV13" s="1813">
        <f>WEEKDAY(DATE($AF$2,$AJ$2,26))</f>
        <v>6</v>
      </c>
      <c r="AW13" s="1813">
        <f>WEEKDAY(DATE($AF$2,$AJ$2,27))</f>
        <v>7</v>
      </c>
      <c r="AX13" s="1909">
        <f>WEEKDAY(DATE($AF$2,$AJ$2,28))</f>
        <v>1</v>
      </c>
      <c r="AY13" s="1916">
        <f>IF(AY12=29,WEEKDAY(DATE($AF$2,$AJ$2,29)),0)</f>
        <v>0</v>
      </c>
      <c r="AZ13" s="1813">
        <f>IF(AZ12=30,WEEKDAY(DATE($AF$2,$AJ$2,30)),0)</f>
        <v>0</v>
      </c>
      <c r="BA13" s="1909">
        <f>IF(BA12=31,WEEKDAY(DATE($AF$2,$AJ$2,31)),0)</f>
        <v>0</v>
      </c>
      <c r="BB13" s="1940"/>
      <c r="BC13" s="1948"/>
      <c r="BD13" s="1957"/>
      <c r="BE13" s="1948"/>
      <c r="BF13" s="1752"/>
      <c r="BG13" s="1820"/>
      <c r="BH13" s="1820"/>
      <c r="BI13" s="1820"/>
      <c r="BJ13" s="1984"/>
    </row>
    <row r="14" spans="2:67" ht="20.25" customHeight="1">
      <c r="B14" s="1741"/>
      <c r="C14" s="1753"/>
      <c r="D14" s="1764"/>
      <c r="E14" s="1772"/>
      <c r="F14" s="1764"/>
      <c r="G14" s="1772"/>
      <c r="H14" s="1764"/>
      <c r="I14" s="1785"/>
      <c r="J14" s="1799"/>
      <c r="K14" s="1772"/>
      <c r="L14" s="1821"/>
      <c r="M14" s="1821"/>
      <c r="N14" s="1764"/>
      <c r="O14" s="1772"/>
      <c r="P14" s="1821"/>
      <c r="Q14" s="1821"/>
      <c r="R14" s="1821"/>
      <c r="S14" s="1764"/>
      <c r="T14" s="1852"/>
      <c r="U14" s="1852"/>
      <c r="V14" s="1870"/>
      <c r="W14" s="1883" t="str">
        <f t="shared" ref="W14:AX14" si="0">IF(W13=1,"日",IF(W13=2,"月",IF(W13=3,"火",IF(W13=4,"水",IF(W13=5,"木",IF(W13=6,"金","土"))))))</f>
        <v>月</v>
      </c>
      <c r="X14" s="1895" t="str">
        <f t="shared" si="0"/>
        <v>火</v>
      </c>
      <c r="Y14" s="1895" t="str">
        <f t="shared" si="0"/>
        <v>水</v>
      </c>
      <c r="Z14" s="1895" t="str">
        <f t="shared" si="0"/>
        <v>木</v>
      </c>
      <c r="AA14" s="1895" t="str">
        <f t="shared" si="0"/>
        <v>金</v>
      </c>
      <c r="AB14" s="1895" t="str">
        <f t="shared" si="0"/>
        <v>土</v>
      </c>
      <c r="AC14" s="1910" t="str">
        <f t="shared" si="0"/>
        <v>日</v>
      </c>
      <c r="AD14" s="1917" t="str">
        <f t="shared" si="0"/>
        <v>月</v>
      </c>
      <c r="AE14" s="1895" t="str">
        <f t="shared" si="0"/>
        <v>火</v>
      </c>
      <c r="AF14" s="1895" t="str">
        <f t="shared" si="0"/>
        <v>水</v>
      </c>
      <c r="AG14" s="1895" t="str">
        <f t="shared" si="0"/>
        <v>木</v>
      </c>
      <c r="AH14" s="1895" t="str">
        <f t="shared" si="0"/>
        <v>金</v>
      </c>
      <c r="AI14" s="1895" t="str">
        <f t="shared" si="0"/>
        <v>土</v>
      </c>
      <c r="AJ14" s="1910" t="str">
        <f t="shared" si="0"/>
        <v>日</v>
      </c>
      <c r="AK14" s="1917" t="str">
        <f t="shared" si="0"/>
        <v>月</v>
      </c>
      <c r="AL14" s="1895" t="str">
        <f t="shared" si="0"/>
        <v>火</v>
      </c>
      <c r="AM14" s="1895" t="str">
        <f t="shared" si="0"/>
        <v>水</v>
      </c>
      <c r="AN14" s="1895" t="str">
        <f t="shared" si="0"/>
        <v>木</v>
      </c>
      <c r="AO14" s="1895" t="str">
        <f t="shared" si="0"/>
        <v>金</v>
      </c>
      <c r="AP14" s="1895" t="str">
        <f t="shared" si="0"/>
        <v>土</v>
      </c>
      <c r="AQ14" s="1910" t="str">
        <f t="shared" si="0"/>
        <v>日</v>
      </c>
      <c r="AR14" s="1917" t="str">
        <f t="shared" si="0"/>
        <v>月</v>
      </c>
      <c r="AS14" s="1895" t="str">
        <f t="shared" si="0"/>
        <v>火</v>
      </c>
      <c r="AT14" s="1895" t="str">
        <f t="shared" si="0"/>
        <v>水</v>
      </c>
      <c r="AU14" s="1895" t="str">
        <f t="shared" si="0"/>
        <v>木</v>
      </c>
      <c r="AV14" s="1895" t="str">
        <f t="shared" si="0"/>
        <v>金</v>
      </c>
      <c r="AW14" s="1895" t="str">
        <f t="shared" si="0"/>
        <v>土</v>
      </c>
      <c r="AX14" s="1910" t="str">
        <f t="shared" si="0"/>
        <v>日</v>
      </c>
      <c r="AY14" s="1895" t="str">
        <f>IF(AY13=1,"日",IF(AY13=2,"月",IF(AY13=3,"火",IF(AY13=4,"水",IF(AY13=5,"木",IF(AY13=6,"金",IF(AY13=0,"","土")))))))</f>
        <v/>
      </c>
      <c r="AZ14" s="1895" t="str">
        <f>IF(AZ13=1,"日",IF(AZ13=2,"月",IF(AZ13=3,"火",IF(AZ13=4,"水",IF(AZ13=5,"木",IF(AZ13=6,"金",IF(AZ13=0,"","土")))))))</f>
        <v/>
      </c>
      <c r="BA14" s="1895" t="str">
        <f>IF(BA13=1,"日",IF(BA13=2,"月",IF(BA13=3,"火",IF(BA13=4,"水",IF(BA13=5,"木",IF(BA13=6,"金",IF(BA13=0,"","土")))))))</f>
        <v/>
      </c>
      <c r="BB14" s="1941"/>
      <c r="BC14" s="1949"/>
      <c r="BD14" s="1958"/>
      <c r="BE14" s="1949"/>
      <c r="BF14" s="1753"/>
      <c r="BG14" s="1821"/>
      <c r="BH14" s="1821"/>
      <c r="BI14" s="1821"/>
      <c r="BJ14" s="1985"/>
    </row>
    <row r="15" spans="2:67" ht="20.25" customHeight="1">
      <c r="B15" s="1742">
        <f>B13+1</f>
        <v>1</v>
      </c>
      <c r="C15" s="1754"/>
      <c r="D15" s="1765"/>
      <c r="E15" s="1773"/>
      <c r="F15" s="1778"/>
      <c r="G15" s="1773"/>
      <c r="H15" s="1778"/>
      <c r="I15" s="1786"/>
      <c r="J15" s="1800"/>
      <c r="K15" s="1806"/>
      <c r="L15" s="1822"/>
      <c r="M15" s="1822"/>
      <c r="N15" s="1765"/>
      <c r="O15" s="1830"/>
      <c r="P15" s="1835"/>
      <c r="Q15" s="1835"/>
      <c r="R15" s="1835"/>
      <c r="S15" s="1846"/>
      <c r="T15" s="1853" t="s">
        <v>770</v>
      </c>
      <c r="U15" s="1860"/>
      <c r="V15" s="1871"/>
      <c r="W15" s="1884"/>
      <c r="X15" s="1896"/>
      <c r="Y15" s="1896"/>
      <c r="Z15" s="1896"/>
      <c r="AA15" s="1896"/>
      <c r="AB15" s="1896"/>
      <c r="AC15" s="1911"/>
      <c r="AD15" s="1884"/>
      <c r="AE15" s="1896"/>
      <c r="AF15" s="1896"/>
      <c r="AG15" s="1896"/>
      <c r="AH15" s="1896"/>
      <c r="AI15" s="1896"/>
      <c r="AJ15" s="1911"/>
      <c r="AK15" s="1884"/>
      <c r="AL15" s="1896"/>
      <c r="AM15" s="1896"/>
      <c r="AN15" s="1896"/>
      <c r="AO15" s="1896"/>
      <c r="AP15" s="1896"/>
      <c r="AQ15" s="1911"/>
      <c r="AR15" s="1884"/>
      <c r="AS15" s="1896"/>
      <c r="AT15" s="1896"/>
      <c r="AU15" s="1896"/>
      <c r="AV15" s="1896"/>
      <c r="AW15" s="1896"/>
      <c r="AX15" s="1911"/>
      <c r="AY15" s="1884"/>
      <c r="AZ15" s="1896"/>
      <c r="BA15" s="1896"/>
      <c r="BB15" s="1942"/>
      <c r="BC15" s="1950"/>
      <c r="BD15" s="1959"/>
      <c r="BE15" s="1966"/>
      <c r="BF15" s="1970"/>
      <c r="BG15" s="1975"/>
      <c r="BH15" s="1975"/>
      <c r="BI15" s="1975"/>
      <c r="BJ15" s="1986"/>
    </row>
    <row r="16" spans="2:67" ht="20.25" customHeight="1">
      <c r="B16" s="1743"/>
      <c r="C16" s="1755"/>
      <c r="D16" s="1766"/>
      <c r="E16" s="1774"/>
      <c r="F16" s="1779">
        <f>C15</f>
        <v>0</v>
      </c>
      <c r="G16" s="1774"/>
      <c r="H16" s="1779">
        <f>I15</f>
        <v>0</v>
      </c>
      <c r="I16" s="1787"/>
      <c r="J16" s="1801"/>
      <c r="K16" s="1807"/>
      <c r="L16" s="1823"/>
      <c r="M16" s="1823"/>
      <c r="N16" s="1766"/>
      <c r="O16" s="1831"/>
      <c r="P16" s="1836"/>
      <c r="Q16" s="1836"/>
      <c r="R16" s="1836"/>
      <c r="S16" s="1847"/>
      <c r="T16" s="1854" t="s">
        <v>128</v>
      </c>
      <c r="U16" s="1861"/>
      <c r="V16" s="1872"/>
      <c r="W16" s="1885" t="str">
        <f>IF(W15="","",VLOOKUP(W15,'シフト記号表 (2)'!$C$6:$L$47,10,FALSE))</f>
        <v/>
      </c>
      <c r="X16" s="1897" t="str">
        <f>IF(X15="","",VLOOKUP(X15,'シフト記号表 (2)'!$C$6:$L$47,10,FALSE))</f>
        <v/>
      </c>
      <c r="Y16" s="1897" t="str">
        <f>IF(Y15="","",VLOOKUP(Y15,'シフト記号表 (2)'!$C$6:$L$47,10,FALSE))</f>
        <v/>
      </c>
      <c r="Z16" s="1897" t="str">
        <f>IF(Z15="","",VLOOKUP(Z15,'シフト記号表 (2)'!$C$6:$L$47,10,FALSE))</f>
        <v/>
      </c>
      <c r="AA16" s="1897" t="str">
        <f>IF(AA15="","",VLOOKUP(AA15,'シフト記号表 (2)'!$C$6:$L$47,10,FALSE))</f>
        <v/>
      </c>
      <c r="AB16" s="1897" t="str">
        <f>IF(AB15="","",VLOOKUP(AB15,'シフト記号表 (2)'!$C$6:$L$47,10,FALSE))</f>
        <v/>
      </c>
      <c r="AC16" s="1912" t="str">
        <f>IF(AC15="","",VLOOKUP(AC15,'シフト記号表 (2)'!$C$6:$L$47,10,FALSE))</f>
        <v/>
      </c>
      <c r="AD16" s="1885" t="str">
        <f>IF(AD15="","",VLOOKUP(AD15,'シフト記号表 (2)'!$C$6:$L$47,10,FALSE))</f>
        <v/>
      </c>
      <c r="AE16" s="1897" t="str">
        <f>IF(AE15="","",VLOOKUP(AE15,'シフト記号表 (2)'!$C$6:$L$47,10,FALSE))</f>
        <v/>
      </c>
      <c r="AF16" s="1897" t="str">
        <f>IF(AF15="","",VLOOKUP(AF15,'シフト記号表 (2)'!$C$6:$L$47,10,FALSE))</f>
        <v/>
      </c>
      <c r="AG16" s="1897" t="str">
        <f>IF(AG15="","",VLOOKUP(AG15,'シフト記号表 (2)'!$C$6:$L$47,10,FALSE))</f>
        <v/>
      </c>
      <c r="AH16" s="1897" t="str">
        <f>IF(AH15="","",VLOOKUP(AH15,'シフト記号表 (2)'!$C$6:$L$47,10,FALSE))</f>
        <v/>
      </c>
      <c r="AI16" s="1897" t="str">
        <f>IF(AI15="","",VLOOKUP(AI15,'シフト記号表 (2)'!$C$6:$L$47,10,FALSE))</f>
        <v/>
      </c>
      <c r="AJ16" s="1912" t="str">
        <f>IF(AJ15="","",VLOOKUP(AJ15,'シフト記号表 (2)'!$C$6:$L$47,10,FALSE))</f>
        <v/>
      </c>
      <c r="AK16" s="1885" t="str">
        <f>IF(AK15="","",VLOOKUP(AK15,'シフト記号表 (2)'!$C$6:$L$47,10,FALSE))</f>
        <v/>
      </c>
      <c r="AL16" s="1897" t="str">
        <f>IF(AL15="","",VLOOKUP(AL15,'シフト記号表 (2)'!$C$6:$L$47,10,FALSE))</f>
        <v/>
      </c>
      <c r="AM16" s="1897" t="str">
        <f>IF(AM15="","",VLOOKUP(AM15,'シフト記号表 (2)'!$C$6:$L$47,10,FALSE))</f>
        <v/>
      </c>
      <c r="AN16" s="1897" t="str">
        <f>IF(AN15="","",VLOOKUP(AN15,'シフト記号表 (2)'!$C$6:$L$47,10,FALSE))</f>
        <v/>
      </c>
      <c r="AO16" s="1897" t="str">
        <f>IF(AO15="","",VLOOKUP(AO15,'シフト記号表 (2)'!$C$6:$L$47,10,FALSE))</f>
        <v/>
      </c>
      <c r="AP16" s="1897" t="str">
        <f>IF(AP15="","",VLOOKUP(AP15,'シフト記号表 (2)'!$C$6:$L$47,10,FALSE))</f>
        <v/>
      </c>
      <c r="AQ16" s="1912" t="str">
        <f>IF(AQ15="","",VLOOKUP(AQ15,'シフト記号表 (2)'!$C$6:$L$47,10,FALSE))</f>
        <v/>
      </c>
      <c r="AR16" s="1885" t="str">
        <f>IF(AR15="","",VLOOKUP(AR15,'シフト記号表 (2)'!$C$6:$L$47,10,FALSE))</f>
        <v/>
      </c>
      <c r="AS16" s="1897" t="str">
        <f>IF(AS15="","",VLOOKUP(AS15,'シフト記号表 (2)'!$C$6:$L$47,10,FALSE))</f>
        <v/>
      </c>
      <c r="AT16" s="1897" t="str">
        <f>IF(AT15="","",VLOOKUP(AT15,'シフト記号表 (2)'!$C$6:$L$47,10,FALSE))</f>
        <v/>
      </c>
      <c r="AU16" s="1897" t="str">
        <f>IF(AU15="","",VLOOKUP(AU15,'シフト記号表 (2)'!$C$6:$L$47,10,FALSE))</f>
        <v/>
      </c>
      <c r="AV16" s="1897" t="str">
        <f>IF(AV15="","",VLOOKUP(AV15,'シフト記号表 (2)'!$C$6:$L$47,10,FALSE))</f>
        <v/>
      </c>
      <c r="AW16" s="1897" t="str">
        <f>IF(AW15="","",VLOOKUP(AW15,'シフト記号表 (2)'!$C$6:$L$47,10,FALSE))</f>
        <v/>
      </c>
      <c r="AX16" s="1912" t="str">
        <f>IF(AX15="","",VLOOKUP(AX15,'シフト記号表 (2)'!$C$6:$L$47,10,FALSE))</f>
        <v/>
      </c>
      <c r="AY16" s="1885" t="str">
        <f>IF(AY15="","",VLOOKUP(AY15,'シフト記号表 (2)'!$C$6:$L$47,10,FALSE))</f>
        <v/>
      </c>
      <c r="AZ16" s="1897" t="str">
        <f>IF(AZ15="","",VLOOKUP(AZ15,'シフト記号表 (2)'!$C$6:$L$47,10,FALSE))</f>
        <v/>
      </c>
      <c r="BA16" s="1897" t="str">
        <f>IF(BA15="","",VLOOKUP(BA15,'シフト記号表 (2)'!$C$6:$L$47,10,FALSE))</f>
        <v/>
      </c>
      <c r="BB16" s="1943">
        <f>IF($BE$3="４週",SUM(W16:AX16),IF($BE$3="暦月",SUM(W16:BA16),""))</f>
        <v>0</v>
      </c>
      <c r="BC16" s="1951"/>
      <c r="BD16" s="1960">
        <f>IF($BE$3="４週",BB16/4,IF($BE$3="暦月",(BB16/($BE$8/7)),""))</f>
        <v>0</v>
      </c>
      <c r="BE16" s="1951"/>
      <c r="BF16" s="1971"/>
      <c r="BG16" s="1976"/>
      <c r="BH16" s="1976"/>
      <c r="BI16" s="1976"/>
      <c r="BJ16" s="1987"/>
    </row>
    <row r="17" spans="2:62" ht="20.25" customHeight="1">
      <c r="B17" s="1742">
        <f>B15+1</f>
        <v>2</v>
      </c>
      <c r="C17" s="1756"/>
      <c r="D17" s="1767"/>
      <c r="E17" s="1775"/>
      <c r="F17" s="1780"/>
      <c r="G17" s="1775"/>
      <c r="H17" s="1780"/>
      <c r="I17" s="1788"/>
      <c r="J17" s="1802"/>
      <c r="K17" s="1808"/>
      <c r="L17" s="1824"/>
      <c r="M17" s="1824"/>
      <c r="N17" s="1767"/>
      <c r="O17" s="1831"/>
      <c r="P17" s="1836"/>
      <c r="Q17" s="1836"/>
      <c r="R17" s="1836"/>
      <c r="S17" s="1847"/>
      <c r="T17" s="1855" t="s">
        <v>770</v>
      </c>
      <c r="U17" s="1862"/>
      <c r="V17" s="1873"/>
      <c r="W17" s="1886"/>
      <c r="X17" s="1898"/>
      <c r="Y17" s="1898"/>
      <c r="Z17" s="1898"/>
      <c r="AA17" s="1898"/>
      <c r="AB17" s="1898"/>
      <c r="AC17" s="1913"/>
      <c r="AD17" s="1886"/>
      <c r="AE17" s="1898"/>
      <c r="AF17" s="1898"/>
      <c r="AG17" s="1898"/>
      <c r="AH17" s="1898"/>
      <c r="AI17" s="1898"/>
      <c r="AJ17" s="1913"/>
      <c r="AK17" s="1886"/>
      <c r="AL17" s="1898"/>
      <c r="AM17" s="1898"/>
      <c r="AN17" s="1898"/>
      <c r="AO17" s="1898"/>
      <c r="AP17" s="1898"/>
      <c r="AQ17" s="1913"/>
      <c r="AR17" s="1886"/>
      <c r="AS17" s="1898"/>
      <c r="AT17" s="1898"/>
      <c r="AU17" s="1898"/>
      <c r="AV17" s="1898"/>
      <c r="AW17" s="1898"/>
      <c r="AX17" s="1913"/>
      <c r="AY17" s="1886"/>
      <c r="AZ17" s="1898"/>
      <c r="BA17" s="1937"/>
      <c r="BB17" s="1944"/>
      <c r="BC17" s="1952"/>
      <c r="BD17" s="1961"/>
      <c r="BE17" s="1967"/>
      <c r="BF17" s="1972"/>
      <c r="BG17" s="1977"/>
      <c r="BH17" s="1977"/>
      <c r="BI17" s="1977"/>
      <c r="BJ17" s="1988"/>
    </row>
    <row r="18" spans="2:62" ht="20.25" customHeight="1">
      <c r="B18" s="1743"/>
      <c r="C18" s="1755"/>
      <c r="D18" s="1766"/>
      <c r="E18" s="1774"/>
      <c r="F18" s="1779">
        <f>C17</f>
        <v>0</v>
      </c>
      <c r="G18" s="1774"/>
      <c r="H18" s="1779">
        <f>I17</f>
        <v>0</v>
      </c>
      <c r="I18" s="1787"/>
      <c r="J18" s="1801"/>
      <c r="K18" s="1807"/>
      <c r="L18" s="1823"/>
      <c r="M18" s="1823"/>
      <c r="N18" s="1766"/>
      <c r="O18" s="1831"/>
      <c r="P18" s="1836"/>
      <c r="Q18" s="1836"/>
      <c r="R18" s="1836"/>
      <c r="S18" s="1847"/>
      <c r="T18" s="1854" t="s">
        <v>128</v>
      </c>
      <c r="U18" s="1861"/>
      <c r="V18" s="1872"/>
      <c r="W18" s="1885" t="str">
        <f>IF(W17="","",VLOOKUP(W17,'シフト記号表 (2)'!$C$6:$L$47,10,FALSE))</f>
        <v/>
      </c>
      <c r="X18" s="1897" t="str">
        <f>IF(X17="","",VLOOKUP(X17,'シフト記号表 (2)'!$C$6:$L$47,10,FALSE))</f>
        <v/>
      </c>
      <c r="Y18" s="1897" t="str">
        <f>IF(Y17="","",VLOOKUP(Y17,'シフト記号表 (2)'!$C$6:$L$47,10,FALSE))</f>
        <v/>
      </c>
      <c r="Z18" s="1897" t="str">
        <f>IF(Z17="","",VLOOKUP(Z17,'シフト記号表 (2)'!$C$6:$L$47,10,FALSE))</f>
        <v/>
      </c>
      <c r="AA18" s="1897" t="str">
        <f>IF(AA17="","",VLOOKUP(AA17,'シフト記号表 (2)'!$C$6:$L$47,10,FALSE))</f>
        <v/>
      </c>
      <c r="AB18" s="1897" t="str">
        <f>IF(AB17="","",VLOOKUP(AB17,'シフト記号表 (2)'!$C$6:$L$47,10,FALSE))</f>
        <v/>
      </c>
      <c r="AC18" s="1912" t="str">
        <f>IF(AC17="","",VLOOKUP(AC17,'シフト記号表 (2)'!$C$6:$L$47,10,FALSE))</f>
        <v/>
      </c>
      <c r="AD18" s="1885" t="str">
        <f>IF(AD17="","",VLOOKUP(AD17,'シフト記号表 (2)'!$C$6:$L$47,10,FALSE))</f>
        <v/>
      </c>
      <c r="AE18" s="1897" t="str">
        <f>IF(AE17="","",VLOOKUP(AE17,'シフト記号表 (2)'!$C$6:$L$47,10,FALSE))</f>
        <v/>
      </c>
      <c r="AF18" s="1897" t="str">
        <f>IF(AF17="","",VLOOKUP(AF17,'シフト記号表 (2)'!$C$6:$L$47,10,FALSE))</f>
        <v/>
      </c>
      <c r="AG18" s="1897" t="str">
        <f>IF(AG17="","",VLOOKUP(AG17,'シフト記号表 (2)'!$C$6:$L$47,10,FALSE))</f>
        <v/>
      </c>
      <c r="AH18" s="1897" t="str">
        <f>IF(AH17="","",VLOOKUP(AH17,'シフト記号表 (2)'!$C$6:$L$47,10,FALSE))</f>
        <v/>
      </c>
      <c r="AI18" s="1897" t="str">
        <f>IF(AI17="","",VLOOKUP(AI17,'シフト記号表 (2)'!$C$6:$L$47,10,FALSE))</f>
        <v/>
      </c>
      <c r="AJ18" s="1912" t="str">
        <f>IF(AJ17="","",VLOOKUP(AJ17,'シフト記号表 (2)'!$C$6:$L$47,10,FALSE))</f>
        <v/>
      </c>
      <c r="AK18" s="1885" t="str">
        <f>IF(AK17="","",VLOOKUP(AK17,'シフト記号表 (2)'!$C$6:$L$47,10,FALSE))</f>
        <v/>
      </c>
      <c r="AL18" s="1897" t="str">
        <f>IF(AL17="","",VLOOKUP(AL17,'シフト記号表 (2)'!$C$6:$L$47,10,FALSE))</f>
        <v/>
      </c>
      <c r="AM18" s="1897" t="str">
        <f>IF(AM17="","",VLOOKUP(AM17,'シフト記号表 (2)'!$C$6:$L$47,10,FALSE))</f>
        <v/>
      </c>
      <c r="AN18" s="1897" t="str">
        <f>IF(AN17="","",VLOOKUP(AN17,'シフト記号表 (2)'!$C$6:$L$47,10,FALSE))</f>
        <v/>
      </c>
      <c r="AO18" s="1897" t="str">
        <f>IF(AO17="","",VLOOKUP(AO17,'シフト記号表 (2)'!$C$6:$L$47,10,FALSE))</f>
        <v/>
      </c>
      <c r="AP18" s="1897" t="str">
        <f>IF(AP17="","",VLOOKUP(AP17,'シフト記号表 (2)'!$C$6:$L$47,10,FALSE))</f>
        <v/>
      </c>
      <c r="AQ18" s="1912" t="str">
        <f>IF(AQ17="","",VLOOKUP(AQ17,'シフト記号表 (2)'!$C$6:$L$47,10,FALSE))</f>
        <v/>
      </c>
      <c r="AR18" s="1885" t="str">
        <f>IF(AR17="","",VLOOKUP(AR17,'シフト記号表 (2)'!$C$6:$L$47,10,FALSE))</f>
        <v/>
      </c>
      <c r="AS18" s="1897" t="str">
        <f>IF(AS17="","",VLOOKUP(AS17,'シフト記号表 (2)'!$C$6:$L$47,10,FALSE))</f>
        <v/>
      </c>
      <c r="AT18" s="1897" t="str">
        <f>IF(AT17="","",VLOOKUP(AT17,'シフト記号表 (2)'!$C$6:$L$47,10,FALSE))</f>
        <v/>
      </c>
      <c r="AU18" s="1897" t="str">
        <f>IF(AU17="","",VLOOKUP(AU17,'シフト記号表 (2)'!$C$6:$L$47,10,FALSE))</f>
        <v/>
      </c>
      <c r="AV18" s="1897" t="str">
        <f>IF(AV17="","",VLOOKUP(AV17,'シフト記号表 (2)'!$C$6:$L$47,10,FALSE))</f>
        <v/>
      </c>
      <c r="AW18" s="1897" t="str">
        <f>IF(AW17="","",VLOOKUP(AW17,'シフト記号表 (2)'!$C$6:$L$47,10,FALSE))</f>
        <v/>
      </c>
      <c r="AX18" s="1912" t="str">
        <f>IF(AX17="","",VLOOKUP(AX17,'シフト記号表 (2)'!$C$6:$L$47,10,FALSE))</f>
        <v/>
      </c>
      <c r="AY18" s="1885" t="str">
        <f>IF(AY17="","",VLOOKUP(AY17,'シフト記号表 (2)'!$C$6:$L$47,10,FALSE))</f>
        <v/>
      </c>
      <c r="AZ18" s="1897" t="str">
        <f>IF(AZ17="","",VLOOKUP(AZ17,'シフト記号表 (2)'!$C$6:$L$47,10,FALSE))</f>
        <v/>
      </c>
      <c r="BA18" s="1897" t="str">
        <f>IF(BA17="","",VLOOKUP(BA17,'シフト記号表 (2)'!$C$6:$L$47,10,FALSE))</f>
        <v/>
      </c>
      <c r="BB18" s="1943">
        <f>IF($BE$3="４週",SUM(W18:AX18),IF($BE$3="暦月",SUM(W18:BA18),""))</f>
        <v>0</v>
      </c>
      <c r="BC18" s="1951"/>
      <c r="BD18" s="1960">
        <f>IF($BE$3="４週",BB18/4,IF($BE$3="暦月",(BB18/($BE$8/7)),""))</f>
        <v>0</v>
      </c>
      <c r="BE18" s="1951"/>
      <c r="BF18" s="1971"/>
      <c r="BG18" s="1976"/>
      <c r="BH18" s="1976"/>
      <c r="BI18" s="1976"/>
      <c r="BJ18" s="1987"/>
    </row>
    <row r="19" spans="2:62" ht="20.25" customHeight="1">
      <c r="B19" s="1742">
        <f>B17+1</f>
        <v>3</v>
      </c>
      <c r="C19" s="1756"/>
      <c r="D19" s="1767"/>
      <c r="E19" s="1774"/>
      <c r="F19" s="1779"/>
      <c r="G19" s="1774"/>
      <c r="H19" s="1779"/>
      <c r="I19" s="1788"/>
      <c r="J19" s="1802"/>
      <c r="K19" s="1808"/>
      <c r="L19" s="1824"/>
      <c r="M19" s="1824"/>
      <c r="N19" s="1767"/>
      <c r="O19" s="1831"/>
      <c r="P19" s="1836"/>
      <c r="Q19" s="1836"/>
      <c r="R19" s="1836"/>
      <c r="S19" s="1847"/>
      <c r="T19" s="1855" t="s">
        <v>770</v>
      </c>
      <c r="U19" s="1862"/>
      <c r="V19" s="1873"/>
      <c r="W19" s="1886"/>
      <c r="X19" s="1898"/>
      <c r="Y19" s="1898"/>
      <c r="Z19" s="1898"/>
      <c r="AA19" s="1898"/>
      <c r="AB19" s="1898"/>
      <c r="AC19" s="1913"/>
      <c r="AD19" s="1886"/>
      <c r="AE19" s="1898"/>
      <c r="AF19" s="1898"/>
      <c r="AG19" s="1898"/>
      <c r="AH19" s="1898"/>
      <c r="AI19" s="1898"/>
      <c r="AJ19" s="1913"/>
      <c r="AK19" s="1886"/>
      <c r="AL19" s="1898"/>
      <c r="AM19" s="1898"/>
      <c r="AN19" s="1898"/>
      <c r="AO19" s="1898"/>
      <c r="AP19" s="1898"/>
      <c r="AQ19" s="1913"/>
      <c r="AR19" s="1886"/>
      <c r="AS19" s="1898"/>
      <c r="AT19" s="1898"/>
      <c r="AU19" s="1898"/>
      <c r="AV19" s="1898"/>
      <c r="AW19" s="1898"/>
      <c r="AX19" s="1913"/>
      <c r="AY19" s="1886"/>
      <c r="AZ19" s="1898"/>
      <c r="BA19" s="1937"/>
      <c r="BB19" s="1944"/>
      <c r="BC19" s="1952"/>
      <c r="BD19" s="1961"/>
      <c r="BE19" s="1967"/>
      <c r="BF19" s="1972"/>
      <c r="BG19" s="1977"/>
      <c r="BH19" s="1977"/>
      <c r="BI19" s="1977"/>
      <c r="BJ19" s="1988"/>
    </row>
    <row r="20" spans="2:62" ht="20.25" customHeight="1">
      <c r="B20" s="1743"/>
      <c r="C20" s="1755"/>
      <c r="D20" s="1766"/>
      <c r="E20" s="1774"/>
      <c r="F20" s="1779">
        <f>C19</f>
        <v>0</v>
      </c>
      <c r="G20" s="1774"/>
      <c r="H20" s="1779">
        <f>I19</f>
        <v>0</v>
      </c>
      <c r="I20" s="1787"/>
      <c r="J20" s="1801"/>
      <c r="K20" s="1807"/>
      <c r="L20" s="1823"/>
      <c r="M20" s="1823"/>
      <c r="N20" s="1766"/>
      <c r="O20" s="1831"/>
      <c r="P20" s="1836"/>
      <c r="Q20" s="1836"/>
      <c r="R20" s="1836"/>
      <c r="S20" s="1847"/>
      <c r="T20" s="1854" t="s">
        <v>128</v>
      </c>
      <c r="U20" s="1861"/>
      <c r="V20" s="1872"/>
      <c r="W20" s="1885" t="str">
        <f>IF(W19="","",VLOOKUP(W19,'シフト記号表 (2)'!$C$6:$L$47,10,FALSE))</f>
        <v/>
      </c>
      <c r="X20" s="1897" t="str">
        <f>IF(X19="","",VLOOKUP(X19,'シフト記号表 (2)'!$C$6:$L$47,10,FALSE))</f>
        <v/>
      </c>
      <c r="Y20" s="1897" t="str">
        <f>IF(Y19="","",VLOOKUP(Y19,'シフト記号表 (2)'!$C$6:$L$47,10,FALSE))</f>
        <v/>
      </c>
      <c r="Z20" s="1897" t="str">
        <f>IF(Z19="","",VLOOKUP(Z19,'シフト記号表 (2)'!$C$6:$L$47,10,FALSE))</f>
        <v/>
      </c>
      <c r="AA20" s="1897" t="str">
        <f>IF(AA19="","",VLOOKUP(AA19,'シフト記号表 (2)'!$C$6:$L$47,10,FALSE))</f>
        <v/>
      </c>
      <c r="AB20" s="1897" t="str">
        <f>IF(AB19="","",VLOOKUP(AB19,'シフト記号表 (2)'!$C$6:$L$47,10,FALSE))</f>
        <v/>
      </c>
      <c r="AC20" s="1912" t="str">
        <f>IF(AC19="","",VLOOKUP(AC19,'シフト記号表 (2)'!$C$6:$L$47,10,FALSE))</f>
        <v/>
      </c>
      <c r="AD20" s="1885" t="str">
        <f>IF(AD19="","",VLOOKUP(AD19,'シフト記号表 (2)'!$C$6:$L$47,10,FALSE))</f>
        <v/>
      </c>
      <c r="AE20" s="1897" t="str">
        <f>IF(AE19="","",VLOOKUP(AE19,'シフト記号表 (2)'!$C$6:$L$47,10,FALSE))</f>
        <v/>
      </c>
      <c r="AF20" s="1897" t="str">
        <f>IF(AF19="","",VLOOKUP(AF19,'シフト記号表 (2)'!$C$6:$L$47,10,FALSE))</f>
        <v/>
      </c>
      <c r="AG20" s="1897" t="str">
        <f>IF(AG19="","",VLOOKUP(AG19,'シフト記号表 (2)'!$C$6:$L$47,10,FALSE))</f>
        <v/>
      </c>
      <c r="AH20" s="1897" t="str">
        <f>IF(AH19="","",VLOOKUP(AH19,'シフト記号表 (2)'!$C$6:$L$47,10,FALSE))</f>
        <v/>
      </c>
      <c r="AI20" s="1897" t="str">
        <f>IF(AI19="","",VLOOKUP(AI19,'シフト記号表 (2)'!$C$6:$L$47,10,FALSE))</f>
        <v/>
      </c>
      <c r="AJ20" s="1912" t="str">
        <f>IF(AJ19="","",VLOOKUP(AJ19,'シフト記号表 (2)'!$C$6:$L$47,10,FALSE))</f>
        <v/>
      </c>
      <c r="AK20" s="1885" t="str">
        <f>IF(AK19="","",VLOOKUP(AK19,'シフト記号表 (2)'!$C$6:$L$47,10,FALSE))</f>
        <v/>
      </c>
      <c r="AL20" s="1897" t="str">
        <f>IF(AL19="","",VLOOKUP(AL19,'シフト記号表 (2)'!$C$6:$L$47,10,FALSE))</f>
        <v/>
      </c>
      <c r="AM20" s="1897" t="str">
        <f>IF(AM19="","",VLOOKUP(AM19,'シフト記号表 (2)'!$C$6:$L$47,10,FALSE))</f>
        <v/>
      </c>
      <c r="AN20" s="1897" t="str">
        <f>IF(AN19="","",VLOOKUP(AN19,'シフト記号表 (2)'!$C$6:$L$47,10,FALSE))</f>
        <v/>
      </c>
      <c r="AO20" s="1897" t="str">
        <f>IF(AO19="","",VLOOKUP(AO19,'シフト記号表 (2)'!$C$6:$L$47,10,FALSE))</f>
        <v/>
      </c>
      <c r="AP20" s="1897" t="str">
        <f>IF(AP19="","",VLOOKUP(AP19,'シフト記号表 (2)'!$C$6:$L$47,10,FALSE))</f>
        <v/>
      </c>
      <c r="AQ20" s="1912" t="str">
        <f>IF(AQ19="","",VLOOKUP(AQ19,'シフト記号表 (2)'!$C$6:$L$47,10,FALSE))</f>
        <v/>
      </c>
      <c r="AR20" s="1885" t="str">
        <f>IF(AR19="","",VLOOKUP(AR19,'シフト記号表 (2)'!$C$6:$L$47,10,FALSE))</f>
        <v/>
      </c>
      <c r="AS20" s="1897" t="str">
        <f>IF(AS19="","",VLOOKUP(AS19,'シフト記号表 (2)'!$C$6:$L$47,10,FALSE))</f>
        <v/>
      </c>
      <c r="AT20" s="1897" t="str">
        <f>IF(AT19="","",VLOOKUP(AT19,'シフト記号表 (2)'!$C$6:$L$47,10,FALSE))</f>
        <v/>
      </c>
      <c r="AU20" s="1897" t="str">
        <f>IF(AU19="","",VLOOKUP(AU19,'シフト記号表 (2)'!$C$6:$L$47,10,FALSE))</f>
        <v/>
      </c>
      <c r="AV20" s="1897" t="str">
        <f>IF(AV19="","",VLOOKUP(AV19,'シフト記号表 (2)'!$C$6:$L$47,10,FALSE))</f>
        <v/>
      </c>
      <c r="AW20" s="1897" t="str">
        <f>IF(AW19="","",VLOOKUP(AW19,'シフト記号表 (2)'!$C$6:$L$47,10,FALSE))</f>
        <v/>
      </c>
      <c r="AX20" s="1912" t="str">
        <f>IF(AX19="","",VLOOKUP(AX19,'シフト記号表 (2)'!$C$6:$L$47,10,FALSE))</f>
        <v/>
      </c>
      <c r="AY20" s="1885" t="str">
        <f>IF(AY19="","",VLOOKUP(AY19,'シフト記号表 (2)'!$C$6:$L$47,10,FALSE))</f>
        <v/>
      </c>
      <c r="AZ20" s="1897" t="str">
        <f>IF(AZ19="","",VLOOKUP(AZ19,'シフト記号表 (2)'!$C$6:$L$47,10,FALSE))</f>
        <v/>
      </c>
      <c r="BA20" s="1897" t="str">
        <f>IF(BA19="","",VLOOKUP(BA19,'シフト記号表 (2)'!$C$6:$L$47,10,FALSE))</f>
        <v/>
      </c>
      <c r="BB20" s="1943">
        <f>IF($BE$3="４週",SUM(W20:AX20),IF($BE$3="暦月",SUM(W20:BA20),""))</f>
        <v>0</v>
      </c>
      <c r="BC20" s="1951"/>
      <c r="BD20" s="1960">
        <f>IF($BE$3="４週",BB20/4,IF($BE$3="暦月",(BB20/($BE$8/7)),""))</f>
        <v>0</v>
      </c>
      <c r="BE20" s="1951"/>
      <c r="BF20" s="1971"/>
      <c r="BG20" s="1976"/>
      <c r="BH20" s="1976"/>
      <c r="BI20" s="1976"/>
      <c r="BJ20" s="1987"/>
    </row>
    <row r="21" spans="2:62" ht="20.25" customHeight="1">
      <c r="B21" s="1742">
        <f>B19+1</f>
        <v>4</v>
      </c>
      <c r="C21" s="1756"/>
      <c r="D21" s="1767"/>
      <c r="E21" s="1774"/>
      <c r="F21" s="1779"/>
      <c r="G21" s="1774"/>
      <c r="H21" s="1779"/>
      <c r="I21" s="1788"/>
      <c r="J21" s="1802"/>
      <c r="K21" s="1808"/>
      <c r="L21" s="1824"/>
      <c r="M21" s="1824"/>
      <c r="N21" s="1767"/>
      <c r="O21" s="1831"/>
      <c r="P21" s="1836"/>
      <c r="Q21" s="1836"/>
      <c r="R21" s="1836"/>
      <c r="S21" s="1847"/>
      <c r="T21" s="1855" t="s">
        <v>770</v>
      </c>
      <c r="U21" s="1862"/>
      <c r="V21" s="1873"/>
      <c r="W21" s="1886"/>
      <c r="X21" s="1898"/>
      <c r="Y21" s="1898"/>
      <c r="Z21" s="1898"/>
      <c r="AA21" s="1898"/>
      <c r="AB21" s="1898"/>
      <c r="AC21" s="1913"/>
      <c r="AD21" s="1886"/>
      <c r="AE21" s="1898"/>
      <c r="AF21" s="1898"/>
      <c r="AG21" s="1898"/>
      <c r="AH21" s="1898"/>
      <c r="AI21" s="1898"/>
      <c r="AJ21" s="1913"/>
      <c r="AK21" s="1886"/>
      <c r="AL21" s="1898"/>
      <c r="AM21" s="1898"/>
      <c r="AN21" s="1898"/>
      <c r="AO21" s="1898"/>
      <c r="AP21" s="1898"/>
      <c r="AQ21" s="1913"/>
      <c r="AR21" s="1886"/>
      <c r="AS21" s="1898"/>
      <c r="AT21" s="1898"/>
      <c r="AU21" s="1898"/>
      <c r="AV21" s="1898"/>
      <c r="AW21" s="1898"/>
      <c r="AX21" s="1913"/>
      <c r="AY21" s="1886"/>
      <c r="AZ21" s="1898"/>
      <c r="BA21" s="1937"/>
      <c r="BB21" s="1944"/>
      <c r="BC21" s="1952"/>
      <c r="BD21" s="1961"/>
      <c r="BE21" s="1967"/>
      <c r="BF21" s="1972"/>
      <c r="BG21" s="1977"/>
      <c r="BH21" s="1977"/>
      <c r="BI21" s="1977"/>
      <c r="BJ21" s="1988"/>
    </row>
    <row r="22" spans="2:62" ht="20.25" customHeight="1">
      <c r="B22" s="1743"/>
      <c r="C22" s="1755"/>
      <c r="D22" s="1766"/>
      <c r="E22" s="1774"/>
      <c r="F22" s="1779">
        <f>C21</f>
        <v>0</v>
      </c>
      <c r="G22" s="1774"/>
      <c r="H22" s="1779">
        <f>I21</f>
        <v>0</v>
      </c>
      <c r="I22" s="1787"/>
      <c r="J22" s="1801"/>
      <c r="K22" s="1807"/>
      <c r="L22" s="1823"/>
      <c r="M22" s="1823"/>
      <c r="N22" s="1766"/>
      <c r="O22" s="1831"/>
      <c r="P22" s="1836"/>
      <c r="Q22" s="1836"/>
      <c r="R22" s="1836"/>
      <c r="S22" s="1847"/>
      <c r="T22" s="1854" t="s">
        <v>128</v>
      </c>
      <c r="U22" s="1861"/>
      <c r="V22" s="1872"/>
      <c r="W22" s="1885" t="str">
        <f>IF(W21="","",VLOOKUP(W21,'シフト記号表 (2)'!$C$6:$L$47,10,FALSE))</f>
        <v/>
      </c>
      <c r="X22" s="1897" t="str">
        <f>IF(X21="","",VLOOKUP(X21,'シフト記号表 (2)'!$C$6:$L$47,10,FALSE))</f>
        <v/>
      </c>
      <c r="Y22" s="1897" t="str">
        <f>IF(Y21="","",VLOOKUP(Y21,'シフト記号表 (2)'!$C$6:$L$47,10,FALSE))</f>
        <v/>
      </c>
      <c r="Z22" s="1897" t="str">
        <f>IF(Z21="","",VLOOKUP(Z21,'シフト記号表 (2)'!$C$6:$L$47,10,FALSE))</f>
        <v/>
      </c>
      <c r="AA22" s="1897" t="str">
        <f>IF(AA21="","",VLOOKUP(AA21,'シフト記号表 (2)'!$C$6:$L$47,10,FALSE))</f>
        <v/>
      </c>
      <c r="AB22" s="1897" t="str">
        <f>IF(AB21="","",VLOOKUP(AB21,'シフト記号表 (2)'!$C$6:$L$47,10,FALSE))</f>
        <v/>
      </c>
      <c r="AC22" s="1912" t="str">
        <f>IF(AC21="","",VLOOKUP(AC21,'シフト記号表 (2)'!$C$6:$L$47,10,FALSE))</f>
        <v/>
      </c>
      <c r="AD22" s="1885" t="str">
        <f>IF(AD21="","",VLOOKUP(AD21,'シフト記号表 (2)'!$C$6:$L$47,10,FALSE))</f>
        <v/>
      </c>
      <c r="AE22" s="1897" t="str">
        <f>IF(AE21="","",VLOOKUP(AE21,'シフト記号表 (2)'!$C$6:$L$47,10,FALSE))</f>
        <v/>
      </c>
      <c r="AF22" s="1897" t="str">
        <f>IF(AF21="","",VLOOKUP(AF21,'シフト記号表 (2)'!$C$6:$L$47,10,FALSE))</f>
        <v/>
      </c>
      <c r="AG22" s="1897" t="str">
        <f>IF(AG21="","",VLOOKUP(AG21,'シフト記号表 (2)'!$C$6:$L$47,10,FALSE))</f>
        <v/>
      </c>
      <c r="AH22" s="1897" t="str">
        <f>IF(AH21="","",VLOOKUP(AH21,'シフト記号表 (2)'!$C$6:$L$47,10,FALSE))</f>
        <v/>
      </c>
      <c r="AI22" s="1897" t="str">
        <f>IF(AI21="","",VLOOKUP(AI21,'シフト記号表 (2)'!$C$6:$L$47,10,FALSE))</f>
        <v/>
      </c>
      <c r="AJ22" s="1912" t="str">
        <f>IF(AJ21="","",VLOOKUP(AJ21,'シフト記号表 (2)'!$C$6:$L$47,10,FALSE))</f>
        <v/>
      </c>
      <c r="AK22" s="1885" t="str">
        <f>IF(AK21="","",VLOOKUP(AK21,'シフト記号表 (2)'!$C$6:$L$47,10,FALSE))</f>
        <v/>
      </c>
      <c r="AL22" s="1897" t="str">
        <f>IF(AL21="","",VLOOKUP(AL21,'シフト記号表 (2)'!$C$6:$L$47,10,FALSE))</f>
        <v/>
      </c>
      <c r="AM22" s="1897" t="str">
        <f>IF(AM21="","",VLOOKUP(AM21,'シフト記号表 (2)'!$C$6:$L$47,10,FALSE))</f>
        <v/>
      </c>
      <c r="AN22" s="1897" t="str">
        <f>IF(AN21="","",VLOOKUP(AN21,'シフト記号表 (2)'!$C$6:$L$47,10,FALSE))</f>
        <v/>
      </c>
      <c r="AO22" s="1897" t="str">
        <f>IF(AO21="","",VLOOKUP(AO21,'シフト記号表 (2)'!$C$6:$L$47,10,FALSE))</f>
        <v/>
      </c>
      <c r="AP22" s="1897" t="str">
        <f>IF(AP21="","",VLOOKUP(AP21,'シフト記号表 (2)'!$C$6:$L$47,10,FALSE))</f>
        <v/>
      </c>
      <c r="AQ22" s="1912" t="str">
        <f>IF(AQ21="","",VLOOKUP(AQ21,'シフト記号表 (2)'!$C$6:$L$47,10,FALSE))</f>
        <v/>
      </c>
      <c r="AR22" s="1885" t="str">
        <f>IF(AR21="","",VLOOKUP(AR21,'シフト記号表 (2)'!$C$6:$L$47,10,FALSE))</f>
        <v/>
      </c>
      <c r="AS22" s="1897" t="str">
        <f>IF(AS21="","",VLOOKUP(AS21,'シフト記号表 (2)'!$C$6:$L$47,10,FALSE))</f>
        <v/>
      </c>
      <c r="AT22" s="1897" t="str">
        <f>IF(AT21="","",VLOOKUP(AT21,'シフト記号表 (2)'!$C$6:$L$47,10,FALSE))</f>
        <v/>
      </c>
      <c r="AU22" s="1897" t="str">
        <f>IF(AU21="","",VLOOKUP(AU21,'シフト記号表 (2)'!$C$6:$L$47,10,FALSE))</f>
        <v/>
      </c>
      <c r="AV22" s="1897" t="str">
        <f>IF(AV21="","",VLOOKUP(AV21,'シフト記号表 (2)'!$C$6:$L$47,10,FALSE))</f>
        <v/>
      </c>
      <c r="AW22" s="1897" t="str">
        <f>IF(AW21="","",VLOOKUP(AW21,'シフト記号表 (2)'!$C$6:$L$47,10,FALSE))</f>
        <v/>
      </c>
      <c r="AX22" s="1912" t="str">
        <f>IF(AX21="","",VLOOKUP(AX21,'シフト記号表 (2)'!$C$6:$L$47,10,FALSE))</f>
        <v/>
      </c>
      <c r="AY22" s="1885" t="str">
        <f>IF(AY21="","",VLOOKUP(AY21,'シフト記号表 (2)'!$C$6:$L$47,10,FALSE))</f>
        <v/>
      </c>
      <c r="AZ22" s="1897" t="str">
        <f>IF(AZ21="","",VLOOKUP(AZ21,'シフト記号表 (2)'!$C$6:$L$47,10,FALSE))</f>
        <v/>
      </c>
      <c r="BA22" s="1897" t="str">
        <f>IF(BA21="","",VLOOKUP(BA21,'シフト記号表 (2)'!$C$6:$L$47,10,FALSE))</f>
        <v/>
      </c>
      <c r="BB22" s="1943">
        <f>IF($BE$3="４週",SUM(W22:AX22),IF($BE$3="暦月",SUM(W22:BA22),""))</f>
        <v>0</v>
      </c>
      <c r="BC22" s="1951"/>
      <c r="BD22" s="1960">
        <f>IF($BE$3="４週",BB22/4,IF($BE$3="暦月",(BB22/($BE$8/7)),""))</f>
        <v>0</v>
      </c>
      <c r="BE22" s="1951"/>
      <c r="BF22" s="1971"/>
      <c r="BG22" s="1976"/>
      <c r="BH22" s="1976"/>
      <c r="BI22" s="1976"/>
      <c r="BJ22" s="1987"/>
    </row>
    <row r="23" spans="2:62" ht="20.25" customHeight="1">
      <c r="B23" s="1742">
        <f>B21+1</f>
        <v>5</v>
      </c>
      <c r="C23" s="1756"/>
      <c r="D23" s="1767"/>
      <c r="E23" s="1774"/>
      <c r="F23" s="1779"/>
      <c r="G23" s="1774"/>
      <c r="H23" s="1779"/>
      <c r="I23" s="1788"/>
      <c r="J23" s="1802"/>
      <c r="K23" s="1808"/>
      <c r="L23" s="1824"/>
      <c r="M23" s="1824"/>
      <c r="N23" s="1767"/>
      <c r="O23" s="1831"/>
      <c r="P23" s="1836"/>
      <c r="Q23" s="1836"/>
      <c r="R23" s="1836"/>
      <c r="S23" s="1847"/>
      <c r="T23" s="1855" t="s">
        <v>770</v>
      </c>
      <c r="U23" s="1862"/>
      <c r="V23" s="1873"/>
      <c r="W23" s="1886"/>
      <c r="X23" s="1898"/>
      <c r="Y23" s="1898"/>
      <c r="Z23" s="1898"/>
      <c r="AA23" s="1898"/>
      <c r="AB23" s="1898"/>
      <c r="AC23" s="1913"/>
      <c r="AD23" s="1886"/>
      <c r="AE23" s="1898"/>
      <c r="AF23" s="1898"/>
      <c r="AG23" s="1898"/>
      <c r="AH23" s="1898"/>
      <c r="AI23" s="1898"/>
      <c r="AJ23" s="1913"/>
      <c r="AK23" s="1886"/>
      <c r="AL23" s="1898"/>
      <c r="AM23" s="1898"/>
      <c r="AN23" s="1898"/>
      <c r="AO23" s="1898"/>
      <c r="AP23" s="1898"/>
      <c r="AQ23" s="1913"/>
      <c r="AR23" s="1886"/>
      <c r="AS23" s="1898"/>
      <c r="AT23" s="1898"/>
      <c r="AU23" s="1898"/>
      <c r="AV23" s="1898"/>
      <c r="AW23" s="1898"/>
      <c r="AX23" s="1913"/>
      <c r="AY23" s="1886"/>
      <c r="AZ23" s="1898"/>
      <c r="BA23" s="1937"/>
      <c r="BB23" s="1944"/>
      <c r="BC23" s="1952"/>
      <c r="BD23" s="1961"/>
      <c r="BE23" s="1967"/>
      <c r="BF23" s="1972"/>
      <c r="BG23" s="1977"/>
      <c r="BH23" s="1977"/>
      <c r="BI23" s="1977"/>
      <c r="BJ23" s="1988"/>
    </row>
    <row r="24" spans="2:62" ht="20.25" customHeight="1">
      <c r="B24" s="1743"/>
      <c r="C24" s="1755"/>
      <c r="D24" s="1766"/>
      <c r="E24" s="1774"/>
      <c r="F24" s="1779">
        <f>C23</f>
        <v>0</v>
      </c>
      <c r="G24" s="1774"/>
      <c r="H24" s="1779">
        <f>I23</f>
        <v>0</v>
      </c>
      <c r="I24" s="1787"/>
      <c r="J24" s="1801"/>
      <c r="K24" s="1807"/>
      <c r="L24" s="1823"/>
      <c r="M24" s="1823"/>
      <c r="N24" s="1766"/>
      <c r="O24" s="1831"/>
      <c r="P24" s="1836"/>
      <c r="Q24" s="1836"/>
      <c r="R24" s="1836"/>
      <c r="S24" s="1847"/>
      <c r="T24" s="1856" t="s">
        <v>128</v>
      </c>
      <c r="U24" s="1863"/>
      <c r="V24" s="1874"/>
      <c r="W24" s="1885" t="str">
        <f>IF(W23="","",VLOOKUP(W23,'シフト記号表 (2)'!$C$6:$L$47,10,FALSE))</f>
        <v/>
      </c>
      <c r="X24" s="1897" t="str">
        <f>IF(X23="","",VLOOKUP(X23,'シフト記号表 (2)'!$C$6:$L$47,10,FALSE))</f>
        <v/>
      </c>
      <c r="Y24" s="1897" t="str">
        <f>IF(Y23="","",VLOOKUP(Y23,'シフト記号表 (2)'!$C$6:$L$47,10,FALSE))</f>
        <v/>
      </c>
      <c r="Z24" s="1897" t="str">
        <f>IF(Z23="","",VLOOKUP(Z23,'シフト記号表 (2)'!$C$6:$L$47,10,FALSE))</f>
        <v/>
      </c>
      <c r="AA24" s="1897" t="str">
        <f>IF(AA23="","",VLOOKUP(AA23,'シフト記号表 (2)'!$C$6:$L$47,10,FALSE))</f>
        <v/>
      </c>
      <c r="AB24" s="1897" t="str">
        <f>IF(AB23="","",VLOOKUP(AB23,'シフト記号表 (2)'!$C$6:$L$47,10,FALSE))</f>
        <v/>
      </c>
      <c r="AC24" s="1912" t="str">
        <f>IF(AC23="","",VLOOKUP(AC23,'シフト記号表 (2)'!$C$6:$L$47,10,FALSE))</f>
        <v/>
      </c>
      <c r="AD24" s="1885" t="str">
        <f>IF(AD23="","",VLOOKUP(AD23,'シフト記号表 (2)'!$C$6:$L$47,10,FALSE))</f>
        <v/>
      </c>
      <c r="AE24" s="1897" t="str">
        <f>IF(AE23="","",VLOOKUP(AE23,'シフト記号表 (2)'!$C$6:$L$47,10,FALSE))</f>
        <v/>
      </c>
      <c r="AF24" s="1897" t="str">
        <f>IF(AF23="","",VLOOKUP(AF23,'シフト記号表 (2)'!$C$6:$L$47,10,FALSE))</f>
        <v/>
      </c>
      <c r="AG24" s="1897" t="str">
        <f>IF(AG23="","",VLOOKUP(AG23,'シフト記号表 (2)'!$C$6:$L$47,10,FALSE))</f>
        <v/>
      </c>
      <c r="AH24" s="1897" t="str">
        <f>IF(AH23="","",VLOOKUP(AH23,'シフト記号表 (2)'!$C$6:$L$47,10,FALSE))</f>
        <v/>
      </c>
      <c r="AI24" s="1897" t="str">
        <f>IF(AI23="","",VLOOKUP(AI23,'シフト記号表 (2)'!$C$6:$L$47,10,FALSE))</f>
        <v/>
      </c>
      <c r="AJ24" s="1912" t="str">
        <f>IF(AJ23="","",VLOOKUP(AJ23,'シフト記号表 (2)'!$C$6:$L$47,10,FALSE))</f>
        <v/>
      </c>
      <c r="AK24" s="1885" t="str">
        <f>IF(AK23="","",VLOOKUP(AK23,'シフト記号表 (2)'!$C$6:$L$47,10,FALSE))</f>
        <v/>
      </c>
      <c r="AL24" s="1897" t="str">
        <f>IF(AL23="","",VLOOKUP(AL23,'シフト記号表 (2)'!$C$6:$L$47,10,FALSE))</f>
        <v/>
      </c>
      <c r="AM24" s="1897" t="str">
        <f>IF(AM23="","",VLOOKUP(AM23,'シフト記号表 (2)'!$C$6:$L$47,10,FALSE))</f>
        <v/>
      </c>
      <c r="AN24" s="1897" t="str">
        <f>IF(AN23="","",VLOOKUP(AN23,'シフト記号表 (2)'!$C$6:$L$47,10,FALSE))</f>
        <v/>
      </c>
      <c r="AO24" s="1897" t="str">
        <f>IF(AO23="","",VLOOKUP(AO23,'シフト記号表 (2)'!$C$6:$L$47,10,FALSE))</f>
        <v/>
      </c>
      <c r="AP24" s="1897" t="str">
        <f>IF(AP23="","",VLOOKUP(AP23,'シフト記号表 (2)'!$C$6:$L$47,10,FALSE))</f>
        <v/>
      </c>
      <c r="AQ24" s="1912" t="str">
        <f>IF(AQ23="","",VLOOKUP(AQ23,'シフト記号表 (2)'!$C$6:$L$47,10,FALSE))</f>
        <v/>
      </c>
      <c r="AR24" s="1885" t="str">
        <f>IF(AR23="","",VLOOKUP(AR23,'シフト記号表 (2)'!$C$6:$L$47,10,FALSE))</f>
        <v/>
      </c>
      <c r="AS24" s="1897" t="str">
        <f>IF(AS23="","",VLOOKUP(AS23,'シフト記号表 (2)'!$C$6:$L$47,10,FALSE))</f>
        <v/>
      </c>
      <c r="AT24" s="1897" t="str">
        <f>IF(AT23="","",VLOOKUP(AT23,'シフト記号表 (2)'!$C$6:$L$47,10,FALSE))</f>
        <v/>
      </c>
      <c r="AU24" s="1897" t="str">
        <f>IF(AU23="","",VLOOKUP(AU23,'シフト記号表 (2)'!$C$6:$L$47,10,FALSE))</f>
        <v/>
      </c>
      <c r="AV24" s="1897" t="str">
        <f>IF(AV23="","",VLOOKUP(AV23,'シフト記号表 (2)'!$C$6:$L$47,10,FALSE))</f>
        <v/>
      </c>
      <c r="AW24" s="1897" t="str">
        <f>IF(AW23="","",VLOOKUP(AW23,'シフト記号表 (2)'!$C$6:$L$47,10,FALSE))</f>
        <v/>
      </c>
      <c r="AX24" s="1912" t="str">
        <f>IF(AX23="","",VLOOKUP(AX23,'シフト記号表 (2)'!$C$6:$L$47,10,FALSE))</f>
        <v/>
      </c>
      <c r="AY24" s="1885" t="str">
        <f>IF(AY23="","",VLOOKUP(AY23,'シフト記号表 (2)'!$C$6:$L$47,10,FALSE))</f>
        <v/>
      </c>
      <c r="AZ24" s="1897" t="str">
        <f>IF(AZ23="","",VLOOKUP(AZ23,'シフト記号表 (2)'!$C$6:$L$47,10,FALSE))</f>
        <v/>
      </c>
      <c r="BA24" s="1897" t="str">
        <f>IF(BA23="","",VLOOKUP(BA23,'シフト記号表 (2)'!$C$6:$L$47,10,FALSE))</f>
        <v/>
      </c>
      <c r="BB24" s="1943">
        <f>IF($BE$3="４週",SUM(W24:AX24),IF($BE$3="暦月",SUM(W24:BA24),""))</f>
        <v>0</v>
      </c>
      <c r="BC24" s="1951"/>
      <c r="BD24" s="1960">
        <f>IF($BE$3="４週",BB24/4,IF($BE$3="暦月",(BB24/($BE$8/7)),""))</f>
        <v>0</v>
      </c>
      <c r="BE24" s="1951"/>
      <c r="BF24" s="1971"/>
      <c r="BG24" s="1976"/>
      <c r="BH24" s="1976"/>
      <c r="BI24" s="1976"/>
      <c r="BJ24" s="1987"/>
    </row>
    <row r="25" spans="2:62" ht="20.25" customHeight="1">
      <c r="B25" s="1742">
        <f>B23+1</f>
        <v>6</v>
      </c>
      <c r="C25" s="1756"/>
      <c r="D25" s="1767"/>
      <c r="E25" s="1774"/>
      <c r="F25" s="1779"/>
      <c r="G25" s="1774"/>
      <c r="H25" s="1779"/>
      <c r="I25" s="1788"/>
      <c r="J25" s="1802"/>
      <c r="K25" s="1808"/>
      <c r="L25" s="1824"/>
      <c r="M25" s="1824"/>
      <c r="N25" s="1767"/>
      <c r="O25" s="1831"/>
      <c r="P25" s="1836"/>
      <c r="Q25" s="1836"/>
      <c r="R25" s="1836"/>
      <c r="S25" s="1847"/>
      <c r="T25" s="1857" t="s">
        <v>770</v>
      </c>
      <c r="U25" s="1864"/>
      <c r="V25" s="1875"/>
      <c r="W25" s="1886"/>
      <c r="X25" s="1898"/>
      <c r="Y25" s="1898"/>
      <c r="Z25" s="1898"/>
      <c r="AA25" s="1898"/>
      <c r="AB25" s="1898"/>
      <c r="AC25" s="1913"/>
      <c r="AD25" s="1886"/>
      <c r="AE25" s="1898"/>
      <c r="AF25" s="1898"/>
      <c r="AG25" s="1898"/>
      <c r="AH25" s="1898"/>
      <c r="AI25" s="1898"/>
      <c r="AJ25" s="1913"/>
      <c r="AK25" s="1886"/>
      <c r="AL25" s="1898"/>
      <c r="AM25" s="1898"/>
      <c r="AN25" s="1898"/>
      <c r="AO25" s="1898"/>
      <c r="AP25" s="1898"/>
      <c r="AQ25" s="1913"/>
      <c r="AR25" s="1886"/>
      <c r="AS25" s="1898"/>
      <c r="AT25" s="1898"/>
      <c r="AU25" s="1898"/>
      <c r="AV25" s="1898"/>
      <c r="AW25" s="1898"/>
      <c r="AX25" s="1913"/>
      <c r="AY25" s="1886"/>
      <c r="AZ25" s="1898"/>
      <c r="BA25" s="1937"/>
      <c r="BB25" s="1944"/>
      <c r="BC25" s="1952"/>
      <c r="BD25" s="1961"/>
      <c r="BE25" s="1967"/>
      <c r="BF25" s="1972"/>
      <c r="BG25" s="1977"/>
      <c r="BH25" s="1977"/>
      <c r="BI25" s="1977"/>
      <c r="BJ25" s="1988"/>
    </row>
    <row r="26" spans="2:62" ht="20.25" customHeight="1">
      <c r="B26" s="1743"/>
      <c r="C26" s="1755"/>
      <c r="D26" s="1766"/>
      <c r="E26" s="1774"/>
      <c r="F26" s="1779">
        <f>C25</f>
        <v>0</v>
      </c>
      <c r="G26" s="1774"/>
      <c r="H26" s="1779">
        <f>I25</f>
        <v>0</v>
      </c>
      <c r="I26" s="1787"/>
      <c r="J26" s="1801"/>
      <c r="K26" s="1807"/>
      <c r="L26" s="1823"/>
      <c r="M26" s="1823"/>
      <c r="N26" s="1766"/>
      <c r="O26" s="1831"/>
      <c r="P26" s="1836"/>
      <c r="Q26" s="1836"/>
      <c r="R26" s="1836"/>
      <c r="S26" s="1847"/>
      <c r="T26" s="1854" t="s">
        <v>128</v>
      </c>
      <c r="U26" s="1861"/>
      <c r="V26" s="1872"/>
      <c r="W26" s="1885" t="str">
        <f>IF(W25="","",VLOOKUP(W25,'シフト記号表 (2)'!$C$6:$L$47,10,FALSE))</f>
        <v/>
      </c>
      <c r="X26" s="1897" t="str">
        <f>IF(X25="","",VLOOKUP(X25,'シフト記号表 (2)'!$C$6:$L$47,10,FALSE))</f>
        <v/>
      </c>
      <c r="Y26" s="1897" t="str">
        <f>IF(Y25="","",VLOOKUP(Y25,'シフト記号表 (2)'!$C$6:$L$47,10,FALSE))</f>
        <v/>
      </c>
      <c r="Z26" s="1897" t="str">
        <f>IF(Z25="","",VLOOKUP(Z25,'シフト記号表 (2)'!$C$6:$L$47,10,FALSE))</f>
        <v/>
      </c>
      <c r="AA26" s="1897" t="str">
        <f>IF(AA25="","",VLOOKUP(AA25,'シフト記号表 (2)'!$C$6:$L$47,10,FALSE))</f>
        <v/>
      </c>
      <c r="AB26" s="1897" t="str">
        <f>IF(AB25="","",VLOOKUP(AB25,'シフト記号表 (2)'!$C$6:$L$47,10,FALSE))</f>
        <v/>
      </c>
      <c r="AC26" s="1912" t="str">
        <f>IF(AC25="","",VLOOKUP(AC25,'シフト記号表 (2)'!$C$6:$L$47,10,FALSE))</f>
        <v/>
      </c>
      <c r="AD26" s="1885" t="str">
        <f>IF(AD25="","",VLOOKUP(AD25,'シフト記号表 (2)'!$C$6:$L$47,10,FALSE))</f>
        <v/>
      </c>
      <c r="AE26" s="1897" t="str">
        <f>IF(AE25="","",VLOOKUP(AE25,'シフト記号表 (2)'!$C$6:$L$47,10,FALSE))</f>
        <v/>
      </c>
      <c r="AF26" s="1897" t="str">
        <f>IF(AF25="","",VLOOKUP(AF25,'シフト記号表 (2)'!$C$6:$L$47,10,FALSE))</f>
        <v/>
      </c>
      <c r="AG26" s="1897" t="str">
        <f>IF(AG25="","",VLOOKUP(AG25,'シフト記号表 (2)'!$C$6:$L$47,10,FALSE))</f>
        <v/>
      </c>
      <c r="AH26" s="1897" t="str">
        <f>IF(AH25="","",VLOOKUP(AH25,'シフト記号表 (2)'!$C$6:$L$47,10,FALSE))</f>
        <v/>
      </c>
      <c r="AI26" s="1897" t="str">
        <f>IF(AI25="","",VLOOKUP(AI25,'シフト記号表 (2)'!$C$6:$L$47,10,FALSE))</f>
        <v/>
      </c>
      <c r="AJ26" s="1912" t="str">
        <f>IF(AJ25="","",VLOOKUP(AJ25,'シフト記号表 (2)'!$C$6:$L$47,10,FALSE))</f>
        <v/>
      </c>
      <c r="AK26" s="1885" t="str">
        <f>IF(AK25="","",VLOOKUP(AK25,'シフト記号表 (2)'!$C$6:$L$47,10,FALSE))</f>
        <v/>
      </c>
      <c r="AL26" s="1897" t="str">
        <f>IF(AL25="","",VLOOKUP(AL25,'シフト記号表 (2)'!$C$6:$L$47,10,FALSE))</f>
        <v/>
      </c>
      <c r="AM26" s="1897" t="str">
        <f>IF(AM25="","",VLOOKUP(AM25,'シフト記号表 (2)'!$C$6:$L$47,10,FALSE))</f>
        <v/>
      </c>
      <c r="AN26" s="1897" t="str">
        <f>IF(AN25="","",VLOOKUP(AN25,'シフト記号表 (2)'!$C$6:$L$47,10,FALSE))</f>
        <v/>
      </c>
      <c r="AO26" s="1897" t="str">
        <f>IF(AO25="","",VLOOKUP(AO25,'シフト記号表 (2)'!$C$6:$L$47,10,FALSE))</f>
        <v/>
      </c>
      <c r="AP26" s="1897" t="str">
        <f>IF(AP25="","",VLOOKUP(AP25,'シフト記号表 (2)'!$C$6:$L$47,10,FALSE))</f>
        <v/>
      </c>
      <c r="AQ26" s="1912" t="str">
        <f>IF(AQ25="","",VLOOKUP(AQ25,'シフト記号表 (2)'!$C$6:$L$47,10,FALSE))</f>
        <v/>
      </c>
      <c r="AR26" s="1885" t="str">
        <f>IF(AR25="","",VLOOKUP(AR25,'シフト記号表 (2)'!$C$6:$L$47,10,FALSE))</f>
        <v/>
      </c>
      <c r="AS26" s="1897" t="str">
        <f>IF(AS25="","",VLOOKUP(AS25,'シフト記号表 (2)'!$C$6:$L$47,10,FALSE))</f>
        <v/>
      </c>
      <c r="AT26" s="1897" t="str">
        <f>IF(AT25="","",VLOOKUP(AT25,'シフト記号表 (2)'!$C$6:$L$47,10,FALSE))</f>
        <v/>
      </c>
      <c r="AU26" s="1897" t="str">
        <f>IF(AU25="","",VLOOKUP(AU25,'シフト記号表 (2)'!$C$6:$L$47,10,FALSE))</f>
        <v/>
      </c>
      <c r="AV26" s="1897" t="str">
        <f>IF(AV25="","",VLOOKUP(AV25,'シフト記号表 (2)'!$C$6:$L$47,10,FALSE))</f>
        <v/>
      </c>
      <c r="AW26" s="1897" t="str">
        <f>IF(AW25="","",VLOOKUP(AW25,'シフト記号表 (2)'!$C$6:$L$47,10,FALSE))</f>
        <v/>
      </c>
      <c r="AX26" s="1912" t="str">
        <f>IF(AX25="","",VLOOKUP(AX25,'シフト記号表 (2)'!$C$6:$L$47,10,FALSE))</f>
        <v/>
      </c>
      <c r="AY26" s="1885" t="str">
        <f>IF(AY25="","",VLOOKUP(AY25,'シフト記号表 (2)'!$C$6:$L$47,10,FALSE))</f>
        <v/>
      </c>
      <c r="AZ26" s="1897" t="str">
        <f>IF(AZ25="","",VLOOKUP(AZ25,'シフト記号表 (2)'!$C$6:$L$47,10,FALSE))</f>
        <v/>
      </c>
      <c r="BA26" s="1897" t="str">
        <f>IF(BA25="","",VLOOKUP(BA25,'シフト記号表 (2)'!$C$6:$L$47,10,FALSE))</f>
        <v/>
      </c>
      <c r="BB26" s="1943">
        <f>IF($BE$3="４週",SUM(W26:AX26),IF($BE$3="暦月",SUM(W26:BA26),""))</f>
        <v>0</v>
      </c>
      <c r="BC26" s="1951"/>
      <c r="BD26" s="1960">
        <f>IF($BE$3="４週",BB26/4,IF($BE$3="暦月",(BB26/($BE$8/7)),""))</f>
        <v>0</v>
      </c>
      <c r="BE26" s="1951"/>
      <c r="BF26" s="1971"/>
      <c r="BG26" s="1976"/>
      <c r="BH26" s="1976"/>
      <c r="BI26" s="1976"/>
      <c r="BJ26" s="1987"/>
    </row>
    <row r="27" spans="2:62" ht="20.25" customHeight="1">
      <c r="B27" s="1742">
        <f>B25+1</f>
        <v>7</v>
      </c>
      <c r="C27" s="1756"/>
      <c r="D27" s="1767"/>
      <c r="E27" s="1774"/>
      <c r="F27" s="1779"/>
      <c r="G27" s="1774"/>
      <c r="H27" s="1779"/>
      <c r="I27" s="1788"/>
      <c r="J27" s="1802"/>
      <c r="K27" s="1808"/>
      <c r="L27" s="1824"/>
      <c r="M27" s="1824"/>
      <c r="N27" s="1767"/>
      <c r="O27" s="1831"/>
      <c r="P27" s="1836"/>
      <c r="Q27" s="1836"/>
      <c r="R27" s="1836"/>
      <c r="S27" s="1847"/>
      <c r="T27" s="1855" t="s">
        <v>770</v>
      </c>
      <c r="U27" s="1862"/>
      <c r="V27" s="1873"/>
      <c r="W27" s="1886"/>
      <c r="X27" s="1898"/>
      <c r="Y27" s="1898"/>
      <c r="Z27" s="1898"/>
      <c r="AA27" s="1898"/>
      <c r="AB27" s="1898"/>
      <c r="AC27" s="1913"/>
      <c r="AD27" s="1886"/>
      <c r="AE27" s="1898"/>
      <c r="AF27" s="1898"/>
      <c r="AG27" s="1898"/>
      <c r="AH27" s="1898"/>
      <c r="AI27" s="1898"/>
      <c r="AJ27" s="1913"/>
      <c r="AK27" s="1886"/>
      <c r="AL27" s="1898"/>
      <c r="AM27" s="1898"/>
      <c r="AN27" s="1898"/>
      <c r="AO27" s="1898"/>
      <c r="AP27" s="1898"/>
      <c r="AQ27" s="1913"/>
      <c r="AR27" s="1886"/>
      <c r="AS27" s="1898"/>
      <c r="AT27" s="1898"/>
      <c r="AU27" s="1898"/>
      <c r="AV27" s="1898"/>
      <c r="AW27" s="1898"/>
      <c r="AX27" s="1913"/>
      <c r="AY27" s="1886"/>
      <c r="AZ27" s="1898"/>
      <c r="BA27" s="1937"/>
      <c r="BB27" s="1944"/>
      <c r="BC27" s="1952"/>
      <c r="BD27" s="1961"/>
      <c r="BE27" s="1967"/>
      <c r="BF27" s="1972"/>
      <c r="BG27" s="1977"/>
      <c r="BH27" s="1977"/>
      <c r="BI27" s="1977"/>
      <c r="BJ27" s="1988"/>
    </row>
    <row r="28" spans="2:62" ht="20.25" customHeight="1">
      <c r="B28" s="1743"/>
      <c r="C28" s="1755"/>
      <c r="D28" s="1766"/>
      <c r="E28" s="1774"/>
      <c r="F28" s="1779">
        <f>C27</f>
        <v>0</v>
      </c>
      <c r="G28" s="1774"/>
      <c r="H28" s="1779">
        <f>I27</f>
        <v>0</v>
      </c>
      <c r="I28" s="1787"/>
      <c r="J28" s="1801"/>
      <c r="K28" s="1807"/>
      <c r="L28" s="1823"/>
      <c r="M28" s="1823"/>
      <c r="N28" s="1766"/>
      <c r="O28" s="1831"/>
      <c r="P28" s="1836"/>
      <c r="Q28" s="1836"/>
      <c r="R28" s="1836"/>
      <c r="S28" s="1847"/>
      <c r="T28" s="1854" t="s">
        <v>128</v>
      </c>
      <c r="U28" s="1861"/>
      <c r="V28" s="1872"/>
      <c r="W28" s="1885" t="str">
        <f>IF(W27="","",VLOOKUP(W27,'シフト記号表 (2)'!$C$6:$L$47,10,FALSE))</f>
        <v/>
      </c>
      <c r="X28" s="1897" t="str">
        <f>IF(X27="","",VLOOKUP(X27,'シフト記号表 (2)'!$C$6:$L$47,10,FALSE))</f>
        <v/>
      </c>
      <c r="Y28" s="1897" t="str">
        <f>IF(Y27="","",VLOOKUP(Y27,'シフト記号表 (2)'!$C$6:$L$47,10,FALSE))</f>
        <v/>
      </c>
      <c r="Z28" s="1897" t="str">
        <f>IF(Z27="","",VLOOKUP(Z27,'シフト記号表 (2)'!$C$6:$L$47,10,FALSE))</f>
        <v/>
      </c>
      <c r="AA28" s="1897" t="str">
        <f>IF(AA27="","",VLOOKUP(AA27,'シフト記号表 (2)'!$C$6:$L$47,10,FALSE))</f>
        <v/>
      </c>
      <c r="AB28" s="1897" t="str">
        <f>IF(AB27="","",VLOOKUP(AB27,'シフト記号表 (2)'!$C$6:$L$47,10,FALSE))</f>
        <v/>
      </c>
      <c r="AC28" s="1912" t="str">
        <f>IF(AC27="","",VLOOKUP(AC27,'シフト記号表 (2)'!$C$6:$L$47,10,FALSE))</f>
        <v/>
      </c>
      <c r="AD28" s="1885" t="str">
        <f>IF(AD27="","",VLOOKUP(AD27,'シフト記号表 (2)'!$C$6:$L$47,10,FALSE))</f>
        <v/>
      </c>
      <c r="AE28" s="1897" t="str">
        <f>IF(AE27="","",VLOOKUP(AE27,'シフト記号表 (2)'!$C$6:$L$47,10,FALSE))</f>
        <v/>
      </c>
      <c r="AF28" s="1897" t="str">
        <f>IF(AF27="","",VLOOKUP(AF27,'シフト記号表 (2)'!$C$6:$L$47,10,FALSE))</f>
        <v/>
      </c>
      <c r="AG28" s="1897" t="str">
        <f>IF(AG27="","",VLOOKUP(AG27,'シフト記号表 (2)'!$C$6:$L$47,10,FALSE))</f>
        <v/>
      </c>
      <c r="AH28" s="1897" t="str">
        <f>IF(AH27="","",VLOOKUP(AH27,'シフト記号表 (2)'!$C$6:$L$47,10,FALSE))</f>
        <v/>
      </c>
      <c r="AI28" s="1897" t="str">
        <f>IF(AI27="","",VLOOKUP(AI27,'シフト記号表 (2)'!$C$6:$L$47,10,FALSE))</f>
        <v/>
      </c>
      <c r="AJ28" s="1912" t="str">
        <f>IF(AJ27="","",VLOOKUP(AJ27,'シフト記号表 (2)'!$C$6:$L$47,10,FALSE))</f>
        <v/>
      </c>
      <c r="AK28" s="1885" t="str">
        <f>IF(AK27="","",VLOOKUP(AK27,'シフト記号表 (2)'!$C$6:$L$47,10,FALSE))</f>
        <v/>
      </c>
      <c r="AL28" s="1897" t="str">
        <f>IF(AL27="","",VLOOKUP(AL27,'シフト記号表 (2)'!$C$6:$L$47,10,FALSE))</f>
        <v/>
      </c>
      <c r="AM28" s="1897" t="str">
        <f>IF(AM27="","",VLOOKUP(AM27,'シフト記号表 (2)'!$C$6:$L$47,10,FALSE))</f>
        <v/>
      </c>
      <c r="AN28" s="1897" t="str">
        <f>IF(AN27="","",VLOOKUP(AN27,'シフト記号表 (2)'!$C$6:$L$47,10,FALSE))</f>
        <v/>
      </c>
      <c r="AO28" s="1897" t="str">
        <f>IF(AO27="","",VLOOKUP(AO27,'シフト記号表 (2)'!$C$6:$L$47,10,FALSE))</f>
        <v/>
      </c>
      <c r="AP28" s="1897" t="str">
        <f>IF(AP27="","",VLOOKUP(AP27,'シフト記号表 (2)'!$C$6:$L$47,10,FALSE))</f>
        <v/>
      </c>
      <c r="AQ28" s="1912" t="str">
        <f>IF(AQ27="","",VLOOKUP(AQ27,'シフト記号表 (2)'!$C$6:$L$47,10,FALSE))</f>
        <v/>
      </c>
      <c r="AR28" s="1885" t="str">
        <f>IF(AR27="","",VLOOKUP(AR27,'シフト記号表 (2)'!$C$6:$L$47,10,FALSE))</f>
        <v/>
      </c>
      <c r="AS28" s="1897" t="str">
        <f>IF(AS27="","",VLOOKUP(AS27,'シフト記号表 (2)'!$C$6:$L$47,10,FALSE))</f>
        <v/>
      </c>
      <c r="AT28" s="1897" t="str">
        <f>IF(AT27="","",VLOOKUP(AT27,'シフト記号表 (2)'!$C$6:$L$47,10,FALSE))</f>
        <v/>
      </c>
      <c r="AU28" s="1897" t="str">
        <f>IF(AU27="","",VLOOKUP(AU27,'シフト記号表 (2)'!$C$6:$L$47,10,FALSE))</f>
        <v/>
      </c>
      <c r="AV28" s="1897" t="str">
        <f>IF(AV27="","",VLOOKUP(AV27,'シフト記号表 (2)'!$C$6:$L$47,10,FALSE))</f>
        <v/>
      </c>
      <c r="AW28" s="1897" t="str">
        <f>IF(AW27="","",VLOOKUP(AW27,'シフト記号表 (2)'!$C$6:$L$47,10,FALSE))</f>
        <v/>
      </c>
      <c r="AX28" s="1912" t="str">
        <f>IF(AX27="","",VLOOKUP(AX27,'シフト記号表 (2)'!$C$6:$L$47,10,FALSE))</f>
        <v/>
      </c>
      <c r="AY28" s="1885" t="str">
        <f>IF(AY27="","",VLOOKUP(AY27,'シフト記号表 (2)'!$C$6:$L$47,10,FALSE))</f>
        <v/>
      </c>
      <c r="AZ28" s="1897" t="str">
        <f>IF(AZ27="","",VLOOKUP(AZ27,'シフト記号表 (2)'!$C$6:$L$47,10,FALSE))</f>
        <v/>
      </c>
      <c r="BA28" s="1897" t="str">
        <f>IF(BA27="","",VLOOKUP(BA27,'シフト記号表 (2)'!$C$6:$L$47,10,FALSE))</f>
        <v/>
      </c>
      <c r="BB28" s="1943">
        <f>IF($BE$3="４週",SUM(W28:AX28),IF($BE$3="暦月",SUM(W28:BA28),""))</f>
        <v>0</v>
      </c>
      <c r="BC28" s="1951"/>
      <c r="BD28" s="1960">
        <f>IF($BE$3="４週",BB28/4,IF($BE$3="暦月",(BB28/($BE$8/7)),""))</f>
        <v>0</v>
      </c>
      <c r="BE28" s="1951"/>
      <c r="BF28" s="1971"/>
      <c r="BG28" s="1976"/>
      <c r="BH28" s="1976"/>
      <c r="BI28" s="1976"/>
      <c r="BJ28" s="1987"/>
    </row>
    <row r="29" spans="2:62" ht="20.25" customHeight="1">
      <c r="B29" s="1742">
        <f>B27+1</f>
        <v>8</v>
      </c>
      <c r="C29" s="1756"/>
      <c r="D29" s="1767"/>
      <c r="E29" s="1774"/>
      <c r="F29" s="1779"/>
      <c r="G29" s="1774"/>
      <c r="H29" s="1779"/>
      <c r="I29" s="1788"/>
      <c r="J29" s="1802"/>
      <c r="K29" s="1808"/>
      <c r="L29" s="1824"/>
      <c r="M29" s="1824"/>
      <c r="N29" s="1767"/>
      <c r="O29" s="1831"/>
      <c r="P29" s="1836"/>
      <c r="Q29" s="1836"/>
      <c r="R29" s="1836"/>
      <c r="S29" s="1847"/>
      <c r="T29" s="1855" t="s">
        <v>770</v>
      </c>
      <c r="U29" s="1862"/>
      <c r="V29" s="1873"/>
      <c r="W29" s="1886"/>
      <c r="X29" s="1898"/>
      <c r="Y29" s="1898"/>
      <c r="Z29" s="1898"/>
      <c r="AA29" s="1898"/>
      <c r="AB29" s="1898"/>
      <c r="AC29" s="1913"/>
      <c r="AD29" s="1886"/>
      <c r="AE29" s="1898"/>
      <c r="AF29" s="1898"/>
      <c r="AG29" s="1898"/>
      <c r="AH29" s="1898"/>
      <c r="AI29" s="1898"/>
      <c r="AJ29" s="1913"/>
      <c r="AK29" s="1886"/>
      <c r="AL29" s="1898"/>
      <c r="AM29" s="1898"/>
      <c r="AN29" s="1898"/>
      <c r="AO29" s="1898"/>
      <c r="AP29" s="1898"/>
      <c r="AQ29" s="1913"/>
      <c r="AR29" s="1886"/>
      <c r="AS29" s="1898"/>
      <c r="AT29" s="1898"/>
      <c r="AU29" s="1898"/>
      <c r="AV29" s="1898"/>
      <c r="AW29" s="1898"/>
      <c r="AX29" s="1913"/>
      <c r="AY29" s="1886"/>
      <c r="AZ29" s="1898"/>
      <c r="BA29" s="1937"/>
      <c r="BB29" s="1944"/>
      <c r="BC29" s="1952"/>
      <c r="BD29" s="1961"/>
      <c r="BE29" s="1967"/>
      <c r="BF29" s="1972"/>
      <c r="BG29" s="1977"/>
      <c r="BH29" s="1977"/>
      <c r="BI29" s="1977"/>
      <c r="BJ29" s="1988"/>
    </row>
    <row r="30" spans="2:62" ht="20.25" customHeight="1">
      <c r="B30" s="1743"/>
      <c r="C30" s="1755"/>
      <c r="D30" s="1766"/>
      <c r="E30" s="1774"/>
      <c r="F30" s="1779">
        <f>C29</f>
        <v>0</v>
      </c>
      <c r="G30" s="1774"/>
      <c r="H30" s="1779">
        <f>I29</f>
        <v>0</v>
      </c>
      <c r="I30" s="1787"/>
      <c r="J30" s="1801"/>
      <c r="K30" s="1807"/>
      <c r="L30" s="1823"/>
      <c r="M30" s="1823"/>
      <c r="N30" s="1766"/>
      <c r="O30" s="1831"/>
      <c r="P30" s="1836"/>
      <c r="Q30" s="1836"/>
      <c r="R30" s="1836"/>
      <c r="S30" s="1847"/>
      <c r="T30" s="1854" t="s">
        <v>128</v>
      </c>
      <c r="U30" s="1861"/>
      <c r="V30" s="1872"/>
      <c r="W30" s="1885" t="str">
        <f>IF(W29="","",VLOOKUP(W29,'シフト記号表 (2)'!$C$6:$L$47,10,FALSE))</f>
        <v/>
      </c>
      <c r="X30" s="1897" t="str">
        <f>IF(X29="","",VLOOKUP(X29,'シフト記号表 (2)'!$C$6:$L$47,10,FALSE))</f>
        <v/>
      </c>
      <c r="Y30" s="1897" t="str">
        <f>IF(Y29="","",VLOOKUP(Y29,'シフト記号表 (2)'!$C$6:$L$47,10,FALSE))</f>
        <v/>
      </c>
      <c r="Z30" s="1897" t="str">
        <f>IF(Z29="","",VLOOKUP(Z29,'シフト記号表 (2)'!$C$6:$L$47,10,FALSE))</f>
        <v/>
      </c>
      <c r="AA30" s="1897" t="str">
        <f>IF(AA29="","",VLOOKUP(AA29,'シフト記号表 (2)'!$C$6:$L$47,10,FALSE))</f>
        <v/>
      </c>
      <c r="AB30" s="1897" t="str">
        <f>IF(AB29="","",VLOOKUP(AB29,'シフト記号表 (2)'!$C$6:$L$47,10,FALSE))</f>
        <v/>
      </c>
      <c r="AC30" s="1912" t="str">
        <f>IF(AC29="","",VLOOKUP(AC29,'シフト記号表 (2)'!$C$6:$L$47,10,FALSE))</f>
        <v/>
      </c>
      <c r="AD30" s="1885" t="str">
        <f>IF(AD29="","",VLOOKUP(AD29,'シフト記号表 (2)'!$C$6:$L$47,10,FALSE))</f>
        <v/>
      </c>
      <c r="AE30" s="1897" t="str">
        <f>IF(AE29="","",VLOOKUP(AE29,'シフト記号表 (2)'!$C$6:$L$47,10,FALSE))</f>
        <v/>
      </c>
      <c r="AF30" s="1897" t="str">
        <f>IF(AF29="","",VLOOKUP(AF29,'シフト記号表 (2)'!$C$6:$L$47,10,FALSE))</f>
        <v/>
      </c>
      <c r="AG30" s="1897" t="str">
        <f>IF(AG29="","",VLOOKUP(AG29,'シフト記号表 (2)'!$C$6:$L$47,10,FALSE))</f>
        <v/>
      </c>
      <c r="AH30" s="1897" t="str">
        <f>IF(AH29="","",VLOOKUP(AH29,'シフト記号表 (2)'!$C$6:$L$47,10,FALSE))</f>
        <v/>
      </c>
      <c r="AI30" s="1897" t="str">
        <f>IF(AI29="","",VLOOKUP(AI29,'シフト記号表 (2)'!$C$6:$L$47,10,FALSE))</f>
        <v/>
      </c>
      <c r="AJ30" s="1912" t="str">
        <f>IF(AJ29="","",VLOOKUP(AJ29,'シフト記号表 (2)'!$C$6:$L$47,10,FALSE))</f>
        <v/>
      </c>
      <c r="AK30" s="1885" t="str">
        <f>IF(AK29="","",VLOOKUP(AK29,'シフト記号表 (2)'!$C$6:$L$47,10,FALSE))</f>
        <v/>
      </c>
      <c r="AL30" s="1897" t="str">
        <f>IF(AL29="","",VLOOKUP(AL29,'シフト記号表 (2)'!$C$6:$L$47,10,FALSE))</f>
        <v/>
      </c>
      <c r="AM30" s="1897" t="str">
        <f>IF(AM29="","",VLOOKUP(AM29,'シフト記号表 (2)'!$C$6:$L$47,10,FALSE))</f>
        <v/>
      </c>
      <c r="AN30" s="1897" t="str">
        <f>IF(AN29="","",VLOOKUP(AN29,'シフト記号表 (2)'!$C$6:$L$47,10,FALSE))</f>
        <v/>
      </c>
      <c r="AO30" s="1897" t="str">
        <f>IF(AO29="","",VLOOKUP(AO29,'シフト記号表 (2)'!$C$6:$L$47,10,FALSE))</f>
        <v/>
      </c>
      <c r="AP30" s="1897" t="str">
        <f>IF(AP29="","",VLOOKUP(AP29,'シフト記号表 (2)'!$C$6:$L$47,10,FALSE))</f>
        <v/>
      </c>
      <c r="AQ30" s="1912" t="str">
        <f>IF(AQ29="","",VLOOKUP(AQ29,'シフト記号表 (2)'!$C$6:$L$47,10,FALSE))</f>
        <v/>
      </c>
      <c r="AR30" s="1885" t="str">
        <f>IF(AR29="","",VLOOKUP(AR29,'シフト記号表 (2)'!$C$6:$L$47,10,FALSE))</f>
        <v/>
      </c>
      <c r="AS30" s="1897" t="str">
        <f>IF(AS29="","",VLOOKUP(AS29,'シフト記号表 (2)'!$C$6:$L$47,10,FALSE))</f>
        <v/>
      </c>
      <c r="AT30" s="1897" t="str">
        <f>IF(AT29="","",VLOOKUP(AT29,'シフト記号表 (2)'!$C$6:$L$47,10,FALSE))</f>
        <v/>
      </c>
      <c r="AU30" s="1897" t="str">
        <f>IF(AU29="","",VLOOKUP(AU29,'シフト記号表 (2)'!$C$6:$L$47,10,FALSE))</f>
        <v/>
      </c>
      <c r="AV30" s="1897" t="str">
        <f>IF(AV29="","",VLOOKUP(AV29,'シフト記号表 (2)'!$C$6:$L$47,10,FALSE))</f>
        <v/>
      </c>
      <c r="AW30" s="1897" t="str">
        <f>IF(AW29="","",VLOOKUP(AW29,'シフト記号表 (2)'!$C$6:$L$47,10,FALSE))</f>
        <v/>
      </c>
      <c r="AX30" s="1912" t="str">
        <f>IF(AX29="","",VLOOKUP(AX29,'シフト記号表 (2)'!$C$6:$L$47,10,FALSE))</f>
        <v/>
      </c>
      <c r="AY30" s="1885" t="str">
        <f>IF(AY29="","",VLOOKUP(AY29,'シフト記号表 (2)'!$C$6:$L$47,10,FALSE))</f>
        <v/>
      </c>
      <c r="AZ30" s="1897" t="str">
        <f>IF(AZ29="","",VLOOKUP(AZ29,'シフト記号表 (2)'!$C$6:$L$47,10,FALSE))</f>
        <v/>
      </c>
      <c r="BA30" s="1897" t="str">
        <f>IF(BA29="","",VLOOKUP(BA29,'シフト記号表 (2)'!$C$6:$L$47,10,FALSE))</f>
        <v/>
      </c>
      <c r="BB30" s="1943">
        <f>IF($BE$3="４週",SUM(W30:AX30),IF($BE$3="暦月",SUM(W30:BA30),""))</f>
        <v>0</v>
      </c>
      <c r="BC30" s="1951"/>
      <c r="BD30" s="1960">
        <f>IF($BE$3="４週",BB30/4,IF($BE$3="暦月",(BB30/($BE$8/7)),""))</f>
        <v>0</v>
      </c>
      <c r="BE30" s="1951"/>
      <c r="BF30" s="1971"/>
      <c r="BG30" s="1976"/>
      <c r="BH30" s="1976"/>
      <c r="BI30" s="1976"/>
      <c r="BJ30" s="1987"/>
    </row>
    <row r="31" spans="2:62" ht="20.25" customHeight="1">
      <c r="B31" s="1742">
        <f>B29+1</f>
        <v>9</v>
      </c>
      <c r="C31" s="1756"/>
      <c r="D31" s="1767"/>
      <c r="E31" s="1774"/>
      <c r="F31" s="1779"/>
      <c r="G31" s="1774"/>
      <c r="H31" s="1779"/>
      <c r="I31" s="1788"/>
      <c r="J31" s="1802"/>
      <c r="K31" s="1808"/>
      <c r="L31" s="1824"/>
      <c r="M31" s="1824"/>
      <c r="N31" s="1767"/>
      <c r="O31" s="1831"/>
      <c r="P31" s="1836"/>
      <c r="Q31" s="1836"/>
      <c r="R31" s="1836"/>
      <c r="S31" s="1847"/>
      <c r="T31" s="1855" t="s">
        <v>770</v>
      </c>
      <c r="U31" s="1862"/>
      <c r="V31" s="1873"/>
      <c r="W31" s="1886"/>
      <c r="X31" s="1898"/>
      <c r="Y31" s="1898"/>
      <c r="Z31" s="1898"/>
      <c r="AA31" s="1898"/>
      <c r="AB31" s="1898"/>
      <c r="AC31" s="1913"/>
      <c r="AD31" s="1886"/>
      <c r="AE31" s="1898"/>
      <c r="AF31" s="1898"/>
      <c r="AG31" s="1898"/>
      <c r="AH31" s="1898"/>
      <c r="AI31" s="1898"/>
      <c r="AJ31" s="1913"/>
      <c r="AK31" s="1886"/>
      <c r="AL31" s="1898"/>
      <c r="AM31" s="1898"/>
      <c r="AN31" s="1898"/>
      <c r="AO31" s="1898"/>
      <c r="AP31" s="1898"/>
      <c r="AQ31" s="1913"/>
      <c r="AR31" s="1886"/>
      <c r="AS31" s="1898"/>
      <c r="AT31" s="1898"/>
      <c r="AU31" s="1898"/>
      <c r="AV31" s="1898"/>
      <c r="AW31" s="1898"/>
      <c r="AX31" s="1913"/>
      <c r="AY31" s="1886"/>
      <c r="AZ31" s="1898"/>
      <c r="BA31" s="1937"/>
      <c r="BB31" s="1944"/>
      <c r="BC31" s="1952"/>
      <c r="BD31" s="1961"/>
      <c r="BE31" s="1967"/>
      <c r="BF31" s="1972"/>
      <c r="BG31" s="1977"/>
      <c r="BH31" s="1977"/>
      <c r="BI31" s="1977"/>
      <c r="BJ31" s="1988"/>
    </row>
    <row r="32" spans="2:62" ht="20.25" customHeight="1">
      <c r="B32" s="1743"/>
      <c r="C32" s="1755"/>
      <c r="D32" s="1766"/>
      <c r="E32" s="1774"/>
      <c r="F32" s="1779">
        <f>C31</f>
        <v>0</v>
      </c>
      <c r="G32" s="1774"/>
      <c r="H32" s="1779">
        <f>I31</f>
        <v>0</v>
      </c>
      <c r="I32" s="1787"/>
      <c r="J32" s="1801"/>
      <c r="K32" s="1807"/>
      <c r="L32" s="1823"/>
      <c r="M32" s="1823"/>
      <c r="N32" s="1766"/>
      <c r="O32" s="1831"/>
      <c r="P32" s="1836"/>
      <c r="Q32" s="1836"/>
      <c r="R32" s="1836"/>
      <c r="S32" s="1847"/>
      <c r="T32" s="1856" t="s">
        <v>128</v>
      </c>
      <c r="U32" s="1863"/>
      <c r="V32" s="1874"/>
      <c r="W32" s="1885" t="str">
        <f>IF(W31="","",VLOOKUP(W31,'シフト記号表 (2)'!$C$6:$L$47,10,FALSE))</f>
        <v/>
      </c>
      <c r="X32" s="1897" t="str">
        <f>IF(X31="","",VLOOKUP(X31,'シフト記号表 (2)'!$C$6:$L$47,10,FALSE))</f>
        <v/>
      </c>
      <c r="Y32" s="1897" t="str">
        <f>IF(Y31="","",VLOOKUP(Y31,'シフト記号表 (2)'!$C$6:$L$47,10,FALSE))</f>
        <v/>
      </c>
      <c r="Z32" s="1897" t="str">
        <f>IF(Z31="","",VLOOKUP(Z31,'シフト記号表 (2)'!$C$6:$L$47,10,FALSE))</f>
        <v/>
      </c>
      <c r="AA32" s="1897" t="str">
        <f>IF(AA31="","",VLOOKUP(AA31,'シフト記号表 (2)'!$C$6:$L$47,10,FALSE))</f>
        <v/>
      </c>
      <c r="AB32" s="1897" t="str">
        <f>IF(AB31="","",VLOOKUP(AB31,'シフト記号表 (2)'!$C$6:$L$47,10,FALSE))</f>
        <v/>
      </c>
      <c r="AC32" s="1912" t="str">
        <f>IF(AC31="","",VLOOKUP(AC31,'シフト記号表 (2)'!$C$6:$L$47,10,FALSE))</f>
        <v/>
      </c>
      <c r="AD32" s="1885" t="str">
        <f>IF(AD31="","",VLOOKUP(AD31,'シフト記号表 (2)'!$C$6:$L$47,10,FALSE))</f>
        <v/>
      </c>
      <c r="AE32" s="1897" t="str">
        <f>IF(AE31="","",VLOOKUP(AE31,'シフト記号表 (2)'!$C$6:$L$47,10,FALSE))</f>
        <v/>
      </c>
      <c r="AF32" s="1897" t="str">
        <f>IF(AF31="","",VLOOKUP(AF31,'シフト記号表 (2)'!$C$6:$L$47,10,FALSE))</f>
        <v/>
      </c>
      <c r="AG32" s="1897" t="str">
        <f>IF(AG31="","",VLOOKUP(AG31,'シフト記号表 (2)'!$C$6:$L$47,10,FALSE))</f>
        <v/>
      </c>
      <c r="AH32" s="1897" t="str">
        <f>IF(AH31="","",VLOOKUP(AH31,'シフト記号表 (2)'!$C$6:$L$47,10,FALSE))</f>
        <v/>
      </c>
      <c r="AI32" s="1897" t="str">
        <f>IF(AI31="","",VLOOKUP(AI31,'シフト記号表 (2)'!$C$6:$L$47,10,FALSE))</f>
        <v/>
      </c>
      <c r="AJ32" s="1912" t="str">
        <f>IF(AJ31="","",VLOOKUP(AJ31,'シフト記号表 (2)'!$C$6:$L$47,10,FALSE))</f>
        <v/>
      </c>
      <c r="AK32" s="1885" t="str">
        <f>IF(AK31="","",VLOOKUP(AK31,'シフト記号表 (2)'!$C$6:$L$47,10,FALSE))</f>
        <v/>
      </c>
      <c r="AL32" s="1897" t="str">
        <f>IF(AL31="","",VLOOKUP(AL31,'シフト記号表 (2)'!$C$6:$L$47,10,FALSE))</f>
        <v/>
      </c>
      <c r="AM32" s="1897" t="str">
        <f>IF(AM31="","",VLOOKUP(AM31,'シフト記号表 (2)'!$C$6:$L$47,10,FALSE))</f>
        <v/>
      </c>
      <c r="AN32" s="1897" t="str">
        <f>IF(AN31="","",VLOOKUP(AN31,'シフト記号表 (2)'!$C$6:$L$47,10,FALSE))</f>
        <v/>
      </c>
      <c r="AO32" s="1897" t="str">
        <f>IF(AO31="","",VLOOKUP(AO31,'シフト記号表 (2)'!$C$6:$L$47,10,FALSE))</f>
        <v/>
      </c>
      <c r="AP32" s="1897" t="str">
        <f>IF(AP31="","",VLOOKUP(AP31,'シフト記号表 (2)'!$C$6:$L$47,10,FALSE))</f>
        <v/>
      </c>
      <c r="AQ32" s="1912" t="str">
        <f>IF(AQ31="","",VLOOKUP(AQ31,'シフト記号表 (2)'!$C$6:$L$47,10,FALSE))</f>
        <v/>
      </c>
      <c r="AR32" s="1885" t="str">
        <f>IF(AR31="","",VLOOKUP(AR31,'シフト記号表 (2)'!$C$6:$L$47,10,FALSE))</f>
        <v/>
      </c>
      <c r="AS32" s="1897" t="str">
        <f>IF(AS31="","",VLOOKUP(AS31,'シフト記号表 (2)'!$C$6:$L$47,10,FALSE))</f>
        <v/>
      </c>
      <c r="AT32" s="1897" t="str">
        <f>IF(AT31="","",VLOOKUP(AT31,'シフト記号表 (2)'!$C$6:$L$47,10,FALSE))</f>
        <v/>
      </c>
      <c r="AU32" s="1897" t="str">
        <f>IF(AU31="","",VLOOKUP(AU31,'シフト記号表 (2)'!$C$6:$L$47,10,FALSE))</f>
        <v/>
      </c>
      <c r="AV32" s="1897" t="str">
        <f>IF(AV31="","",VLOOKUP(AV31,'シフト記号表 (2)'!$C$6:$L$47,10,FALSE))</f>
        <v/>
      </c>
      <c r="AW32" s="1897" t="str">
        <f>IF(AW31="","",VLOOKUP(AW31,'シフト記号表 (2)'!$C$6:$L$47,10,FALSE))</f>
        <v/>
      </c>
      <c r="AX32" s="1912" t="str">
        <f>IF(AX31="","",VLOOKUP(AX31,'シフト記号表 (2)'!$C$6:$L$47,10,FALSE))</f>
        <v/>
      </c>
      <c r="AY32" s="1885" t="str">
        <f>IF(AY31="","",VLOOKUP(AY31,'シフト記号表 (2)'!$C$6:$L$47,10,FALSE))</f>
        <v/>
      </c>
      <c r="AZ32" s="1897" t="str">
        <f>IF(AZ31="","",VLOOKUP(AZ31,'シフト記号表 (2)'!$C$6:$L$47,10,FALSE))</f>
        <v/>
      </c>
      <c r="BA32" s="1897" t="str">
        <f>IF(BA31="","",VLOOKUP(BA31,'シフト記号表 (2)'!$C$6:$L$47,10,FALSE))</f>
        <v/>
      </c>
      <c r="BB32" s="1943">
        <f>IF($BE$3="４週",SUM(W32:AX32),IF($BE$3="暦月",SUM(W32:BA32),""))</f>
        <v>0</v>
      </c>
      <c r="BC32" s="1951"/>
      <c r="BD32" s="1960">
        <f>IF($BE$3="４週",BB32/4,IF($BE$3="暦月",(BB32/($BE$8/7)),""))</f>
        <v>0</v>
      </c>
      <c r="BE32" s="1951"/>
      <c r="BF32" s="1971"/>
      <c r="BG32" s="1976"/>
      <c r="BH32" s="1976"/>
      <c r="BI32" s="1976"/>
      <c r="BJ32" s="1987"/>
    </row>
    <row r="33" spans="2:62" ht="20.25" customHeight="1">
      <c r="B33" s="1742">
        <f>B31+1</f>
        <v>10</v>
      </c>
      <c r="C33" s="1756"/>
      <c r="D33" s="1767"/>
      <c r="E33" s="1774"/>
      <c r="F33" s="1779"/>
      <c r="G33" s="1774"/>
      <c r="H33" s="1779"/>
      <c r="I33" s="1788"/>
      <c r="J33" s="1802"/>
      <c r="K33" s="1808"/>
      <c r="L33" s="1824"/>
      <c r="M33" s="1824"/>
      <c r="N33" s="1767"/>
      <c r="O33" s="1831"/>
      <c r="P33" s="1836"/>
      <c r="Q33" s="1836"/>
      <c r="R33" s="1836"/>
      <c r="S33" s="1847"/>
      <c r="T33" s="1857" t="s">
        <v>770</v>
      </c>
      <c r="U33" s="1864"/>
      <c r="V33" s="1875"/>
      <c r="W33" s="1886"/>
      <c r="X33" s="1898"/>
      <c r="Y33" s="1898"/>
      <c r="Z33" s="1898"/>
      <c r="AA33" s="1898"/>
      <c r="AB33" s="1898"/>
      <c r="AC33" s="1913"/>
      <c r="AD33" s="1886"/>
      <c r="AE33" s="1898"/>
      <c r="AF33" s="1898"/>
      <c r="AG33" s="1898"/>
      <c r="AH33" s="1898"/>
      <c r="AI33" s="1898"/>
      <c r="AJ33" s="1913"/>
      <c r="AK33" s="1886"/>
      <c r="AL33" s="1898"/>
      <c r="AM33" s="1898"/>
      <c r="AN33" s="1898"/>
      <c r="AO33" s="1898"/>
      <c r="AP33" s="1898"/>
      <c r="AQ33" s="1913"/>
      <c r="AR33" s="1886"/>
      <c r="AS33" s="1898"/>
      <c r="AT33" s="1898"/>
      <c r="AU33" s="1898"/>
      <c r="AV33" s="1898"/>
      <c r="AW33" s="1898"/>
      <c r="AX33" s="1913"/>
      <c r="AY33" s="1886"/>
      <c r="AZ33" s="1898"/>
      <c r="BA33" s="1937"/>
      <c r="BB33" s="1944"/>
      <c r="BC33" s="1952"/>
      <c r="BD33" s="1961"/>
      <c r="BE33" s="1967"/>
      <c r="BF33" s="1972"/>
      <c r="BG33" s="1977"/>
      <c r="BH33" s="1977"/>
      <c r="BI33" s="1977"/>
      <c r="BJ33" s="1988"/>
    </row>
    <row r="34" spans="2:62" ht="20.25" customHeight="1">
      <c r="B34" s="1743"/>
      <c r="C34" s="1755"/>
      <c r="D34" s="1766"/>
      <c r="E34" s="1774"/>
      <c r="F34" s="1779">
        <f>C33</f>
        <v>0</v>
      </c>
      <c r="G34" s="1774"/>
      <c r="H34" s="1779">
        <f>I33</f>
        <v>0</v>
      </c>
      <c r="I34" s="1787"/>
      <c r="J34" s="1801"/>
      <c r="K34" s="1807"/>
      <c r="L34" s="1823"/>
      <c r="M34" s="1823"/>
      <c r="N34" s="1766"/>
      <c r="O34" s="1831"/>
      <c r="P34" s="1836"/>
      <c r="Q34" s="1836"/>
      <c r="R34" s="1836"/>
      <c r="S34" s="1847"/>
      <c r="T34" s="1856" t="s">
        <v>128</v>
      </c>
      <c r="U34" s="1863"/>
      <c r="V34" s="1874"/>
      <c r="W34" s="1885" t="str">
        <f>IF(W33="","",VLOOKUP(W33,'シフト記号表 (2)'!$C$6:$L$47,10,FALSE))</f>
        <v/>
      </c>
      <c r="X34" s="1897" t="str">
        <f>IF(X33="","",VLOOKUP(X33,'シフト記号表 (2)'!$C$6:$L$47,10,FALSE))</f>
        <v/>
      </c>
      <c r="Y34" s="1897" t="str">
        <f>IF(Y33="","",VLOOKUP(Y33,'シフト記号表 (2)'!$C$6:$L$47,10,FALSE))</f>
        <v/>
      </c>
      <c r="Z34" s="1897" t="str">
        <f>IF(Z33="","",VLOOKUP(Z33,'シフト記号表 (2)'!$C$6:$L$47,10,FALSE))</f>
        <v/>
      </c>
      <c r="AA34" s="1897" t="str">
        <f>IF(AA33="","",VLOOKUP(AA33,'シフト記号表 (2)'!$C$6:$L$47,10,FALSE))</f>
        <v/>
      </c>
      <c r="AB34" s="1897" t="str">
        <f>IF(AB33="","",VLOOKUP(AB33,'シフト記号表 (2)'!$C$6:$L$47,10,FALSE))</f>
        <v/>
      </c>
      <c r="AC34" s="1912" t="str">
        <f>IF(AC33="","",VLOOKUP(AC33,'シフト記号表 (2)'!$C$6:$L$47,10,FALSE))</f>
        <v/>
      </c>
      <c r="AD34" s="1885" t="str">
        <f>IF(AD33="","",VLOOKUP(AD33,'シフト記号表 (2)'!$C$6:$L$47,10,FALSE))</f>
        <v/>
      </c>
      <c r="AE34" s="1897" t="str">
        <f>IF(AE33="","",VLOOKUP(AE33,'シフト記号表 (2)'!$C$6:$L$47,10,FALSE))</f>
        <v/>
      </c>
      <c r="AF34" s="1897" t="str">
        <f>IF(AF33="","",VLOOKUP(AF33,'シフト記号表 (2)'!$C$6:$L$47,10,FALSE))</f>
        <v/>
      </c>
      <c r="AG34" s="1897" t="str">
        <f>IF(AG33="","",VLOOKUP(AG33,'シフト記号表 (2)'!$C$6:$L$47,10,FALSE))</f>
        <v/>
      </c>
      <c r="AH34" s="1897" t="str">
        <f>IF(AH33="","",VLOOKUP(AH33,'シフト記号表 (2)'!$C$6:$L$47,10,FALSE))</f>
        <v/>
      </c>
      <c r="AI34" s="1897" t="str">
        <f>IF(AI33="","",VLOOKUP(AI33,'シフト記号表 (2)'!$C$6:$L$47,10,FALSE))</f>
        <v/>
      </c>
      <c r="AJ34" s="1912" t="str">
        <f>IF(AJ33="","",VLOOKUP(AJ33,'シフト記号表 (2)'!$C$6:$L$47,10,FALSE))</f>
        <v/>
      </c>
      <c r="AK34" s="1885" t="str">
        <f>IF(AK33="","",VLOOKUP(AK33,'シフト記号表 (2)'!$C$6:$L$47,10,FALSE))</f>
        <v/>
      </c>
      <c r="AL34" s="1897" t="str">
        <f>IF(AL33="","",VLOOKUP(AL33,'シフト記号表 (2)'!$C$6:$L$47,10,FALSE))</f>
        <v/>
      </c>
      <c r="AM34" s="1897" t="str">
        <f>IF(AM33="","",VLOOKUP(AM33,'シフト記号表 (2)'!$C$6:$L$47,10,FALSE))</f>
        <v/>
      </c>
      <c r="AN34" s="1897" t="str">
        <f>IF(AN33="","",VLOOKUP(AN33,'シフト記号表 (2)'!$C$6:$L$47,10,FALSE))</f>
        <v/>
      </c>
      <c r="AO34" s="1897" t="str">
        <f>IF(AO33="","",VLOOKUP(AO33,'シフト記号表 (2)'!$C$6:$L$47,10,FALSE))</f>
        <v/>
      </c>
      <c r="AP34" s="1897" t="str">
        <f>IF(AP33="","",VLOOKUP(AP33,'シフト記号表 (2)'!$C$6:$L$47,10,FALSE))</f>
        <v/>
      </c>
      <c r="AQ34" s="1912" t="str">
        <f>IF(AQ33="","",VLOOKUP(AQ33,'シフト記号表 (2)'!$C$6:$L$47,10,FALSE))</f>
        <v/>
      </c>
      <c r="AR34" s="1885" t="str">
        <f>IF(AR33="","",VLOOKUP(AR33,'シフト記号表 (2)'!$C$6:$L$47,10,FALSE))</f>
        <v/>
      </c>
      <c r="AS34" s="1897" t="str">
        <f>IF(AS33="","",VLOOKUP(AS33,'シフト記号表 (2)'!$C$6:$L$47,10,FALSE))</f>
        <v/>
      </c>
      <c r="AT34" s="1897" t="str">
        <f>IF(AT33="","",VLOOKUP(AT33,'シフト記号表 (2)'!$C$6:$L$47,10,FALSE))</f>
        <v/>
      </c>
      <c r="AU34" s="1897" t="str">
        <f>IF(AU33="","",VLOOKUP(AU33,'シフト記号表 (2)'!$C$6:$L$47,10,FALSE))</f>
        <v/>
      </c>
      <c r="AV34" s="1897" t="str">
        <f>IF(AV33="","",VLOOKUP(AV33,'シフト記号表 (2)'!$C$6:$L$47,10,FALSE))</f>
        <v/>
      </c>
      <c r="AW34" s="1897" t="str">
        <f>IF(AW33="","",VLOOKUP(AW33,'シフト記号表 (2)'!$C$6:$L$47,10,FALSE))</f>
        <v/>
      </c>
      <c r="AX34" s="1912" t="str">
        <f>IF(AX33="","",VLOOKUP(AX33,'シフト記号表 (2)'!$C$6:$L$47,10,FALSE))</f>
        <v/>
      </c>
      <c r="AY34" s="1885" t="str">
        <f>IF(AY33="","",VLOOKUP(AY33,'シフト記号表 (2)'!$C$6:$L$47,10,FALSE))</f>
        <v/>
      </c>
      <c r="AZ34" s="1897" t="str">
        <f>IF(AZ33="","",VLOOKUP(AZ33,'シフト記号表 (2)'!$C$6:$L$47,10,FALSE))</f>
        <v/>
      </c>
      <c r="BA34" s="1897" t="str">
        <f>IF(BA33="","",VLOOKUP(BA33,'シフト記号表 (2)'!$C$6:$L$47,10,FALSE))</f>
        <v/>
      </c>
      <c r="BB34" s="1943">
        <f>IF($BE$3="４週",SUM(W34:AX34),IF($BE$3="暦月",SUM(W34:BA34),""))</f>
        <v>0</v>
      </c>
      <c r="BC34" s="1951"/>
      <c r="BD34" s="1960">
        <f>IF($BE$3="４週",BB34/4,IF($BE$3="暦月",(BB34/($BE$8/7)),""))</f>
        <v>0</v>
      </c>
      <c r="BE34" s="1951"/>
      <c r="BF34" s="1971"/>
      <c r="BG34" s="1976"/>
      <c r="BH34" s="1976"/>
      <c r="BI34" s="1976"/>
      <c r="BJ34" s="1987"/>
    </row>
    <row r="35" spans="2:62" ht="20.25" customHeight="1">
      <c r="B35" s="1742">
        <f>B33+1</f>
        <v>11</v>
      </c>
      <c r="C35" s="1756"/>
      <c r="D35" s="1767"/>
      <c r="E35" s="1774"/>
      <c r="F35" s="1779"/>
      <c r="G35" s="1774"/>
      <c r="H35" s="1779"/>
      <c r="I35" s="1788"/>
      <c r="J35" s="1802"/>
      <c r="K35" s="1808"/>
      <c r="L35" s="1824"/>
      <c r="M35" s="1824"/>
      <c r="N35" s="1767"/>
      <c r="O35" s="1831"/>
      <c r="P35" s="1836"/>
      <c r="Q35" s="1836"/>
      <c r="R35" s="1836"/>
      <c r="S35" s="1847"/>
      <c r="T35" s="1857" t="s">
        <v>770</v>
      </c>
      <c r="U35" s="1864"/>
      <c r="V35" s="1875"/>
      <c r="W35" s="1886"/>
      <c r="X35" s="1898"/>
      <c r="Y35" s="1898"/>
      <c r="Z35" s="1898"/>
      <c r="AA35" s="1898"/>
      <c r="AB35" s="1898"/>
      <c r="AC35" s="1913"/>
      <c r="AD35" s="1886"/>
      <c r="AE35" s="1898"/>
      <c r="AF35" s="1898"/>
      <c r="AG35" s="1898"/>
      <c r="AH35" s="1898"/>
      <c r="AI35" s="1898"/>
      <c r="AJ35" s="1913"/>
      <c r="AK35" s="1886"/>
      <c r="AL35" s="1898"/>
      <c r="AM35" s="1898"/>
      <c r="AN35" s="1898"/>
      <c r="AO35" s="1898"/>
      <c r="AP35" s="1898"/>
      <c r="AQ35" s="1913"/>
      <c r="AR35" s="1886"/>
      <c r="AS35" s="1898"/>
      <c r="AT35" s="1898"/>
      <c r="AU35" s="1898"/>
      <c r="AV35" s="1898"/>
      <c r="AW35" s="1898"/>
      <c r="AX35" s="1913"/>
      <c r="AY35" s="1886"/>
      <c r="AZ35" s="1898"/>
      <c r="BA35" s="1937"/>
      <c r="BB35" s="1944"/>
      <c r="BC35" s="1952"/>
      <c r="BD35" s="1961"/>
      <c r="BE35" s="1967"/>
      <c r="BF35" s="1972"/>
      <c r="BG35" s="1977"/>
      <c r="BH35" s="1977"/>
      <c r="BI35" s="1977"/>
      <c r="BJ35" s="1988"/>
    </row>
    <row r="36" spans="2:62" ht="20.25" customHeight="1">
      <c r="B36" s="1743"/>
      <c r="C36" s="1755"/>
      <c r="D36" s="1766"/>
      <c r="E36" s="1774"/>
      <c r="F36" s="1779">
        <f>C35</f>
        <v>0</v>
      </c>
      <c r="G36" s="1774"/>
      <c r="H36" s="1779">
        <f>I35</f>
        <v>0</v>
      </c>
      <c r="I36" s="1787"/>
      <c r="J36" s="1801"/>
      <c r="K36" s="1807"/>
      <c r="L36" s="1823"/>
      <c r="M36" s="1823"/>
      <c r="N36" s="1766"/>
      <c r="O36" s="1831"/>
      <c r="P36" s="1836"/>
      <c r="Q36" s="1836"/>
      <c r="R36" s="1836"/>
      <c r="S36" s="1847"/>
      <c r="T36" s="1856" t="s">
        <v>128</v>
      </c>
      <c r="U36" s="1863"/>
      <c r="V36" s="1874"/>
      <c r="W36" s="1885" t="str">
        <f>IF(W35="","",VLOOKUP(W35,'シフト記号表 (2)'!$C$6:$L$47,10,FALSE))</f>
        <v/>
      </c>
      <c r="X36" s="1897" t="str">
        <f>IF(X35="","",VLOOKUP(X35,'シフト記号表 (2)'!$C$6:$L$47,10,FALSE))</f>
        <v/>
      </c>
      <c r="Y36" s="1897" t="str">
        <f>IF(Y35="","",VLOOKUP(Y35,'シフト記号表 (2)'!$C$6:$L$47,10,FALSE))</f>
        <v/>
      </c>
      <c r="Z36" s="1897" t="str">
        <f>IF(Z35="","",VLOOKUP(Z35,'シフト記号表 (2)'!$C$6:$L$47,10,FALSE))</f>
        <v/>
      </c>
      <c r="AA36" s="1897" t="str">
        <f>IF(AA35="","",VLOOKUP(AA35,'シフト記号表 (2)'!$C$6:$L$47,10,FALSE))</f>
        <v/>
      </c>
      <c r="AB36" s="1897" t="str">
        <f>IF(AB35="","",VLOOKUP(AB35,'シフト記号表 (2)'!$C$6:$L$47,10,FALSE))</f>
        <v/>
      </c>
      <c r="AC36" s="1912" t="str">
        <f>IF(AC35="","",VLOOKUP(AC35,'シフト記号表 (2)'!$C$6:$L$47,10,FALSE))</f>
        <v/>
      </c>
      <c r="AD36" s="1885" t="str">
        <f>IF(AD35="","",VLOOKUP(AD35,'シフト記号表 (2)'!$C$6:$L$47,10,FALSE))</f>
        <v/>
      </c>
      <c r="AE36" s="1897" t="str">
        <f>IF(AE35="","",VLOOKUP(AE35,'シフト記号表 (2)'!$C$6:$L$47,10,FALSE))</f>
        <v/>
      </c>
      <c r="AF36" s="1897" t="str">
        <f>IF(AF35="","",VLOOKUP(AF35,'シフト記号表 (2)'!$C$6:$L$47,10,FALSE))</f>
        <v/>
      </c>
      <c r="AG36" s="1897" t="str">
        <f>IF(AG35="","",VLOOKUP(AG35,'シフト記号表 (2)'!$C$6:$L$47,10,FALSE))</f>
        <v/>
      </c>
      <c r="AH36" s="1897" t="str">
        <f>IF(AH35="","",VLOOKUP(AH35,'シフト記号表 (2)'!$C$6:$L$47,10,FALSE))</f>
        <v/>
      </c>
      <c r="AI36" s="1897" t="str">
        <f>IF(AI35="","",VLOOKUP(AI35,'シフト記号表 (2)'!$C$6:$L$47,10,FALSE))</f>
        <v/>
      </c>
      <c r="AJ36" s="1912" t="str">
        <f>IF(AJ35="","",VLOOKUP(AJ35,'シフト記号表 (2)'!$C$6:$L$47,10,FALSE))</f>
        <v/>
      </c>
      <c r="AK36" s="1885" t="str">
        <f>IF(AK35="","",VLOOKUP(AK35,'シフト記号表 (2)'!$C$6:$L$47,10,FALSE))</f>
        <v/>
      </c>
      <c r="AL36" s="1897" t="str">
        <f>IF(AL35="","",VLOOKUP(AL35,'シフト記号表 (2)'!$C$6:$L$47,10,FALSE))</f>
        <v/>
      </c>
      <c r="AM36" s="1897" t="str">
        <f>IF(AM35="","",VLOOKUP(AM35,'シフト記号表 (2)'!$C$6:$L$47,10,FALSE))</f>
        <v/>
      </c>
      <c r="AN36" s="1897" t="str">
        <f>IF(AN35="","",VLOOKUP(AN35,'シフト記号表 (2)'!$C$6:$L$47,10,FALSE))</f>
        <v/>
      </c>
      <c r="AO36" s="1897" t="str">
        <f>IF(AO35="","",VLOOKUP(AO35,'シフト記号表 (2)'!$C$6:$L$47,10,FALSE))</f>
        <v/>
      </c>
      <c r="AP36" s="1897" t="str">
        <f>IF(AP35="","",VLOOKUP(AP35,'シフト記号表 (2)'!$C$6:$L$47,10,FALSE))</f>
        <v/>
      </c>
      <c r="AQ36" s="1912" t="str">
        <f>IF(AQ35="","",VLOOKUP(AQ35,'シフト記号表 (2)'!$C$6:$L$47,10,FALSE))</f>
        <v/>
      </c>
      <c r="AR36" s="1885" t="str">
        <f>IF(AR35="","",VLOOKUP(AR35,'シフト記号表 (2)'!$C$6:$L$47,10,FALSE))</f>
        <v/>
      </c>
      <c r="AS36" s="1897" t="str">
        <f>IF(AS35="","",VLOOKUP(AS35,'シフト記号表 (2)'!$C$6:$L$47,10,FALSE))</f>
        <v/>
      </c>
      <c r="AT36" s="1897" t="str">
        <f>IF(AT35="","",VLOOKUP(AT35,'シフト記号表 (2)'!$C$6:$L$47,10,FALSE))</f>
        <v/>
      </c>
      <c r="AU36" s="1897" t="str">
        <f>IF(AU35="","",VLOOKUP(AU35,'シフト記号表 (2)'!$C$6:$L$47,10,FALSE))</f>
        <v/>
      </c>
      <c r="AV36" s="1897" t="str">
        <f>IF(AV35="","",VLOOKUP(AV35,'シフト記号表 (2)'!$C$6:$L$47,10,FALSE))</f>
        <v/>
      </c>
      <c r="AW36" s="1897" t="str">
        <f>IF(AW35="","",VLOOKUP(AW35,'シフト記号表 (2)'!$C$6:$L$47,10,FALSE))</f>
        <v/>
      </c>
      <c r="AX36" s="1912" t="str">
        <f>IF(AX35="","",VLOOKUP(AX35,'シフト記号表 (2)'!$C$6:$L$47,10,FALSE))</f>
        <v/>
      </c>
      <c r="AY36" s="1885" t="str">
        <f>IF(AY35="","",VLOOKUP(AY35,'シフト記号表 (2)'!$C$6:$L$47,10,FALSE))</f>
        <v/>
      </c>
      <c r="AZ36" s="1897" t="str">
        <f>IF(AZ35="","",VLOOKUP(AZ35,'シフト記号表 (2)'!$C$6:$L$47,10,FALSE))</f>
        <v/>
      </c>
      <c r="BA36" s="1897" t="str">
        <f>IF(BA35="","",VLOOKUP(BA35,'シフト記号表 (2)'!$C$6:$L$47,10,FALSE))</f>
        <v/>
      </c>
      <c r="BB36" s="1943">
        <f>IF($BE$3="４週",SUM(W36:AX36),IF($BE$3="暦月",SUM(W36:BA36),""))</f>
        <v>0</v>
      </c>
      <c r="BC36" s="1951"/>
      <c r="BD36" s="1960">
        <f>IF($BE$3="４週",BB36/4,IF($BE$3="暦月",(BB36/($BE$8/7)),""))</f>
        <v>0</v>
      </c>
      <c r="BE36" s="1951"/>
      <c r="BF36" s="1971"/>
      <c r="BG36" s="1976"/>
      <c r="BH36" s="1976"/>
      <c r="BI36" s="1976"/>
      <c r="BJ36" s="1987"/>
    </row>
    <row r="37" spans="2:62" ht="20.25" customHeight="1">
      <c r="B37" s="1742">
        <f>B35+1</f>
        <v>12</v>
      </c>
      <c r="C37" s="1756"/>
      <c r="D37" s="1767"/>
      <c r="E37" s="1774"/>
      <c r="F37" s="1779"/>
      <c r="G37" s="1774"/>
      <c r="H37" s="1779"/>
      <c r="I37" s="1788"/>
      <c r="J37" s="1802"/>
      <c r="K37" s="1808"/>
      <c r="L37" s="1824"/>
      <c r="M37" s="1824"/>
      <c r="N37" s="1767"/>
      <c r="O37" s="1831"/>
      <c r="P37" s="1836"/>
      <c r="Q37" s="1836"/>
      <c r="R37" s="1836"/>
      <c r="S37" s="1847"/>
      <c r="T37" s="1857" t="s">
        <v>770</v>
      </c>
      <c r="U37" s="1864"/>
      <c r="V37" s="1875"/>
      <c r="W37" s="1886"/>
      <c r="X37" s="1898"/>
      <c r="Y37" s="1898"/>
      <c r="Z37" s="1898"/>
      <c r="AA37" s="1898"/>
      <c r="AB37" s="1898"/>
      <c r="AC37" s="1913"/>
      <c r="AD37" s="1886"/>
      <c r="AE37" s="1898"/>
      <c r="AF37" s="1898"/>
      <c r="AG37" s="1898"/>
      <c r="AH37" s="1898"/>
      <c r="AI37" s="1898"/>
      <c r="AJ37" s="1913"/>
      <c r="AK37" s="1886"/>
      <c r="AL37" s="1898"/>
      <c r="AM37" s="1898"/>
      <c r="AN37" s="1898"/>
      <c r="AO37" s="1898"/>
      <c r="AP37" s="1898"/>
      <c r="AQ37" s="1913"/>
      <c r="AR37" s="1886"/>
      <c r="AS37" s="1898"/>
      <c r="AT37" s="1898"/>
      <c r="AU37" s="1898"/>
      <c r="AV37" s="1898"/>
      <c r="AW37" s="1898"/>
      <c r="AX37" s="1913"/>
      <c r="AY37" s="1886"/>
      <c r="AZ37" s="1898"/>
      <c r="BA37" s="1937"/>
      <c r="BB37" s="1944"/>
      <c r="BC37" s="1952"/>
      <c r="BD37" s="1961"/>
      <c r="BE37" s="1967"/>
      <c r="BF37" s="1972"/>
      <c r="BG37" s="1977"/>
      <c r="BH37" s="1977"/>
      <c r="BI37" s="1977"/>
      <c r="BJ37" s="1988"/>
    </row>
    <row r="38" spans="2:62" ht="20.25" customHeight="1">
      <c r="B38" s="1743"/>
      <c r="C38" s="1755"/>
      <c r="D38" s="1766"/>
      <c r="E38" s="1774"/>
      <c r="F38" s="1779">
        <f>C37</f>
        <v>0</v>
      </c>
      <c r="G38" s="1774"/>
      <c r="H38" s="1779">
        <f>I37</f>
        <v>0</v>
      </c>
      <c r="I38" s="1787"/>
      <c r="J38" s="1801"/>
      <c r="K38" s="1807"/>
      <c r="L38" s="1823"/>
      <c r="M38" s="1823"/>
      <c r="N38" s="1766"/>
      <c r="O38" s="1831"/>
      <c r="P38" s="1836"/>
      <c r="Q38" s="1836"/>
      <c r="R38" s="1836"/>
      <c r="S38" s="1847"/>
      <c r="T38" s="1856" t="s">
        <v>128</v>
      </c>
      <c r="U38" s="1863"/>
      <c r="V38" s="1874"/>
      <c r="W38" s="1885" t="str">
        <f>IF(W37="","",VLOOKUP(W37,'シフト記号表 (2)'!$C$6:$L$47,10,FALSE))</f>
        <v/>
      </c>
      <c r="X38" s="1897" t="str">
        <f>IF(X37="","",VLOOKUP(X37,'シフト記号表 (2)'!$C$6:$L$47,10,FALSE))</f>
        <v/>
      </c>
      <c r="Y38" s="1897" t="str">
        <f>IF(Y37="","",VLOOKUP(Y37,'シフト記号表 (2)'!$C$6:$L$47,10,FALSE))</f>
        <v/>
      </c>
      <c r="Z38" s="1897" t="str">
        <f>IF(Z37="","",VLOOKUP(Z37,'シフト記号表 (2)'!$C$6:$L$47,10,FALSE))</f>
        <v/>
      </c>
      <c r="AA38" s="1897" t="str">
        <f>IF(AA37="","",VLOOKUP(AA37,'シフト記号表 (2)'!$C$6:$L$47,10,FALSE))</f>
        <v/>
      </c>
      <c r="AB38" s="1897" t="str">
        <f>IF(AB37="","",VLOOKUP(AB37,'シフト記号表 (2)'!$C$6:$L$47,10,FALSE))</f>
        <v/>
      </c>
      <c r="AC38" s="1912" t="str">
        <f>IF(AC37="","",VLOOKUP(AC37,'シフト記号表 (2)'!$C$6:$L$47,10,FALSE))</f>
        <v/>
      </c>
      <c r="AD38" s="1885" t="str">
        <f>IF(AD37="","",VLOOKUP(AD37,'シフト記号表 (2)'!$C$6:$L$47,10,FALSE))</f>
        <v/>
      </c>
      <c r="AE38" s="1897" t="str">
        <f>IF(AE37="","",VLOOKUP(AE37,'シフト記号表 (2)'!$C$6:$L$47,10,FALSE))</f>
        <v/>
      </c>
      <c r="AF38" s="1897" t="str">
        <f>IF(AF37="","",VLOOKUP(AF37,'シフト記号表 (2)'!$C$6:$L$47,10,FALSE))</f>
        <v/>
      </c>
      <c r="AG38" s="1897" t="str">
        <f>IF(AG37="","",VLOOKUP(AG37,'シフト記号表 (2)'!$C$6:$L$47,10,FALSE))</f>
        <v/>
      </c>
      <c r="AH38" s="1897" t="str">
        <f>IF(AH37="","",VLOOKUP(AH37,'シフト記号表 (2)'!$C$6:$L$47,10,FALSE))</f>
        <v/>
      </c>
      <c r="AI38" s="1897" t="str">
        <f>IF(AI37="","",VLOOKUP(AI37,'シフト記号表 (2)'!$C$6:$L$47,10,FALSE))</f>
        <v/>
      </c>
      <c r="AJ38" s="1912" t="str">
        <f>IF(AJ37="","",VLOOKUP(AJ37,'シフト記号表 (2)'!$C$6:$L$47,10,FALSE))</f>
        <v/>
      </c>
      <c r="AK38" s="1885" t="str">
        <f>IF(AK37="","",VLOOKUP(AK37,'シフト記号表 (2)'!$C$6:$L$47,10,FALSE))</f>
        <v/>
      </c>
      <c r="AL38" s="1897" t="str">
        <f>IF(AL37="","",VLOOKUP(AL37,'シフト記号表 (2)'!$C$6:$L$47,10,FALSE))</f>
        <v/>
      </c>
      <c r="AM38" s="1897" t="str">
        <f>IF(AM37="","",VLOOKUP(AM37,'シフト記号表 (2)'!$C$6:$L$47,10,FALSE))</f>
        <v/>
      </c>
      <c r="AN38" s="1897" t="str">
        <f>IF(AN37="","",VLOOKUP(AN37,'シフト記号表 (2)'!$C$6:$L$47,10,FALSE))</f>
        <v/>
      </c>
      <c r="AO38" s="1897" t="str">
        <f>IF(AO37="","",VLOOKUP(AO37,'シフト記号表 (2)'!$C$6:$L$47,10,FALSE))</f>
        <v/>
      </c>
      <c r="AP38" s="1897" t="str">
        <f>IF(AP37="","",VLOOKUP(AP37,'シフト記号表 (2)'!$C$6:$L$47,10,FALSE))</f>
        <v/>
      </c>
      <c r="AQ38" s="1912" t="str">
        <f>IF(AQ37="","",VLOOKUP(AQ37,'シフト記号表 (2)'!$C$6:$L$47,10,FALSE))</f>
        <v/>
      </c>
      <c r="AR38" s="1885" t="str">
        <f>IF(AR37="","",VLOOKUP(AR37,'シフト記号表 (2)'!$C$6:$L$47,10,FALSE))</f>
        <v/>
      </c>
      <c r="AS38" s="1897" t="str">
        <f>IF(AS37="","",VLOOKUP(AS37,'シフト記号表 (2)'!$C$6:$L$47,10,FALSE))</f>
        <v/>
      </c>
      <c r="AT38" s="1897" t="str">
        <f>IF(AT37="","",VLOOKUP(AT37,'シフト記号表 (2)'!$C$6:$L$47,10,FALSE))</f>
        <v/>
      </c>
      <c r="AU38" s="1897" t="str">
        <f>IF(AU37="","",VLOOKUP(AU37,'シフト記号表 (2)'!$C$6:$L$47,10,FALSE))</f>
        <v/>
      </c>
      <c r="AV38" s="1897" t="str">
        <f>IF(AV37="","",VLOOKUP(AV37,'シフト記号表 (2)'!$C$6:$L$47,10,FALSE))</f>
        <v/>
      </c>
      <c r="AW38" s="1897" t="str">
        <f>IF(AW37="","",VLOOKUP(AW37,'シフト記号表 (2)'!$C$6:$L$47,10,FALSE))</f>
        <v/>
      </c>
      <c r="AX38" s="1912" t="str">
        <f>IF(AX37="","",VLOOKUP(AX37,'シフト記号表 (2)'!$C$6:$L$47,10,FALSE))</f>
        <v/>
      </c>
      <c r="AY38" s="1885" t="str">
        <f>IF(AY37="","",VLOOKUP(AY37,'シフト記号表 (2)'!$C$6:$L$47,10,FALSE))</f>
        <v/>
      </c>
      <c r="AZ38" s="1897" t="str">
        <f>IF(AZ37="","",VLOOKUP(AZ37,'シフト記号表 (2)'!$C$6:$L$47,10,FALSE))</f>
        <v/>
      </c>
      <c r="BA38" s="1897" t="str">
        <f>IF(BA37="","",VLOOKUP(BA37,'シフト記号表 (2)'!$C$6:$L$47,10,FALSE))</f>
        <v/>
      </c>
      <c r="BB38" s="1943">
        <f>IF($BE$3="４週",SUM(W38:AX38),IF($BE$3="暦月",SUM(W38:BA38),""))</f>
        <v>0</v>
      </c>
      <c r="BC38" s="1951"/>
      <c r="BD38" s="1960">
        <f>IF($BE$3="４週",BB38/4,IF($BE$3="暦月",(BB38/($BE$8/7)),""))</f>
        <v>0</v>
      </c>
      <c r="BE38" s="1951"/>
      <c r="BF38" s="1971"/>
      <c r="BG38" s="1976"/>
      <c r="BH38" s="1976"/>
      <c r="BI38" s="1976"/>
      <c r="BJ38" s="1987"/>
    </row>
    <row r="39" spans="2:62" ht="20.25" customHeight="1">
      <c r="B39" s="1742">
        <f>B37+1</f>
        <v>13</v>
      </c>
      <c r="C39" s="1756"/>
      <c r="D39" s="1767"/>
      <c r="E39" s="1774"/>
      <c r="F39" s="1779"/>
      <c r="G39" s="1774"/>
      <c r="H39" s="1779"/>
      <c r="I39" s="1788"/>
      <c r="J39" s="1802"/>
      <c r="K39" s="1808"/>
      <c r="L39" s="1824"/>
      <c r="M39" s="1824"/>
      <c r="N39" s="1767"/>
      <c r="O39" s="1831"/>
      <c r="P39" s="1836"/>
      <c r="Q39" s="1836"/>
      <c r="R39" s="1836"/>
      <c r="S39" s="1847"/>
      <c r="T39" s="1857" t="s">
        <v>770</v>
      </c>
      <c r="U39" s="1864"/>
      <c r="V39" s="1875"/>
      <c r="W39" s="1886"/>
      <c r="X39" s="1898"/>
      <c r="Y39" s="1898"/>
      <c r="Z39" s="1898"/>
      <c r="AA39" s="1898"/>
      <c r="AB39" s="1898"/>
      <c r="AC39" s="1913"/>
      <c r="AD39" s="1886"/>
      <c r="AE39" s="1898"/>
      <c r="AF39" s="1898"/>
      <c r="AG39" s="1898"/>
      <c r="AH39" s="1898"/>
      <c r="AI39" s="1898"/>
      <c r="AJ39" s="1913"/>
      <c r="AK39" s="1886"/>
      <c r="AL39" s="1898"/>
      <c r="AM39" s="1898"/>
      <c r="AN39" s="1898"/>
      <c r="AO39" s="1898"/>
      <c r="AP39" s="1898"/>
      <c r="AQ39" s="1913"/>
      <c r="AR39" s="1886"/>
      <c r="AS39" s="1898"/>
      <c r="AT39" s="1898"/>
      <c r="AU39" s="1898"/>
      <c r="AV39" s="1898"/>
      <c r="AW39" s="1898"/>
      <c r="AX39" s="1913"/>
      <c r="AY39" s="1886"/>
      <c r="AZ39" s="1898"/>
      <c r="BA39" s="1937"/>
      <c r="BB39" s="1944"/>
      <c r="BC39" s="1952"/>
      <c r="BD39" s="1961"/>
      <c r="BE39" s="1967"/>
      <c r="BF39" s="1972"/>
      <c r="BG39" s="1977"/>
      <c r="BH39" s="1977"/>
      <c r="BI39" s="1977"/>
      <c r="BJ39" s="1988"/>
    </row>
    <row r="40" spans="2:62" ht="20.25" customHeight="1">
      <c r="B40" s="1743"/>
      <c r="C40" s="1755"/>
      <c r="D40" s="1766"/>
      <c r="E40" s="1774"/>
      <c r="F40" s="1779">
        <f>C39</f>
        <v>0</v>
      </c>
      <c r="G40" s="1774"/>
      <c r="H40" s="1779">
        <f>I39</f>
        <v>0</v>
      </c>
      <c r="I40" s="1787"/>
      <c r="J40" s="1801"/>
      <c r="K40" s="1807"/>
      <c r="L40" s="1823"/>
      <c r="M40" s="1823"/>
      <c r="N40" s="1766"/>
      <c r="O40" s="1831"/>
      <c r="P40" s="1836"/>
      <c r="Q40" s="1836"/>
      <c r="R40" s="1836"/>
      <c r="S40" s="1847"/>
      <c r="T40" s="1856" t="s">
        <v>128</v>
      </c>
      <c r="U40" s="1863"/>
      <c r="V40" s="1874"/>
      <c r="W40" s="1885" t="str">
        <f>IF(W39="","",VLOOKUP(W39,'シフト記号表 (2)'!$C$6:$L$47,10,FALSE))</f>
        <v/>
      </c>
      <c r="X40" s="1897" t="str">
        <f>IF(X39="","",VLOOKUP(X39,'シフト記号表 (2)'!$C$6:$L$47,10,FALSE))</f>
        <v/>
      </c>
      <c r="Y40" s="1897" t="str">
        <f>IF(Y39="","",VLOOKUP(Y39,'シフト記号表 (2)'!$C$6:$L$47,10,FALSE))</f>
        <v/>
      </c>
      <c r="Z40" s="1897" t="str">
        <f>IF(Z39="","",VLOOKUP(Z39,'シフト記号表 (2)'!$C$6:$L$47,10,FALSE))</f>
        <v/>
      </c>
      <c r="AA40" s="1897" t="str">
        <f>IF(AA39="","",VLOOKUP(AA39,'シフト記号表 (2)'!$C$6:$L$47,10,FALSE))</f>
        <v/>
      </c>
      <c r="AB40" s="1897" t="str">
        <f>IF(AB39="","",VLOOKUP(AB39,'シフト記号表 (2)'!$C$6:$L$47,10,FALSE))</f>
        <v/>
      </c>
      <c r="AC40" s="1912" t="str">
        <f>IF(AC39="","",VLOOKUP(AC39,'シフト記号表 (2)'!$C$6:$L$47,10,FALSE))</f>
        <v/>
      </c>
      <c r="AD40" s="1885" t="str">
        <f>IF(AD39="","",VLOOKUP(AD39,'シフト記号表 (2)'!$C$6:$L$47,10,FALSE))</f>
        <v/>
      </c>
      <c r="AE40" s="1897" t="str">
        <f>IF(AE39="","",VLOOKUP(AE39,'シフト記号表 (2)'!$C$6:$L$47,10,FALSE))</f>
        <v/>
      </c>
      <c r="AF40" s="1897" t="str">
        <f>IF(AF39="","",VLOOKUP(AF39,'シフト記号表 (2)'!$C$6:$L$47,10,FALSE))</f>
        <v/>
      </c>
      <c r="AG40" s="1897" t="str">
        <f>IF(AG39="","",VLOOKUP(AG39,'シフト記号表 (2)'!$C$6:$L$47,10,FALSE))</f>
        <v/>
      </c>
      <c r="AH40" s="1897" t="str">
        <f>IF(AH39="","",VLOOKUP(AH39,'シフト記号表 (2)'!$C$6:$L$47,10,FALSE))</f>
        <v/>
      </c>
      <c r="AI40" s="1897" t="str">
        <f>IF(AI39="","",VLOOKUP(AI39,'シフト記号表 (2)'!$C$6:$L$47,10,FALSE))</f>
        <v/>
      </c>
      <c r="AJ40" s="1912" t="str">
        <f>IF(AJ39="","",VLOOKUP(AJ39,'シフト記号表 (2)'!$C$6:$L$47,10,FALSE))</f>
        <v/>
      </c>
      <c r="AK40" s="1885" t="str">
        <f>IF(AK39="","",VLOOKUP(AK39,'シフト記号表 (2)'!$C$6:$L$47,10,FALSE))</f>
        <v/>
      </c>
      <c r="AL40" s="1897" t="str">
        <f>IF(AL39="","",VLOOKUP(AL39,'シフト記号表 (2)'!$C$6:$L$47,10,FALSE))</f>
        <v/>
      </c>
      <c r="AM40" s="1897" t="str">
        <f>IF(AM39="","",VLOOKUP(AM39,'シフト記号表 (2)'!$C$6:$L$47,10,FALSE))</f>
        <v/>
      </c>
      <c r="AN40" s="1897" t="str">
        <f>IF(AN39="","",VLOOKUP(AN39,'シフト記号表 (2)'!$C$6:$L$47,10,FALSE))</f>
        <v/>
      </c>
      <c r="AO40" s="1897" t="str">
        <f>IF(AO39="","",VLOOKUP(AO39,'シフト記号表 (2)'!$C$6:$L$47,10,FALSE))</f>
        <v/>
      </c>
      <c r="AP40" s="1897" t="str">
        <f>IF(AP39="","",VLOOKUP(AP39,'シフト記号表 (2)'!$C$6:$L$47,10,FALSE))</f>
        <v/>
      </c>
      <c r="AQ40" s="1912" t="str">
        <f>IF(AQ39="","",VLOOKUP(AQ39,'シフト記号表 (2)'!$C$6:$L$47,10,FALSE))</f>
        <v/>
      </c>
      <c r="AR40" s="1885" t="str">
        <f>IF(AR39="","",VLOOKUP(AR39,'シフト記号表 (2)'!$C$6:$L$47,10,FALSE))</f>
        <v/>
      </c>
      <c r="AS40" s="1897" t="str">
        <f>IF(AS39="","",VLOOKUP(AS39,'シフト記号表 (2)'!$C$6:$L$47,10,FALSE))</f>
        <v/>
      </c>
      <c r="AT40" s="1897" t="str">
        <f>IF(AT39="","",VLOOKUP(AT39,'シフト記号表 (2)'!$C$6:$L$47,10,FALSE))</f>
        <v/>
      </c>
      <c r="AU40" s="1897" t="str">
        <f>IF(AU39="","",VLOOKUP(AU39,'シフト記号表 (2)'!$C$6:$L$47,10,FALSE))</f>
        <v/>
      </c>
      <c r="AV40" s="1897" t="str">
        <f>IF(AV39="","",VLOOKUP(AV39,'シフト記号表 (2)'!$C$6:$L$47,10,FALSE))</f>
        <v/>
      </c>
      <c r="AW40" s="1897" t="str">
        <f>IF(AW39="","",VLOOKUP(AW39,'シフト記号表 (2)'!$C$6:$L$47,10,FALSE))</f>
        <v/>
      </c>
      <c r="AX40" s="1912" t="str">
        <f>IF(AX39="","",VLOOKUP(AX39,'シフト記号表 (2)'!$C$6:$L$47,10,FALSE))</f>
        <v/>
      </c>
      <c r="AY40" s="1885" t="str">
        <f>IF(AY39="","",VLOOKUP(AY39,'シフト記号表 (2)'!$C$6:$L$47,10,FALSE))</f>
        <v/>
      </c>
      <c r="AZ40" s="1897" t="str">
        <f>IF(AZ39="","",VLOOKUP(AZ39,'シフト記号表 (2)'!$C$6:$L$47,10,FALSE))</f>
        <v/>
      </c>
      <c r="BA40" s="1897" t="str">
        <f>IF(BA39="","",VLOOKUP(BA39,'シフト記号表 (2)'!$C$6:$L$47,10,FALSE))</f>
        <v/>
      </c>
      <c r="BB40" s="1943">
        <f>IF($BE$3="４週",SUM(W40:AX40),IF($BE$3="暦月",SUM(W40:BA40),""))</f>
        <v>0</v>
      </c>
      <c r="BC40" s="1951"/>
      <c r="BD40" s="1960">
        <f>IF($BE$3="４週",BB40/4,IF($BE$3="暦月",(BB40/($BE$8/7)),""))</f>
        <v>0</v>
      </c>
      <c r="BE40" s="1951"/>
      <c r="BF40" s="1971"/>
      <c r="BG40" s="1976"/>
      <c r="BH40" s="1976"/>
      <c r="BI40" s="1976"/>
      <c r="BJ40" s="1987"/>
    </row>
    <row r="41" spans="2:62" ht="20.25" customHeight="1">
      <c r="B41" s="1742">
        <f>B39+1</f>
        <v>14</v>
      </c>
      <c r="C41" s="1756"/>
      <c r="D41" s="1767"/>
      <c r="E41" s="1774"/>
      <c r="F41" s="1779"/>
      <c r="G41" s="1774"/>
      <c r="H41" s="1779"/>
      <c r="I41" s="1788"/>
      <c r="J41" s="1802"/>
      <c r="K41" s="1808"/>
      <c r="L41" s="1824"/>
      <c r="M41" s="1824"/>
      <c r="N41" s="1767"/>
      <c r="O41" s="1831"/>
      <c r="P41" s="1836"/>
      <c r="Q41" s="1836"/>
      <c r="R41" s="1836"/>
      <c r="S41" s="1847"/>
      <c r="T41" s="1857" t="s">
        <v>770</v>
      </c>
      <c r="U41" s="1864"/>
      <c r="V41" s="1875"/>
      <c r="W41" s="1886"/>
      <c r="X41" s="1898"/>
      <c r="Y41" s="1898"/>
      <c r="Z41" s="1898"/>
      <c r="AA41" s="1898"/>
      <c r="AB41" s="1898"/>
      <c r="AC41" s="1913"/>
      <c r="AD41" s="1886"/>
      <c r="AE41" s="1898"/>
      <c r="AF41" s="1898"/>
      <c r="AG41" s="1898"/>
      <c r="AH41" s="1898"/>
      <c r="AI41" s="1898"/>
      <c r="AJ41" s="1913"/>
      <c r="AK41" s="1886"/>
      <c r="AL41" s="1898"/>
      <c r="AM41" s="1898"/>
      <c r="AN41" s="1898"/>
      <c r="AO41" s="1898"/>
      <c r="AP41" s="1898"/>
      <c r="AQ41" s="1913"/>
      <c r="AR41" s="1886"/>
      <c r="AS41" s="1898"/>
      <c r="AT41" s="1898"/>
      <c r="AU41" s="1898"/>
      <c r="AV41" s="1898"/>
      <c r="AW41" s="1898"/>
      <c r="AX41" s="1913"/>
      <c r="AY41" s="1886"/>
      <c r="AZ41" s="1898"/>
      <c r="BA41" s="1937"/>
      <c r="BB41" s="1944"/>
      <c r="BC41" s="1952"/>
      <c r="BD41" s="1961"/>
      <c r="BE41" s="1967"/>
      <c r="BF41" s="1972"/>
      <c r="BG41" s="1977"/>
      <c r="BH41" s="1977"/>
      <c r="BI41" s="1977"/>
      <c r="BJ41" s="1988"/>
    </row>
    <row r="42" spans="2:62" ht="20.25" customHeight="1">
      <c r="B42" s="1743"/>
      <c r="C42" s="1755"/>
      <c r="D42" s="1766"/>
      <c r="E42" s="1774"/>
      <c r="F42" s="1779">
        <f>C41</f>
        <v>0</v>
      </c>
      <c r="G42" s="1774"/>
      <c r="H42" s="1779">
        <f>I41</f>
        <v>0</v>
      </c>
      <c r="I42" s="1787"/>
      <c r="J42" s="1801"/>
      <c r="K42" s="1807"/>
      <c r="L42" s="1823"/>
      <c r="M42" s="1823"/>
      <c r="N42" s="1766"/>
      <c r="O42" s="1831"/>
      <c r="P42" s="1836"/>
      <c r="Q42" s="1836"/>
      <c r="R42" s="1836"/>
      <c r="S42" s="1847"/>
      <c r="T42" s="1856" t="s">
        <v>128</v>
      </c>
      <c r="U42" s="1863"/>
      <c r="V42" s="1874"/>
      <c r="W42" s="1885" t="str">
        <f>IF(W41="","",VLOOKUP(W41,'シフト記号表 (2)'!$C$6:$L$47,10,FALSE))</f>
        <v/>
      </c>
      <c r="X42" s="1897" t="str">
        <f>IF(X41="","",VLOOKUP(X41,'シフト記号表 (2)'!$C$6:$L$47,10,FALSE))</f>
        <v/>
      </c>
      <c r="Y42" s="1897" t="str">
        <f>IF(Y41="","",VLOOKUP(Y41,'シフト記号表 (2)'!$C$6:$L$47,10,FALSE))</f>
        <v/>
      </c>
      <c r="Z42" s="1897" t="str">
        <f>IF(Z41="","",VLOOKUP(Z41,'シフト記号表 (2)'!$C$6:$L$47,10,FALSE))</f>
        <v/>
      </c>
      <c r="AA42" s="1897" t="str">
        <f>IF(AA41="","",VLOOKUP(AA41,'シフト記号表 (2)'!$C$6:$L$47,10,FALSE))</f>
        <v/>
      </c>
      <c r="AB42" s="1897" t="str">
        <f>IF(AB41="","",VLOOKUP(AB41,'シフト記号表 (2)'!$C$6:$L$47,10,FALSE))</f>
        <v/>
      </c>
      <c r="AC42" s="1912" t="str">
        <f>IF(AC41="","",VLOOKUP(AC41,'シフト記号表 (2)'!$C$6:$L$47,10,FALSE))</f>
        <v/>
      </c>
      <c r="AD42" s="1885" t="str">
        <f>IF(AD41="","",VLOOKUP(AD41,'シフト記号表 (2)'!$C$6:$L$47,10,FALSE))</f>
        <v/>
      </c>
      <c r="AE42" s="1897" t="str">
        <f>IF(AE41="","",VLOOKUP(AE41,'シフト記号表 (2)'!$C$6:$L$47,10,FALSE))</f>
        <v/>
      </c>
      <c r="AF42" s="1897" t="str">
        <f>IF(AF41="","",VLOOKUP(AF41,'シフト記号表 (2)'!$C$6:$L$47,10,FALSE))</f>
        <v/>
      </c>
      <c r="AG42" s="1897" t="str">
        <f>IF(AG41="","",VLOOKUP(AG41,'シフト記号表 (2)'!$C$6:$L$47,10,FALSE))</f>
        <v/>
      </c>
      <c r="AH42" s="1897" t="str">
        <f>IF(AH41="","",VLOOKUP(AH41,'シフト記号表 (2)'!$C$6:$L$47,10,FALSE))</f>
        <v/>
      </c>
      <c r="AI42" s="1897" t="str">
        <f>IF(AI41="","",VLOOKUP(AI41,'シフト記号表 (2)'!$C$6:$L$47,10,FALSE))</f>
        <v/>
      </c>
      <c r="AJ42" s="1912" t="str">
        <f>IF(AJ41="","",VLOOKUP(AJ41,'シフト記号表 (2)'!$C$6:$L$47,10,FALSE))</f>
        <v/>
      </c>
      <c r="AK42" s="1885" t="str">
        <f>IF(AK41="","",VLOOKUP(AK41,'シフト記号表 (2)'!$C$6:$L$47,10,FALSE))</f>
        <v/>
      </c>
      <c r="AL42" s="1897" t="str">
        <f>IF(AL41="","",VLOOKUP(AL41,'シフト記号表 (2)'!$C$6:$L$47,10,FALSE))</f>
        <v/>
      </c>
      <c r="AM42" s="1897" t="str">
        <f>IF(AM41="","",VLOOKUP(AM41,'シフト記号表 (2)'!$C$6:$L$47,10,FALSE))</f>
        <v/>
      </c>
      <c r="AN42" s="1897" t="str">
        <f>IF(AN41="","",VLOOKUP(AN41,'シフト記号表 (2)'!$C$6:$L$47,10,FALSE))</f>
        <v/>
      </c>
      <c r="AO42" s="1897" t="str">
        <f>IF(AO41="","",VLOOKUP(AO41,'シフト記号表 (2)'!$C$6:$L$47,10,FALSE))</f>
        <v/>
      </c>
      <c r="AP42" s="1897" t="str">
        <f>IF(AP41="","",VLOOKUP(AP41,'シフト記号表 (2)'!$C$6:$L$47,10,FALSE))</f>
        <v/>
      </c>
      <c r="AQ42" s="1912" t="str">
        <f>IF(AQ41="","",VLOOKUP(AQ41,'シフト記号表 (2)'!$C$6:$L$47,10,FALSE))</f>
        <v/>
      </c>
      <c r="AR42" s="1885" t="str">
        <f>IF(AR41="","",VLOOKUP(AR41,'シフト記号表 (2)'!$C$6:$L$47,10,FALSE))</f>
        <v/>
      </c>
      <c r="AS42" s="1897" t="str">
        <f>IF(AS41="","",VLOOKUP(AS41,'シフト記号表 (2)'!$C$6:$L$47,10,FALSE))</f>
        <v/>
      </c>
      <c r="AT42" s="1897" t="str">
        <f>IF(AT41="","",VLOOKUP(AT41,'シフト記号表 (2)'!$C$6:$L$47,10,FALSE))</f>
        <v/>
      </c>
      <c r="AU42" s="1897" t="str">
        <f>IF(AU41="","",VLOOKUP(AU41,'シフト記号表 (2)'!$C$6:$L$47,10,FALSE))</f>
        <v/>
      </c>
      <c r="AV42" s="1897" t="str">
        <f>IF(AV41="","",VLOOKUP(AV41,'シフト記号表 (2)'!$C$6:$L$47,10,FALSE))</f>
        <v/>
      </c>
      <c r="AW42" s="1897" t="str">
        <f>IF(AW41="","",VLOOKUP(AW41,'シフト記号表 (2)'!$C$6:$L$47,10,FALSE))</f>
        <v/>
      </c>
      <c r="AX42" s="1912" t="str">
        <f>IF(AX41="","",VLOOKUP(AX41,'シフト記号表 (2)'!$C$6:$L$47,10,FALSE))</f>
        <v/>
      </c>
      <c r="AY42" s="1885" t="str">
        <f>IF(AY41="","",VLOOKUP(AY41,'シフト記号表 (2)'!$C$6:$L$47,10,FALSE))</f>
        <v/>
      </c>
      <c r="AZ42" s="1897" t="str">
        <f>IF(AZ41="","",VLOOKUP(AZ41,'シフト記号表 (2)'!$C$6:$L$47,10,FALSE))</f>
        <v/>
      </c>
      <c r="BA42" s="1897" t="str">
        <f>IF(BA41="","",VLOOKUP(BA41,'シフト記号表 (2)'!$C$6:$L$47,10,FALSE))</f>
        <v/>
      </c>
      <c r="BB42" s="1943">
        <f>IF($BE$3="４週",SUM(W42:AX42),IF($BE$3="暦月",SUM(W42:BA42),""))</f>
        <v>0</v>
      </c>
      <c r="BC42" s="1951"/>
      <c r="BD42" s="1960">
        <f>IF($BE$3="４週",BB42/4,IF($BE$3="暦月",(BB42/($BE$8/7)),""))</f>
        <v>0</v>
      </c>
      <c r="BE42" s="1951"/>
      <c r="BF42" s="1971"/>
      <c r="BG42" s="1976"/>
      <c r="BH42" s="1976"/>
      <c r="BI42" s="1976"/>
      <c r="BJ42" s="1987"/>
    </row>
    <row r="43" spans="2:62" ht="20.25" customHeight="1">
      <c r="B43" s="1742">
        <f>B41+1</f>
        <v>15</v>
      </c>
      <c r="C43" s="1756"/>
      <c r="D43" s="1767"/>
      <c r="E43" s="1774"/>
      <c r="F43" s="1779"/>
      <c r="G43" s="1774"/>
      <c r="H43" s="1779"/>
      <c r="I43" s="1788"/>
      <c r="J43" s="1802"/>
      <c r="K43" s="1808"/>
      <c r="L43" s="1824"/>
      <c r="M43" s="1824"/>
      <c r="N43" s="1767"/>
      <c r="O43" s="1831"/>
      <c r="P43" s="1836"/>
      <c r="Q43" s="1836"/>
      <c r="R43" s="1836"/>
      <c r="S43" s="1847"/>
      <c r="T43" s="1857" t="s">
        <v>770</v>
      </c>
      <c r="U43" s="1864"/>
      <c r="V43" s="1875"/>
      <c r="W43" s="1886"/>
      <c r="X43" s="1898"/>
      <c r="Y43" s="1898"/>
      <c r="Z43" s="1898"/>
      <c r="AA43" s="1898"/>
      <c r="AB43" s="1898"/>
      <c r="AC43" s="1913"/>
      <c r="AD43" s="1886"/>
      <c r="AE43" s="1898"/>
      <c r="AF43" s="1898"/>
      <c r="AG43" s="1898"/>
      <c r="AH43" s="1898"/>
      <c r="AI43" s="1898"/>
      <c r="AJ43" s="1913"/>
      <c r="AK43" s="1886"/>
      <c r="AL43" s="1898"/>
      <c r="AM43" s="1898"/>
      <c r="AN43" s="1898"/>
      <c r="AO43" s="1898"/>
      <c r="AP43" s="1898"/>
      <c r="AQ43" s="1913"/>
      <c r="AR43" s="1886"/>
      <c r="AS43" s="1898"/>
      <c r="AT43" s="1898"/>
      <c r="AU43" s="1898"/>
      <c r="AV43" s="1898"/>
      <c r="AW43" s="1898"/>
      <c r="AX43" s="1913"/>
      <c r="AY43" s="1886"/>
      <c r="AZ43" s="1898"/>
      <c r="BA43" s="1937"/>
      <c r="BB43" s="1944"/>
      <c r="BC43" s="1952"/>
      <c r="BD43" s="1961"/>
      <c r="BE43" s="1967"/>
      <c r="BF43" s="1972"/>
      <c r="BG43" s="1977"/>
      <c r="BH43" s="1977"/>
      <c r="BI43" s="1977"/>
      <c r="BJ43" s="1988"/>
    </row>
    <row r="44" spans="2:62" ht="20.25" customHeight="1">
      <c r="B44" s="1743"/>
      <c r="C44" s="1755"/>
      <c r="D44" s="1766"/>
      <c r="E44" s="1774"/>
      <c r="F44" s="1779">
        <f>C43</f>
        <v>0</v>
      </c>
      <c r="G44" s="1774"/>
      <c r="H44" s="1779">
        <f>I43</f>
        <v>0</v>
      </c>
      <c r="I44" s="1787"/>
      <c r="J44" s="1801"/>
      <c r="K44" s="1807"/>
      <c r="L44" s="1823"/>
      <c r="M44" s="1823"/>
      <c r="N44" s="1766"/>
      <c r="O44" s="1831"/>
      <c r="P44" s="1836"/>
      <c r="Q44" s="1836"/>
      <c r="R44" s="1836"/>
      <c r="S44" s="1847"/>
      <c r="T44" s="1856" t="s">
        <v>128</v>
      </c>
      <c r="U44" s="1863"/>
      <c r="V44" s="1874"/>
      <c r="W44" s="1885" t="str">
        <f>IF(W43="","",VLOOKUP(W43,'シフト記号表 (2)'!$C$6:$L$47,10,FALSE))</f>
        <v/>
      </c>
      <c r="X44" s="1897" t="str">
        <f>IF(X43="","",VLOOKUP(X43,'シフト記号表 (2)'!$C$6:$L$47,10,FALSE))</f>
        <v/>
      </c>
      <c r="Y44" s="1897" t="str">
        <f>IF(Y43="","",VLOOKUP(Y43,'シフト記号表 (2)'!$C$6:$L$47,10,FALSE))</f>
        <v/>
      </c>
      <c r="Z44" s="1897" t="str">
        <f>IF(Z43="","",VLOOKUP(Z43,'シフト記号表 (2)'!$C$6:$L$47,10,FALSE))</f>
        <v/>
      </c>
      <c r="AA44" s="1897" t="str">
        <f>IF(AA43="","",VLOOKUP(AA43,'シフト記号表 (2)'!$C$6:$L$47,10,FALSE))</f>
        <v/>
      </c>
      <c r="AB44" s="1897" t="str">
        <f>IF(AB43="","",VLOOKUP(AB43,'シフト記号表 (2)'!$C$6:$L$47,10,FALSE))</f>
        <v/>
      </c>
      <c r="AC44" s="1912" t="str">
        <f>IF(AC43="","",VLOOKUP(AC43,'シフト記号表 (2)'!$C$6:$L$47,10,FALSE))</f>
        <v/>
      </c>
      <c r="AD44" s="1885" t="str">
        <f>IF(AD43="","",VLOOKUP(AD43,'シフト記号表 (2)'!$C$6:$L$47,10,FALSE))</f>
        <v/>
      </c>
      <c r="AE44" s="1897" t="str">
        <f>IF(AE43="","",VLOOKUP(AE43,'シフト記号表 (2)'!$C$6:$L$47,10,FALSE))</f>
        <v/>
      </c>
      <c r="AF44" s="1897" t="str">
        <f>IF(AF43="","",VLOOKUP(AF43,'シフト記号表 (2)'!$C$6:$L$47,10,FALSE))</f>
        <v/>
      </c>
      <c r="AG44" s="1897" t="str">
        <f>IF(AG43="","",VLOOKUP(AG43,'シフト記号表 (2)'!$C$6:$L$47,10,FALSE))</f>
        <v/>
      </c>
      <c r="AH44" s="1897" t="str">
        <f>IF(AH43="","",VLOOKUP(AH43,'シフト記号表 (2)'!$C$6:$L$47,10,FALSE))</f>
        <v/>
      </c>
      <c r="AI44" s="1897" t="str">
        <f>IF(AI43="","",VLOOKUP(AI43,'シフト記号表 (2)'!$C$6:$L$47,10,FALSE))</f>
        <v/>
      </c>
      <c r="AJ44" s="1912" t="str">
        <f>IF(AJ43="","",VLOOKUP(AJ43,'シフト記号表 (2)'!$C$6:$L$47,10,FALSE))</f>
        <v/>
      </c>
      <c r="AK44" s="1885" t="str">
        <f>IF(AK43="","",VLOOKUP(AK43,'シフト記号表 (2)'!$C$6:$L$47,10,FALSE))</f>
        <v/>
      </c>
      <c r="AL44" s="1897" t="str">
        <f>IF(AL43="","",VLOOKUP(AL43,'シフト記号表 (2)'!$C$6:$L$47,10,FALSE))</f>
        <v/>
      </c>
      <c r="AM44" s="1897" t="str">
        <f>IF(AM43="","",VLOOKUP(AM43,'シフト記号表 (2)'!$C$6:$L$47,10,FALSE))</f>
        <v/>
      </c>
      <c r="AN44" s="1897" t="str">
        <f>IF(AN43="","",VLOOKUP(AN43,'シフト記号表 (2)'!$C$6:$L$47,10,FALSE))</f>
        <v/>
      </c>
      <c r="AO44" s="1897" t="str">
        <f>IF(AO43="","",VLOOKUP(AO43,'シフト記号表 (2)'!$C$6:$L$47,10,FALSE))</f>
        <v/>
      </c>
      <c r="AP44" s="1897" t="str">
        <f>IF(AP43="","",VLOOKUP(AP43,'シフト記号表 (2)'!$C$6:$L$47,10,FALSE))</f>
        <v/>
      </c>
      <c r="AQ44" s="1912" t="str">
        <f>IF(AQ43="","",VLOOKUP(AQ43,'シフト記号表 (2)'!$C$6:$L$47,10,FALSE))</f>
        <v/>
      </c>
      <c r="AR44" s="1885" t="str">
        <f>IF(AR43="","",VLOOKUP(AR43,'シフト記号表 (2)'!$C$6:$L$47,10,FALSE))</f>
        <v/>
      </c>
      <c r="AS44" s="1897" t="str">
        <f>IF(AS43="","",VLOOKUP(AS43,'シフト記号表 (2)'!$C$6:$L$47,10,FALSE))</f>
        <v/>
      </c>
      <c r="AT44" s="1897" t="str">
        <f>IF(AT43="","",VLOOKUP(AT43,'シフト記号表 (2)'!$C$6:$L$47,10,FALSE))</f>
        <v/>
      </c>
      <c r="AU44" s="1897" t="str">
        <f>IF(AU43="","",VLOOKUP(AU43,'シフト記号表 (2)'!$C$6:$L$47,10,FALSE))</f>
        <v/>
      </c>
      <c r="AV44" s="1897" t="str">
        <f>IF(AV43="","",VLOOKUP(AV43,'シフト記号表 (2)'!$C$6:$L$47,10,FALSE))</f>
        <v/>
      </c>
      <c r="AW44" s="1897" t="str">
        <f>IF(AW43="","",VLOOKUP(AW43,'シフト記号表 (2)'!$C$6:$L$47,10,FALSE))</f>
        <v/>
      </c>
      <c r="AX44" s="1912" t="str">
        <f>IF(AX43="","",VLOOKUP(AX43,'シフト記号表 (2)'!$C$6:$L$47,10,FALSE))</f>
        <v/>
      </c>
      <c r="AY44" s="1885" t="str">
        <f>IF(AY43="","",VLOOKUP(AY43,'シフト記号表 (2)'!$C$6:$L$47,10,FALSE))</f>
        <v/>
      </c>
      <c r="AZ44" s="1897" t="str">
        <f>IF(AZ43="","",VLOOKUP(AZ43,'シフト記号表 (2)'!$C$6:$L$47,10,FALSE))</f>
        <v/>
      </c>
      <c r="BA44" s="1897" t="str">
        <f>IF(BA43="","",VLOOKUP(BA43,'シフト記号表 (2)'!$C$6:$L$47,10,FALSE))</f>
        <v/>
      </c>
      <c r="BB44" s="1943">
        <f>IF($BE$3="４週",SUM(W44:AX44),IF($BE$3="暦月",SUM(W44:BA44),""))</f>
        <v>0</v>
      </c>
      <c r="BC44" s="1951"/>
      <c r="BD44" s="1960">
        <f>IF($BE$3="４週",BB44/4,IF($BE$3="暦月",(BB44/($BE$8/7)),""))</f>
        <v>0</v>
      </c>
      <c r="BE44" s="1951"/>
      <c r="BF44" s="1971"/>
      <c r="BG44" s="1976"/>
      <c r="BH44" s="1976"/>
      <c r="BI44" s="1976"/>
      <c r="BJ44" s="1987"/>
    </row>
    <row r="45" spans="2:62" ht="20.25" customHeight="1">
      <c r="B45" s="1742">
        <f>B43+1</f>
        <v>16</v>
      </c>
      <c r="C45" s="1756"/>
      <c r="D45" s="1767"/>
      <c r="E45" s="1774"/>
      <c r="F45" s="1779"/>
      <c r="G45" s="1774"/>
      <c r="H45" s="1779"/>
      <c r="I45" s="1788"/>
      <c r="J45" s="1802"/>
      <c r="K45" s="1808"/>
      <c r="L45" s="1824"/>
      <c r="M45" s="1824"/>
      <c r="N45" s="1767"/>
      <c r="O45" s="1831"/>
      <c r="P45" s="1836"/>
      <c r="Q45" s="1836"/>
      <c r="R45" s="1836"/>
      <c r="S45" s="1847"/>
      <c r="T45" s="1857" t="s">
        <v>770</v>
      </c>
      <c r="U45" s="1864"/>
      <c r="V45" s="1875"/>
      <c r="W45" s="1886"/>
      <c r="X45" s="1898"/>
      <c r="Y45" s="1898"/>
      <c r="Z45" s="1898"/>
      <c r="AA45" s="1898"/>
      <c r="AB45" s="1898"/>
      <c r="AC45" s="1913"/>
      <c r="AD45" s="1886"/>
      <c r="AE45" s="1898"/>
      <c r="AF45" s="1898"/>
      <c r="AG45" s="1898"/>
      <c r="AH45" s="1898"/>
      <c r="AI45" s="1898"/>
      <c r="AJ45" s="1913"/>
      <c r="AK45" s="1886"/>
      <c r="AL45" s="1898"/>
      <c r="AM45" s="1898"/>
      <c r="AN45" s="1898"/>
      <c r="AO45" s="1898"/>
      <c r="AP45" s="1898"/>
      <c r="AQ45" s="1913"/>
      <c r="AR45" s="1886"/>
      <c r="AS45" s="1898"/>
      <c r="AT45" s="1898"/>
      <c r="AU45" s="1898"/>
      <c r="AV45" s="1898"/>
      <c r="AW45" s="1898"/>
      <c r="AX45" s="1913"/>
      <c r="AY45" s="1886"/>
      <c r="AZ45" s="1898"/>
      <c r="BA45" s="1937"/>
      <c r="BB45" s="1944"/>
      <c r="BC45" s="1952"/>
      <c r="BD45" s="1961"/>
      <c r="BE45" s="1967"/>
      <c r="BF45" s="1972"/>
      <c r="BG45" s="1977"/>
      <c r="BH45" s="1977"/>
      <c r="BI45" s="1977"/>
      <c r="BJ45" s="1988"/>
    </row>
    <row r="46" spans="2:62" ht="20.25" customHeight="1">
      <c r="B46" s="1743"/>
      <c r="C46" s="1755"/>
      <c r="D46" s="1766"/>
      <c r="E46" s="1774"/>
      <c r="F46" s="1779">
        <f>C45</f>
        <v>0</v>
      </c>
      <c r="G46" s="1774"/>
      <c r="H46" s="1779">
        <f>I45</f>
        <v>0</v>
      </c>
      <c r="I46" s="1787"/>
      <c r="J46" s="1801"/>
      <c r="K46" s="1807"/>
      <c r="L46" s="1823"/>
      <c r="M46" s="1823"/>
      <c r="N46" s="1766"/>
      <c r="O46" s="1831"/>
      <c r="P46" s="1836"/>
      <c r="Q46" s="1836"/>
      <c r="R46" s="1836"/>
      <c r="S46" s="1847"/>
      <c r="T46" s="1856" t="s">
        <v>128</v>
      </c>
      <c r="U46" s="1863"/>
      <c r="V46" s="1874"/>
      <c r="W46" s="1885" t="str">
        <f>IF(W45="","",VLOOKUP(W45,'シフト記号表 (2)'!$C$6:$L$47,10,FALSE))</f>
        <v/>
      </c>
      <c r="X46" s="1897" t="str">
        <f>IF(X45="","",VLOOKUP(X45,'シフト記号表 (2)'!$C$6:$L$47,10,FALSE))</f>
        <v/>
      </c>
      <c r="Y46" s="1897" t="str">
        <f>IF(Y45="","",VLOOKUP(Y45,'シフト記号表 (2)'!$C$6:$L$47,10,FALSE))</f>
        <v/>
      </c>
      <c r="Z46" s="1897" t="str">
        <f>IF(Z45="","",VLOOKUP(Z45,'シフト記号表 (2)'!$C$6:$L$47,10,FALSE))</f>
        <v/>
      </c>
      <c r="AA46" s="1897" t="str">
        <f>IF(AA45="","",VLOOKUP(AA45,'シフト記号表 (2)'!$C$6:$L$47,10,FALSE))</f>
        <v/>
      </c>
      <c r="AB46" s="1897" t="str">
        <f>IF(AB45="","",VLOOKUP(AB45,'シフト記号表 (2)'!$C$6:$L$47,10,FALSE))</f>
        <v/>
      </c>
      <c r="AC46" s="1912" t="str">
        <f>IF(AC45="","",VLOOKUP(AC45,'シフト記号表 (2)'!$C$6:$L$47,10,FALSE))</f>
        <v/>
      </c>
      <c r="AD46" s="1885" t="str">
        <f>IF(AD45="","",VLOOKUP(AD45,'シフト記号表 (2)'!$C$6:$L$47,10,FALSE))</f>
        <v/>
      </c>
      <c r="AE46" s="1897" t="str">
        <f>IF(AE45="","",VLOOKUP(AE45,'シフト記号表 (2)'!$C$6:$L$47,10,FALSE))</f>
        <v/>
      </c>
      <c r="AF46" s="1897" t="str">
        <f>IF(AF45="","",VLOOKUP(AF45,'シフト記号表 (2)'!$C$6:$L$47,10,FALSE))</f>
        <v/>
      </c>
      <c r="AG46" s="1897" t="str">
        <f>IF(AG45="","",VLOOKUP(AG45,'シフト記号表 (2)'!$C$6:$L$47,10,FALSE))</f>
        <v/>
      </c>
      <c r="AH46" s="1897" t="str">
        <f>IF(AH45="","",VLOOKUP(AH45,'シフト記号表 (2)'!$C$6:$L$47,10,FALSE))</f>
        <v/>
      </c>
      <c r="AI46" s="1897" t="str">
        <f>IF(AI45="","",VLOOKUP(AI45,'シフト記号表 (2)'!$C$6:$L$47,10,FALSE))</f>
        <v/>
      </c>
      <c r="AJ46" s="1912" t="str">
        <f>IF(AJ45="","",VLOOKUP(AJ45,'シフト記号表 (2)'!$C$6:$L$47,10,FALSE))</f>
        <v/>
      </c>
      <c r="AK46" s="1885" t="str">
        <f>IF(AK45="","",VLOOKUP(AK45,'シフト記号表 (2)'!$C$6:$L$47,10,FALSE))</f>
        <v/>
      </c>
      <c r="AL46" s="1897" t="str">
        <f>IF(AL45="","",VLOOKUP(AL45,'シフト記号表 (2)'!$C$6:$L$47,10,FALSE))</f>
        <v/>
      </c>
      <c r="AM46" s="1897" t="str">
        <f>IF(AM45="","",VLOOKUP(AM45,'シフト記号表 (2)'!$C$6:$L$47,10,FALSE))</f>
        <v/>
      </c>
      <c r="AN46" s="1897" t="str">
        <f>IF(AN45="","",VLOOKUP(AN45,'シフト記号表 (2)'!$C$6:$L$47,10,FALSE))</f>
        <v/>
      </c>
      <c r="AO46" s="1897" t="str">
        <f>IF(AO45="","",VLOOKUP(AO45,'シフト記号表 (2)'!$C$6:$L$47,10,FALSE))</f>
        <v/>
      </c>
      <c r="AP46" s="1897" t="str">
        <f>IF(AP45="","",VLOOKUP(AP45,'シフト記号表 (2)'!$C$6:$L$47,10,FALSE))</f>
        <v/>
      </c>
      <c r="AQ46" s="1912" t="str">
        <f>IF(AQ45="","",VLOOKUP(AQ45,'シフト記号表 (2)'!$C$6:$L$47,10,FALSE))</f>
        <v/>
      </c>
      <c r="AR46" s="1885" t="str">
        <f>IF(AR45="","",VLOOKUP(AR45,'シフト記号表 (2)'!$C$6:$L$47,10,FALSE))</f>
        <v/>
      </c>
      <c r="AS46" s="1897" t="str">
        <f>IF(AS45="","",VLOOKUP(AS45,'シフト記号表 (2)'!$C$6:$L$47,10,FALSE))</f>
        <v/>
      </c>
      <c r="AT46" s="1897" t="str">
        <f>IF(AT45="","",VLOOKUP(AT45,'シフト記号表 (2)'!$C$6:$L$47,10,FALSE))</f>
        <v/>
      </c>
      <c r="AU46" s="1897" t="str">
        <f>IF(AU45="","",VLOOKUP(AU45,'シフト記号表 (2)'!$C$6:$L$47,10,FALSE))</f>
        <v/>
      </c>
      <c r="AV46" s="1897" t="str">
        <f>IF(AV45="","",VLOOKUP(AV45,'シフト記号表 (2)'!$C$6:$L$47,10,FALSE))</f>
        <v/>
      </c>
      <c r="AW46" s="1897" t="str">
        <f>IF(AW45="","",VLOOKUP(AW45,'シフト記号表 (2)'!$C$6:$L$47,10,FALSE))</f>
        <v/>
      </c>
      <c r="AX46" s="1912" t="str">
        <f>IF(AX45="","",VLOOKUP(AX45,'シフト記号表 (2)'!$C$6:$L$47,10,FALSE))</f>
        <v/>
      </c>
      <c r="AY46" s="1885" t="str">
        <f>IF(AY45="","",VLOOKUP(AY45,'シフト記号表 (2)'!$C$6:$L$47,10,FALSE))</f>
        <v/>
      </c>
      <c r="AZ46" s="1897" t="str">
        <f>IF(AZ45="","",VLOOKUP(AZ45,'シフト記号表 (2)'!$C$6:$L$47,10,FALSE))</f>
        <v/>
      </c>
      <c r="BA46" s="1897" t="str">
        <f>IF(BA45="","",VLOOKUP(BA45,'シフト記号表 (2)'!$C$6:$L$47,10,FALSE))</f>
        <v/>
      </c>
      <c r="BB46" s="1943">
        <f>IF($BE$3="４週",SUM(W46:AX46),IF($BE$3="暦月",SUM(W46:BA46),""))</f>
        <v>0</v>
      </c>
      <c r="BC46" s="1951"/>
      <c r="BD46" s="1960">
        <f>IF($BE$3="４週",BB46/4,IF($BE$3="暦月",(BB46/($BE$8/7)),""))</f>
        <v>0</v>
      </c>
      <c r="BE46" s="1951"/>
      <c r="BF46" s="1971"/>
      <c r="BG46" s="1976"/>
      <c r="BH46" s="1976"/>
      <c r="BI46" s="1976"/>
      <c r="BJ46" s="1987"/>
    </row>
    <row r="47" spans="2:62" ht="20.25" customHeight="1">
      <c r="B47" s="1742">
        <f>B45+1</f>
        <v>17</v>
      </c>
      <c r="C47" s="1756"/>
      <c r="D47" s="1767"/>
      <c r="E47" s="1774"/>
      <c r="F47" s="1779"/>
      <c r="G47" s="1774"/>
      <c r="H47" s="1779"/>
      <c r="I47" s="1788"/>
      <c r="J47" s="1802"/>
      <c r="K47" s="1808"/>
      <c r="L47" s="1824"/>
      <c r="M47" s="1824"/>
      <c r="N47" s="1767"/>
      <c r="O47" s="1831"/>
      <c r="P47" s="1836"/>
      <c r="Q47" s="1836"/>
      <c r="R47" s="1836"/>
      <c r="S47" s="1847"/>
      <c r="T47" s="1857" t="s">
        <v>770</v>
      </c>
      <c r="U47" s="1864"/>
      <c r="V47" s="1875"/>
      <c r="W47" s="1886"/>
      <c r="X47" s="1898"/>
      <c r="Y47" s="1898"/>
      <c r="Z47" s="1898"/>
      <c r="AA47" s="1898"/>
      <c r="AB47" s="1898"/>
      <c r="AC47" s="1913"/>
      <c r="AD47" s="1886"/>
      <c r="AE47" s="1898"/>
      <c r="AF47" s="1898"/>
      <c r="AG47" s="1898"/>
      <c r="AH47" s="1898"/>
      <c r="AI47" s="1898"/>
      <c r="AJ47" s="1913"/>
      <c r="AK47" s="1886"/>
      <c r="AL47" s="1898"/>
      <c r="AM47" s="1898"/>
      <c r="AN47" s="1898"/>
      <c r="AO47" s="1898"/>
      <c r="AP47" s="1898"/>
      <c r="AQ47" s="1913"/>
      <c r="AR47" s="1886"/>
      <c r="AS47" s="1898"/>
      <c r="AT47" s="1898"/>
      <c r="AU47" s="1898"/>
      <c r="AV47" s="1898"/>
      <c r="AW47" s="1898"/>
      <c r="AX47" s="1913"/>
      <c r="AY47" s="1886"/>
      <c r="AZ47" s="1898"/>
      <c r="BA47" s="1937"/>
      <c r="BB47" s="1944"/>
      <c r="BC47" s="1952"/>
      <c r="BD47" s="1961"/>
      <c r="BE47" s="1967"/>
      <c r="BF47" s="1972"/>
      <c r="BG47" s="1977"/>
      <c r="BH47" s="1977"/>
      <c r="BI47" s="1977"/>
      <c r="BJ47" s="1988"/>
    </row>
    <row r="48" spans="2:62" ht="20.25" customHeight="1">
      <c r="B48" s="1743"/>
      <c r="C48" s="1755"/>
      <c r="D48" s="1766"/>
      <c r="E48" s="1774"/>
      <c r="F48" s="1779">
        <f>C47</f>
        <v>0</v>
      </c>
      <c r="G48" s="1774"/>
      <c r="H48" s="1779">
        <f>I47</f>
        <v>0</v>
      </c>
      <c r="I48" s="1787"/>
      <c r="J48" s="1801"/>
      <c r="K48" s="1807"/>
      <c r="L48" s="1823"/>
      <c r="M48" s="1823"/>
      <c r="N48" s="1766"/>
      <c r="O48" s="1831"/>
      <c r="P48" s="1836"/>
      <c r="Q48" s="1836"/>
      <c r="R48" s="1836"/>
      <c r="S48" s="1847"/>
      <c r="T48" s="1856" t="s">
        <v>128</v>
      </c>
      <c r="U48" s="1863"/>
      <c r="V48" s="1874"/>
      <c r="W48" s="1885" t="str">
        <f>IF(W47="","",VLOOKUP(W47,'シフト記号表 (2)'!$C$6:$L$47,10,FALSE))</f>
        <v/>
      </c>
      <c r="X48" s="1897" t="str">
        <f>IF(X47="","",VLOOKUP(X47,'シフト記号表 (2)'!$C$6:$L$47,10,FALSE))</f>
        <v/>
      </c>
      <c r="Y48" s="1897" t="str">
        <f>IF(Y47="","",VLOOKUP(Y47,'シフト記号表 (2)'!$C$6:$L$47,10,FALSE))</f>
        <v/>
      </c>
      <c r="Z48" s="1897" t="str">
        <f>IF(Z47="","",VLOOKUP(Z47,'シフト記号表 (2)'!$C$6:$L$47,10,FALSE))</f>
        <v/>
      </c>
      <c r="AA48" s="1897" t="str">
        <f>IF(AA47="","",VLOOKUP(AA47,'シフト記号表 (2)'!$C$6:$L$47,10,FALSE))</f>
        <v/>
      </c>
      <c r="AB48" s="1897" t="str">
        <f>IF(AB47="","",VLOOKUP(AB47,'シフト記号表 (2)'!$C$6:$L$47,10,FALSE))</f>
        <v/>
      </c>
      <c r="AC48" s="1912" t="str">
        <f>IF(AC47="","",VLOOKUP(AC47,'シフト記号表 (2)'!$C$6:$L$47,10,FALSE))</f>
        <v/>
      </c>
      <c r="AD48" s="1885" t="str">
        <f>IF(AD47="","",VLOOKUP(AD47,'シフト記号表 (2)'!$C$6:$L$47,10,FALSE))</f>
        <v/>
      </c>
      <c r="AE48" s="1897" t="str">
        <f>IF(AE47="","",VLOOKUP(AE47,'シフト記号表 (2)'!$C$6:$L$47,10,FALSE))</f>
        <v/>
      </c>
      <c r="AF48" s="1897" t="str">
        <f>IF(AF47="","",VLOOKUP(AF47,'シフト記号表 (2)'!$C$6:$L$47,10,FALSE))</f>
        <v/>
      </c>
      <c r="AG48" s="1897" t="str">
        <f>IF(AG47="","",VLOOKUP(AG47,'シフト記号表 (2)'!$C$6:$L$47,10,FALSE))</f>
        <v/>
      </c>
      <c r="AH48" s="1897" t="str">
        <f>IF(AH47="","",VLOOKUP(AH47,'シフト記号表 (2)'!$C$6:$L$47,10,FALSE))</f>
        <v/>
      </c>
      <c r="AI48" s="1897" t="str">
        <f>IF(AI47="","",VLOOKUP(AI47,'シフト記号表 (2)'!$C$6:$L$47,10,FALSE))</f>
        <v/>
      </c>
      <c r="AJ48" s="1912" t="str">
        <f>IF(AJ47="","",VLOOKUP(AJ47,'シフト記号表 (2)'!$C$6:$L$47,10,FALSE))</f>
        <v/>
      </c>
      <c r="AK48" s="1885" t="str">
        <f>IF(AK47="","",VLOOKUP(AK47,'シフト記号表 (2)'!$C$6:$L$47,10,FALSE))</f>
        <v/>
      </c>
      <c r="AL48" s="1897" t="str">
        <f>IF(AL47="","",VLOOKUP(AL47,'シフト記号表 (2)'!$C$6:$L$47,10,FALSE))</f>
        <v/>
      </c>
      <c r="AM48" s="1897" t="str">
        <f>IF(AM47="","",VLOOKUP(AM47,'シフト記号表 (2)'!$C$6:$L$47,10,FALSE))</f>
        <v/>
      </c>
      <c r="AN48" s="1897" t="str">
        <f>IF(AN47="","",VLOOKUP(AN47,'シフト記号表 (2)'!$C$6:$L$47,10,FALSE))</f>
        <v/>
      </c>
      <c r="AO48" s="1897" t="str">
        <f>IF(AO47="","",VLOOKUP(AO47,'シフト記号表 (2)'!$C$6:$L$47,10,FALSE))</f>
        <v/>
      </c>
      <c r="AP48" s="1897" t="str">
        <f>IF(AP47="","",VLOOKUP(AP47,'シフト記号表 (2)'!$C$6:$L$47,10,FALSE))</f>
        <v/>
      </c>
      <c r="AQ48" s="1912" t="str">
        <f>IF(AQ47="","",VLOOKUP(AQ47,'シフト記号表 (2)'!$C$6:$L$47,10,FALSE))</f>
        <v/>
      </c>
      <c r="AR48" s="1885" t="str">
        <f>IF(AR47="","",VLOOKUP(AR47,'シフト記号表 (2)'!$C$6:$L$47,10,FALSE))</f>
        <v/>
      </c>
      <c r="AS48" s="1897" t="str">
        <f>IF(AS47="","",VLOOKUP(AS47,'シフト記号表 (2)'!$C$6:$L$47,10,FALSE))</f>
        <v/>
      </c>
      <c r="AT48" s="1897" t="str">
        <f>IF(AT47="","",VLOOKUP(AT47,'シフト記号表 (2)'!$C$6:$L$47,10,FALSE))</f>
        <v/>
      </c>
      <c r="AU48" s="1897" t="str">
        <f>IF(AU47="","",VLOOKUP(AU47,'シフト記号表 (2)'!$C$6:$L$47,10,FALSE))</f>
        <v/>
      </c>
      <c r="AV48" s="1897" t="str">
        <f>IF(AV47="","",VLOOKUP(AV47,'シフト記号表 (2)'!$C$6:$L$47,10,FALSE))</f>
        <v/>
      </c>
      <c r="AW48" s="1897" t="str">
        <f>IF(AW47="","",VLOOKUP(AW47,'シフト記号表 (2)'!$C$6:$L$47,10,FALSE))</f>
        <v/>
      </c>
      <c r="AX48" s="1912" t="str">
        <f>IF(AX47="","",VLOOKUP(AX47,'シフト記号表 (2)'!$C$6:$L$47,10,FALSE))</f>
        <v/>
      </c>
      <c r="AY48" s="1885" t="str">
        <f>IF(AY47="","",VLOOKUP(AY47,'シフト記号表 (2)'!$C$6:$L$47,10,FALSE))</f>
        <v/>
      </c>
      <c r="AZ48" s="1897" t="str">
        <f>IF(AZ47="","",VLOOKUP(AZ47,'シフト記号表 (2)'!$C$6:$L$47,10,FALSE))</f>
        <v/>
      </c>
      <c r="BA48" s="1897" t="str">
        <f>IF(BA47="","",VLOOKUP(BA47,'シフト記号表 (2)'!$C$6:$L$47,10,FALSE))</f>
        <v/>
      </c>
      <c r="BB48" s="1943">
        <f>IF($BE$3="４週",SUM(W48:AX48),IF($BE$3="暦月",SUM(W48:BA48),""))</f>
        <v>0</v>
      </c>
      <c r="BC48" s="1951"/>
      <c r="BD48" s="1960">
        <f>IF($BE$3="４週",BB48/4,IF($BE$3="暦月",(BB48/($BE$8/7)),""))</f>
        <v>0</v>
      </c>
      <c r="BE48" s="1951"/>
      <c r="BF48" s="1971"/>
      <c r="BG48" s="1976"/>
      <c r="BH48" s="1976"/>
      <c r="BI48" s="1976"/>
      <c r="BJ48" s="1987"/>
    </row>
    <row r="49" spans="2:62" ht="20.25" customHeight="1">
      <c r="B49" s="1742">
        <f>B47+1</f>
        <v>18</v>
      </c>
      <c r="C49" s="1756"/>
      <c r="D49" s="1767"/>
      <c r="E49" s="1774"/>
      <c r="F49" s="1779"/>
      <c r="G49" s="1774"/>
      <c r="H49" s="1779"/>
      <c r="I49" s="1788"/>
      <c r="J49" s="1802"/>
      <c r="K49" s="1808"/>
      <c r="L49" s="1824"/>
      <c r="M49" s="1824"/>
      <c r="N49" s="1767"/>
      <c r="O49" s="1831"/>
      <c r="P49" s="1836"/>
      <c r="Q49" s="1836"/>
      <c r="R49" s="1836"/>
      <c r="S49" s="1847"/>
      <c r="T49" s="1857" t="s">
        <v>770</v>
      </c>
      <c r="U49" s="1864"/>
      <c r="V49" s="1875"/>
      <c r="W49" s="1886"/>
      <c r="X49" s="1898"/>
      <c r="Y49" s="1898"/>
      <c r="Z49" s="1898"/>
      <c r="AA49" s="1898"/>
      <c r="AB49" s="1898"/>
      <c r="AC49" s="1913"/>
      <c r="AD49" s="1886"/>
      <c r="AE49" s="1898"/>
      <c r="AF49" s="1898"/>
      <c r="AG49" s="1898"/>
      <c r="AH49" s="1898"/>
      <c r="AI49" s="1898"/>
      <c r="AJ49" s="1913"/>
      <c r="AK49" s="1886"/>
      <c r="AL49" s="1898"/>
      <c r="AM49" s="1898"/>
      <c r="AN49" s="1898"/>
      <c r="AO49" s="1898"/>
      <c r="AP49" s="1898"/>
      <c r="AQ49" s="1913"/>
      <c r="AR49" s="1886"/>
      <c r="AS49" s="1898"/>
      <c r="AT49" s="1898"/>
      <c r="AU49" s="1898"/>
      <c r="AV49" s="1898"/>
      <c r="AW49" s="1898"/>
      <c r="AX49" s="1913"/>
      <c r="AY49" s="1886"/>
      <c r="AZ49" s="1898"/>
      <c r="BA49" s="1937"/>
      <c r="BB49" s="1944"/>
      <c r="BC49" s="1952"/>
      <c r="BD49" s="1961"/>
      <c r="BE49" s="1967"/>
      <c r="BF49" s="1972"/>
      <c r="BG49" s="1977"/>
      <c r="BH49" s="1977"/>
      <c r="BI49" s="1977"/>
      <c r="BJ49" s="1988"/>
    </row>
    <row r="50" spans="2:62" ht="20.25" customHeight="1">
      <c r="B50" s="1743"/>
      <c r="C50" s="1755"/>
      <c r="D50" s="1766"/>
      <c r="E50" s="1774"/>
      <c r="F50" s="1779">
        <f>C49</f>
        <v>0</v>
      </c>
      <c r="G50" s="1774"/>
      <c r="H50" s="1779">
        <f>I49</f>
        <v>0</v>
      </c>
      <c r="I50" s="1787"/>
      <c r="J50" s="1801"/>
      <c r="K50" s="1807"/>
      <c r="L50" s="1823"/>
      <c r="M50" s="1823"/>
      <c r="N50" s="1766"/>
      <c r="O50" s="1831"/>
      <c r="P50" s="1836"/>
      <c r="Q50" s="1836"/>
      <c r="R50" s="1836"/>
      <c r="S50" s="1847"/>
      <c r="T50" s="1856" t="s">
        <v>128</v>
      </c>
      <c r="U50" s="1863"/>
      <c r="V50" s="1874"/>
      <c r="W50" s="1885" t="str">
        <f>IF(W49="","",VLOOKUP(W49,'シフト記号表 (2)'!$C$6:$L$47,10,FALSE))</f>
        <v/>
      </c>
      <c r="X50" s="1897" t="str">
        <f>IF(X49="","",VLOOKUP(X49,'シフト記号表 (2)'!$C$6:$L$47,10,FALSE))</f>
        <v/>
      </c>
      <c r="Y50" s="1897" t="str">
        <f>IF(Y49="","",VLOOKUP(Y49,'シフト記号表 (2)'!$C$6:$L$47,10,FALSE))</f>
        <v/>
      </c>
      <c r="Z50" s="1897" t="str">
        <f>IF(Z49="","",VLOOKUP(Z49,'シフト記号表 (2)'!$C$6:$L$47,10,FALSE))</f>
        <v/>
      </c>
      <c r="AA50" s="1897" t="str">
        <f>IF(AA49="","",VLOOKUP(AA49,'シフト記号表 (2)'!$C$6:$L$47,10,FALSE))</f>
        <v/>
      </c>
      <c r="AB50" s="1897" t="str">
        <f>IF(AB49="","",VLOOKUP(AB49,'シフト記号表 (2)'!$C$6:$L$47,10,FALSE))</f>
        <v/>
      </c>
      <c r="AC50" s="1912" t="str">
        <f>IF(AC49="","",VLOOKUP(AC49,'シフト記号表 (2)'!$C$6:$L$47,10,FALSE))</f>
        <v/>
      </c>
      <c r="AD50" s="1885" t="str">
        <f>IF(AD49="","",VLOOKUP(AD49,'シフト記号表 (2)'!$C$6:$L$47,10,FALSE))</f>
        <v/>
      </c>
      <c r="AE50" s="1897" t="str">
        <f>IF(AE49="","",VLOOKUP(AE49,'シフト記号表 (2)'!$C$6:$L$47,10,FALSE))</f>
        <v/>
      </c>
      <c r="AF50" s="1897" t="str">
        <f>IF(AF49="","",VLOOKUP(AF49,'シフト記号表 (2)'!$C$6:$L$47,10,FALSE))</f>
        <v/>
      </c>
      <c r="AG50" s="1897" t="str">
        <f>IF(AG49="","",VLOOKUP(AG49,'シフト記号表 (2)'!$C$6:$L$47,10,FALSE))</f>
        <v/>
      </c>
      <c r="AH50" s="1897" t="str">
        <f>IF(AH49="","",VLOOKUP(AH49,'シフト記号表 (2)'!$C$6:$L$47,10,FALSE))</f>
        <v/>
      </c>
      <c r="AI50" s="1897" t="str">
        <f>IF(AI49="","",VLOOKUP(AI49,'シフト記号表 (2)'!$C$6:$L$47,10,FALSE))</f>
        <v/>
      </c>
      <c r="AJ50" s="1912" t="str">
        <f>IF(AJ49="","",VLOOKUP(AJ49,'シフト記号表 (2)'!$C$6:$L$47,10,FALSE))</f>
        <v/>
      </c>
      <c r="AK50" s="1885" t="str">
        <f>IF(AK49="","",VLOOKUP(AK49,'シフト記号表 (2)'!$C$6:$L$47,10,FALSE))</f>
        <v/>
      </c>
      <c r="AL50" s="1897" t="str">
        <f>IF(AL49="","",VLOOKUP(AL49,'シフト記号表 (2)'!$C$6:$L$47,10,FALSE))</f>
        <v/>
      </c>
      <c r="AM50" s="1897" t="str">
        <f>IF(AM49="","",VLOOKUP(AM49,'シフト記号表 (2)'!$C$6:$L$47,10,FALSE))</f>
        <v/>
      </c>
      <c r="AN50" s="1897" t="str">
        <f>IF(AN49="","",VLOOKUP(AN49,'シフト記号表 (2)'!$C$6:$L$47,10,FALSE))</f>
        <v/>
      </c>
      <c r="AO50" s="1897" t="str">
        <f>IF(AO49="","",VLOOKUP(AO49,'シフト記号表 (2)'!$C$6:$L$47,10,FALSE))</f>
        <v/>
      </c>
      <c r="AP50" s="1897" t="str">
        <f>IF(AP49="","",VLOOKUP(AP49,'シフト記号表 (2)'!$C$6:$L$47,10,FALSE))</f>
        <v/>
      </c>
      <c r="AQ50" s="1912" t="str">
        <f>IF(AQ49="","",VLOOKUP(AQ49,'シフト記号表 (2)'!$C$6:$L$47,10,FALSE))</f>
        <v/>
      </c>
      <c r="AR50" s="1885" t="str">
        <f>IF(AR49="","",VLOOKUP(AR49,'シフト記号表 (2)'!$C$6:$L$47,10,FALSE))</f>
        <v/>
      </c>
      <c r="AS50" s="1897" t="str">
        <f>IF(AS49="","",VLOOKUP(AS49,'シフト記号表 (2)'!$C$6:$L$47,10,FALSE))</f>
        <v/>
      </c>
      <c r="AT50" s="1897" t="str">
        <f>IF(AT49="","",VLOOKUP(AT49,'シフト記号表 (2)'!$C$6:$L$47,10,FALSE))</f>
        <v/>
      </c>
      <c r="AU50" s="1897" t="str">
        <f>IF(AU49="","",VLOOKUP(AU49,'シフト記号表 (2)'!$C$6:$L$47,10,FALSE))</f>
        <v/>
      </c>
      <c r="AV50" s="1897" t="str">
        <f>IF(AV49="","",VLOOKUP(AV49,'シフト記号表 (2)'!$C$6:$L$47,10,FALSE))</f>
        <v/>
      </c>
      <c r="AW50" s="1897" t="str">
        <f>IF(AW49="","",VLOOKUP(AW49,'シフト記号表 (2)'!$C$6:$L$47,10,FALSE))</f>
        <v/>
      </c>
      <c r="AX50" s="1912" t="str">
        <f>IF(AX49="","",VLOOKUP(AX49,'シフト記号表 (2)'!$C$6:$L$47,10,FALSE))</f>
        <v/>
      </c>
      <c r="AY50" s="1885" t="str">
        <f>IF(AY49="","",VLOOKUP(AY49,'シフト記号表 (2)'!$C$6:$L$47,10,FALSE))</f>
        <v/>
      </c>
      <c r="AZ50" s="1897" t="str">
        <f>IF(AZ49="","",VLOOKUP(AZ49,'シフト記号表 (2)'!$C$6:$L$47,10,FALSE))</f>
        <v/>
      </c>
      <c r="BA50" s="1897" t="str">
        <f>IF(BA49="","",VLOOKUP(BA49,'シフト記号表 (2)'!$C$6:$L$47,10,FALSE))</f>
        <v/>
      </c>
      <c r="BB50" s="1943">
        <f>IF($BE$3="４週",SUM(W50:AX50),IF($BE$3="暦月",SUM(W50:BA50),""))</f>
        <v>0</v>
      </c>
      <c r="BC50" s="1951"/>
      <c r="BD50" s="1960">
        <f>IF($BE$3="４週",BB50/4,IF($BE$3="暦月",(BB50/($BE$8/7)),""))</f>
        <v>0</v>
      </c>
      <c r="BE50" s="1951"/>
      <c r="BF50" s="1971"/>
      <c r="BG50" s="1976"/>
      <c r="BH50" s="1976"/>
      <c r="BI50" s="1976"/>
      <c r="BJ50" s="1987"/>
    </row>
    <row r="51" spans="2:62" ht="20.25" customHeight="1">
      <c r="B51" s="1742">
        <f>B49+1</f>
        <v>19</v>
      </c>
      <c r="C51" s="1756"/>
      <c r="D51" s="1767"/>
      <c r="E51" s="1775"/>
      <c r="F51" s="1780"/>
      <c r="G51" s="1775"/>
      <c r="H51" s="1780"/>
      <c r="I51" s="1788"/>
      <c r="J51" s="1802"/>
      <c r="K51" s="1808"/>
      <c r="L51" s="1824"/>
      <c r="M51" s="1824"/>
      <c r="N51" s="1767"/>
      <c r="O51" s="1831"/>
      <c r="P51" s="1836"/>
      <c r="Q51" s="1836"/>
      <c r="R51" s="1836"/>
      <c r="S51" s="1847"/>
      <c r="T51" s="1855" t="s">
        <v>770</v>
      </c>
      <c r="U51" s="1862"/>
      <c r="V51" s="1873"/>
      <c r="W51" s="1886"/>
      <c r="X51" s="1898"/>
      <c r="Y51" s="1898"/>
      <c r="Z51" s="1898"/>
      <c r="AA51" s="1898"/>
      <c r="AB51" s="1898"/>
      <c r="AC51" s="1913"/>
      <c r="AD51" s="1886"/>
      <c r="AE51" s="1898"/>
      <c r="AF51" s="1898"/>
      <c r="AG51" s="1898"/>
      <c r="AH51" s="1898"/>
      <c r="AI51" s="1898"/>
      <c r="AJ51" s="1913"/>
      <c r="AK51" s="1886"/>
      <c r="AL51" s="1898"/>
      <c r="AM51" s="1898"/>
      <c r="AN51" s="1898"/>
      <c r="AO51" s="1898"/>
      <c r="AP51" s="1898"/>
      <c r="AQ51" s="1913"/>
      <c r="AR51" s="1886"/>
      <c r="AS51" s="1898"/>
      <c r="AT51" s="1898"/>
      <c r="AU51" s="1898"/>
      <c r="AV51" s="1898"/>
      <c r="AW51" s="1898"/>
      <c r="AX51" s="1913"/>
      <c r="AY51" s="1886"/>
      <c r="AZ51" s="1898"/>
      <c r="BA51" s="1937"/>
      <c r="BB51" s="1944"/>
      <c r="BC51" s="1952"/>
      <c r="BD51" s="1961"/>
      <c r="BE51" s="1967"/>
      <c r="BF51" s="1972"/>
      <c r="BG51" s="1977"/>
      <c r="BH51" s="1977"/>
      <c r="BI51" s="1977"/>
      <c r="BJ51" s="1988"/>
    </row>
    <row r="52" spans="2:62" ht="20.25" customHeight="1">
      <c r="B52" s="1743"/>
      <c r="C52" s="1755"/>
      <c r="D52" s="1766"/>
      <c r="E52" s="1774"/>
      <c r="F52" s="1779">
        <f>C51</f>
        <v>0</v>
      </c>
      <c r="G52" s="1774"/>
      <c r="H52" s="1779">
        <f>I51</f>
        <v>0</v>
      </c>
      <c r="I52" s="1787"/>
      <c r="J52" s="1801"/>
      <c r="K52" s="1807"/>
      <c r="L52" s="1823"/>
      <c r="M52" s="1823"/>
      <c r="N52" s="1766"/>
      <c r="O52" s="1831"/>
      <c r="P52" s="1836"/>
      <c r="Q52" s="1836"/>
      <c r="R52" s="1836"/>
      <c r="S52" s="1847"/>
      <c r="T52" s="1856" t="s">
        <v>128</v>
      </c>
      <c r="U52" s="1861"/>
      <c r="V52" s="1872"/>
      <c r="W52" s="1885" t="str">
        <f>IF(W51="","",VLOOKUP(W51,'シフト記号表 (2)'!$C$6:$L$47,10,FALSE))</f>
        <v/>
      </c>
      <c r="X52" s="1897" t="str">
        <f>IF(X51="","",VLOOKUP(X51,'シフト記号表 (2)'!$C$6:$L$47,10,FALSE))</f>
        <v/>
      </c>
      <c r="Y52" s="1897" t="str">
        <f>IF(Y51="","",VLOOKUP(Y51,'シフト記号表 (2)'!$C$6:$L$47,10,FALSE))</f>
        <v/>
      </c>
      <c r="Z52" s="1897" t="str">
        <f>IF(Z51="","",VLOOKUP(Z51,'シフト記号表 (2)'!$C$6:$L$47,10,FALSE))</f>
        <v/>
      </c>
      <c r="AA52" s="1897" t="str">
        <f>IF(AA51="","",VLOOKUP(AA51,'シフト記号表 (2)'!$C$6:$L$47,10,FALSE))</f>
        <v/>
      </c>
      <c r="AB52" s="1897" t="str">
        <f>IF(AB51="","",VLOOKUP(AB51,'シフト記号表 (2)'!$C$6:$L$47,10,FALSE))</f>
        <v/>
      </c>
      <c r="AC52" s="1912" t="str">
        <f>IF(AC51="","",VLOOKUP(AC51,'シフト記号表 (2)'!$C$6:$L$47,10,FALSE))</f>
        <v/>
      </c>
      <c r="AD52" s="1885" t="str">
        <f>IF(AD51="","",VLOOKUP(AD51,'シフト記号表 (2)'!$C$6:$L$47,10,FALSE))</f>
        <v/>
      </c>
      <c r="AE52" s="1897" t="str">
        <f>IF(AE51="","",VLOOKUP(AE51,'シフト記号表 (2)'!$C$6:$L$47,10,FALSE))</f>
        <v/>
      </c>
      <c r="AF52" s="1897" t="str">
        <f>IF(AF51="","",VLOOKUP(AF51,'シフト記号表 (2)'!$C$6:$L$47,10,FALSE))</f>
        <v/>
      </c>
      <c r="AG52" s="1897" t="str">
        <f>IF(AG51="","",VLOOKUP(AG51,'シフト記号表 (2)'!$C$6:$L$47,10,FALSE))</f>
        <v/>
      </c>
      <c r="AH52" s="1897" t="str">
        <f>IF(AH51="","",VLOOKUP(AH51,'シフト記号表 (2)'!$C$6:$L$47,10,FALSE))</f>
        <v/>
      </c>
      <c r="AI52" s="1897" t="str">
        <f>IF(AI51="","",VLOOKUP(AI51,'シフト記号表 (2)'!$C$6:$L$47,10,FALSE))</f>
        <v/>
      </c>
      <c r="AJ52" s="1912" t="str">
        <f>IF(AJ51="","",VLOOKUP(AJ51,'シフト記号表 (2)'!$C$6:$L$47,10,FALSE))</f>
        <v/>
      </c>
      <c r="AK52" s="1885" t="str">
        <f>IF(AK51="","",VLOOKUP(AK51,'シフト記号表 (2)'!$C$6:$L$47,10,FALSE))</f>
        <v/>
      </c>
      <c r="AL52" s="1897" t="str">
        <f>IF(AL51="","",VLOOKUP(AL51,'シフト記号表 (2)'!$C$6:$L$47,10,FALSE))</f>
        <v/>
      </c>
      <c r="AM52" s="1897" t="str">
        <f>IF(AM51="","",VLOOKUP(AM51,'シフト記号表 (2)'!$C$6:$L$47,10,FALSE))</f>
        <v/>
      </c>
      <c r="AN52" s="1897" t="str">
        <f>IF(AN51="","",VLOOKUP(AN51,'シフト記号表 (2)'!$C$6:$L$47,10,FALSE))</f>
        <v/>
      </c>
      <c r="AO52" s="1897" t="str">
        <f>IF(AO51="","",VLOOKUP(AO51,'シフト記号表 (2)'!$C$6:$L$47,10,FALSE))</f>
        <v/>
      </c>
      <c r="AP52" s="1897" t="str">
        <f>IF(AP51="","",VLOOKUP(AP51,'シフト記号表 (2)'!$C$6:$L$47,10,FALSE))</f>
        <v/>
      </c>
      <c r="AQ52" s="1912" t="str">
        <f>IF(AQ51="","",VLOOKUP(AQ51,'シフト記号表 (2)'!$C$6:$L$47,10,FALSE))</f>
        <v/>
      </c>
      <c r="AR52" s="1885" t="str">
        <f>IF(AR51="","",VLOOKUP(AR51,'シフト記号表 (2)'!$C$6:$L$47,10,FALSE))</f>
        <v/>
      </c>
      <c r="AS52" s="1897" t="str">
        <f>IF(AS51="","",VLOOKUP(AS51,'シフト記号表 (2)'!$C$6:$L$47,10,FALSE))</f>
        <v/>
      </c>
      <c r="AT52" s="1897" t="str">
        <f>IF(AT51="","",VLOOKUP(AT51,'シフト記号表 (2)'!$C$6:$L$47,10,FALSE))</f>
        <v/>
      </c>
      <c r="AU52" s="1897" t="str">
        <f>IF(AU51="","",VLOOKUP(AU51,'シフト記号表 (2)'!$C$6:$L$47,10,FALSE))</f>
        <v/>
      </c>
      <c r="AV52" s="1897" t="str">
        <f>IF(AV51="","",VLOOKUP(AV51,'シフト記号表 (2)'!$C$6:$L$47,10,FALSE))</f>
        <v/>
      </c>
      <c r="AW52" s="1897" t="str">
        <f>IF(AW51="","",VLOOKUP(AW51,'シフト記号表 (2)'!$C$6:$L$47,10,FALSE))</f>
        <v/>
      </c>
      <c r="AX52" s="1912" t="str">
        <f>IF(AX51="","",VLOOKUP(AX51,'シフト記号表 (2)'!$C$6:$L$47,10,FALSE))</f>
        <v/>
      </c>
      <c r="AY52" s="1885" t="str">
        <f>IF(AY51="","",VLOOKUP(AY51,'シフト記号表 (2)'!$C$6:$L$47,10,FALSE))</f>
        <v/>
      </c>
      <c r="AZ52" s="1897" t="str">
        <f>IF(AZ51="","",VLOOKUP(AZ51,'シフト記号表 (2)'!$C$6:$L$47,10,FALSE))</f>
        <v/>
      </c>
      <c r="BA52" s="1897" t="str">
        <f>IF(BA51="","",VLOOKUP(BA51,'シフト記号表 (2)'!$C$6:$L$47,10,FALSE))</f>
        <v/>
      </c>
      <c r="BB52" s="1943">
        <f>IF($BE$3="４週",SUM(W52:AX52),IF($BE$3="暦月",SUM(W52:BA52),""))</f>
        <v>0</v>
      </c>
      <c r="BC52" s="1951"/>
      <c r="BD52" s="1960">
        <f>IF($BE$3="４週",BB52/4,IF($BE$3="暦月",(BB52/($BE$8/7)),""))</f>
        <v>0</v>
      </c>
      <c r="BE52" s="1951"/>
      <c r="BF52" s="1971"/>
      <c r="BG52" s="1976"/>
      <c r="BH52" s="1976"/>
      <c r="BI52" s="1976"/>
      <c r="BJ52" s="1987"/>
    </row>
    <row r="53" spans="2:62" ht="20.25" customHeight="1">
      <c r="B53" s="1742">
        <f>B51+1</f>
        <v>20</v>
      </c>
      <c r="C53" s="1756"/>
      <c r="D53" s="1767"/>
      <c r="E53" s="1775"/>
      <c r="F53" s="1780"/>
      <c r="G53" s="1775"/>
      <c r="H53" s="1780"/>
      <c r="I53" s="1788"/>
      <c r="J53" s="1802"/>
      <c r="K53" s="1808"/>
      <c r="L53" s="1824"/>
      <c r="M53" s="1824"/>
      <c r="N53" s="1767"/>
      <c r="O53" s="1831"/>
      <c r="P53" s="1836"/>
      <c r="Q53" s="1836"/>
      <c r="R53" s="1836"/>
      <c r="S53" s="1847"/>
      <c r="T53" s="1855" t="s">
        <v>770</v>
      </c>
      <c r="U53" s="1862"/>
      <c r="V53" s="1873"/>
      <c r="W53" s="1886"/>
      <c r="X53" s="1898"/>
      <c r="Y53" s="1898"/>
      <c r="Z53" s="1898"/>
      <c r="AA53" s="1898"/>
      <c r="AB53" s="1898"/>
      <c r="AC53" s="1913"/>
      <c r="AD53" s="1886"/>
      <c r="AE53" s="1898"/>
      <c r="AF53" s="1898"/>
      <c r="AG53" s="1898"/>
      <c r="AH53" s="1898"/>
      <c r="AI53" s="1898"/>
      <c r="AJ53" s="1913"/>
      <c r="AK53" s="1886"/>
      <c r="AL53" s="1898"/>
      <c r="AM53" s="1898"/>
      <c r="AN53" s="1898"/>
      <c r="AO53" s="1898"/>
      <c r="AP53" s="1898"/>
      <c r="AQ53" s="1913"/>
      <c r="AR53" s="1886"/>
      <c r="AS53" s="1898"/>
      <c r="AT53" s="1898"/>
      <c r="AU53" s="1898"/>
      <c r="AV53" s="1898"/>
      <c r="AW53" s="1898"/>
      <c r="AX53" s="1913"/>
      <c r="AY53" s="1886"/>
      <c r="AZ53" s="1898"/>
      <c r="BA53" s="1937"/>
      <c r="BB53" s="1944"/>
      <c r="BC53" s="1952"/>
      <c r="BD53" s="1961"/>
      <c r="BE53" s="1967"/>
      <c r="BF53" s="1972"/>
      <c r="BG53" s="1977"/>
      <c r="BH53" s="1977"/>
      <c r="BI53" s="1977"/>
      <c r="BJ53" s="1988"/>
    </row>
    <row r="54" spans="2:62" ht="20.25" customHeight="1">
      <c r="B54" s="1743"/>
      <c r="C54" s="1755"/>
      <c r="D54" s="1766"/>
      <c r="E54" s="1774"/>
      <c r="F54" s="1779">
        <f>C53</f>
        <v>0</v>
      </c>
      <c r="G54" s="1774"/>
      <c r="H54" s="1779">
        <f>I53</f>
        <v>0</v>
      </c>
      <c r="I54" s="1787"/>
      <c r="J54" s="1801"/>
      <c r="K54" s="1807"/>
      <c r="L54" s="1823"/>
      <c r="M54" s="1823"/>
      <c r="N54" s="1766"/>
      <c r="O54" s="1831"/>
      <c r="P54" s="1836"/>
      <c r="Q54" s="1836"/>
      <c r="R54" s="1836"/>
      <c r="S54" s="1847"/>
      <c r="T54" s="1856" t="s">
        <v>128</v>
      </c>
      <c r="U54" s="1863"/>
      <c r="V54" s="1874"/>
      <c r="W54" s="1885" t="str">
        <f>IF(W53="","",VLOOKUP(W53,'シフト記号表 (2)'!$C$6:$L$47,10,FALSE))</f>
        <v/>
      </c>
      <c r="X54" s="1897" t="str">
        <f>IF(X53="","",VLOOKUP(X53,'シフト記号表 (2)'!$C$6:$L$47,10,FALSE))</f>
        <v/>
      </c>
      <c r="Y54" s="1897" t="str">
        <f>IF(Y53="","",VLOOKUP(Y53,'シフト記号表 (2)'!$C$6:$L$47,10,FALSE))</f>
        <v/>
      </c>
      <c r="Z54" s="1897" t="str">
        <f>IF(Z53="","",VLOOKUP(Z53,'シフト記号表 (2)'!$C$6:$L$47,10,FALSE))</f>
        <v/>
      </c>
      <c r="AA54" s="1897" t="str">
        <f>IF(AA53="","",VLOOKUP(AA53,'シフト記号表 (2)'!$C$6:$L$47,10,FALSE))</f>
        <v/>
      </c>
      <c r="AB54" s="1897" t="str">
        <f>IF(AB53="","",VLOOKUP(AB53,'シフト記号表 (2)'!$C$6:$L$47,10,FALSE))</f>
        <v/>
      </c>
      <c r="AC54" s="1912" t="str">
        <f>IF(AC53="","",VLOOKUP(AC53,'シフト記号表 (2)'!$C$6:$L$47,10,FALSE))</f>
        <v/>
      </c>
      <c r="AD54" s="1885" t="str">
        <f>IF(AD53="","",VLOOKUP(AD53,'シフト記号表 (2)'!$C$6:$L$47,10,FALSE))</f>
        <v/>
      </c>
      <c r="AE54" s="1897" t="str">
        <f>IF(AE53="","",VLOOKUP(AE53,'シフト記号表 (2)'!$C$6:$L$47,10,FALSE))</f>
        <v/>
      </c>
      <c r="AF54" s="1897" t="str">
        <f>IF(AF53="","",VLOOKUP(AF53,'シフト記号表 (2)'!$C$6:$L$47,10,FALSE))</f>
        <v/>
      </c>
      <c r="AG54" s="1897" t="str">
        <f>IF(AG53="","",VLOOKUP(AG53,'シフト記号表 (2)'!$C$6:$L$47,10,FALSE))</f>
        <v/>
      </c>
      <c r="AH54" s="1897" t="str">
        <f>IF(AH53="","",VLOOKUP(AH53,'シフト記号表 (2)'!$C$6:$L$47,10,FALSE))</f>
        <v/>
      </c>
      <c r="AI54" s="1897" t="str">
        <f>IF(AI53="","",VLOOKUP(AI53,'シフト記号表 (2)'!$C$6:$L$47,10,FALSE))</f>
        <v/>
      </c>
      <c r="AJ54" s="1912" t="str">
        <f>IF(AJ53="","",VLOOKUP(AJ53,'シフト記号表 (2)'!$C$6:$L$47,10,FALSE))</f>
        <v/>
      </c>
      <c r="AK54" s="1885" t="str">
        <f>IF(AK53="","",VLOOKUP(AK53,'シフト記号表 (2)'!$C$6:$L$47,10,FALSE))</f>
        <v/>
      </c>
      <c r="AL54" s="1897" t="str">
        <f>IF(AL53="","",VLOOKUP(AL53,'シフト記号表 (2)'!$C$6:$L$47,10,FALSE))</f>
        <v/>
      </c>
      <c r="AM54" s="1897" t="str">
        <f>IF(AM53="","",VLOOKUP(AM53,'シフト記号表 (2)'!$C$6:$L$47,10,FALSE))</f>
        <v/>
      </c>
      <c r="AN54" s="1897" t="str">
        <f>IF(AN53="","",VLOOKUP(AN53,'シフト記号表 (2)'!$C$6:$L$47,10,FALSE))</f>
        <v/>
      </c>
      <c r="AO54" s="1897" t="str">
        <f>IF(AO53="","",VLOOKUP(AO53,'シフト記号表 (2)'!$C$6:$L$47,10,FALSE))</f>
        <v/>
      </c>
      <c r="AP54" s="1897" t="str">
        <f>IF(AP53="","",VLOOKUP(AP53,'シフト記号表 (2)'!$C$6:$L$47,10,FALSE))</f>
        <v/>
      </c>
      <c r="AQ54" s="1912" t="str">
        <f>IF(AQ53="","",VLOOKUP(AQ53,'シフト記号表 (2)'!$C$6:$L$47,10,FALSE))</f>
        <v/>
      </c>
      <c r="AR54" s="1885" t="str">
        <f>IF(AR53="","",VLOOKUP(AR53,'シフト記号表 (2)'!$C$6:$L$47,10,FALSE))</f>
        <v/>
      </c>
      <c r="AS54" s="1897" t="str">
        <f>IF(AS53="","",VLOOKUP(AS53,'シフト記号表 (2)'!$C$6:$L$47,10,FALSE))</f>
        <v/>
      </c>
      <c r="AT54" s="1897" t="str">
        <f>IF(AT53="","",VLOOKUP(AT53,'シフト記号表 (2)'!$C$6:$L$47,10,FALSE))</f>
        <v/>
      </c>
      <c r="AU54" s="1897" t="str">
        <f>IF(AU53="","",VLOOKUP(AU53,'シフト記号表 (2)'!$C$6:$L$47,10,FALSE))</f>
        <v/>
      </c>
      <c r="AV54" s="1897" t="str">
        <f>IF(AV53="","",VLOOKUP(AV53,'シフト記号表 (2)'!$C$6:$L$47,10,FALSE))</f>
        <v/>
      </c>
      <c r="AW54" s="1897" t="str">
        <f>IF(AW53="","",VLOOKUP(AW53,'シフト記号表 (2)'!$C$6:$L$47,10,FALSE))</f>
        <v/>
      </c>
      <c r="AX54" s="1912" t="str">
        <f>IF(AX53="","",VLOOKUP(AX53,'シフト記号表 (2)'!$C$6:$L$47,10,FALSE))</f>
        <v/>
      </c>
      <c r="AY54" s="1885" t="str">
        <f>IF(AY53="","",VLOOKUP(AY53,'シフト記号表 (2)'!$C$6:$L$47,10,FALSE))</f>
        <v/>
      </c>
      <c r="AZ54" s="1897" t="str">
        <f>IF(AZ53="","",VLOOKUP(AZ53,'シフト記号表 (2)'!$C$6:$L$47,10,FALSE))</f>
        <v/>
      </c>
      <c r="BA54" s="1897" t="str">
        <f>IF(BA53="","",VLOOKUP(BA53,'シフト記号表 (2)'!$C$6:$L$47,10,FALSE))</f>
        <v/>
      </c>
      <c r="BB54" s="1943">
        <f>IF($BE$3="４週",SUM(W54:AX54),IF($BE$3="暦月",SUM(W54:BA54),""))</f>
        <v>0</v>
      </c>
      <c r="BC54" s="1951"/>
      <c r="BD54" s="1960">
        <f>IF($BE$3="４週",BB54/4,IF($BE$3="暦月",(BB54/($BE$8/7)),""))</f>
        <v>0</v>
      </c>
      <c r="BE54" s="1951"/>
      <c r="BF54" s="1971"/>
      <c r="BG54" s="1976"/>
      <c r="BH54" s="1976"/>
      <c r="BI54" s="1976"/>
      <c r="BJ54" s="1987"/>
    </row>
    <row r="55" spans="2:62" ht="20.25" customHeight="1">
      <c r="B55" s="1742">
        <f>B53+1</f>
        <v>21</v>
      </c>
      <c r="C55" s="1756"/>
      <c r="D55" s="1767"/>
      <c r="E55" s="1774"/>
      <c r="F55" s="1779"/>
      <c r="G55" s="1774"/>
      <c r="H55" s="1779"/>
      <c r="I55" s="1788"/>
      <c r="J55" s="1802"/>
      <c r="K55" s="1808"/>
      <c r="L55" s="1824"/>
      <c r="M55" s="1824"/>
      <c r="N55" s="1767"/>
      <c r="O55" s="1831"/>
      <c r="P55" s="1836"/>
      <c r="Q55" s="1836"/>
      <c r="R55" s="1836"/>
      <c r="S55" s="1847"/>
      <c r="T55" s="1857" t="s">
        <v>770</v>
      </c>
      <c r="U55" s="1864"/>
      <c r="V55" s="1875"/>
      <c r="W55" s="1886"/>
      <c r="X55" s="1898"/>
      <c r="Y55" s="1898"/>
      <c r="Z55" s="1898"/>
      <c r="AA55" s="1898"/>
      <c r="AB55" s="1898"/>
      <c r="AC55" s="1913"/>
      <c r="AD55" s="1886"/>
      <c r="AE55" s="1898"/>
      <c r="AF55" s="1898"/>
      <c r="AG55" s="1898"/>
      <c r="AH55" s="1898"/>
      <c r="AI55" s="1898"/>
      <c r="AJ55" s="1913"/>
      <c r="AK55" s="1886"/>
      <c r="AL55" s="1898"/>
      <c r="AM55" s="1898"/>
      <c r="AN55" s="1898"/>
      <c r="AO55" s="1898"/>
      <c r="AP55" s="1898"/>
      <c r="AQ55" s="1913"/>
      <c r="AR55" s="1886"/>
      <c r="AS55" s="1898"/>
      <c r="AT55" s="1898"/>
      <c r="AU55" s="1898"/>
      <c r="AV55" s="1898"/>
      <c r="AW55" s="1898"/>
      <c r="AX55" s="1913"/>
      <c r="AY55" s="1886"/>
      <c r="AZ55" s="1898"/>
      <c r="BA55" s="1937"/>
      <c r="BB55" s="1944"/>
      <c r="BC55" s="1952"/>
      <c r="BD55" s="1961"/>
      <c r="BE55" s="1967"/>
      <c r="BF55" s="1972"/>
      <c r="BG55" s="1977"/>
      <c r="BH55" s="1977"/>
      <c r="BI55" s="1977"/>
      <c r="BJ55" s="1988"/>
    </row>
    <row r="56" spans="2:62" ht="20.25" customHeight="1">
      <c r="B56" s="1743"/>
      <c r="C56" s="1755"/>
      <c r="D56" s="1766"/>
      <c r="E56" s="1774"/>
      <c r="F56" s="1779">
        <f>C55</f>
        <v>0</v>
      </c>
      <c r="G56" s="1774"/>
      <c r="H56" s="1779">
        <f>I55</f>
        <v>0</v>
      </c>
      <c r="I56" s="1787"/>
      <c r="J56" s="1801"/>
      <c r="K56" s="1807"/>
      <c r="L56" s="1823"/>
      <c r="M56" s="1823"/>
      <c r="N56" s="1766"/>
      <c r="O56" s="1831"/>
      <c r="P56" s="1836"/>
      <c r="Q56" s="1836"/>
      <c r="R56" s="1836"/>
      <c r="S56" s="1847"/>
      <c r="T56" s="1856" t="s">
        <v>128</v>
      </c>
      <c r="U56" s="1863"/>
      <c r="V56" s="1874"/>
      <c r="W56" s="1885" t="str">
        <f>IF(W55="","",VLOOKUP(W55,'シフト記号表 (2)'!$C$6:$L$47,10,FALSE))</f>
        <v/>
      </c>
      <c r="X56" s="1897" t="str">
        <f>IF(X55="","",VLOOKUP(X55,'シフト記号表 (2)'!$C$6:$L$47,10,FALSE))</f>
        <v/>
      </c>
      <c r="Y56" s="1897" t="str">
        <f>IF(Y55="","",VLOOKUP(Y55,'シフト記号表 (2)'!$C$6:$L$47,10,FALSE))</f>
        <v/>
      </c>
      <c r="Z56" s="1897" t="str">
        <f>IF(Z55="","",VLOOKUP(Z55,'シフト記号表 (2)'!$C$6:$L$47,10,FALSE))</f>
        <v/>
      </c>
      <c r="AA56" s="1897" t="str">
        <f>IF(AA55="","",VLOOKUP(AA55,'シフト記号表 (2)'!$C$6:$L$47,10,FALSE))</f>
        <v/>
      </c>
      <c r="AB56" s="1897" t="str">
        <f>IF(AB55="","",VLOOKUP(AB55,'シフト記号表 (2)'!$C$6:$L$47,10,FALSE))</f>
        <v/>
      </c>
      <c r="AC56" s="1912" t="str">
        <f>IF(AC55="","",VLOOKUP(AC55,'シフト記号表 (2)'!$C$6:$L$47,10,FALSE))</f>
        <v/>
      </c>
      <c r="AD56" s="1885" t="str">
        <f>IF(AD55="","",VLOOKUP(AD55,'シフト記号表 (2)'!$C$6:$L$47,10,FALSE))</f>
        <v/>
      </c>
      <c r="AE56" s="1897" t="str">
        <f>IF(AE55="","",VLOOKUP(AE55,'シフト記号表 (2)'!$C$6:$L$47,10,FALSE))</f>
        <v/>
      </c>
      <c r="AF56" s="1897" t="str">
        <f>IF(AF55="","",VLOOKUP(AF55,'シフト記号表 (2)'!$C$6:$L$47,10,FALSE))</f>
        <v/>
      </c>
      <c r="AG56" s="1897" t="str">
        <f>IF(AG55="","",VLOOKUP(AG55,'シフト記号表 (2)'!$C$6:$L$47,10,FALSE))</f>
        <v/>
      </c>
      <c r="AH56" s="1897" t="str">
        <f>IF(AH55="","",VLOOKUP(AH55,'シフト記号表 (2)'!$C$6:$L$47,10,FALSE))</f>
        <v/>
      </c>
      <c r="AI56" s="1897" t="str">
        <f>IF(AI55="","",VLOOKUP(AI55,'シフト記号表 (2)'!$C$6:$L$47,10,FALSE))</f>
        <v/>
      </c>
      <c r="AJ56" s="1912" t="str">
        <f>IF(AJ55="","",VLOOKUP(AJ55,'シフト記号表 (2)'!$C$6:$L$47,10,FALSE))</f>
        <v/>
      </c>
      <c r="AK56" s="1885" t="str">
        <f>IF(AK55="","",VLOOKUP(AK55,'シフト記号表 (2)'!$C$6:$L$47,10,FALSE))</f>
        <v/>
      </c>
      <c r="AL56" s="1897" t="str">
        <f>IF(AL55="","",VLOOKUP(AL55,'シフト記号表 (2)'!$C$6:$L$47,10,FALSE))</f>
        <v/>
      </c>
      <c r="AM56" s="1897" t="str">
        <f>IF(AM55="","",VLOOKUP(AM55,'シフト記号表 (2)'!$C$6:$L$47,10,FALSE))</f>
        <v/>
      </c>
      <c r="AN56" s="1897" t="str">
        <f>IF(AN55="","",VLOOKUP(AN55,'シフト記号表 (2)'!$C$6:$L$47,10,FALSE))</f>
        <v/>
      </c>
      <c r="AO56" s="1897" t="str">
        <f>IF(AO55="","",VLOOKUP(AO55,'シフト記号表 (2)'!$C$6:$L$47,10,FALSE))</f>
        <v/>
      </c>
      <c r="AP56" s="1897" t="str">
        <f>IF(AP55="","",VLOOKUP(AP55,'シフト記号表 (2)'!$C$6:$L$47,10,FALSE))</f>
        <v/>
      </c>
      <c r="AQ56" s="1912" t="str">
        <f>IF(AQ55="","",VLOOKUP(AQ55,'シフト記号表 (2)'!$C$6:$L$47,10,FALSE))</f>
        <v/>
      </c>
      <c r="AR56" s="1885" t="str">
        <f>IF(AR55="","",VLOOKUP(AR55,'シフト記号表 (2)'!$C$6:$L$47,10,FALSE))</f>
        <v/>
      </c>
      <c r="AS56" s="1897" t="str">
        <f>IF(AS55="","",VLOOKUP(AS55,'シフト記号表 (2)'!$C$6:$L$47,10,FALSE))</f>
        <v/>
      </c>
      <c r="AT56" s="1897" t="str">
        <f>IF(AT55="","",VLOOKUP(AT55,'シフト記号表 (2)'!$C$6:$L$47,10,FALSE))</f>
        <v/>
      </c>
      <c r="AU56" s="1897" t="str">
        <f>IF(AU55="","",VLOOKUP(AU55,'シフト記号表 (2)'!$C$6:$L$47,10,FALSE))</f>
        <v/>
      </c>
      <c r="AV56" s="1897" t="str">
        <f>IF(AV55="","",VLOOKUP(AV55,'シフト記号表 (2)'!$C$6:$L$47,10,FALSE))</f>
        <v/>
      </c>
      <c r="AW56" s="1897" t="str">
        <f>IF(AW55="","",VLOOKUP(AW55,'シフト記号表 (2)'!$C$6:$L$47,10,FALSE))</f>
        <v/>
      </c>
      <c r="AX56" s="1912" t="str">
        <f>IF(AX55="","",VLOOKUP(AX55,'シフト記号表 (2)'!$C$6:$L$47,10,FALSE))</f>
        <v/>
      </c>
      <c r="AY56" s="1885" t="str">
        <f>IF(AY55="","",VLOOKUP(AY55,'シフト記号表 (2)'!$C$6:$L$47,10,FALSE))</f>
        <v/>
      </c>
      <c r="AZ56" s="1897" t="str">
        <f>IF(AZ55="","",VLOOKUP(AZ55,'シフト記号表 (2)'!$C$6:$L$47,10,FALSE))</f>
        <v/>
      </c>
      <c r="BA56" s="1897" t="str">
        <f>IF(BA55="","",VLOOKUP(BA55,'シフト記号表 (2)'!$C$6:$L$47,10,FALSE))</f>
        <v/>
      </c>
      <c r="BB56" s="1943">
        <f>IF($BE$3="４週",SUM(W56:AX56),IF($BE$3="暦月",SUM(W56:BA56),""))</f>
        <v>0</v>
      </c>
      <c r="BC56" s="1951"/>
      <c r="BD56" s="1960">
        <f>IF($BE$3="４週",BB56/4,IF($BE$3="暦月",(BB56/($BE$8/7)),""))</f>
        <v>0</v>
      </c>
      <c r="BE56" s="1951"/>
      <c r="BF56" s="1971"/>
      <c r="BG56" s="1976"/>
      <c r="BH56" s="1976"/>
      <c r="BI56" s="1976"/>
      <c r="BJ56" s="1987"/>
    </row>
    <row r="57" spans="2:62" ht="20.25" customHeight="1">
      <c r="B57" s="1742">
        <f>B55+1</f>
        <v>22</v>
      </c>
      <c r="C57" s="1756"/>
      <c r="D57" s="1767"/>
      <c r="E57" s="1774"/>
      <c r="F57" s="1779"/>
      <c r="G57" s="1774"/>
      <c r="H57" s="1779"/>
      <c r="I57" s="1788"/>
      <c r="J57" s="1802"/>
      <c r="K57" s="1808"/>
      <c r="L57" s="1824"/>
      <c r="M57" s="1824"/>
      <c r="N57" s="1767"/>
      <c r="O57" s="1831"/>
      <c r="P57" s="1836"/>
      <c r="Q57" s="1836"/>
      <c r="R57" s="1836"/>
      <c r="S57" s="1847"/>
      <c r="T57" s="1857" t="s">
        <v>770</v>
      </c>
      <c r="U57" s="1864"/>
      <c r="V57" s="1875"/>
      <c r="W57" s="1886"/>
      <c r="X57" s="1898"/>
      <c r="Y57" s="1898"/>
      <c r="Z57" s="1898"/>
      <c r="AA57" s="1898"/>
      <c r="AB57" s="1898"/>
      <c r="AC57" s="1913"/>
      <c r="AD57" s="1886"/>
      <c r="AE57" s="1898"/>
      <c r="AF57" s="1898"/>
      <c r="AG57" s="1898"/>
      <c r="AH57" s="1898"/>
      <c r="AI57" s="1898"/>
      <c r="AJ57" s="1913"/>
      <c r="AK57" s="1886"/>
      <c r="AL57" s="1898"/>
      <c r="AM57" s="1898"/>
      <c r="AN57" s="1898"/>
      <c r="AO57" s="1898"/>
      <c r="AP57" s="1898"/>
      <c r="AQ57" s="1913"/>
      <c r="AR57" s="1886"/>
      <c r="AS57" s="1898"/>
      <c r="AT57" s="1898"/>
      <c r="AU57" s="1898"/>
      <c r="AV57" s="1898"/>
      <c r="AW57" s="1898"/>
      <c r="AX57" s="1913"/>
      <c r="AY57" s="1886"/>
      <c r="AZ57" s="1898"/>
      <c r="BA57" s="1937"/>
      <c r="BB57" s="1944"/>
      <c r="BC57" s="1952"/>
      <c r="BD57" s="1961"/>
      <c r="BE57" s="1967"/>
      <c r="BF57" s="1972"/>
      <c r="BG57" s="1977"/>
      <c r="BH57" s="1977"/>
      <c r="BI57" s="1977"/>
      <c r="BJ57" s="1988"/>
    </row>
    <row r="58" spans="2:62" ht="20.25" customHeight="1">
      <c r="B58" s="1743"/>
      <c r="C58" s="1755"/>
      <c r="D58" s="1766"/>
      <c r="E58" s="1774"/>
      <c r="F58" s="1779">
        <f>C57</f>
        <v>0</v>
      </c>
      <c r="G58" s="1774"/>
      <c r="H58" s="1779">
        <f>I57</f>
        <v>0</v>
      </c>
      <c r="I58" s="1787"/>
      <c r="J58" s="1801"/>
      <c r="K58" s="1807"/>
      <c r="L58" s="1823"/>
      <c r="M58" s="1823"/>
      <c r="N58" s="1766"/>
      <c r="O58" s="1831"/>
      <c r="P58" s="1836"/>
      <c r="Q58" s="1836"/>
      <c r="R58" s="1836"/>
      <c r="S58" s="1847"/>
      <c r="T58" s="1856" t="s">
        <v>128</v>
      </c>
      <c r="U58" s="1863"/>
      <c r="V58" s="1874"/>
      <c r="W58" s="1885" t="str">
        <f>IF(W57="","",VLOOKUP(W57,'シフト記号表 (2)'!$C$6:$L$47,10,FALSE))</f>
        <v/>
      </c>
      <c r="X58" s="1897" t="str">
        <f>IF(X57="","",VLOOKUP(X57,'シフト記号表 (2)'!$C$6:$L$47,10,FALSE))</f>
        <v/>
      </c>
      <c r="Y58" s="1897" t="str">
        <f>IF(Y57="","",VLOOKUP(Y57,'シフト記号表 (2)'!$C$6:$L$47,10,FALSE))</f>
        <v/>
      </c>
      <c r="Z58" s="1897" t="str">
        <f>IF(Z57="","",VLOOKUP(Z57,'シフト記号表 (2)'!$C$6:$L$47,10,FALSE))</f>
        <v/>
      </c>
      <c r="AA58" s="1897" t="str">
        <f>IF(AA57="","",VLOOKUP(AA57,'シフト記号表 (2)'!$C$6:$L$47,10,FALSE))</f>
        <v/>
      </c>
      <c r="AB58" s="1897" t="str">
        <f>IF(AB57="","",VLOOKUP(AB57,'シフト記号表 (2)'!$C$6:$L$47,10,FALSE))</f>
        <v/>
      </c>
      <c r="AC58" s="1912" t="str">
        <f>IF(AC57="","",VLOOKUP(AC57,'シフト記号表 (2)'!$C$6:$L$47,10,FALSE))</f>
        <v/>
      </c>
      <c r="AD58" s="1885" t="str">
        <f>IF(AD57="","",VLOOKUP(AD57,'シフト記号表 (2)'!$C$6:$L$47,10,FALSE))</f>
        <v/>
      </c>
      <c r="AE58" s="1897" t="str">
        <f>IF(AE57="","",VLOOKUP(AE57,'シフト記号表 (2)'!$C$6:$L$47,10,FALSE))</f>
        <v/>
      </c>
      <c r="AF58" s="1897" t="str">
        <f>IF(AF57="","",VLOOKUP(AF57,'シフト記号表 (2)'!$C$6:$L$47,10,FALSE))</f>
        <v/>
      </c>
      <c r="AG58" s="1897" t="str">
        <f>IF(AG57="","",VLOOKUP(AG57,'シフト記号表 (2)'!$C$6:$L$47,10,FALSE))</f>
        <v/>
      </c>
      <c r="AH58" s="1897" t="str">
        <f>IF(AH57="","",VLOOKUP(AH57,'シフト記号表 (2)'!$C$6:$L$47,10,FALSE))</f>
        <v/>
      </c>
      <c r="AI58" s="1897" t="str">
        <f>IF(AI57="","",VLOOKUP(AI57,'シフト記号表 (2)'!$C$6:$L$47,10,FALSE))</f>
        <v/>
      </c>
      <c r="AJ58" s="1912" t="str">
        <f>IF(AJ57="","",VLOOKUP(AJ57,'シフト記号表 (2)'!$C$6:$L$47,10,FALSE))</f>
        <v/>
      </c>
      <c r="AK58" s="1885" t="str">
        <f>IF(AK57="","",VLOOKUP(AK57,'シフト記号表 (2)'!$C$6:$L$47,10,FALSE))</f>
        <v/>
      </c>
      <c r="AL58" s="1897" t="str">
        <f>IF(AL57="","",VLOOKUP(AL57,'シフト記号表 (2)'!$C$6:$L$47,10,FALSE))</f>
        <v/>
      </c>
      <c r="AM58" s="1897" t="str">
        <f>IF(AM57="","",VLOOKUP(AM57,'シフト記号表 (2)'!$C$6:$L$47,10,FALSE))</f>
        <v/>
      </c>
      <c r="AN58" s="1897" t="str">
        <f>IF(AN57="","",VLOOKUP(AN57,'シフト記号表 (2)'!$C$6:$L$47,10,FALSE))</f>
        <v/>
      </c>
      <c r="AO58" s="1897" t="str">
        <f>IF(AO57="","",VLOOKUP(AO57,'シフト記号表 (2)'!$C$6:$L$47,10,FALSE))</f>
        <v/>
      </c>
      <c r="AP58" s="1897" t="str">
        <f>IF(AP57="","",VLOOKUP(AP57,'シフト記号表 (2)'!$C$6:$L$47,10,FALSE))</f>
        <v/>
      </c>
      <c r="AQ58" s="1912" t="str">
        <f>IF(AQ57="","",VLOOKUP(AQ57,'シフト記号表 (2)'!$C$6:$L$47,10,FALSE))</f>
        <v/>
      </c>
      <c r="AR58" s="1885" t="str">
        <f>IF(AR57="","",VLOOKUP(AR57,'シフト記号表 (2)'!$C$6:$L$47,10,FALSE))</f>
        <v/>
      </c>
      <c r="AS58" s="1897" t="str">
        <f>IF(AS57="","",VLOOKUP(AS57,'シフト記号表 (2)'!$C$6:$L$47,10,FALSE))</f>
        <v/>
      </c>
      <c r="AT58" s="1897" t="str">
        <f>IF(AT57="","",VLOOKUP(AT57,'シフト記号表 (2)'!$C$6:$L$47,10,FALSE))</f>
        <v/>
      </c>
      <c r="AU58" s="1897" t="str">
        <f>IF(AU57="","",VLOOKUP(AU57,'シフト記号表 (2)'!$C$6:$L$47,10,FALSE))</f>
        <v/>
      </c>
      <c r="AV58" s="1897" t="str">
        <f>IF(AV57="","",VLOOKUP(AV57,'シフト記号表 (2)'!$C$6:$L$47,10,FALSE))</f>
        <v/>
      </c>
      <c r="AW58" s="1897" t="str">
        <f>IF(AW57="","",VLOOKUP(AW57,'シフト記号表 (2)'!$C$6:$L$47,10,FALSE))</f>
        <v/>
      </c>
      <c r="AX58" s="1912" t="str">
        <f>IF(AX57="","",VLOOKUP(AX57,'シフト記号表 (2)'!$C$6:$L$47,10,FALSE))</f>
        <v/>
      </c>
      <c r="AY58" s="1885" t="str">
        <f>IF(AY57="","",VLOOKUP(AY57,'シフト記号表 (2)'!$C$6:$L$47,10,FALSE))</f>
        <v/>
      </c>
      <c r="AZ58" s="1897" t="str">
        <f>IF(AZ57="","",VLOOKUP(AZ57,'シフト記号表 (2)'!$C$6:$L$47,10,FALSE))</f>
        <v/>
      </c>
      <c r="BA58" s="1897" t="str">
        <f>IF(BA57="","",VLOOKUP(BA57,'シフト記号表 (2)'!$C$6:$L$47,10,FALSE))</f>
        <v/>
      </c>
      <c r="BB58" s="1943">
        <f>IF($BE$3="４週",SUM(W58:AX58),IF($BE$3="暦月",SUM(W58:BA58),""))</f>
        <v>0</v>
      </c>
      <c r="BC58" s="1951"/>
      <c r="BD58" s="1960">
        <f>IF($BE$3="４週",BB58/4,IF($BE$3="暦月",(BB58/($BE$8/7)),""))</f>
        <v>0</v>
      </c>
      <c r="BE58" s="1951"/>
      <c r="BF58" s="1971"/>
      <c r="BG58" s="1976"/>
      <c r="BH58" s="1976"/>
      <c r="BI58" s="1976"/>
      <c r="BJ58" s="1987"/>
    </row>
    <row r="59" spans="2:62" ht="20.25" customHeight="1">
      <c r="B59" s="1742">
        <f>B57+1</f>
        <v>23</v>
      </c>
      <c r="C59" s="1756"/>
      <c r="D59" s="1767"/>
      <c r="E59" s="1774"/>
      <c r="F59" s="1779"/>
      <c r="G59" s="1774"/>
      <c r="H59" s="1779"/>
      <c r="I59" s="1788"/>
      <c r="J59" s="1802"/>
      <c r="K59" s="1808"/>
      <c r="L59" s="1824"/>
      <c r="M59" s="1824"/>
      <c r="N59" s="1767"/>
      <c r="O59" s="1831"/>
      <c r="P59" s="1836"/>
      <c r="Q59" s="1836"/>
      <c r="R59" s="1836"/>
      <c r="S59" s="1847"/>
      <c r="T59" s="1857" t="s">
        <v>770</v>
      </c>
      <c r="U59" s="1864"/>
      <c r="V59" s="1875"/>
      <c r="W59" s="1886"/>
      <c r="X59" s="1898"/>
      <c r="Y59" s="1898"/>
      <c r="Z59" s="1898"/>
      <c r="AA59" s="1898"/>
      <c r="AB59" s="1898"/>
      <c r="AC59" s="1913"/>
      <c r="AD59" s="1886"/>
      <c r="AE59" s="1898"/>
      <c r="AF59" s="1898"/>
      <c r="AG59" s="1898"/>
      <c r="AH59" s="1898"/>
      <c r="AI59" s="1898"/>
      <c r="AJ59" s="1913"/>
      <c r="AK59" s="1886"/>
      <c r="AL59" s="1898"/>
      <c r="AM59" s="1898"/>
      <c r="AN59" s="1898"/>
      <c r="AO59" s="1898"/>
      <c r="AP59" s="1898"/>
      <c r="AQ59" s="1913"/>
      <c r="AR59" s="1886"/>
      <c r="AS59" s="1898"/>
      <c r="AT59" s="1898"/>
      <c r="AU59" s="1898"/>
      <c r="AV59" s="1898"/>
      <c r="AW59" s="1898"/>
      <c r="AX59" s="1913"/>
      <c r="AY59" s="1886"/>
      <c r="AZ59" s="1898"/>
      <c r="BA59" s="1937"/>
      <c r="BB59" s="1944"/>
      <c r="BC59" s="1952"/>
      <c r="BD59" s="1961"/>
      <c r="BE59" s="1967"/>
      <c r="BF59" s="1972"/>
      <c r="BG59" s="1977"/>
      <c r="BH59" s="1977"/>
      <c r="BI59" s="1977"/>
      <c r="BJ59" s="1988"/>
    </row>
    <row r="60" spans="2:62" ht="20.25" customHeight="1">
      <c r="B60" s="1743"/>
      <c r="C60" s="1755"/>
      <c r="D60" s="1766"/>
      <c r="E60" s="1774"/>
      <c r="F60" s="1779">
        <f>C59</f>
        <v>0</v>
      </c>
      <c r="G60" s="1774"/>
      <c r="H60" s="1779">
        <f>I59</f>
        <v>0</v>
      </c>
      <c r="I60" s="1787"/>
      <c r="J60" s="1801"/>
      <c r="K60" s="1807"/>
      <c r="L60" s="1823"/>
      <c r="M60" s="1823"/>
      <c r="N60" s="1766"/>
      <c r="O60" s="1831"/>
      <c r="P60" s="1836"/>
      <c r="Q60" s="1836"/>
      <c r="R60" s="1836"/>
      <c r="S60" s="1847"/>
      <c r="T60" s="1856" t="s">
        <v>128</v>
      </c>
      <c r="U60" s="1863"/>
      <c r="V60" s="1874"/>
      <c r="W60" s="1885" t="str">
        <f>IF(W59="","",VLOOKUP(W59,'シフト記号表 (2)'!$C$6:$L$47,10,FALSE))</f>
        <v/>
      </c>
      <c r="X60" s="1897" t="str">
        <f>IF(X59="","",VLOOKUP(X59,'シフト記号表 (2)'!$C$6:$L$47,10,FALSE))</f>
        <v/>
      </c>
      <c r="Y60" s="1897" t="str">
        <f>IF(Y59="","",VLOOKUP(Y59,'シフト記号表 (2)'!$C$6:$L$47,10,FALSE))</f>
        <v/>
      </c>
      <c r="Z60" s="1897" t="str">
        <f>IF(Z59="","",VLOOKUP(Z59,'シフト記号表 (2)'!$C$6:$L$47,10,FALSE))</f>
        <v/>
      </c>
      <c r="AA60" s="1897" t="str">
        <f>IF(AA59="","",VLOOKUP(AA59,'シフト記号表 (2)'!$C$6:$L$47,10,FALSE))</f>
        <v/>
      </c>
      <c r="AB60" s="1897" t="str">
        <f>IF(AB59="","",VLOOKUP(AB59,'シフト記号表 (2)'!$C$6:$L$47,10,FALSE))</f>
        <v/>
      </c>
      <c r="AC60" s="1912" t="str">
        <f>IF(AC59="","",VLOOKUP(AC59,'シフト記号表 (2)'!$C$6:$L$47,10,FALSE))</f>
        <v/>
      </c>
      <c r="AD60" s="1885" t="str">
        <f>IF(AD59="","",VLOOKUP(AD59,'シフト記号表 (2)'!$C$6:$L$47,10,FALSE))</f>
        <v/>
      </c>
      <c r="AE60" s="1897" t="str">
        <f>IF(AE59="","",VLOOKUP(AE59,'シフト記号表 (2)'!$C$6:$L$47,10,FALSE))</f>
        <v/>
      </c>
      <c r="AF60" s="1897" t="str">
        <f>IF(AF59="","",VLOOKUP(AF59,'シフト記号表 (2)'!$C$6:$L$47,10,FALSE))</f>
        <v/>
      </c>
      <c r="AG60" s="1897" t="str">
        <f>IF(AG59="","",VLOOKUP(AG59,'シフト記号表 (2)'!$C$6:$L$47,10,FALSE))</f>
        <v/>
      </c>
      <c r="AH60" s="1897" t="str">
        <f>IF(AH59="","",VLOOKUP(AH59,'シフト記号表 (2)'!$C$6:$L$47,10,FALSE))</f>
        <v/>
      </c>
      <c r="AI60" s="1897" t="str">
        <f>IF(AI59="","",VLOOKUP(AI59,'シフト記号表 (2)'!$C$6:$L$47,10,FALSE))</f>
        <v/>
      </c>
      <c r="AJ60" s="1912" t="str">
        <f>IF(AJ59="","",VLOOKUP(AJ59,'シフト記号表 (2)'!$C$6:$L$47,10,FALSE))</f>
        <v/>
      </c>
      <c r="AK60" s="1885" t="str">
        <f>IF(AK59="","",VLOOKUP(AK59,'シフト記号表 (2)'!$C$6:$L$47,10,FALSE))</f>
        <v/>
      </c>
      <c r="AL60" s="1897" t="str">
        <f>IF(AL59="","",VLOOKUP(AL59,'シフト記号表 (2)'!$C$6:$L$47,10,FALSE))</f>
        <v/>
      </c>
      <c r="AM60" s="1897" t="str">
        <f>IF(AM59="","",VLOOKUP(AM59,'シフト記号表 (2)'!$C$6:$L$47,10,FALSE))</f>
        <v/>
      </c>
      <c r="AN60" s="1897" t="str">
        <f>IF(AN59="","",VLOOKUP(AN59,'シフト記号表 (2)'!$C$6:$L$47,10,FALSE))</f>
        <v/>
      </c>
      <c r="AO60" s="1897" t="str">
        <f>IF(AO59="","",VLOOKUP(AO59,'シフト記号表 (2)'!$C$6:$L$47,10,FALSE))</f>
        <v/>
      </c>
      <c r="AP60" s="1897" t="str">
        <f>IF(AP59="","",VLOOKUP(AP59,'シフト記号表 (2)'!$C$6:$L$47,10,FALSE))</f>
        <v/>
      </c>
      <c r="AQ60" s="1912" t="str">
        <f>IF(AQ59="","",VLOOKUP(AQ59,'シフト記号表 (2)'!$C$6:$L$47,10,FALSE))</f>
        <v/>
      </c>
      <c r="AR60" s="1885" t="str">
        <f>IF(AR59="","",VLOOKUP(AR59,'シフト記号表 (2)'!$C$6:$L$47,10,FALSE))</f>
        <v/>
      </c>
      <c r="AS60" s="1897" t="str">
        <f>IF(AS59="","",VLOOKUP(AS59,'シフト記号表 (2)'!$C$6:$L$47,10,FALSE))</f>
        <v/>
      </c>
      <c r="AT60" s="1897" t="str">
        <f>IF(AT59="","",VLOOKUP(AT59,'シフト記号表 (2)'!$C$6:$L$47,10,FALSE))</f>
        <v/>
      </c>
      <c r="AU60" s="1897" t="str">
        <f>IF(AU59="","",VLOOKUP(AU59,'シフト記号表 (2)'!$C$6:$L$47,10,FALSE))</f>
        <v/>
      </c>
      <c r="AV60" s="1897" t="str">
        <f>IF(AV59="","",VLOOKUP(AV59,'シフト記号表 (2)'!$C$6:$L$47,10,FALSE))</f>
        <v/>
      </c>
      <c r="AW60" s="1897" t="str">
        <f>IF(AW59="","",VLOOKUP(AW59,'シフト記号表 (2)'!$C$6:$L$47,10,FALSE))</f>
        <v/>
      </c>
      <c r="AX60" s="1912" t="str">
        <f>IF(AX59="","",VLOOKUP(AX59,'シフト記号表 (2)'!$C$6:$L$47,10,FALSE))</f>
        <v/>
      </c>
      <c r="AY60" s="1885" t="str">
        <f>IF(AY59="","",VLOOKUP(AY59,'シフト記号表 (2)'!$C$6:$L$47,10,FALSE))</f>
        <v/>
      </c>
      <c r="AZ60" s="1897" t="str">
        <f>IF(AZ59="","",VLOOKUP(AZ59,'シフト記号表 (2)'!$C$6:$L$47,10,FALSE))</f>
        <v/>
      </c>
      <c r="BA60" s="1897" t="str">
        <f>IF(BA59="","",VLOOKUP(BA59,'シフト記号表 (2)'!$C$6:$L$47,10,FALSE))</f>
        <v/>
      </c>
      <c r="BB60" s="1943">
        <f>IF($BE$3="４週",SUM(W60:AX60),IF($BE$3="暦月",SUM(W60:BA60),""))</f>
        <v>0</v>
      </c>
      <c r="BC60" s="1951"/>
      <c r="BD60" s="1960">
        <f>IF($BE$3="４週",BB60/4,IF($BE$3="暦月",(BB60/($BE$8/7)),""))</f>
        <v>0</v>
      </c>
      <c r="BE60" s="1951"/>
      <c r="BF60" s="1971"/>
      <c r="BG60" s="1976"/>
      <c r="BH60" s="1976"/>
      <c r="BI60" s="1976"/>
      <c r="BJ60" s="1987"/>
    </row>
    <row r="61" spans="2:62" ht="20.25" customHeight="1">
      <c r="B61" s="1742">
        <f>B59+1</f>
        <v>24</v>
      </c>
      <c r="C61" s="1756"/>
      <c r="D61" s="1767"/>
      <c r="E61" s="1774"/>
      <c r="F61" s="1779"/>
      <c r="G61" s="1774"/>
      <c r="H61" s="1779"/>
      <c r="I61" s="1788"/>
      <c r="J61" s="1802"/>
      <c r="K61" s="1808"/>
      <c r="L61" s="1824"/>
      <c r="M61" s="1824"/>
      <c r="N61" s="1767"/>
      <c r="O61" s="1831"/>
      <c r="P61" s="1836"/>
      <c r="Q61" s="1836"/>
      <c r="R61" s="1836"/>
      <c r="S61" s="1847"/>
      <c r="T61" s="1857" t="s">
        <v>770</v>
      </c>
      <c r="U61" s="1864"/>
      <c r="V61" s="1875"/>
      <c r="W61" s="1886"/>
      <c r="X61" s="1898"/>
      <c r="Y61" s="1898"/>
      <c r="Z61" s="1898"/>
      <c r="AA61" s="1898"/>
      <c r="AB61" s="1898"/>
      <c r="AC61" s="1913"/>
      <c r="AD61" s="1886"/>
      <c r="AE61" s="1898"/>
      <c r="AF61" s="1898"/>
      <c r="AG61" s="1898"/>
      <c r="AH61" s="1898"/>
      <c r="AI61" s="1898"/>
      <c r="AJ61" s="1913"/>
      <c r="AK61" s="1886"/>
      <c r="AL61" s="1898"/>
      <c r="AM61" s="1898"/>
      <c r="AN61" s="1898"/>
      <c r="AO61" s="1898"/>
      <c r="AP61" s="1898"/>
      <c r="AQ61" s="1913"/>
      <c r="AR61" s="1886"/>
      <c r="AS61" s="1898"/>
      <c r="AT61" s="1898"/>
      <c r="AU61" s="1898"/>
      <c r="AV61" s="1898"/>
      <c r="AW61" s="1898"/>
      <c r="AX61" s="1913"/>
      <c r="AY61" s="1886"/>
      <c r="AZ61" s="1898"/>
      <c r="BA61" s="1937"/>
      <c r="BB61" s="1944"/>
      <c r="BC61" s="1952"/>
      <c r="BD61" s="1961"/>
      <c r="BE61" s="1967"/>
      <c r="BF61" s="1972"/>
      <c r="BG61" s="1977"/>
      <c r="BH61" s="1977"/>
      <c r="BI61" s="1977"/>
      <c r="BJ61" s="1988"/>
    </row>
    <row r="62" spans="2:62" ht="20.25" customHeight="1">
      <c r="B62" s="1743"/>
      <c r="C62" s="1755"/>
      <c r="D62" s="1766"/>
      <c r="E62" s="1774"/>
      <c r="F62" s="1779">
        <f>C61</f>
        <v>0</v>
      </c>
      <c r="G62" s="1774"/>
      <c r="H62" s="1779">
        <f>I61</f>
        <v>0</v>
      </c>
      <c r="I62" s="1787"/>
      <c r="J62" s="1801"/>
      <c r="K62" s="1807"/>
      <c r="L62" s="1823"/>
      <c r="M62" s="1823"/>
      <c r="N62" s="1766"/>
      <c r="O62" s="1831"/>
      <c r="P62" s="1836"/>
      <c r="Q62" s="1836"/>
      <c r="R62" s="1836"/>
      <c r="S62" s="1847"/>
      <c r="T62" s="1856" t="s">
        <v>128</v>
      </c>
      <c r="U62" s="1863"/>
      <c r="V62" s="1874"/>
      <c r="W62" s="1885" t="str">
        <f>IF(W61="","",VLOOKUP(W61,'シフト記号表 (2)'!$C$6:$L$47,10,FALSE))</f>
        <v/>
      </c>
      <c r="X62" s="1897" t="str">
        <f>IF(X61="","",VLOOKUP(X61,'シフト記号表 (2)'!$C$6:$L$47,10,FALSE))</f>
        <v/>
      </c>
      <c r="Y62" s="1897" t="str">
        <f>IF(Y61="","",VLOOKUP(Y61,'シフト記号表 (2)'!$C$6:$L$47,10,FALSE))</f>
        <v/>
      </c>
      <c r="Z62" s="1897" t="str">
        <f>IF(Z61="","",VLOOKUP(Z61,'シフト記号表 (2)'!$C$6:$L$47,10,FALSE))</f>
        <v/>
      </c>
      <c r="AA62" s="1897" t="str">
        <f>IF(AA61="","",VLOOKUP(AA61,'シフト記号表 (2)'!$C$6:$L$47,10,FALSE))</f>
        <v/>
      </c>
      <c r="AB62" s="1897" t="str">
        <f>IF(AB61="","",VLOOKUP(AB61,'シフト記号表 (2)'!$C$6:$L$47,10,FALSE))</f>
        <v/>
      </c>
      <c r="AC62" s="1912" t="str">
        <f>IF(AC61="","",VLOOKUP(AC61,'シフト記号表 (2)'!$C$6:$L$47,10,FALSE))</f>
        <v/>
      </c>
      <c r="AD62" s="1885" t="str">
        <f>IF(AD61="","",VLOOKUP(AD61,'シフト記号表 (2)'!$C$6:$L$47,10,FALSE))</f>
        <v/>
      </c>
      <c r="AE62" s="1897" t="str">
        <f>IF(AE61="","",VLOOKUP(AE61,'シフト記号表 (2)'!$C$6:$L$47,10,FALSE))</f>
        <v/>
      </c>
      <c r="AF62" s="1897" t="str">
        <f>IF(AF61="","",VLOOKUP(AF61,'シフト記号表 (2)'!$C$6:$L$47,10,FALSE))</f>
        <v/>
      </c>
      <c r="AG62" s="1897" t="str">
        <f>IF(AG61="","",VLOOKUP(AG61,'シフト記号表 (2)'!$C$6:$L$47,10,FALSE))</f>
        <v/>
      </c>
      <c r="AH62" s="1897" t="str">
        <f>IF(AH61="","",VLOOKUP(AH61,'シフト記号表 (2)'!$C$6:$L$47,10,FALSE))</f>
        <v/>
      </c>
      <c r="AI62" s="1897" t="str">
        <f>IF(AI61="","",VLOOKUP(AI61,'シフト記号表 (2)'!$C$6:$L$47,10,FALSE))</f>
        <v/>
      </c>
      <c r="AJ62" s="1912" t="str">
        <f>IF(AJ61="","",VLOOKUP(AJ61,'シフト記号表 (2)'!$C$6:$L$47,10,FALSE))</f>
        <v/>
      </c>
      <c r="AK62" s="1885" t="str">
        <f>IF(AK61="","",VLOOKUP(AK61,'シフト記号表 (2)'!$C$6:$L$47,10,FALSE))</f>
        <v/>
      </c>
      <c r="AL62" s="1897" t="str">
        <f>IF(AL61="","",VLOOKUP(AL61,'シフト記号表 (2)'!$C$6:$L$47,10,FALSE))</f>
        <v/>
      </c>
      <c r="AM62" s="1897" t="str">
        <f>IF(AM61="","",VLOOKUP(AM61,'シフト記号表 (2)'!$C$6:$L$47,10,FALSE))</f>
        <v/>
      </c>
      <c r="AN62" s="1897" t="str">
        <f>IF(AN61="","",VLOOKUP(AN61,'シフト記号表 (2)'!$C$6:$L$47,10,FALSE))</f>
        <v/>
      </c>
      <c r="AO62" s="1897" t="str">
        <f>IF(AO61="","",VLOOKUP(AO61,'シフト記号表 (2)'!$C$6:$L$47,10,FALSE))</f>
        <v/>
      </c>
      <c r="AP62" s="1897" t="str">
        <f>IF(AP61="","",VLOOKUP(AP61,'シフト記号表 (2)'!$C$6:$L$47,10,FALSE))</f>
        <v/>
      </c>
      <c r="AQ62" s="1912" t="str">
        <f>IF(AQ61="","",VLOOKUP(AQ61,'シフト記号表 (2)'!$C$6:$L$47,10,FALSE))</f>
        <v/>
      </c>
      <c r="AR62" s="1885" t="str">
        <f>IF(AR61="","",VLOOKUP(AR61,'シフト記号表 (2)'!$C$6:$L$47,10,FALSE))</f>
        <v/>
      </c>
      <c r="AS62" s="1897" t="str">
        <f>IF(AS61="","",VLOOKUP(AS61,'シフト記号表 (2)'!$C$6:$L$47,10,FALSE))</f>
        <v/>
      </c>
      <c r="AT62" s="1897" t="str">
        <f>IF(AT61="","",VLOOKUP(AT61,'シフト記号表 (2)'!$C$6:$L$47,10,FALSE))</f>
        <v/>
      </c>
      <c r="AU62" s="1897" t="str">
        <f>IF(AU61="","",VLOOKUP(AU61,'シフト記号表 (2)'!$C$6:$L$47,10,FALSE))</f>
        <v/>
      </c>
      <c r="AV62" s="1897" t="str">
        <f>IF(AV61="","",VLOOKUP(AV61,'シフト記号表 (2)'!$C$6:$L$47,10,FALSE))</f>
        <v/>
      </c>
      <c r="AW62" s="1897" t="str">
        <f>IF(AW61="","",VLOOKUP(AW61,'シフト記号表 (2)'!$C$6:$L$47,10,FALSE))</f>
        <v/>
      </c>
      <c r="AX62" s="1912" t="str">
        <f>IF(AX61="","",VLOOKUP(AX61,'シフト記号表 (2)'!$C$6:$L$47,10,FALSE))</f>
        <v/>
      </c>
      <c r="AY62" s="1885" t="str">
        <f>IF(AY61="","",VLOOKUP(AY61,'シフト記号表 (2)'!$C$6:$L$47,10,FALSE))</f>
        <v/>
      </c>
      <c r="AZ62" s="1897" t="str">
        <f>IF(AZ61="","",VLOOKUP(AZ61,'シフト記号表 (2)'!$C$6:$L$47,10,FALSE))</f>
        <v/>
      </c>
      <c r="BA62" s="1897" t="str">
        <f>IF(BA61="","",VLOOKUP(BA61,'シフト記号表 (2)'!$C$6:$L$47,10,FALSE))</f>
        <v/>
      </c>
      <c r="BB62" s="1943">
        <f>IF($BE$3="４週",SUM(W62:AX62),IF($BE$3="暦月",SUM(W62:BA62),""))</f>
        <v>0</v>
      </c>
      <c r="BC62" s="1951"/>
      <c r="BD62" s="1960">
        <f>IF($BE$3="４週",BB62/4,IF($BE$3="暦月",(BB62/($BE$8/7)),""))</f>
        <v>0</v>
      </c>
      <c r="BE62" s="1951"/>
      <c r="BF62" s="1971"/>
      <c r="BG62" s="1976"/>
      <c r="BH62" s="1976"/>
      <c r="BI62" s="1976"/>
      <c r="BJ62" s="1987"/>
    </row>
    <row r="63" spans="2:62" ht="20.25" customHeight="1">
      <c r="B63" s="1742">
        <f>B61+1</f>
        <v>25</v>
      </c>
      <c r="C63" s="1756"/>
      <c r="D63" s="1767"/>
      <c r="E63" s="1774"/>
      <c r="F63" s="1779"/>
      <c r="G63" s="1774"/>
      <c r="H63" s="1779"/>
      <c r="I63" s="1788"/>
      <c r="J63" s="1802"/>
      <c r="K63" s="1808"/>
      <c r="L63" s="1824"/>
      <c r="M63" s="1824"/>
      <c r="N63" s="1767"/>
      <c r="O63" s="1831"/>
      <c r="P63" s="1836"/>
      <c r="Q63" s="1836"/>
      <c r="R63" s="1836"/>
      <c r="S63" s="1847"/>
      <c r="T63" s="1857" t="s">
        <v>770</v>
      </c>
      <c r="U63" s="1864"/>
      <c r="V63" s="1875"/>
      <c r="W63" s="1886"/>
      <c r="X63" s="1898"/>
      <c r="Y63" s="1898"/>
      <c r="Z63" s="1898"/>
      <c r="AA63" s="1898"/>
      <c r="AB63" s="1898"/>
      <c r="AC63" s="1913"/>
      <c r="AD63" s="1886"/>
      <c r="AE63" s="1898"/>
      <c r="AF63" s="1898"/>
      <c r="AG63" s="1898"/>
      <c r="AH63" s="1898"/>
      <c r="AI63" s="1898"/>
      <c r="AJ63" s="1913"/>
      <c r="AK63" s="1886"/>
      <c r="AL63" s="1898"/>
      <c r="AM63" s="1898"/>
      <c r="AN63" s="1898"/>
      <c r="AO63" s="1898"/>
      <c r="AP63" s="1898"/>
      <c r="AQ63" s="1913"/>
      <c r="AR63" s="1886"/>
      <c r="AS63" s="1898"/>
      <c r="AT63" s="1898"/>
      <c r="AU63" s="1898"/>
      <c r="AV63" s="1898"/>
      <c r="AW63" s="1898"/>
      <c r="AX63" s="1913"/>
      <c r="AY63" s="1886"/>
      <c r="AZ63" s="1898"/>
      <c r="BA63" s="1937"/>
      <c r="BB63" s="1944"/>
      <c r="BC63" s="1952"/>
      <c r="BD63" s="1961"/>
      <c r="BE63" s="1967"/>
      <c r="BF63" s="1972"/>
      <c r="BG63" s="1977"/>
      <c r="BH63" s="1977"/>
      <c r="BI63" s="1977"/>
      <c r="BJ63" s="1988"/>
    </row>
    <row r="64" spans="2:62" ht="20.25" customHeight="1">
      <c r="B64" s="1743"/>
      <c r="C64" s="1755"/>
      <c r="D64" s="1766"/>
      <c r="E64" s="1774"/>
      <c r="F64" s="1779">
        <f>C63</f>
        <v>0</v>
      </c>
      <c r="G64" s="1774"/>
      <c r="H64" s="1779">
        <f>I63</f>
        <v>0</v>
      </c>
      <c r="I64" s="1787"/>
      <c r="J64" s="1801"/>
      <c r="K64" s="1807"/>
      <c r="L64" s="1823"/>
      <c r="M64" s="1823"/>
      <c r="N64" s="1766"/>
      <c r="O64" s="1831"/>
      <c r="P64" s="1836"/>
      <c r="Q64" s="1836"/>
      <c r="R64" s="1836"/>
      <c r="S64" s="1847"/>
      <c r="T64" s="1856" t="s">
        <v>128</v>
      </c>
      <c r="U64" s="1863"/>
      <c r="V64" s="1874"/>
      <c r="W64" s="1885" t="str">
        <f>IF(W63="","",VLOOKUP(W63,'シフト記号表 (2)'!$C$6:$L$47,10,FALSE))</f>
        <v/>
      </c>
      <c r="X64" s="1897" t="str">
        <f>IF(X63="","",VLOOKUP(X63,'シフト記号表 (2)'!$C$6:$L$47,10,FALSE))</f>
        <v/>
      </c>
      <c r="Y64" s="1897" t="str">
        <f>IF(Y63="","",VLOOKUP(Y63,'シフト記号表 (2)'!$C$6:$L$47,10,FALSE))</f>
        <v/>
      </c>
      <c r="Z64" s="1897" t="str">
        <f>IF(Z63="","",VLOOKUP(Z63,'シフト記号表 (2)'!$C$6:$L$47,10,FALSE))</f>
        <v/>
      </c>
      <c r="AA64" s="1897" t="str">
        <f>IF(AA63="","",VLOOKUP(AA63,'シフト記号表 (2)'!$C$6:$L$47,10,FALSE))</f>
        <v/>
      </c>
      <c r="AB64" s="1897" t="str">
        <f>IF(AB63="","",VLOOKUP(AB63,'シフト記号表 (2)'!$C$6:$L$47,10,FALSE))</f>
        <v/>
      </c>
      <c r="AC64" s="1912" t="str">
        <f>IF(AC63="","",VLOOKUP(AC63,'シフト記号表 (2)'!$C$6:$L$47,10,FALSE))</f>
        <v/>
      </c>
      <c r="AD64" s="1885" t="str">
        <f>IF(AD63="","",VLOOKUP(AD63,'シフト記号表 (2)'!$C$6:$L$47,10,FALSE))</f>
        <v/>
      </c>
      <c r="AE64" s="1897" t="str">
        <f>IF(AE63="","",VLOOKUP(AE63,'シフト記号表 (2)'!$C$6:$L$47,10,FALSE))</f>
        <v/>
      </c>
      <c r="AF64" s="1897" t="str">
        <f>IF(AF63="","",VLOOKUP(AF63,'シフト記号表 (2)'!$C$6:$L$47,10,FALSE))</f>
        <v/>
      </c>
      <c r="AG64" s="1897" t="str">
        <f>IF(AG63="","",VLOOKUP(AG63,'シフト記号表 (2)'!$C$6:$L$47,10,FALSE))</f>
        <v/>
      </c>
      <c r="AH64" s="1897" t="str">
        <f>IF(AH63="","",VLOOKUP(AH63,'シフト記号表 (2)'!$C$6:$L$47,10,FALSE))</f>
        <v/>
      </c>
      <c r="AI64" s="1897" t="str">
        <f>IF(AI63="","",VLOOKUP(AI63,'シフト記号表 (2)'!$C$6:$L$47,10,FALSE))</f>
        <v/>
      </c>
      <c r="AJ64" s="1912" t="str">
        <f>IF(AJ63="","",VLOOKUP(AJ63,'シフト記号表 (2)'!$C$6:$L$47,10,FALSE))</f>
        <v/>
      </c>
      <c r="AK64" s="1885" t="str">
        <f>IF(AK63="","",VLOOKUP(AK63,'シフト記号表 (2)'!$C$6:$L$47,10,FALSE))</f>
        <v/>
      </c>
      <c r="AL64" s="1897" t="str">
        <f>IF(AL63="","",VLOOKUP(AL63,'シフト記号表 (2)'!$C$6:$L$47,10,FALSE))</f>
        <v/>
      </c>
      <c r="AM64" s="1897" t="str">
        <f>IF(AM63="","",VLOOKUP(AM63,'シフト記号表 (2)'!$C$6:$L$47,10,FALSE))</f>
        <v/>
      </c>
      <c r="AN64" s="1897" t="str">
        <f>IF(AN63="","",VLOOKUP(AN63,'シフト記号表 (2)'!$C$6:$L$47,10,FALSE))</f>
        <v/>
      </c>
      <c r="AO64" s="1897" t="str">
        <f>IF(AO63="","",VLOOKUP(AO63,'シフト記号表 (2)'!$C$6:$L$47,10,FALSE))</f>
        <v/>
      </c>
      <c r="AP64" s="1897" t="str">
        <f>IF(AP63="","",VLOOKUP(AP63,'シフト記号表 (2)'!$C$6:$L$47,10,FALSE))</f>
        <v/>
      </c>
      <c r="AQ64" s="1912" t="str">
        <f>IF(AQ63="","",VLOOKUP(AQ63,'シフト記号表 (2)'!$C$6:$L$47,10,FALSE))</f>
        <v/>
      </c>
      <c r="AR64" s="1885" t="str">
        <f>IF(AR63="","",VLOOKUP(AR63,'シフト記号表 (2)'!$C$6:$L$47,10,FALSE))</f>
        <v/>
      </c>
      <c r="AS64" s="1897" t="str">
        <f>IF(AS63="","",VLOOKUP(AS63,'シフト記号表 (2)'!$C$6:$L$47,10,FALSE))</f>
        <v/>
      </c>
      <c r="AT64" s="1897" t="str">
        <f>IF(AT63="","",VLOOKUP(AT63,'シフト記号表 (2)'!$C$6:$L$47,10,FALSE))</f>
        <v/>
      </c>
      <c r="AU64" s="1897" t="str">
        <f>IF(AU63="","",VLOOKUP(AU63,'シフト記号表 (2)'!$C$6:$L$47,10,FALSE))</f>
        <v/>
      </c>
      <c r="AV64" s="1897" t="str">
        <f>IF(AV63="","",VLOOKUP(AV63,'シフト記号表 (2)'!$C$6:$L$47,10,FALSE))</f>
        <v/>
      </c>
      <c r="AW64" s="1897" t="str">
        <f>IF(AW63="","",VLOOKUP(AW63,'シフト記号表 (2)'!$C$6:$L$47,10,FALSE))</f>
        <v/>
      </c>
      <c r="AX64" s="1912" t="str">
        <f>IF(AX63="","",VLOOKUP(AX63,'シフト記号表 (2)'!$C$6:$L$47,10,FALSE))</f>
        <v/>
      </c>
      <c r="AY64" s="1885" t="str">
        <f>IF(AY63="","",VLOOKUP(AY63,'シフト記号表 (2)'!$C$6:$L$47,10,FALSE))</f>
        <v/>
      </c>
      <c r="AZ64" s="1897" t="str">
        <f>IF(AZ63="","",VLOOKUP(AZ63,'シフト記号表 (2)'!$C$6:$L$47,10,FALSE))</f>
        <v/>
      </c>
      <c r="BA64" s="1897" t="str">
        <f>IF(BA63="","",VLOOKUP(BA63,'シフト記号表 (2)'!$C$6:$L$47,10,FALSE))</f>
        <v/>
      </c>
      <c r="BB64" s="1943">
        <f>IF($BE$3="４週",SUM(W64:AX64),IF($BE$3="暦月",SUM(W64:BA64),""))</f>
        <v>0</v>
      </c>
      <c r="BC64" s="1951"/>
      <c r="BD64" s="1960">
        <f>IF($BE$3="４週",BB64/4,IF($BE$3="暦月",(BB64/($BE$8/7)),""))</f>
        <v>0</v>
      </c>
      <c r="BE64" s="1951"/>
      <c r="BF64" s="1971"/>
      <c r="BG64" s="1976"/>
      <c r="BH64" s="1976"/>
      <c r="BI64" s="1976"/>
      <c r="BJ64" s="1987"/>
    </row>
    <row r="65" spans="2:62" ht="20.25" customHeight="1">
      <c r="B65" s="1742">
        <f>B63+1</f>
        <v>26</v>
      </c>
      <c r="C65" s="1756"/>
      <c r="D65" s="1767"/>
      <c r="E65" s="1774"/>
      <c r="F65" s="1779"/>
      <c r="G65" s="1774"/>
      <c r="H65" s="1779"/>
      <c r="I65" s="1788"/>
      <c r="J65" s="1802"/>
      <c r="K65" s="1808"/>
      <c r="L65" s="1824"/>
      <c r="M65" s="1824"/>
      <c r="N65" s="1767"/>
      <c r="O65" s="1831"/>
      <c r="P65" s="1836"/>
      <c r="Q65" s="1836"/>
      <c r="R65" s="1836"/>
      <c r="S65" s="1847"/>
      <c r="T65" s="1857" t="s">
        <v>770</v>
      </c>
      <c r="U65" s="1864"/>
      <c r="V65" s="1875"/>
      <c r="W65" s="1886"/>
      <c r="X65" s="1898"/>
      <c r="Y65" s="1898"/>
      <c r="Z65" s="1898"/>
      <c r="AA65" s="1898"/>
      <c r="AB65" s="1898"/>
      <c r="AC65" s="1913"/>
      <c r="AD65" s="1886"/>
      <c r="AE65" s="1898"/>
      <c r="AF65" s="1898"/>
      <c r="AG65" s="1898"/>
      <c r="AH65" s="1898"/>
      <c r="AI65" s="1898"/>
      <c r="AJ65" s="1913"/>
      <c r="AK65" s="1886"/>
      <c r="AL65" s="1898"/>
      <c r="AM65" s="1898"/>
      <c r="AN65" s="1898"/>
      <c r="AO65" s="1898"/>
      <c r="AP65" s="1898"/>
      <c r="AQ65" s="1913"/>
      <c r="AR65" s="1886"/>
      <c r="AS65" s="1898"/>
      <c r="AT65" s="1898"/>
      <c r="AU65" s="1898"/>
      <c r="AV65" s="1898"/>
      <c r="AW65" s="1898"/>
      <c r="AX65" s="1913"/>
      <c r="AY65" s="1886"/>
      <c r="AZ65" s="1898"/>
      <c r="BA65" s="1937"/>
      <c r="BB65" s="1944"/>
      <c r="BC65" s="1952"/>
      <c r="BD65" s="1961"/>
      <c r="BE65" s="1967"/>
      <c r="BF65" s="1972"/>
      <c r="BG65" s="1977"/>
      <c r="BH65" s="1977"/>
      <c r="BI65" s="1977"/>
      <c r="BJ65" s="1988"/>
    </row>
    <row r="66" spans="2:62" ht="20.25" customHeight="1">
      <c r="B66" s="1743"/>
      <c r="C66" s="1755"/>
      <c r="D66" s="1766"/>
      <c r="E66" s="1774"/>
      <c r="F66" s="1779">
        <f>C65</f>
        <v>0</v>
      </c>
      <c r="G66" s="1774"/>
      <c r="H66" s="1779">
        <f>I65</f>
        <v>0</v>
      </c>
      <c r="I66" s="1787"/>
      <c r="J66" s="1801"/>
      <c r="K66" s="1807"/>
      <c r="L66" s="1823"/>
      <c r="M66" s="1823"/>
      <c r="N66" s="1766"/>
      <c r="O66" s="1831"/>
      <c r="P66" s="1836"/>
      <c r="Q66" s="1836"/>
      <c r="R66" s="1836"/>
      <c r="S66" s="1847"/>
      <c r="T66" s="1856" t="s">
        <v>128</v>
      </c>
      <c r="U66" s="1863"/>
      <c r="V66" s="1874"/>
      <c r="W66" s="1885" t="str">
        <f>IF(W65="","",VLOOKUP(W65,'シフト記号表 (2)'!$C$6:$L$47,10,FALSE))</f>
        <v/>
      </c>
      <c r="X66" s="1897" t="str">
        <f>IF(X65="","",VLOOKUP(X65,'シフト記号表 (2)'!$C$6:$L$47,10,FALSE))</f>
        <v/>
      </c>
      <c r="Y66" s="1897" t="str">
        <f>IF(Y65="","",VLOOKUP(Y65,'シフト記号表 (2)'!$C$6:$L$47,10,FALSE))</f>
        <v/>
      </c>
      <c r="Z66" s="1897" t="str">
        <f>IF(Z65="","",VLOOKUP(Z65,'シフト記号表 (2)'!$C$6:$L$47,10,FALSE))</f>
        <v/>
      </c>
      <c r="AA66" s="1897" t="str">
        <f>IF(AA65="","",VLOOKUP(AA65,'シフト記号表 (2)'!$C$6:$L$47,10,FALSE))</f>
        <v/>
      </c>
      <c r="AB66" s="1897" t="str">
        <f>IF(AB65="","",VLOOKUP(AB65,'シフト記号表 (2)'!$C$6:$L$47,10,FALSE))</f>
        <v/>
      </c>
      <c r="AC66" s="1912" t="str">
        <f>IF(AC65="","",VLOOKUP(AC65,'シフト記号表 (2)'!$C$6:$L$47,10,FALSE))</f>
        <v/>
      </c>
      <c r="AD66" s="1885" t="str">
        <f>IF(AD65="","",VLOOKUP(AD65,'シフト記号表 (2)'!$C$6:$L$47,10,FALSE))</f>
        <v/>
      </c>
      <c r="AE66" s="1897" t="str">
        <f>IF(AE65="","",VLOOKUP(AE65,'シフト記号表 (2)'!$C$6:$L$47,10,FALSE))</f>
        <v/>
      </c>
      <c r="AF66" s="1897" t="str">
        <f>IF(AF65="","",VLOOKUP(AF65,'シフト記号表 (2)'!$C$6:$L$47,10,FALSE))</f>
        <v/>
      </c>
      <c r="AG66" s="1897" t="str">
        <f>IF(AG65="","",VLOOKUP(AG65,'シフト記号表 (2)'!$C$6:$L$47,10,FALSE))</f>
        <v/>
      </c>
      <c r="AH66" s="1897" t="str">
        <f>IF(AH65="","",VLOOKUP(AH65,'シフト記号表 (2)'!$C$6:$L$47,10,FALSE))</f>
        <v/>
      </c>
      <c r="AI66" s="1897" t="str">
        <f>IF(AI65="","",VLOOKUP(AI65,'シフト記号表 (2)'!$C$6:$L$47,10,FALSE))</f>
        <v/>
      </c>
      <c r="AJ66" s="1912" t="str">
        <f>IF(AJ65="","",VLOOKUP(AJ65,'シフト記号表 (2)'!$C$6:$L$47,10,FALSE))</f>
        <v/>
      </c>
      <c r="AK66" s="1885" t="str">
        <f>IF(AK65="","",VLOOKUP(AK65,'シフト記号表 (2)'!$C$6:$L$47,10,FALSE))</f>
        <v/>
      </c>
      <c r="AL66" s="1897" t="str">
        <f>IF(AL65="","",VLOOKUP(AL65,'シフト記号表 (2)'!$C$6:$L$47,10,FALSE))</f>
        <v/>
      </c>
      <c r="AM66" s="1897" t="str">
        <f>IF(AM65="","",VLOOKUP(AM65,'シフト記号表 (2)'!$C$6:$L$47,10,FALSE))</f>
        <v/>
      </c>
      <c r="AN66" s="1897" t="str">
        <f>IF(AN65="","",VLOOKUP(AN65,'シフト記号表 (2)'!$C$6:$L$47,10,FALSE))</f>
        <v/>
      </c>
      <c r="AO66" s="1897" t="str">
        <f>IF(AO65="","",VLOOKUP(AO65,'シフト記号表 (2)'!$C$6:$L$47,10,FALSE))</f>
        <v/>
      </c>
      <c r="AP66" s="1897" t="str">
        <f>IF(AP65="","",VLOOKUP(AP65,'シフト記号表 (2)'!$C$6:$L$47,10,FALSE))</f>
        <v/>
      </c>
      <c r="AQ66" s="1912" t="str">
        <f>IF(AQ65="","",VLOOKUP(AQ65,'シフト記号表 (2)'!$C$6:$L$47,10,FALSE))</f>
        <v/>
      </c>
      <c r="AR66" s="1885" t="str">
        <f>IF(AR65="","",VLOOKUP(AR65,'シフト記号表 (2)'!$C$6:$L$47,10,FALSE))</f>
        <v/>
      </c>
      <c r="AS66" s="1897" t="str">
        <f>IF(AS65="","",VLOOKUP(AS65,'シフト記号表 (2)'!$C$6:$L$47,10,FALSE))</f>
        <v/>
      </c>
      <c r="AT66" s="1897" t="str">
        <f>IF(AT65="","",VLOOKUP(AT65,'シフト記号表 (2)'!$C$6:$L$47,10,FALSE))</f>
        <v/>
      </c>
      <c r="AU66" s="1897" t="str">
        <f>IF(AU65="","",VLOOKUP(AU65,'シフト記号表 (2)'!$C$6:$L$47,10,FALSE))</f>
        <v/>
      </c>
      <c r="AV66" s="1897" t="str">
        <f>IF(AV65="","",VLOOKUP(AV65,'シフト記号表 (2)'!$C$6:$L$47,10,FALSE))</f>
        <v/>
      </c>
      <c r="AW66" s="1897" t="str">
        <f>IF(AW65="","",VLOOKUP(AW65,'シフト記号表 (2)'!$C$6:$L$47,10,FALSE))</f>
        <v/>
      </c>
      <c r="AX66" s="1912" t="str">
        <f>IF(AX65="","",VLOOKUP(AX65,'シフト記号表 (2)'!$C$6:$L$47,10,FALSE))</f>
        <v/>
      </c>
      <c r="AY66" s="1885" t="str">
        <f>IF(AY65="","",VLOOKUP(AY65,'シフト記号表 (2)'!$C$6:$L$47,10,FALSE))</f>
        <v/>
      </c>
      <c r="AZ66" s="1897" t="str">
        <f>IF(AZ65="","",VLOOKUP(AZ65,'シフト記号表 (2)'!$C$6:$L$47,10,FALSE))</f>
        <v/>
      </c>
      <c r="BA66" s="1897" t="str">
        <f>IF(BA65="","",VLOOKUP(BA65,'シフト記号表 (2)'!$C$6:$L$47,10,FALSE))</f>
        <v/>
      </c>
      <c r="BB66" s="1943">
        <f>IF($BE$3="４週",SUM(W66:AX66),IF($BE$3="暦月",SUM(W66:BA66),""))</f>
        <v>0</v>
      </c>
      <c r="BC66" s="1951"/>
      <c r="BD66" s="1960">
        <f>IF($BE$3="４週",BB66/4,IF($BE$3="暦月",(BB66/($BE$8/7)),""))</f>
        <v>0</v>
      </c>
      <c r="BE66" s="1951"/>
      <c r="BF66" s="1971"/>
      <c r="BG66" s="1976"/>
      <c r="BH66" s="1976"/>
      <c r="BI66" s="1976"/>
      <c r="BJ66" s="1987"/>
    </row>
    <row r="67" spans="2:62" ht="20.25" customHeight="1">
      <c r="B67" s="1742">
        <f>B65+1</f>
        <v>27</v>
      </c>
      <c r="C67" s="1756"/>
      <c r="D67" s="1767"/>
      <c r="E67" s="1774"/>
      <c r="F67" s="1779"/>
      <c r="G67" s="1774"/>
      <c r="H67" s="1779"/>
      <c r="I67" s="1788"/>
      <c r="J67" s="1802"/>
      <c r="K67" s="1808"/>
      <c r="L67" s="1824"/>
      <c r="M67" s="1824"/>
      <c r="N67" s="1767"/>
      <c r="O67" s="1831"/>
      <c r="P67" s="1836"/>
      <c r="Q67" s="1836"/>
      <c r="R67" s="1836"/>
      <c r="S67" s="1847"/>
      <c r="T67" s="1857" t="s">
        <v>770</v>
      </c>
      <c r="U67" s="1864"/>
      <c r="V67" s="1875"/>
      <c r="W67" s="1886"/>
      <c r="X67" s="1898"/>
      <c r="Y67" s="1898"/>
      <c r="Z67" s="1898"/>
      <c r="AA67" s="1898"/>
      <c r="AB67" s="1898"/>
      <c r="AC67" s="1913"/>
      <c r="AD67" s="1886"/>
      <c r="AE67" s="1898"/>
      <c r="AF67" s="1898"/>
      <c r="AG67" s="1898"/>
      <c r="AH67" s="1898"/>
      <c r="AI67" s="1898"/>
      <c r="AJ67" s="1913"/>
      <c r="AK67" s="1886"/>
      <c r="AL67" s="1898"/>
      <c r="AM67" s="1898"/>
      <c r="AN67" s="1898"/>
      <c r="AO67" s="1898"/>
      <c r="AP67" s="1898"/>
      <c r="AQ67" s="1913"/>
      <c r="AR67" s="1886"/>
      <c r="AS67" s="1898"/>
      <c r="AT67" s="1898"/>
      <c r="AU67" s="1898"/>
      <c r="AV67" s="1898"/>
      <c r="AW67" s="1898"/>
      <c r="AX67" s="1913"/>
      <c r="AY67" s="1886"/>
      <c r="AZ67" s="1898"/>
      <c r="BA67" s="1937"/>
      <c r="BB67" s="1944"/>
      <c r="BC67" s="1952"/>
      <c r="BD67" s="1961"/>
      <c r="BE67" s="1967"/>
      <c r="BF67" s="1972"/>
      <c r="BG67" s="1977"/>
      <c r="BH67" s="1977"/>
      <c r="BI67" s="1977"/>
      <c r="BJ67" s="1988"/>
    </row>
    <row r="68" spans="2:62" ht="20.25" customHeight="1">
      <c r="B68" s="1743"/>
      <c r="C68" s="1755"/>
      <c r="D68" s="1766"/>
      <c r="E68" s="1774"/>
      <c r="F68" s="1779">
        <f>C67</f>
        <v>0</v>
      </c>
      <c r="G68" s="1774"/>
      <c r="H68" s="1779">
        <f>I67</f>
        <v>0</v>
      </c>
      <c r="I68" s="1787"/>
      <c r="J68" s="1801"/>
      <c r="K68" s="1807"/>
      <c r="L68" s="1823"/>
      <c r="M68" s="1823"/>
      <c r="N68" s="1766"/>
      <c r="O68" s="1831"/>
      <c r="P68" s="1836"/>
      <c r="Q68" s="1836"/>
      <c r="R68" s="1836"/>
      <c r="S68" s="1847"/>
      <c r="T68" s="1856" t="s">
        <v>128</v>
      </c>
      <c r="U68" s="1863"/>
      <c r="V68" s="1874"/>
      <c r="W68" s="1885" t="str">
        <f>IF(W67="","",VLOOKUP(W67,'シフト記号表 (2)'!$C$6:$L$47,10,FALSE))</f>
        <v/>
      </c>
      <c r="X68" s="1897" t="str">
        <f>IF(X67="","",VLOOKUP(X67,'シフト記号表 (2)'!$C$6:$L$47,10,FALSE))</f>
        <v/>
      </c>
      <c r="Y68" s="1897" t="str">
        <f>IF(Y67="","",VLOOKUP(Y67,'シフト記号表 (2)'!$C$6:$L$47,10,FALSE))</f>
        <v/>
      </c>
      <c r="Z68" s="1897" t="str">
        <f>IF(Z67="","",VLOOKUP(Z67,'シフト記号表 (2)'!$C$6:$L$47,10,FALSE))</f>
        <v/>
      </c>
      <c r="AA68" s="1897" t="str">
        <f>IF(AA67="","",VLOOKUP(AA67,'シフト記号表 (2)'!$C$6:$L$47,10,FALSE))</f>
        <v/>
      </c>
      <c r="AB68" s="1897" t="str">
        <f>IF(AB67="","",VLOOKUP(AB67,'シフト記号表 (2)'!$C$6:$L$47,10,FALSE))</f>
        <v/>
      </c>
      <c r="AC68" s="1912" t="str">
        <f>IF(AC67="","",VLOOKUP(AC67,'シフト記号表 (2)'!$C$6:$L$47,10,FALSE))</f>
        <v/>
      </c>
      <c r="AD68" s="1885" t="str">
        <f>IF(AD67="","",VLOOKUP(AD67,'シフト記号表 (2)'!$C$6:$L$47,10,FALSE))</f>
        <v/>
      </c>
      <c r="AE68" s="1897" t="str">
        <f>IF(AE67="","",VLOOKUP(AE67,'シフト記号表 (2)'!$C$6:$L$47,10,FALSE))</f>
        <v/>
      </c>
      <c r="AF68" s="1897" t="str">
        <f>IF(AF67="","",VLOOKUP(AF67,'シフト記号表 (2)'!$C$6:$L$47,10,FALSE))</f>
        <v/>
      </c>
      <c r="AG68" s="1897" t="str">
        <f>IF(AG67="","",VLOOKUP(AG67,'シフト記号表 (2)'!$C$6:$L$47,10,FALSE))</f>
        <v/>
      </c>
      <c r="AH68" s="1897" t="str">
        <f>IF(AH67="","",VLOOKUP(AH67,'シフト記号表 (2)'!$C$6:$L$47,10,FALSE))</f>
        <v/>
      </c>
      <c r="AI68" s="1897" t="str">
        <f>IF(AI67="","",VLOOKUP(AI67,'シフト記号表 (2)'!$C$6:$L$47,10,FALSE))</f>
        <v/>
      </c>
      <c r="AJ68" s="1912" t="str">
        <f>IF(AJ67="","",VLOOKUP(AJ67,'シフト記号表 (2)'!$C$6:$L$47,10,FALSE))</f>
        <v/>
      </c>
      <c r="AK68" s="1885" t="str">
        <f>IF(AK67="","",VLOOKUP(AK67,'シフト記号表 (2)'!$C$6:$L$47,10,FALSE))</f>
        <v/>
      </c>
      <c r="AL68" s="1897" t="str">
        <f>IF(AL67="","",VLOOKUP(AL67,'シフト記号表 (2)'!$C$6:$L$47,10,FALSE))</f>
        <v/>
      </c>
      <c r="AM68" s="1897" t="str">
        <f>IF(AM67="","",VLOOKUP(AM67,'シフト記号表 (2)'!$C$6:$L$47,10,FALSE))</f>
        <v/>
      </c>
      <c r="AN68" s="1897" t="str">
        <f>IF(AN67="","",VLOOKUP(AN67,'シフト記号表 (2)'!$C$6:$L$47,10,FALSE))</f>
        <v/>
      </c>
      <c r="AO68" s="1897" t="str">
        <f>IF(AO67="","",VLOOKUP(AO67,'シフト記号表 (2)'!$C$6:$L$47,10,FALSE))</f>
        <v/>
      </c>
      <c r="AP68" s="1897" t="str">
        <f>IF(AP67="","",VLOOKUP(AP67,'シフト記号表 (2)'!$C$6:$L$47,10,FALSE))</f>
        <v/>
      </c>
      <c r="AQ68" s="1912" t="str">
        <f>IF(AQ67="","",VLOOKUP(AQ67,'シフト記号表 (2)'!$C$6:$L$47,10,FALSE))</f>
        <v/>
      </c>
      <c r="AR68" s="1885" t="str">
        <f>IF(AR67="","",VLOOKUP(AR67,'シフト記号表 (2)'!$C$6:$L$47,10,FALSE))</f>
        <v/>
      </c>
      <c r="AS68" s="1897" t="str">
        <f>IF(AS67="","",VLOOKUP(AS67,'シフト記号表 (2)'!$C$6:$L$47,10,FALSE))</f>
        <v/>
      </c>
      <c r="AT68" s="1897" t="str">
        <f>IF(AT67="","",VLOOKUP(AT67,'シフト記号表 (2)'!$C$6:$L$47,10,FALSE))</f>
        <v/>
      </c>
      <c r="AU68" s="1897" t="str">
        <f>IF(AU67="","",VLOOKUP(AU67,'シフト記号表 (2)'!$C$6:$L$47,10,FALSE))</f>
        <v/>
      </c>
      <c r="AV68" s="1897" t="str">
        <f>IF(AV67="","",VLOOKUP(AV67,'シフト記号表 (2)'!$C$6:$L$47,10,FALSE))</f>
        <v/>
      </c>
      <c r="AW68" s="1897" t="str">
        <f>IF(AW67="","",VLOOKUP(AW67,'シフト記号表 (2)'!$C$6:$L$47,10,FALSE))</f>
        <v/>
      </c>
      <c r="AX68" s="1912" t="str">
        <f>IF(AX67="","",VLOOKUP(AX67,'シフト記号表 (2)'!$C$6:$L$47,10,FALSE))</f>
        <v/>
      </c>
      <c r="AY68" s="1885" t="str">
        <f>IF(AY67="","",VLOOKUP(AY67,'シフト記号表 (2)'!$C$6:$L$47,10,FALSE))</f>
        <v/>
      </c>
      <c r="AZ68" s="1897" t="str">
        <f>IF(AZ67="","",VLOOKUP(AZ67,'シフト記号表 (2)'!$C$6:$L$47,10,FALSE))</f>
        <v/>
      </c>
      <c r="BA68" s="1897" t="str">
        <f>IF(BA67="","",VLOOKUP(BA67,'シフト記号表 (2)'!$C$6:$L$47,10,FALSE))</f>
        <v/>
      </c>
      <c r="BB68" s="1943">
        <f>IF($BE$3="４週",SUM(W68:AX68),IF($BE$3="暦月",SUM(W68:BA68),""))</f>
        <v>0</v>
      </c>
      <c r="BC68" s="1951"/>
      <c r="BD68" s="1960">
        <f>IF($BE$3="４週",BB68/4,IF($BE$3="暦月",(BB68/($BE$8/7)),""))</f>
        <v>0</v>
      </c>
      <c r="BE68" s="1951"/>
      <c r="BF68" s="1971"/>
      <c r="BG68" s="1976"/>
      <c r="BH68" s="1976"/>
      <c r="BI68" s="1976"/>
      <c r="BJ68" s="1987"/>
    </row>
    <row r="69" spans="2:62" ht="20.25" customHeight="1">
      <c r="B69" s="1742">
        <f>B67+1</f>
        <v>28</v>
      </c>
      <c r="C69" s="1756"/>
      <c r="D69" s="1767"/>
      <c r="E69" s="1774"/>
      <c r="F69" s="1779"/>
      <c r="G69" s="1774"/>
      <c r="H69" s="1779"/>
      <c r="I69" s="1788"/>
      <c r="J69" s="1802"/>
      <c r="K69" s="1808"/>
      <c r="L69" s="1824"/>
      <c r="M69" s="1824"/>
      <c r="N69" s="1767"/>
      <c r="O69" s="1831"/>
      <c r="P69" s="1836"/>
      <c r="Q69" s="1836"/>
      <c r="R69" s="1836"/>
      <c r="S69" s="1847"/>
      <c r="T69" s="1857" t="s">
        <v>770</v>
      </c>
      <c r="U69" s="1864"/>
      <c r="V69" s="1875"/>
      <c r="W69" s="1886"/>
      <c r="X69" s="1898"/>
      <c r="Y69" s="1898"/>
      <c r="Z69" s="1898"/>
      <c r="AA69" s="1898"/>
      <c r="AB69" s="1898"/>
      <c r="AC69" s="1913"/>
      <c r="AD69" s="1886"/>
      <c r="AE69" s="1898"/>
      <c r="AF69" s="1898"/>
      <c r="AG69" s="1898"/>
      <c r="AH69" s="1898"/>
      <c r="AI69" s="1898"/>
      <c r="AJ69" s="1913"/>
      <c r="AK69" s="1886"/>
      <c r="AL69" s="1898"/>
      <c r="AM69" s="1898"/>
      <c r="AN69" s="1898"/>
      <c r="AO69" s="1898"/>
      <c r="AP69" s="1898"/>
      <c r="AQ69" s="1913"/>
      <c r="AR69" s="1886"/>
      <c r="AS69" s="1898"/>
      <c r="AT69" s="1898"/>
      <c r="AU69" s="1898"/>
      <c r="AV69" s="1898"/>
      <c r="AW69" s="1898"/>
      <c r="AX69" s="1913"/>
      <c r="AY69" s="1886"/>
      <c r="AZ69" s="1898"/>
      <c r="BA69" s="1937"/>
      <c r="BB69" s="1944"/>
      <c r="BC69" s="1952"/>
      <c r="BD69" s="1961"/>
      <c r="BE69" s="1967"/>
      <c r="BF69" s="1972"/>
      <c r="BG69" s="1977"/>
      <c r="BH69" s="1977"/>
      <c r="BI69" s="1977"/>
      <c r="BJ69" s="1988"/>
    </row>
    <row r="70" spans="2:62" ht="20.25" customHeight="1">
      <c r="B70" s="1743"/>
      <c r="C70" s="1755"/>
      <c r="D70" s="1766"/>
      <c r="E70" s="1774"/>
      <c r="F70" s="1779">
        <f>C69</f>
        <v>0</v>
      </c>
      <c r="G70" s="1774"/>
      <c r="H70" s="1779">
        <f>I69</f>
        <v>0</v>
      </c>
      <c r="I70" s="1787"/>
      <c r="J70" s="1801"/>
      <c r="K70" s="1807"/>
      <c r="L70" s="1823"/>
      <c r="M70" s="1823"/>
      <c r="N70" s="1766"/>
      <c r="O70" s="1831"/>
      <c r="P70" s="1836"/>
      <c r="Q70" s="1836"/>
      <c r="R70" s="1836"/>
      <c r="S70" s="1847"/>
      <c r="T70" s="1856" t="s">
        <v>128</v>
      </c>
      <c r="U70" s="1863"/>
      <c r="V70" s="1874"/>
      <c r="W70" s="1885" t="str">
        <f>IF(W69="","",VLOOKUP(W69,'シフト記号表 (2)'!$C$6:$L$47,10,FALSE))</f>
        <v/>
      </c>
      <c r="X70" s="1897" t="str">
        <f>IF(X69="","",VLOOKUP(X69,'シフト記号表 (2)'!$C$6:$L$47,10,FALSE))</f>
        <v/>
      </c>
      <c r="Y70" s="1897" t="str">
        <f>IF(Y69="","",VLOOKUP(Y69,'シフト記号表 (2)'!$C$6:$L$47,10,FALSE))</f>
        <v/>
      </c>
      <c r="Z70" s="1897" t="str">
        <f>IF(Z69="","",VLOOKUP(Z69,'シフト記号表 (2)'!$C$6:$L$47,10,FALSE))</f>
        <v/>
      </c>
      <c r="AA70" s="1897" t="str">
        <f>IF(AA69="","",VLOOKUP(AA69,'シフト記号表 (2)'!$C$6:$L$47,10,FALSE))</f>
        <v/>
      </c>
      <c r="AB70" s="1897" t="str">
        <f>IF(AB69="","",VLOOKUP(AB69,'シフト記号表 (2)'!$C$6:$L$47,10,FALSE))</f>
        <v/>
      </c>
      <c r="AC70" s="1912" t="str">
        <f>IF(AC69="","",VLOOKUP(AC69,'シフト記号表 (2)'!$C$6:$L$47,10,FALSE))</f>
        <v/>
      </c>
      <c r="AD70" s="1885" t="str">
        <f>IF(AD69="","",VLOOKUP(AD69,'シフト記号表 (2)'!$C$6:$L$47,10,FALSE))</f>
        <v/>
      </c>
      <c r="AE70" s="1897" t="str">
        <f>IF(AE69="","",VLOOKUP(AE69,'シフト記号表 (2)'!$C$6:$L$47,10,FALSE))</f>
        <v/>
      </c>
      <c r="AF70" s="1897" t="str">
        <f>IF(AF69="","",VLOOKUP(AF69,'シフト記号表 (2)'!$C$6:$L$47,10,FALSE))</f>
        <v/>
      </c>
      <c r="AG70" s="1897" t="str">
        <f>IF(AG69="","",VLOOKUP(AG69,'シフト記号表 (2)'!$C$6:$L$47,10,FALSE))</f>
        <v/>
      </c>
      <c r="AH70" s="1897" t="str">
        <f>IF(AH69="","",VLOOKUP(AH69,'シフト記号表 (2)'!$C$6:$L$47,10,FALSE))</f>
        <v/>
      </c>
      <c r="AI70" s="1897" t="str">
        <f>IF(AI69="","",VLOOKUP(AI69,'シフト記号表 (2)'!$C$6:$L$47,10,FALSE))</f>
        <v/>
      </c>
      <c r="AJ70" s="1912" t="str">
        <f>IF(AJ69="","",VLOOKUP(AJ69,'シフト記号表 (2)'!$C$6:$L$47,10,FALSE))</f>
        <v/>
      </c>
      <c r="AK70" s="1885" t="str">
        <f>IF(AK69="","",VLOOKUP(AK69,'シフト記号表 (2)'!$C$6:$L$47,10,FALSE))</f>
        <v/>
      </c>
      <c r="AL70" s="1897" t="str">
        <f>IF(AL69="","",VLOOKUP(AL69,'シフト記号表 (2)'!$C$6:$L$47,10,FALSE))</f>
        <v/>
      </c>
      <c r="AM70" s="1897" t="str">
        <f>IF(AM69="","",VLOOKUP(AM69,'シフト記号表 (2)'!$C$6:$L$47,10,FALSE))</f>
        <v/>
      </c>
      <c r="AN70" s="1897" t="str">
        <f>IF(AN69="","",VLOOKUP(AN69,'シフト記号表 (2)'!$C$6:$L$47,10,FALSE))</f>
        <v/>
      </c>
      <c r="AO70" s="1897" t="str">
        <f>IF(AO69="","",VLOOKUP(AO69,'シフト記号表 (2)'!$C$6:$L$47,10,FALSE))</f>
        <v/>
      </c>
      <c r="AP70" s="1897" t="str">
        <f>IF(AP69="","",VLOOKUP(AP69,'シフト記号表 (2)'!$C$6:$L$47,10,FALSE))</f>
        <v/>
      </c>
      <c r="AQ70" s="1912" t="str">
        <f>IF(AQ69="","",VLOOKUP(AQ69,'シフト記号表 (2)'!$C$6:$L$47,10,FALSE))</f>
        <v/>
      </c>
      <c r="AR70" s="1885" t="str">
        <f>IF(AR69="","",VLOOKUP(AR69,'シフト記号表 (2)'!$C$6:$L$47,10,FALSE))</f>
        <v/>
      </c>
      <c r="AS70" s="1897" t="str">
        <f>IF(AS69="","",VLOOKUP(AS69,'シフト記号表 (2)'!$C$6:$L$47,10,FALSE))</f>
        <v/>
      </c>
      <c r="AT70" s="1897" t="str">
        <f>IF(AT69="","",VLOOKUP(AT69,'シフト記号表 (2)'!$C$6:$L$47,10,FALSE))</f>
        <v/>
      </c>
      <c r="AU70" s="1897" t="str">
        <f>IF(AU69="","",VLOOKUP(AU69,'シフト記号表 (2)'!$C$6:$L$47,10,FALSE))</f>
        <v/>
      </c>
      <c r="AV70" s="1897" t="str">
        <f>IF(AV69="","",VLOOKUP(AV69,'シフト記号表 (2)'!$C$6:$L$47,10,FALSE))</f>
        <v/>
      </c>
      <c r="AW70" s="1897" t="str">
        <f>IF(AW69="","",VLOOKUP(AW69,'シフト記号表 (2)'!$C$6:$L$47,10,FALSE))</f>
        <v/>
      </c>
      <c r="AX70" s="1912" t="str">
        <f>IF(AX69="","",VLOOKUP(AX69,'シフト記号表 (2)'!$C$6:$L$47,10,FALSE))</f>
        <v/>
      </c>
      <c r="AY70" s="1885" t="str">
        <f>IF(AY69="","",VLOOKUP(AY69,'シフト記号表 (2)'!$C$6:$L$47,10,FALSE))</f>
        <v/>
      </c>
      <c r="AZ70" s="1897" t="str">
        <f>IF(AZ69="","",VLOOKUP(AZ69,'シフト記号表 (2)'!$C$6:$L$47,10,FALSE))</f>
        <v/>
      </c>
      <c r="BA70" s="1897" t="str">
        <f>IF(BA69="","",VLOOKUP(BA69,'シフト記号表 (2)'!$C$6:$L$47,10,FALSE))</f>
        <v/>
      </c>
      <c r="BB70" s="1943">
        <f>IF($BE$3="４週",SUM(W70:AX70),IF($BE$3="暦月",SUM(W70:BA70),""))</f>
        <v>0</v>
      </c>
      <c r="BC70" s="1951"/>
      <c r="BD70" s="1960">
        <f>IF($BE$3="４週",BB70/4,IF($BE$3="暦月",(BB70/($BE$8/7)),""))</f>
        <v>0</v>
      </c>
      <c r="BE70" s="1951"/>
      <c r="BF70" s="1971"/>
      <c r="BG70" s="1976"/>
      <c r="BH70" s="1976"/>
      <c r="BI70" s="1976"/>
      <c r="BJ70" s="1987"/>
    </row>
    <row r="71" spans="2:62" ht="20.25" customHeight="1">
      <c r="B71" s="1742">
        <f>B69+1</f>
        <v>29</v>
      </c>
      <c r="C71" s="1756"/>
      <c r="D71" s="1767"/>
      <c r="E71" s="1774"/>
      <c r="F71" s="1779"/>
      <c r="G71" s="1774"/>
      <c r="H71" s="1779"/>
      <c r="I71" s="1788"/>
      <c r="J71" s="1802"/>
      <c r="K71" s="1808"/>
      <c r="L71" s="1824"/>
      <c r="M71" s="1824"/>
      <c r="N71" s="1767"/>
      <c r="O71" s="1831"/>
      <c r="P71" s="1836"/>
      <c r="Q71" s="1836"/>
      <c r="R71" s="1836"/>
      <c r="S71" s="1847"/>
      <c r="T71" s="1857" t="s">
        <v>770</v>
      </c>
      <c r="U71" s="1864"/>
      <c r="V71" s="1875"/>
      <c r="W71" s="1886"/>
      <c r="X71" s="1898"/>
      <c r="Y71" s="1898"/>
      <c r="Z71" s="1898"/>
      <c r="AA71" s="1898"/>
      <c r="AB71" s="1898"/>
      <c r="AC71" s="1913"/>
      <c r="AD71" s="1886"/>
      <c r="AE71" s="1898"/>
      <c r="AF71" s="1898"/>
      <c r="AG71" s="1898"/>
      <c r="AH71" s="1898"/>
      <c r="AI71" s="1898"/>
      <c r="AJ71" s="1913"/>
      <c r="AK71" s="1886"/>
      <c r="AL71" s="1898"/>
      <c r="AM71" s="1898"/>
      <c r="AN71" s="1898"/>
      <c r="AO71" s="1898"/>
      <c r="AP71" s="1898"/>
      <c r="AQ71" s="1913"/>
      <c r="AR71" s="1886"/>
      <c r="AS71" s="1898"/>
      <c r="AT71" s="1898"/>
      <c r="AU71" s="1898"/>
      <c r="AV71" s="1898"/>
      <c r="AW71" s="1898"/>
      <c r="AX71" s="1913"/>
      <c r="AY71" s="1886"/>
      <c r="AZ71" s="1898"/>
      <c r="BA71" s="1937"/>
      <c r="BB71" s="1944"/>
      <c r="BC71" s="1952"/>
      <c r="BD71" s="1961"/>
      <c r="BE71" s="1967"/>
      <c r="BF71" s="1972"/>
      <c r="BG71" s="1977"/>
      <c r="BH71" s="1977"/>
      <c r="BI71" s="1977"/>
      <c r="BJ71" s="1988"/>
    </row>
    <row r="72" spans="2:62" ht="20.25" customHeight="1">
      <c r="B72" s="1743"/>
      <c r="C72" s="1757"/>
      <c r="D72" s="1768"/>
      <c r="E72" s="1776"/>
      <c r="F72" s="1781">
        <f>C71</f>
        <v>0</v>
      </c>
      <c r="G72" s="1776"/>
      <c r="H72" s="1781">
        <f>I71</f>
        <v>0</v>
      </c>
      <c r="I72" s="1789"/>
      <c r="J72" s="1803"/>
      <c r="K72" s="1809"/>
      <c r="L72" s="1825"/>
      <c r="M72" s="1825"/>
      <c r="N72" s="1768"/>
      <c r="O72" s="1831"/>
      <c r="P72" s="1836"/>
      <c r="Q72" s="1836"/>
      <c r="R72" s="1836"/>
      <c r="S72" s="1847"/>
      <c r="T72" s="1856" t="s">
        <v>128</v>
      </c>
      <c r="U72" s="1863"/>
      <c r="V72" s="1874"/>
      <c r="W72" s="1885" t="str">
        <f>IF(W71="","",VLOOKUP(W71,'シフト記号表 (2)'!$C$6:$L$47,10,FALSE))</f>
        <v/>
      </c>
      <c r="X72" s="1897" t="str">
        <f>IF(X71="","",VLOOKUP(X71,'シフト記号表 (2)'!$C$6:$L$47,10,FALSE))</f>
        <v/>
      </c>
      <c r="Y72" s="1897" t="str">
        <f>IF(Y71="","",VLOOKUP(Y71,'シフト記号表 (2)'!$C$6:$L$47,10,FALSE))</f>
        <v/>
      </c>
      <c r="Z72" s="1897" t="str">
        <f>IF(Z71="","",VLOOKUP(Z71,'シフト記号表 (2)'!$C$6:$L$47,10,FALSE))</f>
        <v/>
      </c>
      <c r="AA72" s="1897" t="str">
        <f>IF(AA71="","",VLOOKUP(AA71,'シフト記号表 (2)'!$C$6:$L$47,10,FALSE))</f>
        <v/>
      </c>
      <c r="AB72" s="1897" t="str">
        <f>IF(AB71="","",VLOOKUP(AB71,'シフト記号表 (2)'!$C$6:$L$47,10,FALSE))</f>
        <v/>
      </c>
      <c r="AC72" s="1912" t="str">
        <f>IF(AC71="","",VLOOKUP(AC71,'シフト記号表 (2)'!$C$6:$L$47,10,FALSE))</f>
        <v/>
      </c>
      <c r="AD72" s="1885" t="str">
        <f>IF(AD71="","",VLOOKUP(AD71,'シフト記号表 (2)'!$C$6:$L$47,10,FALSE))</f>
        <v/>
      </c>
      <c r="AE72" s="1897" t="str">
        <f>IF(AE71="","",VLOOKUP(AE71,'シフト記号表 (2)'!$C$6:$L$47,10,FALSE))</f>
        <v/>
      </c>
      <c r="AF72" s="1897" t="str">
        <f>IF(AF71="","",VLOOKUP(AF71,'シフト記号表 (2)'!$C$6:$L$47,10,FALSE))</f>
        <v/>
      </c>
      <c r="AG72" s="1897" t="str">
        <f>IF(AG71="","",VLOOKUP(AG71,'シフト記号表 (2)'!$C$6:$L$47,10,FALSE))</f>
        <v/>
      </c>
      <c r="AH72" s="1897" t="str">
        <f>IF(AH71="","",VLOOKUP(AH71,'シフト記号表 (2)'!$C$6:$L$47,10,FALSE))</f>
        <v/>
      </c>
      <c r="AI72" s="1897" t="str">
        <f>IF(AI71="","",VLOOKUP(AI71,'シフト記号表 (2)'!$C$6:$L$47,10,FALSE))</f>
        <v/>
      </c>
      <c r="AJ72" s="1912" t="str">
        <f>IF(AJ71="","",VLOOKUP(AJ71,'シフト記号表 (2)'!$C$6:$L$47,10,FALSE))</f>
        <v/>
      </c>
      <c r="AK72" s="1885" t="str">
        <f>IF(AK71="","",VLOOKUP(AK71,'シフト記号表 (2)'!$C$6:$L$47,10,FALSE))</f>
        <v/>
      </c>
      <c r="AL72" s="1897" t="str">
        <f>IF(AL71="","",VLOOKUP(AL71,'シフト記号表 (2)'!$C$6:$L$47,10,FALSE))</f>
        <v/>
      </c>
      <c r="AM72" s="1897" t="str">
        <f>IF(AM71="","",VLOOKUP(AM71,'シフト記号表 (2)'!$C$6:$L$47,10,FALSE))</f>
        <v/>
      </c>
      <c r="AN72" s="1897" t="str">
        <f>IF(AN71="","",VLOOKUP(AN71,'シフト記号表 (2)'!$C$6:$L$47,10,FALSE))</f>
        <v/>
      </c>
      <c r="AO72" s="1897" t="str">
        <f>IF(AO71="","",VLOOKUP(AO71,'シフト記号表 (2)'!$C$6:$L$47,10,FALSE))</f>
        <v/>
      </c>
      <c r="AP72" s="1897" t="str">
        <f>IF(AP71="","",VLOOKUP(AP71,'シフト記号表 (2)'!$C$6:$L$47,10,FALSE))</f>
        <v/>
      </c>
      <c r="AQ72" s="1912" t="str">
        <f>IF(AQ71="","",VLOOKUP(AQ71,'シフト記号表 (2)'!$C$6:$L$47,10,FALSE))</f>
        <v/>
      </c>
      <c r="AR72" s="1885" t="str">
        <f>IF(AR71="","",VLOOKUP(AR71,'シフト記号表 (2)'!$C$6:$L$47,10,FALSE))</f>
        <v/>
      </c>
      <c r="AS72" s="1897" t="str">
        <f>IF(AS71="","",VLOOKUP(AS71,'シフト記号表 (2)'!$C$6:$L$47,10,FALSE))</f>
        <v/>
      </c>
      <c r="AT72" s="1897" t="str">
        <f>IF(AT71="","",VLOOKUP(AT71,'シフト記号表 (2)'!$C$6:$L$47,10,FALSE))</f>
        <v/>
      </c>
      <c r="AU72" s="1897" t="str">
        <f>IF(AU71="","",VLOOKUP(AU71,'シフト記号表 (2)'!$C$6:$L$47,10,FALSE))</f>
        <v/>
      </c>
      <c r="AV72" s="1897" t="str">
        <f>IF(AV71="","",VLOOKUP(AV71,'シフト記号表 (2)'!$C$6:$L$47,10,FALSE))</f>
        <v/>
      </c>
      <c r="AW72" s="1897" t="str">
        <f>IF(AW71="","",VLOOKUP(AW71,'シフト記号表 (2)'!$C$6:$L$47,10,FALSE))</f>
        <v/>
      </c>
      <c r="AX72" s="1912" t="str">
        <f>IF(AX71="","",VLOOKUP(AX71,'シフト記号表 (2)'!$C$6:$L$47,10,FALSE))</f>
        <v/>
      </c>
      <c r="AY72" s="1885" t="str">
        <f>IF(AY71="","",VLOOKUP(AY71,'シフト記号表 (2)'!$C$6:$L$47,10,FALSE))</f>
        <v/>
      </c>
      <c r="AZ72" s="1897" t="str">
        <f>IF(AZ71="","",VLOOKUP(AZ71,'シフト記号表 (2)'!$C$6:$L$47,10,FALSE))</f>
        <v/>
      </c>
      <c r="BA72" s="1897" t="str">
        <f>IF(BA71="","",VLOOKUP(BA71,'シフト記号表 (2)'!$C$6:$L$47,10,FALSE))</f>
        <v/>
      </c>
      <c r="BB72" s="1945">
        <f>IF($BE$3="４週",SUM(W72:AX72),IF($BE$3="暦月",SUM(W72:BA72),""))</f>
        <v>0</v>
      </c>
      <c r="BC72" s="1953"/>
      <c r="BD72" s="1962">
        <f>IF($BE$3="４週",BB72/4,IF($BE$3="暦月",(BB72/($BE$8/7)),""))</f>
        <v>0</v>
      </c>
      <c r="BE72" s="1953"/>
      <c r="BF72" s="1973"/>
      <c r="BG72" s="1978"/>
      <c r="BH72" s="1978"/>
      <c r="BI72" s="1978"/>
      <c r="BJ72" s="1989"/>
    </row>
    <row r="73" spans="2:62" ht="20.25" customHeight="1">
      <c r="B73" s="1742">
        <f>B71+1</f>
        <v>30</v>
      </c>
      <c r="C73" s="1756"/>
      <c r="D73" s="1767"/>
      <c r="E73" s="1774"/>
      <c r="F73" s="1779"/>
      <c r="G73" s="1774"/>
      <c r="H73" s="1779"/>
      <c r="I73" s="1788"/>
      <c r="J73" s="1802"/>
      <c r="K73" s="1808"/>
      <c r="L73" s="1824"/>
      <c r="M73" s="1824"/>
      <c r="N73" s="1767"/>
      <c r="O73" s="1831"/>
      <c r="P73" s="1836"/>
      <c r="Q73" s="1836"/>
      <c r="R73" s="1836"/>
      <c r="S73" s="1847"/>
      <c r="T73" s="1857" t="s">
        <v>770</v>
      </c>
      <c r="U73" s="1864"/>
      <c r="V73" s="1875"/>
      <c r="W73" s="1886"/>
      <c r="X73" s="1898"/>
      <c r="Y73" s="1898"/>
      <c r="Z73" s="1898"/>
      <c r="AA73" s="1898"/>
      <c r="AB73" s="1898"/>
      <c r="AC73" s="1913"/>
      <c r="AD73" s="1886"/>
      <c r="AE73" s="1898"/>
      <c r="AF73" s="1898"/>
      <c r="AG73" s="1898"/>
      <c r="AH73" s="1898"/>
      <c r="AI73" s="1898"/>
      <c r="AJ73" s="1913"/>
      <c r="AK73" s="1886"/>
      <c r="AL73" s="1898"/>
      <c r="AM73" s="1898"/>
      <c r="AN73" s="1898"/>
      <c r="AO73" s="1898"/>
      <c r="AP73" s="1898"/>
      <c r="AQ73" s="1913"/>
      <c r="AR73" s="1886"/>
      <c r="AS73" s="1898"/>
      <c r="AT73" s="1898"/>
      <c r="AU73" s="1898"/>
      <c r="AV73" s="1898"/>
      <c r="AW73" s="1898"/>
      <c r="AX73" s="1913"/>
      <c r="AY73" s="1886"/>
      <c r="AZ73" s="1898"/>
      <c r="BA73" s="1937"/>
      <c r="BB73" s="1944"/>
      <c r="BC73" s="1952"/>
      <c r="BD73" s="1961"/>
      <c r="BE73" s="1967"/>
      <c r="BF73" s="1972"/>
      <c r="BG73" s="1977"/>
      <c r="BH73" s="1977"/>
      <c r="BI73" s="1977"/>
      <c r="BJ73" s="1988"/>
    </row>
    <row r="74" spans="2:62" ht="20.25" customHeight="1">
      <c r="B74" s="1743"/>
      <c r="C74" s="1757"/>
      <c r="D74" s="1768"/>
      <c r="E74" s="1776"/>
      <c r="F74" s="1781">
        <f>C73</f>
        <v>0</v>
      </c>
      <c r="G74" s="1776"/>
      <c r="H74" s="1781">
        <f>I73</f>
        <v>0</v>
      </c>
      <c r="I74" s="1789"/>
      <c r="J74" s="1803"/>
      <c r="K74" s="1809"/>
      <c r="L74" s="1825"/>
      <c r="M74" s="1825"/>
      <c r="N74" s="1768"/>
      <c r="O74" s="1831"/>
      <c r="P74" s="1836"/>
      <c r="Q74" s="1836"/>
      <c r="R74" s="1836"/>
      <c r="S74" s="1847"/>
      <c r="T74" s="1856" t="s">
        <v>128</v>
      </c>
      <c r="U74" s="1863"/>
      <c r="V74" s="1874"/>
      <c r="W74" s="1885" t="str">
        <f>IF(W73="","",VLOOKUP(W73,'シフト記号表 (2)'!$C$6:$L$47,10,FALSE))</f>
        <v/>
      </c>
      <c r="X74" s="1897" t="str">
        <f>IF(X73="","",VLOOKUP(X73,'シフト記号表 (2)'!$C$6:$L$47,10,FALSE))</f>
        <v/>
      </c>
      <c r="Y74" s="1897" t="str">
        <f>IF(Y73="","",VLOOKUP(Y73,'シフト記号表 (2)'!$C$6:$L$47,10,FALSE))</f>
        <v/>
      </c>
      <c r="Z74" s="1897" t="str">
        <f>IF(Z73="","",VLOOKUP(Z73,'シフト記号表 (2)'!$C$6:$L$47,10,FALSE))</f>
        <v/>
      </c>
      <c r="AA74" s="1897" t="str">
        <f>IF(AA73="","",VLOOKUP(AA73,'シフト記号表 (2)'!$C$6:$L$47,10,FALSE))</f>
        <v/>
      </c>
      <c r="AB74" s="1897" t="str">
        <f>IF(AB73="","",VLOOKUP(AB73,'シフト記号表 (2)'!$C$6:$L$47,10,FALSE))</f>
        <v/>
      </c>
      <c r="AC74" s="1912" t="str">
        <f>IF(AC73="","",VLOOKUP(AC73,'シフト記号表 (2)'!$C$6:$L$47,10,FALSE))</f>
        <v/>
      </c>
      <c r="AD74" s="1885" t="str">
        <f>IF(AD73="","",VLOOKUP(AD73,'シフト記号表 (2)'!$C$6:$L$47,10,FALSE))</f>
        <v/>
      </c>
      <c r="AE74" s="1897" t="str">
        <f>IF(AE73="","",VLOOKUP(AE73,'シフト記号表 (2)'!$C$6:$L$47,10,FALSE))</f>
        <v/>
      </c>
      <c r="AF74" s="1897" t="str">
        <f>IF(AF73="","",VLOOKUP(AF73,'シフト記号表 (2)'!$C$6:$L$47,10,FALSE))</f>
        <v/>
      </c>
      <c r="AG74" s="1897" t="str">
        <f>IF(AG73="","",VLOOKUP(AG73,'シフト記号表 (2)'!$C$6:$L$47,10,FALSE))</f>
        <v/>
      </c>
      <c r="AH74" s="1897" t="str">
        <f>IF(AH73="","",VLOOKUP(AH73,'シフト記号表 (2)'!$C$6:$L$47,10,FALSE))</f>
        <v/>
      </c>
      <c r="AI74" s="1897" t="str">
        <f>IF(AI73="","",VLOOKUP(AI73,'シフト記号表 (2)'!$C$6:$L$47,10,FALSE))</f>
        <v/>
      </c>
      <c r="AJ74" s="1912" t="str">
        <f>IF(AJ73="","",VLOOKUP(AJ73,'シフト記号表 (2)'!$C$6:$L$47,10,FALSE))</f>
        <v/>
      </c>
      <c r="AK74" s="1885" t="str">
        <f>IF(AK73="","",VLOOKUP(AK73,'シフト記号表 (2)'!$C$6:$L$47,10,FALSE))</f>
        <v/>
      </c>
      <c r="AL74" s="1897" t="str">
        <f>IF(AL73="","",VLOOKUP(AL73,'シフト記号表 (2)'!$C$6:$L$47,10,FALSE))</f>
        <v/>
      </c>
      <c r="AM74" s="1897" t="str">
        <f>IF(AM73="","",VLOOKUP(AM73,'シフト記号表 (2)'!$C$6:$L$47,10,FALSE))</f>
        <v/>
      </c>
      <c r="AN74" s="1897" t="str">
        <f>IF(AN73="","",VLOOKUP(AN73,'シフト記号表 (2)'!$C$6:$L$47,10,FALSE))</f>
        <v/>
      </c>
      <c r="AO74" s="1897" t="str">
        <f>IF(AO73="","",VLOOKUP(AO73,'シフト記号表 (2)'!$C$6:$L$47,10,FALSE))</f>
        <v/>
      </c>
      <c r="AP74" s="1897" t="str">
        <f>IF(AP73="","",VLOOKUP(AP73,'シフト記号表 (2)'!$C$6:$L$47,10,FALSE))</f>
        <v/>
      </c>
      <c r="AQ74" s="1912" t="str">
        <f>IF(AQ73="","",VLOOKUP(AQ73,'シフト記号表 (2)'!$C$6:$L$47,10,FALSE))</f>
        <v/>
      </c>
      <c r="AR74" s="1885" t="str">
        <f>IF(AR73="","",VLOOKUP(AR73,'シフト記号表 (2)'!$C$6:$L$47,10,FALSE))</f>
        <v/>
      </c>
      <c r="AS74" s="1897" t="str">
        <f>IF(AS73="","",VLOOKUP(AS73,'シフト記号表 (2)'!$C$6:$L$47,10,FALSE))</f>
        <v/>
      </c>
      <c r="AT74" s="1897" t="str">
        <f>IF(AT73="","",VLOOKUP(AT73,'シフト記号表 (2)'!$C$6:$L$47,10,FALSE))</f>
        <v/>
      </c>
      <c r="AU74" s="1897" t="str">
        <f>IF(AU73="","",VLOOKUP(AU73,'シフト記号表 (2)'!$C$6:$L$47,10,FALSE))</f>
        <v/>
      </c>
      <c r="AV74" s="1897" t="str">
        <f>IF(AV73="","",VLOOKUP(AV73,'シフト記号表 (2)'!$C$6:$L$47,10,FALSE))</f>
        <v/>
      </c>
      <c r="AW74" s="1897" t="str">
        <f>IF(AW73="","",VLOOKUP(AW73,'シフト記号表 (2)'!$C$6:$L$47,10,FALSE))</f>
        <v/>
      </c>
      <c r="AX74" s="1912" t="str">
        <f>IF(AX73="","",VLOOKUP(AX73,'シフト記号表 (2)'!$C$6:$L$47,10,FALSE))</f>
        <v/>
      </c>
      <c r="AY74" s="1885" t="str">
        <f>IF(AY73="","",VLOOKUP(AY73,'シフト記号表 (2)'!$C$6:$L$47,10,FALSE))</f>
        <v/>
      </c>
      <c r="AZ74" s="1897" t="str">
        <f>IF(AZ73="","",VLOOKUP(AZ73,'シフト記号表 (2)'!$C$6:$L$47,10,FALSE))</f>
        <v/>
      </c>
      <c r="BA74" s="1897" t="str">
        <f>IF(BA73="","",VLOOKUP(BA73,'シフト記号表 (2)'!$C$6:$L$47,10,FALSE))</f>
        <v/>
      </c>
      <c r="BB74" s="1945">
        <f>IF($BE$3="４週",SUM(W74:AX74),IF($BE$3="暦月",SUM(W74:BA74),""))</f>
        <v>0</v>
      </c>
      <c r="BC74" s="1953"/>
      <c r="BD74" s="1962">
        <f>IF($BE$3="４週",BB74/4,IF($BE$3="暦月",(BB74/($BE$8/7)),""))</f>
        <v>0</v>
      </c>
      <c r="BE74" s="1953"/>
      <c r="BF74" s="1973"/>
      <c r="BG74" s="1978"/>
      <c r="BH74" s="1978"/>
      <c r="BI74" s="1978"/>
      <c r="BJ74" s="1989"/>
    </row>
    <row r="75" spans="2:62" ht="20.25" customHeight="1">
      <c r="B75" s="1742">
        <f>B73+1</f>
        <v>31</v>
      </c>
      <c r="C75" s="1756"/>
      <c r="D75" s="1767"/>
      <c r="E75" s="1774"/>
      <c r="F75" s="1779"/>
      <c r="G75" s="1774"/>
      <c r="H75" s="1779"/>
      <c r="I75" s="1788"/>
      <c r="J75" s="1802"/>
      <c r="K75" s="1808"/>
      <c r="L75" s="1824"/>
      <c r="M75" s="1824"/>
      <c r="N75" s="1767"/>
      <c r="O75" s="1831"/>
      <c r="P75" s="1836"/>
      <c r="Q75" s="1836"/>
      <c r="R75" s="1836"/>
      <c r="S75" s="1847"/>
      <c r="T75" s="1857" t="s">
        <v>770</v>
      </c>
      <c r="U75" s="1864"/>
      <c r="V75" s="1875"/>
      <c r="W75" s="1886"/>
      <c r="X75" s="1898"/>
      <c r="Y75" s="1898"/>
      <c r="Z75" s="1898"/>
      <c r="AA75" s="1898"/>
      <c r="AB75" s="1898"/>
      <c r="AC75" s="1913"/>
      <c r="AD75" s="1886"/>
      <c r="AE75" s="1898"/>
      <c r="AF75" s="1898"/>
      <c r="AG75" s="1898"/>
      <c r="AH75" s="1898"/>
      <c r="AI75" s="1898"/>
      <c r="AJ75" s="1913"/>
      <c r="AK75" s="1886"/>
      <c r="AL75" s="1898"/>
      <c r="AM75" s="1898"/>
      <c r="AN75" s="1898"/>
      <c r="AO75" s="1898"/>
      <c r="AP75" s="1898"/>
      <c r="AQ75" s="1913"/>
      <c r="AR75" s="1886"/>
      <c r="AS75" s="1898"/>
      <c r="AT75" s="1898"/>
      <c r="AU75" s="1898"/>
      <c r="AV75" s="1898"/>
      <c r="AW75" s="1898"/>
      <c r="AX75" s="1913"/>
      <c r="AY75" s="1886"/>
      <c r="AZ75" s="1898"/>
      <c r="BA75" s="1937"/>
      <c r="BB75" s="1944"/>
      <c r="BC75" s="1952"/>
      <c r="BD75" s="1961"/>
      <c r="BE75" s="1967"/>
      <c r="BF75" s="1972"/>
      <c r="BG75" s="1977"/>
      <c r="BH75" s="1977"/>
      <c r="BI75" s="1977"/>
      <c r="BJ75" s="1988"/>
    </row>
    <row r="76" spans="2:62" ht="20.25" customHeight="1">
      <c r="B76" s="1743"/>
      <c r="C76" s="1757"/>
      <c r="D76" s="1768"/>
      <c r="E76" s="1776"/>
      <c r="F76" s="1781">
        <f>C75</f>
        <v>0</v>
      </c>
      <c r="G76" s="1776"/>
      <c r="H76" s="1781">
        <f>I75</f>
        <v>0</v>
      </c>
      <c r="I76" s="1789"/>
      <c r="J76" s="1803"/>
      <c r="K76" s="1809"/>
      <c r="L76" s="1825"/>
      <c r="M76" s="1825"/>
      <c r="N76" s="1768"/>
      <c r="O76" s="1831"/>
      <c r="P76" s="1836"/>
      <c r="Q76" s="1836"/>
      <c r="R76" s="1836"/>
      <c r="S76" s="1847"/>
      <c r="T76" s="1856" t="s">
        <v>128</v>
      </c>
      <c r="U76" s="1863"/>
      <c r="V76" s="1874"/>
      <c r="W76" s="1885" t="str">
        <f>IF(W75="","",VLOOKUP(W75,'シフト記号表 (2)'!$C$6:$L$47,10,FALSE))</f>
        <v/>
      </c>
      <c r="X76" s="1897" t="str">
        <f>IF(X75="","",VLOOKUP(X75,'シフト記号表 (2)'!$C$6:$L$47,10,FALSE))</f>
        <v/>
      </c>
      <c r="Y76" s="1897" t="str">
        <f>IF(Y75="","",VLOOKUP(Y75,'シフト記号表 (2)'!$C$6:$L$47,10,FALSE))</f>
        <v/>
      </c>
      <c r="Z76" s="1897" t="str">
        <f>IF(Z75="","",VLOOKUP(Z75,'シフト記号表 (2)'!$C$6:$L$47,10,FALSE))</f>
        <v/>
      </c>
      <c r="AA76" s="1897" t="str">
        <f>IF(AA75="","",VLOOKUP(AA75,'シフト記号表 (2)'!$C$6:$L$47,10,FALSE))</f>
        <v/>
      </c>
      <c r="AB76" s="1897" t="str">
        <f>IF(AB75="","",VLOOKUP(AB75,'シフト記号表 (2)'!$C$6:$L$47,10,FALSE))</f>
        <v/>
      </c>
      <c r="AC76" s="1912" t="str">
        <f>IF(AC75="","",VLOOKUP(AC75,'シフト記号表 (2)'!$C$6:$L$47,10,FALSE))</f>
        <v/>
      </c>
      <c r="AD76" s="1885" t="str">
        <f>IF(AD75="","",VLOOKUP(AD75,'シフト記号表 (2)'!$C$6:$L$47,10,FALSE))</f>
        <v/>
      </c>
      <c r="AE76" s="1897" t="str">
        <f>IF(AE75="","",VLOOKUP(AE75,'シフト記号表 (2)'!$C$6:$L$47,10,FALSE))</f>
        <v/>
      </c>
      <c r="AF76" s="1897" t="str">
        <f>IF(AF75="","",VLOOKUP(AF75,'シフト記号表 (2)'!$C$6:$L$47,10,FALSE))</f>
        <v/>
      </c>
      <c r="AG76" s="1897" t="str">
        <f>IF(AG75="","",VLOOKUP(AG75,'シフト記号表 (2)'!$C$6:$L$47,10,FALSE))</f>
        <v/>
      </c>
      <c r="AH76" s="1897" t="str">
        <f>IF(AH75="","",VLOOKUP(AH75,'シフト記号表 (2)'!$C$6:$L$47,10,FALSE))</f>
        <v/>
      </c>
      <c r="AI76" s="1897" t="str">
        <f>IF(AI75="","",VLOOKUP(AI75,'シフト記号表 (2)'!$C$6:$L$47,10,FALSE))</f>
        <v/>
      </c>
      <c r="AJ76" s="1912" t="str">
        <f>IF(AJ75="","",VLOOKUP(AJ75,'シフト記号表 (2)'!$C$6:$L$47,10,FALSE))</f>
        <v/>
      </c>
      <c r="AK76" s="1885" t="str">
        <f>IF(AK75="","",VLOOKUP(AK75,'シフト記号表 (2)'!$C$6:$L$47,10,FALSE))</f>
        <v/>
      </c>
      <c r="AL76" s="1897" t="str">
        <f>IF(AL75="","",VLOOKUP(AL75,'シフト記号表 (2)'!$C$6:$L$47,10,FALSE))</f>
        <v/>
      </c>
      <c r="AM76" s="1897" t="str">
        <f>IF(AM75="","",VLOOKUP(AM75,'シフト記号表 (2)'!$C$6:$L$47,10,FALSE))</f>
        <v/>
      </c>
      <c r="AN76" s="1897" t="str">
        <f>IF(AN75="","",VLOOKUP(AN75,'シフト記号表 (2)'!$C$6:$L$47,10,FALSE))</f>
        <v/>
      </c>
      <c r="AO76" s="1897" t="str">
        <f>IF(AO75="","",VLOOKUP(AO75,'シフト記号表 (2)'!$C$6:$L$47,10,FALSE))</f>
        <v/>
      </c>
      <c r="AP76" s="1897" t="str">
        <f>IF(AP75="","",VLOOKUP(AP75,'シフト記号表 (2)'!$C$6:$L$47,10,FALSE))</f>
        <v/>
      </c>
      <c r="AQ76" s="1912" t="str">
        <f>IF(AQ75="","",VLOOKUP(AQ75,'シフト記号表 (2)'!$C$6:$L$47,10,FALSE))</f>
        <v/>
      </c>
      <c r="AR76" s="1885" t="str">
        <f>IF(AR75="","",VLOOKUP(AR75,'シフト記号表 (2)'!$C$6:$L$47,10,FALSE))</f>
        <v/>
      </c>
      <c r="AS76" s="1897" t="str">
        <f>IF(AS75="","",VLOOKUP(AS75,'シフト記号表 (2)'!$C$6:$L$47,10,FALSE))</f>
        <v/>
      </c>
      <c r="AT76" s="1897" t="str">
        <f>IF(AT75="","",VLOOKUP(AT75,'シフト記号表 (2)'!$C$6:$L$47,10,FALSE))</f>
        <v/>
      </c>
      <c r="AU76" s="1897" t="str">
        <f>IF(AU75="","",VLOOKUP(AU75,'シフト記号表 (2)'!$C$6:$L$47,10,FALSE))</f>
        <v/>
      </c>
      <c r="AV76" s="1897" t="str">
        <f>IF(AV75="","",VLOOKUP(AV75,'シフト記号表 (2)'!$C$6:$L$47,10,FALSE))</f>
        <v/>
      </c>
      <c r="AW76" s="1897" t="str">
        <f>IF(AW75="","",VLOOKUP(AW75,'シフト記号表 (2)'!$C$6:$L$47,10,FALSE))</f>
        <v/>
      </c>
      <c r="AX76" s="1912" t="str">
        <f>IF(AX75="","",VLOOKUP(AX75,'シフト記号表 (2)'!$C$6:$L$47,10,FALSE))</f>
        <v/>
      </c>
      <c r="AY76" s="1885" t="str">
        <f>IF(AY75="","",VLOOKUP(AY75,'シフト記号表 (2)'!$C$6:$L$47,10,FALSE))</f>
        <v/>
      </c>
      <c r="AZ76" s="1897" t="str">
        <f>IF(AZ75="","",VLOOKUP(AZ75,'シフト記号表 (2)'!$C$6:$L$47,10,FALSE))</f>
        <v/>
      </c>
      <c r="BA76" s="1897" t="str">
        <f>IF(BA75="","",VLOOKUP(BA75,'シフト記号表 (2)'!$C$6:$L$47,10,FALSE))</f>
        <v/>
      </c>
      <c r="BB76" s="1945">
        <f>IF($BE$3="４週",SUM(W76:AX76),IF($BE$3="暦月",SUM(W76:BA76),""))</f>
        <v>0</v>
      </c>
      <c r="BC76" s="1953"/>
      <c r="BD76" s="1962">
        <f>IF($BE$3="４週",BB76/4,IF($BE$3="暦月",(BB76/($BE$8/7)),""))</f>
        <v>0</v>
      </c>
      <c r="BE76" s="1953"/>
      <c r="BF76" s="1973"/>
      <c r="BG76" s="1978"/>
      <c r="BH76" s="1978"/>
      <c r="BI76" s="1978"/>
      <c r="BJ76" s="1989"/>
    </row>
    <row r="77" spans="2:62" ht="20.25" customHeight="1">
      <c r="B77" s="1742">
        <f>B75+1</f>
        <v>32</v>
      </c>
      <c r="C77" s="1756"/>
      <c r="D77" s="1767"/>
      <c r="E77" s="1774"/>
      <c r="F77" s="1779"/>
      <c r="G77" s="1774"/>
      <c r="H77" s="1779"/>
      <c r="I77" s="1788"/>
      <c r="J77" s="1802"/>
      <c r="K77" s="1808"/>
      <c r="L77" s="1824"/>
      <c r="M77" s="1824"/>
      <c r="N77" s="1767"/>
      <c r="O77" s="1831"/>
      <c r="P77" s="1836"/>
      <c r="Q77" s="1836"/>
      <c r="R77" s="1836"/>
      <c r="S77" s="1847"/>
      <c r="T77" s="1857" t="s">
        <v>770</v>
      </c>
      <c r="U77" s="1864"/>
      <c r="V77" s="1875"/>
      <c r="W77" s="1886"/>
      <c r="X77" s="1898"/>
      <c r="Y77" s="1898"/>
      <c r="Z77" s="1898"/>
      <c r="AA77" s="1898"/>
      <c r="AB77" s="1898"/>
      <c r="AC77" s="1913"/>
      <c r="AD77" s="1886"/>
      <c r="AE77" s="1898"/>
      <c r="AF77" s="1898"/>
      <c r="AG77" s="1898"/>
      <c r="AH77" s="1898"/>
      <c r="AI77" s="1898"/>
      <c r="AJ77" s="1913"/>
      <c r="AK77" s="1886"/>
      <c r="AL77" s="1898"/>
      <c r="AM77" s="1898"/>
      <c r="AN77" s="1898"/>
      <c r="AO77" s="1898"/>
      <c r="AP77" s="1898"/>
      <c r="AQ77" s="1913"/>
      <c r="AR77" s="1886"/>
      <c r="AS77" s="1898"/>
      <c r="AT77" s="1898"/>
      <c r="AU77" s="1898"/>
      <c r="AV77" s="1898"/>
      <c r="AW77" s="1898"/>
      <c r="AX77" s="1913"/>
      <c r="AY77" s="1886"/>
      <c r="AZ77" s="1898"/>
      <c r="BA77" s="1937"/>
      <c r="BB77" s="1944"/>
      <c r="BC77" s="1952"/>
      <c r="BD77" s="1961"/>
      <c r="BE77" s="1967"/>
      <c r="BF77" s="1972"/>
      <c r="BG77" s="1977"/>
      <c r="BH77" s="1977"/>
      <c r="BI77" s="1977"/>
      <c r="BJ77" s="1988"/>
    </row>
    <row r="78" spans="2:62" ht="20.25" customHeight="1">
      <c r="B78" s="1743"/>
      <c r="C78" s="1757"/>
      <c r="D78" s="1768"/>
      <c r="E78" s="1776"/>
      <c r="F78" s="1781">
        <f>C77</f>
        <v>0</v>
      </c>
      <c r="G78" s="1776"/>
      <c r="H78" s="1781">
        <f>I77</f>
        <v>0</v>
      </c>
      <c r="I78" s="1789"/>
      <c r="J78" s="1803"/>
      <c r="K78" s="1809"/>
      <c r="L78" s="1825"/>
      <c r="M78" s="1825"/>
      <c r="N78" s="1768"/>
      <c r="O78" s="1831"/>
      <c r="P78" s="1836"/>
      <c r="Q78" s="1836"/>
      <c r="R78" s="1836"/>
      <c r="S78" s="1847"/>
      <c r="T78" s="1856" t="s">
        <v>128</v>
      </c>
      <c r="U78" s="1863"/>
      <c r="V78" s="1874"/>
      <c r="W78" s="1885" t="str">
        <f>IF(W77="","",VLOOKUP(W77,'シフト記号表 (2)'!$C$6:$L$47,10,FALSE))</f>
        <v/>
      </c>
      <c r="X78" s="1897" t="str">
        <f>IF(X77="","",VLOOKUP(X77,'シフト記号表 (2)'!$C$6:$L$47,10,FALSE))</f>
        <v/>
      </c>
      <c r="Y78" s="1897" t="str">
        <f>IF(Y77="","",VLOOKUP(Y77,'シフト記号表 (2)'!$C$6:$L$47,10,FALSE))</f>
        <v/>
      </c>
      <c r="Z78" s="1897" t="str">
        <f>IF(Z77="","",VLOOKUP(Z77,'シフト記号表 (2)'!$C$6:$L$47,10,FALSE))</f>
        <v/>
      </c>
      <c r="AA78" s="1897" t="str">
        <f>IF(AA77="","",VLOOKUP(AA77,'シフト記号表 (2)'!$C$6:$L$47,10,FALSE))</f>
        <v/>
      </c>
      <c r="AB78" s="1897" t="str">
        <f>IF(AB77="","",VLOOKUP(AB77,'シフト記号表 (2)'!$C$6:$L$47,10,FALSE))</f>
        <v/>
      </c>
      <c r="AC78" s="1912" t="str">
        <f>IF(AC77="","",VLOOKUP(AC77,'シフト記号表 (2)'!$C$6:$L$47,10,FALSE))</f>
        <v/>
      </c>
      <c r="AD78" s="1885" t="str">
        <f>IF(AD77="","",VLOOKUP(AD77,'シフト記号表 (2)'!$C$6:$L$47,10,FALSE))</f>
        <v/>
      </c>
      <c r="AE78" s="1897" t="str">
        <f>IF(AE77="","",VLOOKUP(AE77,'シフト記号表 (2)'!$C$6:$L$47,10,FALSE))</f>
        <v/>
      </c>
      <c r="AF78" s="1897" t="str">
        <f>IF(AF77="","",VLOOKUP(AF77,'シフト記号表 (2)'!$C$6:$L$47,10,FALSE))</f>
        <v/>
      </c>
      <c r="AG78" s="1897" t="str">
        <f>IF(AG77="","",VLOOKUP(AG77,'シフト記号表 (2)'!$C$6:$L$47,10,FALSE))</f>
        <v/>
      </c>
      <c r="AH78" s="1897" t="str">
        <f>IF(AH77="","",VLOOKUP(AH77,'シフト記号表 (2)'!$C$6:$L$47,10,FALSE))</f>
        <v/>
      </c>
      <c r="AI78" s="1897" t="str">
        <f>IF(AI77="","",VLOOKUP(AI77,'シフト記号表 (2)'!$C$6:$L$47,10,FALSE))</f>
        <v/>
      </c>
      <c r="AJ78" s="1912" t="str">
        <f>IF(AJ77="","",VLOOKUP(AJ77,'シフト記号表 (2)'!$C$6:$L$47,10,FALSE))</f>
        <v/>
      </c>
      <c r="AK78" s="1885" t="str">
        <f>IF(AK77="","",VLOOKUP(AK77,'シフト記号表 (2)'!$C$6:$L$47,10,FALSE))</f>
        <v/>
      </c>
      <c r="AL78" s="1897" t="str">
        <f>IF(AL77="","",VLOOKUP(AL77,'シフト記号表 (2)'!$C$6:$L$47,10,FALSE))</f>
        <v/>
      </c>
      <c r="AM78" s="1897" t="str">
        <f>IF(AM77="","",VLOOKUP(AM77,'シフト記号表 (2)'!$C$6:$L$47,10,FALSE))</f>
        <v/>
      </c>
      <c r="AN78" s="1897" t="str">
        <f>IF(AN77="","",VLOOKUP(AN77,'シフト記号表 (2)'!$C$6:$L$47,10,FALSE))</f>
        <v/>
      </c>
      <c r="AO78" s="1897" t="str">
        <f>IF(AO77="","",VLOOKUP(AO77,'シフト記号表 (2)'!$C$6:$L$47,10,FALSE))</f>
        <v/>
      </c>
      <c r="AP78" s="1897" t="str">
        <f>IF(AP77="","",VLOOKUP(AP77,'シフト記号表 (2)'!$C$6:$L$47,10,FALSE))</f>
        <v/>
      </c>
      <c r="AQ78" s="1912" t="str">
        <f>IF(AQ77="","",VLOOKUP(AQ77,'シフト記号表 (2)'!$C$6:$L$47,10,FALSE))</f>
        <v/>
      </c>
      <c r="AR78" s="1885" t="str">
        <f>IF(AR77="","",VLOOKUP(AR77,'シフト記号表 (2)'!$C$6:$L$47,10,FALSE))</f>
        <v/>
      </c>
      <c r="AS78" s="1897" t="str">
        <f>IF(AS77="","",VLOOKUP(AS77,'シフト記号表 (2)'!$C$6:$L$47,10,FALSE))</f>
        <v/>
      </c>
      <c r="AT78" s="1897" t="str">
        <f>IF(AT77="","",VLOOKUP(AT77,'シフト記号表 (2)'!$C$6:$L$47,10,FALSE))</f>
        <v/>
      </c>
      <c r="AU78" s="1897" t="str">
        <f>IF(AU77="","",VLOOKUP(AU77,'シフト記号表 (2)'!$C$6:$L$47,10,FALSE))</f>
        <v/>
      </c>
      <c r="AV78" s="1897" t="str">
        <f>IF(AV77="","",VLOOKUP(AV77,'シフト記号表 (2)'!$C$6:$L$47,10,FALSE))</f>
        <v/>
      </c>
      <c r="AW78" s="1897" t="str">
        <f>IF(AW77="","",VLOOKUP(AW77,'シフト記号表 (2)'!$C$6:$L$47,10,FALSE))</f>
        <v/>
      </c>
      <c r="AX78" s="1912" t="str">
        <f>IF(AX77="","",VLOOKUP(AX77,'シフト記号表 (2)'!$C$6:$L$47,10,FALSE))</f>
        <v/>
      </c>
      <c r="AY78" s="1885" t="str">
        <f>IF(AY77="","",VLOOKUP(AY77,'シフト記号表 (2)'!$C$6:$L$47,10,FALSE))</f>
        <v/>
      </c>
      <c r="AZ78" s="1897" t="str">
        <f>IF(AZ77="","",VLOOKUP(AZ77,'シフト記号表 (2)'!$C$6:$L$47,10,FALSE))</f>
        <v/>
      </c>
      <c r="BA78" s="1897" t="str">
        <f>IF(BA77="","",VLOOKUP(BA77,'シフト記号表 (2)'!$C$6:$L$47,10,FALSE))</f>
        <v/>
      </c>
      <c r="BB78" s="1945">
        <f>IF($BE$3="４週",SUM(W78:AX78),IF($BE$3="暦月",SUM(W78:BA78),""))</f>
        <v>0</v>
      </c>
      <c r="BC78" s="1953"/>
      <c r="BD78" s="1962">
        <f>IF($BE$3="４週",BB78/4,IF($BE$3="暦月",(BB78/($BE$8/7)),""))</f>
        <v>0</v>
      </c>
      <c r="BE78" s="1953"/>
      <c r="BF78" s="1973"/>
      <c r="BG78" s="1978"/>
      <c r="BH78" s="1978"/>
      <c r="BI78" s="1978"/>
      <c r="BJ78" s="1989"/>
    </row>
    <row r="79" spans="2:62" ht="20.25" customHeight="1">
      <c r="B79" s="1742">
        <f>B77+1</f>
        <v>33</v>
      </c>
      <c r="C79" s="1756"/>
      <c r="D79" s="1767"/>
      <c r="E79" s="1774"/>
      <c r="F79" s="1779"/>
      <c r="G79" s="1774"/>
      <c r="H79" s="1779"/>
      <c r="I79" s="1788"/>
      <c r="J79" s="1802"/>
      <c r="K79" s="1808"/>
      <c r="L79" s="1824"/>
      <c r="M79" s="1824"/>
      <c r="N79" s="1767"/>
      <c r="O79" s="1831"/>
      <c r="P79" s="1836"/>
      <c r="Q79" s="1836"/>
      <c r="R79" s="1836"/>
      <c r="S79" s="1847"/>
      <c r="T79" s="1857" t="s">
        <v>770</v>
      </c>
      <c r="U79" s="1864"/>
      <c r="V79" s="1875"/>
      <c r="W79" s="1886"/>
      <c r="X79" s="1898"/>
      <c r="Y79" s="1898"/>
      <c r="Z79" s="1898"/>
      <c r="AA79" s="1898"/>
      <c r="AB79" s="1898"/>
      <c r="AC79" s="1913"/>
      <c r="AD79" s="1886"/>
      <c r="AE79" s="1898"/>
      <c r="AF79" s="1898"/>
      <c r="AG79" s="1898"/>
      <c r="AH79" s="1898"/>
      <c r="AI79" s="1898"/>
      <c r="AJ79" s="1913"/>
      <c r="AK79" s="1886"/>
      <c r="AL79" s="1898"/>
      <c r="AM79" s="1898"/>
      <c r="AN79" s="1898"/>
      <c r="AO79" s="1898"/>
      <c r="AP79" s="1898"/>
      <c r="AQ79" s="1913"/>
      <c r="AR79" s="1886"/>
      <c r="AS79" s="1898"/>
      <c r="AT79" s="1898"/>
      <c r="AU79" s="1898"/>
      <c r="AV79" s="1898"/>
      <c r="AW79" s="1898"/>
      <c r="AX79" s="1913"/>
      <c r="AY79" s="1886"/>
      <c r="AZ79" s="1898"/>
      <c r="BA79" s="1937"/>
      <c r="BB79" s="1944"/>
      <c r="BC79" s="1952"/>
      <c r="BD79" s="1961"/>
      <c r="BE79" s="1967"/>
      <c r="BF79" s="1972"/>
      <c r="BG79" s="1977"/>
      <c r="BH79" s="1977"/>
      <c r="BI79" s="1977"/>
      <c r="BJ79" s="1988"/>
    </row>
    <row r="80" spans="2:62" ht="20.25" customHeight="1">
      <c r="B80" s="1743"/>
      <c r="C80" s="1757"/>
      <c r="D80" s="1768"/>
      <c r="E80" s="1776"/>
      <c r="F80" s="1781">
        <f>C79</f>
        <v>0</v>
      </c>
      <c r="G80" s="1776"/>
      <c r="H80" s="1781">
        <f>I79</f>
        <v>0</v>
      </c>
      <c r="I80" s="1789"/>
      <c r="J80" s="1803"/>
      <c r="K80" s="1809"/>
      <c r="L80" s="1825"/>
      <c r="M80" s="1825"/>
      <c r="N80" s="1768"/>
      <c r="O80" s="1831"/>
      <c r="P80" s="1836"/>
      <c r="Q80" s="1836"/>
      <c r="R80" s="1836"/>
      <c r="S80" s="1847"/>
      <c r="T80" s="1856" t="s">
        <v>128</v>
      </c>
      <c r="U80" s="1863"/>
      <c r="V80" s="1874"/>
      <c r="W80" s="1885" t="str">
        <f>IF(W79="","",VLOOKUP(W79,'シフト記号表 (2)'!$C$6:$L$47,10,FALSE))</f>
        <v/>
      </c>
      <c r="X80" s="1897" t="str">
        <f>IF(X79="","",VLOOKUP(X79,'シフト記号表 (2)'!$C$6:$L$47,10,FALSE))</f>
        <v/>
      </c>
      <c r="Y80" s="1897" t="str">
        <f>IF(Y79="","",VLOOKUP(Y79,'シフト記号表 (2)'!$C$6:$L$47,10,FALSE))</f>
        <v/>
      </c>
      <c r="Z80" s="1897" t="str">
        <f>IF(Z79="","",VLOOKUP(Z79,'シフト記号表 (2)'!$C$6:$L$47,10,FALSE))</f>
        <v/>
      </c>
      <c r="AA80" s="1897" t="str">
        <f>IF(AA79="","",VLOOKUP(AA79,'シフト記号表 (2)'!$C$6:$L$47,10,FALSE))</f>
        <v/>
      </c>
      <c r="AB80" s="1897" t="str">
        <f>IF(AB79="","",VLOOKUP(AB79,'シフト記号表 (2)'!$C$6:$L$47,10,FALSE))</f>
        <v/>
      </c>
      <c r="AC80" s="1912" t="str">
        <f>IF(AC79="","",VLOOKUP(AC79,'シフト記号表 (2)'!$C$6:$L$47,10,FALSE))</f>
        <v/>
      </c>
      <c r="AD80" s="1885" t="str">
        <f>IF(AD79="","",VLOOKUP(AD79,'シフト記号表 (2)'!$C$6:$L$47,10,FALSE))</f>
        <v/>
      </c>
      <c r="AE80" s="1897" t="str">
        <f>IF(AE79="","",VLOOKUP(AE79,'シフト記号表 (2)'!$C$6:$L$47,10,FALSE))</f>
        <v/>
      </c>
      <c r="AF80" s="1897" t="str">
        <f>IF(AF79="","",VLOOKUP(AF79,'シフト記号表 (2)'!$C$6:$L$47,10,FALSE))</f>
        <v/>
      </c>
      <c r="AG80" s="1897" t="str">
        <f>IF(AG79="","",VLOOKUP(AG79,'シフト記号表 (2)'!$C$6:$L$47,10,FALSE))</f>
        <v/>
      </c>
      <c r="AH80" s="1897" t="str">
        <f>IF(AH79="","",VLOOKUP(AH79,'シフト記号表 (2)'!$C$6:$L$47,10,FALSE))</f>
        <v/>
      </c>
      <c r="AI80" s="1897" t="str">
        <f>IF(AI79="","",VLOOKUP(AI79,'シフト記号表 (2)'!$C$6:$L$47,10,FALSE))</f>
        <v/>
      </c>
      <c r="AJ80" s="1912" t="str">
        <f>IF(AJ79="","",VLOOKUP(AJ79,'シフト記号表 (2)'!$C$6:$L$47,10,FALSE))</f>
        <v/>
      </c>
      <c r="AK80" s="1885" t="str">
        <f>IF(AK79="","",VLOOKUP(AK79,'シフト記号表 (2)'!$C$6:$L$47,10,FALSE))</f>
        <v/>
      </c>
      <c r="AL80" s="1897" t="str">
        <f>IF(AL79="","",VLOOKUP(AL79,'シフト記号表 (2)'!$C$6:$L$47,10,FALSE))</f>
        <v/>
      </c>
      <c r="AM80" s="1897" t="str">
        <f>IF(AM79="","",VLOOKUP(AM79,'シフト記号表 (2)'!$C$6:$L$47,10,FALSE))</f>
        <v/>
      </c>
      <c r="AN80" s="1897" t="str">
        <f>IF(AN79="","",VLOOKUP(AN79,'シフト記号表 (2)'!$C$6:$L$47,10,FALSE))</f>
        <v/>
      </c>
      <c r="AO80" s="1897" t="str">
        <f>IF(AO79="","",VLOOKUP(AO79,'シフト記号表 (2)'!$C$6:$L$47,10,FALSE))</f>
        <v/>
      </c>
      <c r="AP80" s="1897" t="str">
        <f>IF(AP79="","",VLOOKUP(AP79,'シフト記号表 (2)'!$C$6:$L$47,10,FALSE))</f>
        <v/>
      </c>
      <c r="AQ80" s="1912" t="str">
        <f>IF(AQ79="","",VLOOKUP(AQ79,'シフト記号表 (2)'!$C$6:$L$47,10,FALSE))</f>
        <v/>
      </c>
      <c r="AR80" s="1885" t="str">
        <f>IF(AR79="","",VLOOKUP(AR79,'シフト記号表 (2)'!$C$6:$L$47,10,FALSE))</f>
        <v/>
      </c>
      <c r="AS80" s="1897" t="str">
        <f>IF(AS79="","",VLOOKUP(AS79,'シフト記号表 (2)'!$C$6:$L$47,10,FALSE))</f>
        <v/>
      </c>
      <c r="AT80" s="1897" t="str">
        <f>IF(AT79="","",VLOOKUP(AT79,'シフト記号表 (2)'!$C$6:$L$47,10,FALSE))</f>
        <v/>
      </c>
      <c r="AU80" s="1897" t="str">
        <f>IF(AU79="","",VLOOKUP(AU79,'シフト記号表 (2)'!$C$6:$L$47,10,FALSE))</f>
        <v/>
      </c>
      <c r="AV80" s="1897" t="str">
        <f>IF(AV79="","",VLOOKUP(AV79,'シフト記号表 (2)'!$C$6:$L$47,10,FALSE))</f>
        <v/>
      </c>
      <c r="AW80" s="1897" t="str">
        <f>IF(AW79="","",VLOOKUP(AW79,'シフト記号表 (2)'!$C$6:$L$47,10,FALSE))</f>
        <v/>
      </c>
      <c r="AX80" s="1912" t="str">
        <f>IF(AX79="","",VLOOKUP(AX79,'シフト記号表 (2)'!$C$6:$L$47,10,FALSE))</f>
        <v/>
      </c>
      <c r="AY80" s="1885" t="str">
        <f>IF(AY79="","",VLOOKUP(AY79,'シフト記号表 (2)'!$C$6:$L$47,10,FALSE))</f>
        <v/>
      </c>
      <c r="AZ80" s="1897" t="str">
        <f>IF(AZ79="","",VLOOKUP(AZ79,'シフト記号表 (2)'!$C$6:$L$47,10,FALSE))</f>
        <v/>
      </c>
      <c r="BA80" s="1897" t="str">
        <f>IF(BA79="","",VLOOKUP(BA79,'シフト記号表 (2)'!$C$6:$L$47,10,FALSE))</f>
        <v/>
      </c>
      <c r="BB80" s="1945">
        <f>IF($BE$3="４週",SUM(W80:AX80),IF($BE$3="暦月",SUM(W80:BA80),""))</f>
        <v>0</v>
      </c>
      <c r="BC80" s="1953"/>
      <c r="BD80" s="1962">
        <f>IF($BE$3="４週",BB80/4,IF($BE$3="暦月",(BB80/($BE$8/7)),""))</f>
        <v>0</v>
      </c>
      <c r="BE80" s="1953"/>
      <c r="BF80" s="1973"/>
      <c r="BG80" s="1978"/>
      <c r="BH80" s="1978"/>
      <c r="BI80" s="1978"/>
      <c r="BJ80" s="1989"/>
    </row>
    <row r="81" spans="2:62" ht="20.25" customHeight="1">
      <c r="B81" s="1742">
        <f>B79+1</f>
        <v>34</v>
      </c>
      <c r="C81" s="1756"/>
      <c r="D81" s="1767"/>
      <c r="E81" s="1774"/>
      <c r="F81" s="1779"/>
      <c r="G81" s="1774"/>
      <c r="H81" s="1779"/>
      <c r="I81" s="1788"/>
      <c r="J81" s="1802"/>
      <c r="K81" s="1808"/>
      <c r="L81" s="1824"/>
      <c r="M81" s="1824"/>
      <c r="N81" s="1767"/>
      <c r="O81" s="1831"/>
      <c r="P81" s="1836"/>
      <c r="Q81" s="1836"/>
      <c r="R81" s="1836"/>
      <c r="S81" s="1847"/>
      <c r="T81" s="1857" t="s">
        <v>770</v>
      </c>
      <c r="U81" s="1864"/>
      <c r="V81" s="1875"/>
      <c r="W81" s="1886"/>
      <c r="X81" s="1898"/>
      <c r="Y81" s="1898"/>
      <c r="Z81" s="1898"/>
      <c r="AA81" s="1898"/>
      <c r="AB81" s="1898"/>
      <c r="AC81" s="1913"/>
      <c r="AD81" s="1886"/>
      <c r="AE81" s="1898"/>
      <c r="AF81" s="1898"/>
      <c r="AG81" s="1898"/>
      <c r="AH81" s="1898"/>
      <c r="AI81" s="1898"/>
      <c r="AJ81" s="1913"/>
      <c r="AK81" s="1886"/>
      <c r="AL81" s="1898"/>
      <c r="AM81" s="1898"/>
      <c r="AN81" s="1898"/>
      <c r="AO81" s="1898"/>
      <c r="AP81" s="1898"/>
      <c r="AQ81" s="1913"/>
      <c r="AR81" s="1886"/>
      <c r="AS81" s="1898"/>
      <c r="AT81" s="1898"/>
      <c r="AU81" s="1898"/>
      <c r="AV81" s="1898"/>
      <c r="AW81" s="1898"/>
      <c r="AX81" s="1913"/>
      <c r="AY81" s="1886"/>
      <c r="AZ81" s="1898"/>
      <c r="BA81" s="1937"/>
      <c r="BB81" s="1944"/>
      <c r="BC81" s="1952"/>
      <c r="BD81" s="1961"/>
      <c r="BE81" s="1967"/>
      <c r="BF81" s="1972"/>
      <c r="BG81" s="1977"/>
      <c r="BH81" s="1977"/>
      <c r="BI81" s="1977"/>
      <c r="BJ81" s="1988"/>
    </row>
    <row r="82" spans="2:62" ht="20.25" customHeight="1">
      <c r="B82" s="1743"/>
      <c r="C82" s="1757"/>
      <c r="D82" s="1768"/>
      <c r="E82" s="1776"/>
      <c r="F82" s="1781">
        <f>C81</f>
        <v>0</v>
      </c>
      <c r="G82" s="1776"/>
      <c r="H82" s="1781">
        <f>I81</f>
        <v>0</v>
      </c>
      <c r="I82" s="1789"/>
      <c r="J82" s="1803"/>
      <c r="K82" s="1809"/>
      <c r="L82" s="1825"/>
      <c r="M82" s="1825"/>
      <c r="N82" s="1768"/>
      <c r="O82" s="1831"/>
      <c r="P82" s="1836"/>
      <c r="Q82" s="1836"/>
      <c r="R82" s="1836"/>
      <c r="S82" s="1847"/>
      <c r="T82" s="1856" t="s">
        <v>128</v>
      </c>
      <c r="U82" s="1863"/>
      <c r="V82" s="1874"/>
      <c r="W82" s="1885" t="str">
        <f>IF(W81="","",VLOOKUP(W81,'シフト記号表 (2)'!$C$6:$L$47,10,FALSE))</f>
        <v/>
      </c>
      <c r="X82" s="1897" t="str">
        <f>IF(X81="","",VLOOKUP(X81,'シフト記号表 (2)'!$C$6:$L$47,10,FALSE))</f>
        <v/>
      </c>
      <c r="Y82" s="1897" t="str">
        <f>IF(Y81="","",VLOOKUP(Y81,'シフト記号表 (2)'!$C$6:$L$47,10,FALSE))</f>
        <v/>
      </c>
      <c r="Z82" s="1897" t="str">
        <f>IF(Z81="","",VLOOKUP(Z81,'シフト記号表 (2)'!$C$6:$L$47,10,FALSE))</f>
        <v/>
      </c>
      <c r="AA82" s="1897" t="str">
        <f>IF(AA81="","",VLOOKUP(AA81,'シフト記号表 (2)'!$C$6:$L$47,10,FALSE))</f>
        <v/>
      </c>
      <c r="AB82" s="1897" t="str">
        <f>IF(AB81="","",VLOOKUP(AB81,'シフト記号表 (2)'!$C$6:$L$47,10,FALSE))</f>
        <v/>
      </c>
      <c r="AC82" s="1912" t="str">
        <f>IF(AC81="","",VLOOKUP(AC81,'シフト記号表 (2)'!$C$6:$L$47,10,FALSE))</f>
        <v/>
      </c>
      <c r="AD82" s="1885" t="str">
        <f>IF(AD81="","",VLOOKUP(AD81,'シフト記号表 (2)'!$C$6:$L$47,10,FALSE))</f>
        <v/>
      </c>
      <c r="AE82" s="1897" t="str">
        <f>IF(AE81="","",VLOOKUP(AE81,'シフト記号表 (2)'!$C$6:$L$47,10,FALSE))</f>
        <v/>
      </c>
      <c r="AF82" s="1897" t="str">
        <f>IF(AF81="","",VLOOKUP(AF81,'シフト記号表 (2)'!$C$6:$L$47,10,FALSE))</f>
        <v/>
      </c>
      <c r="AG82" s="1897" t="str">
        <f>IF(AG81="","",VLOOKUP(AG81,'シフト記号表 (2)'!$C$6:$L$47,10,FALSE))</f>
        <v/>
      </c>
      <c r="AH82" s="1897" t="str">
        <f>IF(AH81="","",VLOOKUP(AH81,'シフト記号表 (2)'!$C$6:$L$47,10,FALSE))</f>
        <v/>
      </c>
      <c r="AI82" s="1897" t="str">
        <f>IF(AI81="","",VLOOKUP(AI81,'シフト記号表 (2)'!$C$6:$L$47,10,FALSE))</f>
        <v/>
      </c>
      <c r="AJ82" s="1912" t="str">
        <f>IF(AJ81="","",VLOOKUP(AJ81,'シフト記号表 (2)'!$C$6:$L$47,10,FALSE))</f>
        <v/>
      </c>
      <c r="AK82" s="1885" t="str">
        <f>IF(AK81="","",VLOOKUP(AK81,'シフト記号表 (2)'!$C$6:$L$47,10,FALSE))</f>
        <v/>
      </c>
      <c r="AL82" s="1897" t="str">
        <f>IF(AL81="","",VLOOKUP(AL81,'シフト記号表 (2)'!$C$6:$L$47,10,FALSE))</f>
        <v/>
      </c>
      <c r="AM82" s="1897" t="str">
        <f>IF(AM81="","",VLOOKUP(AM81,'シフト記号表 (2)'!$C$6:$L$47,10,FALSE))</f>
        <v/>
      </c>
      <c r="AN82" s="1897" t="str">
        <f>IF(AN81="","",VLOOKUP(AN81,'シフト記号表 (2)'!$C$6:$L$47,10,FALSE))</f>
        <v/>
      </c>
      <c r="AO82" s="1897" t="str">
        <f>IF(AO81="","",VLOOKUP(AO81,'シフト記号表 (2)'!$C$6:$L$47,10,FALSE))</f>
        <v/>
      </c>
      <c r="AP82" s="1897" t="str">
        <f>IF(AP81="","",VLOOKUP(AP81,'シフト記号表 (2)'!$C$6:$L$47,10,FALSE))</f>
        <v/>
      </c>
      <c r="AQ82" s="1912" t="str">
        <f>IF(AQ81="","",VLOOKUP(AQ81,'シフト記号表 (2)'!$C$6:$L$47,10,FALSE))</f>
        <v/>
      </c>
      <c r="AR82" s="1885" t="str">
        <f>IF(AR81="","",VLOOKUP(AR81,'シフト記号表 (2)'!$C$6:$L$47,10,FALSE))</f>
        <v/>
      </c>
      <c r="AS82" s="1897" t="str">
        <f>IF(AS81="","",VLOOKUP(AS81,'シフト記号表 (2)'!$C$6:$L$47,10,FALSE))</f>
        <v/>
      </c>
      <c r="AT82" s="1897" t="str">
        <f>IF(AT81="","",VLOOKUP(AT81,'シフト記号表 (2)'!$C$6:$L$47,10,FALSE))</f>
        <v/>
      </c>
      <c r="AU82" s="1897" t="str">
        <f>IF(AU81="","",VLOOKUP(AU81,'シフト記号表 (2)'!$C$6:$L$47,10,FALSE))</f>
        <v/>
      </c>
      <c r="AV82" s="1897" t="str">
        <f>IF(AV81="","",VLOOKUP(AV81,'シフト記号表 (2)'!$C$6:$L$47,10,FALSE))</f>
        <v/>
      </c>
      <c r="AW82" s="1897" t="str">
        <f>IF(AW81="","",VLOOKUP(AW81,'シフト記号表 (2)'!$C$6:$L$47,10,FALSE))</f>
        <v/>
      </c>
      <c r="AX82" s="1912" t="str">
        <f>IF(AX81="","",VLOOKUP(AX81,'シフト記号表 (2)'!$C$6:$L$47,10,FALSE))</f>
        <v/>
      </c>
      <c r="AY82" s="1885" t="str">
        <f>IF(AY81="","",VLOOKUP(AY81,'シフト記号表 (2)'!$C$6:$L$47,10,FALSE))</f>
        <v/>
      </c>
      <c r="AZ82" s="1897" t="str">
        <f>IF(AZ81="","",VLOOKUP(AZ81,'シフト記号表 (2)'!$C$6:$L$47,10,FALSE))</f>
        <v/>
      </c>
      <c r="BA82" s="1897" t="str">
        <f>IF(BA81="","",VLOOKUP(BA81,'シフト記号表 (2)'!$C$6:$L$47,10,FALSE))</f>
        <v/>
      </c>
      <c r="BB82" s="1945">
        <f>IF($BE$3="４週",SUM(W82:AX82),IF($BE$3="暦月",SUM(W82:BA82),""))</f>
        <v>0</v>
      </c>
      <c r="BC82" s="1953"/>
      <c r="BD82" s="1962">
        <f>IF($BE$3="４週",BB82/4,IF($BE$3="暦月",(BB82/($BE$8/7)),""))</f>
        <v>0</v>
      </c>
      <c r="BE82" s="1953"/>
      <c r="BF82" s="1973"/>
      <c r="BG82" s="1978"/>
      <c r="BH82" s="1978"/>
      <c r="BI82" s="1978"/>
      <c r="BJ82" s="1989"/>
    </row>
    <row r="83" spans="2:62" ht="20.25" customHeight="1">
      <c r="B83" s="1742">
        <f>B81+1</f>
        <v>35</v>
      </c>
      <c r="C83" s="1756"/>
      <c r="D83" s="1767"/>
      <c r="E83" s="1774"/>
      <c r="F83" s="1779"/>
      <c r="G83" s="1774"/>
      <c r="H83" s="1779"/>
      <c r="I83" s="1788"/>
      <c r="J83" s="1802"/>
      <c r="K83" s="1808"/>
      <c r="L83" s="1824"/>
      <c r="M83" s="1824"/>
      <c r="N83" s="1767"/>
      <c r="O83" s="1831"/>
      <c r="P83" s="1836"/>
      <c r="Q83" s="1836"/>
      <c r="R83" s="1836"/>
      <c r="S83" s="1847"/>
      <c r="T83" s="1857" t="s">
        <v>770</v>
      </c>
      <c r="U83" s="1864"/>
      <c r="V83" s="1875"/>
      <c r="W83" s="1886"/>
      <c r="X83" s="1898"/>
      <c r="Y83" s="1898"/>
      <c r="Z83" s="1898"/>
      <c r="AA83" s="1898"/>
      <c r="AB83" s="1898"/>
      <c r="AC83" s="1913"/>
      <c r="AD83" s="1886"/>
      <c r="AE83" s="1898"/>
      <c r="AF83" s="1898"/>
      <c r="AG83" s="1898"/>
      <c r="AH83" s="1898"/>
      <c r="AI83" s="1898"/>
      <c r="AJ83" s="1913"/>
      <c r="AK83" s="1886"/>
      <c r="AL83" s="1898"/>
      <c r="AM83" s="1898"/>
      <c r="AN83" s="1898"/>
      <c r="AO83" s="1898"/>
      <c r="AP83" s="1898"/>
      <c r="AQ83" s="1913"/>
      <c r="AR83" s="1886"/>
      <c r="AS83" s="1898"/>
      <c r="AT83" s="1898"/>
      <c r="AU83" s="1898"/>
      <c r="AV83" s="1898"/>
      <c r="AW83" s="1898"/>
      <c r="AX83" s="1913"/>
      <c r="AY83" s="1886"/>
      <c r="AZ83" s="1898"/>
      <c r="BA83" s="1937"/>
      <c r="BB83" s="1944"/>
      <c r="BC83" s="1952"/>
      <c r="BD83" s="1961"/>
      <c r="BE83" s="1967"/>
      <c r="BF83" s="1972"/>
      <c r="BG83" s="1977"/>
      <c r="BH83" s="1977"/>
      <c r="BI83" s="1977"/>
      <c r="BJ83" s="1988"/>
    </row>
    <row r="84" spans="2:62" ht="20.25" customHeight="1">
      <c r="B84" s="1743"/>
      <c r="C84" s="1757"/>
      <c r="D84" s="1768"/>
      <c r="E84" s="1776"/>
      <c r="F84" s="1781">
        <f>C83</f>
        <v>0</v>
      </c>
      <c r="G84" s="1776"/>
      <c r="H84" s="1781">
        <f>I83</f>
        <v>0</v>
      </c>
      <c r="I84" s="1789"/>
      <c r="J84" s="1803"/>
      <c r="K84" s="1809"/>
      <c r="L84" s="1825"/>
      <c r="M84" s="1825"/>
      <c r="N84" s="1768"/>
      <c r="O84" s="1831"/>
      <c r="P84" s="1836"/>
      <c r="Q84" s="1836"/>
      <c r="R84" s="1836"/>
      <c r="S84" s="1847"/>
      <c r="T84" s="1856" t="s">
        <v>128</v>
      </c>
      <c r="U84" s="1863"/>
      <c r="V84" s="1874"/>
      <c r="W84" s="1885" t="str">
        <f>IF(W83="","",VLOOKUP(W83,'シフト記号表 (2)'!$C$6:$L$47,10,FALSE))</f>
        <v/>
      </c>
      <c r="X84" s="1897" t="str">
        <f>IF(X83="","",VLOOKUP(X83,'シフト記号表 (2)'!$C$6:$L$47,10,FALSE))</f>
        <v/>
      </c>
      <c r="Y84" s="1897" t="str">
        <f>IF(Y83="","",VLOOKUP(Y83,'シフト記号表 (2)'!$C$6:$L$47,10,FALSE))</f>
        <v/>
      </c>
      <c r="Z84" s="1897" t="str">
        <f>IF(Z83="","",VLOOKUP(Z83,'シフト記号表 (2)'!$C$6:$L$47,10,FALSE))</f>
        <v/>
      </c>
      <c r="AA84" s="1897" t="str">
        <f>IF(AA83="","",VLOOKUP(AA83,'シフト記号表 (2)'!$C$6:$L$47,10,FALSE))</f>
        <v/>
      </c>
      <c r="AB84" s="1897" t="str">
        <f>IF(AB83="","",VLOOKUP(AB83,'シフト記号表 (2)'!$C$6:$L$47,10,FALSE))</f>
        <v/>
      </c>
      <c r="AC84" s="1912" t="str">
        <f>IF(AC83="","",VLOOKUP(AC83,'シフト記号表 (2)'!$C$6:$L$47,10,FALSE))</f>
        <v/>
      </c>
      <c r="AD84" s="1885" t="str">
        <f>IF(AD83="","",VLOOKUP(AD83,'シフト記号表 (2)'!$C$6:$L$47,10,FALSE))</f>
        <v/>
      </c>
      <c r="AE84" s="1897" t="str">
        <f>IF(AE83="","",VLOOKUP(AE83,'シフト記号表 (2)'!$C$6:$L$47,10,FALSE))</f>
        <v/>
      </c>
      <c r="AF84" s="1897" t="str">
        <f>IF(AF83="","",VLOOKUP(AF83,'シフト記号表 (2)'!$C$6:$L$47,10,FALSE))</f>
        <v/>
      </c>
      <c r="AG84" s="1897" t="str">
        <f>IF(AG83="","",VLOOKUP(AG83,'シフト記号表 (2)'!$C$6:$L$47,10,FALSE))</f>
        <v/>
      </c>
      <c r="AH84" s="1897" t="str">
        <f>IF(AH83="","",VLOOKUP(AH83,'シフト記号表 (2)'!$C$6:$L$47,10,FALSE))</f>
        <v/>
      </c>
      <c r="AI84" s="1897" t="str">
        <f>IF(AI83="","",VLOOKUP(AI83,'シフト記号表 (2)'!$C$6:$L$47,10,FALSE))</f>
        <v/>
      </c>
      <c r="AJ84" s="1912" t="str">
        <f>IF(AJ83="","",VLOOKUP(AJ83,'シフト記号表 (2)'!$C$6:$L$47,10,FALSE))</f>
        <v/>
      </c>
      <c r="AK84" s="1885" t="str">
        <f>IF(AK83="","",VLOOKUP(AK83,'シフト記号表 (2)'!$C$6:$L$47,10,FALSE))</f>
        <v/>
      </c>
      <c r="AL84" s="1897" t="str">
        <f>IF(AL83="","",VLOOKUP(AL83,'シフト記号表 (2)'!$C$6:$L$47,10,FALSE))</f>
        <v/>
      </c>
      <c r="AM84" s="1897" t="str">
        <f>IF(AM83="","",VLOOKUP(AM83,'シフト記号表 (2)'!$C$6:$L$47,10,FALSE))</f>
        <v/>
      </c>
      <c r="AN84" s="1897" t="str">
        <f>IF(AN83="","",VLOOKUP(AN83,'シフト記号表 (2)'!$C$6:$L$47,10,FALSE))</f>
        <v/>
      </c>
      <c r="AO84" s="1897" t="str">
        <f>IF(AO83="","",VLOOKUP(AO83,'シフト記号表 (2)'!$C$6:$L$47,10,FALSE))</f>
        <v/>
      </c>
      <c r="AP84" s="1897" t="str">
        <f>IF(AP83="","",VLOOKUP(AP83,'シフト記号表 (2)'!$C$6:$L$47,10,FALSE))</f>
        <v/>
      </c>
      <c r="AQ84" s="1912" t="str">
        <f>IF(AQ83="","",VLOOKUP(AQ83,'シフト記号表 (2)'!$C$6:$L$47,10,FALSE))</f>
        <v/>
      </c>
      <c r="AR84" s="1885" t="str">
        <f>IF(AR83="","",VLOOKUP(AR83,'シフト記号表 (2)'!$C$6:$L$47,10,FALSE))</f>
        <v/>
      </c>
      <c r="AS84" s="1897" t="str">
        <f>IF(AS83="","",VLOOKUP(AS83,'シフト記号表 (2)'!$C$6:$L$47,10,FALSE))</f>
        <v/>
      </c>
      <c r="AT84" s="1897" t="str">
        <f>IF(AT83="","",VLOOKUP(AT83,'シフト記号表 (2)'!$C$6:$L$47,10,FALSE))</f>
        <v/>
      </c>
      <c r="AU84" s="1897" t="str">
        <f>IF(AU83="","",VLOOKUP(AU83,'シフト記号表 (2)'!$C$6:$L$47,10,FALSE))</f>
        <v/>
      </c>
      <c r="AV84" s="1897" t="str">
        <f>IF(AV83="","",VLOOKUP(AV83,'シフト記号表 (2)'!$C$6:$L$47,10,FALSE))</f>
        <v/>
      </c>
      <c r="AW84" s="1897" t="str">
        <f>IF(AW83="","",VLOOKUP(AW83,'シフト記号表 (2)'!$C$6:$L$47,10,FALSE))</f>
        <v/>
      </c>
      <c r="AX84" s="1912" t="str">
        <f>IF(AX83="","",VLOOKUP(AX83,'シフト記号表 (2)'!$C$6:$L$47,10,FALSE))</f>
        <v/>
      </c>
      <c r="AY84" s="1885" t="str">
        <f>IF(AY83="","",VLOOKUP(AY83,'シフト記号表 (2)'!$C$6:$L$47,10,FALSE))</f>
        <v/>
      </c>
      <c r="AZ84" s="1897" t="str">
        <f>IF(AZ83="","",VLOOKUP(AZ83,'シフト記号表 (2)'!$C$6:$L$47,10,FALSE))</f>
        <v/>
      </c>
      <c r="BA84" s="1897" t="str">
        <f>IF(BA83="","",VLOOKUP(BA83,'シフト記号表 (2)'!$C$6:$L$47,10,FALSE))</f>
        <v/>
      </c>
      <c r="BB84" s="1945">
        <f>IF($BE$3="４週",SUM(W84:AX84),IF($BE$3="暦月",SUM(W84:BA84),""))</f>
        <v>0</v>
      </c>
      <c r="BC84" s="1953"/>
      <c r="BD84" s="1962">
        <f>IF($BE$3="４週",BB84/4,IF($BE$3="暦月",(BB84/($BE$8/7)),""))</f>
        <v>0</v>
      </c>
      <c r="BE84" s="1953"/>
      <c r="BF84" s="1973"/>
      <c r="BG84" s="1978"/>
      <c r="BH84" s="1978"/>
      <c r="BI84" s="1978"/>
      <c r="BJ84" s="1989"/>
    </row>
    <row r="85" spans="2:62" ht="20.25" customHeight="1">
      <c r="B85" s="1742">
        <f>B83+1</f>
        <v>36</v>
      </c>
      <c r="C85" s="1756"/>
      <c r="D85" s="1767"/>
      <c r="E85" s="1774"/>
      <c r="F85" s="1779"/>
      <c r="G85" s="1774"/>
      <c r="H85" s="1779"/>
      <c r="I85" s="1788"/>
      <c r="J85" s="1802"/>
      <c r="K85" s="1808"/>
      <c r="L85" s="1824"/>
      <c r="M85" s="1824"/>
      <c r="N85" s="1767"/>
      <c r="O85" s="1831"/>
      <c r="P85" s="1836"/>
      <c r="Q85" s="1836"/>
      <c r="R85" s="1836"/>
      <c r="S85" s="1847"/>
      <c r="T85" s="1857" t="s">
        <v>770</v>
      </c>
      <c r="U85" s="1864"/>
      <c r="V85" s="1875"/>
      <c r="W85" s="1886"/>
      <c r="X85" s="1898"/>
      <c r="Y85" s="1898"/>
      <c r="Z85" s="1898"/>
      <c r="AA85" s="1898"/>
      <c r="AB85" s="1898"/>
      <c r="AC85" s="1913"/>
      <c r="AD85" s="1886"/>
      <c r="AE85" s="1898"/>
      <c r="AF85" s="1898"/>
      <c r="AG85" s="1898"/>
      <c r="AH85" s="1898"/>
      <c r="AI85" s="1898"/>
      <c r="AJ85" s="1913"/>
      <c r="AK85" s="1886"/>
      <c r="AL85" s="1898"/>
      <c r="AM85" s="1898"/>
      <c r="AN85" s="1898"/>
      <c r="AO85" s="1898"/>
      <c r="AP85" s="1898"/>
      <c r="AQ85" s="1913"/>
      <c r="AR85" s="1886"/>
      <c r="AS85" s="1898"/>
      <c r="AT85" s="1898"/>
      <c r="AU85" s="1898"/>
      <c r="AV85" s="1898"/>
      <c r="AW85" s="1898"/>
      <c r="AX85" s="1913"/>
      <c r="AY85" s="1886"/>
      <c r="AZ85" s="1898"/>
      <c r="BA85" s="1937"/>
      <c r="BB85" s="1944"/>
      <c r="BC85" s="1952"/>
      <c r="BD85" s="1961"/>
      <c r="BE85" s="1967"/>
      <c r="BF85" s="1972"/>
      <c r="BG85" s="1977"/>
      <c r="BH85" s="1977"/>
      <c r="BI85" s="1977"/>
      <c r="BJ85" s="1988"/>
    </row>
    <row r="86" spans="2:62" ht="20.25" customHeight="1">
      <c r="B86" s="1743"/>
      <c r="C86" s="1757"/>
      <c r="D86" s="1768"/>
      <c r="E86" s="1776"/>
      <c r="F86" s="1781">
        <f>C85</f>
        <v>0</v>
      </c>
      <c r="G86" s="1776"/>
      <c r="H86" s="1781">
        <f>I85</f>
        <v>0</v>
      </c>
      <c r="I86" s="1789"/>
      <c r="J86" s="1803"/>
      <c r="K86" s="1809"/>
      <c r="L86" s="1825"/>
      <c r="M86" s="1825"/>
      <c r="N86" s="1768"/>
      <c r="O86" s="1831"/>
      <c r="P86" s="1836"/>
      <c r="Q86" s="1836"/>
      <c r="R86" s="1836"/>
      <c r="S86" s="1847"/>
      <c r="T86" s="1856" t="s">
        <v>128</v>
      </c>
      <c r="U86" s="1863"/>
      <c r="V86" s="1874"/>
      <c r="W86" s="1885" t="str">
        <f>IF(W85="","",VLOOKUP(W85,'シフト記号表 (2)'!$C$6:$L$47,10,FALSE))</f>
        <v/>
      </c>
      <c r="X86" s="1897" t="str">
        <f>IF(X85="","",VLOOKUP(X85,'シフト記号表 (2)'!$C$6:$L$47,10,FALSE))</f>
        <v/>
      </c>
      <c r="Y86" s="1897" t="str">
        <f>IF(Y85="","",VLOOKUP(Y85,'シフト記号表 (2)'!$C$6:$L$47,10,FALSE))</f>
        <v/>
      </c>
      <c r="Z86" s="1897" t="str">
        <f>IF(Z85="","",VLOOKUP(Z85,'シフト記号表 (2)'!$C$6:$L$47,10,FALSE))</f>
        <v/>
      </c>
      <c r="AA86" s="1897" t="str">
        <f>IF(AA85="","",VLOOKUP(AA85,'シフト記号表 (2)'!$C$6:$L$47,10,FALSE))</f>
        <v/>
      </c>
      <c r="AB86" s="1897" t="str">
        <f>IF(AB85="","",VLOOKUP(AB85,'シフト記号表 (2)'!$C$6:$L$47,10,FALSE))</f>
        <v/>
      </c>
      <c r="AC86" s="1912" t="str">
        <f>IF(AC85="","",VLOOKUP(AC85,'シフト記号表 (2)'!$C$6:$L$47,10,FALSE))</f>
        <v/>
      </c>
      <c r="AD86" s="1885" t="str">
        <f>IF(AD85="","",VLOOKUP(AD85,'シフト記号表 (2)'!$C$6:$L$47,10,FALSE))</f>
        <v/>
      </c>
      <c r="AE86" s="1897" t="str">
        <f>IF(AE85="","",VLOOKUP(AE85,'シフト記号表 (2)'!$C$6:$L$47,10,FALSE))</f>
        <v/>
      </c>
      <c r="AF86" s="1897" t="str">
        <f>IF(AF85="","",VLOOKUP(AF85,'シフト記号表 (2)'!$C$6:$L$47,10,FALSE))</f>
        <v/>
      </c>
      <c r="AG86" s="1897" t="str">
        <f>IF(AG85="","",VLOOKUP(AG85,'シフト記号表 (2)'!$C$6:$L$47,10,FALSE))</f>
        <v/>
      </c>
      <c r="AH86" s="1897" t="str">
        <f>IF(AH85="","",VLOOKUP(AH85,'シフト記号表 (2)'!$C$6:$L$47,10,FALSE))</f>
        <v/>
      </c>
      <c r="AI86" s="1897" t="str">
        <f>IF(AI85="","",VLOOKUP(AI85,'シフト記号表 (2)'!$C$6:$L$47,10,FALSE))</f>
        <v/>
      </c>
      <c r="AJ86" s="1912" t="str">
        <f>IF(AJ85="","",VLOOKUP(AJ85,'シフト記号表 (2)'!$C$6:$L$47,10,FALSE))</f>
        <v/>
      </c>
      <c r="AK86" s="1885" t="str">
        <f>IF(AK85="","",VLOOKUP(AK85,'シフト記号表 (2)'!$C$6:$L$47,10,FALSE))</f>
        <v/>
      </c>
      <c r="AL86" s="1897" t="str">
        <f>IF(AL85="","",VLOOKUP(AL85,'シフト記号表 (2)'!$C$6:$L$47,10,FALSE))</f>
        <v/>
      </c>
      <c r="AM86" s="1897" t="str">
        <f>IF(AM85="","",VLOOKUP(AM85,'シフト記号表 (2)'!$C$6:$L$47,10,FALSE))</f>
        <v/>
      </c>
      <c r="AN86" s="1897" t="str">
        <f>IF(AN85="","",VLOOKUP(AN85,'シフト記号表 (2)'!$C$6:$L$47,10,FALSE))</f>
        <v/>
      </c>
      <c r="AO86" s="1897" t="str">
        <f>IF(AO85="","",VLOOKUP(AO85,'シフト記号表 (2)'!$C$6:$L$47,10,FALSE))</f>
        <v/>
      </c>
      <c r="AP86" s="1897" t="str">
        <f>IF(AP85="","",VLOOKUP(AP85,'シフト記号表 (2)'!$C$6:$L$47,10,FALSE))</f>
        <v/>
      </c>
      <c r="AQ86" s="1912" t="str">
        <f>IF(AQ85="","",VLOOKUP(AQ85,'シフト記号表 (2)'!$C$6:$L$47,10,FALSE))</f>
        <v/>
      </c>
      <c r="AR86" s="1885" t="str">
        <f>IF(AR85="","",VLOOKUP(AR85,'シフト記号表 (2)'!$C$6:$L$47,10,FALSE))</f>
        <v/>
      </c>
      <c r="AS86" s="1897" t="str">
        <f>IF(AS85="","",VLOOKUP(AS85,'シフト記号表 (2)'!$C$6:$L$47,10,FALSE))</f>
        <v/>
      </c>
      <c r="AT86" s="1897" t="str">
        <f>IF(AT85="","",VLOOKUP(AT85,'シフト記号表 (2)'!$C$6:$L$47,10,FALSE))</f>
        <v/>
      </c>
      <c r="AU86" s="1897" t="str">
        <f>IF(AU85="","",VLOOKUP(AU85,'シフト記号表 (2)'!$C$6:$L$47,10,FALSE))</f>
        <v/>
      </c>
      <c r="AV86" s="1897" t="str">
        <f>IF(AV85="","",VLOOKUP(AV85,'シフト記号表 (2)'!$C$6:$L$47,10,FALSE))</f>
        <v/>
      </c>
      <c r="AW86" s="1897" t="str">
        <f>IF(AW85="","",VLOOKUP(AW85,'シフト記号表 (2)'!$C$6:$L$47,10,FALSE))</f>
        <v/>
      </c>
      <c r="AX86" s="1912" t="str">
        <f>IF(AX85="","",VLOOKUP(AX85,'シフト記号表 (2)'!$C$6:$L$47,10,FALSE))</f>
        <v/>
      </c>
      <c r="AY86" s="1885" t="str">
        <f>IF(AY85="","",VLOOKUP(AY85,'シフト記号表 (2)'!$C$6:$L$47,10,FALSE))</f>
        <v/>
      </c>
      <c r="AZ86" s="1897" t="str">
        <f>IF(AZ85="","",VLOOKUP(AZ85,'シフト記号表 (2)'!$C$6:$L$47,10,FALSE))</f>
        <v/>
      </c>
      <c r="BA86" s="1897" t="str">
        <f>IF(BA85="","",VLOOKUP(BA85,'シフト記号表 (2)'!$C$6:$L$47,10,FALSE))</f>
        <v/>
      </c>
      <c r="BB86" s="1945">
        <f>IF($BE$3="４週",SUM(W86:AX86),IF($BE$3="暦月",SUM(W86:BA86),""))</f>
        <v>0</v>
      </c>
      <c r="BC86" s="1953"/>
      <c r="BD86" s="1962">
        <f>IF($BE$3="４週",BB86/4,IF($BE$3="暦月",(BB86/($BE$8/7)),""))</f>
        <v>0</v>
      </c>
      <c r="BE86" s="1953"/>
      <c r="BF86" s="1973"/>
      <c r="BG86" s="1978"/>
      <c r="BH86" s="1978"/>
      <c r="BI86" s="1978"/>
      <c r="BJ86" s="1989"/>
    </row>
    <row r="87" spans="2:62" ht="20.25" customHeight="1">
      <c r="B87" s="1742">
        <f>B85+1</f>
        <v>37</v>
      </c>
      <c r="C87" s="1756"/>
      <c r="D87" s="1767"/>
      <c r="E87" s="1774"/>
      <c r="F87" s="1779"/>
      <c r="G87" s="1774"/>
      <c r="H87" s="1779"/>
      <c r="I87" s="1788"/>
      <c r="J87" s="1802"/>
      <c r="K87" s="1808"/>
      <c r="L87" s="1824"/>
      <c r="M87" s="1824"/>
      <c r="N87" s="1767"/>
      <c r="O87" s="1831"/>
      <c r="P87" s="1836"/>
      <c r="Q87" s="1836"/>
      <c r="R87" s="1836"/>
      <c r="S87" s="1847"/>
      <c r="T87" s="1857" t="s">
        <v>770</v>
      </c>
      <c r="U87" s="1864"/>
      <c r="V87" s="1875"/>
      <c r="W87" s="1886"/>
      <c r="X87" s="1898"/>
      <c r="Y87" s="1898"/>
      <c r="Z87" s="1898"/>
      <c r="AA87" s="1898"/>
      <c r="AB87" s="1898"/>
      <c r="AC87" s="1913"/>
      <c r="AD87" s="1886"/>
      <c r="AE87" s="1898"/>
      <c r="AF87" s="1898"/>
      <c r="AG87" s="1898"/>
      <c r="AH87" s="1898"/>
      <c r="AI87" s="1898"/>
      <c r="AJ87" s="1913"/>
      <c r="AK87" s="1886"/>
      <c r="AL87" s="1898"/>
      <c r="AM87" s="1898"/>
      <c r="AN87" s="1898"/>
      <c r="AO87" s="1898"/>
      <c r="AP87" s="1898"/>
      <c r="AQ87" s="1913"/>
      <c r="AR87" s="1886"/>
      <c r="AS87" s="1898"/>
      <c r="AT87" s="1898"/>
      <c r="AU87" s="1898"/>
      <c r="AV87" s="1898"/>
      <c r="AW87" s="1898"/>
      <c r="AX87" s="1913"/>
      <c r="AY87" s="1886"/>
      <c r="AZ87" s="1898"/>
      <c r="BA87" s="1937"/>
      <c r="BB87" s="1944"/>
      <c r="BC87" s="1952"/>
      <c r="BD87" s="1961"/>
      <c r="BE87" s="1967"/>
      <c r="BF87" s="1972"/>
      <c r="BG87" s="1977"/>
      <c r="BH87" s="1977"/>
      <c r="BI87" s="1977"/>
      <c r="BJ87" s="1988"/>
    </row>
    <row r="88" spans="2:62" ht="20.25" customHeight="1">
      <c r="B88" s="1743"/>
      <c r="C88" s="1757"/>
      <c r="D88" s="1768"/>
      <c r="E88" s="1776"/>
      <c r="F88" s="1781">
        <f>C87</f>
        <v>0</v>
      </c>
      <c r="G88" s="1776"/>
      <c r="H88" s="1781">
        <f>I87</f>
        <v>0</v>
      </c>
      <c r="I88" s="1789"/>
      <c r="J88" s="1803"/>
      <c r="K88" s="1809"/>
      <c r="L88" s="1825"/>
      <c r="M88" s="1825"/>
      <c r="N88" s="1768"/>
      <c r="O88" s="1831"/>
      <c r="P88" s="1836"/>
      <c r="Q88" s="1836"/>
      <c r="R88" s="1836"/>
      <c r="S88" s="1847"/>
      <c r="T88" s="1856" t="s">
        <v>128</v>
      </c>
      <c r="U88" s="1863"/>
      <c r="V88" s="1874"/>
      <c r="W88" s="1885" t="str">
        <f>IF(W87="","",VLOOKUP(W87,'シフト記号表 (2)'!$C$6:$L$47,10,FALSE))</f>
        <v/>
      </c>
      <c r="X88" s="1897" t="str">
        <f>IF(X87="","",VLOOKUP(X87,'シフト記号表 (2)'!$C$6:$L$47,10,FALSE))</f>
        <v/>
      </c>
      <c r="Y88" s="1897" t="str">
        <f>IF(Y87="","",VLOOKUP(Y87,'シフト記号表 (2)'!$C$6:$L$47,10,FALSE))</f>
        <v/>
      </c>
      <c r="Z88" s="1897" t="str">
        <f>IF(Z87="","",VLOOKUP(Z87,'シフト記号表 (2)'!$C$6:$L$47,10,FALSE))</f>
        <v/>
      </c>
      <c r="AA88" s="1897" t="str">
        <f>IF(AA87="","",VLOOKUP(AA87,'シフト記号表 (2)'!$C$6:$L$47,10,FALSE))</f>
        <v/>
      </c>
      <c r="AB88" s="1897" t="str">
        <f>IF(AB87="","",VLOOKUP(AB87,'シフト記号表 (2)'!$C$6:$L$47,10,FALSE))</f>
        <v/>
      </c>
      <c r="AC88" s="1912" t="str">
        <f>IF(AC87="","",VLOOKUP(AC87,'シフト記号表 (2)'!$C$6:$L$47,10,FALSE))</f>
        <v/>
      </c>
      <c r="AD88" s="1885" t="str">
        <f>IF(AD87="","",VLOOKUP(AD87,'シフト記号表 (2)'!$C$6:$L$47,10,FALSE))</f>
        <v/>
      </c>
      <c r="AE88" s="1897" t="str">
        <f>IF(AE87="","",VLOOKUP(AE87,'シフト記号表 (2)'!$C$6:$L$47,10,FALSE))</f>
        <v/>
      </c>
      <c r="AF88" s="1897" t="str">
        <f>IF(AF87="","",VLOOKUP(AF87,'シフト記号表 (2)'!$C$6:$L$47,10,FALSE))</f>
        <v/>
      </c>
      <c r="AG88" s="1897" t="str">
        <f>IF(AG87="","",VLOOKUP(AG87,'シフト記号表 (2)'!$C$6:$L$47,10,FALSE))</f>
        <v/>
      </c>
      <c r="AH88" s="1897" t="str">
        <f>IF(AH87="","",VLOOKUP(AH87,'シフト記号表 (2)'!$C$6:$L$47,10,FALSE))</f>
        <v/>
      </c>
      <c r="AI88" s="1897" t="str">
        <f>IF(AI87="","",VLOOKUP(AI87,'シフト記号表 (2)'!$C$6:$L$47,10,FALSE))</f>
        <v/>
      </c>
      <c r="AJ88" s="1912" t="str">
        <f>IF(AJ87="","",VLOOKUP(AJ87,'シフト記号表 (2)'!$C$6:$L$47,10,FALSE))</f>
        <v/>
      </c>
      <c r="AK88" s="1885" t="str">
        <f>IF(AK87="","",VLOOKUP(AK87,'シフト記号表 (2)'!$C$6:$L$47,10,FALSE))</f>
        <v/>
      </c>
      <c r="AL88" s="1897" t="str">
        <f>IF(AL87="","",VLOOKUP(AL87,'シフト記号表 (2)'!$C$6:$L$47,10,FALSE))</f>
        <v/>
      </c>
      <c r="AM88" s="1897" t="str">
        <f>IF(AM87="","",VLOOKUP(AM87,'シフト記号表 (2)'!$C$6:$L$47,10,FALSE))</f>
        <v/>
      </c>
      <c r="AN88" s="1897" t="str">
        <f>IF(AN87="","",VLOOKUP(AN87,'シフト記号表 (2)'!$C$6:$L$47,10,FALSE))</f>
        <v/>
      </c>
      <c r="AO88" s="1897" t="str">
        <f>IF(AO87="","",VLOOKUP(AO87,'シフト記号表 (2)'!$C$6:$L$47,10,FALSE))</f>
        <v/>
      </c>
      <c r="AP88" s="1897" t="str">
        <f>IF(AP87="","",VLOOKUP(AP87,'シフト記号表 (2)'!$C$6:$L$47,10,FALSE))</f>
        <v/>
      </c>
      <c r="AQ88" s="1912" t="str">
        <f>IF(AQ87="","",VLOOKUP(AQ87,'シフト記号表 (2)'!$C$6:$L$47,10,FALSE))</f>
        <v/>
      </c>
      <c r="AR88" s="1885" t="str">
        <f>IF(AR87="","",VLOOKUP(AR87,'シフト記号表 (2)'!$C$6:$L$47,10,FALSE))</f>
        <v/>
      </c>
      <c r="AS88" s="1897" t="str">
        <f>IF(AS87="","",VLOOKUP(AS87,'シフト記号表 (2)'!$C$6:$L$47,10,FALSE))</f>
        <v/>
      </c>
      <c r="AT88" s="1897" t="str">
        <f>IF(AT87="","",VLOOKUP(AT87,'シフト記号表 (2)'!$C$6:$L$47,10,FALSE))</f>
        <v/>
      </c>
      <c r="AU88" s="1897" t="str">
        <f>IF(AU87="","",VLOOKUP(AU87,'シフト記号表 (2)'!$C$6:$L$47,10,FALSE))</f>
        <v/>
      </c>
      <c r="AV88" s="1897" t="str">
        <f>IF(AV87="","",VLOOKUP(AV87,'シフト記号表 (2)'!$C$6:$L$47,10,FALSE))</f>
        <v/>
      </c>
      <c r="AW88" s="1897" t="str">
        <f>IF(AW87="","",VLOOKUP(AW87,'シフト記号表 (2)'!$C$6:$L$47,10,FALSE))</f>
        <v/>
      </c>
      <c r="AX88" s="1912" t="str">
        <f>IF(AX87="","",VLOOKUP(AX87,'シフト記号表 (2)'!$C$6:$L$47,10,FALSE))</f>
        <v/>
      </c>
      <c r="AY88" s="1885" t="str">
        <f>IF(AY87="","",VLOOKUP(AY87,'シフト記号表 (2)'!$C$6:$L$47,10,FALSE))</f>
        <v/>
      </c>
      <c r="AZ88" s="1897" t="str">
        <f>IF(AZ87="","",VLOOKUP(AZ87,'シフト記号表 (2)'!$C$6:$L$47,10,FALSE))</f>
        <v/>
      </c>
      <c r="BA88" s="1897" t="str">
        <f>IF(BA87="","",VLOOKUP(BA87,'シフト記号表 (2)'!$C$6:$L$47,10,FALSE))</f>
        <v/>
      </c>
      <c r="BB88" s="1945">
        <f>IF($BE$3="４週",SUM(W88:AX88),IF($BE$3="暦月",SUM(W88:BA88),""))</f>
        <v>0</v>
      </c>
      <c r="BC88" s="1953"/>
      <c r="BD88" s="1962">
        <f>IF($BE$3="４週",BB88/4,IF($BE$3="暦月",(BB88/($BE$8/7)),""))</f>
        <v>0</v>
      </c>
      <c r="BE88" s="1953"/>
      <c r="BF88" s="1973"/>
      <c r="BG88" s="1978"/>
      <c r="BH88" s="1978"/>
      <c r="BI88" s="1978"/>
      <c r="BJ88" s="1989"/>
    </row>
    <row r="89" spans="2:62" ht="20.25" customHeight="1">
      <c r="B89" s="1742">
        <f>B87+1</f>
        <v>38</v>
      </c>
      <c r="C89" s="1756"/>
      <c r="D89" s="1767"/>
      <c r="E89" s="1774"/>
      <c r="F89" s="1779"/>
      <c r="G89" s="1774"/>
      <c r="H89" s="1779"/>
      <c r="I89" s="1788"/>
      <c r="J89" s="1802"/>
      <c r="K89" s="1808"/>
      <c r="L89" s="1824"/>
      <c r="M89" s="1824"/>
      <c r="N89" s="1767"/>
      <c r="O89" s="1831"/>
      <c r="P89" s="1836"/>
      <c r="Q89" s="1836"/>
      <c r="R89" s="1836"/>
      <c r="S89" s="1847"/>
      <c r="T89" s="1857" t="s">
        <v>770</v>
      </c>
      <c r="U89" s="1864"/>
      <c r="V89" s="1875"/>
      <c r="W89" s="1886"/>
      <c r="X89" s="1898"/>
      <c r="Y89" s="1898"/>
      <c r="Z89" s="1898"/>
      <c r="AA89" s="1898"/>
      <c r="AB89" s="1898"/>
      <c r="AC89" s="1913"/>
      <c r="AD89" s="1886"/>
      <c r="AE89" s="1898"/>
      <c r="AF89" s="1898"/>
      <c r="AG89" s="1898"/>
      <c r="AH89" s="1898"/>
      <c r="AI89" s="1898"/>
      <c r="AJ89" s="1913"/>
      <c r="AK89" s="1886"/>
      <c r="AL89" s="1898"/>
      <c r="AM89" s="1898"/>
      <c r="AN89" s="1898"/>
      <c r="AO89" s="1898"/>
      <c r="AP89" s="1898"/>
      <c r="AQ89" s="1913"/>
      <c r="AR89" s="1886"/>
      <c r="AS89" s="1898"/>
      <c r="AT89" s="1898"/>
      <c r="AU89" s="1898"/>
      <c r="AV89" s="1898"/>
      <c r="AW89" s="1898"/>
      <c r="AX89" s="1913"/>
      <c r="AY89" s="1886"/>
      <c r="AZ89" s="1898"/>
      <c r="BA89" s="1937"/>
      <c r="BB89" s="1944"/>
      <c r="BC89" s="1952"/>
      <c r="BD89" s="1961"/>
      <c r="BE89" s="1967"/>
      <c r="BF89" s="1972"/>
      <c r="BG89" s="1977"/>
      <c r="BH89" s="1977"/>
      <c r="BI89" s="1977"/>
      <c r="BJ89" s="1988"/>
    </row>
    <row r="90" spans="2:62" ht="20.25" customHeight="1">
      <c r="B90" s="1743"/>
      <c r="C90" s="1757"/>
      <c r="D90" s="1768"/>
      <c r="E90" s="1776"/>
      <c r="F90" s="1781">
        <f>C89</f>
        <v>0</v>
      </c>
      <c r="G90" s="1776"/>
      <c r="H90" s="1781">
        <f>I89</f>
        <v>0</v>
      </c>
      <c r="I90" s="1789"/>
      <c r="J90" s="1803"/>
      <c r="K90" s="1809"/>
      <c r="L90" s="1825"/>
      <c r="M90" s="1825"/>
      <c r="N90" s="1768"/>
      <c r="O90" s="1831"/>
      <c r="P90" s="1836"/>
      <c r="Q90" s="1836"/>
      <c r="R90" s="1836"/>
      <c r="S90" s="1847"/>
      <c r="T90" s="1856" t="s">
        <v>128</v>
      </c>
      <c r="U90" s="1863"/>
      <c r="V90" s="1874"/>
      <c r="W90" s="1885" t="str">
        <f>IF(W89="","",VLOOKUP(W89,'シフト記号表 (2)'!$C$6:$L$47,10,FALSE))</f>
        <v/>
      </c>
      <c r="X90" s="1897" t="str">
        <f>IF(X89="","",VLOOKUP(X89,'シフト記号表 (2)'!$C$6:$L$47,10,FALSE))</f>
        <v/>
      </c>
      <c r="Y90" s="1897" t="str">
        <f>IF(Y89="","",VLOOKUP(Y89,'シフト記号表 (2)'!$C$6:$L$47,10,FALSE))</f>
        <v/>
      </c>
      <c r="Z90" s="1897" t="str">
        <f>IF(Z89="","",VLOOKUP(Z89,'シフト記号表 (2)'!$C$6:$L$47,10,FALSE))</f>
        <v/>
      </c>
      <c r="AA90" s="1897" t="str">
        <f>IF(AA89="","",VLOOKUP(AA89,'シフト記号表 (2)'!$C$6:$L$47,10,FALSE))</f>
        <v/>
      </c>
      <c r="AB90" s="1897" t="str">
        <f>IF(AB89="","",VLOOKUP(AB89,'シフト記号表 (2)'!$C$6:$L$47,10,FALSE))</f>
        <v/>
      </c>
      <c r="AC90" s="1912" t="str">
        <f>IF(AC89="","",VLOOKUP(AC89,'シフト記号表 (2)'!$C$6:$L$47,10,FALSE))</f>
        <v/>
      </c>
      <c r="AD90" s="1885" t="str">
        <f>IF(AD89="","",VLOOKUP(AD89,'シフト記号表 (2)'!$C$6:$L$47,10,FALSE))</f>
        <v/>
      </c>
      <c r="AE90" s="1897" t="str">
        <f>IF(AE89="","",VLOOKUP(AE89,'シフト記号表 (2)'!$C$6:$L$47,10,FALSE))</f>
        <v/>
      </c>
      <c r="AF90" s="1897" t="str">
        <f>IF(AF89="","",VLOOKUP(AF89,'シフト記号表 (2)'!$C$6:$L$47,10,FALSE))</f>
        <v/>
      </c>
      <c r="AG90" s="1897" t="str">
        <f>IF(AG89="","",VLOOKUP(AG89,'シフト記号表 (2)'!$C$6:$L$47,10,FALSE))</f>
        <v/>
      </c>
      <c r="AH90" s="1897" t="str">
        <f>IF(AH89="","",VLOOKUP(AH89,'シフト記号表 (2)'!$C$6:$L$47,10,FALSE))</f>
        <v/>
      </c>
      <c r="AI90" s="1897" t="str">
        <f>IF(AI89="","",VLOOKUP(AI89,'シフト記号表 (2)'!$C$6:$L$47,10,FALSE))</f>
        <v/>
      </c>
      <c r="AJ90" s="1912" t="str">
        <f>IF(AJ89="","",VLOOKUP(AJ89,'シフト記号表 (2)'!$C$6:$L$47,10,FALSE))</f>
        <v/>
      </c>
      <c r="AK90" s="1885" t="str">
        <f>IF(AK89="","",VLOOKUP(AK89,'シフト記号表 (2)'!$C$6:$L$47,10,FALSE))</f>
        <v/>
      </c>
      <c r="AL90" s="1897" t="str">
        <f>IF(AL89="","",VLOOKUP(AL89,'シフト記号表 (2)'!$C$6:$L$47,10,FALSE))</f>
        <v/>
      </c>
      <c r="AM90" s="1897" t="str">
        <f>IF(AM89="","",VLOOKUP(AM89,'シフト記号表 (2)'!$C$6:$L$47,10,FALSE))</f>
        <v/>
      </c>
      <c r="AN90" s="1897" t="str">
        <f>IF(AN89="","",VLOOKUP(AN89,'シフト記号表 (2)'!$C$6:$L$47,10,FALSE))</f>
        <v/>
      </c>
      <c r="AO90" s="1897" t="str">
        <f>IF(AO89="","",VLOOKUP(AO89,'シフト記号表 (2)'!$C$6:$L$47,10,FALSE))</f>
        <v/>
      </c>
      <c r="AP90" s="1897" t="str">
        <f>IF(AP89="","",VLOOKUP(AP89,'シフト記号表 (2)'!$C$6:$L$47,10,FALSE))</f>
        <v/>
      </c>
      <c r="AQ90" s="1912" t="str">
        <f>IF(AQ89="","",VLOOKUP(AQ89,'シフト記号表 (2)'!$C$6:$L$47,10,FALSE))</f>
        <v/>
      </c>
      <c r="AR90" s="1885" t="str">
        <f>IF(AR89="","",VLOOKUP(AR89,'シフト記号表 (2)'!$C$6:$L$47,10,FALSE))</f>
        <v/>
      </c>
      <c r="AS90" s="1897" t="str">
        <f>IF(AS89="","",VLOOKUP(AS89,'シフト記号表 (2)'!$C$6:$L$47,10,FALSE))</f>
        <v/>
      </c>
      <c r="AT90" s="1897" t="str">
        <f>IF(AT89="","",VLOOKUP(AT89,'シフト記号表 (2)'!$C$6:$L$47,10,FALSE))</f>
        <v/>
      </c>
      <c r="AU90" s="1897" t="str">
        <f>IF(AU89="","",VLOOKUP(AU89,'シフト記号表 (2)'!$C$6:$L$47,10,FALSE))</f>
        <v/>
      </c>
      <c r="AV90" s="1897" t="str">
        <f>IF(AV89="","",VLOOKUP(AV89,'シフト記号表 (2)'!$C$6:$L$47,10,FALSE))</f>
        <v/>
      </c>
      <c r="AW90" s="1897" t="str">
        <f>IF(AW89="","",VLOOKUP(AW89,'シフト記号表 (2)'!$C$6:$L$47,10,FALSE))</f>
        <v/>
      </c>
      <c r="AX90" s="1912" t="str">
        <f>IF(AX89="","",VLOOKUP(AX89,'シフト記号表 (2)'!$C$6:$L$47,10,FALSE))</f>
        <v/>
      </c>
      <c r="AY90" s="1885" t="str">
        <f>IF(AY89="","",VLOOKUP(AY89,'シフト記号表 (2)'!$C$6:$L$47,10,FALSE))</f>
        <v/>
      </c>
      <c r="AZ90" s="1897" t="str">
        <f>IF(AZ89="","",VLOOKUP(AZ89,'シフト記号表 (2)'!$C$6:$L$47,10,FALSE))</f>
        <v/>
      </c>
      <c r="BA90" s="1897" t="str">
        <f>IF(BA89="","",VLOOKUP(BA89,'シフト記号表 (2)'!$C$6:$L$47,10,FALSE))</f>
        <v/>
      </c>
      <c r="BB90" s="1945">
        <f>IF($BE$3="４週",SUM(W90:AX90),IF($BE$3="暦月",SUM(W90:BA90),""))</f>
        <v>0</v>
      </c>
      <c r="BC90" s="1953"/>
      <c r="BD90" s="1962">
        <f>IF($BE$3="４週",BB90/4,IF($BE$3="暦月",(BB90/($BE$8/7)),""))</f>
        <v>0</v>
      </c>
      <c r="BE90" s="1953"/>
      <c r="BF90" s="1973"/>
      <c r="BG90" s="1978"/>
      <c r="BH90" s="1978"/>
      <c r="BI90" s="1978"/>
      <c r="BJ90" s="1989"/>
    </row>
    <row r="91" spans="2:62" ht="20.25" customHeight="1">
      <c r="B91" s="1742">
        <f>B89+1</f>
        <v>39</v>
      </c>
      <c r="C91" s="1756"/>
      <c r="D91" s="1767"/>
      <c r="E91" s="1774"/>
      <c r="F91" s="1779"/>
      <c r="G91" s="1774"/>
      <c r="H91" s="1779"/>
      <c r="I91" s="1788"/>
      <c r="J91" s="1802"/>
      <c r="K91" s="1808"/>
      <c r="L91" s="1824"/>
      <c r="M91" s="1824"/>
      <c r="N91" s="1767"/>
      <c r="O91" s="1831"/>
      <c r="P91" s="1836"/>
      <c r="Q91" s="1836"/>
      <c r="R91" s="1836"/>
      <c r="S91" s="1847"/>
      <c r="T91" s="1857" t="s">
        <v>770</v>
      </c>
      <c r="U91" s="1864"/>
      <c r="V91" s="1875"/>
      <c r="W91" s="1886"/>
      <c r="X91" s="1898"/>
      <c r="Y91" s="1898"/>
      <c r="Z91" s="1898"/>
      <c r="AA91" s="1898"/>
      <c r="AB91" s="1898"/>
      <c r="AC91" s="1913"/>
      <c r="AD91" s="1886"/>
      <c r="AE91" s="1898"/>
      <c r="AF91" s="1898"/>
      <c r="AG91" s="1898"/>
      <c r="AH91" s="1898"/>
      <c r="AI91" s="1898"/>
      <c r="AJ91" s="1913"/>
      <c r="AK91" s="1886"/>
      <c r="AL91" s="1898"/>
      <c r="AM91" s="1898"/>
      <c r="AN91" s="1898"/>
      <c r="AO91" s="1898"/>
      <c r="AP91" s="1898"/>
      <c r="AQ91" s="1913"/>
      <c r="AR91" s="1886"/>
      <c r="AS91" s="1898"/>
      <c r="AT91" s="1898"/>
      <c r="AU91" s="1898"/>
      <c r="AV91" s="1898"/>
      <c r="AW91" s="1898"/>
      <c r="AX91" s="1913"/>
      <c r="AY91" s="1886"/>
      <c r="AZ91" s="1898"/>
      <c r="BA91" s="1937"/>
      <c r="BB91" s="1944"/>
      <c r="BC91" s="1952"/>
      <c r="BD91" s="1961"/>
      <c r="BE91" s="1967"/>
      <c r="BF91" s="1972"/>
      <c r="BG91" s="1977"/>
      <c r="BH91" s="1977"/>
      <c r="BI91" s="1977"/>
      <c r="BJ91" s="1988"/>
    </row>
    <row r="92" spans="2:62" ht="20.25" customHeight="1">
      <c r="B92" s="1743"/>
      <c r="C92" s="1757"/>
      <c r="D92" s="1768"/>
      <c r="E92" s="1776"/>
      <c r="F92" s="1781">
        <f>C91</f>
        <v>0</v>
      </c>
      <c r="G92" s="1776"/>
      <c r="H92" s="1781">
        <f>I91</f>
        <v>0</v>
      </c>
      <c r="I92" s="1789"/>
      <c r="J92" s="1803"/>
      <c r="K92" s="1809"/>
      <c r="L92" s="1825"/>
      <c r="M92" s="1825"/>
      <c r="N92" s="1768"/>
      <c r="O92" s="1831"/>
      <c r="P92" s="1836"/>
      <c r="Q92" s="1836"/>
      <c r="R92" s="1836"/>
      <c r="S92" s="1847"/>
      <c r="T92" s="1856" t="s">
        <v>128</v>
      </c>
      <c r="U92" s="1863"/>
      <c r="V92" s="1874"/>
      <c r="W92" s="1885" t="str">
        <f>IF(W91="","",VLOOKUP(W91,'シフト記号表 (2)'!$C$6:$L$47,10,FALSE))</f>
        <v/>
      </c>
      <c r="X92" s="1897" t="str">
        <f>IF(X91="","",VLOOKUP(X91,'シフト記号表 (2)'!$C$6:$L$47,10,FALSE))</f>
        <v/>
      </c>
      <c r="Y92" s="1897" t="str">
        <f>IF(Y91="","",VLOOKUP(Y91,'シフト記号表 (2)'!$C$6:$L$47,10,FALSE))</f>
        <v/>
      </c>
      <c r="Z92" s="1897" t="str">
        <f>IF(Z91="","",VLOOKUP(Z91,'シフト記号表 (2)'!$C$6:$L$47,10,FALSE))</f>
        <v/>
      </c>
      <c r="AA92" s="1897" t="str">
        <f>IF(AA91="","",VLOOKUP(AA91,'シフト記号表 (2)'!$C$6:$L$47,10,FALSE))</f>
        <v/>
      </c>
      <c r="AB92" s="1897" t="str">
        <f>IF(AB91="","",VLOOKUP(AB91,'シフト記号表 (2)'!$C$6:$L$47,10,FALSE))</f>
        <v/>
      </c>
      <c r="AC92" s="1912" t="str">
        <f>IF(AC91="","",VLOOKUP(AC91,'シフト記号表 (2)'!$C$6:$L$47,10,FALSE))</f>
        <v/>
      </c>
      <c r="AD92" s="1885" t="str">
        <f>IF(AD91="","",VLOOKUP(AD91,'シフト記号表 (2)'!$C$6:$L$47,10,FALSE))</f>
        <v/>
      </c>
      <c r="AE92" s="1897" t="str">
        <f>IF(AE91="","",VLOOKUP(AE91,'シフト記号表 (2)'!$C$6:$L$47,10,FALSE))</f>
        <v/>
      </c>
      <c r="AF92" s="1897" t="str">
        <f>IF(AF91="","",VLOOKUP(AF91,'シフト記号表 (2)'!$C$6:$L$47,10,FALSE))</f>
        <v/>
      </c>
      <c r="AG92" s="1897" t="str">
        <f>IF(AG91="","",VLOOKUP(AG91,'シフト記号表 (2)'!$C$6:$L$47,10,FALSE))</f>
        <v/>
      </c>
      <c r="AH92" s="1897" t="str">
        <f>IF(AH91="","",VLOOKUP(AH91,'シフト記号表 (2)'!$C$6:$L$47,10,FALSE))</f>
        <v/>
      </c>
      <c r="AI92" s="1897" t="str">
        <f>IF(AI91="","",VLOOKUP(AI91,'シフト記号表 (2)'!$C$6:$L$47,10,FALSE))</f>
        <v/>
      </c>
      <c r="AJ92" s="1912" t="str">
        <f>IF(AJ91="","",VLOOKUP(AJ91,'シフト記号表 (2)'!$C$6:$L$47,10,FALSE))</f>
        <v/>
      </c>
      <c r="AK92" s="1885" t="str">
        <f>IF(AK91="","",VLOOKUP(AK91,'シフト記号表 (2)'!$C$6:$L$47,10,FALSE))</f>
        <v/>
      </c>
      <c r="AL92" s="1897" t="str">
        <f>IF(AL91="","",VLOOKUP(AL91,'シフト記号表 (2)'!$C$6:$L$47,10,FALSE))</f>
        <v/>
      </c>
      <c r="AM92" s="1897" t="str">
        <f>IF(AM91="","",VLOOKUP(AM91,'シフト記号表 (2)'!$C$6:$L$47,10,FALSE))</f>
        <v/>
      </c>
      <c r="AN92" s="1897" t="str">
        <f>IF(AN91="","",VLOOKUP(AN91,'シフト記号表 (2)'!$C$6:$L$47,10,FALSE))</f>
        <v/>
      </c>
      <c r="AO92" s="1897" t="str">
        <f>IF(AO91="","",VLOOKUP(AO91,'シフト記号表 (2)'!$C$6:$L$47,10,FALSE))</f>
        <v/>
      </c>
      <c r="AP92" s="1897" t="str">
        <f>IF(AP91="","",VLOOKUP(AP91,'シフト記号表 (2)'!$C$6:$L$47,10,FALSE))</f>
        <v/>
      </c>
      <c r="AQ92" s="1912" t="str">
        <f>IF(AQ91="","",VLOOKUP(AQ91,'シフト記号表 (2)'!$C$6:$L$47,10,FALSE))</f>
        <v/>
      </c>
      <c r="AR92" s="1885" t="str">
        <f>IF(AR91="","",VLOOKUP(AR91,'シフト記号表 (2)'!$C$6:$L$47,10,FALSE))</f>
        <v/>
      </c>
      <c r="AS92" s="1897" t="str">
        <f>IF(AS91="","",VLOOKUP(AS91,'シフト記号表 (2)'!$C$6:$L$47,10,FALSE))</f>
        <v/>
      </c>
      <c r="AT92" s="1897" t="str">
        <f>IF(AT91="","",VLOOKUP(AT91,'シフト記号表 (2)'!$C$6:$L$47,10,FALSE))</f>
        <v/>
      </c>
      <c r="AU92" s="1897" t="str">
        <f>IF(AU91="","",VLOOKUP(AU91,'シフト記号表 (2)'!$C$6:$L$47,10,FALSE))</f>
        <v/>
      </c>
      <c r="AV92" s="1897" t="str">
        <f>IF(AV91="","",VLOOKUP(AV91,'シフト記号表 (2)'!$C$6:$L$47,10,FALSE))</f>
        <v/>
      </c>
      <c r="AW92" s="1897" t="str">
        <f>IF(AW91="","",VLOOKUP(AW91,'シフト記号表 (2)'!$C$6:$L$47,10,FALSE))</f>
        <v/>
      </c>
      <c r="AX92" s="1912" t="str">
        <f>IF(AX91="","",VLOOKUP(AX91,'シフト記号表 (2)'!$C$6:$L$47,10,FALSE))</f>
        <v/>
      </c>
      <c r="AY92" s="1885" t="str">
        <f>IF(AY91="","",VLOOKUP(AY91,'シフト記号表 (2)'!$C$6:$L$47,10,FALSE))</f>
        <v/>
      </c>
      <c r="AZ92" s="1897" t="str">
        <f>IF(AZ91="","",VLOOKUP(AZ91,'シフト記号表 (2)'!$C$6:$L$47,10,FALSE))</f>
        <v/>
      </c>
      <c r="BA92" s="1897" t="str">
        <f>IF(BA91="","",VLOOKUP(BA91,'シフト記号表 (2)'!$C$6:$L$47,10,FALSE))</f>
        <v/>
      </c>
      <c r="BB92" s="1945">
        <f>IF($BE$3="４週",SUM(W92:AX92),IF($BE$3="暦月",SUM(W92:BA92),""))</f>
        <v>0</v>
      </c>
      <c r="BC92" s="1953"/>
      <c r="BD92" s="1962">
        <f>IF($BE$3="４週",BB92/4,IF($BE$3="暦月",(BB92/($BE$8/7)),""))</f>
        <v>0</v>
      </c>
      <c r="BE92" s="1953"/>
      <c r="BF92" s="1973"/>
      <c r="BG92" s="1978"/>
      <c r="BH92" s="1978"/>
      <c r="BI92" s="1978"/>
      <c r="BJ92" s="1989"/>
    </row>
    <row r="93" spans="2:62" ht="20.25" customHeight="1">
      <c r="B93" s="1742">
        <f>B91+1</f>
        <v>40</v>
      </c>
      <c r="C93" s="1756"/>
      <c r="D93" s="1767"/>
      <c r="E93" s="1774"/>
      <c r="F93" s="1779"/>
      <c r="G93" s="1774"/>
      <c r="H93" s="1779"/>
      <c r="I93" s="1788"/>
      <c r="J93" s="1802"/>
      <c r="K93" s="1808"/>
      <c r="L93" s="1824"/>
      <c r="M93" s="1824"/>
      <c r="N93" s="1767"/>
      <c r="O93" s="1831"/>
      <c r="P93" s="1836"/>
      <c r="Q93" s="1836"/>
      <c r="R93" s="1836"/>
      <c r="S93" s="1847"/>
      <c r="T93" s="1857" t="s">
        <v>770</v>
      </c>
      <c r="U93" s="1864"/>
      <c r="V93" s="1875"/>
      <c r="W93" s="1886"/>
      <c r="X93" s="1898"/>
      <c r="Y93" s="1898"/>
      <c r="Z93" s="1898"/>
      <c r="AA93" s="1898"/>
      <c r="AB93" s="1898"/>
      <c r="AC93" s="1913"/>
      <c r="AD93" s="1886"/>
      <c r="AE93" s="1898"/>
      <c r="AF93" s="1898"/>
      <c r="AG93" s="1898"/>
      <c r="AH93" s="1898"/>
      <c r="AI93" s="1898"/>
      <c r="AJ93" s="1913"/>
      <c r="AK93" s="1886"/>
      <c r="AL93" s="1898"/>
      <c r="AM93" s="1898"/>
      <c r="AN93" s="1898"/>
      <c r="AO93" s="1898"/>
      <c r="AP93" s="1898"/>
      <c r="AQ93" s="1913"/>
      <c r="AR93" s="1886"/>
      <c r="AS93" s="1898"/>
      <c r="AT93" s="1898"/>
      <c r="AU93" s="1898"/>
      <c r="AV93" s="1898"/>
      <c r="AW93" s="1898"/>
      <c r="AX93" s="1913"/>
      <c r="AY93" s="1886"/>
      <c r="AZ93" s="1898"/>
      <c r="BA93" s="1937"/>
      <c r="BB93" s="1944"/>
      <c r="BC93" s="1952"/>
      <c r="BD93" s="1961"/>
      <c r="BE93" s="1967"/>
      <c r="BF93" s="1972"/>
      <c r="BG93" s="1977"/>
      <c r="BH93" s="1977"/>
      <c r="BI93" s="1977"/>
      <c r="BJ93" s="1988"/>
    </row>
    <row r="94" spans="2:62" ht="20.25" customHeight="1">
      <c r="B94" s="1743"/>
      <c r="C94" s="1757"/>
      <c r="D94" s="1768"/>
      <c r="E94" s="1776"/>
      <c r="F94" s="1781">
        <f>C93</f>
        <v>0</v>
      </c>
      <c r="G94" s="1776"/>
      <c r="H94" s="1781">
        <f>I93</f>
        <v>0</v>
      </c>
      <c r="I94" s="1789"/>
      <c r="J94" s="1803"/>
      <c r="K94" s="1809"/>
      <c r="L94" s="1825"/>
      <c r="M94" s="1825"/>
      <c r="N94" s="1768"/>
      <c r="O94" s="1831"/>
      <c r="P94" s="1836"/>
      <c r="Q94" s="1836"/>
      <c r="R94" s="1836"/>
      <c r="S94" s="1847"/>
      <c r="T94" s="1856" t="s">
        <v>128</v>
      </c>
      <c r="U94" s="1863"/>
      <c r="V94" s="1874"/>
      <c r="W94" s="1885" t="str">
        <f>IF(W93="","",VLOOKUP(W93,'シフト記号表 (2)'!$C$6:$L$47,10,FALSE))</f>
        <v/>
      </c>
      <c r="X94" s="1897" t="str">
        <f>IF(X93="","",VLOOKUP(X93,'シフト記号表 (2)'!$C$6:$L$47,10,FALSE))</f>
        <v/>
      </c>
      <c r="Y94" s="1897" t="str">
        <f>IF(Y93="","",VLOOKUP(Y93,'シフト記号表 (2)'!$C$6:$L$47,10,FALSE))</f>
        <v/>
      </c>
      <c r="Z94" s="1897" t="str">
        <f>IF(Z93="","",VLOOKUP(Z93,'シフト記号表 (2)'!$C$6:$L$47,10,FALSE))</f>
        <v/>
      </c>
      <c r="AA94" s="1897" t="str">
        <f>IF(AA93="","",VLOOKUP(AA93,'シフト記号表 (2)'!$C$6:$L$47,10,FALSE))</f>
        <v/>
      </c>
      <c r="AB94" s="1897" t="str">
        <f>IF(AB93="","",VLOOKUP(AB93,'シフト記号表 (2)'!$C$6:$L$47,10,FALSE))</f>
        <v/>
      </c>
      <c r="AC94" s="1912" t="str">
        <f>IF(AC93="","",VLOOKUP(AC93,'シフト記号表 (2)'!$C$6:$L$47,10,FALSE))</f>
        <v/>
      </c>
      <c r="AD94" s="1885" t="str">
        <f>IF(AD93="","",VLOOKUP(AD93,'シフト記号表 (2)'!$C$6:$L$47,10,FALSE))</f>
        <v/>
      </c>
      <c r="AE94" s="1897" t="str">
        <f>IF(AE93="","",VLOOKUP(AE93,'シフト記号表 (2)'!$C$6:$L$47,10,FALSE))</f>
        <v/>
      </c>
      <c r="AF94" s="1897" t="str">
        <f>IF(AF93="","",VLOOKUP(AF93,'シフト記号表 (2)'!$C$6:$L$47,10,FALSE))</f>
        <v/>
      </c>
      <c r="AG94" s="1897" t="str">
        <f>IF(AG93="","",VLOOKUP(AG93,'シフト記号表 (2)'!$C$6:$L$47,10,FALSE))</f>
        <v/>
      </c>
      <c r="AH94" s="1897" t="str">
        <f>IF(AH93="","",VLOOKUP(AH93,'シフト記号表 (2)'!$C$6:$L$47,10,FALSE))</f>
        <v/>
      </c>
      <c r="AI94" s="1897" t="str">
        <f>IF(AI93="","",VLOOKUP(AI93,'シフト記号表 (2)'!$C$6:$L$47,10,FALSE))</f>
        <v/>
      </c>
      <c r="AJ94" s="1912" t="str">
        <f>IF(AJ93="","",VLOOKUP(AJ93,'シフト記号表 (2)'!$C$6:$L$47,10,FALSE))</f>
        <v/>
      </c>
      <c r="AK94" s="1885" t="str">
        <f>IF(AK93="","",VLOOKUP(AK93,'シフト記号表 (2)'!$C$6:$L$47,10,FALSE))</f>
        <v/>
      </c>
      <c r="AL94" s="1897" t="str">
        <f>IF(AL93="","",VLOOKUP(AL93,'シフト記号表 (2)'!$C$6:$L$47,10,FALSE))</f>
        <v/>
      </c>
      <c r="AM94" s="1897" t="str">
        <f>IF(AM93="","",VLOOKUP(AM93,'シフト記号表 (2)'!$C$6:$L$47,10,FALSE))</f>
        <v/>
      </c>
      <c r="AN94" s="1897" t="str">
        <f>IF(AN93="","",VLOOKUP(AN93,'シフト記号表 (2)'!$C$6:$L$47,10,FALSE))</f>
        <v/>
      </c>
      <c r="AO94" s="1897" t="str">
        <f>IF(AO93="","",VLOOKUP(AO93,'シフト記号表 (2)'!$C$6:$L$47,10,FALSE))</f>
        <v/>
      </c>
      <c r="AP94" s="1897" t="str">
        <f>IF(AP93="","",VLOOKUP(AP93,'シフト記号表 (2)'!$C$6:$L$47,10,FALSE))</f>
        <v/>
      </c>
      <c r="AQ94" s="1912" t="str">
        <f>IF(AQ93="","",VLOOKUP(AQ93,'シフト記号表 (2)'!$C$6:$L$47,10,FALSE))</f>
        <v/>
      </c>
      <c r="AR94" s="1885" t="str">
        <f>IF(AR93="","",VLOOKUP(AR93,'シフト記号表 (2)'!$C$6:$L$47,10,FALSE))</f>
        <v/>
      </c>
      <c r="AS94" s="1897" t="str">
        <f>IF(AS93="","",VLOOKUP(AS93,'シフト記号表 (2)'!$C$6:$L$47,10,FALSE))</f>
        <v/>
      </c>
      <c r="AT94" s="1897" t="str">
        <f>IF(AT93="","",VLOOKUP(AT93,'シフト記号表 (2)'!$C$6:$L$47,10,FALSE))</f>
        <v/>
      </c>
      <c r="AU94" s="1897" t="str">
        <f>IF(AU93="","",VLOOKUP(AU93,'シフト記号表 (2)'!$C$6:$L$47,10,FALSE))</f>
        <v/>
      </c>
      <c r="AV94" s="1897" t="str">
        <f>IF(AV93="","",VLOOKUP(AV93,'シフト記号表 (2)'!$C$6:$L$47,10,FALSE))</f>
        <v/>
      </c>
      <c r="AW94" s="1897" t="str">
        <f>IF(AW93="","",VLOOKUP(AW93,'シフト記号表 (2)'!$C$6:$L$47,10,FALSE))</f>
        <v/>
      </c>
      <c r="AX94" s="1912" t="str">
        <f>IF(AX93="","",VLOOKUP(AX93,'シフト記号表 (2)'!$C$6:$L$47,10,FALSE))</f>
        <v/>
      </c>
      <c r="AY94" s="1885" t="str">
        <f>IF(AY93="","",VLOOKUP(AY93,'シフト記号表 (2)'!$C$6:$L$47,10,FALSE))</f>
        <v/>
      </c>
      <c r="AZ94" s="1897" t="str">
        <f>IF(AZ93="","",VLOOKUP(AZ93,'シフト記号表 (2)'!$C$6:$L$47,10,FALSE))</f>
        <v/>
      </c>
      <c r="BA94" s="1897" t="str">
        <f>IF(BA93="","",VLOOKUP(BA93,'シフト記号表 (2)'!$C$6:$L$47,10,FALSE))</f>
        <v/>
      </c>
      <c r="BB94" s="1945">
        <f>IF($BE$3="４週",SUM(W94:AX94),IF($BE$3="暦月",SUM(W94:BA94),""))</f>
        <v>0</v>
      </c>
      <c r="BC94" s="1953"/>
      <c r="BD94" s="1962">
        <f>IF($BE$3="４週",BB94/4,IF($BE$3="暦月",(BB94/($BE$8/7)),""))</f>
        <v>0</v>
      </c>
      <c r="BE94" s="1953"/>
      <c r="BF94" s="1973"/>
      <c r="BG94" s="1978"/>
      <c r="BH94" s="1978"/>
      <c r="BI94" s="1978"/>
      <c r="BJ94" s="1989"/>
    </row>
    <row r="95" spans="2:62" ht="20.25" customHeight="1">
      <c r="B95" s="1742">
        <f>B93+1</f>
        <v>41</v>
      </c>
      <c r="C95" s="1756"/>
      <c r="D95" s="1767"/>
      <c r="E95" s="1774"/>
      <c r="F95" s="1779"/>
      <c r="G95" s="1774"/>
      <c r="H95" s="1779"/>
      <c r="I95" s="1788"/>
      <c r="J95" s="1802"/>
      <c r="K95" s="1808"/>
      <c r="L95" s="1824"/>
      <c r="M95" s="1824"/>
      <c r="N95" s="1767"/>
      <c r="O95" s="1831"/>
      <c r="P95" s="1836"/>
      <c r="Q95" s="1836"/>
      <c r="R95" s="1836"/>
      <c r="S95" s="1847"/>
      <c r="T95" s="1857" t="s">
        <v>770</v>
      </c>
      <c r="U95" s="1864"/>
      <c r="V95" s="1875"/>
      <c r="W95" s="1886"/>
      <c r="X95" s="1898"/>
      <c r="Y95" s="1898"/>
      <c r="Z95" s="1898"/>
      <c r="AA95" s="1898"/>
      <c r="AB95" s="1898"/>
      <c r="AC95" s="1913"/>
      <c r="AD95" s="1886"/>
      <c r="AE95" s="1898"/>
      <c r="AF95" s="1898"/>
      <c r="AG95" s="1898"/>
      <c r="AH95" s="1898"/>
      <c r="AI95" s="1898"/>
      <c r="AJ95" s="1913"/>
      <c r="AK95" s="1886"/>
      <c r="AL95" s="1898"/>
      <c r="AM95" s="1898"/>
      <c r="AN95" s="1898"/>
      <c r="AO95" s="1898"/>
      <c r="AP95" s="1898"/>
      <c r="AQ95" s="1913"/>
      <c r="AR95" s="1886"/>
      <c r="AS95" s="1898"/>
      <c r="AT95" s="1898"/>
      <c r="AU95" s="1898"/>
      <c r="AV95" s="1898"/>
      <c r="AW95" s="1898"/>
      <c r="AX95" s="1913"/>
      <c r="AY95" s="1886"/>
      <c r="AZ95" s="1898"/>
      <c r="BA95" s="1937"/>
      <c r="BB95" s="1944"/>
      <c r="BC95" s="1952"/>
      <c r="BD95" s="1961"/>
      <c r="BE95" s="1967"/>
      <c r="BF95" s="1972"/>
      <c r="BG95" s="1977"/>
      <c r="BH95" s="1977"/>
      <c r="BI95" s="1977"/>
      <c r="BJ95" s="1988"/>
    </row>
    <row r="96" spans="2:62" ht="20.25" customHeight="1">
      <c r="B96" s="1743"/>
      <c r="C96" s="1757"/>
      <c r="D96" s="1768"/>
      <c r="E96" s="1776"/>
      <c r="F96" s="1781">
        <f>C95</f>
        <v>0</v>
      </c>
      <c r="G96" s="1776"/>
      <c r="H96" s="1781">
        <f>I95</f>
        <v>0</v>
      </c>
      <c r="I96" s="1789"/>
      <c r="J96" s="1803"/>
      <c r="K96" s="1809"/>
      <c r="L96" s="1825"/>
      <c r="M96" s="1825"/>
      <c r="N96" s="1768"/>
      <c r="O96" s="1831"/>
      <c r="P96" s="1836"/>
      <c r="Q96" s="1836"/>
      <c r="R96" s="1836"/>
      <c r="S96" s="1847"/>
      <c r="T96" s="1856" t="s">
        <v>128</v>
      </c>
      <c r="U96" s="1863"/>
      <c r="V96" s="1874"/>
      <c r="W96" s="1885" t="str">
        <f>IF(W95="","",VLOOKUP(W95,'シフト記号表 (2)'!$C$6:$L$47,10,FALSE))</f>
        <v/>
      </c>
      <c r="X96" s="1897" t="str">
        <f>IF(X95="","",VLOOKUP(X95,'シフト記号表 (2)'!$C$6:$L$47,10,FALSE))</f>
        <v/>
      </c>
      <c r="Y96" s="1897" t="str">
        <f>IF(Y95="","",VLOOKUP(Y95,'シフト記号表 (2)'!$C$6:$L$47,10,FALSE))</f>
        <v/>
      </c>
      <c r="Z96" s="1897" t="str">
        <f>IF(Z95="","",VLOOKUP(Z95,'シフト記号表 (2)'!$C$6:$L$47,10,FALSE))</f>
        <v/>
      </c>
      <c r="AA96" s="1897" t="str">
        <f>IF(AA95="","",VLOOKUP(AA95,'シフト記号表 (2)'!$C$6:$L$47,10,FALSE))</f>
        <v/>
      </c>
      <c r="AB96" s="1897" t="str">
        <f>IF(AB95="","",VLOOKUP(AB95,'シフト記号表 (2)'!$C$6:$L$47,10,FALSE))</f>
        <v/>
      </c>
      <c r="AC96" s="1912" t="str">
        <f>IF(AC95="","",VLOOKUP(AC95,'シフト記号表 (2)'!$C$6:$L$47,10,FALSE))</f>
        <v/>
      </c>
      <c r="AD96" s="1885" t="str">
        <f>IF(AD95="","",VLOOKUP(AD95,'シフト記号表 (2)'!$C$6:$L$47,10,FALSE))</f>
        <v/>
      </c>
      <c r="AE96" s="1897" t="str">
        <f>IF(AE95="","",VLOOKUP(AE95,'シフト記号表 (2)'!$C$6:$L$47,10,FALSE))</f>
        <v/>
      </c>
      <c r="AF96" s="1897" t="str">
        <f>IF(AF95="","",VLOOKUP(AF95,'シフト記号表 (2)'!$C$6:$L$47,10,FALSE))</f>
        <v/>
      </c>
      <c r="AG96" s="1897" t="str">
        <f>IF(AG95="","",VLOOKUP(AG95,'シフト記号表 (2)'!$C$6:$L$47,10,FALSE))</f>
        <v/>
      </c>
      <c r="AH96" s="1897" t="str">
        <f>IF(AH95="","",VLOOKUP(AH95,'シフト記号表 (2)'!$C$6:$L$47,10,FALSE))</f>
        <v/>
      </c>
      <c r="AI96" s="1897" t="str">
        <f>IF(AI95="","",VLOOKUP(AI95,'シフト記号表 (2)'!$C$6:$L$47,10,FALSE))</f>
        <v/>
      </c>
      <c r="AJ96" s="1912" t="str">
        <f>IF(AJ95="","",VLOOKUP(AJ95,'シフト記号表 (2)'!$C$6:$L$47,10,FALSE))</f>
        <v/>
      </c>
      <c r="AK96" s="1885" t="str">
        <f>IF(AK95="","",VLOOKUP(AK95,'シフト記号表 (2)'!$C$6:$L$47,10,FALSE))</f>
        <v/>
      </c>
      <c r="AL96" s="1897" t="str">
        <f>IF(AL95="","",VLOOKUP(AL95,'シフト記号表 (2)'!$C$6:$L$47,10,FALSE))</f>
        <v/>
      </c>
      <c r="AM96" s="1897" t="str">
        <f>IF(AM95="","",VLOOKUP(AM95,'シフト記号表 (2)'!$C$6:$L$47,10,FALSE))</f>
        <v/>
      </c>
      <c r="AN96" s="1897" t="str">
        <f>IF(AN95="","",VLOOKUP(AN95,'シフト記号表 (2)'!$C$6:$L$47,10,FALSE))</f>
        <v/>
      </c>
      <c r="AO96" s="1897" t="str">
        <f>IF(AO95="","",VLOOKUP(AO95,'シフト記号表 (2)'!$C$6:$L$47,10,FALSE))</f>
        <v/>
      </c>
      <c r="AP96" s="1897" t="str">
        <f>IF(AP95="","",VLOOKUP(AP95,'シフト記号表 (2)'!$C$6:$L$47,10,FALSE))</f>
        <v/>
      </c>
      <c r="AQ96" s="1912" t="str">
        <f>IF(AQ95="","",VLOOKUP(AQ95,'シフト記号表 (2)'!$C$6:$L$47,10,FALSE))</f>
        <v/>
      </c>
      <c r="AR96" s="1885" t="str">
        <f>IF(AR95="","",VLOOKUP(AR95,'シフト記号表 (2)'!$C$6:$L$47,10,FALSE))</f>
        <v/>
      </c>
      <c r="AS96" s="1897" t="str">
        <f>IF(AS95="","",VLOOKUP(AS95,'シフト記号表 (2)'!$C$6:$L$47,10,FALSE))</f>
        <v/>
      </c>
      <c r="AT96" s="1897" t="str">
        <f>IF(AT95="","",VLOOKUP(AT95,'シフト記号表 (2)'!$C$6:$L$47,10,FALSE))</f>
        <v/>
      </c>
      <c r="AU96" s="1897" t="str">
        <f>IF(AU95="","",VLOOKUP(AU95,'シフト記号表 (2)'!$C$6:$L$47,10,FALSE))</f>
        <v/>
      </c>
      <c r="AV96" s="1897" t="str">
        <f>IF(AV95="","",VLOOKUP(AV95,'シフト記号表 (2)'!$C$6:$L$47,10,FALSE))</f>
        <v/>
      </c>
      <c r="AW96" s="1897" t="str">
        <f>IF(AW95="","",VLOOKUP(AW95,'シフト記号表 (2)'!$C$6:$L$47,10,FALSE))</f>
        <v/>
      </c>
      <c r="AX96" s="1912" t="str">
        <f>IF(AX95="","",VLOOKUP(AX95,'シフト記号表 (2)'!$C$6:$L$47,10,FALSE))</f>
        <v/>
      </c>
      <c r="AY96" s="1885" t="str">
        <f>IF(AY95="","",VLOOKUP(AY95,'シフト記号表 (2)'!$C$6:$L$47,10,FALSE))</f>
        <v/>
      </c>
      <c r="AZ96" s="1897" t="str">
        <f>IF(AZ95="","",VLOOKUP(AZ95,'シフト記号表 (2)'!$C$6:$L$47,10,FALSE))</f>
        <v/>
      </c>
      <c r="BA96" s="1897" t="str">
        <f>IF(BA95="","",VLOOKUP(BA95,'シフト記号表 (2)'!$C$6:$L$47,10,FALSE))</f>
        <v/>
      </c>
      <c r="BB96" s="1945">
        <f>IF($BE$3="４週",SUM(W96:AX96),IF($BE$3="暦月",SUM(W96:BA96),""))</f>
        <v>0</v>
      </c>
      <c r="BC96" s="1953"/>
      <c r="BD96" s="1962">
        <f>IF($BE$3="４週",BB96/4,IF($BE$3="暦月",(BB96/($BE$8/7)),""))</f>
        <v>0</v>
      </c>
      <c r="BE96" s="1953"/>
      <c r="BF96" s="1973"/>
      <c r="BG96" s="1978"/>
      <c r="BH96" s="1978"/>
      <c r="BI96" s="1978"/>
      <c r="BJ96" s="1989"/>
    </row>
    <row r="97" spans="2:62" ht="20.25" customHeight="1">
      <c r="B97" s="1742">
        <f>B95+1</f>
        <v>42</v>
      </c>
      <c r="C97" s="1756"/>
      <c r="D97" s="1767"/>
      <c r="E97" s="1774"/>
      <c r="F97" s="1779"/>
      <c r="G97" s="1774"/>
      <c r="H97" s="1779"/>
      <c r="I97" s="1788"/>
      <c r="J97" s="1802"/>
      <c r="K97" s="1808"/>
      <c r="L97" s="1824"/>
      <c r="M97" s="1824"/>
      <c r="N97" s="1767"/>
      <c r="O97" s="1831"/>
      <c r="P97" s="1836"/>
      <c r="Q97" s="1836"/>
      <c r="R97" s="1836"/>
      <c r="S97" s="1847"/>
      <c r="T97" s="1857" t="s">
        <v>770</v>
      </c>
      <c r="U97" s="1864"/>
      <c r="V97" s="1875"/>
      <c r="W97" s="1886"/>
      <c r="X97" s="1898"/>
      <c r="Y97" s="1898"/>
      <c r="Z97" s="1898"/>
      <c r="AA97" s="1898"/>
      <c r="AB97" s="1898"/>
      <c r="AC97" s="1913"/>
      <c r="AD97" s="1886"/>
      <c r="AE97" s="1898"/>
      <c r="AF97" s="1898"/>
      <c r="AG97" s="1898"/>
      <c r="AH97" s="1898"/>
      <c r="AI97" s="1898"/>
      <c r="AJ97" s="1913"/>
      <c r="AK97" s="1886"/>
      <c r="AL97" s="1898"/>
      <c r="AM97" s="1898"/>
      <c r="AN97" s="1898"/>
      <c r="AO97" s="1898"/>
      <c r="AP97" s="1898"/>
      <c r="AQ97" s="1913"/>
      <c r="AR97" s="1886"/>
      <c r="AS97" s="1898"/>
      <c r="AT97" s="1898"/>
      <c r="AU97" s="1898"/>
      <c r="AV97" s="1898"/>
      <c r="AW97" s="1898"/>
      <c r="AX97" s="1913"/>
      <c r="AY97" s="1886"/>
      <c r="AZ97" s="1898"/>
      <c r="BA97" s="1937"/>
      <c r="BB97" s="1944"/>
      <c r="BC97" s="1952"/>
      <c r="BD97" s="1961"/>
      <c r="BE97" s="1967"/>
      <c r="BF97" s="1972"/>
      <c r="BG97" s="1977"/>
      <c r="BH97" s="1977"/>
      <c r="BI97" s="1977"/>
      <c r="BJ97" s="1988"/>
    </row>
    <row r="98" spans="2:62" ht="20.25" customHeight="1">
      <c r="B98" s="1743"/>
      <c r="C98" s="1757"/>
      <c r="D98" s="1768"/>
      <c r="E98" s="1776"/>
      <c r="F98" s="1781">
        <f>C97</f>
        <v>0</v>
      </c>
      <c r="G98" s="1776"/>
      <c r="H98" s="1781">
        <f>I97</f>
        <v>0</v>
      </c>
      <c r="I98" s="1789"/>
      <c r="J98" s="1803"/>
      <c r="K98" s="1809"/>
      <c r="L98" s="1825"/>
      <c r="M98" s="1825"/>
      <c r="N98" s="1768"/>
      <c r="O98" s="1831"/>
      <c r="P98" s="1836"/>
      <c r="Q98" s="1836"/>
      <c r="R98" s="1836"/>
      <c r="S98" s="1847"/>
      <c r="T98" s="1856" t="s">
        <v>128</v>
      </c>
      <c r="U98" s="1863"/>
      <c r="V98" s="1874"/>
      <c r="W98" s="1885" t="str">
        <f>IF(W97="","",VLOOKUP(W97,'シフト記号表 (2)'!$C$6:$L$47,10,FALSE))</f>
        <v/>
      </c>
      <c r="X98" s="1897" t="str">
        <f>IF(X97="","",VLOOKUP(X97,'シフト記号表 (2)'!$C$6:$L$47,10,FALSE))</f>
        <v/>
      </c>
      <c r="Y98" s="1897" t="str">
        <f>IF(Y97="","",VLOOKUP(Y97,'シフト記号表 (2)'!$C$6:$L$47,10,FALSE))</f>
        <v/>
      </c>
      <c r="Z98" s="1897" t="str">
        <f>IF(Z97="","",VLOOKUP(Z97,'シフト記号表 (2)'!$C$6:$L$47,10,FALSE))</f>
        <v/>
      </c>
      <c r="AA98" s="1897" t="str">
        <f>IF(AA97="","",VLOOKUP(AA97,'シフト記号表 (2)'!$C$6:$L$47,10,FALSE))</f>
        <v/>
      </c>
      <c r="AB98" s="1897" t="str">
        <f>IF(AB97="","",VLOOKUP(AB97,'シフト記号表 (2)'!$C$6:$L$47,10,FALSE))</f>
        <v/>
      </c>
      <c r="AC98" s="1912" t="str">
        <f>IF(AC97="","",VLOOKUP(AC97,'シフト記号表 (2)'!$C$6:$L$47,10,FALSE))</f>
        <v/>
      </c>
      <c r="AD98" s="1885" t="str">
        <f>IF(AD97="","",VLOOKUP(AD97,'シフト記号表 (2)'!$C$6:$L$47,10,FALSE))</f>
        <v/>
      </c>
      <c r="AE98" s="1897" t="str">
        <f>IF(AE97="","",VLOOKUP(AE97,'シフト記号表 (2)'!$C$6:$L$47,10,FALSE))</f>
        <v/>
      </c>
      <c r="AF98" s="1897" t="str">
        <f>IF(AF97="","",VLOOKUP(AF97,'シフト記号表 (2)'!$C$6:$L$47,10,FALSE))</f>
        <v/>
      </c>
      <c r="AG98" s="1897" t="str">
        <f>IF(AG97="","",VLOOKUP(AG97,'シフト記号表 (2)'!$C$6:$L$47,10,FALSE))</f>
        <v/>
      </c>
      <c r="AH98" s="1897" t="str">
        <f>IF(AH97="","",VLOOKUP(AH97,'シフト記号表 (2)'!$C$6:$L$47,10,FALSE))</f>
        <v/>
      </c>
      <c r="AI98" s="1897" t="str">
        <f>IF(AI97="","",VLOOKUP(AI97,'シフト記号表 (2)'!$C$6:$L$47,10,FALSE))</f>
        <v/>
      </c>
      <c r="AJ98" s="1912" t="str">
        <f>IF(AJ97="","",VLOOKUP(AJ97,'シフト記号表 (2)'!$C$6:$L$47,10,FALSE))</f>
        <v/>
      </c>
      <c r="AK98" s="1885" t="str">
        <f>IF(AK97="","",VLOOKUP(AK97,'シフト記号表 (2)'!$C$6:$L$47,10,FALSE))</f>
        <v/>
      </c>
      <c r="AL98" s="1897" t="str">
        <f>IF(AL97="","",VLOOKUP(AL97,'シフト記号表 (2)'!$C$6:$L$47,10,FALSE))</f>
        <v/>
      </c>
      <c r="AM98" s="1897" t="str">
        <f>IF(AM97="","",VLOOKUP(AM97,'シフト記号表 (2)'!$C$6:$L$47,10,FALSE))</f>
        <v/>
      </c>
      <c r="AN98" s="1897" t="str">
        <f>IF(AN97="","",VLOOKUP(AN97,'シフト記号表 (2)'!$C$6:$L$47,10,FALSE))</f>
        <v/>
      </c>
      <c r="AO98" s="1897" t="str">
        <f>IF(AO97="","",VLOOKUP(AO97,'シフト記号表 (2)'!$C$6:$L$47,10,FALSE))</f>
        <v/>
      </c>
      <c r="AP98" s="1897" t="str">
        <f>IF(AP97="","",VLOOKUP(AP97,'シフト記号表 (2)'!$C$6:$L$47,10,FALSE))</f>
        <v/>
      </c>
      <c r="AQ98" s="1912" t="str">
        <f>IF(AQ97="","",VLOOKUP(AQ97,'シフト記号表 (2)'!$C$6:$L$47,10,FALSE))</f>
        <v/>
      </c>
      <c r="AR98" s="1885" t="str">
        <f>IF(AR97="","",VLOOKUP(AR97,'シフト記号表 (2)'!$C$6:$L$47,10,FALSE))</f>
        <v/>
      </c>
      <c r="AS98" s="1897" t="str">
        <f>IF(AS97="","",VLOOKUP(AS97,'シフト記号表 (2)'!$C$6:$L$47,10,FALSE))</f>
        <v/>
      </c>
      <c r="AT98" s="1897" t="str">
        <f>IF(AT97="","",VLOOKUP(AT97,'シフト記号表 (2)'!$C$6:$L$47,10,FALSE))</f>
        <v/>
      </c>
      <c r="AU98" s="1897" t="str">
        <f>IF(AU97="","",VLOOKUP(AU97,'シフト記号表 (2)'!$C$6:$L$47,10,FALSE))</f>
        <v/>
      </c>
      <c r="AV98" s="1897" t="str">
        <f>IF(AV97="","",VLOOKUP(AV97,'シフト記号表 (2)'!$C$6:$L$47,10,FALSE))</f>
        <v/>
      </c>
      <c r="AW98" s="1897" t="str">
        <f>IF(AW97="","",VLOOKUP(AW97,'シフト記号表 (2)'!$C$6:$L$47,10,FALSE))</f>
        <v/>
      </c>
      <c r="AX98" s="1912" t="str">
        <f>IF(AX97="","",VLOOKUP(AX97,'シフト記号表 (2)'!$C$6:$L$47,10,FALSE))</f>
        <v/>
      </c>
      <c r="AY98" s="1885" t="str">
        <f>IF(AY97="","",VLOOKUP(AY97,'シフト記号表 (2)'!$C$6:$L$47,10,FALSE))</f>
        <v/>
      </c>
      <c r="AZ98" s="1897" t="str">
        <f>IF(AZ97="","",VLOOKUP(AZ97,'シフト記号表 (2)'!$C$6:$L$47,10,FALSE))</f>
        <v/>
      </c>
      <c r="BA98" s="1897" t="str">
        <f>IF(BA97="","",VLOOKUP(BA97,'シフト記号表 (2)'!$C$6:$L$47,10,FALSE))</f>
        <v/>
      </c>
      <c r="BB98" s="1945">
        <f>IF($BE$3="４週",SUM(W98:AX98),IF($BE$3="暦月",SUM(W98:BA98),""))</f>
        <v>0</v>
      </c>
      <c r="BC98" s="1953"/>
      <c r="BD98" s="1962">
        <f>IF($BE$3="４週",BB98/4,IF($BE$3="暦月",(BB98/($BE$8/7)),""))</f>
        <v>0</v>
      </c>
      <c r="BE98" s="1953"/>
      <c r="BF98" s="1973"/>
      <c r="BG98" s="1978"/>
      <c r="BH98" s="1978"/>
      <c r="BI98" s="1978"/>
      <c r="BJ98" s="1989"/>
    </row>
    <row r="99" spans="2:62" ht="20.25" customHeight="1">
      <c r="B99" s="1742">
        <f>B97+1</f>
        <v>43</v>
      </c>
      <c r="C99" s="1756"/>
      <c r="D99" s="1767"/>
      <c r="E99" s="1774"/>
      <c r="F99" s="1779"/>
      <c r="G99" s="1774"/>
      <c r="H99" s="1779"/>
      <c r="I99" s="1788"/>
      <c r="J99" s="1802"/>
      <c r="K99" s="1808"/>
      <c r="L99" s="1824"/>
      <c r="M99" s="1824"/>
      <c r="N99" s="1767"/>
      <c r="O99" s="1831"/>
      <c r="P99" s="1836"/>
      <c r="Q99" s="1836"/>
      <c r="R99" s="1836"/>
      <c r="S99" s="1847"/>
      <c r="T99" s="1857" t="s">
        <v>770</v>
      </c>
      <c r="U99" s="1864"/>
      <c r="V99" s="1875"/>
      <c r="W99" s="1886"/>
      <c r="X99" s="1898"/>
      <c r="Y99" s="1898"/>
      <c r="Z99" s="1898"/>
      <c r="AA99" s="1898"/>
      <c r="AB99" s="1898"/>
      <c r="AC99" s="1913"/>
      <c r="AD99" s="1886"/>
      <c r="AE99" s="1898"/>
      <c r="AF99" s="1898"/>
      <c r="AG99" s="1898"/>
      <c r="AH99" s="1898"/>
      <c r="AI99" s="1898"/>
      <c r="AJ99" s="1913"/>
      <c r="AK99" s="1886"/>
      <c r="AL99" s="1898"/>
      <c r="AM99" s="1898"/>
      <c r="AN99" s="1898"/>
      <c r="AO99" s="1898"/>
      <c r="AP99" s="1898"/>
      <c r="AQ99" s="1913"/>
      <c r="AR99" s="1886"/>
      <c r="AS99" s="1898"/>
      <c r="AT99" s="1898"/>
      <c r="AU99" s="1898"/>
      <c r="AV99" s="1898"/>
      <c r="AW99" s="1898"/>
      <c r="AX99" s="1913"/>
      <c r="AY99" s="1886"/>
      <c r="AZ99" s="1898"/>
      <c r="BA99" s="1937"/>
      <c r="BB99" s="1944"/>
      <c r="BC99" s="1952"/>
      <c r="BD99" s="1961"/>
      <c r="BE99" s="1967"/>
      <c r="BF99" s="1972"/>
      <c r="BG99" s="1977"/>
      <c r="BH99" s="1977"/>
      <c r="BI99" s="1977"/>
      <c r="BJ99" s="1988"/>
    </row>
    <row r="100" spans="2:62" ht="20.25" customHeight="1">
      <c r="B100" s="1743"/>
      <c r="C100" s="1757"/>
      <c r="D100" s="1768"/>
      <c r="E100" s="1776"/>
      <c r="F100" s="1781">
        <f>C99</f>
        <v>0</v>
      </c>
      <c r="G100" s="1776"/>
      <c r="H100" s="1781">
        <f>I99</f>
        <v>0</v>
      </c>
      <c r="I100" s="1789"/>
      <c r="J100" s="1803"/>
      <c r="K100" s="1809"/>
      <c r="L100" s="1825"/>
      <c r="M100" s="1825"/>
      <c r="N100" s="1768"/>
      <c r="O100" s="1831"/>
      <c r="P100" s="1836"/>
      <c r="Q100" s="1836"/>
      <c r="R100" s="1836"/>
      <c r="S100" s="1847"/>
      <c r="T100" s="1856" t="s">
        <v>128</v>
      </c>
      <c r="U100" s="1863"/>
      <c r="V100" s="1874"/>
      <c r="W100" s="1885" t="str">
        <f>IF(W99="","",VLOOKUP(W99,'シフト記号表 (2)'!$C$6:$L$47,10,FALSE))</f>
        <v/>
      </c>
      <c r="X100" s="1897" t="str">
        <f>IF(X99="","",VLOOKUP(X99,'シフト記号表 (2)'!$C$6:$L$47,10,FALSE))</f>
        <v/>
      </c>
      <c r="Y100" s="1897" t="str">
        <f>IF(Y99="","",VLOOKUP(Y99,'シフト記号表 (2)'!$C$6:$L$47,10,FALSE))</f>
        <v/>
      </c>
      <c r="Z100" s="1897" t="str">
        <f>IF(Z99="","",VLOOKUP(Z99,'シフト記号表 (2)'!$C$6:$L$47,10,FALSE))</f>
        <v/>
      </c>
      <c r="AA100" s="1897" t="str">
        <f>IF(AA99="","",VLOOKUP(AA99,'シフト記号表 (2)'!$C$6:$L$47,10,FALSE))</f>
        <v/>
      </c>
      <c r="AB100" s="1897" t="str">
        <f>IF(AB99="","",VLOOKUP(AB99,'シフト記号表 (2)'!$C$6:$L$47,10,FALSE))</f>
        <v/>
      </c>
      <c r="AC100" s="1912" t="str">
        <f>IF(AC99="","",VLOOKUP(AC99,'シフト記号表 (2)'!$C$6:$L$47,10,FALSE))</f>
        <v/>
      </c>
      <c r="AD100" s="1885" t="str">
        <f>IF(AD99="","",VLOOKUP(AD99,'シフト記号表 (2)'!$C$6:$L$47,10,FALSE))</f>
        <v/>
      </c>
      <c r="AE100" s="1897" t="str">
        <f>IF(AE99="","",VLOOKUP(AE99,'シフト記号表 (2)'!$C$6:$L$47,10,FALSE))</f>
        <v/>
      </c>
      <c r="AF100" s="1897" t="str">
        <f>IF(AF99="","",VLOOKUP(AF99,'シフト記号表 (2)'!$C$6:$L$47,10,FALSE))</f>
        <v/>
      </c>
      <c r="AG100" s="1897" t="str">
        <f>IF(AG99="","",VLOOKUP(AG99,'シフト記号表 (2)'!$C$6:$L$47,10,FALSE))</f>
        <v/>
      </c>
      <c r="AH100" s="1897" t="str">
        <f>IF(AH99="","",VLOOKUP(AH99,'シフト記号表 (2)'!$C$6:$L$47,10,FALSE))</f>
        <v/>
      </c>
      <c r="AI100" s="1897" t="str">
        <f>IF(AI99="","",VLOOKUP(AI99,'シフト記号表 (2)'!$C$6:$L$47,10,FALSE))</f>
        <v/>
      </c>
      <c r="AJ100" s="1912" t="str">
        <f>IF(AJ99="","",VLOOKUP(AJ99,'シフト記号表 (2)'!$C$6:$L$47,10,FALSE))</f>
        <v/>
      </c>
      <c r="AK100" s="1885" t="str">
        <f>IF(AK99="","",VLOOKUP(AK99,'シフト記号表 (2)'!$C$6:$L$47,10,FALSE))</f>
        <v/>
      </c>
      <c r="AL100" s="1897" t="str">
        <f>IF(AL99="","",VLOOKUP(AL99,'シフト記号表 (2)'!$C$6:$L$47,10,FALSE))</f>
        <v/>
      </c>
      <c r="AM100" s="1897" t="str">
        <f>IF(AM99="","",VLOOKUP(AM99,'シフト記号表 (2)'!$C$6:$L$47,10,FALSE))</f>
        <v/>
      </c>
      <c r="AN100" s="1897" t="str">
        <f>IF(AN99="","",VLOOKUP(AN99,'シフト記号表 (2)'!$C$6:$L$47,10,FALSE))</f>
        <v/>
      </c>
      <c r="AO100" s="1897" t="str">
        <f>IF(AO99="","",VLOOKUP(AO99,'シフト記号表 (2)'!$C$6:$L$47,10,FALSE))</f>
        <v/>
      </c>
      <c r="AP100" s="1897" t="str">
        <f>IF(AP99="","",VLOOKUP(AP99,'シフト記号表 (2)'!$C$6:$L$47,10,FALSE))</f>
        <v/>
      </c>
      <c r="AQ100" s="1912" t="str">
        <f>IF(AQ99="","",VLOOKUP(AQ99,'シフト記号表 (2)'!$C$6:$L$47,10,FALSE))</f>
        <v/>
      </c>
      <c r="AR100" s="1885" t="str">
        <f>IF(AR99="","",VLOOKUP(AR99,'シフト記号表 (2)'!$C$6:$L$47,10,FALSE))</f>
        <v/>
      </c>
      <c r="AS100" s="1897" t="str">
        <f>IF(AS99="","",VLOOKUP(AS99,'シフト記号表 (2)'!$C$6:$L$47,10,FALSE))</f>
        <v/>
      </c>
      <c r="AT100" s="1897" t="str">
        <f>IF(AT99="","",VLOOKUP(AT99,'シフト記号表 (2)'!$C$6:$L$47,10,FALSE))</f>
        <v/>
      </c>
      <c r="AU100" s="1897" t="str">
        <f>IF(AU99="","",VLOOKUP(AU99,'シフト記号表 (2)'!$C$6:$L$47,10,FALSE))</f>
        <v/>
      </c>
      <c r="AV100" s="1897" t="str">
        <f>IF(AV99="","",VLOOKUP(AV99,'シフト記号表 (2)'!$C$6:$L$47,10,FALSE))</f>
        <v/>
      </c>
      <c r="AW100" s="1897" t="str">
        <f>IF(AW99="","",VLOOKUP(AW99,'シフト記号表 (2)'!$C$6:$L$47,10,FALSE))</f>
        <v/>
      </c>
      <c r="AX100" s="1912" t="str">
        <f>IF(AX99="","",VLOOKUP(AX99,'シフト記号表 (2)'!$C$6:$L$47,10,FALSE))</f>
        <v/>
      </c>
      <c r="AY100" s="1885" t="str">
        <f>IF(AY99="","",VLOOKUP(AY99,'シフト記号表 (2)'!$C$6:$L$47,10,FALSE))</f>
        <v/>
      </c>
      <c r="AZ100" s="1897" t="str">
        <f>IF(AZ99="","",VLOOKUP(AZ99,'シフト記号表 (2)'!$C$6:$L$47,10,FALSE))</f>
        <v/>
      </c>
      <c r="BA100" s="1897" t="str">
        <f>IF(BA99="","",VLOOKUP(BA99,'シフト記号表 (2)'!$C$6:$L$47,10,FALSE))</f>
        <v/>
      </c>
      <c r="BB100" s="1945">
        <f>IF($BE$3="４週",SUM(W100:AX100),IF($BE$3="暦月",SUM(W100:BA100),""))</f>
        <v>0</v>
      </c>
      <c r="BC100" s="1953"/>
      <c r="BD100" s="1962">
        <f>IF($BE$3="４週",BB100/4,IF($BE$3="暦月",(BB100/($BE$8/7)),""))</f>
        <v>0</v>
      </c>
      <c r="BE100" s="1953"/>
      <c r="BF100" s="1973"/>
      <c r="BG100" s="1978"/>
      <c r="BH100" s="1978"/>
      <c r="BI100" s="1978"/>
      <c r="BJ100" s="1989"/>
    </row>
    <row r="101" spans="2:62" ht="20.25" customHeight="1">
      <c r="B101" s="1742">
        <f>B99+1</f>
        <v>44</v>
      </c>
      <c r="C101" s="1756"/>
      <c r="D101" s="1767"/>
      <c r="E101" s="1774"/>
      <c r="F101" s="1779"/>
      <c r="G101" s="1774"/>
      <c r="H101" s="1779"/>
      <c r="I101" s="1788"/>
      <c r="J101" s="1802"/>
      <c r="K101" s="1808"/>
      <c r="L101" s="1824"/>
      <c r="M101" s="1824"/>
      <c r="N101" s="1767"/>
      <c r="O101" s="1831"/>
      <c r="P101" s="1836"/>
      <c r="Q101" s="1836"/>
      <c r="R101" s="1836"/>
      <c r="S101" s="1847"/>
      <c r="T101" s="1857" t="s">
        <v>770</v>
      </c>
      <c r="U101" s="1864"/>
      <c r="V101" s="1875"/>
      <c r="W101" s="1886"/>
      <c r="X101" s="1898"/>
      <c r="Y101" s="1898"/>
      <c r="Z101" s="1898"/>
      <c r="AA101" s="1898"/>
      <c r="AB101" s="1898"/>
      <c r="AC101" s="1913"/>
      <c r="AD101" s="1886"/>
      <c r="AE101" s="1898"/>
      <c r="AF101" s="1898"/>
      <c r="AG101" s="1898"/>
      <c r="AH101" s="1898"/>
      <c r="AI101" s="1898"/>
      <c r="AJ101" s="1913"/>
      <c r="AK101" s="1886"/>
      <c r="AL101" s="1898"/>
      <c r="AM101" s="1898"/>
      <c r="AN101" s="1898"/>
      <c r="AO101" s="1898"/>
      <c r="AP101" s="1898"/>
      <c r="AQ101" s="1913"/>
      <c r="AR101" s="1886"/>
      <c r="AS101" s="1898"/>
      <c r="AT101" s="1898"/>
      <c r="AU101" s="1898"/>
      <c r="AV101" s="1898"/>
      <c r="AW101" s="1898"/>
      <c r="AX101" s="1913"/>
      <c r="AY101" s="1886"/>
      <c r="AZ101" s="1898"/>
      <c r="BA101" s="1937"/>
      <c r="BB101" s="1944"/>
      <c r="BC101" s="1952"/>
      <c r="BD101" s="1961"/>
      <c r="BE101" s="1967"/>
      <c r="BF101" s="1972"/>
      <c r="BG101" s="1977"/>
      <c r="BH101" s="1977"/>
      <c r="BI101" s="1977"/>
      <c r="BJ101" s="1988"/>
    </row>
    <row r="102" spans="2:62" ht="20.25" customHeight="1">
      <c r="B102" s="1743"/>
      <c r="C102" s="1757"/>
      <c r="D102" s="1768"/>
      <c r="E102" s="1776"/>
      <c r="F102" s="1781">
        <f>C101</f>
        <v>0</v>
      </c>
      <c r="G102" s="1776"/>
      <c r="H102" s="1781">
        <f>I101</f>
        <v>0</v>
      </c>
      <c r="I102" s="1789"/>
      <c r="J102" s="1803"/>
      <c r="K102" s="1809"/>
      <c r="L102" s="1825"/>
      <c r="M102" s="1825"/>
      <c r="N102" s="1768"/>
      <c r="O102" s="1831"/>
      <c r="P102" s="1836"/>
      <c r="Q102" s="1836"/>
      <c r="R102" s="1836"/>
      <c r="S102" s="1847"/>
      <c r="T102" s="1856" t="s">
        <v>128</v>
      </c>
      <c r="U102" s="1863"/>
      <c r="V102" s="1874"/>
      <c r="W102" s="1885" t="str">
        <f>IF(W101="","",VLOOKUP(W101,'シフト記号表 (2)'!$C$6:$L$47,10,FALSE))</f>
        <v/>
      </c>
      <c r="X102" s="1897" t="str">
        <f>IF(X101="","",VLOOKUP(X101,'シフト記号表 (2)'!$C$6:$L$47,10,FALSE))</f>
        <v/>
      </c>
      <c r="Y102" s="1897" t="str">
        <f>IF(Y101="","",VLOOKUP(Y101,'シフト記号表 (2)'!$C$6:$L$47,10,FALSE))</f>
        <v/>
      </c>
      <c r="Z102" s="1897" t="str">
        <f>IF(Z101="","",VLOOKUP(Z101,'シフト記号表 (2)'!$C$6:$L$47,10,FALSE))</f>
        <v/>
      </c>
      <c r="AA102" s="1897" t="str">
        <f>IF(AA101="","",VLOOKUP(AA101,'シフト記号表 (2)'!$C$6:$L$47,10,FALSE))</f>
        <v/>
      </c>
      <c r="AB102" s="1897" t="str">
        <f>IF(AB101="","",VLOOKUP(AB101,'シフト記号表 (2)'!$C$6:$L$47,10,FALSE))</f>
        <v/>
      </c>
      <c r="AC102" s="1912" t="str">
        <f>IF(AC101="","",VLOOKUP(AC101,'シフト記号表 (2)'!$C$6:$L$47,10,FALSE))</f>
        <v/>
      </c>
      <c r="AD102" s="1885" t="str">
        <f>IF(AD101="","",VLOOKUP(AD101,'シフト記号表 (2)'!$C$6:$L$47,10,FALSE))</f>
        <v/>
      </c>
      <c r="AE102" s="1897" t="str">
        <f>IF(AE101="","",VLOOKUP(AE101,'シフト記号表 (2)'!$C$6:$L$47,10,FALSE))</f>
        <v/>
      </c>
      <c r="AF102" s="1897" t="str">
        <f>IF(AF101="","",VLOOKUP(AF101,'シフト記号表 (2)'!$C$6:$L$47,10,FALSE))</f>
        <v/>
      </c>
      <c r="AG102" s="1897" t="str">
        <f>IF(AG101="","",VLOOKUP(AG101,'シフト記号表 (2)'!$C$6:$L$47,10,FALSE))</f>
        <v/>
      </c>
      <c r="AH102" s="1897" t="str">
        <f>IF(AH101="","",VLOOKUP(AH101,'シフト記号表 (2)'!$C$6:$L$47,10,FALSE))</f>
        <v/>
      </c>
      <c r="AI102" s="1897" t="str">
        <f>IF(AI101="","",VLOOKUP(AI101,'シフト記号表 (2)'!$C$6:$L$47,10,FALSE))</f>
        <v/>
      </c>
      <c r="AJ102" s="1912" t="str">
        <f>IF(AJ101="","",VLOOKUP(AJ101,'シフト記号表 (2)'!$C$6:$L$47,10,FALSE))</f>
        <v/>
      </c>
      <c r="AK102" s="1885" t="str">
        <f>IF(AK101="","",VLOOKUP(AK101,'シフト記号表 (2)'!$C$6:$L$47,10,FALSE))</f>
        <v/>
      </c>
      <c r="AL102" s="1897" t="str">
        <f>IF(AL101="","",VLOOKUP(AL101,'シフト記号表 (2)'!$C$6:$L$47,10,FALSE))</f>
        <v/>
      </c>
      <c r="AM102" s="1897" t="str">
        <f>IF(AM101="","",VLOOKUP(AM101,'シフト記号表 (2)'!$C$6:$L$47,10,FALSE))</f>
        <v/>
      </c>
      <c r="AN102" s="1897" t="str">
        <f>IF(AN101="","",VLOOKUP(AN101,'シフト記号表 (2)'!$C$6:$L$47,10,FALSE))</f>
        <v/>
      </c>
      <c r="AO102" s="1897" t="str">
        <f>IF(AO101="","",VLOOKUP(AO101,'シフト記号表 (2)'!$C$6:$L$47,10,FALSE))</f>
        <v/>
      </c>
      <c r="AP102" s="1897" t="str">
        <f>IF(AP101="","",VLOOKUP(AP101,'シフト記号表 (2)'!$C$6:$L$47,10,FALSE))</f>
        <v/>
      </c>
      <c r="AQ102" s="1912" t="str">
        <f>IF(AQ101="","",VLOOKUP(AQ101,'シフト記号表 (2)'!$C$6:$L$47,10,FALSE))</f>
        <v/>
      </c>
      <c r="AR102" s="1885" t="str">
        <f>IF(AR101="","",VLOOKUP(AR101,'シフト記号表 (2)'!$C$6:$L$47,10,FALSE))</f>
        <v/>
      </c>
      <c r="AS102" s="1897" t="str">
        <f>IF(AS101="","",VLOOKUP(AS101,'シフト記号表 (2)'!$C$6:$L$47,10,FALSE))</f>
        <v/>
      </c>
      <c r="AT102" s="1897" t="str">
        <f>IF(AT101="","",VLOOKUP(AT101,'シフト記号表 (2)'!$C$6:$L$47,10,FALSE))</f>
        <v/>
      </c>
      <c r="AU102" s="1897" t="str">
        <f>IF(AU101="","",VLOOKUP(AU101,'シフト記号表 (2)'!$C$6:$L$47,10,FALSE))</f>
        <v/>
      </c>
      <c r="AV102" s="1897" t="str">
        <f>IF(AV101="","",VLOOKUP(AV101,'シフト記号表 (2)'!$C$6:$L$47,10,FALSE))</f>
        <v/>
      </c>
      <c r="AW102" s="1897" t="str">
        <f>IF(AW101="","",VLOOKUP(AW101,'シフト記号表 (2)'!$C$6:$L$47,10,FALSE))</f>
        <v/>
      </c>
      <c r="AX102" s="1912" t="str">
        <f>IF(AX101="","",VLOOKUP(AX101,'シフト記号表 (2)'!$C$6:$L$47,10,FALSE))</f>
        <v/>
      </c>
      <c r="AY102" s="1885" t="str">
        <f>IF(AY101="","",VLOOKUP(AY101,'シフト記号表 (2)'!$C$6:$L$47,10,FALSE))</f>
        <v/>
      </c>
      <c r="AZ102" s="1897" t="str">
        <f>IF(AZ101="","",VLOOKUP(AZ101,'シフト記号表 (2)'!$C$6:$L$47,10,FALSE))</f>
        <v/>
      </c>
      <c r="BA102" s="1897" t="str">
        <f>IF(BA101="","",VLOOKUP(BA101,'シフト記号表 (2)'!$C$6:$L$47,10,FALSE))</f>
        <v/>
      </c>
      <c r="BB102" s="1945">
        <f>IF($BE$3="４週",SUM(W102:AX102),IF($BE$3="暦月",SUM(W102:BA102),""))</f>
        <v>0</v>
      </c>
      <c r="BC102" s="1953"/>
      <c r="BD102" s="1962">
        <f>IF($BE$3="４週",BB102/4,IF($BE$3="暦月",(BB102/($BE$8/7)),""))</f>
        <v>0</v>
      </c>
      <c r="BE102" s="1953"/>
      <c r="BF102" s="1973"/>
      <c r="BG102" s="1978"/>
      <c r="BH102" s="1978"/>
      <c r="BI102" s="1978"/>
      <c r="BJ102" s="1989"/>
    </row>
    <row r="103" spans="2:62" ht="20.25" customHeight="1">
      <c r="B103" s="1742">
        <f>B101+1</f>
        <v>45</v>
      </c>
      <c r="C103" s="1756"/>
      <c r="D103" s="1767"/>
      <c r="E103" s="1774"/>
      <c r="F103" s="1779"/>
      <c r="G103" s="1774"/>
      <c r="H103" s="1779"/>
      <c r="I103" s="1788"/>
      <c r="J103" s="1802"/>
      <c r="K103" s="1808"/>
      <c r="L103" s="1824"/>
      <c r="M103" s="1824"/>
      <c r="N103" s="1767"/>
      <c r="O103" s="1831"/>
      <c r="P103" s="1836"/>
      <c r="Q103" s="1836"/>
      <c r="R103" s="1836"/>
      <c r="S103" s="1847"/>
      <c r="T103" s="1857" t="s">
        <v>770</v>
      </c>
      <c r="U103" s="1864"/>
      <c r="V103" s="1875"/>
      <c r="W103" s="1886"/>
      <c r="X103" s="1898"/>
      <c r="Y103" s="1898"/>
      <c r="Z103" s="1898"/>
      <c r="AA103" s="1898"/>
      <c r="AB103" s="1898"/>
      <c r="AC103" s="1913"/>
      <c r="AD103" s="1886"/>
      <c r="AE103" s="1898"/>
      <c r="AF103" s="1898"/>
      <c r="AG103" s="1898"/>
      <c r="AH103" s="1898"/>
      <c r="AI103" s="1898"/>
      <c r="AJ103" s="1913"/>
      <c r="AK103" s="1886"/>
      <c r="AL103" s="1898"/>
      <c r="AM103" s="1898"/>
      <c r="AN103" s="1898"/>
      <c r="AO103" s="1898"/>
      <c r="AP103" s="1898"/>
      <c r="AQ103" s="1913"/>
      <c r="AR103" s="1886"/>
      <c r="AS103" s="1898"/>
      <c r="AT103" s="1898"/>
      <c r="AU103" s="1898"/>
      <c r="AV103" s="1898"/>
      <c r="AW103" s="1898"/>
      <c r="AX103" s="1913"/>
      <c r="AY103" s="1886"/>
      <c r="AZ103" s="1898"/>
      <c r="BA103" s="1937"/>
      <c r="BB103" s="1944"/>
      <c r="BC103" s="1952"/>
      <c r="BD103" s="1961"/>
      <c r="BE103" s="1967"/>
      <c r="BF103" s="1972"/>
      <c r="BG103" s="1977"/>
      <c r="BH103" s="1977"/>
      <c r="BI103" s="1977"/>
      <c r="BJ103" s="1988"/>
    </row>
    <row r="104" spans="2:62" ht="20.25" customHeight="1">
      <c r="B104" s="1743"/>
      <c r="C104" s="1757"/>
      <c r="D104" s="1768"/>
      <c r="E104" s="1776"/>
      <c r="F104" s="1781">
        <f>C103</f>
        <v>0</v>
      </c>
      <c r="G104" s="1776"/>
      <c r="H104" s="1781">
        <f>I103</f>
        <v>0</v>
      </c>
      <c r="I104" s="1789"/>
      <c r="J104" s="1803"/>
      <c r="K104" s="1809"/>
      <c r="L104" s="1825"/>
      <c r="M104" s="1825"/>
      <c r="N104" s="1768"/>
      <c r="O104" s="1831"/>
      <c r="P104" s="1836"/>
      <c r="Q104" s="1836"/>
      <c r="R104" s="1836"/>
      <c r="S104" s="1847"/>
      <c r="T104" s="1856" t="s">
        <v>128</v>
      </c>
      <c r="U104" s="1863"/>
      <c r="V104" s="1874"/>
      <c r="W104" s="1885" t="str">
        <f>IF(W103="","",VLOOKUP(W103,'シフト記号表 (2)'!$C$6:$L$47,10,FALSE))</f>
        <v/>
      </c>
      <c r="X104" s="1897" t="str">
        <f>IF(X103="","",VLOOKUP(X103,'シフト記号表 (2)'!$C$6:$L$47,10,FALSE))</f>
        <v/>
      </c>
      <c r="Y104" s="1897" t="str">
        <f>IF(Y103="","",VLOOKUP(Y103,'シフト記号表 (2)'!$C$6:$L$47,10,FALSE))</f>
        <v/>
      </c>
      <c r="Z104" s="1897" t="str">
        <f>IF(Z103="","",VLOOKUP(Z103,'シフト記号表 (2)'!$C$6:$L$47,10,FALSE))</f>
        <v/>
      </c>
      <c r="AA104" s="1897" t="str">
        <f>IF(AA103="","",VLOOKUP(AA103,'シフト記号表 (2)'!$C$6:$L$47,10,FALSE))</f>
        <v/>
      </c>
      <c r="AB104" s="1897" t="str">
        <f>IF(AB103="","",VLOOKUP(AB103,'シフト記号表 (2)'!$C$6:$L$47,10,FALSE))</f>
        <v/>
      </c>
      <c r="AC104" s="1912" t="str">
        <f>IF(AC103="","",VLOOKUP(AC103,'シフト記号表 (2)'!$C$6:$L$47,10,FALSE))</f>
        <v/>
      </c>
      <c r="AD104" s="1885" t="str">
        <f>IF(AD103="","",VLOOKUP(AD103,'シフト記号表 (2)'!$C$6:$L$47,10,FALSE))</f>
        <v/>
      </c>
      <c r="AE104" s="1897" t="str">
        <f>IF(AE103="","",VLOOKUP(AE103,'シフト記号表 (2)'!$C$6:$L$47,10,FALSE))</f>
        <v/>
      </c>
      <c r="AF104" s="1897" t="str">
        <f>IF(AF103="","",VLOOKUP(AF103,'シフト記号表 (2)'!$C$6:$L$47,10,FALSE))</f>
        <v/>
      </c>
      <c r="AG104" s="1897" t="str">
        <f>IF(AG103="","",VLOOKUP(AG103,'シフト記号表 (2)'!$C$6:$L$47,10,FALSE))</f>
        <v/>
      </c>
      <c r="AH104" s="1897" t="str">
        <f>IF(AH103="","",VLOOKUP(AH103,'シフト記号表 (2)'!$C$6:$L$47,10,FALSE))</f>
        <v/>
      </c>
      <c r="AI104" s="1897" t="str">
        <f>IF(AI103="","",VLOOKUP(AI103,'シフト記号表 (2)'!$C$6:$L$47,10,FALSE))</f>
        <v/>
      </c>
      <c r="AJ104" s="1912" t="str">
        <f>IF(AJ103="","",VLOOKUP(AJ103,'シフト記号表 (2)'!$C$6:$L$47,10,FALSE))</f>
        <v/>
      </c>
      <c r="AK104" s="1885" t="str">
        <f>IF(AK103="","",VLOOKUP(AK103,'シフト記号表 (2)'!$C$6:$L$47,10,FALSE))</f>
        <v/>
      </c>
      <c r="AL104" s="1897" t="str">
        <f>IF(AL103="","",VLOOKUP(AL103,'シフト記号表 (2)'!$C$6:$L$47,10,FALSE))</f>
        <v/>
      </c>
      <c r="AM104" s="1897" t="str">
        <f>IF(AM103="","",VLOOKUP(AM103,'シフト記号表 (2)'!$C$6:$L$47,10,FALSE))</f>
        <v/>
      </c>
      <c r="AN104" s="1897" t="str">
        <f>IF(AN103="","",VLOOKUP(AN103,'シフト記号表 (2)'!$C$6:$L$47,10,FALSE))</f>
        <v/>
      </c>
      <c r="AO104" s="1897" t="str">
        <f>IF(AO103="","",VLOOKUP(AO103,'シフト記号表 (2)'!$C$6:$L$47,10,FALSE))</f>
        <v/>
      </c>
      <c r="AP104" s="1897" t="str">
        <f>IF(AP103="","",VLOOKUP(AP103,'シフト記号表 (2)'!$C$6:$L$47,10,FALSE))</f>
        <v/>
      </c>
      <c r="AQ104" s="1912" t="str">
        <f>IF(AQ103="","",VLOOKUP(AQ103,'シフト記号表 (2)'!$C$6:$L$47,10,FALSE))</f>
        <v/>
      </c>
      <c r="AR104" s="1885" t="str">
        <f>IF(AR103="","",VLOOKUP(AR103,'シフト記号表 (2)'!$C$6:$L$47,10,FALSE))</f>
        <v/>
      </c>
      <c r="AS104" s="1897" t="str">
        <f>IF(AS103="","",VLOOKUP(AS103,'シフト記号表 (2)'!$C$6:$L$47,10,FALSE))</f>
        <v/>
      </c>
      <c r="AT104" s="1897" t="str">
        <f>IF(AT103="","",VLOOKUP(AT103,'シフト記号表 (2)'!$C$6:$L$47,10,FALSE))</f>
        <v/>
      </c>
      <c r="AU104" s="1897" t="str">
        <f>IF(AU103="","",VLOOKUP(AU103,'シフト記号表 (2)'!$C$6:$L$47,10,FALSE))</f>
        <v/>
      </c>
      <c r="AV104" s="1897" t="str">
        <f>IF(AV103="","",VLOOKUP(AV103,'シフト記号表 (2)'!$C$6:$L$47,10,FALSE))</f>
        <v/>
      </c>
      <c r="AW104" s="1897" t="str">
        <f>IF(AW103="","",VLOOKUP(AW103,'シフト記号表 (2)'!$C$6:$L$47,10,FALSE))</f>
        <v/>
      </c>
      <c r="AX104" s="1912" t="str">
        <f>IF(AX103="","",VLOOKUP(AX103,'シフト記号表 (2)'!$C$6:$L$47,10,FALSE))</f>
        <v/>
      </c>
      <c r="AY104" s="1885" t="str">
        <f>IF(AY103="","",VLOOKUP(AY103,'シフト記号表 (2)'!$C$6:$L$47,10,FALSE))</f>
        <v/>
      </c>
      <c r="AZ104" s="1897" t="str">
        <f>IF(AZ103="","",VLOOKUP(AZ103,'シフト記号表 (2)'!$C$6:$L$47,10,FALSE))</f>
        <v/>
      </c>
      <c r="BA104" s="1897" t="str">
        <f>IF(BA103="","",VLOOKUP(BA103,'シフト記号表 (2)'!$C$6:$L$47,10,FALSE))</f>
        <v/>
      </c>
      <c r="BB104" s="1945">
        <f>IF($BE$3="４週",SUM(W104:AX104),IF($BE$3="暦月",SUM(W104:BA104),""))</f>
        <v>0</v>
      </c>
      <c r="BC104" s="1953"/>
      <c r="BD104" s="1962">
        <f>IF($BE$3="４週",BB104/4,IF($BE$3="暦月",(BB104/($BE$8/7)),""))</f>
        <v>0</v>
      </c>
      <c r="BE104" s="1953"/>
      <c r="BF104" s="1973"/>
      <c r="BG104" s="1978"/>
      <c r="BH104" s="1978"/>
      <c r="BI104" s="1978"/>
      <c r="BJ104" s="1989"/>
    </row>
    <row r="105" spans="2:62" ht="20.25" customHeight="1">
      <c r="B105" s="1742">
        <f>B103+1</f>
        <v>46</v>
      </c>
      <c r="C105" s="1756"/>
      <c r="D105" s="1767"/>
      <c r="E105" s="1774"/>
      <c r="F105" s="1779"/>
      <c r="G105" s="1774"/>
      <c r="H105" s="1779"/>
      <c r="I105" s="1788"/>
      <c r="J105" s="1802"/>
      <c r="K105" s="1808"/>
      <c r="L105" s="1824"/>
      <c r="M105" s="1824"/>
      <c r="N105" s="1767"/>
      <c r="O105" s="1831"/>
      <c r="P105" s="1836"/>
      <c r="Q105" s="1836"/>
      <c r="R105" s="1836"/>
      <c r="S105" s="1847"/>
      <c r="T105" s="1857" t="s">
        <v>770</v>
      </c>
      <c r="U105" s="1864"/>
      <c r="V105" s="1875"/>
      <c r="W105" s="1886"/>
      <c r="X105" s="1898"/>
      <c r="Y105" s="1898"/>
      <c r="Z105" s="1898"/>
      <c r="AA105" s="1898"/>
      <c r="AB105" s="1898"/>
      <c r="AC105" s="1913"/>
      <c r="AD105" s="1886"/>
      <c r="AE105" s="1898"/>
      <c r="AF105" s="1898"/>
      <c r="AG105" s="1898"/>
      <c r="AH105" s="1898"/>
      <c r="AI105" s="1898"/>
      <c r="AJ105" s="1913"/>
      <c r="AK105" s="1886"/>
      <c r="AL105" s="1898"/>
      <c r="AM105" s="1898"/>
      <c r="AN105" s="1898"/>
      <c r="AO105" s="1898"/>
      <c r="AP105" s="1898"/>
      <c r="AQ105" s="1913"/>
      <c r="AR105" s="1886"/>
      <c r="AS105" s="1898"/>
      <c r="AT105" s="1898"/>
      <c r="AU105" s="1898"/>
      <c r="AV105" s="1898"/>
      <c r="AW105" s="1898"/>
      <c r="AX105" s="1913"/>
      <c r="AY105" s="1886"/>
      <c r="AZ105" s="1898"/>
      <c r="BA105" s="1937"/>
      <c r="BB105" s="1944"/>
      <c r="BC105" s="1952"/>
      <c r="BD105" s="1961"/>
      <c r="BE105" s="1967"/>
      <c r="BF105" s="1972"/>
      <c r="BG105" s="1977"/>
      <c r="BH105" s="1977"/>
      <c r="BI105" s="1977"/>
      <c r="BJ105" s="1988"/>
    </row>
    <row r="106" spans="2:62" ht="20.25" customHeight="1">
      <c r="B106" s="1743"/>
      <c r="C106" s="1757"/>
      <c r="D106" s="1768"/>
      <c r="E106" s="1776"/>
      <c r="F106" s="1781">
        <f>C105</f>
        <v>0</v>
      </c>
      <c r="G106" s="1776"/>
      <c r="H106" s="1781">
        <f>I105</f>
        <v>0</v>
      </c>
      <c r="I106" s="1789"/>
      <c r="J106" s="1803"/>
      <c r="K106" s="1809"/>
      <c r="L106" s="1825"/>
      <c r="M106" s="1825"/>
      <c r="N106" s="1768"/>
      <c r="O106" s="1831"/>
      <c r="P106" s="1836"/>
      <c r="Q106" s="1836"/>
      <c r="R106" s="1836"/>
      <c r="S106" s="1847"/>
      <c r="T106" s="1856" t="s">
        <v>128</v>
      </c>
      <c r="U106" s="1863"/>
      <c r="V106" s="1874"/>
      <c r="W106" s="1885" t="str">
        <f>IF(W105="","",VLOOKUP(W105,'シフト記号表 (2)'!$C$6:$L$47,10,FALSE))</f>
        <v/>
      </c>
      <c r="X106" s="1897" t="str">
        <f>IF(X105="","",VLOOKUP(X105,'シフト記号表 (2)'!$C$6:$L$47,10,FALSE))</f>
        <v/>
      </c>
      <c r="Y106" s="1897" t="str">
        <f>IF(Y105="","",VLOOKUP(Y105,'シフト記号表 (2)'!$C$6:$L$47,10,FALSE))</f>
        <v/>
      </c>
      <c r="Z106" s="1897" t="str">
        <f>IF(Z105="","",VLOOKUP(Z105,'シフト記号表 (2)'!$C$6:$L$47,10,FALSE))</f>
        <v/>
      </c>
      <c r="AA106" s="1897" t="str">
        <f>IF(AA105="","",VLOOKUP(AA105,'シフト記号表 (2)'!$C$6:$L$47,10,FALSE))</f>
        <v/>
      </c>
      <c r="AB106" s="1897" t="str">
        <f>IF(AB105="","",VLOOKUP(AB105,'シフト記号表 (2)'!$C$6:$L$47,10,FALSE))</f>
        <v/>
      </c>
      <c r="AC106" s="1912" t="str">
        <f>IF(AC105="","",VLOOKUP(AC105,'シフト記号表 (2)'!$C$6:$L$47,10,FALSE))</f>
        <v/>
      </c>
      <c r="AD106" s="1885" t="str">
        <f>IF(AD105="","",VLOOKUP(AD105,'シフト記号表 (2)'!$C$6:$L$47,10,FALSE))</f>
        <v/>
      </c>
      <c r="AE106" s="1897" t="str">
        <f>IF(AE105="","",VLOOKUP(AE105,'シフト記号表 (2)'!$C$6:$L$47,10,FALSE))</f>
        <v/>
      </c>
      <c r="AF106" s="1897" t="str">
        <f>IF(AF105="","",VLOOKUP(AF105,'シフト記号表 (2)'!$C$6:$L$47,10,FALSE))</f>
        <v/>
      </c>
      <c r="AG106" s="1897" t="str">
        <f>IF(AG105="","",VLOOKUP(AG105,'シフト記号表 (2)'!$C$6:$L$47,10,FALSE))</f>
        <v/>
      </c>
      <c r="AH106" s="1897" t="str">
        <f>IF(AH105="","",VLOOKUP(AH105,'シフト記号表 (2)'!$C$6:$L$47,10,FALSE))</f>
        <v/>
      </c>
      <c r="AI106" s="1897" t="str">
        <f>IF(AI105="","",VLOOKUP(AI105,'シフト記号表 (2)'!$C$6:$L$47,10,FALSE))</f>
        <v/>
      </c>
      <c r="AJ106" s="1912" t="str">
        <f>IF(AJ105="","",VLOOKUP(AJ105,'シフト記号表 (2)'!$C$6:$L$47,10,FALSE))</f>
        <v/>
      </c>
      <c r="AK106" s="1885" t="str">
        <f>IF(AK105="","",VLOOKUP(AK105,'シフト記号表 (2)'!$C$6:$L$47,10,FALSE))</f>
        <v/>
      </c>
      <c r="AL106" s="1897" t="str">
        <f>IF(AL105="","",VLOOKUP(AL105,'シフト記号表 (2)'!$C$6:$L$47,10,FALSE))</f>
        <v/>
      </c>
      <c r="AM106" s="1897" t="str">
        <f>IF(AM105="","",VLOOKUP(AM105,'シフト記号表 (2)'!$C$6:$L$47,10,FALSE))</f>
        <v/>
      </c>
      <c r="AN106" s="1897" t="str">
        <f>IF(AN105="","",VLOOKUP(AN105,'シフト記号表 (2)'!$C$6:$L$47,10,FALSE))</f>
        <v/>
      </c>
      <c r="AO106" s="1897" t="str">
        <f>IF(AO105="","",VLOOKUP(AO105,'シフト記号表 (2)'!$C$6:$L$47,10,FALSE))</f>
        <v/>
      </c>
      <c r="AP106" s="1897" t="str">
        <f>IF(AP105="","",VLOOKUP(AP105,'シフト記号表 (2)'!$C$6:$L$47,10,FALSE))</f>
        <v/>
      </c>
      <c r="AQ106" s="1912" t="str">
        <f>IF(AQ105="","",VLOOKUP(AQ105,'シフト記号表 (2)'!$C$6:$L$47,10,FALSE))</f>
        <v/>
      </c>
      <c r="AR106" s="1885" t="str">
        <f>IF(AR105="","",VLOOKUP(AR105,'シフト記号表 (2)'!$C$6:$L$47,10,FALSE))</f>
        <v/>
      </c>
      <c r="AS106" s="1897" t="str">
        <f>IF(AS105="","",VLOOKUP(AS105,'シフト記号表 (2)'!$C$6:$L$47,10,FALSE))</f>
        <v/>
      </c>
      <c r="AT106" s="1897" t="str">
        <f>IF(AT105="","",VLOOKUP(AT105,'シフト記号表 (2)'!$C$6:$L$47,10,FALSE))</f>
        <v/>
      </c>
      <c r="AU106" s="1897" t="str">
        <f>IF(AU105="","",VLOOKUP(AU105,'シフト記号表 (2)'!$C$6:$L$47,10,FALSE))</f>
        <v/>
      </c>
      <c r="AV106" s="1897" t="str">
        <f>IF(AV105="","",VLOOKUP(AV105,'シフト記号表 (2)'!$C$6:$L$47,10,FALSE))</f>
        <v/>
      </c>
      <c r="AW106" s="1897" t="str">
        <f>IF(AW105="","",VLOOKUP(AW105,'シフト記号表 (2)'!$C$6:$L$47,10,FALSE))</f>
        <v/>
      </c>
      <c r="AX106" s="1912" t="str">
        <f>IF(AX105="","",VLOOKUP(AX105,'シフト記号表 (2)'!$C$6:$L$47,10,FALSE))</f>
        <v/>
      </c>
      <c r="AY106" s="1885" t="str">
        <f>IF(AY105="","",VLOOKUP(AY105,'シフト記号表 (2)'!$C$6:$L$47,10,FALSE))</f>
        <v/>
      </c>
      <c r="AZ106" s="1897" t="str">
        <f>IF(AZ105="","",VLOOKUP(AZ105,'シフト記号表 (2)'!$C$6:$L$47,10,FALSE))</f>
        <v/>
      </c>
      <c r="BA106" s="1897" t="str">
        <f>IF(BA105="","",VLOOKUP(BA105,'シフト記号表 (2)'!$C$6:$L$47,10,FALSE))</f>
        <v/>
      </c>
      <c r="BB106" s="1945">
        <f>IF($BE$3="４週",SUM(W106:AX106),IF($BE$3="暦月",SUM(W106:BA106),""))</f>
        <v>0</v>
      </c>
      <c r="BC106" s="1953"/>
      <c r="BD106" s="1962">
        <f>IF($BE$3="４週",BB106/4,IF($BE$3="暦月",(BB106/($BE$8/7)),""))</f>
        <v>0</v>
      </c>
      <c r="BE106" s="1953"/>
      <c r="BF106" s="1973"/>
      <c r="BG106" s="1978"/>
      <c r="BH106" s="1978"/>
      <c r="BI106" s="1978"/>
      <c r="BJ106" s="1989"/>
    </row>
    <row r="107" spans="2:62" ht="20.25" customHeight="1">
      <c r="B107" s="1742">
        <f>B105+1</f>
        <v>47</v>
      </c>
      <c r="C107" s="1756"/>
      <c r="D107" s="1767"/>
      <c r="E107" s="1774"/>
      <c r="F107" s="1779"/>
      <c r="G107" s="1774"/>
      <c r="H107" s="1779"/>
      <c r="I107" s="1788"/>
      <c r="J107" s="1802"/>
      <c r="K107" s="1808"/>
      <c r="L107" s="1824"/>
      <c r="M107" s="1824"/>
      <c r="N107" s="1767"/>
      <c r="O107" s="1831"/>
      <c r="P107" s="1836"/>
      <c r="Q107" s="1836"/>
      <c r="R107" s="1836"/>
      <c r="S107" s="1847"/>
      <c r="T107" s="1857" t="s">
        <v>770</v>
      </c>
      <c r="U107" s="1864"/>
      <c r="V107" s="1875"/>
      <c r="W107" s="1886"/>
      <c r="X107" s="1898"/>
      <c r="Y107" s="1898"/>
      <c r="Z107" s="1898"/>
      <c r="AA107" s="1898"/>
      <c r="AB107" s="1898"/>
      <c r="AC107" s="1913"/>
      <c r="AD107" s="1886"/>
      <c r="AE107" s="1898"/>
      <c r="AF107" s="1898"/>
      <c r="AG107" s="1898"/>
      <c r="AH107" s="1898"/>
      <c r="AI107" s="1898"/>
      <c r="AJ107" s="1913"/>
      <c r="AK107" s="1886"/>
      <c r="AL107" s="1898"/>
      <c r="AM107" s="1898"/>
      <c r="AN107" s="1898"/>
      <c r="AO107" s="1898"/>
      <c r="AP107" s="1898"/>
      <c r="AQ107" s="1913"/>
      <c r="AR107" s="1886"/>
      <c r="AS107" s="1898"/>
      <c r="AT107" s="1898"/>
      <c r="AU107" s="1898"/>
      <c r="AV107" s="1898"/>
      <c r="AW107" s="1898"/>
      <c r="AX107" s="1913"/>
      <c r="AY107" s="1886"/>
      <c r="AZ107" s="1898"/>
      <c r="BA107" s="1937"/>
      <c r="BB107" s="1944"/>
      <c r="BC107" s="1952"/>
      <c r="BD107" s="1961"/>
      <c r="BE107" s="1967"/>
      <c r="BF107" s="1972"/>
      <c r="BG107" s="1977"/>
      <c r="BH107" s="1977"/>
      <c r="BI107" s="1977"/>
      <c r="BJ107" s="1988"/>
    </row>
    <row r="108" spans="2:62" ht="20.25" customHeight="1">
      <c r="B108" s="1743"/>
      <c r="C108" s="1757"/>
      <c r="D108" s="1768"/>
      <c r="E108" s="1776"/>
      <c r="F108" s="1781">
        <f>C107</f>
        <v>0</v>
      </c>
      <c r="G108" s="1776"/>
      <c r="H108" s="1781">
        <f>I107</f>
        <v>0</v>
      </c>
      <c r="I108" s="1789"/>
      <c r="J108" s="1803"/>
      <c r="K108" s="1809"/>
      <c r="L108" s="1825"/>
      <c r="M108" s="1825"/>
      <c r="N108" s="1768"/>
      <c r="O108" s="1831"/>
      <c r="P108" s="1836"/>
      <c r="Q108" s="1836"/>
      <c r="R108" s="1836"/>
      <c r="S108" s="1847"/>
      <c r="T108" s="1856" t="s">
        <v>128</v>
      </c>
      <c r="U108" s="1863"/>
      <c r="V108" s="1874"/>
      <c r="W108" s="1885" t="str">
        <f>IF(W107="","",VLOOKUP(W107,'シフト記号表 (2)'!$C$6:$L$47,10,FALSE))</f>
        <v/>
      </c>
      <c r="X108" s="1897" t="str">
        <f>IF(X107="","",VLOOKUP(X107,'シフト記号表 (2)'!$C$6:$L$47,10,FALSE))</f>
        <v/>
      </c>
      <c r="Y108" s="1897" t="str">
        <f>IF(Y107="","",VLOOKUP(Y107,'シフト記号表 (2)'!$C$6:$L$47,10,FALSE))</f>
        <v/>
      </c>
      <c r="Z108" s="1897" t="str">
        <f>IF(Z107="","",VLOOKUP(Z107,'シフト記号表 (2)'!$C$6:$L$47,10,FALSE))</f>
        <v/>
      </c>
      <c r="AA108" s="1897" t="str">
        <f>IF(AA107="","",VLOOKUP(AA107,'シフト記号表 (2)'!$C$6:$L$47,10,FALSE))</f>
        <v/>
      </c>
      <c r="AB108" s="1897" t="str">
        <f>IF(AB107="","",VLOOKUP(AB107,'シフト記号表 (2)'!$C$6:$L$47,10,FALSE))</f>
        <v/>
      </c>
      <c r="AC108" s="1912" t="str">
        <f>IF(AC107="","",VLOOKUP(AC107,'シフト記号表 (2)'!$C$6:$L$47,10,FALSE))</f>
        <v/>
      </c>
      <c r="AD108" s="1885" t="str">
        <f>IF(AD107="","",VLOOKUP(AD107,'シフト記号表 (2)'!$C$6:$L$47,10,FALSE))</f>
        <v/>
      </c>
      <c r="AE108" s="1897" t="str">
        <f>IF(AE107="","",VLOOKUP(AE107,'シフト記号表 (2)'!$C$6:$L$47,10,FALSE))</f>
        <v/>
      </c>
      <c r="AF108" s="1897" t="str">
        <f>IF(AF107="","",VLOOKUP(AF107,'シフト記号表 (2)'!$C$6:$L$47,10,FALSE))</f>
        <v/>
      </c>
      <c r="AG108" s="1897" t="str">
        <f>IF(AG107="","",VLOOKUP(AG107,'シフト記号表 (2)'!$C$6:$L$47,10,FALSE))</f>
        <v/>
      </c>
      <c r="AH108" s="1897" t="str">
        <f>IF(AH107="","",VLOOKUP(AH107,'シフト記号表 (2)'!$C$6:$L$47,10,FALSE))</f>
        <v/>
      </c>
      <c r="AI108" s="1897" t="str">
        <f>IF(AI107="","",VLOOKUP(AI107,'シフト記号表 (2)'!$C$6:$L$47,10,FALSE))</f>
        <v/>
      </c>
      <c r="AJ108" s="1912" t="str">
        <f>IF(AJ107="","",VLOOKUP(AJ107,'シフト記号表 (2)'!$C$6:$L$47,10,FALSE))</f>
        <v/>
      </c>
      <c r="AK108" s="1885" t="str">
        <f>IF(AK107="","",VLOOKUP(AK107,'シフト記号表 (2)'!$C$6:$L$47,10,FALSE))</f>
        <v/>
      </c>
      <c r="AL108" s="1897" t="str">
        <f>IF(AL107="","",VLOOKUP(AL107,'シフト記号表 (2)'!$C$6:$L$47,10,FALSE))</f>
        <v/>
      </c>
      <c r="AM108" s="1897" t="str">
        <f>IF(AM107="","",VLOOKUP(AM107,'シフト記号表 (2)'!$C$6:$L$47,10,FALSE))</f>
        <v/>
      </c>
      <c r="AN108" s="1897" t="str">
        <f>IF(AN107="","",VLOOKUP(AN107,'シフト記号表 (2)'!$C$6:$L$47,10,FALSE))</f>
        <v/>
      </c>
      <c r="AO108" s="1897" t="str">
        <f>IF(AO107="","",VLOOKUP(AO107,'シフト記号表 (2)'!$C$6:$L$47,10,FALSE))</f>
        <v/>
      </c>
      <c r="AP108" s="1897" t="str">
        <f>IF(AP107="","",VLOOKUP(AP107,'シフト記号表 (2)'!$C$6:$L$47,10,FALSE))</f>
        <v/>
      </c>
      <c r="AQ108" s="1912" t="str">
        <f>IF(AQ107="","",VLOOKUP(AQ107,'シフト記号表 (2)'!$C$6:$L$47,10,FALSE))</f>
        <v/>
      </c>
      <c r="AR108" s="1885" t="str">
        <f>IF(AR107="","",VLOOKUP(AR107,'シフト記号表 (2)'!$C$6:$L$47,10,FALSE))</f>
        <v/>
      </c>
      <c r="AS108" s="1897" t="str">
        <f>IF(AS107="","",VLOOKUP(AS107,'シフト記号表 (2)'!$C$6:$L$47,10,FALSE))</f>
        <v/>
      </c>
      <c r="AT108" s="1897" t="str">
        <f>IF(AT107="","",VLOOKUP(AT107,'シフト記号表 (2)'!$C$6:$L$47,10,FALSE))</f>
        <v/>
      </c>
      <c r="AU108" s="1897" t="str">
        <f>IF(AU107="","",VLOOKUP(AU107,'シフト記号表 (2)'!$C$6:$L$47,10,FALSE))</f>
        <v/>
      </c>
      <c r="AV108" s="1897" t="str">
        <f>IF(AV107="","",VLOOKUP(AV107,'シフト記号表 (2)'!$C$6:$L$47,10,FALSE))</f>
        <v/>
      </c>
      <c r="AW108" s="1897" t="str">
        <f>IF(AW107="","",VLOOKUP(AW107,'シフト記号表 (2)'!$C$6:$L$47,10,FALSE))</f>
        <v/>
      </c>
      <c r="AX108" s="1912" t="str">
        <f>IF(AX107="","",VLOOKUP(AX107,'シフト記号表 (2)'!$C$6:$L$47,10,FALSE))</f>
        <v/>
      </c>
      <c r="AY108" s="1885" t="str">
        <f>IF(AY107="","",VLOOKUP(AY107,'シフト記号表 (2)'!$C$6:$L$47,10,FALSE))</f>
        <v/>
      </c>
      <c r="AZ108" s="1897" t="str">
        <f>IF(AZ107="","",VLOOKUP(AZ107,'シフト記号表 (2)'!$C$6:$L$47,10,FALSE))</f>
        <v/>
      </c>
      <c r="BA108" s="1897" t="str">
        <f>IF(BA107="","",VLOOKUP(BA107,'シフト記号表 (2)'!$C$6:$L$47,10,FALSE))</f>
        <v/>
      </c>
      <c r="BB108" s="1945">
        <f>IF($BE$3="４週",SUM(W108:AX108),IF($BE$3="暦月",SUM(W108:BA108),""))</f>
        <v>0</v>
      </c>
      <c r="BC108" s="1953"/>
      <c r="BD108" s="1962">
        <f>IF($BE$3="４週",BB108/4,IF($BE$3="暦月",(BB108/($BE$8/7)),""))</f>
        <v>0</v>
      </c>
      <c r="BE108" s="1953"/>
      <c r="BF108" s="1973"/>
      <c r="BG108" s="1978"/>
      <c r="BH108" s="1978"/>
      <c r="BI108" s="1978"/>
      <c r="BJ108" s="1989"/>
    </row>
    <row r="109" spans="2:62" ht="20.25" customHeight="1">
      <c r="B109" s="1742">
        <f>B107+1</f>
        <v>48</v>
      </c>
      <c r="C109" s="1756"/>
      <c r="D109" s="1767"/>
      <c r="E109" s="1774"/>
      <c r="F109" s="1779"/>
      <c r="G109" s="1774"/>
      <c r="H109" s="1779"/>
      <c r="I109" s="1788"/>
      <c r="J109" s="1802"/>
      <c r="K109" s="1808"/>
      <c r="L109" s="1824"/>
      <c r="M109" s="1824"/>
      <c r="N109" s="1767"/>
      <c r="O109" s="1831"/>
      <c r="P109" s="1836"/>
      <c r="Q109" s="1836"/>
      <c r="R109" s="1836"/>
      <c r="S109" s="1847"/>
      <c r="T109" s="1857" t="s">
        <v>770</v>
      </c>
      <c r="U109" s="1864"/>
      <c r="V109" s="1875"/>
      <c r="W109" s="1886"/>
      <c r="X109" s="1898"/>
      <c r="Y109" s="1898"/>
      <c r="Z109" s="1898"/>
      <c r="AA109" s="1898"/>
      <c r="AB109" s="1898"/>
      <c r="AC109" s="1913"/>
      <c r="AD109" s="1886"/>
      <c r="AE109" s="1898"/>
      <c r="AF109" s="1898"/>
      <c r="AG109" s="1898"/>
      <c r="AH109" s="1898"/>
      <c r="AI109" s="1898"/>
      <c r="AJ109" s="1913"/>
      <c r="AK109" s="1886"/>
      <c r="AL109" s="1898"/>
      <c r="AM109" s="1898"/>
      <c r="AN109" s="1898"/>
      <c r="AO109" s="1898"/>
      <c r="AP109" s="1898"/>
      <c r="AQ109" s="1913"/>
      <c r="AR109" s="1886"/>
      <c r="AS109" s="1898"/>
      <c r="AT109" s="1898"/>
      <c r="AU109" s="1898"/>
      <c r="AV109" s="1898"/>
      <c r="AW109" s="1898"/>
      <c r="AX109" s="1913"/>
      <c r="AY109" s="1886"/>
      <c r="AZ109" s="1898"/>
      <c r="BA109" s="1937"/>
      <c r="BB109" s="1944"/>
      <c r="BC109" s="1952"/>
      <c r="BD109" s="1961"/>
      <c r="BE109" s="1967"/>
      <c r="BF109" s="1972"/>
      <c r="BG109" s="1977"/>
      <c r="BH109" s="1977"/>
      <c r="BI109" s="1977"/>
      <c r="BJ109" s="1988"/>
    </row>
    <row r="110" spans="2:62" ht="20.25" customHeight="1">
      <c r="B110" s="1743"/>
      <c r="C110" s="1757"/>
      <c r="D110" s="1768"/>
      <c r="E110" s="1776"/>
      <c r="F110" s="1781">
        <f>C109</f>
        <v>0</v>
      </c>
      <c r="G110" s="1776"/>
      <c r="H110" s="1781">
        <f>I109</f>
        <v>0</v>
      </c>
      <c r="I110" s="1789"/>
      <c r="J110" s="1803"/>
      <c r="K110" s="1809"/>
      <c r="L110" s="1825"/>
      <c r="M110" s="1825"/>
      <c r="N110" s="1768"/>
      <c r="O110" s="1831"/>
      <c r="P110" s="1836"/>
      <c r="Q110" s="1836"/>
      <c r="R110" s="1836"/>
      <c r="S110" s="1847"/>
      <c r="T110" s="1856" t="s">
        <v>128</v>
      </c>
      <c r="U110" s="1863"/>
      <c r="V110" s="1874"/>
      <c r="W110" s="1885" t="str">
        <f>IF(W109="","",VLOOKUP(W109,'シフト記号表 (2)'!$C$6:$L$47,10,FALSE))</f>
        <v/>
      </c>
      <c r="X110" s="1897" t="str">
        <f>IF(X109="","",VLOOKUP(X109,'シフト記号表 (2)'!$C$6:$L$47,10,FALSE))</f>
        <v/>
      </c>
      <c r="Y110" s="1897" t="str">
        <f>IF(Y109="","",VLOOKUP(Y109,'シフト記号表 (2)'!$C$6:$L$47,10,FALSE))</f>
        <v/>
      </c>
      <c r="Z110" s="1897" t="str">
        <f>IF(Z109="","",VLOOKUP(Z109,'シフト記号表 (2)'!$C$6:$L$47,10,FALSE))</f>
        <v/>
      </c>
      <c r="AA110" s="1897" t="str">
        <f>IF(AA109="","",VLOOKUP(AA109,'シフト記号表 (2)'!$C$6:$L$47,10,FALSE))</f>
        <v/>
      </c>
      <c r="AB110" s="1897" t="str">
        <f>IF(AB109="","",VLOOKUP(AB109,'シフト記号表 (2)'!$C$6:$L$47,10,FALSE))</f>
        <v/>
      </c>
      <c r="AC110" s="1912" t="str">
        <f>IF(AC109="","",VLOOKUP(AC109,'シフト記号表 (2)'!$C$6:$L$47,10,FALSE))</f>
        <v/>
      </c>
      <c r="AD110" s="1885" t="str">
        <f>IF(AD109="","",VLOOKUP(AD109,'シフト記号表 (2)'!$C$6:$L$47,10,FALSE))</f>
        <v/>
      </c>
      <c r="AE110" s="1897" t="str">
        <f>IF(AE109="","",VLOOKUP(AE109,'シフト記号表 (2)'!$C$6:$L$47,10,FALSE))</f>
        <v/>
      </c>
      <c r="AF110" s="1897" t="str">
        <f>IF(AF109="","",VLOOKUP(AF109,'シフト記号表 (2)'!$C$6:$L$47,10,FALSE))</f>
        <v/>
      </c>
      <c r="AG110" s="1897" t="str">
        <f>IF(AG109="","",VLOOKUP(AG109,'シフト記号表 (2)'!$C$6:$L$47,10,FALSE))</f>
        <v/>
      </c>
      <c r="AH110" s="1897" t="str">
        <f>IF(AH109="","",VLOOKUP(AH109,'シフト記号表 (2)'!$C$6:$L$47,10,FALSE))</f>
        <v/>
      </c>
      <c r="AI110" s="1897" t="str">
        <f>IF(AI109="","",VLOOKUP(AI109,'シフト記号表 (2)'!$C$6:$L$47,10,FALSE))</f>
        <v/>
      </c>
      <c r="AJ110" s="1912" t="str">
        <f>IF(AJ109="","",VLOOKUP(AJ109,'シフト記号表 (2)'!$C$6:$L$47,10,FALSE))</f>
        <v/>
      </c>
      <c r="AK110" s="1885" t="str">
        <f>IF(AK109="","",VLOOKUP(AK109,'シフト記号表 (2)'!$C$6:$L$47,10,FALSE))</f>
        <v/>
      </c>
      <c r="AL110" s="1897" t="str">
        <f>IF(AL109="","",VLOOKUP(AL109,'シフト記号表 (2)'!$C$6:$L$47,10,FALSE))</f>
        <v/>
      </c>
      <c r="AM110" s="1897" t="str">
        <f>IF(AM109="","",VLOOKUP(AM109,'シフト記号表 (2)'!$C$6:$L$47,10,FALSE))</f>
        <v/>
      </c>
      <c r="AN110" s="1897" t="str">
        <f>IF(AN109="","",VLOOKUP(AN109,'シフト記号表 (2)'!$C$6:$L$47,10,FALSE))</f>
        <v/>
      </c>
      <c r="AO110" s="1897" t="str">
        <f>IF(AO109="","",VLOOKUP(AO109,'シフト記号表 (2)'!$C$6:$L$47,10,FALSE))</f>
        <v/>
      </c>
      <c r="AP110" s="1897" t="str">
        <f>IF(AP109="","",VLOOKUP(AP109,'シフト記号表 (2)'!$C$6:$L$47,10,FALSE))</f>
        <v/>
      </c>
      <c r="AQ110" s="1912" t="str">
        <f>IF(AQ109="","",VLOOKUP(AQ109,'シフト記号表 (2)'!$C$6:$L$47,10,FALSE))</f>
        <v/>
      </c>
      <c r="AR110" s="1885" t="str">
        <f>IF(AR109="","",VLOOKUP(AR109,'シフト記号表 (2)'!$C$6:$L$47,10,FALSE))</f>
        <v/>
      </c>
      <c r="AS110" s="1897" t="str">
        <f>IF(AS109="","",VLOOKUP(AS109,'シフト記号表 (2)'!$C$6:$L$47,10,FALSE))</f>
        <v/>
      </c>
      <c r="AT110" s="1897" t="str">
        <f>IF(AT109="","",VLOOKUP(AT109,'シフト記号表 (2)'!$C$6:$L$47,10,FALSE))</f>
        <v/>
      </c>
      <c r="AU110" s="1897" t="str">
        <f>IF(AU109="","",VLOOKUP(AU109,'シフト記号表 (2)'!$C$6:$L$47,10,FALSE))</f>
        <v/>
      </c>
      <c r="AV110" s="1897" t="str">
        <f>IF(AV109="","",VLOOKUP(AV109,'シフト記号表 (2)'!$C$6:$L$47,10,FALSE))</f>
        <v/>
      </c>
      <c r="AW110" s="1897" t="str">
        <f>IF(AW109="","",VLOOKUP(AW109,'シフト記号表 (2)'!$C$6:$L$47,10,FALSE))</f>
        <v/>
      </c>
      <c r="AX110" s="1912" t="str">
        <f>IF(AX109="","",VLOOKUP(AX109,'シフト記号表 (2)'!$C$6:$L$47,10,FALSE))</f>
        <v/>
      </c>
      <c r="AY110" s="1885" t="str">
        <f>IF(AY109="","",VLOOKUP(AY109,'シフト記号表 (2)'!$C$6:$L$47,10,FALSE))</f>
        <v/>
      </c>
      <c r="AZ110" s="1897" t="str">
        <f>IF(AZ109="","",VLOOKUP(AZ109,'シフト記号表 (2)'!$C$6:$L$47,10,FALSE))</f>
        <v/>
      </c>
      <c r="BA110" s="1897" t="str">
        <f>IF(BA109="","",VLOOKUP(BA109,'シフト記号表 (2)'!$C$6:$L$47,10,FALSE))</f>
        <v/>
      </c>
      <c r="BB110" s="1945">
        <f>IF($BE$3="４週",SUM(W110:AX110),IF($BE$3="暦月",SUM(W110:BA110),""))</f>
        <v>0</v>
      </c>
      <c r="BC110" s="1953"/>
      <c r="BD110" s="1962">
        <f>IF($BE$3="４週",BB110/4,IF($BE$3="暦月",(BB110/($BE$8/7)),""))</f>
        <v>0</v>
      </c>
      <c r="BE110" s="1953"/>
      <c r="BF110" s="1973"/>
      <c r="BG110" s="1978"/>
      <c r="BH110" s="1978"/>
      <c r="BI110" s="1978"/>
      <c r="BJ110" s="1989"/>
    </row>
    <row r="111" spans="2:62" ht="20.25" customHeight="1">
      <c r="B111" s="1742">
        <f>B109+1</f>
        <v>49</v>
      </c>
      <c r="C111" s="1756"/>
      <c r="D111" s="1767"/>
      <c r="E111" s="1774"/>
      <c r="F111" s="1779"/>
      <c r="G111" s="1774"/>
      <c r="H111" s="1779"/>
      <c r="I111" s="1788"/>
      <c r="J111" s="1802"/>
      <c r="K111" s="1808"/>
      <c r="L111" s="1824"/>
      <c r="M111" s="1824"/>
      <c r="N111" s="1767"/>
      <c r="O111" s="1831"/>
      <c r="P111" s="1836"/>
      <c r="Q111" s="1836"/>
      <c r="R111" s="1836"/>
      <c r="S111" s="1847"/>
      <c r="T111" s="1857" t="s">
        <v>770</v>
      </c>
      <c r="U111" s="1864"/>
      <c r="V111" s="1875"/>
      <c r="W111" s="1886"/>
      <c r="X111" s="1898"/>
      <c r="Y111" s="1898"/>
      <c r="Z111" s="1898"/>
      <c r="AA111" s="1898"/>
      <c r="AB111" s="1898"/>
      <c r="AC111" s="1913"/>
      <c r="AD111" s="1886"/>
      <c r="AE111" s="1898"/>
      <c r="AF111" s="1898"/>
      <c r="AG111" s="1898"/>
      <c r="AH111" s="1898"/>
      <c r="AI111" s="1898"/>
      <c r="AJ111" s="1913"/>
      <c r="AK111" s="1886"/>
      <c r="AL111" s="1898"/>
      <c r="AM111" s="1898"/>
      <c r="AN111" s="1898"/>
      <c r="AO111" s="1898"/>
      <c r="AP111" s="1898"/>
      <c r="AQ111" s="1913"/>
      <c r="AR111" s="1886"/>
      <c r="AS111" s="1898"/>
      <c r="AT111" s="1898"/>
      <c r="AU111" s="1898"/>
      <c r="AV111" s="1898"/>
      <c r="AW111" s="1898"/>
      <c r="AX111" s="1913"/>
      <c r="AY111" s="1886"/>
      <c r="AZ111" s="1898"/>
      <c r="BA111" s="1937"/>
      <c r="BB111" s="1944"/>
      <c r="BC111" s="1952"/>
      <c r="BD111" s="1961"/>
      <c r="BE111" s="1967"/>
      <c r="BF111" s="1972"/>
      <c r="BG111" s="1977"/>
      <c r="BH111" s="1977"/>
      <c r="BI111" s="1977"/>
      <c r="BJ111" s="1988"/>
    </row>
    <row r="112" spans="2:62" ht="20.25" customHeight="1">
      <c r="B112" s="1743"/>
      <c r="C112" s="1757"/>
      <c r="D112" s="1768"/>
      <c r="E112" s="1776"/>
      <c r="F112" s="1781">
        <f>C111</f>
        <v>0</v>
      </c>
      <c r="G112" s="1776"/>
      <c r="H112" s="1781">
        <f>I111</f>
        <v>0</v>
      </c>
      <c r="I112" s="1789"/>
      <c r="J112" s="1803"/>
      <c r="K112" s="1809"/>
      <c r="L112" s="1825"/>
      <c r="M112" s="1825"/>
      <c r="N112" s="1768"/>
      <c r="O112" s="1831"/>
      <c r="P112" s="1836"/>
      <c r="Q112" s="1836"/>
      <c r="R112" s="1836"/>
      <c r="S112" s="1847"/>
      <c r="T112" s="1856" t="s">
        <v>128</v>
      </c>
      <c r="U112" s="1863"/>
      <c r="V112" s="1874"/>
      <c r="W112" s="1885" t="str">
        <f>IF(W111="","",VLOOKUP(W111,'シフト記号表 (2)'!$C$6:$L$47,10,FALSE))</f>
        <v/>
      </c>
      <c r="X112" s="1897" t="str">
        <f>IF(X111="","",VLOOKUP(X111,'シフト記号表 (2)'!$C$6:$L$47,10,FALSE))</f>
        <v/>
      </c>
      <c r="Y112" s="1897" t="str">
        <f>IF(Y111="","",VLOOKUP(Y111,'シフト記号表 (2)'!$C$6:$L$47,10,FALSE))</f>
        <v/>
      </c>
      <c r="Z112" s="1897" t="str">
        <f>IF(Z111="","",VLOOKUP(Z111,'シフト記号表 (2)'!$C$6:$L$47,10,FALSE))</f>
        <v/>
      </c>
      <c r="AA112" s="1897" t="str">
        <f>IF(AA111="","",VLOOKUP(AA111,'シフト記号表 (2)'!$C$6:$L$47,10,FALSE))</f>
        <v/>
      </c>
      <c r="AB112" s="1897" t="str">
        <f>IF(AB111="","",VLOOKUP(AB111,'シフト記号表 (2)'!$C$6:$L$47,10,FALSE))</f>
        <v/>
      </c>
      <c r="AC112" s="1912" t="str">
        <f>IF(AC111="","",VLOOKUP(AC111,'シフト記号表 (2)'!$C$6:$L$47,10,FALSE))</f>
        <v/>
      </c>
      <c r="AD112" s="1885" t="str">
        <f>IF(AD111="","",VLOOKUP(AD111,'シフト記号表 (2)'!$C$6:$L$47,10,FALSE))</f>
        <v/>
      </c>
      <c r="AE112" s="1897" t="str">
        <f>IF(AE111="","",VLOOKUP(AE111,'シフト記号表 (2)'!$C$6:$L$47,10,FALSE))</f>
        <v/>
      </c>
      <c r="AF112" s="1897" t="str">
        <f>IF(AF111="","",VLOOKUP(AF111,'シフト記号表 (2)'!$C$6:$L$47,10,FALSE))</f>
        <v/>
      </c>
      <c r="AG112" s="1897" t="str">
        <f>IF(AG111="","",VLOOKUP(AG111,'シフト記号表 (2)'!$C$6:$L$47,10,FALSE))</f>
        <v/>
      </c>
      <c r="AH112" s="1897" t="str">
        <f>IF(AH111="","",VLOOKUP(AH111,'シフト記号表 (2)'!$C$6:$L$47,10,FALSE))</f>
        <v/>
      </c>
      <c r="AI112" s="1897" t="str">
        <f>IF(AI111="","",VLOOKUP(AI111,'シフト記号表 (2)'!$C$6:$L$47,10,FALSE))</f>
        <v/>
      </c>
      <c r="AJ112" s="1912" t="str">
        <f>IF(AJ111="","",VLOOKUP(AJ111,'シフト記号表 (2)'!$C$6:$L$47,10,FALSE))</f>
        <v/>
      </c>
      <c r="AK112" s="1885" t="str">
        <f>IF(AK111="","",VLOOKUP(AK111,'シフト記号表 (2)'!$C$6:$L$47,10,FALSE))</f>
        <v/>
      </c>
      <c r="AL112" s="1897" t="str">
        <f>IF(AL111="","",VLOOKUP(AL111,'シフト記号表 (2)'!$C$6:$L$47,10,FALSE))</f>
        <v/>
      </c>
      <c r="AM112" s="1897" t="str">
        <f>IF(AM111="","",VLOOKUP(AM111,'シフト記号表 (2)'!$C$6:$L$47,10,FALSE))</f>
        <v/>
      </c>
      <c r="AN112" s="1897" t="str">
        <f>IF(AN111="","",VLOOKUP(AN111,'シフト記号表 (2)'!$C$6:$L$47,10,FALSE))</f>
        <v/>
      </c>
      <c r="AO112" s="1897" t="str">
        <f>IF(AO111="","",VLOOKUP(AO111,'シフト記号表 (2)'!$C$6:$L$47,10,FALSE))</f>
        <v/>
      </c>
      <c r="AP112" s="1897" t="str">
        <f>IF(AP111="","",VLOOKUP(AP111,'シフト記号表 (2)'!$C$6:$L$47,10,FALSE))</f>
        <v/>
      </c>
      <c r="AQ112" s="1912" t="str">
        <f>IF(AQ111="","",VLOOKUP(AQ111,'シフト記号表 (2)'!$C$6:$L$47,10,FALSE))</f>
        <v/>
      </c>
      <c r="AR112" s="1885" t="str">
        <f>IF(AR111="","",VLOOKUP(AR111,'シフト記号表 (2)'!$C$6:$L$47,10,FALSE))</f>
        <v/>
      </c>
      <c r="AS112" s="1897" t="str">
        <f>IF(AS111="","",VLOOKUP(AS111,'シフト記号表 (2)'!$C$6:$L$47,10,FALSE))</f>
        <v/>
      </c>
      <c r="AT112" s="1897" t="str">
        <f>IF(AT111="","",VLOOKUP(AT111,'シフト記号表 (2)'!$C$6:$L$47,10,FALSE))</f>
        <v/>
      </c>
      <c r="AU112" s="1897" t="str">
        <f>IF(AU111="","",VLOOKUP(AU111,'シフト記号表 (2)'!$C$6:$L$47,10,FALSE))</f>
        <v/>
      </c>
      <c r="AV112" s="1897" t="str">
        <f>IF(AV111="","",VLOOKUP(AV111,'シフト記号表 (2)'!$C$6:$L$47,10,FALSE))</f>
        <v/>
      </c>
      <c r="AW112" s="1897" t="str">
        <f>IF(AW111="","",VLOOKUP(AW111,'シフト記号表 (2)'!$C$6:$L$47,10,FALSE))</f>
        <v/>
      </c>
      <c r="AX112" s="1912" t="str">
        <f>IF(AX111="","",VLOOKUP(AX111,'シフト記号表 (2)'!$C$6:$L$47,10,FALSE))</f>
        <v/>
      </c>
      <c r="AY112" s="1885" t="str">
        <f>IF(AY111="","",VLOOKUP(AY111,'シフト記号表 (2)'!$C$6:$L$47,10,FALSE))</f>
        <v/>
      </c>
      <c r="AZ112" s="1897" t="str">
        <f>IF(AZ111="","",VLOOKUP(AZ111,'シフト記号表 (2)'!$C$6:$L$47,10,FALSE))</f>
        <v/>
      </c>
      <c r="BA112" s="1897" t="str">
        <f>IF(BA111="","",VLOOKUP(BA111,'シフト記号表 (2)'!$C$6:$L$47,10,FALSE))</f>
        <v/>
      </c>
      <c r="BB112" s="1945">
        <f>IF($BE$3="４週",SUM(W112:AX112),IF($BE$3="暦月",SUM(W112:BA112),""))</f>
        <v>0</v>
      </c>
      <c r="BC112" s="1953"/>
      <c r="BD112" s="1962">
        <f>IF($BE$3="４週",BB112/4,IF($BE$3="暦月",(BB112/($BE$8/7)),""))</f>
        <v>0</v>
      </c>
      <c r="BE112" s="1953"/>
      <c r="BF112" s="1973"/>
      <c r="BG112" s="1978"/>
      <c r="BH112" s="1978"/>
      <c r="BI112" s="1978"/>
      <c r="BJ112" s="1989"/>
    </row>
    <row r="113" spans="2:62" ht="20.25" customHeight="1">
      <c r="B113" s="1742">
        <f>B111+1</f>
        <v>50</v>
      </c>
      <c r="C113" s="1756"/>
      <c r="D113" s="1767"/>
      <c r="E113" s="1774"/>
      <c r="F113" s="1779"/>
      <c r="G113" s="1774"/>
      <c r="H113" s="1779"/>
      <c r="I113" s="1788"/>
      <c r="J113" s="1802"/>
      <c r="K113" s="1808"/>
      <c r="L113" s="1824"/>
      <c r="M113" s="1824"/>
      <c r="N113" s="1767"/>
      <c r="O113" s="1831"/>
      <c r="P113" s="1836"/>
      <c r="Q113" s="1836"/>
      <c r="R113" s="1836"/>
      <c r="S113" s="1847"/>
      <c r="T113" s="1857" t="s">
        <v>770</v>
      </c>
      <c r="U113" s="1864"/>
      <c r="V113" s="1875"/>
      <c r="W113" s="1886"/>
      <c r="X113" s="1898"/>
      <c r="Y113" s="1898"/>
      <c r="Z113" s="1898"/>
      <c r="AA113" s="1898"/>
      <c r="AB113" s="1898"/>
      <c r="AC113" s="1913"/>
      <c r="AD113" s="1886"/>
      <c r="AE113" s="1898"/>
      <c r="AF113" s="1898"/>
      <c r="AG113" s="1898"/>
      <c r="AH113" s="1898"/>
      <c r="AI113" s="1898"/>
      <c r="AJ113" s="1913"/>
      <c r="AK113" s="1886"/>
      <c r="AL113" s="1898"/>
      <c r="AM113" s="1898"/>
      <c r="AN113" s="1898"/>
      <c r="AO113" s="1898"/>
      <c r="AP113" s="1898"/>
      <c r="AQ113" s="1913"/>
      <c r="AR113" s="1886"/>
      <c r="AS113" s="1898"/>
      <c r="AT113" s="1898"/>
      <c r="AU113" s="1898"/>
      <c r="AV113" s="1898"/>
      <c r="AW113" s="1898"/>
      <c r="AX113" s="1913"/>
      <c r="AY113" s="1886"/>
      <c r="AZ113" s="1898"/>
      <c r="BA113" s="1937"/>
      <c r="BB113" s="1944"/>
      <c r="BC113" s="1952"/>
      <c r="BD113" s="1961"/>
      <c r="BE113" s="1967"/>
      <c r="BF113" s="1972"/>
      <c r="BG113" s="1977"/>
      <c r="BH113" s="1977"/>
      <c r="BI113" s="1977"/>
      <c r="BJ113" s="1988"/>
    </row>
    <row r="114" spans="2:62" ht="20.25" customHeight="1">
      <c r="B114" s="1743"/>
      <c r="C114" s="1757"/>
      <c r="D114" s="1768"/>
      <c r="E114" s="1776"/>
      <c r="F114" s="1781">
        <f>C113</f>
        <v>0</v>
      </c>
      <c r="G114" s="1776"/>
      <c r="H114" s="1781">
        <f>I113</f>
        <v>0</v>
      </c>
      <c r="I114" s="1789"/>
      <c r="J114" s="1803"/>
      <c r="K114" s="1809"/>
      <c r="L114" s="1825"/>
      <c r="M114" s="1825"/>
      <c r="N114" s="1768"/>
      <c r="O114" s="1831"/>
      <c r="P114" s="1836"/>
      <c r="Q114" s="1836"/>
      <c r="R114" s="1836"/>
      <c r="S114" s="1847"/>
      <c r="T114" s="1856" t="s">
        <v>128</v>
      </c>
      <c r="U114" s="1863"/>
      <c r="V114" s="1874"/>
      <c r="W114" s="1885" t="str">
        <f>IF(W113="","",VLOOKUP(W113,'シフト記号表 (2)'!$C$6:$L$47,10,FALSE))</f>
        <v/>
      </c>
      <c r="X114" s="1897" t="str">
        <f>IF(X113="","",VLOOKUP(X113,'シフト記号表 (2)'!$C$6:$L$47,10,FALSE))</f>
        <v/>
      </c>
      <c r="Y114" s="1897" t="str">
        <f>IF(Y113="","",VLOOKUP(Y113,'シフト記号表 (2)'!$C$6:$L$47,10,FALSE))</f>
        <v/>
      </c>
      <c r="Z114" s="1897" t="str">
        <f>IF(Z113="","",VLOOKUP(Z113,'シフト記号表 (2)'!$C$6:$L$47,10,FALSE))</f>
        <v/>
      </c>
      <c r="AA114" s="1897" t="str">
        <f>IF(AA113="","",VLOOKUP(AA113,'シフト記号表 (2)'!$C$6:$L$47,10,FALSE))</f>
        <v/>
      </c>
      <c r="AB114" s="1897" t="str">
        <f>IF(AB113="","",VLOOKUP(AB113,'シフト記号表 (2)'!$C$6:$L$47,10,FALSE))</f>
        <v/>
      </c>
      <c r="AC114" s="1912" t="str">
        <f>IF(AC113="","",VLOOKUP(AC113,'シフト記号表 (2)'!$C$6:$L$47,10,FALSE))</f>
        <v/>
      </c>
      <c r="AD114" s="1885" t="str">
        <f>IF(AD113="","",VLOOKUP(AD113,'シフト記号表 (2)'!$C$6:$L$47,10,FALSE))</f>
        <v/>
      </c>
      <c r="AE114" s="1897" t="str">
        <f>IF(AE113="","",VLOOKUP(AE113,'シフト記号表 (2)'!$C$6:$L$47,10,FALSE))</f>
        <v/>
      </c>
      <c r="AF114" s="1897" t="str">
        <f>IF(AF113="","",VLOOKUP(AF113,'シフト記号表 (2)'!$C$6:$L$47,10,FALSE))</f>
        <v/>
      </c>
      <c r="AG114" s="1897" t="str">
        <f>IF(AG113="","",VLOOKUP(AG113,'シフト記号表 (2)'!$C$6:$L$47,10,FALSE))</f>
        <v/>
      </c>
      <c r="AH114" s="1897" t="str">
        <f>IF(AH113="","",VLOOKUP(AH113,'シフト記号表 (2)'!$C$6:$L$47,10,FALSE))</f>
        <v/>
      </c>
      <c r="AI114" s="1897" t="str">
        <f>IF(AI113="","",VLOOKUP(AI113,'シフト記号表 (2)'!$C$6:$L$47,10,FALSE))</f>
        <v/>
      </c>
      <c r="AJ114" s="1912" t="str">
        <f>IF(AJ113="","",VLOOKUP(AJ113,'シフト記号表 (2)'!$C$6:$L$47,10,FALSE))</f>
        <v/>
      </c>
      <c r="AK114" s="1885" t="str">
        <f>IF(AK113="","",VLOOKUP(AK113,'シフト記号表 (2)'!$C$6:$L$47,10,FALSE))</f>
        <v/>
      </c>
      <c r="AL114" s="1897" t="str">
        <f>IF(AL113="","",VLOOKUP(AL113,'シフト記号表 (2)'!$C$6:$L$47,10,FALSE))</f>
        <v/>
      </c>
      <c r="AM114" s="1897" t="str">
        <f>IF(AM113="","",VLOOKUP(AM113,'シフト記号表 (2)'!$C$6:$L$47,10,FALSE))</f>
        <v/>
      </c>
      <c r="AN114" s="1897" t="str">
        <f>IF(AN113="","",VLOOKUP(AN113,'シフト記号表 (2)'!$C$6:$L$47,10,FALSE))</f>
        <v/>
      </c>
      <c r="AO114" s="1897" t="str">
        <f>IF(AO113="","",VLOOKUP(AO113,'シフト記号表 (2)'!$C$6:$L$47,10,FALSE))</f>
        <v/>
      </c>
      <c r="AP114" s="1897" t="str">
        <f>IF(AP113="","",VLOOKUP(AP113,'シフト記号表 (2)'!$C$6:$L$47,10,FALSE))</f>
        <v/>
      </c>
      <c r="AQ114" s="1912" t="str">
        <f>IF(AQ113="","",VLOOKUP(AQ113,'シフト記号表 (2)'!$C$6:$L$47,10,FALSE))</f>
        <v/>
      </c>
      <c r="AR114" s="1885" t="str">
        <f>IF(AR113="","",VLOOKUP(AR113,'シフト記号表 (2)'!$C$6:$L$47,10,FALSE))</f>
        <v/>
      </c>
      <c r="AS114" s="1897" t="str">
        <f>IF(AS113="","",VLOOKUP(AS113,'シフト記号表 (2)'!$C$6:$L$47,10,FALSE))</f>
        <v/>
      </c>
      <c r="AT114" s="1897" t="str">
        <f>IF(AT113="","",VLOOKUP(AT113,'シフト記号表 (2)'!$C$6:$L$47,10,FALSE))</f>
        <v/>
      </c>
      <c r="AU114" s="1897" t="str">
        <f>IF(AU113="","",VLOOKUP(AU113,'シフト記号表 (2)'!$C$6:$L$47,10,FALSE))</f>
        <v/>
      </c>
      <c r="AV114" s="1897" t="str">
        <f>IF(AV113="","",VLOOKUP(AV113,'シフト記号表 (2)'!$C$6:$L$47,10,FALSE))</f>
        <v/>
      </c>
      <c r="AW114" s="1897" t="str">
        <f>IF(AW113="","",VLOOKUP(AW113,'シフト記号表 (2)'!$C$6:$L$47,10,FALSE))</f>
        <v/>
      </c>
      <c r="AX114" s="1912" t="str">
        <f>IF(AX113="","",VLOOKUP(AX113,'シフト記号表 (2)'!$C$6:$L$47,10,FALSE))</f>
        <v/>
      </c>
      <c r="AY114" s="1885" t="str">
        <f>IF(AY113="","",VLOOKUP(AY113,'シフト記号表 (2)'!$C$6:$L$47,10,FALSE))</f>
        <v/>
      </c>
      <c r="AZ114" s="1897" t="str">
        <f>IF(AZ113="","",VLOOKUP(AZ113,'シフト記号表 (2)'!$C$6:$L$47,10,FALSE))</f>
        <v/>
      </c>
      <c r="BA114" s="1897" t="str">
        <f>IF(BA113="","",VLOOKUP(BA113,'シフト記号表 (2)'!$C$6:$L$47,10,FALSE))</f>
        <v/>
      </c>
      <c r="BB114" s="1945">
        <f>IF($BE$3="４週",SUM(W114:AX114),IF($BE$3="暦月",SUM(W114:BA114),""))</f>
        <v>0</v>
      </c>
      <c r="BC114" s="1953"/>
      <c r="BD114" s="1962">
        <f>IF($BE$3="４週",BB114/4,IF($BE$3="暦月",(BB114/($BE$8/7)),""))</f>
        <v>0</v>
      </c>
      <c r="BE114" s="1953"/>
      <c r="BF114" s="1973"/>
      <c r="BG114" s="1978"/>
      <c r="BH114" s="1978"/>
      <c r="BI114" s="1978"/>
      <c r="BJ114" s="1989"/>
    </row>
    <row r="115" spans="2:62" ht="20.25" customHeight="1">
      <c r="B115" s="1742">
        <f>B113+1</f>
        <v>51</v>
      </c>
      <c r="C115" s="1756"/>
      <c r="D115" s="1767"/>
      <c r="E115" s="1774"/>
      <c r="F115" s="1779"/>
      <c r="G115" s="1774"/>
      <c r="H115" s="1779"/>
      <c r="I115" s="1788"/>
      <c r="J115" s="1802"/>
      <c r="K115" s="1808"/>
      <c r="L115" s="1824"/>
      <c r="M115" s="1824"/>
      <c r="N115" s="1767"/>
      <c r="O115" s="1831"/>
      <c r="P115" s="1836"/>
      <c r="Q115" s="1836"/>
      <c r="R115" s="1836"/>
      <c r="S115" s="1847"/>
      <c r="T115" s="1857" t="s">
        <v>770</v>
      </c>
      <c r="U115" s="1864"/>
      <c r="V115" s="1875"/>
      <c r="W115" s="1886"/>
      <c r="X115" s="1898"/>
      <c r="Y115" s="1898"/>
      <c r="Z115" s="1898"/>
      <c r="AA115" s="1898"/>
      <c r="AB115" s="1898"/>
      <c r="AC115" s="1913"/>
      <c r="AD115" s="1886"/>
      <c r="AE115" s="1898"/>
      <c r="AF115" s="1898"/>
      <c r="AG115" s="1898"/>
      <c r="AH115" s="1898"/>
      <c r="AI115" s="1898"/>
      <c r="AJ115" s="1913"/>
      <c r="AK115" s="1886"/>
      <c r="AL115" s="1898"/>
      <c r="AM115" s="1898"/>
      <c r="AN115" s="1898"/>
      <c r="AO115" s="1898"/>
      <c r="AP115" s="1898"/>
      <c r="AQ115" s="1913"/>
      <c r="AR115" s="1886"/>
      <c r="AS115" s="1898"/>
      <c r="AT115" s="1898"/>
      <c r="AU115" s="1898"/>
      <c r="AV115" s="1898"/>
      <c r="AW115" s="1898"/>
      <c r="AX115" s="1913"/>
      <c r="AY115" s="1886"/>
      <c r="AZ115" s="1898"/>
      <c r="BA115" s="1937"/>
      <c r="BB115" s="1944"/>
      <c r="BC115" s="1952"/>
      <c r="BD115" s="1961"/>
      <c r="BE115" s="1967"/>
      <c r="BF115" s="1972"/>
      <c r="BG115" s="1977"/>
      <c r="BH115" s="1977"/>
      <c r="BI115" s="1977"/>
      <c r="BJ115" s="1988"/>
    </row>
    <row r="116" spans="2:62" ht="20.25" customHeight="1">
      <c r="B116" s="1743"/>
      <c r="C116" s="1757"/>
      <c r="D116" s="1768"/>
      <c r="E116" s="1776"/>
      <c r="F116" s="1781">
        <f>C115</f>
        <v>0</v>
      </c>
      <c r="G116" s="1776"/>
      <c r="H116" s="1781">
        <f>I115</f>
        <v>0</v>
      </c>
      <c r="I116" s="1789"/>
      <c r="J116" s="1803"/>
      <c r="K116" s="1809"/>
      <c r="L116" s="1825"/>
      <c r="M116" s="1825"/>
      <c r="N116" s="1768"/>
      <c r="O116" s="1831"/>
      <c r="P116" s="1836"/>
      <c r="Q116" s="1836"/>
      <c r="R116" s="1836"/>
      <c r="S116" s="1847"/>
      <c r="T116" s="1856" t="s">
        <v>128</v>
      </c>
      <c r="U116" s="1863"/>
      <c r="V116" s="1874"/>
      <c r="W116" s="1885" t="str">
        <f>IF(W115="","",VLOOKUP(W115,'シフト記号表 (2)'!$C$6:$L$47,10,FALSE))</f>
        <v/>
      </c>
      <c r="X116" s="1897" t="str">
        <f>IF(X115="","",VLOOKUP(X115,'シフト記号表 (2)'!$C$6:$L$47,10,FALSE))</f>
        <v/>
      </c>
      <c r="Y116" s="1897" t="str">
        <f>IF(Y115="","",VLOOKUP(Y115,'シフト記号表 (2)'!$C$6:$L$47,10,FALSE))</f>
        <v/>
      </c>
      <c r="Z116" s="1897" t="str">
        <f>IF(Z115="","",VLOOKUP(Z115,'シフト記号表 (2)'!$C$6:$L$47,10,FALSE))</f>
        <v/>
      </c>
      <c r="AA116" s="1897" t="str">
        <f>IF(AA115="","",VLOOKUP(AA115,'シフト記号表 (2)'!$C$6:$L$47,10,FALSE))</f>
        <v/>
      </c>
      <c r="AB116" s="1897" t="str">
        <f>IF(AB115="","",VLOOKUP(AB115,'シフト記号表 (2)'!$C$6:$L$47,10,FALSE))</f>
        <v/>
      </c>
      <c r="AC116" s="1912" t="str">
        <f>IF(AC115="","",VLOOKUP(AC115,'シフト記号表 (2)'!$C$6:$L$47,10,FALSE))</f>
        <v/>
      </c>
      <c r="AD116" s="1885" t="str">
        <f>IF(AD115="","",VLOOKUP(AD115,'シフト記号表 (2)'!$C$6:$L$47,10,FALSE))</f>
        <v/>
      </c>
      <c r="AE116" s="1897" t="str">
        <f>IF(AE115="","",VLOOKUP(AE115,'シフト記号表 (2)'!$C$6:$L$47,10,FALSE))</f>
        <v/>
      </c>
      <c r="AF116" s="1897" t="str">
        <f>IF(AF115="","",VLOOKUP(AF115,'シフト記号表 (2)'!$C$6:$L$47,10,FALSE))</f>
        <v/>
      </c>
      <c r="AG116" s="1897" t="str">
        <f>IF(AG115="","",VLOOKUP(AG115,'シフト記号表 (2)'!$C$6:$L$47,10,FALSE))</f>
        <v/>
      </c>
      <c r="AH116" s="1897" t="str">
        <f>IF(AH115="","",VLOOKUP(AH115,'シフト記号表 (2)'!$C$6:$L$47,10,FALSE))</f>
        <v/>
      </c>
      <c r="AI116" s="1897" t="str">
        <f>IF(AI115="","",VLOOKUP(AI115,'シフト記号表 (2)'!$C$6:$L$47,10,FALSE))</f>
        <v/>
      </c>
      <c r="AJ116" s="1912" t="str">
        <f>IF(AJ115="","",VLOOKUP(AJ115,'シフト記号表 (2)'!$C$6:$L$47,10,FALSE))</f>
        <v/>
      </c>
      <c r="AK116" s="1885" t="str">
        <f>IF(AK115="","",VLOOKUP(AK115,'シフト記号表 (2)'!$C$6:$L$47,10,FALSE))</f>
        <v/>
      </c>
      <c r="AL116" s="1897" t="str">
        <f>IF(AL115="","",VLOOKUP(AL115,'シフト記号表 (2)'!$C$6:$L$47,10,FALSE))</f>
        <v/>
      </c>
      <c r="AM116" s="1897" t="str">
        <f>IF(AM115="","",VLOOKUP(AM115,'シフト記号表 (2)'!$C$6:$L$47,10,FALSE))</f>
        <v/>
      </c>
      <c r="AN116" s="1897" t="str">
        <f>IF(AN115="","",VLOOKUP(AN115,'シフト記号表 (2)'!$C$6:$L$47,10,FALSE))</f>
        <v/>
      </c>
      <c r="AO116" s="1897" t="str">
        <f>IF(AO115="","",VLOOKUP(AO115,'シフト記号表 (2)'!$C$6:$L$47,10,FALSE))</f>
        <v/>
      </c>
      <c r="AP116" s="1897" t="str">
        <f>IF(AP115="","",VLOOKUP(AP115,'シフト記号表 (2)'!$C$6:$L$47,10,FALSE))</f>
        <v/>
      </c>
      <c r="AQ116" s="1912" t="str">
        <f>IF(AQ115="","",VLOOKUP(AQ115,'シフト記号表 (2)'!$C$6:$L$47,10,FALSE))</f>
        <v/>
      </c>
      <c r="AR116" s="1885" t="str">
        <f>IF(AR115="","",VLOOKUP(AR115,'シフト記号表 (2)'!$C$6:$L$47,10,FALSE))</f>
        <v/>
      </c>
      <c r="AS116" s="1897" t="str">
        <f>IF(AS115="","",VLOOKUP(AS115,'シフト記号表 (2)'!$C$6:$L$47,10,FALSE))</f>
        <v/>
      </c>
      <c r="AT116" s="1897" t="str">
        <f>IF(AT115="","",VLOOKUP(AT115,'シフト記号表 (2)'!$C$6:$L$47,10,FALSE))</f>
        <v/>
      </c>
      <c r="AU116" s="1897" t="str">
        <f>IF(AU115="","",VLOOKUP(AU115,'シフト記号表 (2)'!$C$6:$L$47,10,FALSE))</f>
        <v/>
      </c>
      <c r="AV116" s="1897" t="str">
        <f>IF(AV115="","",VLOOKUP(AV115,'シフト記号表 (2)'!$C$6:$L$47,10,FALSE))</f>
        <v/>
      </c>
      <c r="AW116" s="1897" t="str">
        <f>IF(AW115="","",VLOOKUP(AW115,'シフト記号表 (2)'!$C$6:$L$47,10,FALSE))</f>
        <v/>
      </c>
      <c r="AX116" s="1912" t="str">
        <f>IF(AX115="","",VLOOKUP(AX115,'シフト記号表 (2)'!$C$6:$L$47,10,FALSE))</f>
        <v/>
      </c>
      <c r="AY116" s="1885" t="str">
        <f>IF(AY115="","",VLOOKUP(AY115,'シフト記号表 (2)'!$C$6:$L$47,10,FALSE))</f>
        <v/>
      </c>
      <c r="AZ116" s="1897" t="str">
        <f>IF(AZ115="","",VLOOKUP(AZ115,'シフト記号表 (2)'!$C$6:$L$47,10,FALSE))</f>
        <v/>
      </c>
      <c r="BA116" s="1897" t="str">
        <f>IF(BA115="","",VLOOKUP(BA115,'シフト記号表 (2)'!$C$6:$L$47,10,FALSE))</f>
        <v/>
      </c>
      <c r="BB116" s="1945">
        <f>IF($BE$3="４週",SUM(W116:AX116),IF($BE$3="暦月",SUM(W116:BA116),""))</f>
        <v>0</v>
      </c>
      <c r="BC116" s="1953"/>
      <c r="BD116" s="1962">
        <f>IF($BE$3="４週",BB116/4,IF($BE$3="暦月",(BB116/($BE$8/7)),""))</f>
        <v>0</v>
      </c>
      <c r="BE116" s="1953"/>
      <c r="BF116" s="1973"/>
      <c r="BG116" s="1978"/>
      <c r="BH116" s="1978"/>
      <c r="BI116" s="1978"/>
      <c r="BJ116" s="1989"/>
    </row>
    <row r="117" spans="2:62" ht="20.25" customHeight="1">
      <c r="B117" s="1742">
        <f>B115+1</f>
        <v>52</v>
      </c>
      <c r="C117" s="1756"/>
      <c r="D117" s="1767"/>
      <c r="E117" s="1774"/>
      <c r="F117" s="1779"/>
      <c r="G117" s="1774"/>
      <c r="H117" s="1779"/>
      <c r="I117" s="1788"/>
      <c r="J117" s="1802"/>
      <c r="K117" s="1808"/>
      <c r="L117" s="1824"/>
      <c r="M117" s="1824"/>
      <c r="N117" s="1767"/>
      <c r="O117" s="1831"/>
      <c r="P117" s="1836"/>
      <c r="Q117" s="1836"/>
      <c r="R117" s="1836"/>
      <c r="S117" s="1847"/>
      <c r="T117" s="1857" t="s">
        <v>770</v>
      </c>
      <c r="U117" s="1864"/>
      <c r="V117" s="1875"/>
      <c r="W117" s="1886"/>
      <c r="X117" s="1898"/>
      <c r="Y117" s="1898"/>
      <c r="Z117" s="1898"/>
      <c r="AA117" s="1898"/>
      <c r="AB117" s="1898"/>
      <c r="AC117" s="1913"/>
      <c r="AD117" s="1886"/>
      <c r="AE117" s="1898"/>
      <c r="AF117" s="1898"/>
      <c r="AG117" s="1898"/>
      <c r="AH117" s="1898"/>
      <c r="AI117" s="1898"/>
      <c r="AJ117" s="1913"/>
      <c r="AK117" s="1886"/>
      <c r="AL117" s="1898"/>
      <c r="AM117" s="1898"/>
      <c r="AN117" s="1898"/>
      <c r="AO117" s="1898"/>
      <c r="AP117" s="1898"/>
      <c r="AQ117" s="1913"/>
      <c r="AR117" s="1886"/>
      <c r="AS117" s="1898"/>
      <c r="AT117" s="1898"/>
      <c r="AU117" s="1898"/>
      <c r="AV117" s="1898"/>
      <c r="AW117" s="1898"/>
      <c r="AX117" s="1913"/>
      <c r="AY117" s="1886"/>
      <c r="AZ117" s="1898"/>
      <c r="BA117" s="1937"/>
      <c r="BB117" s="1944"/>
      <c r="BC117" s="1952"/>
      <c r="BD117" s="1961"/>
      <c r="BE117" s="1967"/>
      <c r="BF117" s="1972"/>
      <c r="BG117" s="1977"/>
      <c r="BH117" s="1977"/>
      <c r="BI117" s="1977"/>
      <c r="BJ117" s="1988"/>
    </row>
    <row r="118" spans="2:62" ht="20.25" customHeight="1">
      <c r="B118" s="1743"/>
      <c r="C118" s="1757"/>
      <c r="D118" s="1768"/>
      <c r="E118" s="1776"/>
      <c r="F118" s="1781">
        <f>C117</f>
        <v>0</v>
      </c>
      <c r="G118" s="1776"/>
      <c r="H118" s="1781">
        <f>I117</f>
        <v>0</v>
      </c>
      <c r="I118" s="1789"/>
      <c r="J118" s="1803"/>
      <c r="K118" s="1809"/>
      <c r="L118" s="1825"/>
      <c r="M118" s="1825"/>
      <c r="N118" s="1768"/>
      <c r="O118" s="1831"/>
      <c r="P118" s="1836"/>
      <c r="Q118" s="1836"/>
      <c r="R118" s="1836"/>
      <c r="S118" s="1847"/>
      <c r="T118" s="1856" t="s">
        <v>128</v>
      </c>
      <c r="U118" s="1863"/>
      <c r="V118" s="1874"/>
      <c r="W118" s="1885" t="str">
        <f>IF(W117="","",VLOOKUP(W117,'シフト記号表 (2)'!$C$6:$L$47,10,FALSE))</f>
        <v/>
      </c>
      <c r="X118" s="1897" t="str">
        <f>IF(X117="","",VLOOKUP(X117,'シフト記号表 (2)'!$C$6:$L$47,10,FALSE))</f>
        <v/>
      </c>
      <c r="Y118" s="1897" t="str">
        <f>IF(Y117="","",VLOOKUP(Y117,'シフト記号表 (2)'!$C$6:$L$47,10,FALSE))</f>
        <v/>
      </c>
      <c r="Z118" s="1897" t="str">
        <f>IF(Z117="","",VLOOKUP(Z117,'シフト記号表 (2)'!$C$6:$L$47,10,FALSE))</f>
        <v/>
      </c>
      <c r="AA118" s="1897" t="str">
        <f>IF(AA117="","",VLOOKUP(AA117,'シフト記号表 (2)'!$C$6:$L$47,10,FALSE))</f>
        <v/>
      </c>
      <c r="AB118" s="1897" t="str">
        <f>IF(AB117="","",VLOOKUP(AB117,'シフト記号表 (2)'!$C$6:$L$47,10,FALSE))</f>
        <v/>
      </c>
      <c r="AC118" s="1912" t="str">
        <f>IF(AC117="","",VLOOKUP(AC117,'シフト記号表 (2)'!$C$6:$L$47,10,FALSE))</f>
        <v/>
      </c>
      <c r="AD118" s="1885" t="str">
        <f>IF(AD117="","",VLOOKUP(AD117,'シフト記号表 (2)'!$C$6:$L$47,10,FALSE))</f>
        <v/>
      </c>
      <c r="AE118" s="1897" t="str">
        <f>IF(AE117="","",VLOOKUP(AE117,'シフト記号表 (2)'!$C$6:$L$47,10,FALSE))</f>
        <v/>
      </c>
      <c r="AF118" s="1897" t="str">
        <f>IF(AF117="","",VLOOKUP(AF117,'シフト記号表 (2)'!$C$6:$L$47,10,FALSE))</f>
        <v/>
      </c>
      <c r="AG118" s="1897" t="str">
        <f>IF(AG117="","",VLOOKUP(AG117,'シフト記号表 (2)'!$C$6:$L$47,10,FALSE))</f>
        <v/>
      </c>
      <c r="AH118" s="1897" t="str">
        <f>IF(AH117="","",VLOOKUP(AH117,'シフト記号表 (2)'!$C$6:$L$47,10,FALSE))</f>
        <v/>
      </c>
      <c r="AI118" s="1897" t="str">
        <f>IF(AI117="","",VLOOKUP(AI117,'シフト記号表 (2)'!$C$6:$L$47,10,FALSE))</f>
        <v/>
      </c>
      <c r="AJ118" s="1912" t="str">
        <f>IF(AJ117="","",VLOOKUP(AJ117,'シフト記号表 (2)'!$C$6:$L$47,10,FALSE))</f>
        <v/>
      </c>
      <c r="AK118" s="1885" t="str">
        <f>IF(AK117="","",VLOOKUP(AK117,'シフト記号表 (2)'!$C$6:$L$47,10,FALSE))</f>
        <v/>
      </c>
      <c r="AL118" s="1897" t="str">
        <f>IF(AL117="","",VLOOKUP(AL117,'シフト記号表 (2)'!$C$6:$L$47,10,FALSE))</f>
        <v/>
      </c>
      <c r="AM118" s="1897" t="str">
        <f>IF(AM117="","",VLOOKUP(AM117,'シフト記号表 (2)'!$C$6:$L$47,10,FALSE))</f>
        <v/>
      </c>
      <c r="AN118" s="1897" t="str">
        <f>IF(AN117="","",VLOOKUP(AN117,'シフト記号表 (2)'!$C$6:$L$47,10,FALSE))</f>
        <v/>
      </c>
      <c r="AO118" s="1897" t="str">
        <f>IF(AO117="","",VLOOKUP(AO117,'シフト記号表 (2)'!$C$6:$L$47,10,FALSE))</f>
        <v/>
      </c>
      <c r="AP118" s="1897" t="str">
        <f>IF(AP117="","",VLOOKUP(AP117,'シフト記号表 (2)'!$C$6:$L$47,10,FALSE))</f>
        <v/>
      </c>
      <c r="AQ118" s="1912" t="str">
        <f>IF(AQ117="","",VLOOKUP(AQ117,'シフト記号表 (2)'!$C$6:$L$47,10,FALSE))</f>
        <v/>
      </c>
      <c r="AR118" s="1885" t="str">
        <f>IF(AR117="","",VLOOKUP(AR117,'シフト記号表 (2)'!$C$6:$L$47,10,FALSE))</f>
        <v/>
      </c>
      <c r="AS118" s="1897" t="str">
        <f>IF(AS117="","",VLOOKUP(AS117,'シフト記号表 (2)'!$C$6:$L$47,10,FALSE))</f>
        <v/>
      </c>
      <c r="AT118" s="1897" t="str">
        <f>IF(AT117="","",VLOOKUP(AT117,'シフト記号表 (2)'!$C$6:$L$47,10,FALSE))</f>
        <v/>
      </c>
      <c r="AU118" s="1897" t="str">
        <f>IF(AU117="","",VLOOKUP(AU117,'シフト記号表 (2)'!$C$6:$L$47,10,FALSE))</f>
        <v/>
      </c>
      <c r="AV118" s="1897" t="str">
        <f>IF(AV117="","",VLOOKUP(AV117,'シフト記号表 (2)'!$C$6:$L$47,10,FALSE))</f>
        <v/>
      </c>
      <c r="AW118" s="1897" t="str">
        <f>IF(AW117="","",VLOOKUP(AW117,'シフト記号表 (2)'!$C$6:$L$47,10,FALSE))</f>
        <v/>
      </c>
      <c r="AX118" s="1912" t="str">
        <f>IF(AX117="","",VLOOKUP(AX117,'シフト記号表 (2)'!$C$6:$L$47,10,FALSE))</f>
        <v/>
      </c>
      <c r="AY118" s="1885" t="str">
        <f>IF(AY117="","",VLOOKUP(AY117,'シフト記号表 (2)'!$C$6:$L$47,10,FALSE))</f>
        <v/>
      </c>
      <c r="AZ118" s="1897" t="str">
        <f>IF(AZ117="","",VLOOKUP(AZ117,'シフト記号表 (2)'!$C$6:$L$47,10,FALSE))</f>
        <v/>
      </c>
      <c r="BA118" s="1897" t="str">
        <f>IF(BA117="","",VLOOKUP(BA117,'シフト記号表 (2)'!$C$6:$L$47,10,FALSE))</f>
        <v/>
      </c>
      <c r="BB118" s="1945">
        <f>IF($BE$3="４週",SUM(W118:AX118),IF($BE$3="暦月",SUM(W118:BA118),""))</f>
        <v>0</v>
      </c>
      <c r="BC118" s="1953"/>
      <c r="BD118" s="1962">
        <f>IF($BE$3="４週",BB118/4,IF($BE$3="暦月",(BB118/($BE$8/7)),""))</f>
        <v>0</v>
      </c>
      <c r="BE118" s="1953"/>
      <c r="BF118" s="1973"/>
      <c r="BG118" s="1978"/>
      <c r="BH118" s="1978"/>
      <c r="BI118" s="1978"/>
      <c r="BJ118" s="1989"/>
    </row>
    <row r="119" spans="2:62" ht="20.25" customHeight="1">
      <c r="B119" s="1742">
        <f>B117+1</f>
        <v>53</v>
      </c>
      <c r="C119" s="1756"/>
      <c r="D119" s="1767"/>
      <c r="E119" s="1774"/>
      <c r="F119" s="1779"/>
      <c r="G119" s="1774"/>
      <c r="H119" s="1779"/>
      <c r="I119" s="1788"/>
      <c r="J119" s="1802"/>
      <c r="K119" s="1808"/>
      <c r="L119" s="1824"/>
      <c r="M119" s="1824"/>
      <c r="N119" s="1767"/>
      <c r="O119" s="1831"/>
      <c r="P119" s="1836"/>
      <c r="Q119" s="1836"/>
      <c r="R119" s="1836"/>
      <c r="S119" s="1847"/>
      <c r="T119" s="1857" t="s">
        <v>770</v>
      </c>
      <c r="U119" s="1864"/>
      <c r="V119" s="1875"/>
      <c r="W119" s="1886"/>
      <c r="X119" s="1898"/>
      <c r="Y119" s="1898"/>
      <c r="Z119" s="1898"/>
      <c r="AA119" s="1898"/>
      <c r="AB119" s="1898"/>
      <c r="AC119" s="1913"/>
      <c r="AD119" s="1886"/>
      <c r="AE119" s="1898"/>
      <c r="AF119" s="1898"/>
      <c r="AG119" s="1898"/>
      <c r="AH119" s="1898"/>
      <c r="AI119" s="1898"/>
      <c r="AJ119" s="1913"/>
      <c r="AK119" s="1886"/>
      <c r="AL119" s="1898"/>
      <c r="AM119" s="1898"/>
      <c r="AN119" s="1898"/>
      <c r="AO119" s="1898"/>
      <c r="AP119" s="1898"/>
      <c r="AQ119" s="1913"/>
      <c r="AR119" s="1886"/>
      <c r="AS119" s="1898"/>
      <c r="AT119" s="1898"/>
      <c r="AU119" s="1898"/>
      <c r="AV119" s="1898"/>
      <c r="AW119" s="1898"/>
      <c r="AX119" s="1913"/>
      <c r="AY119" s="1886"/>
      <c r="AZ119" s="1898"/>
      <c r="BA119" s="1937"/>
      <c r="BB119" s="1944"/>
      <c r="BC119" s="1952"/>
      <c r="BD119" s="1961"/>
      <c r="BE119" s="1967"/>
      <c r="BF119" s="1972"/>
      <c r="BG119" s="1977"/>
      <c r="BH119" s="1977"/>
      <c r="BI119" s="1977"/>
      <c r="BJ119" s="1988"/>
    </row>
    <row r="120" spans="2:62" ht="20.25" customHeight="1">
      <c r="B120" s="1743"/>
      <c r="C120" s="1757"/>
      <c r="D120" s="1768"/>
      <c r="E120" s="1776"/>
      <c r="F120" s="1781">
        <f>C119</f>
        <v>0</v>
      </c>
      <c r="G120" s="1776"/>
      <c r="H120" s="1781">
        <f>I119</f>
        <v>0</v>
      </c>
      <c r="I120" s="1789"/>
      <c r="J120" s="1803"/>
      <c r="K120" s="1809"/>
      <c r="L120" s="1825"/>
      <c r="M120" s="1825"/>
      <c r="N120" s="1768"/>
      <c r="O120" s="1831"/>
      <c r="P120" s="1836"/>
      <c r="Q120" s="1836"/>
      <c r="R120" s="1836"/>
      <c r="S120" s="1847"/>
      <c r="T120" s="1856" t="s">
        <v>128</v>
      </c>
      <c r="U120" s="1863"/>
      <c r="V120" s="1874"/>
      <c r="W120" s="1885" t="str">
        <f>IF(W119="","",VLOOKUP(W119,'シフト記号表 (2)'!$C$6:$L$47,10,FALSE))</f>
        <v/>
      </c>
      <c r="X120" s="1897" t="str">
        <f>IF(X119="","",VLOOKUP(X119,'シフト記号表 (2)'!$C$6:$L$47,10,FALSE))</f>
        <v/>
      </c>
      <c r="Y120" s="1897" t="str">
        <f>IF(Y119="","",VLOOKUP(Y119,'シフト記号表 (2)'!$C$6:$L$47,10,FALSE))</f>
        <v/>
      </c>
      <c r="Z120" s="1897" t="str">
        <f>IF(Z119="","",VLOOKUP(Z119,'シフト記号表 (2)'!$C$6:$L$47,10,FALSE))</f>
        <v/>
      </c>
      <c r="AA120" s="1897" t="str">
        <f>IF(AA119="","",VLOOKUP(AA119,'シフト記号表 (2)'!$C$6:$L$47,10,FALSE))</f>
        <v/>
      </c>
      <c r="AB120" s="1897" t="str">
        <f>IF(AB119="","",VLOOKUP(AB119,'シフト記号表 (2)'!$C$6:$L$47,10,FALSE))</f>
        <v/>
      </c>
      <c r="AC120" s="1912" t="str">
        <f>IF(AC119="","",VLOOKUP(AC119,'シフト記号表 (2)'!$C$6:$L$47,10,FALSE))</f>
        <v/>
      </c>
      <c r="AD120" s="1885" t="str">
        <f>IF(AD119="","",VLOOKUP(AD119,'シフト記号表 (2)'!$C$6:$L$47,10,FALSE))</f>
        <v/>
      </c>
      <c r="AE120" s="1897" t="str">
        <f>IF(AE119="","",VLOOKUP(AE119,'シフト記号表 (2)'!$C$6:$L$47,10,FALSE))</f>
        <v/>
      </c>
      <c r="AF120" s="1897" t="str">
        <f>IF(AF119="","",VLOOKUP(AF119,'シフト記号表 (2)'!$C$6:$L$47,10,FALSE))</f>
        <v/>
      </c>
      <c r="AG120" s="1897" t="str">
        <f>IF(AG119="","",VLOOKUP(AG119,'シフト記号表 (2)'!$C$6:$L$47,10,FALSE))</f>
        <v/>
      </c>
      <c r="AH120" s="1897" t="str">
        <f>IF(AH119="","",VLOOKUP(AH119,'シフト記号表 (2)'!$C$6:$L$47,10,FALSE))</f>
        <v/>
      </c>
      <c r="AI120" s="1897" t="str">
        <f>IF(AI119="","",VLOOKUP(AI119,'シフト記号表 (2)'!$C$6:$L$47,10,FALSE))</f>
        <v/>
      </c>
      <c r="AJ120" s="1912" t="str">
        <f>IF(AJ119="","",VLOOKUP(AJ119,'シフト記号表 (2)'!$C$6:$L$47,10,FALSE))</f>
        <v/>
      </c>
      <c r="AK120" s="1885" t="str">
        <f>IF(AK119="","",VLOOKUP(AK119,'シフト記号表 (2)'!$C$6:$L$47,10,FALSE))</f>
        <v/>
      </c>
      <c r="AL120" s="1897" t="str">
        <f>IF(AL119="","",VLOOKUP(AL119,'シフト記号表 (2)'!$C$6:$L$47,10,FALSE))</f>
        <v/>
      </c>
      <c r="AM120" s="1897" t="str">
        <f>IF(AM119="","",VLOOKUP(AM119,'シフト記号表 (2)'!$C$6:$L$47,10,FALSE))</f>
        <v/>
      </c>
      <c r="AN120" s="1897" t="str">
        <f>IF(AN119="","",VLOOKUP(AN119,'シフト記号表 (2)'!$C$6:$L$47,10,FALSE))</f>
        <v/>
      </c>
      <c r="AO120" s="1897" t="str">
        <f>IF(AO119="","",VLOOKUP(AO119,'シフト記号表 (2)'!$C$6:$L$47,10,FALSE))</f>
        <v/>
      </c>
      <c r="AP120" s="1897" t="str">
        <f>IF(AP119="","",VLOOKUP(AP119,'シフト記号表 (2)'!$C$6:$L$47,10,FALSE))</f>
        <v/>
      </c>
      <c r="AQ120" s="1912" t="str">
        <f>IF(AQ119="","",VLOOKUP(AQ119,'シフト記号表 (2)'!$C$6:$L$47,10,FALSE))</f>
        <v/>
      </c>
      <c r="AR120" s="1885" t="str">
        <f>IF(AR119="","",VLOOKUP(AR119,'シフト記号表 (2)'!$C$6:$L$47,10,FALSE))</f>
        <v/>
      </c>
      <c r="AS120" s="1897" t="str">
        <f>IF(AS119="","",VLOOKUP(AS119,'シフト記号表 (2)'!$C$6:$L$47,10,FALSE))</f>
        <v/>
      </c>
      <c r="AT120" s="1897" t="str">
        <f>IF(AT119="","",VLOOKUP(AT119,'シフト記号表 (2)'!$C$6:$L$47,10,FALSE))</f>
        <v/>
      </c>
      <c r="AU120" s="1897" t="str">
        <f>IF(AU119="","",VLOOKUP(AU119,'シフト記号表 (2)'!$C$6:$L$47,10,FALSE))</f>
        <v/>
      </c>
      <c r="AV120" s="1897" t="str">
        <f>IF(AV119="","",VLOOKUP(AV119,'シフト記号表 (2)'!$C$6:$L$47,10,FALSE))</f>
        <v/>
      </c>
      <c r="AW120" s="1897" t="str">
        <f>IF(AW119="","",VLOOKUP(AW119,'シフト記号表 (2)'!$C$6:$L$47,10,FALSE))</f>
        <v/>
      </c>
      <c r="AX120" s="1912" t="str">
        <f>IF(AX119="","",VLOOKUP(AX119,'シフト記号表 (2)'!$C$6:$L$47,10,FALSE))</f>
        <v/>
      </c>
      <c r="AY120" s="1885" t="str">
        <f>IF(AY119="","",VLOOKUP(AY119,'シフト記号表 (2)'!$C$6:$L$47,10,FALSE))</f>
        <v/>
      </c>
      <c r="AZ120" s="1897" t="str">
        <f>IF(AZ119="","",VLOOKUP(AZ119,'シフト記号表 (2)'!$C$6:$L$47,10,FALSE))</f>
        <v/>
      </c>
      <c r="BA120" s="1897" t="str">
        <f>IF(BA119="","",VLOOKUP(BA119,'シフト記号表 (2)'!$C$6:$L$47,10,FALSE))</f>
        <v/>
      </c>
      <c r="BB120" s="1945">
        <f>IF($BE$3="４週",SUM(W120:AX120),IF($BE$3="暦月",SUM(W120:BA120),""))</f>
        <v>0</v>
      </c>
      <c r="BC120" s="1953"/>
      <c r="BD120" s="1962">
        <f>IF($BE$3="４週",BB120/4,IF($BE$3="暦月",(BB120/($BE$8/7)),""))</f>
        <v>0</v>
      </c>
      <c r="BE120" s="1953"/>
      <c r="BF120" s="1973"/>
      <c r="BG120" s="1978"/>
      <c r="BH120" s="1978"/>
      <c r="BI120" s="1978"/>
      <c r="BJ120" s="1989"/>
    </row>
    <row r="121" spans="2:62" ht="20.25" customHeight="1">
      <c r="B121" s="1742">
        <f>B119+1</f>
        <v>54</v>
      </c>
      <c r="C121" s="1756"/>
      <c r="D121" s="1767"/>
      <c r="E121" s="1774"/>
      <c r="F121" s="1779"/>
      <c r="G121" s="1774"/>
      <c r="H121" s="1779"/>
      <c r="I121" s="1788"/>
      <c r="J121" s="1802"/>
      <c r="K121" s="1808"/>
      <c r="L121" s="1824"/>
      <c r="M121" s="1824"/>
      <c r="N121" s="1767"/>
      <c r="O121" s="1831"/>
      <c r="P121" s="1836"/>
      <c r="Q121" s="1836"/>
      <c r="R121" s="1836"/>
      <c r="S121" s="1847"/>
      <c r="T121" s="1857" t="s">
        <v>770</v>
      </c>
      <c r="U121" s="1864"/>
      <c r="V121" s="1875"/>
      <c r="W121" s="1886"/>
      <c r="X121" s="1898"/>
      <c r="Y121" s="1898"/>
      <c r="Z121" s="1898"/>
      <c r="AA121" s="1898"/>
      <c r="AB121" s="1898"/>
      <c r="AC121" s="1913"/>
      <c r="AD121" s="1886"/>
      <c r="AE121" s="1898"/>
      <c r="AF121" s="1898"/>
      <c r="AG121" s="1898"/>
      <c r="AH121" s="1898"/>
      <c r="AI121" s="1898"/>
      <c r="AJ121" s="1913"/>
      <c r="AK121" s="1886"/>
      <c r="AL121" s="1898"/>
      <c r="AM121" s="1898"/>
      <c r="AN121" s="1898"/>
      <c r="AO121" s="1898"/>
      <c r="AP121" s="1898"/>
      <c r="AQ121" s="1913"/>
      <c r="AR121" s="1886"/>
      <c r="AS121" s="1898"/>
      <c r="AT121" s="1898"/>
      <c r="AU121" s="1898"/>
      <c r="AV121" s="1898"/>
      <c r="AW121" s="1898"/>
      <c r="AX121" s="1913"/>
      <c r="AY121" s="1886"/>
      <c r="AZ121" s="1898"/>
      <c r="BA121" s="1937"/>
      <c r="BB121" s="1944"/>
      <c r="BC121" s="1952"/>
      <c r="BD121" s="1961"/>
      <c r="BE121" s="1967"/>
      <c r="BF121" s="1972"/>
      <c r="BG121" s="1977"/>
      <c r="BH121" s="1977"/>
      <c r="BI121" s="1977"/>
      <c r="BJ121" s="1988"/>
    </row>
    <row r="122" spans="2:62" ht="20.25" customHeight="1">
      <c r="B122" s="1743"/>
      <c r="C122" s="1757"/>
      <c r="D122" s="1768"/>
      <c r="E122" s="1776"/>
      <c r="F122" s="1781">
        <f>C121</f>
        <v>0</v>
      </c>
      <c r="G122" s="1776"/>
      <c r="H122" s="1781">
        <f>I121</f>
        <v>0</v>
      </c>
      <c r="I122" s="1789"/>
      <c r="J122" s="1803"/>
      <c r="K122" s="1809"/>
      <c r="L122" s="1825"/>
      <c r="M122" s="1825"/>
      <c r="N122" s="1768"/>
      <c r="O122" s="1831"/>
      <c r="P122" s="1836"/>
      <c r="Q122" s="1836"/>
      <c r="R122" s="1836"/>
      <c r="S122" s="1847"/>
      <c r="T122" s="1856" t="s">
        <v>128</v>
      </c>
      <c r="U122" s="1863"/>
      <c r="V122" s="1874"/>
      <c r="W122" s="1885" t="str">
        <f>IF(W121="","",VLOOKUP(W121,'シフト記号表 (2)'!$C$6:$L$47,10,FALSE))</f>
        <v/>
      </c>
      <c r="X122" s="1897" t="str">
        <f>IF(X121="","",VLOOKUP(X121,'シフト記号表 (2)'!$C$6:$L$47,10,FALSE))</f>
        <v/>
      </c>
      <c r="Y122" s="1897" t="str">
        <f>IF(Y121="","",VLOOKUP(Y121,'シフト記号表 (2)'!$C$6:$L$47,10,FALSE))</f>
        <v/>
      </c>
      <c r="Z122" s="1897" t="str">
        <f>IF(Z121="","",VLOOKUP(Z121,'シフト記号表 (2)'!$C$6:$L$47,10,FALSE))</f>
        <v/>
      </c>
      <c r="AA122" s="1897" t="str">
        <f>IF(AA121="","",VLOOKUP(AA121,'シフト記号表 (2)'!$C$6:$L$47,10,FALSE))</f>
        <v/>
      </c>
      <c r="AB122" s="1897" t="str">
        <f>IF(AB121="","",VLOOKUP(AB121,'シフト記号表 (2)'!$C$6:$L$47,10,FALSE))</f>
        <v/>
      </c>
      <c r="AC122" s="1912" t="str">
        <f>IF(AC121="","",VLOOKUP(AC121,'シフト記号表 (2)'!$C$6:$L$47,10,FALSE))</f>
        <v/>
      </c>
      <c r="AD122" s="1885" t="str">
        <f>IF(AD121="","",VLOOKUP(AD121,'シフト記号表 (2)'!$C$6:$L$47,10,FALSE))</f>
        <v/>
      </c>
      <c r="AE122" s="1897" t="str">
        <f>IF(AE121="","",VLOOKUP(AE121,'シフト記号表 (2)'!$C$6:$L$47,10,FALSE))</f>
        <v/>
      </c>
      <c r="AF122" s="1897" t="str">
        <f>IF(AF121="","",VLOOKUP(AF121,'シフト記号表 (2)'!$C$6:$L$47,10,FALSE))</f>
        <v/>
      </c>
      <c r="AG122" s="1897" t="str">
        <f>IF(AG121="","",VLOOKUP(AG121,'シフト記号表 (2)'!$C$6:$L$47,10,FALSE))</f>
        <v/>
      </c>
      <c r="AH122" s="1897" t="str">
        <f>IF(AH121="","",VLOOKUP(AH121,'シフト記号表 (2)'!$C$6:$L$47,10,FALSE))</f>
        <v/>
      </c>
      <c r="AI122" s="1897" t="str">
        <f>IF(AI121="","",VLOOKUP(AI121,'シフト記号表 (2)'!$C$6:$L$47,10,FALSE))</f>
        <v/>
      </c>
      <c r="AJ122" s="1912" t="str">
        <f>IF(AJ121="","",VLOOKUP(AJ121,'シフト記号表 (2)'!$C$6:$L$47,10,FALSE))</f>
        <v/>
      </c>
      <c r="AK122" s="1885" t="str">
        <f>IF(AK121="","",VLOOKUP(AK121,'シフト記号表 (2)'!$C$6:$L$47,10,FALSE))</f>
        <v/>
      </c>
      <c r="AL122" s="1897" t="str">
        <f>IF(AL121="","",VLOOKUP(AL121,'シフト記号表 (2)'!$C$6:$L$47,10,FALSE))</f>
        <v/>
      </c>
      <c r="AM122" s="1897" t="str">
        <f>IF(AM121="","",VLOOKUP(AM121,'シフト記号表 (2)'!$C$6:$L$47,10,FALSE))</f>
        <v/>
      </c>
      <c r="AN122" s="1897" t="str">
        <f>IF(AN121="","",VLOOKUP(AN121,'シフト記号表 (2)'!$C$6:$L$47,10,FALSE))</f>
        <v/>
      </c>
      <c r="AO122" s="1897" t="str">
        <f>IF(AO121="","",VLOOKUP(AO121,'シフト記号表 (2)'!$C$6:$L$47,10,FALSE))</f>
        <v/>
      </c>
      <c r="AP122" s="1897" t="str">
        <f>IF(AP121="","",VLOOKUP(AP121,'シフト記号表 (2)'!$C$6:$L$47,10,FALSE))</f>
        <v/>
      </c>
      <c r="AQ122" s="1912" t="str">
        <f>IF(AQ121="","",VLOOKUP(AQ121,'シフト記号表 (2)'!$C$6:$L$47,10,FALSE))</f>
        <v/>
      </c>
      <c r="AR122" s="1885" t="str">
        <f>IF(AR121="","",VLOOKUP(AR121,'シフト記号表 (2)'!$C$6:$L$47,10,FALSE))</f>
        <v/>
      </c>
      <c r="AS122" s="1897" t="str">
        <f>IF(AS121="","",VLOOKUP(AS121,'シフト記号表 (2)'!$C$6:$L$47,10,FALSE))</f>
        <v/>
      </c>
      <c r="AT122" s="1897" t="str">
        <f>IF(AT121="","",VLOOKUP(AT121,'シフト記号表 (2)'!$C$6:$L$47,10,FALSE))</f>
        <v/>
      </c>
      <c r="AU122" s="1897" t="str">
        <f>IF(AU121="","",VLOOKUP(AU121,'シフト記号表 (2)'!$C$6:$L$47,10,FALSE))</f>
        <v/>
      </c>
      <c r="AV122" s="1897" t="str">
        <f>IF(AV121="","",VLOOKUP(AV121,'シフト記号表 (2)'!$C$6:$L$47,10,FALSE))</f>
        <v/>
      </c>
      <c r="AW122" s="1897" t="str">
        <f>IF(AW121="","",VLOOKUP(AW121,'シフト記号表 (2)'!$C$6:$L$47,10,FALSE))</f>
        <v/>
      </c>
      <c r="AX122" s="1912" t="str">
        <f>IF(AX121="","",VLOOKUP(AX121,'シフト記号表 (2)'!$C$6:$L$47,10,FALSE))</f>
        <v/>
      </c>
      <c r="AY122" s="1885" t="str">
        <f>IF(AY121="","",VLOOKUP(AY121,'シフト記号表 (2)'!$C$6:$L$47,10,FALSE))</f>
        <v/>
      </c>
      <c r="AZ122" s="1897" t="str">
        <f>IF(AZ121="","",VLOOKUP(AZ121,'シフト記号表 (2)'!$C$6:$L$47,10,FALSE))</f>
        <v/>
      </c>
      <c r="BA122" s="1897" t="str">
        <f>IF(BA121="","",VLOOKUP(BA121,'シフト記号表 (2)'!$C$6:$L$47,10,FALSE))</f>
        <v/>
      </c>
      <c r="BB122" s="1945">
        <f>IF($BE$3="４週",SUM(W122:AX122),IF($BE$3="暦月",SUM(W122:BA122),""))</f>
        <v>0</v>
      </c>
      <c r="BC122" s="1953"/>
      <c r="BD122" s="1962">
        <f>IF($BE$3="４週",BB122/4,IF($BE$3="暦月",(BB122/($BE$8/7)),""))</f>
        <v>0</v>
      </c>
      <c r="BE122" s="1953"/>
      <c r="BF122" s="1973"/>
      <c r="BG122" s="1978"/>
      <c r="BH122" s="1978"/>
      <c r="BI122" s="1978"/>
      <c r="BJ122" s="1989"/>
    </row>
    <row r="123" spans="2:62" ht="20.25" customHeight="1">
      <c r="B123" s="1742">
        <f>B121+1</f>
        <v>55</v>
      </c>
      <c r="C123" s="1756"/>
      <c r="D123" s="1767"/>
      <c r="E123" s="1774"/>
      <c r="F123" s="1779"/>
      <c r="G123" s="1774"/>
      <c r="H123" s="1779"/>
      <c r="I123" s="1788"/>
      <c r="J123" s="1802"/>
      <c r="K123" s="1808"/>
      <c r="L123" s="1824"/>
      <c r="M123" s="1824"/>
      <c r="N123" s="1767"/>
      <c r="O123" s="1831"/>
      <c r="P123" s="1836"/>
      <c r="Q123" s="1836"/>
      <c r="R123" s="1836"/>
      <c r="S123" s="1847"/>
      <c r="T123" s="1857" t="s">
        <v>770</v>
      </c>
      <c r="U123" s="1864"/>
      <c r="V123" s="1875"/>
      <c r="W123" s="1886"/>
      <c r="X123" s="1898"/>
      <c r="Y123" s="1898"/>
      <c r="Z123" s="1898"/>
      <c r="AA123" s="1898"/>
      <c r="AB123" s="1898"/>
      <c r="AC123" s="1913"/>
      <c r="AD123" s="1886"/>
      <c r="AE123" s="1898"/>
      <c r="AF123" s="1898"/>
      <c r="AG123" s="1898"/>
      <c r="AH123" s="1898"/>
      <c r="AI123" s="1898"/>
      <c r="AJ123" s="1913"/>
      <c r="AK123" s="1886"/>
      <c r="AL123" s="1898"/>
      <c r="AM123" s="1898"/>
      <c r="AN123" s="1898"/>
      <c r="AO123" s="1898"/>
      <c r="AP123" s="1898"/>
      <c r="AQ123" s="1913"/>
      <c r="AR123" s="1886"/>
      <c r="AS123" s="1898"/>
      <c r="AT123" s="1898"/>
      <c r="AU123" s="1898"/>
      <c r="AV123" s="1898"/>
      <c r="AW123" s="1898"/>
      <c r="AX123" s="1913"/>
      <c r="AY123" s="1886"/>
      <c r="AZ123" s="1898"/>
      <c r="BA123" s="1937"/>
      <c r="BB123" s="1944"/>
      <c r="BC123" s="1952"/>
      <c r="BD123" s="1961"/>
      <c r="BE123" s="1967"/>
      <c r="BF123" s="1972"/>
      <c r="BG123" s="1977"/>
      <c r="BH123" s="1977"/>
      <c r="BI123" s="1977"/>
      <c r="BJ123" s="1988"/>
    </row>
    <row r="124" spans="2:62" ht="20.25" customHeight="1">
      <c r="B124" s="1743"/>
      <c r="C124" s="1757"/>
      <c r="D124" s="1768"/>
      <c r="E124" s="1776"/>
      <c r="F124" s="1781">
        <f>C123</f>
        <v>0</v>
      </c>
      <c r="G124" s="1776"/>
      <c r="H124" s="1781">
        <f>I123</f>
        <v>0</v>
      </c>
      <c r="I124" s="1789"/>
      <c r="J124" s="1803"/>
      <c r="K124" s="1809"/>
      <c r="L124" s="1825"/>
      <c r="M124" s="1825"/>
      <c r="N124" s="1768"/>
      <c r="O124" s="1831"/>
      <c r="P124" s="1836"/>
      <c r="Q124" s="1836"/>
      <c r="R124" s="1836"/>
      <c r="S124" s="1847"/>
      <c r="T124" s="1856" t="s">
        <v>128</v>
      </c>
      <c r="U124" s="1863"/>
      <c r="V124" s="1874"/>
      <c r="W124" s="1885" t="str">
        <f>IF(W123="","",VLOOKUP(W123,'シフト記号表 (2)'!$C$6:$L$47,10,FALSE))</f>
        <v/>
      </c>
      <c r="X124" s="1897" t="str">
        <f>IF(X123="","",VLOOKUP(X123,'シフト記号表 (2)'!$C$6:$L$47,10,FALSE))</f>
        <v/>
      </c>
      <c r="Y124" s="1897" t="str">
        <f>IF(Y123="","",VLOOKUP(Y123,'シフト記号表 (2)'!$C$6:$L$47,10,FALSE))</f>
        <v/>
      </c>
      <c r="Z124" s="1897" t="str">
        <f>IF(Z123="","",VLOOKUP(Z123,'シフト記号表 (2)'!$C$6:$L$47,10,FALSE))</f>
        <v/>
      </c>
      <c r="AA124" s="1897" t="str">
        <f>IF(AA123="","",VLOOKUP(AA123,'シフト記号表 (2)'!$C$6:$L$47,10,FALSE))</f>
        <v/>
      </c>
      <c r="AB124" s="1897" t="str">
        <f>IF(AB123="","",VLOOKUP(AB123,'シフト記号表 (2)'!$C$6:$L$47,10,FALSE))</f>
        <v/>
      </c>
      <c r="AC124" s="1912" t="str">
        <f>IF(AC123="","",VLOOKUP(AC123,'シフト記号表 (2)'!$C$6:$L$47,10,FALSE))</f>
        <v/>
      </c>
      <c r="AD124" s="1885" t="str">
        <f>IF(AD123="","",VLOOKUP(AD123,'シフト記号表 (2)'!$C$6:$L$47,10,FALSE))</f>
        <v/>
      </c>
      <c r="AE124" s="1897" t="str">
        <f>IF(AE123="","",VLOOKUP(AE123,'シフト記号表 (2)'!$C$6:$L$47,10,FALSE))</f>
        <v/>
      </c>
      <c r="AF124" s="1897" t="str">
        <f>IF(AF123="","",VLOOKUP(AF123,'シフト記号表 (2)'!$C$6:$L$47,10,FALSE))</f>
        <v/>
      </c>
      <c r="AG124" s="1897" t="str">
        <f>IF(AG123="","",VLOOKUP(AG123,'シフト記号表 (2)'!$C$6:$L$47,10,FALSE))</f>
        <v/>
      </c>
      <c r="AH124" s="1897" t="str">
        <f>IF(AH123="","",VLOOKUP(AH123,'シフト記号表 (2)'!$C$6:$L$47,10,FALSE))</f>
        <v/>
      </c>
      <c r="AI124" s="1897" t="str">
        <f>IF(AI123="","",VLOOKUP(AI123,'シフト記号表 (2)'!$C$6:$L$47,10,FALSE))</f>
        <v/>
      </c>
      <c r="AJ124" s="1912" t="str">
        <f>IF(AJ123="","",VLOOKUP(AJ123,'シフト記号表 (2)'!$C$6:$L$47,10,FALSE))</f>
        <v/>
      </c>
      <c r="AK124" s="1885" t="str">
        <f>IF(AK123="","",VLOOKUP(AK123,'シフト記号表 (2)'!$C$6:$L$47,10,FALSE))</f>
        <v/>
      </c>
      <c r="AL124" s="1897" t="str">
        <f>IF(AL123="","",VLOOKUP(AL123,'シフト記号表 (2)'!$C$6:$L$47,10,FALSE))</f>
        <v/>
      </c>
      <c r="AM124" s="1897" t="str">
        <f>IF(AM123="","",VLOOKUP(AM123,'シフト記号表 (2)'!$C$6:$L$47,10,FALSE))</f>
        <v/>
      </c>
      <c r="AN124" s="1897" t="str">
        <f>IF(AN123="","",VLOOKUP(AN123,'シフト記号表 (2)'!$C$6:$L$47,10,FALSE))</f>
        <v/>
      </c>
      <c r="AO124" s="1897" t="str">
        <f>IF(AO123="","",VLOOKUP(AO123,'シフト記号表 (2)'!$C$6:$L$47,10,FALSE))</f>
        <v/>
      </c>
      <c r="AP124" s="1897" t="str">
        <f>IF(AP123="","",VLOOKUP(AP123,'シフト記号表 (2)'!$C$6:$L$47,10,FALSE))</f>
        <v/>
      </c>
      <c r="AQ124" s="1912" t="str">
        <f>IF(AQ123="","",VLOOKUP(AQ123,'シフト記号表 (2)'!$C$6:$L$47,10,FALSE))</f>
        <v/>
      </c>
      <c r="AR124" s="1885" t="str">
        <f>IF(AR123="","",VLOOKUP(AR123,'シフト記号表 (2)'!$C$6:$L$47,10,FALSE))</f>
        <v/>
      </c>
      <c r="AS124" s="1897" t="str">
        <f>IF(AS123="","",VLOOKUP(AS123,'シフト記号表 (2)'!$C$6:$L$47,10,FALSE))</f>
        <v/>
      </c>
      <c r="AT124" s="1897" t="str">
        <f>IF(AT123="","",VLOOKUP(AT123,'シフト記号表 (2)'!$C$6:$L$47,10,FALSE))</f>
        <v/>
      </c>
      <c r="AU124" s="1897" t="str">
        <f>IF(AU123="","",VLOOKUP(AU123,'シフト記号表 (2)'!$C$6:$L$47,10,FALSE))</f>
        <v/>
      </c>
      <c r="AV124" s="1897" t="str">
        <f>IF(AV123="","",VLOOKUP(AV123,'シフト記号表 (2)'!$C$6:$L$47,10,FALSE))</f>
        <v/>
      </c>
      <c r="AW124" s="1897" t="str">
        <f>IF(AW123="","",VLOOKUP(AW123,'シフト記号表 (2)'!$C$6:$L$47,10,FALSE))</f>
        <v/>
      </c>
      <c r="AX124" s="1912" t="str">
        <f>IF(AX123="","",VLOOKUP(AX123,'シフト記号表 (2)'!$C$6:$L$47,10,FALSE))</f>
        <v/>
      </c>
      <c r="AY124" s="1885" t="str">
        <f>IF(AY123="","",VLOOKUP(AY123,'シフト記号表 (2)'!$C$6:$L$47,10,FALSE))</f>
        <v/>
      </c>
      <c r="AZ124" s="1897" t="str">
        <f>IF(AZ123="","",VLOOKUP(AZ123,'シフト記号表 (2)'!$C$6:$L$47,10,FALSE))</f>
        <v/>
      </c>
      <c r="BA124" s="1897" t="str">
        <f>IF(BA123="","",VLOOKUP(BA123,'シフト記号表 (2)'!$C$6:$L$47,10,FALSE))</f>
        <v/>
      </c>
      <c r="BB124" s="1945">
        <f>IF($BE$3="４週",SUM(W124:AX124),IF($BE$3="暦月",SUM(W124:BA124),""))</f>
        <v>0</v>
      </c>
      <c r="BC124" s="1953"/>
      <c r="BD124" s="1962">
        <f>IF($BE$3="４週",BB124/4,IF($BE$3="暦月",(BB124/($BE$8/7)),""))</f>
        <v>0</v>
      </c>
      <c r="BE124" s="1953"/>
      <c r="BF124" s="1973"/>
      <c r="BG124" s="1978"/>
      <c r="BH124" s="1978"/>
      <c r="BI124" s="1978"/>
      <c r="BJ124" s="1989"/>
    </row>
    <row r="125" spans="2:62" ht="20.25" customHeight="1">
      <c r="B125" s="1742">
        <f>B123+1</f>
        <v>56</v>
      </c>
      <c r="C125" s="1756"/>
      <c r="D125" s="1767"/>
      <c r="E125" s="1774"/>
      <c r="F125" s="1779"/>
      <c r="G125" s="1774"/>
      <c r="H125" s="1779"/>
      <c r="I125" s="1788"/>
      <c r="J125" s="1802"/>
      <c r="K125" s="1808"/>
      <c r="L125" s="1824"/>
      <c r="M125" s="1824"/>
      <c r="N125" s="1767"/>
      <c r="O125" s="1831"/>
      <c r="P125" s="1836"/>
      <c r="Q125" s="1836"/>
      <c r="R125" s="1836"/>
      <c r="S125" s="1847"/>
      <c r="T125" s="1857" t="s">
        <v>770</v>
      </c>
      <c r="U125" s="1864"/>
      <c r="V125" s="1875"/>
      <c r="W125" s="1886"/>
      <c r="X125" s="1898"/>
      <c r="Y125" s="1898"/>
      <c r="Z125" s="1898"/>
      <c r="AA125" s="1898"/>
      <c r="AB125" s="1898"/>
      <c r="AC125" s="1913"/>
      <c r="AD125" s="1886"/>
      <c r="AE125" s="1898"/>
      <c r="AF125" s="1898"/>
      <c r="AG125" s="1898"/>
      <c r="AH125" s="1898"/>
      <c r="AI125" s="1898"/>
      <c r="AJ125" s="1913"/>
      <c r="AK125" s="1886"/>
      <c r="AL125" s="1898"/>
      <c r="AM125" s="1898"/>
      <c r="AN125" s="1898"/>
      <c r="AO125" s="1898"/>
      <c r="AP125" s="1898"/>
      <c r="AQ125" s="1913"/>
      <c r="AR125" s="1886"/>
      <c r="AS125" s="1898"/>
      <c r="AT125" s="1898"/>
      <c r="AU125" s="1898"/>
      <c r="AV125" s="1898"/>
      <c r="AW125" s="1898"/>
      <c r="AX125" s="1913"/>
      <c r="AY125" s="1886"/>
      <c r="AZ125" s="1898"/>
      <c r="BA125" s="1937"/>
      <c r="BB125" s="1944"/>
      <c r="BC125" s="1952"/>
      <c r="BD125" s="1961"/>
      <c r="BE125" s="1967"/>
      <c r="BF125" s="1972"/>
      <c r="BG125" s="1977"/>
      <c r="BH125" s="1977"/>
      <c r="BI125" s="1977"/>
      <c r="BJ125" s="1988"/>
    </row>
    <row r="126" spans="2:62" ht="20.25" customHeight="1">
      <c r="B126" s="1743"/>
      <c r="C126" s="1757"/>
      <c r="D126" s="1768"/>
      <c r="E126" s="1776"/>
      <c r="F126" s="1781">
        <f>C125</f>
        <v>0</v>
      </c>
      <c r="G126" s="1776"/>
      <c r="H126" s="1781">
        <f>I125</f>
        <v>0</v>
      </c>
      <c r="I126" s="1789"/>
      <c r="J126" s="1803"/>
      <c r="K126" s="1809"/>
      <c r="L126" s="1825"/>
      <c r="M126" s="1825"/>
      <c r="N126" s="1768"/>
      <c r="O126" s="1831"/>
      <c r="P126" s="1836"/>
      <c r="Q126" s="1836"/>
      <c r="R126" s="1836"/>
      <c r="S126" s="1847"/>
      <c r="T126" s="1856" t="s">
        <v>128</v>
      </c>
      <c r="U126" s="1863"/>
      <c r="V126" s="1874"/>
      <c r="W126" s="1885" t="str">
        <f>IF(W125="","",VLOOKUP(W125,'シフト記号表 (2)'!$C$6:$L$47,10,FALSE))</f>
        <v/>
      </c>
      <c r="X126" s="1897" t="str">
        <f>IF(X125="","",VLOOKUP(X125,'シフト記号表 (2)'!$C$6:$L$47,10,FALSE))</f>
        <v/>
      </c>
      <c r="Y126" s="1897" t="str">
        <f>IF(Y125="","",VLOOKUP(Y125,'シフト記号表 (2)'!$C$6:$L$47,10,FALSE))</f>
        <v/>
      </c>
      <c r="Z126" s="1897" t="str">
        <f>IF(Z125="","",VLOOKUP(Z125,'シフト記号表 (2)'!$C$6:$L$47,10,FALSE))</f>
        <v/>
      </c>
      <c r="AA126" s="1897" t="str">
        <f>IF(AA125="","",VLOOKUP(AA125,'シフト記号表 (2)'!$C$6:$L$47,10,FALSE))</f>
        <v/>
      </c>
      <c r="AB126" s="1897" t="str">
        <f>IF(AB125="","",VLOOKUP(AB125,'シフト記号表 (2)'!$C$6:$L$47,10,FALSE))</f>
        <v/>
      </c>
      <c r="AC126" s="1912" t="str">
        <f>IF(AC125="","",VLOOKUP(AC125,'シフト記号表 (2)'!$C$6:$L$47,10,FALSE))</f>
        <v/>
      </c>
      <c r="AD126" s="1885" t="str">
        <f>IF(AD125="","",VLOOKUP(AD125,'シフト記号表 (2)'!$C$6:$L$47,10,FALSE))</f>
        <v/>
      </c>
      <c r="AE126" s="1897" t="str">
        <f>IF(AE125="","",VLOOKUP(AE125,'シフト記号表 (2)'!$C$6:$L$47,10,FALSE))</f>
        <v/>
      </c>
      <c r="AF126" s="1897" t="str">
        <f>IF(AF125="","",VLOOKUP(AF125,'シフト記号表 (2)'!$C$6:$L$47,10,FALSE))</f>
        <v/>
      </c>
      <c r="AG126" s="1897" t="str">
        <f>IF(AG125="","",VLOOKUP(AG125,'シフト記号表 (2)'!$C$6:$L$47,10,FALSE))</f>
        <v/>
      </c>
      <c r="AH126" s="1897" t="str">
        <f>IF(AH125="","",VLOOKUP(AH125,'シフト記号表 (2)'!$C$6:$L$47,10,FALSE))</f>
        <v/>
      </c>
      <c r="AI126" s="1897" t="str">
        <f>IF(AI125="","",VLOOKUP(AI125,'シフト記号表 (2)'!$C$6:$L$47,10,FALSE))</f>
        <v/>
      </c>
      <c r="AJ126" s="1912" t="str">
        <f>IF(AJ125="","",VLOOKUP(AJ125,'シフト記号表 (2)'!$C$6:$L$47,10,FALSE))</f>
        <v/>
      </c>
      <c r="AK126" s="1885" t="str">
        <f>IF(AK125="","",VLOOKUP(AK125,'シフト記号表 (2)'!$C$6:$L$47,10,FALSE))</f>
        <v/>
      </c>
      <c r="AL126" s="1897" t="str">
        <f>IF(AL125="","",VLOOKUP(AL125,'シフト記号表 (2)'!$C$6:$L$47,10,FALSE))</f>
        <v/>
      </c>
      <c r="AM126" s="1897" t="str">
        <f>IF(AM125="","",VLOOKUP(AM125,'シフト記号表 (2)'!$C$6:$L$47,10,FALSE))</f>
        <v/>
      </c>
      <c r="AN126" s="1897" t="str">
        <f>IF(AN125="","",VLOOKUP(AN125,'シフト記号表 (2)'!$C$6:$L$47,10,FALSE))</f>
        <v/>
      </c>
      <c r="AO126" s="1897" t="str">
        <f>IF(AO125="","",VLOOKUP(AO125,'シフト記号表 (2)'!$C$6:$L$47,10,FALSE))</f>
        <v/>
      </c>
      <c r="AP126" s="1897" t="str">
        <f>IF(AP125="","",VLOOKUP(AP125,'シフト記号表 (2)'!$C$6:$L$47,10,FALSE))</f>
        <v/>
      </c>
      <c r="AQ126" s="1912" t="str">
        <f>IF(AQ125="","",VLOOKUP(AQ125,'シフト記号表 (2)'!$C$6:$L$47,10,FALSE))</f>
        <v/>
      </c>
      <c r="AR126" s="1885" t="str">
        <f>IF(AR125="","",VLOOKUP(AR125,'シフト記号表 (2)'!$C$6:$L$47,10,FALSE))</f>
        <v/>
      </c>
      <c r="AS126" s="1897" t="str">
        <f>IF(AS125="","",VLOOKUP(AS125,'シフト記号表 (2)'!$C$6:$L$47,10,FALSE))</f>
        <v/>
      </c>
      <c r="AT126" s="1897" t="str">
        <f>IF(AT125="","",VLOOKUP(AT125,'シフト記号表 (2)'!$C$6:$L$47,10,FALSE))</f>
        <v/>
      </c>
      <c r="AU126" s="1897" t="str">
        <f>IF(AU125="","",VLOOKUP(AU125,'シフト記号表 (2)'!$C$6:$L$47,10,FALSE))</f>
        <v/>
      </c>
      <c r="AV126" s="1897" t="str">
        <f>IF(AV125="","",VLOOKUP(AV125,'シフト記号表 (2)'!$C$6:$L$47,10,FALSE))</f>
        <v/>
      </c>
      <c r="AW126" s="1897" t="str">
        <f>IF(AW125="","",VLOOKUP(AW125,'シフト記号表 (2)'!$C$6:$L$47,10,FALSE))</f>
        <v/>
      </c>
      <c r="AX126" s="1912" t="str">
        <f>IF(AX125="","",VLOOKUP(AX125,'シフト記号表 (2)'!$C$6:$L$47,10,FALSE))</f>
        <v/>
      </c>
      <c r="AY126" s="1885" t="str">
        <f>IF(AY125="","",VLOOKUP(AY125,'シフト記号表 (2)'!$C$6:$L$47,10,FALSE))</f>
        <v/>
      </c>
      <c r="AZ126" s="1897" t="str">
        <f>IF(AZ125="","",VLOOKUP(AZ125,'シフト記号表 (2)'!$C$6:$L$47,10,FALSE))</f>
        <v/>
      </c>
      <c r="BA126" s="1897" t="str">
        <f>IF(BA125="","",VLOOKUP(BA125,'シフト記号表 (2)'!$C$6:$L$47,10,FALSE))</f>
        <v/>
      </c>
      <c r="BB126" s="1945">
        <f>IF($BE$3="４週",SUM(W126:AX126),IF($BE$3="暦月",SUM(W126:BA126),""))</f>
        <v>0</v>
      </c>
      <c r="BC126" s="1953"/>
      <c r="BD126" s="1962">
        <f>IF($BE$3="４週",BB126/4,IF($BE$3="暦月",(BB126/($BE$8/7)),""))</f>
        <v>0</v>
      </c>
      <c r="BE126" s="1953"/>
      <c r="BF126" s="1973"/>
      <c r="BG126" s="1978"/>
      <c r="BH126" s="1978"/>
      <c r="BI126" s="1978"/>
      <c r="BJ126" s="1989"/>
    </row>
    <row r="127" spans="2:62" ht="20.25" customHeight="1">
      <c r="B127" s="1742">
        <f>B125+1</f>
        <v>57</v>
      </c>
      <c r="C127" s="1756"/>
      <c r="D127" s="1767"/>
      <c r="E127" s="1774"/>
      <c r="F127" s="1779"/>
      <c r="G127" s="1774"/>
      <c r="H127" s="1779"/>
      <c r="I127" s="1788"/>
      <c r="J127" s="1802"/>
      <c r="K127" s="1808"/>
      <c r="L127" s="1824"/>
      <c r="M127" s="1824"/>
      <c r="N127" s="1767"/>
      <c r="O127" s="1831"/>
      <c r="P127" s="1836"/>
      <c r="Q127" s="1836"/>
      <c r="R127" s="1836"/>
      <c r="S127" s="1847"/>
      <c r="T127" s="1857" t="s">
        <v>770</v>
      </c>
      <c r="U127" s="1864"/>
      <c r="V127" s="1875"/>
      <c r="W127" s="1886"/>
      <c r="X127" s="1898"/>
      <c r="Y127" s="1898"/>
      <c r="Z127" s="1898"/>
      <c r="AA127" s="1898"/>
      <c r="AB127" s="1898"/>
      <c r="AC127" s="1913"/>
      <c r="AD127" s="1886"/>
      <c r="AE127" s="1898"/>
      <c r="AF127" s="1898"/>
      <c r="AG127" s="1898"/>
      <c r="AH127" s="1898"/>
      <c r="AI127" s="1898"/>
      <c r="AJ127" s="1913"/>
      <c r="AK127" s="1886"/>
      <c r="AL127" s="1898"/>
      <c r="AM127" s="1898"/>
      <c r="AN127" s="1898"/>
      <c r="AO127" s="1898"/>
      <c r="AP127" s="1898"/>
      <c r="AQ127" s="1913"/>
      <c r="AR127" s="1886"/>
      <c r="AS127" s="1898"/>
      <c r="AT127" s="1898"/>
      <c r="AU127" s="1898"/>
      <c r="AV127" s="1898"/>
      <c r="AW127" s="1898"/>
      <c r="AX127" s="1913"/>
      <c r="AY127" s="1886"/>
      <c r="AZ127" s="1898"/>
      <c r="BA127" s="1937"/>
      <c r="BB127" s="1944"/>
      <c r="BC127" s="1952"/>
      <c r="BD127" s="1961"/>
      <c r="BE127" s="1967"/>
      <c r="BF127" s="1972"/>
      <c r="BG127" s="1977"/>
      <c r="BH127" s="1977"/>
      <c r="BI127" s="1977"/>
      <c r="BJ127" s="1988"/>
    </row>
    <row r="128" spans="2:62" ht="20.25" customHeight="1">
      <c r="B128" s="1743"/>
      <c r="C128" s="1757"/>
      <c r="D128" s="1768"/>
      <c r="E128" s="1776"/>
      <c r="F128" s="1781">
        <f>C127</f>
        <v>0</v>
      </c>
      <c r="G128" s="1776"/>
      <c r="H128" s="1781">
        <f>I127</f>
        <v>0</v>
      </c>
      <c r="I128" s="1789"/>
      <c r="J128" s="1803"/>
      <c r="K128" s="1809"/>
      <c r="L128" s="1825"/>
      <c r="M128" s="1825"/>
      <c r="N128" s="1768"/>
      <c r="O128" s="1831"/>
      <c r="P128" s="1836"/>
      <c r="Q128" s="1836"/>
      <c r="R128" s="1836"/>
      <c r="S128" s="1847"/>
      <c r="T128" s="1856" t="s">
        <v>128</v>
      </c>
      <c r="U128" s="1863"/>
      <c r="V128" s="1874"/>
      <c r="W128" s="1885" t="str">
        <f>IF(W127="","",VLOOKUP(W127,'シフト記号表 (2)'!$C$6:$L$47,10,FALSE))</f>
        <v/>
      </c>
      <c r="X128" s="1897" t="str">
        <f>IF(X127="","",VLOOKUP(X127,'シフト記号表 (2)'!$C$6:$L$47,10,FALSE))</f>
        <v/>
      </c>
      <c r="Y128" s="1897" t="str">
        <f>IF(Y127="","",VLOOKUP(Y127,'シフト記号表 (2)'!$C$6:$L$47,10,FALSE))</f>
        <v/>
      </c>
      <c r="Z128" s="1897" t="str">
        <f>IF(Z127="","",VLOOKUP(Z127,'シフト記号表 (2)'!$C$6:$L$47,10,FALSE))</f>
        <v/>
      </c>
      <c r="AA128" s="1897" t="str">
        <f>IF(AA127="","",VLOOKUP(AA127,'シフト記号表 (2)'!$C$6:$L$47,10,FALSE))</f>
        <v/>
      </c>
      <c r="AB128" s="1897" t="str">
        <f>IF(AB127="","",VLOOKUP(AB127,'シフト記号表 (2)'!$C$6:$L$47,10,FALSE))</f>
        <v/>
      </c>
      <c r="AC128" s="1912" t="str">
        <f>IF(AC127="","",VLOOKUP(AC127,'シフト記号表 (2)'!$C$6:$L$47,10,FALSE))</f>
        <v/>
      </c>
      <c r="AD128" s="1885" t="str">
        <f>IF(AD127="","",VLOOKUP(AD127,'シフト記号表 (2)'!$C$6:$L$47,10,FALSE))</f>
        <v/>
      </c>
      <c r="AE128" s="1897" t="str">
        <f>IF(AE127="","",VLOOKUP(AE127,'シフト記号表 (2)'!$C$6:$L$47,10,FALSE))</f>
        <v/>
      </c>
      <c r="AF128" s="1897" t="str">
        <f>IF(AF127="","",VLOOKUP(AF127,'シフト記号表 (2)'!$C$6:$L$47,10,FALSE))</f>
        <v/>
      </c>
      <c r="AG128" s="1897" t="str">
        <f>IF(AG127="","",VLOOKUP(AG127,'シフト記号表 (2)'!$C$6:$L$47,10,FALSE))</f>
        <v/>
      </c>
      <c r="AH128" s="1897" t="str">
        <f>IF(AH127="","",VLOOKUP(AH127,'シフト記号表 (2)'!$C$6:$L$47,10,FALSE))</f>
        <v/>
      </c>
      <c r="AI128" s="1897" t="str">
        <f>IF(AI127="","",VLOOKUP(AI127,'シフト記号表 (2)'!$C$6:$L$47,10,FALSE))</f>
        <v/>
      </c>
      <c r="AJ128" s="1912" t="str">
        <f>IF(AJ127="","",VLOOKUP(AJ127,'シフト記号表 (2)'!$C$6:$L$47,10,FALSE))</f>
        <v/>
      </c>
      <c r="AK128" s="1885" t="str">
        <f>IF(AK127="","",VLOOKUP(AK127,'シフト記号表 (2)'!$C$6:$L$47,10,FALSE))</f>
        <v/>
      </c>
      <c r="AL128" s="1897" t="str">
        <f>IF(AL127="","",VLOOKUP(AL127,'シフト記号表 (2)'!$C$6:$L$47,10,FALSE))</f>
        <v/>
      </c>
      <c r="AM128" s="1897" t="str">
        <f>IF(AM127="","",VLOOKUP(AM127,'シフト記号表 (2)'!$C$6:$L$47,10,FALSE))</f>
        <v/>
      </c>
      <c r="AN128" s="1897" t="str">
        <f>IF(AN127="","",VLOOKUP(AN127,'シフト記号表 (2)'!$C$6:$L$47,10,FALSE))</f>
        <v/>
      </c>
      <c r="AO128" s="1897" t="str">
        <f>IF(AO127="","",VLOOKUP(AO127,'シフト記号表 (2)'!$C$6:$L$47,10,FALSE))</f>
        <v/>
      </c>
      <c r="AP128" s="1897" t="str">
        <f>IF(AP127="","",VLOOKUP(AP127,'シフト記号表 (2)'!$C$6:$L$47,10,FALSE))</f>
        <v/>
      </c>
      <c r="AQ128" s="1912" t="str">
        <f>IF(AQ127="","",VLOOKUP(AQ127,'シフト記号表 (2)'!$C$6:$L$47,10,FALSE))</f>
        <v/>
      </c>
      <c r="AR128" s="1885" t="str">
        <f>IF(AR127="","",VLOOKUP(AR127,'シフト記号表 (2)'!$C$6:$L$47,10,FALSE))</f>
        <v/>
      </c>
      <c r="AS128" s="1897" t="str">
        <f>IF(AS127="","",VLOOKUP(AS127,'シフト記号表 (2)'!$C$6:$L$47,10,FALSE))</f>
        <v/>
      </c>
      <c r="AT128" s="1897" t="str">
        <f>IF(AT127="","",VLOOKUP(AT127,'シフト記号表 (2)'!$C$6:$L$47,10,FALSE))</f>
        <v/>
      </c>
      <c r="AU128" s="1897" t="str">
        <f>IF(AU127="","",VLOOKUP(AU127,'シフト記号表 (2)'!$C$6:$L$47,10,FALSE))</f>
        <v/>
      </c>
      <c r="AV128" s="1897" t="str">
        <f>IF(AV127="","",VLOOKUP(AV127,'シフト記号表 (2)'!$C$6:$L$47,10,FALSE))</f>
        <v/>
      </c>
      <c r="AW128" s="1897" t="str">
        <f>IF(AW127="","",VLOOKUP(AW127,'シフト記号表 (2)'!$C$6:$L$47,10,FALSE))</f>
        <v/>
      </c>
      <c r="AX128" s="1912" t="str">
        <f>IF(AX127="","",VLOOKUP(AX127,'シフト記号表 (2)'!$C$6:$L$47,10,FALSE))</f>
        <v/>
      </c>
      <c r="AY128" s="1885" t="str">
        <f>IF(AY127="","",VLOOKUP(AY127,'シフト記号表 (2)'!$C$6:$L$47,10,FALSE))</f>
        <v/>
      </c>
      <c r="AZ128" s="1897" t="str">
        <f>IF(AZ127="","",VLOOKUP(AZ127,'シフト記号表 (2)'!$C$6:$L$47,10,FALSE))</f>
        <v/>
      </c>
      <c r="BA128" s="1897" t="str">
        <f>IF(BA127="","",VLOOKUP(BA127,'シフト記号表 (2)'!$C$6:$L$47,10,FALSE))</f>
        <v/>
      </c>
      <c r="BB128" s="1945">
        <f>IF($BE$3="４週",SUM(W128:AX128),IF($BE$3="暦月",SUM(W128:BA128),""))</f>
        <v>0</v>
      </c>
      <c r="BC128" s="1953"/>
      <c r="BD128" s="1962">
        <f>IF($BE$3="４週",BB128/4,IF($BE$3="暦月",(BB128/($BE$8/7)),""))</f>
        <v>0</v>
      </c>
      <c r="BE128" s="1953"/>
      <c r="BF128" s="1973"/>
      <c r="BG128" s="1978"/>
      <c r="BH128" s="1978"/>
      <c r="BI128" s="1978"/>
      <c r="BJ128" s="1989"/>
    </row>
    <row r="129" spans="2:62" ht="20.25" customHeight="1">
      <c r="B129" s="1742">
        <f>B127+1</f>
        <v>58</v>
      </c>
      <c r="C129" s="1756"/>
      <c r="D129" s="1767"/>
      <c r="E129" s="1774"/>
      <c r="F129" s="1779"/>
      <c r="G129" s="1774"/>
      <c r="H129" s="1779"/>
      <c r="I129" s="1788"/>
      <c r="J129" s="1802"/>
      <c r="K129" s="1808"/>
      <c r="L129" s="1824"/>
      <c r="M129" s="1824"/>
      <c r="N129" s="1767"/>
      <c r="O129" s="1831"/>
      <c r="P129" s="1836"/>
      <c r="Q129" s="1836"/>
      <c r="R129" s="1836"/>
      <c r="S129" s="1847"/>
      <c r="T129" s="1857" t="s">
        <v>770</v>
      </c>
      <c r="U129" s="1864"/>
      <c r="V129" s="1875"/>
      <c r="W129" s="1886"/>
      <c r="X129" s="1898"/>
      <c r="Y129" s="1898"/>
      <c r="Z129" s="1898"/>
      <c r="AA129" s="1898"/>
      <c r="AB129" s="1898"/>
      <c r="AC129" s="1913"/>
      <c r="AD129" s="1886"/>
      <c r="AE129" s="1898"/>
      <c r="AF129" s="1898"/>
      <c r="AG129" s="1898"/>
      <c r="AH129" s="1898"/>
      <c r="AI129" s="1898"/>
      <c r="AJ129" s="1913"/>
      <c r="AK129" s="1886"/>
      <c r="AL129" s="1898"/>
      <c r="AM129" s="1898"/>
      <c r="AN129" s="1898"/>
      <c r="AO129" s="1898"/>
      <c r="AP129" s="1898"/>
      <c r="AQ129" s="1913"/>
      <c r="AR129" s="1886"/>
      <c r="AS129" s="1898"/>
      <c r="AT129" s="1898"/>
      <c r="AU129" s="1898"/>
      <c r="AV129" s="1898"/>
      <c r="AW129" s="1898"/>
      <c r="AX129" s="1913"/>
      <c r="AY129" s="1886"/>
      <c r="AZ129" s="1898"/>
      <c r="BA129" s="1937"/>
      <c r="BB129" s="1944"/>
      <c r="BC129" s="1952"/>
      <c r="BD129" s="1961"/>
      <c r="BE129" s="1967"/>
      <c r="BF129" s="1972"/>
      <c r="BG129" s="1977"/>
      <c r="BH129" s="1977"/>
      <c r="BI129" s="1977"/>
      <c r="BJ129" s="1988"/>
    </row>
    <row r="130" spans="2:62" ht="20.25" customHeight="1">
      <c r="B130" s="1743"/>
      <c r="C130" s="1757"/>
      <c r="D130" s="1768"/>
      <c r="E130" s="1776"/>
      <c r="F130" s="1781">
        <f>C129</f>
        <v>0</v>
      </c>
      <c r="G130" s="1776"/>
      <c r="H130" s="1781">
        <f>I129</f>
        <v>0</v>
      </c>
      <c r="I130" s="1789"/>
      <c r="J130" s="1803"/>
      <c r="K130" s="1809"/>
      <c r="L130" s="1825"/>
      <c r="M130" s="1825"/>
      <c r="N130" s="1768"/>
      <c r="O130" s="1831"/>
      <c r="P130" s="1836"/>
      <c r="Q130" s="1836"/>
      <c r="R130" s="1836"/>
      <c r="S130" s="1847"/>
      <c r="T130" s="1856" t="s">
        <v>128</v>
      </c>
      <c r="U130" s="1863"/>
      <c r="V130" s="1874"/>
      <c r="W130" s="1885" t="str">
        <f>IF(W129="","",VLOOKUP(W129,'シフト記号表 (2)'!$C$6:$L$47,10,FALSE))</f>
        <v/>
      </c>
      <c r="X130" s="1897" t="str">
        <f>IF(X129="","",VLOOKUP(X129,'シフト記号表 (2)'!$C$6:$L$47,10,FALSE))</f>
        <v/>
      </c>
      <c r="Y130" s="1897" t="str">
        <f>IF(Y129="","",VLOOKUP(Y129,'シフト記号表 (2)'!$C$6:$L$47,10,FALSE))</f>
        <v/>
      </c>
      <c r="Z130" s="1897" t="str">
        <f>IF(Z129="","",VLOOKUP(Z129,'シフト記号表 (2)'!$C$6:$L$47,10,FALSE))</f>
        <v/>
      </c>
      <c r="AA130" s="1897" t="str">
        <f>IF(AA129="","",VLOOKUP(AA129,'シフト記号表 (2)'!$C$6:$L$47,10,FALSE))</f>
        <v/>
      </c>
      <c r="AB130" s="1897" t="str">
        <f>IF(AB129="","",VLOOKUP(AB129,'シフト記号表 (2)'!$C$6:$L$47,10,FALSE))</f>
        <v/>
      </c>
      <c r="AC130" s="1912" t="str">
        <f>IF(AC129="","",VLOOKUP(AC129,'シフト記号表 (2)'!$C$6:$L$47,10,FALSE))</f>
        <v/>
      </c>
      <c r="AD130" s="1885" t="str">
        <f>IF(AD129="","",VLOOKUP(AD129,'シフト記号表 (2)'!$C$6:$L$47,10,FALSE))</f>
        <v/>
      </c>
      <c r="AE130" s="1897" t="str">
        <f>IF(AE129="","",VLOOKUP(AE129,'シフト記号表 (2)'!$C$6:$L$47,10,FALSE))</f>
        <v/>
      </c>
      <c r="AF130" s="1897" t="str">
        <f>IF(AF129="","",VLOOKUP(AF129,'シフト記号表 (2)'!$C$6:$L$47,10,FALSE))</f>
        <v/>
      </c>
      <c r="AG130" s="1897" t="str">
        <f>IF(AG129="","",VLOOKUP(AG129,'シフト記号表 (2)'!$C$6:$L$47,10,FALSE))</f>
        <v/>
      </c>
      <c r="AH130" s="1897" t="str">
        <f>IF(AH129="","",VLOOKUP(AH129,'シフト記号表 (2)'!$C$6:$L$47,10,FALSE))</f>
        <v/>
      </c>
      <c r="AI130" s="1897" t="str">
        <f>IF(AI129="","",VLOOKUP(AI129,'シフト記号表 (2)'!$C$6:$L$47,10,FALSE))</f>
        <v/>
      </c>
      <c r="AJ130" s="1912" t="str">
        <f>IF(AJ129="","",VLOOKUP(AJ129,'シフト記号表 (2)'!$C$6:$L$47,10,FALSE))</f>
        <v/>
      </c>
      <c r="AK130" s="1885" t="str">
        <f>IF(AK129="","",VLOOKUP(AK129,'シフト記号表 (2)'!$C$6:$L$47,10,FALSE))</f>
        <v/>
      </c>
      <c r="AL130" s="1897" t="str">
        <f>IF(AL129="","",VLOOKUP(AL129,'シフト記号表 (2)'!$C$6:$L$47,10,FALSE))</f>
        <v/>
      </c>
      <c r="AM130" s="1897" t="str">
        <f>IF(AM129="","",VLOOKUP(AM129,'シフト記号表 (2)'!$C$6:$L$47,10,FALSE))</f>
        <v/>
      </c>
      <c r="AN130" s="1897" t="str">
        <f>IF(AN129="","",VLOOKUP(AN129,'シフト記号表 (2)'!$C$6:$L$47,10,FALSE))</f>
        <v/>
      </c>
      <c r="AO130" s="1897" t="str">
        <f>IF(AO129="","",VLOOKUP(AO129,'シフト記号表 (2)'!$C$6:$L$47,10,FALSE))</f>
        <v/>
      </c>
      <c r="AP130" s="1897" t="str">
        <f>IF(AP129="","",VLOOKUP(AP129,'シフト記号表 (2)'!$C$6:$L$47,10,FALSE))</f>
        <v/>
      </c>
      <c r="AQ130" s="1912" t="str">
        <f>IF(AQ129="","",VLOOKUP(AQ129,'シフト記号表 (2)'!$C$6:$L$47,10,FALSE))</f>
        <v/>
      </c>
      <c r="AR130" s="1885" t="str">
        <f>IF(AR129="","",VLOOKUP(AR129,'シフト記号表 (2)'!$C$6:$L$47,10,FALSE))</f>
        <v/>
      </c>
      <c r="AS130" s="1897" t="str">
        <f>IF(AS129="","",VLOOKUP(AS129,'シフト記号表 (2)'!$C$6:$L$47,10,FALSE))</f>
        <v/>
      </c>
      <c r="AT130" s="1897" t="str">
        <f>IF(AT129="","",VLOOKUP(AT129,'シフト記号表 (2)'!$C$6:$L$47,10,FALSE))</f>
        <v/>
      </c>
      <c r="AU130" s="1897" t="str">
        <f>IF(AU129="","",VLOOKUP(AU129,'シフト記号表 (2)'!$C$6:$L$47,10,FALSE))</f>
        <v/>
      </c>
      <c r="AV130" s="1897" t="str">
        <f>IF(AV129="","",VLOOKUP(AV129,'シフト記号表 (2)'!$C$6:$L$47,10,FALSE))</f>
        <v/>
      </c>
      <c r="AW130" s="1897" t="str">
        <f>IF(AW129="","",VLOOKUP(AW129,'シフト記号表 (2)'!$C$6:$L$47,10,FALSE))</f>
        <v/>
      </c>
      <c r="AX130" s="1912" t="str">
        <f>IF(AX129="","",VLOOKUP(AX129,'シフト記号表 (2)'!$C$6:$L$47,10,FALSE))</f>
        <v/>
      </c>
      <c r="AY130" s="1885" t="str">
        <f>IF(AY129="","",VLOOKUP(AY129,'シフト記号表 (2)'!$C$6:$L$47,10,FALSE))</f>
        <v/>
      </c>
      <c r="AZ130" s="1897" t="str">
        <f>IF(AZ129="","",VLOOKUP(AZ129,'シフト記号表 (2)'!$C$6:$L$47,10,FALSE))</f>
        <v/>
      </c>
      <c r="BA130" s="1897" t="str">
        <f>IF(BA129="","",VLOOKUP(BA129,'シフト記号表 (2)'!$C$6:$L$47,10,FALSE))</f>
        <v/>
      </c>
      <c r="BB130" s="1945">
        <f>IF($BE$3="４週",SUM(W130:AX130),IF($BE$3="暦月",SUM(W130:BA130),""))</f>
        <v>0</v>
      </c>
      <c r="BC130" s="1953"/>
      <c r="BD130" s="1962">
        <f>IF($BE$3="４週",BB130/4,IF($BE$3="暦月",(BB130/($BE$8/7)),""))</f>
        <v>0</v>
      </c>
      <c r="BE130" s="1953"/>
      <c r="BF130" s="1973"/>
      <c r="BG130" s="1978"/>
      <c r="BH130" s="1978"/>
      <c r="BI130" s="1978"/>
      <c r="BJ130" s="1989"/>
    </row>
    <row r="131" spans="2:62" ht="20.25" customHeight="1">
      <c r="B131" s="1742">
        <f>B129+1</f>
        <v>59</v>
      </c>
      <c r="C131" s="1756"/>
      <c r="D131" s="1767"/>
      <c r="E131" s="1774"/>
      <c r="F131" s="1779"/>
      <c r="G131" s="1774"/>
      <c r="H131" s="1779"/>
      <c r="I131" s="1788"/>
      <c r="J131" s="1802"/>
      <c r="K131" s="1808"/>
      <c r="L131" s="1824"/>
      <c r="M131" s="1824"/>
      <c r="N131" s="1767"/>
      <c r="O131" s="1831"/>
      <c r="P131" s="1836"/>
      <c r="Q131" s="1836"/>
      <c r="R131" s="1836"/>
      <c r="S131" s="1847"/>
      <c r="T131" s="1857" t="s">
        <v>770</v>
      </c>
      <c r="U131" s="1864"/>
      <c r="V131" s="1875"/>
      <c r="W131" s="1886"/>
      <c r="X131" s="1898"/>
      <c r="Y131" s="1898"/>
      <c r="Z131" s="1898"/>
      <c r="AA131" s="1898"/>
      <c r="AB131" s="1898"/>
      <c r="AC131" s="1913"/>
      <c r="AD131" s="1886"/>
      <c r="AE131" s="1898"/>
      <c r="AF131" s="1898"/>
      <c r="AG131" s="1898"/>
      <c r="AH131" s="1898"/>
      <c r="AI131" s="1898"/>
      <c r="AJ131" s="1913"/>
      <c r="AK131" s="1886"/>
      <c r="AL131" s="1898"/>
      <c r="AM131" s="1898"/>
      <c r="AN131" s="1898"/>
      <c r="AO131" s="1898"/>
      <c r="AP131" s="1898"/>
      <c r="AQ131" s="1913"/>
      <c r="AR131" s="1886"/>
      <c r="AS131" s="1898"/>
      <c r="AT131" s="1898"/>
      <c r="AU131" s="1898"/>
      <c r="AV131" s="1898"/>
      <c r="AW131" s="1898"/>
      <c r="AX131" s="1913"/>
      <c r="AY131" s="1886"/>
      <c r="AZ131" s="1898"/>
      <c r="BA131" s="1937"/>
      <c r="BB131" s="1944"/>
      <c r="BC131" s="1952"/>
      <c r="BD131" s="1961"/>
      <c r="BE131" s="1967"/>
      <c r="BF131" s="1972"/>
      <c r="BG131" s="1977"/>
      <c r="BH131" s="1977"/>
      <c r="BI131" s="1977"/>
      <c r="BJ131" s="1988"/>
    </row>
    <row r="132" spans="2:62" ht="20.25" customHeight="1">
      <c r="B132" s="1743"/>
      <c r="C132" s="1757"/>
      <c r="D132" s="1768"/>
      <c r="E132" s="1776"/>
      <c r="F132" s="1781">
        <f>C131</f>
        <v>0</v>
      </c>
      <c r="G132" s="1776"/>
      <c r="H132" s="1781">
        <f>I131</f>
        <v>0</v>
      </c>
      <c r="I132" s="1789"/>
      <c r="J132" s="1803"/>
      <c r="K132" s="1809"/>
      <c r="L132" s="1825"/>
      <c r="M132" s="1825"/>
      <c r="N132" s="1768"/>
      <c r="O132" s="1831"/>
      <c r="P132" s="1836"/>
      <c r="Q132" s="1836"/>
      <c r="R132" s="1836"/>
      <c r="S132" s="1847"/>
      <c r="T132" s="1856" t="s">
        <v>128</v>
      </c>
      <c r="U132" s="1863"/>
      <c r="V132" s="1874"/>
      <c r="W132" s="1885" t="str">
        <f>IF(W131="","",VLOOKUP(W131,'シフト記号表 (2)'!$C$6:$L$47,10,FALSE))</f>
        <v/>
      </c>
      <c r="X132" s="1897" t="str">
        <f>IF(X131="","",VLOOKUP(X131,'シフト記号表 (2)'!$C$6:$L$47,10,FALSE))</f>
        <v/>
      </c>
      <c r="Y132" s="1897" t="str">
        <f>IF(Y131="","",VLOOKUP(Y131,'シフト記号表 (2)'!$C$6:$L$47,10,FALSE))</f>
        <v/>
      </c>
      <c r="Z132" s="1897" t="str">
        <f>IF(Z131="","",VLOOKUP(Z131,'シフト記号表 (2)'!$C$6:$L$47,10,FALSE))</f>
        <v/>
      </c>
      <c r="AA132" s="1897" t="str">
        <f>IF(AA131="","",VLOOKUP(AA131,'シフト記号表 (2)'!$C$6:$L$47,10,FALSE))</f>
        <v/>
      </c>
      <c r="AB132" s="1897" t="str">
        <f>IF(AB131="","",VLOOKUP(AB131,'シフト記号表 (2)'!$C$6:$L$47,10,FALSE))</f>
        <v/>
      </c>
      <c r="AC132" s="1912" t="str">
        <f>IF(AC131="","",VLOOKUP(AC131,'シフト記号表 (2)'!$C$6:$L$47,10,FALSE))</f>
        <v/>
      </c>
      <c r="AD132" s="1885" t="str">
        <f>IF(AD131="","",VLOOKUP(AD131,'シフト記号表 (2)'!$C$6:$L$47,10,FALSE))</f>
        <v/>
      </c>
      <c r="AE132" s="1897" t="str">
        <f>IF(AE131="","",VLOOKUP(AE131,'シフト記号表 (2)'!$C$6:$L$47,10,FALSE))</f>
        <v/>
      </c>
      <c r="AF132" s="1897" t="str">
        <f>IF(AF131="","",VLOOKUP(AF131,'シフト記号表 (2)'!$C$6:$L$47,10,FALSE))</f>
        <v/>
      </c>
      <c r="AG132" s="1897" t="str">
        <f>IF(AG131="","",VLOOKUP(AG131,'シフト記号表 (2)'!$C$6:$L$47,10,FALSE))</f>
        <v/>
      </c>
      <c r="AH132" s="1897" t="str">
        <f>IF(AH131="","",VLOOKUP(AH131,'シフト記号表 (2)'!$C$6:$L$47,10,FALSE))</f>
        <v/>
      </c>
      <c r="AI132" s="1897" t="str">
        <f>IF(AI131="","",VLOOKUP(AI131,'シフト記号表 (2)'!$C$6:$L$47,10,FALSE))</f>
        <v/>
      </c>
      <c r="AJ132" s="1912" t="str">
        <f>IF(AJ131="","",VLOOKUP(AJ131,'シフト記号表 (2)'!$C$6:$L$47,10,FALSE))</f>
        <v/>
      </c>
      <c r="AK132" s="1885" t="str">
        <f>IF(AK131="","",VLOOKUP(AK131,'シフト記号表 (2)'!$C$6:$L$47,10,FALSE))</f>
        <v/>
      </c>
      <c r="AL132" s="1897" t="str">
        <f>IF(AL131="","",VLOOKUP(AL131,'シフト記号表 (2)'!$C$6:$L$47,10,FALSE))</f>
        <v/>
      </c>
      <c r="AM132" s="1897" t="str">
        <f>IF(AM131="","",VLOOKUP(AM131,'シフト記号表 (2)'!$C$6:$L$47,10,FALSE))</f>
        <v/>
      </c>
      <c r="AN132" s="1897" t="str">
        <f>IF(AN131="","",VLOOKUP(AN131,'シフト記号表 (2)'!$C$6:$L$47,10,FALSE))</f>
        <v/>
      </c>
      <c r="AO132" s="1897" t="str">
        <f>IF(AO131="","",VLOOKUP(AO131,'シフト記号表 (2)'!$C$6:$L$47,10,FALSE))</f>
        <v/>
      </c>
      <c r="AP132" s="1897" t="str">
        <f>IF(AP131="","",VLOOKUP(AP131,'シフト記号表 (2)'!$C$6:$L$47,10,FALSE))</f>
        <v/>
      </c>
      <c r="AQ132" s="1912" t="str">
        <f>IF(AQ131="","",VLOOKUP(AQ131,'シフト記号表 (2)'!$C$6:$L$47,10,FALSE))</f>
        <v/>
      </c>
      <c r="AR132" s="1885" t="str">
        <f>IF(AR131="","",VLOOKUP(AR131,'シフト記号表 (2)'!$C$6:$L$47,10,FALSE))</f>
        <v/>
      </c>
      <c r="AS132" s="1897" t="str">
        <f>IF(AS131="","",VLOOKUP(AS131,'シフト記号表 (2)'!$C$6:$L$47,10,FALSE))</f>
        <v/>
      </c>
      <c r="AT132" s="1897" t="str">
        <f>IF(AT131="","",VLOOKUP(AT131,'シフト記号表 (2)'!$C$6:$L$47,10,FALSE))</f>
        <v/>
      </c>
      <c r="AU132" s="1897" t="str">
        <f>IF(AU131="","",VLOOKUP(AU131,'シフト記号表 (2)'!$C$6:$L$47,10,FALSE))</f>
        <v/>
      </c>
      <c r="AV132" s="1897" t="str">
        <f>IF(AV131="","",VLOOKUP(AV131,'シフト記号表 (2)'!$C$6:$L$47,10,FALSE))</f>
        <v/>
      </c>
      <c r="AW132" s="1897" t="str">
        <f>IF(AW131="","",VLOOKUP(AW131,'シフト記号表 (2)'!$C$6:$L$47,10,FALSE))</f>
        <v/>
      </c>
      <c r="AX132" s="1912" t="str">
        <f>IF(AX131="","",VLOOKUP(AX131,'シフト記号表 (2)'!$C$6:$L$47,10,FALSE))</f>
        <v/>
      </c>
      <c r="AY132" s="1885" t="str">
        <f>IF(AY131="","",VLOOKUP(AY131,'シフト記号表 (2)'!$C$6:$L$47,10,FALSE))</f>
        <v/>
      </c>
      <c r="AZ132" s="1897" t="str">
        <f>IF(AZ131="","",VLOOKUP(AZ131,'シフト記号表 (2)'!$C$6:$L$47,10,FALSE))</f>
        <v/>
      </c>
      <c r="BA132" s="1897" t="str">
        <f>IF(BA131="","",VLOOKUP(BA131,'シフト記号表 (2)'!$C$6:$L$47,10,FALSE))</f>
        <v/>
      </c>
      <c r="BB132" s="1945">
        <f>IF($BE$3="４週",SUM(W132:AX132),IF($BE$3="暦月",SUM(W132:BA132),""))</f>
        <v>0</v>
      </c>
      <c r="BC132" s="1953"/>
      <c r="BD132" s="1962">
        <f>IF($BE$3="４週",BB132/4,IF($BE$3="暦月",(BB132/($BE$8/7)),""))</f>
        <v>0</v>
      </c>
      <c r="BE132" s="1953"/>
      <c r="BF132" s="1973"/>
      <c r="BG132" s="1978"/>
      <c r="BH132" s="1978"/>
      <c r="BI132" s="1978"/>
      <c r="BJ132" s="1989"/>
    </row>
    <row r="133" spans="2:62" ht="20.25" customHeight="1">
      <c r="B133" s="1742">
        <f>B131+1</f>
        <v>60</v>
      </c>
      <c r="C133" s="1756"/>
      <c r="D133" s="1767"/>
      <c r="E133" s="1774"/>
      <c r="F133" s="1779"/>
      <c r="G133" s="1774"/>
      <c r="H133" s="1779"/>
      <c r="I133" s="1788"/>
      <c r="J133" s="1802"/>
      <c r="K133" s="1808"/>
      <c r="L133" s="1824"/>
      <c r="M133" s="1824"/>
      <c r="N133" s="1767"/>
      <c r="O133" s="1831"/>
      <c r="P133" s="1836"/>
      <c r="Q133" s="1836"/>
      <c r="R133" s="1836"/>
      <c r="S133" s="1847"/>
      <c r="T133" s="1857" t="s">
        <v>770</v>
      </c>
      <c r="U133" s="1864"/>
      <c r="V133" s="1875"/>
      <c r="W133" s="1886"/>
      <c r="X133" s="1898"/>
      <c r="Y133" s="1898"/>
      <c r="Z133" s="1898"/>
      <c r="AA133" s="1898"/>
      <c r="AB133" s="1898"/>
      <c r="AC133" s="1913"/>
      <c r="AD133" s="1886"/>
      <c r="AE133" s="1898"/>
      <c r="AF133" s="1898"/>
      <c r="AG133" s="1898"/>
      <c r="AH133" s="1898"/>
      <c r="AI133" s="1898"/>
      <c r="AJ133" s="1913"/>
      <c r="AK133" s="1886"/>
      <c r="AL133" s="1898"/>
      <c r="AM133" s="1898"/>
      <c r="AN133" s="1898"/>
      <c r="AO133" s="1898"/>
      <c r="AP133" s="1898"/>
      <c r="AQ133" s="1913"/>
      <c r="AR133" s="1886"/>
      <c r="AS133" s="1898"/>
      <c r="AT133" s="1898"/>
      <c r="AU133" s="1898"/>
      <c r="AV133" s="1898"/>
      <c r="AW133" s="1898"/>
      <c r="AX133" s="1913"/>
      <c r="AY133" s="1886"/>
      <c r="AZ133" s="1898"/>
      <c r="BA133" s="1937"/>
      <c r="BB133" s="1944"/>
      <c r="BC133" s="1952"/>
      <c r="BD133" s="1961"/>
      <c r="BE133" s="1967"/>
      <c r="BF133" s="1972"/>
      <c r="BG133" s="1977"/>
      <c r="BH133" s="1977"/>
      <c r="BI133" s="1977"/>
      <c r="BJ133" s="1988"/>
    </row>
    <row r="134" spans="2:62" ht="20.25" customHeight="1">
      <c r="B134" s="1743"/>
      <c r="C134" s="1757"/>
      <c r="D134" s="1768"/>
      <c r="E134" s="1776"/>
      <c r="F134" s="1781">
        <f>C133</f>
        <v>0</v>
      </c>
      <c r="G134" s="1776"/>
      <c r="H134" s="1781">
        <f>I133</f>
        <v>0</v>
      </c>
      <c r="I134" s="1789"/>
      <c r="J134" s="1803"/>
      <c r="K134" s="1809"/>
      <c r="L134" s="1825"/>
      <c r="M134" s="1825"/>
      <c r="N134" s="1768"/>
      <c r="O134" s="1831"/>
      <c r="P134" s="1836"/>
      <c r="Q134" s="1836"/>
      <c r="R134" s="1836"/>
      <c r="S134" s="1847"/>
      <c r="T134" s="1856" t="s">
        <v>128</v>
      </c>
      <c r="U134" s="1863"/>
      <c r="V134" s="1874"/>
      <c r="W134" s="1885" t="str">
        <f>IF(W133="","",VLOOKUP(W133,'シフト記号表 (2)'!$C$6:$L$47,10,FALSE))</f>
        <v/>
      </c>
      <c r="X134" s="1897" t="str">
        <f>IF(X133="","",VLOOKUP(X133,'シフト記号表 (2)'!$C$6:$L$47,10,FALSE))</f>
        <v/>
      </c>
      <c r="Y134" s="1897" t="str">
        <f>IF(Y133="","",VLOOKUP(Y133,'シフト記号表 (2)'!$C$6:$L$47,10,FALSE))</f>
        <v/>
      </c>
      <c r="Z134" s="1897" t="str">
        <f>IF(Z133="","",VLOOKUP(Z133,'シフト記号表 (2)'!$C$6:$L$47,10,FALSE))</f>
        <v/>
      </c>
      <c r="AA134" s="1897" t="str">
        <f>IF(AA133="","",VLOOKUP(AA133,'シフト記号表 (2)'!$C$6:$L$47,10,FALSE))</f>
        <v/>
      </c>
      <c r="AB134" s="1897" t="str">
        <f>IF(AB133="","",VLOOKUP(AB133,'シフト記号表 (2)'!$C$6:$L$47,10,FALSE))</f>
        <v/>
      </c>
      <c r="AC134" s="1912" t="str">
        <f>IF(AC133="","",VLOOKUP(AC133,'シフト記号表 (2)'!$C$6:$L$47,10,FALSE))</f>
        <v/>
      </c>
      <c r="AD134" s="1885" t="str">
        <f>IF(AD133="","",VLOOKUP(AD133,'シフト記号表 (2)'!$C$6:$L$47,10,FALSE))</f>
        <v/>
      </c>
      <c r="AE134" s="1897" t="str">
        <f>IF(AE133="","",VLOOKUP(AE133,'シフト記号表 (2)'!$C$6:$L$47,10,FALSE))</f>
        <v/>
      </c>
      <c r="AF134" s="1897" t="str">
        <f>IF(AF133="","",VLOOKUP(AF133,'シフト記号表 (2)'!$C$6:$L$47,10,FALSE))</f>
        <v/>
      </c>
      <c r="AG134" s="1897" t="str">
        <f>IF(AG133="","",VLOOKUP(AG133,'シフト記号表 (2)'!$C$6:$L$47,10,FALSE))</f>
        <v/>
      </c>
      <c r="AH134" s="1897" t="str">
        <f>IF(AH133="","",VLOOKUP(AH133,'シフト記号表 (2)'!$C$6:$L$47,10,FALSE))</f>
        <v/>
      </c>
      <c r="AI134" s="1897" t="str">
        <f>IF(AI133="","",VLOOKUP(AI133,'シフト記号表 (2)'!$C$6:$L$47,10,FALSE))</f>
        <v/>
      </c>
      <c r="AJ134" s="1912" t="str">
        <f>IF(AJ133="","",VLOOKUP(AJ133,'シフト記号表 (2)'!$C$6:$L$47,10,FALSE))</f>
        <v/>
      </c>
      <c r="AK134" s="1885" t="str">
        <f>IF(AK133="","",VLOOKUP(AK133,'シフト記号表 (2)'!$C$6:$L$47,10,FALSE))</f>
        <v/>
      </c>
      <c r="AL134" s="1897" t="str">
        <f>IF(AL133="","",VLOOKUP(AL133,'シフト記号表 (2)'!$C$6:$L$47,10,FALSE))</f>
        <v/>
      </c>
      <c r="AM134" s="1897" t="str">
        <f>IF(AM133="","",VLOOKUP(AM133,'シフト記号表 (2)'!$C$6:$L$47,10,FALSE))</f>
        <v/>
      </c>
      <c r="AN134" s="1897" t="str">
        <f>IF(AN133="","",VLOOKUP(AN133,'シフト記号表 (2)'!$C$6:$L$47,10,FALSE))</f>
        <v/>
      </c>
      <c r="AO134" s="1897" t="str">
        <f>IF(AO133="","",VLOOKUP(AO133,'シフト記号表 (2)'!$C$6:$L$47,10,FALSE))</f>
        <v/>
      </c>
      <c r="AP134" s="1897" t="str">
        <f>IF(AP133="","",VLOOKUP(AP133,'シフト記号表 (2)'!$C$6:$L$47,10,FALSE))</f>
        <v/>
      </c>
      <c r="AQ134" s="1912" t="str">
        <f>IF(AQ133="","",VLOOKUP(AQ133,'シフト記号表 (2)'!$C$6:$L$47,10,FALSE))</f>
        <v/>
      </c>
      <c r="AR134" s="1885" t="str">
        <f>IF(AR133="","",VLOOKUP(AR133,'シフト記号表 (2)'!$C$6:$L$47,10,FALSE))</f>
        <v/>
      </c>
      <c r="AS134" s="1897" t="str">
        <f>IF(AS133="","",VLOOKUP(AS133,'シフト記号表 (2)'!$C$6:$L$47,10,FALSE))</f>
        <v/>
      </c>
      <c r="AT134" s="1897" t="str">
        <f>IF(AT133="","",VLOOKUP(AT133,'シフト記号表 (2)'!$C$6:$L$47,10,FALSE))</f>
        <v/>
      </c>
      <c r="AU134" s="1897" t="str">
        <f>IF(AU133="","",VLOOKUP(AU133,'シフト記号表 (2)'!$C$6:$L$47,10,FALSE))</f>
        <v/>
      </c>
      <c r="AV134" s="1897" t="str">
        <f>IF(AV133="","",VLOOKUP(AV133,'シフト記号表 (2)'!$C$6:$L$47,10,FALSE))</f>
        <v/>
      </c>
      <c r="AW134" s="1897" t="str">
        <f>IF(AW133="","",VLOOKUP(AW133,'シフト記号表 (2)'!$C$6:$L$47,10,FALSE))</f>
        <v/>
      </c>
      <c r="AX134" s="1912" t="str">
        <f>IF(AX133="","",VLOOKUP(AX133,'シフト記号表 (2)'!$C$6:$L$47,10,FALSE))</f>
        <v/>
      </c>
      <c r="AY134" s="1885" t="str">
        <f>IF(AY133="","",VLOOKUP(AY133,'シフト記号表 (2)'!$C$6:$L$47,10,FALSE))</f>
        <v/>
      </c>
      <c r="AZ134" s="1897" t="str">
        <f>IF(AZ133="","",VLOOKUP(AZ133,'シフト記号表 (2)'!$C$6:$L$47,10,FALSE))</f>
        <v/>
      </c>
      <c r="BA134" s="1897" t="str">
        <f>IF(BA133="","",VLOOKUP(BA133,'シフト記号表 (2)'!$C$6:$L$47,10,FALSE))</f>
        <v/>
      </c>
      <c r="BB134" s="1945">
        <f>IF($BE$3="４週",SUM(W134:AX134),IF($BE$3="暦月",SUM(W134:BA134),""))</f>
        <v>0</v>
      </c>
      <c r="BC134" s="1953"/>
      <c r="BD134" s="1962">
        <f>IF($BE$3="４週",BB134/4,IF($BE$3="暦月",(BB134/($BE$8/7)),""))</f>
        <v>0</v>
      </c>
      <c r="BE134" s="1953"/>
      <c r="BF134" s="1973"/>
      <c r="BG134" s="1978"/>
      <c r="BH134" s="1978"/>
      <c r="BI134" s="1978"/>
      <c r="BJ134" s="1989"/>
    </row>
    <row r="135" spans="2:62" ht="20.25" customHeight="1">
      <c r="B135" s="1742">
        <f>B133+1</f>
        <v>61</v>
      </c>
      <c r="C135" s="1756"/>
      <c r="D135" s="1767"/>
      <c r="E135" s="1774"/>
      <c r="F135" s="1779"/>
      <c r="G135" s="1774"/>
      <c r="H135" s="1779"/>
      <c r="I135" s="1788"/>
      <c r="J135" s="1802"/>
      <c r="K135" s="1808"/>
      <c r="L135" s="1824"/>
      <c r="M135" s="1824"/>
      <c r="N135" s="1767"/>
      <c r="O135" s="1831"/>
      <c r="P135" s="1836"/>
      <c r="Q135" s="1836"/>
      <c r="R135" s="1836"/>
      <c r="S135" s="1847"/>
      <c r="T135" s="1857" t="s">
        <v>770</v>
      </c>
      <c r="U135" s="1864"/>
      <c r="V135" s="1875"/>
      <c r="W135" s="1886"/>
      <c r="X135" s="1898"/>
      <c r="Y135" s="1898"/>
      <c r="Z135" s="1898"/>
      <c r="AA135" s="1898"/>
      <c r="AB135" s="1898"/>
      <c r="AC135" s="1913"/>
      <c r="AD135" s="1886"/>
      <c r="AE135" s="1898"/>
      <c r="AF135" s="1898"/>
      <c r="AG135" s="1898"/>
      <c r="AH135" s="1898"/>
      <c r="AI135" s="1898"/>
      <c r="AJ135" s="1913"/>
      <c r="AK135" s="1886"/>
      <c r="AL135" s="1898"/>
      <c r="AM135" s="1898"/>
      <c r="AN135" s="1898"/>
      <c r="AO135" s="1898"/>
      <c r="AP135" s="1898"/>
      <c r="AQ135" s="1913"/>
      <c r="AR135" s="1886"/>
      <c r="AS135" s="1898"/>
      <c r="AT135" s="1898"/>
      <c r="AU135" s="1898"/>
      <c r="AV135" s="1898"/>
      <c r="AW135" s="1898"/>
      <c r="AX135" s="1913"/>
      <c r="AY135" s="1886"/>
      <c r="AZ135" s="1898"/>
      <c r="BA135" s="1937"/>
      <c r="BB135" s="1944"/>
      <c r="BC135" s="1952"/>
      <c r="BD135" s="1961"/>
      <c r="BE135" s="1967"/>
      <c r="BF135" s="1972"/>
      <c r="BG135" s="1977"/>
      <c r="BH135" s="1977"/>
      <c r="BI135" s="1977"/>
      <c r="BJ135" s="1988"/>
    </row>
    <row r="136" spans="2:62" ht="20.25" customHeight="1">
      <c r="B136" s="1743"/>
      <c r="C136" s="1757"/>
      <c r="D136" s="1768"/>
      <c r="E136" s="1776"/>
      <c r="F136" s="1781">
        <f>C135</f>
        <v>0</v>
      </c>
      <c r="G136" s="1776"/>
      <c r="H136" s="1781">
        <f>I135</f>
        <v>0</v>
      </c>
      <c r="I136" s="1789"/>
      <c r="J136" s="1803"/>
      <c r="K136" s="1809"/>
      <c r="L136" s="1825"/>
      <c r="M136" s="1825"/>
      <c r="N136" s="1768"/>
      <c r="O136" s="1831"/>
      <c r="P136" s="1836"/>
      <c r="Q136" s="1836"/>
      <c r="R136" s="1836"/>
      <c r="S136" s="1847"/>
      <c r="T136" s="1856" t="s">
        <v>128</v>
      </c>
      <c r="U136" s="1863"/>
      <c r="V136" s="1874"/>
      <c r="W136" s="1885" t="str">
        <f>IF(W135="","",VLOOKUP(W135,'シフト記号表 (2)'!$C$6:$L$47,10,FALSE))</f>
        <v/>
      </c>
      <c r="X136" s="1897" t="str">
        <f>IF(X135="","",VLOOKUP(X135,'シフト記号表 (2)'!$C$6:$L$47,10,FALSE))</f>
        <v/>
      </c>
      <c r="Y136" s="1897" t="str">
        <f>IF(Y135="","",VLOOKUP(Y135,'シフト記号表 (2)'!$C$6:$L$47,10,FALSE))</f>
        <v/>
      </c>
      <c r="Z136" s="1897" t="str">
        <f>IF(Z135="","",VLOOKUP(Z135,'シフト記号表 (2)'!$C$6:$L$47,10,FALSE))</f>
        <v/>
      </c>
      <c r="AA136" s="1897" t="str">
        <f>IF(AA135="","",VLOOKUP(AA135,'シフト記号表 (2)'!$C$6:$L$47,10,FALSE))</f>
        <v/>
      </c>
      <c r="AB136" s="1897" t="str">
        <f>IF(AB135="","",VLOOKUP(AB135,'シフト記号表 (2)'!$C$6:$L$47,10,FALSE))</f>
        <v/>
      </c>
      <c r="AC136" s="1912" t="str">
        <f>IF(AC135="","",VLOOKUP(AC135,'シフト記号表 (2)'!$C$6:$L$47,10,FALSE))</f>
        <v/>
      </c>
      <c r="AD136" s="1885" t="str">
        <f>IF(AD135="","",VLOOKUP(AD135,'シフト記号表 (2)'!$C$6:$L$47,10,FALSE))</f>
        <v/>
      </c>
      <c r="AE136" s="1897" t="str">
        <f>IF(AE135="","",VLOOKUP(AE135,'シフト記号表 (2)'!$C$6:$L$47,10,FALSE))</f>
        <v/>
      </c>
      <c r="AF136" s="1897" t="str">
        <f>IF(AF135="","",VLOOKUP(AF135,'シフト記号表 (2)'!$C$6:$L$47,10,FALSE))</f>
        <v/>
      </c>
      <c r="AG136" s="1897" t="str">
        <f>IF(AG135="","",VLOOKUP(AG135,'シフト記号表 (2)'!$C$6:$L$47,10,FALSE))</f>
        <v/>
      </c>
      <c r="AH136" s="1897" t="str">
        <f>IF(AH135="","",VLOOKUP(AH135,'シフト記号表 (2)'!$C$6:$L$47,10,FALSE))</f>
        <v/>
      </c>
      <c r="AI136" s="1897" t="str">
        <f>IF(AI135="","",VLOOKUP(AI135,'シフト記号表 (2)'!$C$6:$L$47,10,FALSE))</f>
        <v/>
      </c>
      <c r="AJ136" s="1912" t="str">
        <f>IF(AJ135="","",VLOOKUP(AJ135,'シフト記号表 (2)'!$C$6:$L$47,10,FALSE))</f>
        <v/>
      </c>
      <c r="AK136" s="1885" t="str">
        <f>IF(AK135="","",VLOOKUP(AK135,'シフト記号表 (2)'!$C$6:$L$47,10,FALSE))</f>
        <v/>
      </c>
      <c r="AL136" s="1897" t="str">
        <f>IF(AL135="","",VLOOKUP(AL135,'シフト記号表 (2)'!$C$6:$L$47,10,FALSE))</f>
        <v/>
      </c>
      <c r="AM136" s="1897" t="str">
        <f>IF(AM135="","",VLOOKUP(AM135,'シフト記号表 (2)'!$C$6:$L$47,10,FALSE))</f>
        <v/>
      </c>
      <c r="AN136" s="1897" t="str">
        <f>IF(AN135="","",VLOOKUP(AN135,'シフト記号表 (2)'!$C$6:$L$47,10,FALSE))</f>
        <v/>
      </c>
      <c r="AO136" s="1897" t="str">
        <f>IF(AO135="","",VLOOKUP(AO135,'シフト記号表 (2)'!$C$6:$L$47,10,FALSE))</f>
        <v/>
      </c>
      <c r="AP136" s="1897" t="str">
        <f>IF(AP135="","",VLOOKUP(AP135,'シフト記号表 (2)'!$C$6:$L$47,10,FALSE))</f>
        <v/>
      </c>
      <c r="AQ136" s="1912" t="str">
        <f>IF(AQ135="","",VLOOKUP(AQ135,'シフト記号表 (2)'!$C$6:$L$47,10,FALSE))</f>
        <v/>
      </c>
      <c r="AR136" s="1885" t="str">
        <f>IF(AR135="","",VLOOKUP(AR135,'シフト記号表 (2)'!$C$6:$L$47,10,FALSE))</f>
        <v/>
      </c>
      <c r="AS136" s="1897" t="str">
        <f>IF(AS135="","",VLOOKUP(AS135,'シフト記号表 (2)'!$C$6:$L$47,10,FALSE))</f>
        <v/>
      </c>
      <c r="AT136" s="1897" t="str">
        <f>IF(AT135="","",VLOOKUP(AT135,'シフト記号表 (2)'!$C$6:$L$47,10,FALSE))</f>
        <v/>
      </c>
      <c r="AU136" s="1897" t="str">
        <f>IF(AU135="","",VLOOKUP(AU135,'シフト記号表 (2)'!$C$6:$L$47,10,FALSE))</f>
        <v/>
      </c>
      <c r="AV136" s="1897" t="str">
        <f>IF(AV135="","",VLOOKUP(AV135,'シフト記号表 (2)'!$C$6:$L$47,10,FALSE))</f>
        <v/>
      </c>
      <c r="AW136" s="1897" t="str">
        <f>IF(AW135="","",VLOOKUP(AW135,'シフト記号表 (2)'!$C$6:$L$47,10,FALSE))</f>
        <v/>
      </c>
      <c r="AX136" s="1912" t="str">
        <f>IF(AX135="","",VLOOKUP(AX135,'シフト記号表 (2)'!$C$6:$L$47,10,FALSE))</f>
        <v/>
      </c>
      <c r="AY136" s="1885" t="str">
        <f>IF(AY135="","",VLOOKUP(AY135,'シフト記号表 (2)'!$C$6:$L$47,10,FALSE))</f>
        <v/>
      </c>
      <c r="AZ136" s="1897" t="str">
        <f>IF(AZ135="","",VLOOKUP(AZ135,'シフト記号表 (2)'!$C$6:$L$47,10,FALSE))</f>
        <v/>
      </c>
      <c r="BA136" s="1897" t="str">
        <f>IF(BA135="","",VLOOKUP(BA135,'シフト記号表 (2)'!$C$6:$L$47,10,FALSE))</f>
        <v/>
      </c>
      <c r="BB136" s="1945">
        <f>IF($BE$3="４週",SUM(W136:AX136),IF($BE$3="暦月",SUM(W136:BA136),""))</f>
        <v>0</v>
      </c>
      <c r="BC136" s="1953"/>
      <c r="BD136" s="1962">
        <f>IF($BE$3="４週",BB136/4,IF($BE$3="暦月",(BB136/($BE$8/7)),""))</f>
        <v>0</v>
      </c>
      <c r="BE136" s="1953"/>
      <c r="BF136" s="1973"/>
      <c r="BG136" s="1978"/>
      <c r="BH136" s="1978"/>
      <c r="BI136" s="1978"/>
      <c r="BJ136" s="1989"/>
    </row>
    <row r="137" spans="2:62" ht="20.25" customHeight="1">
      <c r="B137" s="1742">
        <f>B135+1</f>
        <v>62</v>
      </c>
      <c r="C137" s="1756"/>
      <c r="D137" s="1767"/>
      <c r="E137" s="1774"/>
      <c r="F137" s="1779"/>
      <c r="G137" s="1774"/>
      <c r="H137" s="1779"/>
      <c r="I137" s="1788"/>
      <c r="J137" s="1802"/>
      <c r="K137" s="1808"/>
      <c r="L137" s="1824"/>
      <c r="M137" s="1824"/>
      <c r="N137" s="1767"/>
      <c r="O137" s="1831"/>
      <c r="P137" s="1836"/>
      <c r="Q137" s="1836"/>
      <c r="R137" s="1836"/>
      <c r="S137" s="1847"/>
      <c r="T137" s="1857" t="s">
        <v>770</v>
      </c>
      <c r="U137" s="1864"/>
      <c r="V137" s="1875"/>
      <c r="W137" s="1886"/>
      <c r="X137" s="1898"/>
      <c r="Y137" s="1898"/>
      <c r="Z137" s="1898"/>
      <c r="AA137" s="1898"/>
      <c r="AB137" s="1898"/>
      <c r="AC137" s="1913"/>
      <c r="AD137" s="1886"/>
      <c r="AE137" s="1898"/>
      <c r="AF137" s="1898"/>
      <c r="AG137" s="1898"/>
      <c r="AH137" s="1898"/>
      <c r="AI137" s="1898"/>
      <c r="AJ137" s="1913"/>
      <c r="AK137" s="1886"/>
      <c r="AL137" s="1898"/>
      <c r="AM137" s="1898"/>
      <c r="AN137" s="1898"/>
      <c r="AO137" s="1898"/>
      <c r="AP137" s="1898"/>
      <c r="AQ137" s="1913"/>
      <c r="AR137" s="1886"/>
      <c r="AS137" s="1898"/>
      <c r="AT137" s="1898"/>
      <c r="AU137" s="1898"/>
      <c r="AV137" s="1898"/>
      <c r="AW137" s="1898"/>
      <c r="AX137" s="1913"/>
      <c r="AY137" s="1886"/>
      <c r="AZ137" s="1898"/>
      <c r="BA137" s="1937"/>
      <c r="BB137" s="1944"/>
      <c r="BC137" s="1952"/>
      <c r="BD137" s="1961"/>
      <c r="BE137" s="1967"/>
      <c r="BF137" s="1972"/>
      <c r="BG137" s="1977"/>
      <c r="BH137" s="1977"/>
      <c r="BI137" s="1977"/>
      <c r="BJ137" s="1988"/>
    </row>
    <row r="138" spans="2:62" ht="20.25" customHeight="1">
      <c r="B138" s="1743"/>
      <c r="C138" s="1757"/>
      <c r="D138" s="1768"/>
      <c r="E138" s="1776"/>
      <c r="F138" s="1781">
        <f>C137</f>
        <v>0</v>
      </c>
      <c r="G138" s="1776"/>
      <c r="H138" s="1781">
        <f>I137</f>
        <v>0</v>
      </c>
      <c r="I138" s="1789"/>
      <c r="J138" s="1803"/>
      <c r="K138" s="1809"/>
      <c r="L138" s="1825"/>
      <c r="M138" s="1825"/>
      <c r="N138" s="1768"/>
      <c r="O138" s="1831"/>
      <c r="P138" s="1836"/>
      <c r="Q138" s="1836"/>
      <c r="R138" s="1836"/>
      <c r="S138" s="1847"/>
      <c r="T138" s="1856" t="s">
        <v>128</v>
      </c>
      <c r="U138" s="1863"/>
      <c r="V138" s="1874"/>
      <c r="W138" s="1885" t="str">
        <f>IF(W137="","",VLOOKUP(W137,'シフト記号表 (2)'!$C$6:$L$47,10,FALSE))</f>
        <v/>
      </c>
      <c r="X138" s="1897" t="str">
        <f>IF(X137="","",VLOOKUP(X137,'シフト記号表 (2)'!$C$6:$L$47,10,FALSE))</f>
        <v/>
      </c>
      <c r="Y138" s="1897" t="str">
        <f>IF(Y137="","",VLOOKUP(Y137,'シフト記号表 (2)'!$C$6:$L$47,10,FALSE))</f>
        <v/>
      </c>
      <c r="Z138" s="1897" t="str">
        <f>IF(Z137="","",VLOOKUP(Z137,'シフト記号表 (2)'!$C$6:$L$47,10,FALSE))</f>
        <v/>
      </c>
      <c r="AA138" s="1897" t="str">
        <f>IF(AA137="","",VLOOKUP(AA137,'シフト記号表 (2)'!$C$6:$L$47,10,FALSE))</f>
        <v/>
      </c>
      <c r="AB138" s="1897" t="str">
        <f>IF(AB137="","",VLOOKUP(AB137,'シフト記号表 (2)'!$C$6:$L$47,10,FALSE))</f>
        <v/>
      </c>
      <c r="AC138" s="1912" t="str">
        <f>IF(AC137="","",VLOOKUP(AC137,'シフト記号表 (2)'!$C$6:$L$47,10,FALSE))</f>
        <v/>
      </c>
      <c r="AD138" s="1885" t="str">
        <f>IF(AD137="","",VLOOKUP(AD137,'シフト記号表 (2)'!$C$6:$L$47,10,FALSE))</f>
        <v/>
      </c>
      <c r="AE138" s="1897" t="str">
        <f>IF(AE137="","",VLOOKUP(AE137,'シフト記号表 (2)'!$C$6:$L$47,10,FALSE))</f>
        <v/>
      </c>
      <c r="AF138" s="1897" t="str">
        <f>IF(AF137="","",VLOOKUP(AF137,'シフト記号表 (2)'!$C$6:$L$47,10,FALSE))</f>
        <v/>
      </c>
      <c r="AG138" s="1897" t="str">
        <f>IF(AG137="","",VLOOKUP(AG137,'シフト記号表 (2)'!$C$6:$L$47,10,FALSE))</f>
        <v/>
      </c>
      <c r="AH138" s="1897" t="str">
        <f>IF(AH137="","",VLOOKUP(AH137,'シフト記号表 (2)'!$C$6:$L$47,10,FALSE))</f>
        <v/>
      </c>
      <c r="AI138" s="1897" t="str">
        <f>IF(AI137="","",VLOOKUP(AI137,'シフト記号表 (2)'!$C$6:$L$47,10,FALSE))</f>
        <v/>
      </c>
      <c r="AJ138" s="1912" t="str">
        <f>IF(AJ137="","",VLOOKUP(AJ137,'シフト記号表 (2)'!$C$6:$L$47,10,FALSE))</f>
        <v/>
      </c>
      <c r="AK138" s="1885" t="str">
        <f>IF(AK137="","",VLOOKUP(AK137,'シフト記号表 (2)'!$C$6:$L$47,10,FALSE))</f>
        <v/>
      </c>
      <c r="AL138" s="1897" t="str">
        <f>IF(AL137="","",VLOOKUP(AL137,'シフト記号表 (2)'!$C$6:$L$47,10,FALSE))</f>
        <v/>
      </c>
      <c r="AM138" s="1897" t="str">
        <f>IF(AM137="","",VLOOKUP(AM137,'シフト記号表 (2)'!$C$6:$L$47,10,FALSE))</f>
        <v/>
      </c>
      <c r="AN138" s="1897" t="str">
        <f>IF(AN137="","",VLOOKUP(AN137,'シフト記号表 (2)'!$C$6:$L$47,10,FALSE))</f>
        <v/>
      </c>
      <c r="AO138" s="1897" t="str">
        <f>IF(AO137="","",VLOOKUP(AO137,'シフト記号表 (2)'!$C$6:$L$47,10,FALSE))</f>
        <v/>
      </c>
      <c r="AP138" s="1897" t="str">
        <f>IF(AP137="","",VLOOKUP(AP137,'シフト記号表 (2)'!$C$6:$L$47,10,FALSE))</f>
        <v/>
      </c>
      <c r="AQ138" s="1912" t="str">
        <f>IF(AQ137="","",VLOOKUP(AQ137,'シフト記号表 (2)'!$C$6:$L$47,10,FALSE))</f>
        <v/>
      </c>
      <c r="AR138" s="1885" t="str">
        <f>IF(AR137="","",VLOOKUP(AR137,'シフト記号表 (2)'!$C$6:$L$47,10,FALSE))</f>
        <v/>
      </c>
      <c r="AS138" s="1897" t="str">
        <f>IF(AS137="","",VLOOKUP(AS137,'シフト記号表 (2)'!$C$6:$L$47,10,FALSE))</f>
        <v/>
      </c>
      <c r="AT138" s="1897" t="str">
        <f>IF(AT137="","",VLOOKUP(AT137,'シフト記号表 (2)'!$C$6:$L$47,10,FALSE))</f>
        <v/>
      </c>
      <c r="AU138" s="1897" t="str">
        <f>IF(AU137="","",VLOOKUP(AU137,'シフト記号表 (2)'!$C$6:$L$47,10,FALSE))</f>
        <v/>
      </c>
      <c r="AV138" s="1897" t="str">
        <f>IF(AV137="","",VLOOKUP(AV137,'シフト記号表 (2)'!$C$6:$L$47,10,FALSE))</f>
        <v/>
      </c>
      <c r="AW138" s="1897" t="str">
        <f>IF(AW137="","",VLOOKUP(AW137,'シフト記号表 (2)'!$C$6:$L$47,10,FALSE))</f>
        <v/>
      </c>
      <c r="AX138" s="1912" t="str">
        <f>IF(AX137="","",VLOOKUP(AX137,'シフト記号表 (2)'!$C$6:$L$47,10,FALSE))</f>
        <v/>
      </c>
      <c r="AY138" s="1885" t="str">
        <f>IF(AY137="","",VLOOKUP(AY137,'シフト記号表 (2)'!$C$6:$L$47,10,FALSE))</f>
        <v/>
      </c>
      <c r="AZ138" s="1897" t="str">
        <f>IF(AZ137="","",VLOOKUP(AZ137,'シフト記号表 (2)'!$C$6:$L$47,10,FALSE))</f>
        <v/>
      </c>
      <c r="BA138" s="1897" t="str">
        <f>IF(BA137="","",VLOOKUP(BA137,'シフト記号表 (2)'!$C$6:$L$47,10,FALSE))</f>
        <v/>
      </c>
      <c r="BB138" s="1945">
        <f>IF($BE$3="４週",SUM(W138:AX138),IF($BE$3="暦月",SUM(W138:BA138),""))</f>
        <v>0</v>
      </c>
      <c r="BC138" s="1953"/>
      <c r="BD138" s="1962">
        <f>IF($BE$3="４週",BB138/4,IF($BE$3="暦月",(BB138/($BE$8/7)),""))</f>
        <v>0</v>
      </c>
      <c r="BE138" s="1953"/>
      <c r="BF138" s="1973"/>
      <c r="BG138" s="1978"/>
      <c r="BH138" s="1978"/>
      <c r="BI138" s="1978"/>
      <c r="BJ138" s="1989"/>
    </row>
    <row r="139" spans="2:62" ht="20.25" customHeight="1">
      <c r="B139" s="1742">
        <f>B137+1</f>
        <v>63</v>
      </c>
      <c r="C139" s="1756"/>
      <c r="D139" s="1767"/>
      <c r="E139" s="1774"/>
      <c r="F139" s="1779"/>
      <c r="G139" s="1774"/>
      <c r="H139" s="1779"/>
      <c r="I139" s="1788"/>
      <c r="J139" s="1802"/>
      <c r="K139" s="1808"/>
      <c r="L139" s="1824"/>
      <c r="M139" s="1824"/>
      <c r="N139" s="1767"/>
      <c r="O139" s="1831"/>
      <c r="P139" s="1836"/>
      <c r="Q139" s="1836"/>
      <c r="R139" s="1836"/>
      <c r="S139" s="1847"/>
      <c r="T139" s="1857" t="s">
        <v>770</v>
      </c>
      <c r="U139" s="1864"/>
      <c r="V139" s="1875"/>
      <c r="W139" s="1886"/>
      <c r="X139" s="1898"/>
      <c r="Y139" s="1898"/>
      <c r="Z139" s="1898"/>
      <c r="AA139" s="1898"/>
      <c r="AB139" s="1898"/>
      <c r="AC139" s="1913"/>
      <c r="AD139" s="1886"/>
      <c r="AE139" s="1898"/>
      <c r="AF139" s="1898"/>
      <c r="AG139" s="1898"/>
      <c r="AH139" s="1898"/>
      <c r="AI139" s="1898"/>
      <c r="AJ139" s="1913"/>
      <c r="AK139" s="1886"/>
      <c r="AL139" s="1898"/>
      <c r="AM139" s="1898"/>
      <c r="AN139" s="1898"/>
      <c r="AO139" s="1898"/>
      <c r="AP139" s="1898"/>
      <c r="AQ139" s="1913"/>
      <c r="AR139" s="1886"/>
      <c r="AS139" s="1898"/>
      <c r="AT139" s="1898"/>
      <c r="AU139" s="1898"/>
      <c r="AV139" s="1898"/>
      <c r="AW139" s="1898"/>
      <c r="AX139" s="1913"/>
      <c r="AY139" s="1886"/>
      <c r="AZ139" s="1898"/>
      <c r="BA139" s="1937"/>
      <c r="BB139" s="1944"/>
      <c r="BC139" s="1952"/>
      <c r="BD139" s="1961"/>
      <c r="BE139" s="1967"/>
      <c r="BF139" s="1972"/>
      <c r="BG139" s="1977"/>
      <c r="BH139" s="1977"/>
      <c r="BI139" s="1977"/>
      <c r="BJ139" s="1988"/>
    </row>
    <row r="140" spans="2:62" ht="20.25" customHeight="1">
      <c r="B140" s="1743"/>
      <c r="C140" s="1757"/>
      <c r="D140" s="1768"/>
      <c r="E140" s="1776"/>
      <c r="F140" s="1781">
        <f>C139</f>
        <v>0</v>
      </c>
      <c r="G140" s="1776"/>
      <c r="H140" s="1781">
        <f>I139</f>
        <v>0</v>
      </c>
      <c r="I140" s="1789"/>
      <c r="J140" s="1803"/>
      <c r="K140" s="1809"/>
      <c r="L140" s="1825"/>
      <c r="M140" s="1825"/>
      <c r="N140" s="1768"/>
      <c r="O140" s="1831"/>
      <c r="P140" s="1836"/>
      <c r="Q140" s="1836"/>
      <c r="R140" s="1836"/>
      <c r="S140" s="1847"/>
      <c r="T140" s="1856" t="s">
        <v>128</v>
      </c>
      <c r="U140" s="1863"/>
      <c r="V140" s="1874"/>
      <c r="W140" s="1885" t="str">
        <f>IF(W139="","",VLOOKUP(W139,'シフト記号表 (2)'!$C$6:$L$47,10,FALSE))</f>
        <v/>
      </c>
      <c r="X140" s="1897" t="str">
        <f>IF(X139="","",VLOOKUP(X139,'シフト記号表 (2)'!$C$6:$L$47,10,FALSE))</f>
        <v/>
      </c>
      <c r="Y140" s="1897" t="str">
        <f>IF(Y139="","",VLOOKUP(Y139,'シフト記号表 (2)'!$C$6:$L$47,10,FALSE))</f>
        <v/>
      </c>
      <c r="Z140" s="1897" t="str">
        <f>IF(Z139="","",VLOOKUP(Z139,'シフト記号表 (2)'!$C$6:$L$47,10,FALSE))</f>
        <v/>
      </c>
      <c r="AA140" s="1897" t="str">
        <f>IF(AA139="","",VLOOKUP(AA139,'シフト記号表 (2)'!$C$6:$L$47,10,FALSE))</f>
        <v/>
      </c>
      <c r="AB140" s="1897" t="str">
        <f>IF(AB139="","",VLOOKUP(AB139,'シフト記号表 (2)'!$C$6:$L$47,10,FALSE))</f>
        <v/>
      </c>
      <c r="AC140" s="1912" t="str">
        <f>IF(AC139="","",VLOOKUP(AC139,'シフト記号表 (2)'!$C$6:$L$47,10,FALSE))</f>
        <v/>
      </c>
      <c r="AD140" s="1885" t="str">
        <f>IF(AD139="","",VLOOKUP(AD139,'シフト記号表 (2)'!$C$6:$L$47,10,FALSE))</f>
        <v/>
      </c>
      <c r="AE140" s="1897" t="str">
        <f>IF(AE139="","",VLOOKUP(AE139,'シフト記号表 (2)'!$C$6:$L$47,10,FALSE))</f>
        <v/>
      </c>
      <c r="AF140" s="1897" t="str">
        <f>IF(AF139="","",VLOOKUP(AF139,'シフト記号表 (2)'!$C$6:$L$47,10,FALSE))</f>
        <v/>
      </c>
      <c r="AG140" s="1897" t="str">
        <f>IF(AG139="","",VLOOKUP(AG139,'シフト記号表 (2)'!$C$6:$L$47,10,FALSE))</f>
        <v/>
      </c>
      <c r="AH140" s="1897" t="str">
        <f>IF(AH139="","",VLOOKUP(AH139,'シフト記号表 (2)'!$C$6:$L$47,10,FALSE))</f>
        <v/>
      </c>
      <c r="AI140" s="1897" t="str">
        <f>IF(AI139="","",VLOOKUP(AI139,'シフト記号表 (2)'!$C$6:$L$47,10,FALSE))</f>
        <v/>
      </c>
      <c r="AJ140" s="1912" t="str">
        <f>IF(AJ139="","",VLOOKUP(AJ139,'シフト記号表 (2)'!$C$6:$L$47,10,FALSE))</f>
        <v/>
      </c>
      <c r="AK140" s="1885" t="str">
        <f>IF(AK139="","",VLOOKUP(AK139,'シフト記号表 (2)'!$C$6:$L$47,10,FALSE))</f>
        <v/>
      </c>
      <c r="AL140" s="1897" t="str">
        <f>IF(AL139="","",VLOOKUP(AL139,'シフト記号表 (2)'!$C$6:$L$47,10,FALSE))</f>
        <v/>
      </c>
      <c r="AM140" s="1897" t="str">
        <f>IF(AM139="","",VLOOKUP(AM139,'シフト記号表 (2)'!$C$6:$L$47,10,FALSE))</f>
        <v/>
      </c>
      <c r="AN140" s="1897" t="str">
        <f>IF(AN139="","",VLOOKUP(AN139,'シフト記号表 (2)'!$C$6:$L$47,10,FALSE))</f>
        <v/>
      </c>
      <c r="AO140" s="1897" t="str">
        <f>IF(AO139="","",VLOOKUP(AO139,'シフト記号表 (2)'!$C$6:$L$47,10,FALSE))</f>
        <v/>
      </c>
      <c r="AP140" s="1897" t="str">
        <f>IF(AP139="","",VLOOKUP(AP139,'シフト記号表 (2)'!$C$6:$L$47,10,FALSE))</f>
        <v/>
      </c>
      <c r="AQ140" s="1912" t="str">
        <f>IF(AQ139="","",VLOOKUP(AQ139,'シフト記号表 (2)'!$C$6:$L$47,10,FALSE))</f>
        <v/>
      </c>
      <c r="AR140" s="1885" t="str">
        <f>IF(AR139="","",VLOOKUP(AR139,'シフト記号表 (2)'!$C$6:$L$47,10,FALSE))</f>
        <v/>
      </c>
      <c r="AS140" s="1897" t="str">
        <f>IF(AS139="","",VLOOKUP(AS139,'シフト記号表 (2)'!$C$6:$L$47,10,FALSE))</f>
        <v/>
      </c>
      <c r="AT140" s="1897" t="str">
        <f>IF(AT139="","",VLOOKUP(AT139,'シフト記号表 (2)'!$C$6:$L$47,10,FALSE))</f>
        <v/>
      </c>
      <c r="AU140" s="1897" t="str">
        <f>IF(AU139="","",VLOOKUP(AU139,'シフト記号表 (2)'!$C$6:$L$47,10,FALSE))</f>
        <v/>
      </c>
      <c r="AV140" s="1897" t="str">
        <f>IF(AV139="","",VLOOKUP(AV139,'シフト記号表 (2)'!$C$6:$L$47,10,FALSE))</f>
        <v/>
      </c>
      <c r="AW140" s="1897" t="str">
        <f>IF(AW139="","",VLOOKUP(AW139,'シフト記号表 (2)'!$C$6:$L$47,10,FALSE))</f>
        <v/>
      </c>
      <c r="AX140" s="1912" t="str">
        <f>IF(AX139="","",VLOOKUP(AX139,'シフト記号表 (2)'!$C$6:$L$47,10,FALSE))</f>
        <v/>
      </c>
      <c r="AY140" s="1885" t="str">
        <f>IF(AY139="","",VLOOKUP(AY139,'シフト記号表 (2)'!$C$6:$L$47,10,FALSE))</f>
        <v/>
      </c>
      <c r="AZ140" s="1897" t="str">
        <f>IF(AZ139="","",VLOOKUP(AZ139,'シフト記号表 (2)'!$C$6:$L$47,10,FALSE))</f>
        <v/>
      </c>
      <c r="BA140" s="1897" t="str">
        <f>IF(BA139="","",VLOOKUP(BA139,'シフト記号表 (2)'!$C$6:$L$47,10,FALSE))</f>
        <v/>
      </c>
      <c r="BB140" s="1945">
        <f>IF($BE$3="４週",SUM(W140:AX140),IF($BE$3="暦月",SUM(W140:BA140),""))</f>
        <v>0</v>
      </c>
      <c r="BC140" s="1953"/>
      <c r="BD140" s="1962">
        <f>IF($BE$3="４週",BB140/4,IF($BE$3="暦月",(BB140/($BE$8/7)),""))</f>
        <v>0</v>
      </c>
      <c r="BE140" s="1953"/>
      <c r="BF140" s="1973"/>
      <c r="BG140" s="1978"/>
      <c r="BH140" s="1978"/>
      <c r="BI140" s="1978"/>
      <c r="BJ140" s="1989"/>
    </row>
    <row r="141" spans="2:62" ht="20.25" customHeight="1">
      <c r="B141" s="1742">
        <f>B139+1</f>
        <v>64</v>
      </c>
      <c r="C141" s="1756"/>
      <c r="D141" s="1767"/>
      <c r="E141" s="1774"/>
      <c r="F141" s="1779"/>
      <c r="G141" s="1774"/>
      <c r="H141" s="1779"/>
      <c r="I141" s="1788"/>
      <c r="J141" s="1802"/>
      <c r="K141" s="1808"/>
      <c r="L141" s="1824"/>
      <c r="M141" s="1824"/>
      <c r="N141" s="1767"/>
      <c r="O141" s="1831"/>
      <c r="P141" s="1836"/>
      <c r="Q141" s="1836"/>
      <c r="R141" s="1836"/>
      <c r="S141" s="1847"/>
      <c r="T141" s="1857" t="s">
        <v>770</v>
      </c>
      <c r="U141" s="1864"/>
      <c r="V141" s="1875"/>
      <c r="W141" s="1886"/>
      <c r="X141" s="1898"/>
      <c r="Y141" s="1898"/>
      <c r="Z141" s="1898"/>
      <c r="AA141" s="1898"/>
      <c r="AB141" s="1898"/>
      <c r="AC141" s="1913"/>
      <c r="AD141" s="1886"/>
      <c r="AE141" s="1898"/>
      <c r="AF141" s="1898"/>
      <c r="AG141" s="1898"/>
      <c r="AH141" s="1898"/>
      <c r="AI141" s="1898"/>
      <c r="AJ141" s="1913"/>
      <c r="AK141" s="1886"/>
      <c r="AL141" s="1898"/>
      <c r="AM141" s="1898"/>
      <c r="AN141" s="1898"/>
      <c r="AO141" s="1898"/>
      <c r="AP141" s="1898"/>
      <c r="AQ141" s="1913"/>
      <c r="AR141" s="1886"/>
      <c r="AS141" s="1898"/>
      <c r="AT141" s="1898"/>
      <c r="AU141" s="1898"/>
      <c r="AV141" s="1898"/>
      <c r="AW141" s="1898"/>
      <c r="AX141" s="1913"/>
      <c r="AY141" s="1886"/>
      <c r="AZ141" s="1898"/>
      <c r="BA141" s="1937"/>
      <c r="BB141" s="1944"/>
      <c r="BC141" s="1952"/>
      <c r="BD141" s="1961"/>
      <c r="BE141" s="1967"/>
      <c r="BF141" s="1972"/>
      <c r="BG141" s="1977"/>
      <c r="BH141" s="1977"/>
      <c r="BI141" s="1977"/>
      <c r="BJ141" s="1988"/>
    </row>
    <row r="142" spans="2:62" ht="20.25" customHeight="1">
      <c r="B142" s="1743"/>
      <c r="C142" s="1757"/>
      <c r="D142" s="1768"/>
      <c r="E142" s="1776"/>
      <c r="F142" s="1781">
        <f>C141</f>
        <v>0</v>
      </c>
      <c r="G142" s="1776"/>
      <c r="H142" s="1781">
        <f>I141</f>
        <v>0</v>
      </c>
      <c r="I142" s="1789"/>
      <c r="J142" s="1803"/>
      <c r="K142" s="1809"/>
      <c r="L142" s="1825"/>
      <c r="M142" s="1825"/>
      <c r="N142" s="1768"/>
      <c r="O142" s="1831"/>
      <c r="P142" s="1836"/>
      <c r="Q142" s="1836"/>
      <c r="R142" s="1836"/>
      <c r="S142" s="1847"/>
      <c r="T142" s="1856" t="s">
        <v>128</v>
      </c>
      <c r="U142" s="1863"/>
      <c r="V142" s="1874"/>
      <c r="W142" s="1885" t="str">
        <f>IF(W141="","",VLOOKUP(W141,'シフト記号表 (2)'!$C$6:$L$47,10,FALSE))</f>
        <v/>
      </c>
      <c r="X142" s="1897" t="str">
        <f>IF(X141="","",VLOOKUP(X141,'シフト記号表 (2)'!$C$6:$L$47,10,FALSE))</f>
        <v/>
      </c>
      <c r="Y142" s="1897" t="str">
        <f>IF(Y141="","",VLOOKUP(Y141,'シフト記号表 (2)'!$C$6:$L$47,10,FALSE))</f>
        <v/>
      </c>
      <c r="Z142" s="1897" t="str">
        <f>IF(Z141="","",VLOOKUP(Z141,'シフト記号表 (2)'!$C$6:$L$47,10,FALSE))</f>
        <v/>
      </c>
      <c r="AA142" s="1897" t="str">
        <f>IF(AA141="","",VLOOKUP(AA141,'シフト記号表 (2)'!$C$6:$L$47,10,FALSE))</f>
        <v/>
      </c>
      <c r="AB142" s="1897" t="str">
        <f>IF(AB141="","",VLOOKUP(AB141,'シフト記号表 (2)'!$C$6:$L$47,10,FALSE))</f>
        <v/>
      </c>
      <c r="AC142" s="1912" t="str">
        <f>IF(AC141="","",VLOOKUP(AC141,'シフト記号表 (2)'!$C$6:$L$47,10,FALSE))</f>
        <v/>
      </c>
      <c r="AD142" s="1885" t="str">
        <f>IF(AD141="","",VLOOKUP(AD141,'シフト記号表 (2)'!$C$6:$L$47,10,FALSE))</f>
        <v/>
      </c>
      <c r="AE142" s="1897" t="str">
        <f>IF(AE141="","",VLOOKUP(AE141,'シフト記号表 (2)'!$C$6:$L$47,10,FALSE))</f>
        <v/>
      </c>
      <c r="AF142" s="1897" t="str">
        <f>IF(AF141="","",VLOOKUP(AF141,'シフト記号表 (2)'!$C$6:$L$47,10,FALSE))</f>
        <v/>
      </c>
      <c r="AG142" s="1897" t="str">
        <f>IF(AG141="","",VLOOKUP(AG141,'シフト記号表 (2)'!$C$6:$L$47,10,FALSE))</f>
        <v/>
      </c>
      <c r="AH142" s="1897" t="str">
        <f>IF(AH141="","",VLOOKUP(AH141,'シフト記号表 (2)'!$C$6:$L$47,10,FALSE))</f>
        <v/>
      </c>
      <c r="AI142" s="1897" t="str">
        <f>IF(AI141="","",VLOOKUP(AI141,'シフト記号表 (2)'!$C$6:$L$47,10,FALSE))</f>
        <v/>
      </c>
      <c r="AJ142" s="1912" t="str">
        <f>IF(AJ141="","",VLOOKUP(AJ141,'シフト記号表 (2)'!$C$6:$L$47,10,FALSE))</f>
        <v/>
      </c>
      <c r="AK142" s="1885" t="str">
        <f>IF(AK141="","",VLOOKUP(AK141,'シフト記号表 (2)'!$C$6:$L$47,10,FALSE))</f>
        <v/>
      </c>
      <c r="AL142" s="1897" t="str">
        <f>IF(AL141="","",VLOOKUP(AL141,'シフト記号表 (2)'!$C$6:$L$47,10,FALSE))</f>
        <v/>
      </c>
      <c r="AM142" s="1897" t="str">
        <f>IF(AM141="","",VLOOKUP(AM141,'シフト記号表 (2)'!$C$6:$L$47,10,FALSE))</f>
        <v/>
      </c>
      <c r="AN142" s="1897" t="str">
        <f>IF(AN141="","",VLOOKUP(AN141,'シフト記号表 (2)'!$C$6:$L$47,10,FALSE))</f>
        <v/>
      </c>
      <c r="AO142" s="1897" t="str">
        <f>IF(AO141="","",VLOOKUP(AO141,'シフト記号表 (2)'!$C$6:$L$47,10,FALSE))</f>
        <v/>
      </c>
      <c r="AP142" s="1897" t="str">
        <f>IF(AP141="","",VLOOKUP(AP141,'シフト記号表 (2)'!$C$6:$L$47,10,FALSE))</f>
        <v/>
      </c>
      <c r="AQ142" s="1912" t="str">
        <f>IF(AQ141="","",VLOOKUP(AQ141,'シフト記号表 (2)'!$C$6:$L$47,10,FALSE))</f>
        <v/>
      </c>
      <c r="AR142" s="1885" t="str">
        <f>IF(AR141="","",VLOOKUP(AR141,'シフト記号表 (2)'!$C$6:$L$47,10,FALSE))</f>
        <v/>
      </c>
      <c r="AS142" s="1897" t="str">
        <f>IF(AS141="","",VLOOKUP(AS141,'シフト記号表 (2)'!$C$6:$L$47,10,FALSE))</f>
        <v/>
      </c>
      <c r="AT142" s="1897" t="str">
        <f>IF(AT141="","",VLOOKUP(AT141,'シフト記号表 (2)'!$C$6:$L$47,10,FALSE))</f>
        <v/>
      </c>
      <c r="AU142" s="1897" t="str">
        <f>IF(AU141="","",VLOOKUP(AU141,'シフト記号表 (2)'!$C$6:$L$47,10,FALSE))</f>
        <v/>
      </c>
      <c r="AV142" s="1897" t="str">
        <f>IF(AV141="","",VLOOKUP(AV141,'シフト記号表 (2)'!$C$6:$L$47,10,FALSE))</f>
        <v/>
      </c>
      <c r="AW142" s="1897" t="str">
        <f>IF(AW141="","",VLOOKUP(AW141,'シフト記号表 (2)'!$C$6:$L$47,10,FALSE))</f>
        <v/>
      </c>
      <c r="AX142" s="1912" t="str">
        <f>IF(AX141="","",VLOOKUP(AX141,'シフト記号表 (2)'!$C$6:$L$47,10,FALSE))</f>
        <v/>
      </c>
      <c r="AY142" s="1885" t="str">
        <f>IF(AY141="","",VLOOKUP(AY141,'シフト記号表 (2)'!$C$6:$L$47,10,FALSE))</f>
        <v/>
      </c>
      <c r="AZ142" s="1897" t="str">
        <f>IF(AZ141="","",VLOOKUP(AZ141,'シフト記号表 (2)'!$C$6:$L$47,10,FALSE))</f>
        <v/>
      </c>
      <c r="BA142" s="1897" t="str">
        <f>IF(BA141="","",VLOOKUP(BA141,'シフト記号表 (2)'!$C$6:$L$47,10,FALSE))</f>
        <v/>
      </c>
      <c r="BB142" s="1945">
        <f>IF($BE$3="４週",SUM(W142:AX142),IF($BE$3="暦月",SUM(W142:BA142),""))</f>
        <v>0</v>
      </c>
      <c r="BC142" s="1953"/>
      <c r="BD142" s="1962">
        <f>IF($BE$3="４週",BB142/4,IF($BE$3="暦月",(BB142/($BE$8/7)),""))</f>
        <v>0</v>
      </c>
      <c r="BE142" s="1953"/>
      <c r="BF142" s="1973"/>
      <c r="BG142" s="1978"/>
      <c r="BH142" s="1978"/>
      <c r="BI142" s="1978"/>
      <c r="BJ142" s="1989"/>
    </row>
    <row r="143" spans="2:62" ht="20.25" customHeight="1">
      <c r="B143" s="1742">
        <f>B141+1</f>
        <v>65</v>
      </c>
      <c r="C143" s="1756"/>
      <c r="D143" s="1767"/>
      <c r="E143" s="1774"/>
      <c r="F143" s="1779"/>
      <c r="G143" s="1774"/>
      <c r="H143" s="1779"/>
      <c r="I143" s="1788"/>
      <c r="J143" s="1802"/>
      <c r="K143" s="1808"/>
      <c r="L143" s="1824"/>
      <c r="M143" s="1824"/>
      <c r="N143" s="1767"/>
      <c r="O143" s="1831"/>
      <c r="P143" s="1836"/>
      <c r="Q143" s="1836"/>
      <c r="R143" s="1836"/>
      <c r="S143" s="1847"/>
      <c r="T143" s="1857" t="s">
        <v>770</v>
      </c>
      <c r="U143" s="1864"/>
      <c r="V143" s="1875"/>
      <c r="W143" s="1886"/>
      <c r="X143" s="1898"/>
      <c r="Y143" s="1898"/>
      <c r="Z143" s="1898"/>
      <c r="AA143" s="1898"/>
      <c r="AB143" s="1898"/>
      <c r="AC143" s="1913"/>
      <c r="AD143" s="1886"/>
      <c r="AE143" s="1898"/>
      <c r="AF143" s="1898"/>
      <c r="AG143" s="1898"/>
      <c r="AH143" s="1898"/>
      <c r="AI143" s="1898"/>
      <c r="AJ143" s="1913"/>
      <c r="AK143" s="1886"/>
      <c r="AL143" s="1898"/>
      <c r="AM143" s="1898"/>
      <c r="AN143" s="1898"/>
      <c r="AO143" s="1898"/>
      <c r="AP143" s="1898"/>
      <c r="AQ143" s="1913"/>
      <c r="AR143" s="1886"/>
      <c r="AS143" s="1898"/>
      <c r="AT143" s="1898"/>
      <c r="AU143" s="1898"/>
      <c r="AV143" s="1898"/>
      <c r="AW143" s="1898"/>
      <c r="AX143" s="1913"/>
      <c r="AY143" s="1886"/>
      <c r="AZ143" s="1898"/>
      <c r="BA143" s="1937"/>
      <c r="BB143" s="1944"/>
      <c r="BC143" s="1952"/>
      <c r="BD143" s="1961"/>
      <c r="BE143" s="1967"/>
      <c r="BF143" s="1972"/>
      <c r="BG143" s="1977"/>
      <c r="BH143" s="1977"/>
      <c r="BI143" s="1977"/>
      <c r="BJ143" s="1988"/>
    </row>
    <row r="144" spans="2:62" ht="20.25" customHeight="1">
      <c r="B144" s="1743"/>
      <c r="C144" s="1757"/>
      <c r="D144" s="1768"/>
      <c r="E144" s="1776"/>
      <c r="F144" s="1781">
        <f>C143</f>
        <v>0</v>
      </c>
      <c r="G144" s="1776"/>
      <c r="H144" s="1781">
        <f>I143</f>
        <v>0</v>
      </c>
      <c r="I144" s="1789"/>
      <c r="J144" s="1803"/>
      <c r="K144" s="1809"/>
      <c r="L144" s="1825"/>
      <c r="M144" s="1825"/>
      <c r="N144" s="1768"/>
      <c r="O144" s="1831"/>
      <c r="P144" s="1836"/>
      <c r="Q144" s="1836"/>
      <c r="R144" s="1836"/>
      <c r="S144" s="1847"/>
      <c r="T144" s="1856" t="s">
        <v>128</v>
      </c>
      <c r="U144" s="1863"/>
      <c r="V144" s="1874"/>
      <c r="W144" s="1885" t="str">
        <f>IF(W143="","",VLOOKUP(W143,'シフト記号表 (2)'!$C$6:$L$47,10,FALSE))</f>
        <v/>
      </c>
      <c r="X144" s="1897" t="str">
        <f>IF(X143="","",VLOOKUP(X143,'シフト記号表 (2)'!$C$6:$L$47,10,FALSE))</f>
        <v/>
      </c>
      <c r="Y144" s="1897" t="str">
        <f>IF(Y143="","",VLOOKUP(Y143,'シフト記号表 (2)'!$C$6:$L$47,10,FALSE))</f>
        <v/>
      </c>
      <c r="Z144" s="1897" t="str">
        <f>IF(Z143="","",VLOOKUP(Z143,'シフト記号表 (2)'!$C$6:$L$47,10,FALSE))</f>
        <v/>
      </c>
      <c r="AA144" s="1897" t="str">
        <f>IF(AA143="","",VLOOKUP(AA143,'シフト記号表 (2)'!$C$6:$L$47,10,FALSE))</f>
        <v/>
      </c>
      <c r="AB144" s="1897" t="str">
        <f>IF(AB143="","",VLOOKUP(AB143,'シフト記号表 (2)'!$C$6:$L$47,10,FALSE))</f>
        <v/>
      </c>
      <c r="AC144" s="1912" t="str">
        <f>IF(AC143="","",VLOOKUP(AC143,'シフト記号表 (2)'!$C$6:$L$47,10,FALSE))</f>
        <v/>
      </c>
      <c r="AD144" s="1885" t="str">
        <f>IF(AD143="","",VLOOKUP(AD143,'シフト記号表 (2)'!$C$6:$L$47,10,FALSE))</f>
        <v/>
      </c>
      <c r="AE144" s="1897" t="str">
        <f>IF(AE143="","",VLOOKUP(AE143,'シフト記号表 (2)'!$C$6:$L$47,10,FALSE))</f>
        <v/>
      </c>
      <c r="AF144" s="1897" t="str">
        <f>IF(AF143="","",VLOOKUP(AF143,'シフト記号表 (2)'!$C$6:$L$47,10,FALSE))</f>
        <v/>
      </c>
      <c r="AG144" s="1897" t="str">
        <f>IF(AG143="","",VLOOKUP(AG143,'シフト記号表 (2)'!$C$6:$L$47,10,FALSE))</f>
        <v/>
      </c>
      <c r="AH144" s="1897" t="str">
        <f>IF(AH143="","",VLOOKUP(AH143,'シフト記号表 (2)'!$C$6:$L$47,10,FALSE))</f>
        <v/>
      </c>
      <c r="AI144" s="1897" t="str">
        <f>IF(AI143="","",VLOOKUP(AI143,'シフト記号表 (2)'!$C$6:$L$47,10,FALSE))</f>
        <v/>
      </c>
      <c r="AJ144" s="1912" t="str">
        <f>IF(AJ143="","",VLOOKUP(AJ143,'シフト記号表 (2)'!$C$6:$L$47,10,FALSE))</f>
        <v/>
      </c>
      <c r="AK144" s="1885" t="str">
        <f>IF(AK143="","",VLOOKUP(AK143,'シフト記号表 (2)'!$C$6:$L$47,10,FALSE))</f>
        <v/>
      </c>
      <c r="AL144" s="1897" t="str">
        <f>IF(AL143="","",VLOOKUP(AL143,'シフト記号表 (2)'!$C$6:$L$47,10,FALSE))</f>
        <v/>
      </c>
      <c r="AM144" s="1897" t="str">
        <f>IF(AM143="","",VLOOKUP(AM143,'シフト記号表 (2)'!$C$6:$L$47,10,FALSE))</f>
        <v/>
      </c>
      <c r="AN144" s="1897" t="str">
        <f>IF(AN143="","",VLOOKUP(AN143,'シフト記号表 (2)'!$C$6:$L$47,10,FALSE))</f>
        <v/>
      </c>
      <c r="AO144" s="1897" t="str">
        <f>IF(AO143="","",VLOOKUP(AO143,'シフト記号表 (2)'!$C$6:$L$47,10,FALSE))</f>
        <v/>
      </c>
      <c r="AP144" s="1897" t="str">
        <f>IF(AP143="","",VLOOKUP(AP143,'シフト記号表 (2)'!$C$6:$L$47,10,FALSE))</f>
        <v/>
      </c>
      <c r="AQ144" s="1912" t="str">
        <f>IF(AQ143="","",VLOOKUP(AQ143,'シフト記号表 (2)'!$C$6:$L$47,10,FALSE))</f>
        <v/>
      </c>
      <c r="AR144" s="1885" t="str">
        <f>IF(AR143="","",VLOOKUP(AR143,'シフト記号表 (2)'!$C$6:$L$47,10,FALSE))</f>
        <v/>
      </c>
      <c r="AS144" s="1897" t="str">
        <f>IF(AS143="","",VLOOKUP(AS143,'シフト記号表 (2)'!$C$6:$L$47,10,FALSE))</f>
        <v/>
      </c>
      <c r="AT144" s="1897" t="str">
        <f>IF(AT143="","",VLOOKUP(AT143,'シフト記号表 (2)'!$C$6:$L$47,10,FALSE))</f>
        <v/>
      </c>
      <c r="AU144" s="1897" t="str">
        <f>IF(AU143="","",VLOOKUP(AU143,'シフト記号表 (2)'!$C$6:$L$47,10,FALSE))</f>
        <v/>
      </c>
      <c r="AV144" s="1897" t="str">
        <f>IF(AV143="","",VLOOKUP(AV143,'シフト記号表 (2)'!$C$6:$L$47,10,FALSE))</f>
        <v/>
      </c>
      <c r="AW144" s="1897" t="str">
        <f>IF(AW143="","",VLOOKUP(AW143,'シフト記号表 (2)'!$C$6:$L$47,10,FALSE))</f>
        <v/>
      </c>
      <c r="AX144" s="1912" t="str">
        <f>IF(AX143="","",VLOOKUP(AX143,'シフト記号表 (2)'!$C$6:$L$47,10,FALSE))</f>
        <v/>
      </c>
      <c r="AY144" s="1885" t="str">
        <f>IF(AY143="","",VLOOKUP(AY143,'シフト記号表 (2)'!$C$6:$L$47,10,FALSE))</f>
        <v/>
      </c>
      <c r="AZ144" s="1897" t="str">
        <f>IF(AZ143="","",VLOOKUP(AZ143,'シフト記号表 (2)'!$C$6:$L$47,10,FALSE))</f>
        <v/>
      </c>
      <c r="BA144" s="1897" t="str">
        <f>IF(BA143="","",VLOOKUP(BA143,'シフト記号表 (2)'!$C$6:$L$47,10,FALSE))</f>
        <v/>
      </c>
      <c r="BB144" s="1945">
        <f>IF($BE$3="４週",SUM(W144:AX144),IF($BE$3="暦月",SUM(W144:BA144),""))</f>
        <v>0</v>
      </c>
      <c r="BC144" s="1953"/>
      <c r="BD144" s="1962">
        <f>IF($BE$3="４週",BB144/4,IF($BE$3="暦月",(BB144/($BE$8/7)),""))</f>
        <v>0</v>
      </c>
      <c r="BE144" s="1953"/>
      <c r="BF144" s="1973"/>
      <c r="BG144" s="1978"/>
      <c r="BH144" s="1978"/>
      <c r="BI144" s="1978"/>
      <c r="BJ144" s="1989"/>
    </row>
    <row r="145" spans="2:62" ht="20.25" customHeight="1">
      <c r="B145" s="1742">
        <f>B143+1</f>
        <v>66</v>
      </c>
      <c r="C145" s="1756"/>
      <c r="D145" s="1767"/>
      <c r="E145" s="1774"/>
      <c r="F145" s="1779"/>
      <c r="G145" s="1774"/>
      <c r="H145" s="1779"/>
      <c r="I145" s="1788"/>
      <c r="J145" s="1802"/>
      <c r="K145" s="1808"/>
      <c r="L145" s="1824"/>
      <c r="M145" s="1824"/>
      <c r="N145" s="1767"/>
      <c r="O145" s="1831"/>
      <c r="P145" s="1836"/>
      <c r="Q145" s="1836"/>
      <c r="R145" s="1836"/>
      <c r="S145" s="1847"/>
      <c r="T145" s="1857" t="s">
        <v>770</v>
      </c>
      <c r="U145" s="1864"/>
      <c r="V145" s="1875"/>
      <c r="W145" s="1886"/>
      <c r="X145" s="1898"/>
      <c r="Y145" s="1898"/>
      <c r="Z145" s="1898"/>
      <c r="AA145" s="1898"/>
      <c r="AB145" s="1898"/>
      <c r="AC145" s="1913"/>
      <c r="AD145" s="1886"/>
      <c r="AE145" s="1898"/>
      <c r="AF145" s="1898"/>
      <c r="AG145" s="1898"/>
      <c r="AH145" s="1898"/>
      <c r="AI145" s="1898"/>
      <c r="AJ145" s="1913"/>
      <c r="AK145" s="1886"/>
      <c r="AL145" s="1898"/>
      <c r="AM145" s="1898"/>
      <c r="AN145" s="1898"/>
      <c r="AO145" s="1898"/>
      <c r="AP145" s="1898"/>
      <c r="AQ145" s="1913"/>
      <c r="AR145" s="1886"/>
      <c r="AS145" s="1898"/>
      <c r="AT145" s="1898"/>
      <c r="AU145" s="1898"/>
      <c r="AV145" s="1898"/>
      <c r="AW145" s="1898"/>
      <c r="AX145" s="1913"/>
      <c r="AY145" s="1886"/>
      <c r="AZ145" s="1898"/>
      <c r="BA145" s="1937"/>
      <c r="BB145" s="1944"/>
      <c r="BC145" s="1952"/>
      <c r="BD145" s="1961"/>
      <c r="BE145" s="1967"/>
      <c r="BF145" s="1972"/>
      <c r="BG145" s="1977"/>
      <c r="BH145" s="1977"/>
      <c r="BI145" s="1977"/>
      <c r="BJ145" s="1988"/>
    </row>
    <row r="146" spans="2:62" ht="20.25" customHeight="1">
      <c r="B146" s="1743"/>
      <c r="C146" s="1757"/>
      <c r="D146" s="1768"/>
      <c r="E146" s="1776"/>
      <c r="F146" s="1781">
        <f>C145</f>
        <v>0</v>
      </c>
      <c r="G146" s="1776"/>
      <c r="H146" s="1781">
        <f>I145</f>
        <v>0</v>
      </c>
      <c r="I146" s="1789"/>
      <c r="J146" s="1803"/>
      <c r="K146" s="1809"/>
      <c r="L146" s="1825"/>
      <c r="M146" s="1825"/>
      <c r="N146" s="1768"/>
      <c r="O146" s="1831"/>
      <c r="P146" s="1836"/>
      <c r="Q146" s="1836"/>
      <c r="R146" s="1836"/>
      <c r="S146" s="1847"/>
      <c r="T146" s="1856" t="s">
        <v>128</v>
      </c>
      <c r="U146" s="1863"/>
      <c r="V146" s="1874"/>
      <c r="W146" s="1885" t="str">
        <f>IF(W145="","",VLOOKUP(W145,'シフト記号表 (2)'!$C$6:$L$47,10,FALSE))</f>
        <v/>
      </c>
      <c r="X146" s="1897" t="str">
        <f>IF(X145="","",VLOOKUP(X145,'シフト記号表 (2)'!$C$6:$L$47,10,FALSE))</f>
        <v/>
      </c>
      <c r="Y146" s="1897" t="str">
        <f>IF(Y145="","",VLOOKUP(Y145,'シフト記号表 (2)'!$C$6:$L$47,10,FALSE))</f>
        <v/>
      </c>
      <c r="Z146" s="1897" t="str">
        <f>IF(Z145="","",VLOOKUP(Z145,'シフト記号表 (2)'!$C$6:$L$47,10,FALSE))</f>
        <v/>
      </c>
      <c r="AA146" s="1897" t="str">
        <f>IF(AA145="","",VLOOKUP(AA145,'シフト記号表 (2)'!$C$6:$L$47,10,FALSE))</f>
        <v/>
      </c>
      <c r="AB146" s="1897" t="str">
        <f>IF(AB145="","",VLOOKUP(AB145,'シフト記号表 (2)'!$C$6:$L$47,10,FALSE))</f>
        <v/>
      </c>
      <c r="AC146" s="1912" t="str">
        <f>IF(AC145="","",VLOOKUP(AC145,'シフト記号表 (2)'!$C$6:$L$47,10,FALSE))</f>
        <v/>
      </c>
      <c r="AD146" s="1885" t="str">
        <f>IF(AD145="","",VLOOKUP(AD145,'シフト記号表 (2)'!$C$6:$L$47,10,FALSE))</f>
        <v/>
      </c>
      <c r="AE146" s="1897" t="str">
        <f>IF(AE145="","",VLOOKUP(AE145,'シフト記号表 (2)'!$C$6:$L$47,10,FALSE))</f>
        <v/>
      </c>
      <c r="AF146" s="1897" t="str">
        <f>IF(AF145="","",VLOOKUP(AF145,'シフト記号表 (2)'!$C$6:$L$47,10,FALSE))</f>
        <v/>
      </c>
      <c r="AG146" s="1897" t="str">
        <f>IF(AG145="","",VLOOKUP(AG145,'シフト記号表 (2)'!$C$6:$L$47,10,FALSE))</f>
        <v/>
      </c>
      <c r="AH146" s="1897" t="str">
        <f>IF(AH145="","",VLOOKUP(AH145,'シフト記号表 (2)'!$C$6:$L$47,10,FALSE))</f>
        <v/>
      </c>
      <c r="AI146" s="1897" t="str">
        <f>IF(AI145="","",VLOOKUP(AI145,'シフト記号表 (2)'!$C$6:$L$47,10,FALSE))</f>
        <v/>
      </c>
      <c r="AJ146" s="1912" t="str">
        <f>IF(AJ145="","",VLOOKUP(AJ145,'シフト記号表 (2)'!$C$6:$L$47,10,FALSE))</f>
        <v/>
      </c>
      <c r="AK146" s="1885" t="str">
        <f>IF(AK145="","",VLOOKUP(AK145,'シフト記号表 (2)'!$C$6:$L$47,10,FALSE))</f>
        <v/>
      </c>
      <c r="AL146" s="1897" t="str">
        <f>IF(AL145="","",VLOOKUP(AL145,'シフト記号表 (2)'!$C$6:$L$47,10,FALSE))</f>
        <v/>
      </c>
      <c r="AM146" s="1897" t="str">
        <f>IF(AM145="","",VLOOKUP(AM145,'シフト記号表 (2)'!$C$6:$L$47,10,FALSE))</f>
        <v/>
      </c>
      <c r="AN146" s="1897" t="str">
        <f>IF(AN145="","",VLOOKUP(AN145,'シフト記号表 (2)'!$C$6:$L$47,10,FALSE))</f>
        <v/>
      </c>
      <c r="AO146" s="1897" t="str">
        <f>IF(AO145="","",VLOOKUP(AO145,'シフト記号表 (2)'!$C$6:$L$47,10,FALSE))</f>
        <v/>
      </c>
      <c r="AP146" s="1897" t="str">
        <f>IF(AP145="","",VLOOKUP(AP145,'シフト記号表 (2)'!$C$6:$L$47,10,FALSE))</f>
        <v/>
      </c>
      <c r="AQ146" s="1912" t="str">
        <f>IF(AQ145="","",VLOOKUP(AQ145,'シフト記号表 (2)'!$C$6:$L$47,10,FALSE))</f>
        <v/>
      </c>
      <c r="AR146" s="1885" t="str">
        <f>IF(AR145="","",VLOOKUP(AR145,'シフト記号表 (2)'!$C$6:$L$47,10,FALSE))</f>
        <v/>
      </c>
      <c r="AS146" s="1897" t="str">
        <f>IF(AS145="","",VLOOKUP(AS145,'シフト記号表 (2)'!$C$6:$L$47,10,FALSE))</f>
        <v/>
      </c>
      <c r="AT146" s="1897" t="str">
        <f>IF(AT145="","",VLOOKUP(AT145,'シフト記号表 (2)'!$C$6:$L$47,10,FALSE))</f>
        <v/>
      </c>
      <c r="AU146" s="1897" t="str">
        <f>IF(AU145="","",VLOOKUP(AU145,'シフト記号表 (2)'!$C$6:$L$47,10,FALSE))</f>
        <v/>
      </c>
      <c r="AV146" s="1897" t="str">
        <f>IF(AV145="","",VLOOKUP(AV145,'シフト記号表 (2)'!$C$6:$L$47,10,FALSE))</f>
        <v/>
      </c>
      <c r="AW146" s="1897" t="str">
        <f>IF(AW145="","",VLOOKUP(AW145,'シフト記号表 (2)'!$C$6:$L$47,10,FALSE))</f>
        <v/>
      </c>
      <c r="AX146" s="1912" t="str">
        <f>IF(AX145="","",VLOOKUP(AX145,'シフト記号表 (2)'!$C$6:$L$47,10,FALSE))</f>
        <v/>
      </c>
      <c r="AY146" s="1885" t="str">
        <f>IF(AY145="","",VLOOKUP(AY145,'シフト記号表 (2)'!$C$6:$L$47,10,FALSE))</f>
        <v/>
      </c>
      <c r="AZ146" s="1897" t="str">
        <f>IF(AZ145="","",VLOOKUP(AZ145,'シフト記号表 (2)'!$C$6:$L$47,10,FALSE))</f>
        <v/>
      </c>
      <c r="BA146" s="1897" t="str">
        <f>IF(BA145="","",VLOOKUP(BA145,'シフト記号表 (2)'!$C$6:$L$47,10,FALSE))</f>
        <v/>
      </c>
      <c r="BB146" s="1945">
        <f>IF($BE$3="４週",SUM(W146:AX146),IF($BE$3="暦月",SUM(W146:BA146),""))</f>
        <v>0</v>
      </c>
      <c r="BC146" s="1953"/>
      <c r="BD146" s="1962">
        <f>IF($BE$3="４週",BB146/4,IF($BE$3="暦月",(BB146/($BE$8/7)),""))</f>
        <v>0</v>
      </c>
      <c r="BE146" s="1953"/>
      <c r="BF146" s="1973"/>
      <c r="BG146" s="1978"/>
      <c r="BH146" s="1978"/>
      <c r="BI146" s="1978"/>
      <c r="BJ146" s="1989"/>
    </row>
    <row r="147" spans="2:62" ht="20.25" customHeight="1">
      <c r="B147" s="1742">
        <f>B145+1</f>
        <v>67</v>
      </c>
      <c r="C147" s="1756"/>
      <c r="D147" s="1767"/>
      <c r="E147" s="1774"/>
      <c r="F147" s="1779"/>
      <c r="G147" s="1774"/>
      <c r="H147" s="1779"/>
      <c r="I147" s="1788"/>
      <c r="J147" s="1802"/>
      <c r="K147" s="1808"/>
      <c r="L147" s="1824"/>
      <c r="M147" s="1824"/>
      <c r="N147" s="1767"/>
      <c r="O147" s="1831"/>
      <c r="P147" s="1836"/>
      <c r="Q147" s="1836"/>
      <c r="R147" s="1836"/>
      <c r="S147" s="1847"/>
      <c r="T147" s="1857" t="s">
        <v>770</v>
      </c>
      <c r="U147" s="1864"/>
      <c r="V147" s="1875"/>
      <c r="W147" s="1886"/>
      <c r="X147" s="1898"/>
      <c r="Y147" s="1898"/>
      <c r="Z147" s="1898"/>
      <c r="AA147" s="1898"/>
      <c r="AB147" s="1898"/>
      <c r="AC147" s="1913"/>
      <c r="AD147" s="1886"/>
      <c r="AE147" s="1898"/>
      <c r="AF147" s="1898"/>
      <c r="AG147" s="1898"/>
      <c r="AH147" s="1898"/>
      <c r="AI147" s="1898"/>
      <c r="AJ147" s="1913"/>
      <c r="AK147" s="1886"/>
      <c r="AL147" s="1898"/>
      <c r="AM147" s="1898"/>
      <c r="AN147" s="1898"/>
      <c r="AO147" s="1898"/>
      <c r="AP147" s="1898"/>
      <c r="AQ147" s="1913"/>
      <c r="AR147" s="1886"/>
      <c r="AS147" s="1898"/>
      <c r="AT147" s="1898"/>
      <c r="AU147" s="1898"/>
      <c r="AV147" s="1898"/>
      <c r="AW147" s="1898"/>
      <c r="AX147" s="1913"/>
      <c r="AY147" s="1886"/>
      <c r="AZ147" s="1898"/>
      <c r="BA147" s="1937"/>
      <c r="BB147" s="1944"/>
      <c r="BC147" s="1952"/>
      <c r="BD147" s="1961"/>
      <c r="BE147" s="1967"/>
      <c r="BF147" s="1972"/>
      <c r="BG147" s="1977"/>
      <c r="BH147" s="1977"/>
      <c r="BI147" s="1977"/>
      <c r="BJ147" s="1988"/>
    </row>
    <row r="148" spans="2:62" ht="20.25" customHeight="1">
      <c r="B148" s="1743"/>
      <c r="C148" s="1757"/>
      <c r="D148" s="1768"/>
      <c r="E148" s="1776"/>
      <c r="F148" s="1781">
        <f>C147</f>
        <v>0</v>
      </c>
      <c r="G148" s="1776"/>
      <c r="H148" s="1781">
        <f>I147</f>
        <v>0</v>
      </c>
      <c r="I148" s="1789"/>
      <c r="J148" s="1803"/>
      <c r="K148" s="1809"/>
      <c r="L148" s="1825"/>
      <c r="M148" s="1825"/>
      <c r="N148" s="1768"/>
      <c r="O148" s="1831"/>
      <c r="P148" s="1836"/>
      <c r="Q148" s="1836"/>
      <c r="R148" s="1836"/>
      <c r="S148" s="1847"/>
      <c r="T148" s="1856" t="s">
        <v>128</v>
      </c>
      <c r="U148" s="1863"/>
      <c r="V148" s="1874"/>
      <c r="W148" s="1885" t="str">
        <f>IF(W147="","",VLOOKUP(W147,'シフト記号表 (2)'!$C$6:$L$47,10,FALSE))</f>
        <v/>
      </c>
      <c r="X148" s="1897" t="str">
        <f>IF(X147="","",VLOOKUP(X147,'シフト記号表 (2)'!$C$6:$L$47,10,FALSE))</f>
        <v/>
      </c>
      <c r="Y148" s="1897" t="str">
        <f>IF(Y147="","",VLOOKUP(Y147,'シフト記号表 (2)'!$C$6:$L$47,10,FALSE))</f>
        <v/>
      </c>
      <c r="Z148" s="1897" t="str">
        <f>IF(Z147="","",VLOOKUP(Z147,'シフト記号表 (2)'!$C$6:$L$47,10,FALSE))</f>
        <v/>
      </c>
      <c r="AA148" s="1897" t="str">
        <f>IF(AA147="","",VLOOKUP(AA147,'シフト記号表 (2)'!$C$6:$L$47,10,FALSE))</f>
        <v/>
      </c>
      <c r="AB148" s="1897" t="str">
        <f>IF(AB147="","",VLOOKUP(AB147,'シフト記号表 (2)'!$C$6:$L$47,10,FALSE))</f>
        <v/>
      </c>
      <c r="AC148" s="1912" t="str">
        <f>IF(AC147="","",VLOOKUP(AC147,'シフト記号表 (2)'!$C$6:$L$47,10,FALSE))</f>
        <v/>
      </c>
      <c r="AD148" s="1885" t="str">
        <f>IF(AD147="","",VLOOKUP(AD147,'シフト記号表 (2)'!$C$6:$L$47,10,FALSE))</f>
        <v/>
      </c>
      <c r="AE148" s="1897" t="str">
        <f>IF(AE147="","",VLOOKUP(AE147,'シフト記号表 (2)'!$C$6:$L$47,10,FALSE))</f>
        <v/>
      </c>
      <c r="AF148" s="1897" t="str">
        <f>IF(AF147="","",VLOOKUP(AF147,'シフト記号表 (2)'!$C$6:$L$47,10,FALSE))</f>
        <v/>
      </c>
      <c r="AG148" s="1897" t="str">
        <f>IF(AG147="","",VLOOKUP(AG147,'シフト記号表 (2)'!$C$6:$L$47,10,FALSE))</f>
        <v/>
      </c>
      <c r="AH148" s="1897" t="str">
        <f>IF(AH147="","",VLOOKUP(AH147,'シフト記号表 (2)'!$C$6:$L$47,10,FALSE))</f>
        <v/>
      </c>
      <c r="AI148" s="1897" t="str">
        <f>IF(AI147="","",VLOOKUP(AI147,'シフト記号表 (2)'!$C$6:$L$47,10,FALSE))</f>
        <v/>
      </c>
      <c r="AJ148" s="1912" t="str">
        <f>IF(AJ147="","",VLOOKUP(AJ147,'シフト記号表 (2)'!$C$6:$L$47,10,FALSE))</f>
        <v/>
      </c>
      <c r="AK148" s="1885" t="str">
        <f>IF(AK147="","",VLOOKUP(AK147,'シフト記号表 (2)'!$C$6:$L$47,10,FALSE))</f>
        <v/>
      </c>
      <c r="AL148" s="1897" t="str">
        <f>IF(AL147="","",VLOOKUP(AL147,'シフト記号表 (2)'!$C$6:$L$47,10,FALSE))</f>
        <v/>
      </c>
      <c r="AM148" s="1897" t="str">
        <f>IF(AM147="","",VLOOKUP(AM147,'シフト記号表 (2)'!$C$6:$L$47,10,FALSE))</f>
        <v/>
      </c>
      <c r="AN148" s="1897" t="str">
        <f>IF(AN147="","",VLOOKUP(AN147,'シフト記号表 (2)'!$C$6:$L$47,10,FALSE))</f>
        <v/>
      </c>
      <c r="AO148" s="1897" t="str">
        <f>IF(AO147="","",VLOOKUP(AO147,'シフト記号表 (2)'!$C$6:$L$47,10,FALSE))</f>
        <v/>
      </c>
      <c r="AP148" s="1897" t="str">
        <f>IF(AP147="","",VLOOKUP(AP147,'シフト記号表 (2)'!$C$6:$L$47,10,FALSE))</f>
        <v/>
      </c>
      <c r="AQ148" s="1912" t="str">
        <f>IF(AQ147="","",VLOOKUP(AQ147,'シフト記号表 (2)'!$C$6:$L$47,10,FALSE))</f>
        <v/>
      </c>
      <c r="AR148" s="1885" t="str">
        <f>IF(AR147="","",VLOOKUP(AR147,'シフト記号表 (2)'!$C$6:$L$47,10,FALSE))</f>
        <v/>
      </c>
      <c r="AS148" s="1897" t="str">
        <f>IF(AS147="","",VLOOKUP(AS147,'シフト記号表 (2)'!$C$6:$L$47,10,FALSE))</f>
        <v/>
      </c>
      <c r="AT148" s="1897" t="str">
        <f>IF(AT147="","",VLOOKUP(AT147,'シフト記号表 (2)'!$C$6:$L$47,10,FALSE))</f>
        <v/>
      </c>
      <c r="AU148" s="1897" t="str">
        <f>IF(AU147="","",VLOOKUP(AU147,'シフト記号表 (2)'!$C$6:$L$47,10,FALSE))</f>
        <v/>
      </c>
      <c r="AV148" s="1897" t="str">
        <f>IF(AV147="","",VLOOKUP(AV147,'シフト記号表 (2)'!$C$6:$L$47,10,FALSE))</f>
        <v/>
      </c>
      <c r="AW148" s="1897" t="str">
        <f>IF(AW147="","",VLOOKUP(AW147,'シフト記号表 (2)'!$C$6:$L$47,10,FALSE))</f>
        <v/>
      </c>
      <c r="AX148" s="1912" t="str">
        <f>IF(AX147="","",VLOOKUP(AX147,'シフト記号表 (2)'!$C$6:$L$47,10,FALSE))</f>
        <v/>
      </c>
      <c r="AY148" s="1885" t="str">
        <f>IF(AY147="","",VLOOKUP(AY147,'シフト記号表 (2)'!$C$6:$L$47,10,FALSE))</f>
        <v/>
      </c>
      <c r="AZ148" s="1897" t="str">
        <f>IF(AZ147="","",VLOOKUP(AZ147,'シフト記号表 (2)'!$C$6:$L$47,10,FALSE))</f>
        <v/>
      </c>
      <c r="BA148" s="1897" t="str">
        <f>IF(BA147="","",VLOOKUP(BA147,'シフト記号表 (2)'!$C$6:$L$47,10,FALSE))</f>
        <v/>
      </c>
      <c r="BB148" s="1945">
        <f>IF($BE$3="４週",SUM(W148:AX148),IF($BE$3="暦月",SUM(W148:BA148),""))</f>
        <v>0</v>
      </c>
      <c r="BC148" s="1953"/>
      <c r="BD148" s="1962">
        <f>IF($BE$3="４週",BB148/4,IF($BE$3="暦月",(BB148/($BE$8/7)),""))</f>
        <v>0</v>
      </c>
      <c r="BE148" s="1953"/>
      <c r="BF148" s="1973"/>
      <c r="BG148" s="1978"/>
      <c r="BH148" s="1978"/>
      <c r="BI148" s="1978"/>
      <c r="BJ148" s="1989"/>
    </row>
    <row r="149" spans="2:62" ht="20.25" customHeight="1">
      <c r="B149" s="1742">
        <f>B147+1</f>
        <v>68</v>
      </c>
      <c r="C149" s="1756"/>
      <c r="D149" s="1767"/>
      <c r="E149" s="1774"/>
      <c r="F149" s="1779"/>
      <c r="G149" s="1774"/>
      <c r="H149" s="1779"/>
      <c r="I149" s="1788"/>
      <c r="J149" s="1802"/>
      <c r="K149" s="1808"/>
      <c r="L149" s="1824"/>
      <c r="M149" s="1824"/>
      <c r="N149" s="1767"/>
      <c r="O149" s="1831"/>
      <c r="P149" s="1836"/>
      <c r="Q149" s="1836"/>
      <c r="R149" s="1836"/>
      <c r="S149" s="1847"/>
      <c r="T149" s="1857" t="s">
        <v>770</v>
      </c>
      <c r="U149" s="1864"/>
      <c r="V149" s="1875"/>
      <c r="W149" s="1886"/>
      <c r="X149" s="1898"/>
      <c r="Y149" s="1898"/>
      <c r="Z149" s="1898"/>
      <c r="AA149" s="1898"/>
      <c r="AB149" s="1898"/>
      <c r="AC149" s="1913"/>
      <c r="AD149" s="1886"/>
      <c r="AE149" s="1898"/>
      <c r="AF149" s="1898"/>
      <c r="AG149" s="1898"/>
      <c r="AH149" s="1898"/>
      <c r="AI149" s="1898"/>
      <c r="AJ149" s="1913"/>
      <c r="AK149" s="1886"/>
      <c r="AL149" s="1898"/>
      <c r="AM149" s="1898"/>
      <c r="AN149" s="1898"/>
      <c r="AO149" s="1898"/>
      <c r="AP149" s="1898"/>
      <c r="AQ149" s="1913"/>
      <c r="AR149" s="1886"/>
      <c r="AS149" s="1898"/>
      <c r="AT149" s="1898"/>
      <c r="AU149" s="1898"/>
      <c r="AV149" s="1898"/>
      <c r="AW149" s="1898"/>
      <c r="AX149" s="1913"/>
      <c r="AY149" s="1886"/>
      <c r="AZ149" s="1898"/>
      <c r="BA149" s="1937"/>
      <c r="BB149" s="1944"/>
      <c r="BC149" s="1952"/>
      <c r="BD149" s="1961"/>
      <c r="BE149" s="1967"/>
      <c r="BF149" s="1972"/>
      <c r="BG149" s="1977"/>
      <c r="BH149" s="1977"/>
      <c r="BI149" s="1977"/>
      <c r="BJ149" s="1988"/>
    </row>
    <row r="150" spans="2:62" ht="20.25" customHeight="1">
      <c r="B150" s="1743"/>
      <c r="C150" s="1757"/>
      <c r="D150" s="1768"/>
      <c r="E150" s="1776"/>
      <c r="F150" s="1781">
        <f>C149</f>
        <v>0</v>
      </c>
      <c r="G150" s="1776"/>
      <c r="H150" s="1781">
        <f>I149</f>
        <v>0</v>
      </c>
      <c r="I150" s="1789"/>
      <c r="J150" s="1803"/>
      <c r="K150" s="1809"/>
      <c r="L150" s="1825"/>
      <c r="M150" s="1825"/>
      <c r="N150" s="1768"/>
      <c r="O150" s="1831"/>
      <c r="P150" s="1836"/>
      <c r="Q150" s="1836"/>
      <c r="R150" s="1836"/>
      <c r="S150" s="1847"/>
      <c r="T150" s="1856" t="s">
        <v>128</v>
      </c>
      <c r="U150" s="1863"/>
      <c r="V150" s="1874"/>
      <c r="W150" s="1885" t="str">
        <f>IF(W149="","",VLOOKUP(W149,'シフト記号表 (2)'!$C$6:$L$47,10,FALSE))</f>
        <v/>
      </c>
      <c r="X150" s="1897" t="str">
        <f>IF(X149="","",VLOOKUP(X149,'シフト記号表 (2)'!$C$6:$L$47,10,FALSE))</f>
        <v/>
      </c>
      <c r="Y150" s="1897" t="str">
        <f>IF(Y149="","",VLOOKUP(Y149,'シフト記号表 (2)'!$C$6:$L$47,10,FALSE))</f>
        <v/>
      </c>
      <c r="Z150" s="1897" t="str">
        <f>IF(Z149="","",VLOOKUP(Z149,'シフト記号表 (2)'!$C$6:$L$47,10,FALSE))</f>
        <v/>
      </c>
      <c r="AA150" s="1897" t="str">
        <f>IF(AA149="","",VLOOKUP(AA149,'シフト記号表 (2)'!$C$6:$L$47,10,FALSE))</f>
        <v/>
      </c>
      <c r="AB150" s="1897" t="str">
        <f>IF(AB149="","",VLOOKUP(AB149,'シフト記号表 (2)'!$C$6:$L$47,10,FALSE))</f>
        <v/>
      </c>
      <c r="AC150" s="1912" t="str">
        <f>IF(AC149="","",VLOOKUP(AC149,'シフト記号表 (2)'!$C$6:$L$47,10,FALSE))</f>
        <v/>
      </c>
      <c r="AD150" s="1885" t="str">
        <f>IF(AD149="","",VLOOKUP(AD149,'シフト記号表 (2)'!$C$6:$L$47,10,FALSE))</f>
        <v/>
      </c>
      <c r="AE150" s="1897" t="str">
        <f>IF(AE149="","",VLOOKUP(AE149,'シフト記号表 (2)'!$C$6:$L$47,10,FALSE))</f>
        <v/>
      </c>
      <c r="AF150" s="1897" t="str">
        <f>IF(AF149="","",VLOOKUP(AF149,'シフト記号表 (2)'!$C$6:$L$47,10,FALSE))</f>
        <v/>
      </c>
      <c r="AG150" s="1897" t="str">
        <f>IF(AG149="","",VLOOKUP(AG149,'シフト記号表 (2)'!$C$6:$L$47,10,FALSE))</f>
        <v/>
      </c>
      <c r="AH150" s="1897" t="str">
        <f>IF(AH149="","",VLOOKUP(AH149,'シフト記号表 (2)'!$C$6:$L$47,10,FALSE))</f>
        <v/>
      </c>
      <c r="AI150" s="1897" t="str">
        <f>IF(AI149="","",VLOOKUP(AI149,'シフト記号表 (2)'!$C$6:$L$47,10,FALSE))</f>
        <v/>
      </c>
      <c r="AJ150" s="1912" t="str">
        <f>IF(AJ149="","",VLOOKUP(AJ149,'シフト記号表 (2)'!$C$6:$L$47,10,FALSE))</f>
        <v/>
      </c>
      <c r="AK150" s="1885" t="str">
        <f>IF(AK149="","",VLOOKUP(AK149,'シフト記号表 (2)'!$C$6:$L$47,10,FALSE))</f>
        <v/>
      </c>
      <c r="AL150" s="1897" t="str">
        <f>IF(AL149="","",VLOOKUP(AL149,'シフト記号表 (2)'!$C$6:$L$47,10,FALSE))</f>
        <v/>
      </c>
      <c r="AM150" s="1897" t="str">
        <f>IF(AM149="","",VLOOKUP(AM149,'シフト記号表 (2)'!$C$6:$L$47,10,FALSE))</f>
        <v/>
      </c>
      <c r="AN150" s="1897" t="str">
        <f>IF(AN149="","",VLOOKUP(AN149,'シフト記号表 (2)'!$C$6:$L$47,10,FALSE))</f>
        <v/>
      </c>
      <c r="AO150" s="1897" t="str">
        <f>IF(AO149="","",VLOOKUP(AO149,'シフト記号表 (2)'!$C$6:$L$47,10,FALSE))</f>
        <v/>
      </c>
      <c r="AP150" s="1897" t="str">
        <f>IF(AP149="","",VLOOKUP(AP149,'シフト記号表 (2)'!$C$6:$L$47,10,FALSE))</f>
        <v/>
      </c>
      <c r="AQ150" s="1912" t="str">
        <f>IF(AQ149="","",VLOOKUP(AQ149,'シフト記号表 (2)'!$C$6:$L$47,10,FALSE))</f>
        <v/>
      </c>
      <c r="AR150" s="1885" t="str">
        <f>IF(AR149="","",VLOOKUP(AR149,'シフト記号表 (2)'!$C$6:$L$47,10,FALSE))</f>
        <v/>
      </c>
      <c r="AS150" s="1897" t="str">
        <f>IF(AS149="","",VLOOKUP(AS149,'シフト記号表 (2)'!$C$6:$L$47,10,FALSE))</f>
        <v/>
      </c>
      <c r="AT150" s="1897" t="str">
        <f>IF(AT149="","",VLOOKUP(AT149,'シフト記号表 (2)'!$C$6:$L$47,10,FALSE))</f>
        <v/>
      </c>
      <c r="AU150" s="1897" t="str">
        <f>IF(AU149="","",VLOOKUP(AU149,'シフト記号表 (2)'!$C$6:$L$47,10,FALSE))</f>
        <v/>
      </c>
      <c r="AV150" s="1897" t="str">
        <f>IF(AV149="","",VLOOKUP(AV149,'シフト記号表 (2)'!$C$6:$L$47,10,FALSE))</f>
        <v/>
      </c>
      <c r="AW150" s="1897" t="str">
        <f>IF(AW149="","",VLOOKUP(AW149,'シフト記号表 (2)'!$C$6:$L$47,10,FALSE))</f>
        <v/>
      </c>
      <c r="AX150" s="1912" t="str">
        <f>IF(AX149="","",VLOOKUP(AX149,'シフト記号表 (2)'!$C$6:$L$47,10,FALSE))</f>
        <v/>
      </c>
      <c r="AY150" s="1885" t="str">
        <f>IF(AY149="","",VLOOKUP(AY149,'シフト記号表 (2)'!$C$6:$L$47,10,FALSE))</f>
        <v/>
      </c>
      <c r="AZ150" s="1897" t="str">
        <f>IF(AZ149="","",VLOOKUP(AZ149,'シフト記号表 (2)'!$C$6:$L$47,10,FALSE))</f>
        <v/>
      </c>
      <c r="BA150" s="1897" t="str">
        <f>IF(BA149="","",VLOOKUP(BA149,'シフト記号表 (2)'!$C$6:$L$47,10,FALSE))</f>
        <v/>
      </c>
      <c r="BB150" s="1945">
        <f>IF($BE$3="４週",SUM(W150:AX150),IF($BE$3="暦月",SUM(W150:BA150),""))</f>
        <v>0</v>
      </c>
      <c r="BC150" s="1953"/>
      <c r="BD150" s="1962">
        <f>IF($BE$3="４週",BB150/4,IF($BE$3="暦月",(BB150/($BE$8/7)),""))</f>
        <v>0</v>
      </c>
      <c r="BE150" s="1953"/>
      <c r="BF150" s="1973"/>
      <c r="BG150" s="1978"/>
      <c r="BH150" s="1978"/>
      <c r="BI150" s="1978"/>
      <c r="BJ150" s="1989"/>
    </row>
    <row r="151" spans="2:62" ht="20.25" customHeight="1">
      <c r="B151" s="1742">
        <f>B149+1</f>
        <v>69</v>
      </c>
      <c r="C151" s="1756"/>
      <c r="D151" s="1767"/>
      <c r="E151" s="1774"/>
      <c r="F151" s="1779"/>
      <c r="G151" s="1774"/>
      <c r="H151" s="1779"/>
      <c r="I151" s="1788"/>
      <c r="J151" s="1802"/>
      <c r="K151" s="1808"/>
      <c r="L151" s="1824"/>
      <c r="M151" s="1824"/>
      <c r="N151" s="1767"/>
      <c r="O151" s="1831"/>
      <c r="P151" s="1836"/>
      <c r="Q151" s="1836"/>
      <c r="R151" s="1836"/>
      <c r="S151" s="1847"/>
      <c r="T151" s="1857" t="s">
        <v>770</v>
      </c>
      <c r="U151" s="1864"/>
      <c r="V151" s="1875"/>
      <c r="W151" s="1886"/>
      <c r="X151" s="1898"/>
      <c r="Y151" s="1898"/>
      <c r="Z151" s="1898"/>
      <c r="AA151" s="1898"/>
      <c r="AB151" s="1898"/>
      <c r="AC151" s="1913"/>
      <c r="AD151" s="1886"/>
      <c r="AE151" s="1898"/>
      <c r="AF151" s="1898"/>
      <c r="AG151" s="1898"/>
      <c r="AH151" s="1898"/>
      <c r="AI151" s="1898"/>
      <c r="AJ151" s="1913"/>
      <c r="AK151" s="1886"/>
      <c r="AL151" s="1898"/>
      <c r="AM151" s="1898"/>
      <c r="AN151" s="1898"/>
      <c r="AO151" s="1898"/>
      <c r="AP151" s="1898"/>
      <c r="AQ151" s="1913"/>
      <c r="AR151" s="1886"/>
      <c r="AS151" s="1898"/>
      <c r="AT151" s="1898"/>
      <c r="AU151" s="1898"/>
      <c r="AV151" s="1898"/>
      <c r="AW151" s="1898"/>
      <c r="AX151" s="1913"/>
      <c r="AY151" s="1886"/>
      <c r="AZ151" s="1898"/>
      <c r="BA151" s="1937"/>
      <c r="BB151" s="1944"/>
      <c r="BC151" s="1952"/>
      <c r="BD151" s="1961"/>
      <c r="BE151" s="1967"/>
      <c r="BF151" s="1972"/>
      <c r="BG151" s="1977"/>
      <c r="BH151" s="1977"/>
      <c r="BI151" s="1977"/>
      <c r="BJ151" s="1988"/>
    </row>
    <row r="152" spans="2:62" ht="20.25" customHeight="1">
      <c r="B152" s="1743"/>
      <c r="C152" s="1757"/>
      <c r="D152" s="1768"/>
      <c r="E152" s="1776"/>
      <c r="F152" s="1781">
        <f>C151</f>
        <v>0</v>
      </c>
      <c r="G152" s="1776"/>
      <c r="H152" s="1781">
        <f>I151</f>
        <v>0</v>
      </c>
      <c r="I152" s="1789"/>
      <c r="J152" s="1803"/>
      <c r="K152" s="1809"/>
      <c r="L152" s="1825"/>
      <c r="M152" s="1825"/>
      <c r="N152" s="1768"/>
      <c r="O152" s="1831"/>
      <c r="P152" s="1836"/>
      <c r="Q152" s="1836"/>
      <c r="R152" s="1836"/>
      <c r="S152" s="1847"/>
      <c r="T152" s="1856" t="s">
        <v>128</v>
      </c>
      <c r="U152" s="1863"/>
      <c r="V152" s="1874"/>
      <c r="W152" s="1885" t="str">
        <f>IF(W151="","",VLOOKUP(W151,'シフト記号表 (2)'!$C$6:$L$47,10,FALSE))</f>
        <v/>
      </c>
      <c r="X152" s="1897" t="str">
        <f>IF(X151="","",VLOOKUP(X151,'シフト記号表 (2)'!$C$6:$L$47,10,FALSE))</f>
        <v/>
      </c>
      <c r="Y152" s="1897" t="str">
        <f>IF(Y151="","",VLOOKUP(Y151,'シフト記号表 (2)'!$C$6:$L$47,10,FALSE))</f>
        <v/>
      </c>
      <c r="Z152" s="1897" t="str">
        <f>IF(Z151="","",VLOOKUP(Z151,'シフト記号表 (2)'!$C$6:$L$47,10,FALSE))</f>
        <v/>
      </c>
      <c r="AA152" s="1897" t="str">
        <f>IF(AA151="","",VLOOKUP(AA151,'シフト記号表 (2)'!$C$6:$L$47,10,FALSE))</f>
        <v/>
      </c>
      <c r="AB152" s="1897" t="str">
        <f>IF(AB151="","",VLOOKUP(AB151,'シフト記号表 (2)'!$C$6:$L$47,10,FALSE))</f>
        <v/>
      </c>
      <c r="AC152" s="1912" t="str">
        <f>IF(AC151="","",VLOOKUP(AC151,'シフト記号表 (2)'!$C$6:$L$47,10,FALSE))</f>
        <v/>
      </c>
      <c r="AD152" s="1885" t="str">
        <f>IF(AD151="","",VLOOKUP(AD151,'シフト記号表 (2)'!$C$6:$L$47,10,FALSE))</f>
        <v/>
      </c>
      <c r="AE152" s="1897" t="str">
        <f>IF(AE151="","",VLOOKUP(AE151,'シフト記号表 (2)'!$C$6:$L$47,10,FALSE))</f>
        <v/>
      </c>
      <c r="AF152" s="1897" t="str">
        <f>IF(AF151="","",VLOOKUP(AF151,'シフト記号表 (2)'!$C$6:$L$47,10,FALSE))</f>
        <v/>
      </c>
      <c r="AG152" s="1897" t="str">
        <f>IF(AG151="","",VLOOKUP(AG151,'シフト記号表 (2)'!$C$6:$L$47,10,FALSE))</f>
        <v/>
      </c>
      <c r="AH152" s="1897" t="str">
        <f>IF(AH151="","",VLOOKUP(AH151,'シフト記号表 (2)'!$C$6:$L$47,10,FALSE))</f>
        <v/>
      </c>
      <c r="AI152" s="1897" t="str">
        <f>IF(AI151="","",VLOOKUP(AI151,'シフト記号表 (2)'!$C$6:$L$47,10,FALSE))</f>
        <v/>
      </c>
      <c r="AJ152" s="1912" t="str">
        <f>IF(AJ151="","",VLOOKUP(AJ151,'シフト記号表 (2)'!$C$6:$L$47,10,FALSE))</f>
        <v/>
      </c>
      <c r="AK152" s="1885" t="str">
        <f>IF(AK151="","",VLOOKUP(AK151,'シフト記号表 (2)'!$C$6:$L$47,10,FALSE))</f>
        <v/>
      </c>
      <c r="AL152" s="1897" t="str">
        <f>IF(AL151="","",VLOOKUP(AL151,'シフト記号表 (2)'!$C$6:$L$47,10,FALSE))</f>
        <v/>
      </c>
      <c r="AM152" s="1897" t="str">
        <f>IF(AM151="","",VLOOKUP(AM151,'シフト記号表 (2)'!$C$6:$L$47,10,FALSE))</f>
        <v/>
      </c>
      <c r="AN152" s="1897" t="str">
        <f>IF(AN151="","",VLOOKUP(AN151,'シフト記号表 (2)'!$C$6:$L$47,10,FALSE))</f>
        <v/>
      </c>
      <c r="AO152" s="1897" t="str">
        <f>IF(AO151="","",VLOOKUP(AO151,'シフト記号表 (2)'!$C$6:$L$47,10,FALSE))</f>
        <v/>
      </c>
      <c r="AP152" s="1897" t="str">
        <f>IF(AP151="","",VLOOKUP(AP151,'シフト記号表 (2)'!$C$6:$L$47,10,FALSE))</f>
        <v/>
      </c>
      <c r="AQ152" s="1912" t="str">
        <f>IF(AQ151="","",VLOOKUP(AQ151,'シフト記号表 (2)'!$C$6:$L$47,10,FALSE))</f>
        <v/>
      </c>
      <c r="AR152" s="1885" t="str">
        <f>IF(AR151="","",VLOOKUP(AR151,'シフト記号表 (2)'!$C$6:$L$47,10,FALSE))</f>
        <v/>
      </c>
      <c r="AS152" s="1897" t="str">
        <f>IF(AS151="","",VLOOKUP(AS151,'シフト記号表 (2)'!$C$6:$L$47,10,FALSE))</f>
        <v/>
      </c>
      <c r="AT152" s="1897" t="str">
        <f>IF(AT151="","",VLOOKUP(AT151,'シフト記号表 (2)'!$C$6:$L$47,10,FALSE))</f>
        <v/>
      </c>
      <c r="AU152" s="1897" t="str">
        <f>IF(AU151="","",VLOOKUP(AU151,'シフト記号表 (2)'!$C$6:$L$47,10,FALSE))</f>
        <v/>
      </c>
      <c r="AV152" s="1897" t="str">
        <f>IF(AV151="","",VLOOKUP(AV151,'シフト記号表 (2)'!$C$6:$L$47,10,FALSE))</f>
        <v/>
      </c>
      <c r="AW152" s="1897" t="str">
        <f>IF(AW151="","",VLOOKUP(AW151,'シフト記号表 (2)'!$C$6:$L$47,10,FALSE))</f>
        <v/>
      </c>
      <c r="AX152" s="1912" t="str">
        <f>IF(AX151="","",VLOOKUP(AX151,'シフト記号表 (2)'!$C$6:$L$47,10,FALSE))</f>
        <v/>
      </c>
      <c r="AY152" s="1885" t="str">
        <f>IF(AY151="","",VLOOKUP(AY151,'シフト記号表 (2)'!$C$6:$L$47,10,FALSE))</f>
        <v/>
      </c>
      <c r="AZ152" s="1897" t="str">
        <f>IF(AZ151="","",VLOOKUP(AZ151,'シフト記号表 (2)'!$C$6:$L$47,10,FALSE))</f>
        <v/>
      </c>
      <c r="BA152" s="1897" t="str">
        <f>IF(BA151="","",VLOOKUP(BA151,'シフト記号表 (2)'!$C$6:$L$47,10,FALSE))</f>
        <v/>
      </c>
      <c r="BB152" s="1945">
        <f>IF($BE$3="４週",SUM(W152:AX152),IF($BE$3="暦月",SUM(W152:BA152),""))</f>
        <v>0</v>
      </c>
      <c r="BC152" s="1953"/>
      <c r="BD152" s="1962">
        <f>IF($BE$3="４週",BB152/4,IF($BE$3="暦月",(BB152/($BE$8/7)),""))</f>
        <v>0</v>
      </c>
      <c r="BE152" s="1953"/>
      <c r="BF152" s="1973"/>
      <c r="BG152" s="1978"/>
      <c r="BH152" s="1978"/>
      <c r="BI152" s="1978"/>
      <c r="BJ152" s="1989"/>
    </row>
    <row r="153" spans="2:62" ht="20.25" customHeight="1">
      <c r="B153" s="1742">
        <f>B151+1</f>
        <v>70</v>
      </c>
      <c r="C153" s="1756"/>
      <c r="D153" s="1767"/>
      <c r="E153" s="1774"/>
      <c r="F153" s="1779"/>
      <c r="G153" s="1774"/>
      <c r="H153" s="1779"/>
      <c r="I153" s="1788"/>
      <c r="J153" s="1802"/>
      <c r="K153" s="1808"/>
      <c r="L153" s="1824"/>
      <c r="M153" s="1824"/>
      <c r="N153" s="1767"/>
      <c r="O153" s="1831"/>
      <c r="P153" s="1836"/>
      <c r="Q153" s="1836"/>
      <c r="R153" s="1836"/>
      <c r="S153" s="1847"/>
      <c r="T153" s="1857" t="s">
        <v>770</v>
      </c>
      <c r="U153" s="1864"/>
      <c r="V153" s="1875"/>
      <c r="W153" s="1886"/>
      <c r="X153" s="1898"/>
      <c r="Y153" s="1898"/>
      <c r="Z153" s="1898"/>
      <c r="AA153" s="1898"/>
      <c r="AB153" s="1898"/>
      <c r="AC153" s="1913"/>
      <c r="AD153" s="1886"/>
      <c r="AE153" s="1898"/>
      <c r="AF153" s="1898"/>
      <c r="AG153" s="1898"/>
      <c r="AH153" s="1898"/>
      <c r="AI153" s="1898"/>
      <c r="AJ153" s="1913"/>
      <c r="AK153" s="1886"/>
      <c r="AL153" s="1898"/>
      <c r="AM153" s="1898"/>
      <c r="AN153" s="1898"/>
      <c r="AO153" s="1898"/>
      <c r="AP153" s="1898"/>
      <c r="AQ153" s="1913"/>
      <c r="AR153" s="1886"/>
      <c r="AS153" s="1898"/>
      <c r="AT153" s="1898"/>
      <c r="AU153" s="1898"/>
      <c r="AV153" s="1898"/>
      <c r="AW153" s="1898"/>
      <c r="AX153" s="1913"/>
      <c r="AY153" s="1886"/>
      <c r="AZ153" s="1898"/>
      <c r="BA153" s="1937"/>
      <c r="BB153" s="1944"/>
      <c r="BC153" s="1952"/>
      <c r="BD153" s="1961"/>
      <c r="BE153" s="1967"/>
      <c r="BF153" s="1972"/>
      <c r="BG153" s="1977"/>
      <c r="BH153" s="1977"/>
      <c r="BI153" s="1977"/>
      <c r="BJ153" s="1988"/>
    </row>
    <row r="154" spans="2:62" ht="20.25" customHeight="1">
      <c r="B154" s="1743"/>
      <c r="C154" s="1757"/>
      <c r="D154" s="1768"/>
      <c r="E154" s="1776"/>
      <c r="F154" s="1781">
        <f>C153</f>
        <v>0</v>
      </c>
      <c r="G154" s="1776"/>
      <c r="H154" s="1781">
        <f>I153</f>
        <v>0</v>
      </c>
      <c r="I154" s="1789"/>
      <c r="J154" s="1803"/>
      <c r="K154" s="1809"/>
      <c r="L154" s="1825"/>
      <c r="M154" s="1825"/>
      <c r="N154" s="1768"/>
      <c r="O154" s="1831"/>
      <c r="P154" s="1836"/>
      <c r="Q154" s="1836"/>
      <c r="R154" s="1836"/>
      <c r="S154" s="1847"/>
      <c r="T154" s="1856" t="s">
        <v>128</v>
      </c>
      <c r="U154" s="1863"/>
      <c r="V154" s="1874"/>
      <c r="W154" s="1885" t="str">
        <f>IF(W153="","",VLOOKUP(W153,'シフト記号表 (2)'!$C$6:$L$47,10,FALSE))</f>
        <v/>
      </c>
      <c r="X154" s="1897" t="str">
        <f>IF(X153="","",VLOOKUP(X153,'シフト記号表 (2)'!$C$6:$L$47,10,FALSE))</f>
        <v/>
      </c>
      <c r="Y154" s="1897" t="str">
        <f>IF(Y153="","",VLOOKUP(Y153,'シフト記号表 (2)'!$C$6:$L$47,10,FALSE))</f>
        <v/>
      </c>
      <c r="Z154" s="1897" t="str">
        <f>IF(Z153="","",VLOOKUP(Z153,'シフト記号表 (2)'!$C$6:$L$47,10,FALSE))</f>
        <v/>
      </c>
      <c r="AA154" s="1897" t="str">
        <f>IF(AA153="","",VLOOKUP(AA153,'シフト記号表 (2)'!$C$6:$L$47,10,FALSE))</f>
        <v/>
      </c>
      <c r="AB154" s="1897" t="str">
        <f>IF(AB153="","",VLOOKUP(AB153,'シフト記号表 (2)'!$C$6:$L$47,10,FALSE))</f>
        <v/>
      </c>
      <c r="AC154" s="1912" t="str">
        <f>IF(AC153="","",VLOOKUP(AC153,'シフト記号表 (2)'!$C$6:$L$47,10,FALSE))</f>
        <v/>
      </c>
      <c r="AD154" s="1885" t="str">
        <f>IF(AD153="","",VLOOKUP(AD153,'シフト記号表 (2)'!$C$6:$L$47,10,FALSE))</f>
        <v/>
      </c>
      <c r="AE154" s="1897" t="str">
        <f>IF(AE153="","",VLOOKUP(AE153,'シフト記号表 (2)'!$C$6:$L$47,10,FALSE))</f>
        <v/>
      </c>
      <c r="AF154" s="1897" t="str">
        <f>IF(AF153="","",VLOOKUP(AF153,'シフト記号表 (2)'!$C$6:$L$47,10,FALSE))</f>
        <v/>
      </c>
      <c r="AG154" s="1897" t="str">
        <f>IF(AG153="","",VLOOKUP(AG153,'シフト記号表 (2)'!$C$6:$L$47,10,FALSE))</f>
        <v/>
      </c>
      <c r="AH154" s="1897" t="str">
        <f>IF(AH153="","",VLOOKUP(AH153,'シフト記号表 (2)'!$C$6:$L$47,10,FALSE))</f>
        <v/>
      </c>
      <c r="AI154" s="1897" t="str">
        <f>IF(AI153="","",VLOOKUP(AI153,'シフト記号表 (2)'!$C$6:$L$47,10,FALSE))</f>
        <v/>
      </c>
      <c r="AJ154" s="1912" t="str">
        <f>IF(AJ153="","",VLOOKUP(AJ153,'シフト記号表 (2)'!$C$6:$L$47,10,FALSE))</f>
        <v/>
      </c>
      <c r="AK154" s="1885" t="str">
        <f>IF(AK153="","",VLOOKUP(AK153,'シフト記号表 (2)'!$C$6:$L$47,10,FALSE))</f>
        <v/>
      </c>
      <c r="AL154" s="1897" t="str">
        <f>IF(AL153="","",VLOOKUP(AL153,'シフト記号表 (2)'!$C$6:$L$47,10,FALSE))</f>
        <v/>
      </c>
      <c r="AM154" s="1897" t="str">
        <f>IF(AM153="","",VLOOKUP(AM153,'シフト記号表 (2)'!$C$6:$L$47,10,FALSE))</f>
        <v/>
      </c>
      <c r="AN154" s="1897" t="str">
        <f>IF(AN153="","",VLOOKUP(AN153,'シフト記号表 (2)'!$C$6:$L$47,10,FALSE))</f>
        <v/>
      </c>
      <c r="AO154" s="1897" t="str">
        <f>IF(AO153="","",VLOOKUP(AO153,'シフト記号表 (2)'!$C$6:$L$47,10,FALSE))</f>
        <v/>
      </c>
      <c r="AP154" s="1897" t="str">
        <f>IF(AP153="","",VLOOKUP(AP153,'シフト記号表 (2)'!$C$6:$L$47,10,FALSE))</f>
        <v/>
      </c>
      <c r="AQ154" s="1912" t="str">
        <f>IF(AQ153="","",VLOOKUP(AQ153,'シフト記号表 (2)'!$C$6:$L$47,10,FALSE))</f>
        <v/>
      </c>
      <c r="AR154" s="1885" t="str">
        <f>IF(AR153="","",VLOOKUP(AR153,'シフト記号表 (2)'!$C$6:$L$47,10,FALSE))</f>
        <v/>
      </c>
      <c r="AS154" s="1897" t="str">
        <f>IF(AS153="","",VLOOKUP(AS153,'シフト記号表 (2)'!$C$6:$L$47,10,FALSE))</f>
        <v/>
      </c>
      <c r="AT154" s="1897" t="str">
        <f>IF(AT153="","",VLOOKUP(AT153,'シフト記号表 (2)'!$C$6:$L$47,10,FALSE))</f>
        <v/>
      </c>
      <c r="AU154" s="1897" t="str">
        <f>IF(AU153="","",VLOOKUP(AU153,'シフト記号表 (2)'!$C$6:$L$47,10,FALSE))</f>
        <v/>
      </c>
      <c r="AV154" s="1897" t="str">
        <f>IF(AV153="","",VLOOKUP(AV153,'シフト記号表 (2)'!$C$6:$L$47,10,FALSE))</f>
        <v/>
      </c>
      <c r="AW154" s="1897" t="str">
        <f>IF(AW153="","",VLOOKUP(AW153,'シフト記号表 (2)'!$C$6:$L$47,10,FALSE))</f>
        <v/>
      </c>
      <c r="AX154" s="1912" t="str">
        <f>IF(AX153="","",VLOOKUP(AX153,'シフト記号表 (2)'!$C$6:$L$47,10,FALSE))</f>
        <v/>
      </c>
      <c r="AY154" s="1885" t="str">
        <f>IF(AY153="","",VLOOKUP(AY153,'シフト記号表 (2)'!$C$6:$L$47,10,FALSE))</f>
        <v/>
      </c>
      <c r="AZ154" s="1897" t="str">
        <f>IF(AZ153="","",VLOOKUP(AZ153,'シフト記号表 (2)'!$C$6:$L$47,10,FALSE))</f>
        <v/>
      </c>
      <c r="BA154" s="1897" t="str">
        <f>IF(BA153="","",VLOOKUP(BA153,'シフト記号表 (2)'!$C$6:$L$47,10,FALSE))</f>
        <v/>
      </c>
      <c r="BB154" s="1945">
        <f>IF($BE$3="４週",SUM(W154:AX154),IF($BE$3="暦月",SUM(W154:BA154),""))</f>
        <v>0</v>
      </c>
      <c r="BC154" s="1953"/>
      <c r="BD154" s="1962">
        <f>IF($BE$3="４週",BB154/4,IF($BE$3="暦月",(BB154/($BE$8/7)),""))</f>
        <v>0</v>
      </c>
      <c r="BE154" s="1953"/>
      <c r="BF154" s="1973"/>
      <c r="BG154" s="1978"/>
      <c r="BH154" s="1978"/>
      <c r="BI154" s="1978"/>
      <c r="BJ154" s="1989"/>
    </row>
    <row r="155" spans="2:62" ht="20.25" customHeight="1">
      <c r="B155" s="1742">
        <f>B153+1</f>
        <v>71</v>
      </c>
      <c r="C155" s="1756"/>
      <c r="D155" s="1767"/>
      <c r="E155" s="1774"/>
      <c r="F155" s="1779"/>
      <c r="G155" s="1774"/>
      <c r="H155" s="1779"/>
      <c r="I155" s="1788"/>
      <c r="J155" s="1802"/>
      <c r="K155" s="1808"/>
      <c r="L155" s="1824"/>
      <c r="M155" s="1824"/>
      <c r="N155" s="1767"/>
      <c r="O155" s="1831"/>
      <c r="P155" s="1836"/>
      <c r="Q155" s="1836"/>
      <c r="R155" s="1836"/>
      <c r="S155" s="1847"/>
      <c r="T155" s="1857" t="s">
        <v>770</v>
      </c>
      <c r="U155" s="1864"/>
      <c r="V155" s="1875"/>
      <c r="W155" s="1886"/>
      <c r="X155" s="1898"/>
      <c r="Y155" s="1898"/>
      <c r="Z155" s="1898"/>
      <c r="AA155" s="1898"/>
      <c r="AB155" s="1898"/>
      <c r="AC155" s="1913"/>
      <c r="AD155" s="1886"/>
      <c r="AE155" s="1898"/>
      <c r="AF155" s="1898"/>
      <c r="AG155" s="1898"/>
      <c r="AH155" s="1898"/>
      <c r="AI155" s="1898"/>
      <c r="AJ155" s="1913"/>
      <c r="AK155" s="1886"/>
      <c r="AL155" s="1898"/>
      <c r="AM155" s="1898"/>
      <c r="AN155" s="1898"/>
      <c r="AO155" s="1898"/>
      <c r="AP155" s="1898"/>
      <c r="AQ155" s="1913"/>
      <c r="AR155" s="1886"/>
      <c r="AS155" s="1898"/>
      <c r="AT155" s="1898"/>
      <c r="AU155" s="1898"/>
      <c r="AV155" s="1898"/>
      <c r="AW155" s="1898"/>
      <c r="AX155" s="1913"/>
      <c r="AY155" s="1886"/>
      <c r="AZ155" s="1898"/>
      <c r="BA155" s="1937"/>
      <c r="BB155" s="1944"/>
      <c r="BC155" s="1952"/>
      <c r="BD155" s="1961"/>
      <c r="BE155" s="1967"/>
      <c r="BF155" s="1972"/>
      <c r="BG155" s="1977"/>
      <c r="BH155" s="1977"/>
      <c r="BI155" s="1977"/>
      <c r="BJ155" s="1988"/>
    </row>
    <row r="156" spans="2:62" ht="20.25" customHeight="1">
      <c r="B156" s="1743"/>
      <c r="C156" s="1757"/>
      <c r="D156" s="1768"/>
      <c r="E156" s="1776"/>
      <c r="F156" s="1781">
        <f>C155</f>
        <v>0</v>
      </c>
      <c r="G156" s="1776"/>
      <c r="H156" s="1781">
        <f>I155</f>
        <v>0</v>
      </c>
      <c r="I156" s="1789"/>
      <c r="J156" s="1803"/>
      <c r="K156" s="1809"/>
      <c r="L156" s="1825"/>
      <c r="M156" s="1825"/>
      <c r="N156" s="1768"/>
      <c r="O156" s="1831"/>
      <c r="P156" s="1836"/>
      <c r="Q156" s="1836"/>
      <c r="R156" s="1836"/>
      <c r="S156" s="1847"/>
      <c r="T156" s="1856" t="s">
        <v>128</v>
      </c>
      <c r="U156" s="1863"/>
      <c r="V156" s="1874"/>
      <c r="W156" s="1885" t="str">
        <f>IF(W155="","",VLOOKUP(W155,'シフト記号表 (2)'!$C$6:$L$47,10,FALSE))</f>
        <v/>
      </c>
      <c r="X156" s="1897" t="str">
        <f>IF(X155="","",VLOOKUP(X155,'シフト記号表 (2)'!$C$6:$L$47,10,FALSE))</f>
        <v/>
      </c>
      <c r="Y156" s="1897" t="str">
        <f>IF(Y155="","",VLOOKUP(Y155,'シフト記号表 (2)'!$C$6:$L$47,10,FALSE))</f>
        <v/>
      </c>
      <c r="Z156" s="1897" t="str">
        <f>IF(Z155="","",VLOOKUP(Z155,'シフト記号表 (2)'!$C$6:$L$47,10,FALSE))</f>
        <v/>
      </c>
      <c r="AA156" s="1897" t="str">
        <f>IF(AA155="","",VLOOKUP(AA155,'シフト記号表 (2)'!$C$6:$L$47,10,FALSE))</f>
        <v/>
      </c>
      <c r="AB156" s="1897" t="str">
        <f>IF(AB155="","",VLOOKUP(AB155,'シフト記号表 (2)'!$C$6:$L$47,10,FALSE))</f>
        <v/>
      </c>
      <c r="AC156" s="1912" t="str">
        <f>IF(AC155="","",VLOOKUP(AC155,'シフト記号表 (2)'!$C$6:$L$47,10,FALSE))</f>
        <v/>
      </c>
      <c r="AD156" s="1885" t="str">
        <f>IF(AD155="","",VLOOKUP(AD155,'シフト記号表 (2)'!$C$6:$L$47,10,FALSE))</f>
        <v/>
      </c>
      <c r="AE156" s="1897" t="str">
        <f>IF(AE155="","",VLOOKUP(AE155,'シフト記号表 (2)'!$C$6:$L$47,10,FALSE))</f>
        <v/>
      </c>
      <c r="AF156" s="1897" t="str">
        <f>IF(AF155="","",VLOOKUP(AF155,'シフト記号表 (2)'!$C$6:$L$47,10,FALSE))</f>
        <v/>
      </c>
      <c r="AG156" s="1897" t="str">
        <f>IF(AG155="","",VLOOKUP(AG155,'シフト記号表 (2)'!$C$6:$L$47,10,FALSE))</f>
        <v/>
      </c>
      <c r="AH156" s="1897" t="str">
        <f>IF(AH155="","",VLOOKUP(AH155,'シフト記号表 (2)'!$C$6:$L$47,10,FALSE))</f>
        <v/>
      </c>
      <c r="AI156" s="1897" t="str">
        <f>IF(AI155="","",VLOOKUP(AI155,'シフト記号表 (2)'!$C$6:$L$47,10,FALSE))</f>
        <v/>
      </c>
      <c r="AJ156" s="1912" t="str">
        <f>IF(AJ155="","",VLOOKUP(AJ155,'シフト記号表 (2)'!$C$6:$L$47,10,FALSE))</f>
        <v/>
      </c>
      <c r="AK156" s="1885" t="str">
        <f>IF(AK155="","",VLOOKUP(AK155,'シフト記号表 (2)'!$C$6:$L$47,10,FALSE))</f>
        <v/>
      </c>
      <c r="AL156" s="1897" t="str">
        <f>IF(AL155="","",VLOOKUP(AL155,'シフト記号表 (2)'!$C$6:$L$47,10,FALSE))</f>
        <v/>
      </c>
      <c r="AM156" s="1897" t="str">
        <f>IF(AM155="","",VLOOKUP(AM155,'シフト記号表 (2)'!$C$6:$L$47,10,FALSE))</f>
        <v/>
      </c>
      <c r="AN156" s="1897" t="str">
        <f>IF(AN155="","",VLOOKUP(AN155,'シフト記号表 (2)'!$C$6:$L$47,10,FALSE))</f>
        <v/>
      </c>
      <c r="AO156" s="1897" t="str">
        <f>IF(AO155="","",VLOOKUP(AO155,'シフト記号表 (2)'!$C$6:$L$47,10,FALSE))</f>
        <v/>
      </c>
      <c r="AP156" s="1897" t="str">
        <f>IF(AP155="","",VLOOKUP(AP155,'シフト記号表 (2)'!$C$6:$L$47,10,FALSE))</f>
        <v/>
      </c>
      <c r="AQ156" s="1912" t="str">
        <f>IF(AQ155="","",VLOOKUP(AQ155,'シフト記号表 (2)'!$C$6:$L$47,10,FALSE))</f>
        <v/>
      </c>
      <c r="AR156" s="1885" t="str">
        <f>IF(AR155="","",VLOOKUP(AR155,'シフト記号表 (2)'!$C$6:$L$47,10,FALSE))</f>
        <v/>
      </c>
      <c r="AS156" s="1897" t="str">
        <f>IF(AS155="","",VLOOKUP(AS155,'シフト記号表 (2)'!$C$6:$L$47,10,FALSE))</f>
        <v/>
      </c>
      <c r="AT156" s="1897" t="str">
        <f>IF(AT155="","",VLOOKUP(AT155,'シフト記号表 (2)'!$C$6:$L$47,10,FALSE))</f>
        <v/>
      </c>
      <c r="AU156" s="1897" t="str">
        <f>IF(AU155="","",VLOOKUP(AU155,'シフト記号表 (2)'!$C$6:$L$47,10,FALSE))</f>
        <v/>
      </c>
      <c r="AV156" s="1897" t="str">
        <f>IF(AV155="","",VLOOKUP(AV155,'シフト記号表 (2)'!$C$6:$L$47,10,FALSE))</f>
        <v/>
      </c>
      <c r="AW156" s="1897" t="str">
        <f>IF(AW155="","",VLOOKUP(AW155,'シフト記号表 (2)'!$C$6:$L$47,10,FALSE))</f>
        <v/>
      </c>
      <c r="AX156" s="1912" t="str">
        <f>IF(AX155="","",VLOOKUP(AX155,'シフト記号表 (2)'!$C$6:$L$47,10,FALSE))</f>
        <v/>
      </c>
      <c r="AY156" s="1885" t="str">
        <f>IF(AY155="","",VLOOKUP(AY155,'シフト記号表 (2)'!$C$6:$L$47,10,FALSE))</f>
        <v/>
      </c>
      <c r="AZ156" s="1897" t="str">
        <f>IF(AZ155="","",VLOOKUP(AZ155,'シフト記号表 (2)'!$C$6:$L$47,10,FALSE))</f>
        <v/>
      </c>
      <c r="BA156" s="1897" t="str">
        <f>IF(BA155="","",VLOOKUP(BA155,'シフト記号表 (2)'!$C$6:$L$47,10,FALSE))</f>
        <v/>
      </c>
      <c r="BB156" s="1945">
        <f>IF($BE$3="４週",SUM(W156:AX156),IF($BE$3="暦月",SUM(W156:BA156),""))</f>
        <v>0</v>
      </c>
      <c r="BC156" s="1953"/>
      <c r="BD156" s="1962">
        <f>IF($BE$3="４週",BB156/4,IF($BE$3="暦月",(BB156/($BE$8/7)),""))</f>
        <v>0</v>
      </c>
      <c r="BE156" s="1953"/>
      <c r="BF156" s="1973"/>
      <c r="BG156" s="1978"/>
      <c r="BH156" s="1978"/>
      <c r="BI156" s="1978"/>
      <c r="BJ156" s="1989"/>
    </row>
    <row r="157" spans="2:62" ht="20.25" customHeight="1">
      <c r="B157" s="1742">
        <f>B155+1</f>
        <v>72</v>
      </c>
      <c r="C157" s="1756"/>
      <c r="D157" s="1767"/>
      <c r="E157" s="1774"/>
      <c r="F157" s="1779"/>
      <c r="G157" s="1774"/>
      <c r="H157" s="1779"/>
      <c r="I157" s="1788"/>
      <c r="J157" s="1802"/>
      <c r="K157" s="1808"/>
      <c r="L157" s="1824"/>
      <c r="M157" s="1824"/>
      <c r="N157" s="1767"/>
      <c r="O157" s="1831"/>
      <c r="P157" s="1836"/>
      <c r="Q157" s="1836"/>
      <c r="R157" s="1836"/>
      <c r="S157" s="1847"/>
      <c r="T157" s="1857" t="s">
        <v>770</v>
      </c>
      <c r="U157" s="1864"/>
      <c r="V157" s="1875"/>
      <c r="W157" s="1886"/>
      <c r="X157" s="1898"/>
      <c r="Y157" s="1898"/>
      <c r="Z157" s="1898"/>
      <c r="AA157" s="1898"/>
      <c r="AB157" s="1898"/>
      <c r="AC157" s="1913"/>
      <c r="AD157" s="1886"/>
      <c r="AE157" s="1898"/>
      <c r="AF157" s="1898"/>
      <c r="AG157" s="1898"/>
      <c r="AH157" s="1898"/>
      <c r="AI157" s="1898"/>
      <c r="AJ157" s="1913"/>
      <c r="AK157" s="1886"/>
      <c r="AL157" s="1898"/>
      <c r="AM157" s="1898"/>
      <c r="AN157" s="1898"/>
      <c r="AO157" s="1898"/>
      <c r="AP157" s="1898"/>
      <c r="AQ157" s="1913"/>
      <c r="AR157" s="1886"/>
      <c r="AS157" s="1898"/>
      <c r="AT157" s="1898"/>
      <c r="AU157" s="1898"/>
      <c r="AV157" s="1898"/>
      <c r="AW157" s="1898"/>
      <c r="AX157" s="1913"/>
      <c r="AY157" s="1886"/>
      <c r="AZ157" s="1898"/>
      <c r="BA157" s="1937"/>
      <c r="BB157" s="1944"/>
      <c r="BC157" s="1952"/>
      <c r="BD157" s="1961"/>
      <c r="BE157" s="1967"/>
      <c r="BF157" s="1972"/>
      <c r="BG157" s="1977"/>
      <c r="BH157" s="1977"/>
      <c r="BI157" s="1977"/>
      <c r="BJ157" s="1988"/>
    </row>
    <row r="158" spans="2:62" ht="20.25" customHeight="1">
      <c r="B158" s="1743"/>
      <c r="C158" s="1757"/>
      <c r="D158" s="1768"/>
      <c r="E158" s="1776"/>
      <c r="F158" s="1781">
        <f>C157</f>
        <v>0</v>
      </c>
      <c r="G158" s="1776"/>
      <c r="H158" s="1781">
        <f>I157</f>
        <v>0</v>
      </c>
      <c r="I158" s="1789"/>
      <c r="J158" s="1803"/>
      <c r="K158" s="1809"/>
      <c r="L158" s="1825"/>
      <c r="M158" s="1825"/>
      <c r="N158" s="1768"/>
      <c r="O158" s="1831"/>
      <c r="P158" s="1836"/>
      <c r="Q158" s="1836"/>
      <c r="R158" s="1836"/>
      <c r="S158" s="1847"/>
      <c r="T158" s="1856" t="s">
        <v>128</v>
      </c>
      <c r="U158" s="1863"/>
      <c r="V158" s="1874"/>
      <c r="W158" s="1885" t="str">
        <f>IF(W157="","",VLOOKUP(W157,'シフト記号表 (2)'!$C$6:$L$47,10,FALSE))</f>
        <v/>
      </c>
      <c r="X158" s="1897" t="str">
        <f>IF(X157="","",VLOOKUP(X157,'シフト記号表 (2)'!$C$6:$L$47,10,FALSE))</f>
        <v/>
      </c>
      <c r="Y158" s="1897" t="str">
        <f>IF(Y157="","",VLOOKUP(Y157,'シフト記号表 (2)'!$C$6:$L$47,10,FALSE))</f>
        <v/>
      </c>
      <c r="Z158" s="1897" t="str">
        <f>IF(Z157="","",VLOOKUP(Z157,'シフト記号表 (2)'!$C$6:$L$47,10,FALSE))</f>
        <v/>
      </c>
      <c r="AA158" s="1897" t="str">
        <f>IF(AA157="","",VLOOKUP(AA157,'シフト記号表 (2)'!$C$6:$L$47,10,FALSE))</f>
        <v/>
      </c>
      <c r="AB158" s="1897" t="str">
        <f>IF(AB157="","",VLOOKUP(AB157,'シフト記号表 (2)'!$C$6:$L$47,10,FALSE))</f>
        <v/>
      </c>
      <c r="AC158" s="1912" t="str">
        <f>IF(AC157="","",VLOOKUP(AC157,'シフト記号表 (2)'!$C$6:$L$47,10,FALSE))</f>
        <v/>
      </c>
      <c r="AD158" s="1885" t="str">
        <f>IF(AD157="","",VLOOKUP(AD157,'シフト記号表 (2)'!$C$6:$L$47,10,FALSE))</f>
        <v/>
      </c>
      <c r="AE158" s="1897" t="str">
        <f>IF(AE157="","",VLOOKUP(AE157,'シフト記号表 (2)'!$C$6:$L$47,10,FALSE))</f>
        <v/>
      </c>
      <c r="AF158" s="1897" t="str">
        <f>IF(AF157="","",VLOOKUP(AF157,'シフト記号表 (2)'!$C$6:$L$47,10,FALSE))</f>
        <v/>
      </c>
      <c r="AG158" s="1897" t="str">
        <f>IF(AG157="","",VLOOKUP(AG157,'シフト記号表 (2)'!$C$6:$L$47,10,FALSE))</f>
        <v/>
      </c>
      <c r="AH158" s="1897" t="str">
        <f>IF(AH157="","",VLOOKUP(AH157,'シフト記号表 (2)'!$C$6:$L$47,10,FALSE))</f>
        <v/>
      </c>
      <c r="AI158" s="1897" t="str">
        <f>IF(AI157="","",VLOOKUP(AI157,'シフト記号表 (2)'!$C$6:$L$47,10,FALSE))</f>
        <v/>
      </c>
      <c r="AJ158" s="1912" t="str">
        <f>IF(AJ157="","",VLOOKUP(AJ157,'シフト記号表 (2)'!$C$6:$L$47,10,FALSE))</f>
        <v/>
      </c>
      <c r="AK158" s="1885" t="str">
        <f>IF(AK157="","",VLOOKUP(AK157,'シフト記号表 (2)'!$C$6:$L$47,10,FALSE))</f>
        <v/>
      </c>
      <c r="AL158" s="1897" t="str">
        <f>IF(AL157="","",VLOOKUP(AL157,'シフト記号表 (2)'!$C$6:$L$47,10,FALSE))</f>
        <v/>
      </c>
      <c r="AM158" s="1897" t="str">
        <f>IF(AM157="","",VLOOKUP(AM157,'シフト記号表 (2)'!$C$6:$L$47,10,FALSE))</f>
        <v/>
      </c>
      <c r="AN158" s="1897" t="str">
        <f>IF(AN157="","",VLOOKUP(AN157,'シフト記号表 (2)'!$C$6:$L$47,10,FALSE))</f>
        <v/>
      </c>
      <c r="AO158" s="1897" t="str">
        <f>IF(AO157="","",VLOOKUP(AO157,'シフト記号表 (2)'!$C$6:$L$47,10,FALSE))</f>
        <v/>
      </c>
      <c r="AP158" s="1897" t="str">
        <f>IF(AP157="","",VLOOKUP(AP157,'シフト記号表 (2)'!$C$6:$L$47,10,FALSE))</f>
        <v/>
      </c>
      <c r="AQ158" s="1912" t="str">
        <f>IF(AQ157="","",VLOOKUP(AQ157,'シフト記号表 (2)'!$C$6:$L$47,10,FALSE))</f>
        <v/>
      </c>
      <c r="AR158" s="1885" t="str">
        <f>IF(AR157="","",VLOOKUP(AR157,'シフト記号表 (2)'!$C$6:$L$47,10,FALSE))</f>
        <v/>
      </c>
      <c r="AS158" s="1897" t="str">
        <f>IF(AS157="","",VLOOKUP(AS157,'シフト記号表 (2)'!$C$6:$L$47,10,FALSE))</f>
        <v/>
      </c>
      <c r="AT158" s="1897" t="str">
        <f>IF(AT157="","",VLOOKUP(AT157,'シフト記号表 (2)'!$C$6:$L$47,10,FALSE))</f>
        <v/>
      </c>
      <c r="AU158" s="1897" t="str">
        <f>IF(AU157="","",VLOOKUP(AU157,'シフト記号表 (2)'!$C$6:$L$47,10,FALSE))</f>
        <v/>
      </c>
      <c r="AV158" s="1897" t="str">
        <f>IF(AV157="","",VLOOKUP(AV157,'シフト記号表 (2)'!$C$6:$L$47,10,FALSE))</f>
        <v/>
      </c>
      <c r="AW158" s="1897" t="str">
        <f>IF(AW157="","",VLOOKUP(AW157,'シフト記号表 (2)'!$C$6:$L$47,10,FALSE))</f>
        <v/>
      </c>
      <c r="AX158" s="1912" t="str">
        <f>IF(AX157="","",VLOOKUP(AX157,'シフト記号表 (2)'!$C$6:$L$47,10,FALSE))</f>
        <v/>
      </c>
      <c r="AY158" s="1885" t="str">
        <f>IF(AY157="","",VLOOKUP(AY157,'シフト記号表 (2)'!$C$6:$L$47,10,FALSE))</f>
        <v/>
      </c>
      <c r="AZ158" s="1897" t="str">
        <f>IF(AZ157="","",VLOOKUP(AZ157,'シフト記号表 (2)'!$C$6:$L$47,10,FALSE))</f>
        <v/>
      </c>
      <c r="BA158" s="1897" t="str">
        <f>IF(BA157="","",VLOOKUP(BA157,'シフト記号表 (2)'!$C$6:$L$47,10,FALSE))</f>
        <v/>
      </c>
      <c r="BB158" s="1945">
        <f>IF($BE$3="４週",SUM(W158:AX158),IF($BE$3="暦月",SUM(W158:BA158),""))</f>
        <v>0</v>
      </c>
      <c r="BC158" s="1953"/>
      <c r="BD158" s="1962">
        <f>IF($BE$3="４週",BB158/4,IF($BE$3="暦月",(BB158/($BE$8/7)),""))</f>
        <v>0</v>
      </c>
      <c r="BE158" s="1953"/>
      <c r="BF158" s="1973"/>
      <c r="BG158" s="1978"/>
      <c r="BH158" s="1978"/>
      <c r="BI158" s="1978"/>
      <c r="BJ158" s="1989"/>
    </row>
    <row r="159" spans="2:62" ht="20.25" customHeight="1">
      <c r="B159" s="1742">
        <f>B157+1</f>
        <v>73</v>
      </c>
      <c r="C159" s="1756"/>
      <c r="D159" s="1767"/>
      <c r="E159" s="1774"/>
      <c r="F159" s="1779"/>
      <c r="G159" s="1774"/>
      <c r="H159" s="1779"/>
      <c r="I159" s="1788"/>
      <c r="J159" s="1802"/>
      <c r="K159" s="1808"/>
      <c r="L159" s="1824"/>
      <c r="M159" s="1824"/>
      <c r="N159" s="1767"/>
      <c r="O159" s="1831"/>
      <c r="P159" s="1836"/>
      <c r="Q159" s="1836"/>
      <c r="R159" s="1836"/>
      <c r="S159" s="1847"/>
      <c r="T159" s="1857" t="s">
        <v>770</v>
      </c>
      <c r="U159" s="1864"/>
      <c r="V159" s="1875"/>
      <c r="W159" s="1886"/>
      <c r="X159" s="1898"/>
      <c r="Y159" s="1898"/>
      <c r="Z159" s="1898"/>
      <c r="AA159" s="1898"/>
      <c r="AB159" s="1898"/>
      <c r="AC159" s="1913"/>
      <c r="AD159" s="1886"/>
      <c r="AE159" s="1898"/>
      <c r="AF159" s="1898"/>
      <c r="AG159" s="1898"/>
      <c r="AH159" s="1898"/>
      <c r="AI159" s="1898"/>
      <c r="AJ159" s="1913"/>
      <c r="AK159" s="1886"/>
      <c r="AL159" s="1898"/>
      <c r="AM159" s="1898"/>
      <c r="AN159" s="1898"/>
      <c r="AO159" s="1898"/>
      <c r="AP159" s="1898"/>
      <c r="AQ159" s="1913"/>
      <c r="AR159" s="1886"/>
      <c r="AS159" s="1898"/>
      <c r="AT159" s="1898"/>
      <c r="AU159" s="1898"/>
      <c r="AV159" s="1898"/>
      <c r="AW159" s="1898"/>
      <c r="AX159" s="1913"/>
      <c r="AY159" s="1886"/>
      <c r="AZ159" s="1898"/>
      <c r="BA159" s="1937"/>
      <c r="BB159" s="1944"/>
      <c r="BC159" s="1952"/>
      <c r="BD159" s="1961"/>
      <c r="BE159" s="1967"/>
      <c r="BF159" s="1972"/>
      <c r="BG159" s="1977"/>
      <c r="BH159" s="1977"/>
      <c r="BI159" s="1977"/>
      <c r="BJ159" s="1988"/>
    </row>
    <row r="160" spans="2:62" ht="20.25" customHeight="1">
      <c r="B160" s="1743"/>
      <c r="C160" s="1757"/>
      <c r="D160" s="1768"/>
      <c r="E160" s="1776"/>
      <c r="F160" s="1781">
        <f>C159</f>
        <v>0</v>
      </c>
      <c r="G160" s="1776"/>
      <c r="H160" s="1781">
        <f>I159</f>
        <v>0</v>
      </c>
      <c r="I160" s="1789"/>
      <c r="J160" s="1803"/>
      <c r="K160" s="1809"/>
      <c r="L160" s="1825"/>
      <c r="M160" s="1825"/>
      <c r="N160" s="1768"/>
      <c r="O160" s="1831"/>
      <c r="P160" s="1836"/>
      <c r="Q160" s="1836"/>
      <c r="R160" s="1836"/>
      <c r="S160" s="1847"/>
      <c r="T160" s="1856" t="s">
        <v>128</v>
      </c>
      <c r="U160" s="1863"/>
      <c r="V160" s="1874"/>
      <c r="W160" s="1885" t="str">
        <f>IF(W159="","",VLOOKUP(W159,'シフト記号表 (2)'!$C$6:$L$47,10,FALSE))</f>
        <v/>
      </c>
      <c r="X160" s="1897" t="str">
        <f>IF(X159="","",VLOOKUP(X159,'シフト記号表 (2)'!$C$6:$L$47,10,FALSE))</f>
        <v/>
      </c>
      <c r="Y160" s="1897" t="str">
        <f>IF(Y159="","",VLOOKUP(Y159,'シフト記号表 (2)'!$C$6:$L$47,10,FALSE))</f>
        <v/>
      </c>
      <c r="Z160" s="1897" t="str">
        <f>IF(Z159="","",VLOOKUP(Z159,'シフト記号表 (2)'!$C$6:$L$47,10,FALSE))</f>
        <v/>
      </c>
      <c r="AA160" s="1897" t="str">
        <f>IF(AA159="","",VLOOKUP(AA159,'シフト記号表 (2)'!$C$6:$L$47,10,FALSE))</f>
        <v/>
      </c>
      <c r="AB160" s="1897" t="str">
        <f>IF(AB159="","",VLOOKUP(AB159,'シフト記号表 (2)'!$C$6:$L$47,10,FALSE))</f>
        <v/>
      </c>
      <c r="AC160" s="1912" t="str">
        <f>IF(AC159="","",VLOOKUP(AC159,'シフト記号表 (2)'!$C$6:$L$47,10,FALSE))</f>
        <v/>
      </c>
      <c r="AD160" s="1885" t="str">
        <f>IF(AD159="","",VLOOKUP(AD159,'シフト記号表 (2)'!$C$6:$L$47,10,FALSE))</f>
        <v/>
      </c>
      <c r="AE160" s="1897" t="str">
        <f>IF(AE159="","",VLOOKUP(AE159,'シフト記号表 (2)'!$C$6:$L$47,10,FALSE))</f>
        <v/>
      </c>
      <c r="AF160" s="1897" t="str">
        <f>IF(AF159="","",VLOOKUP(AF159,'シフト記号表 (2)'!$C$6:$L$47,10,FALSE))</f>
        <v/>
      </c>
      <c r="AG160" s="1897" t="str">
        <f>IF(AG159="","",VLOOKUP(AG159,'シフト記号表 (2)'!$C$6:$L$47,10,FALSE))</f>
        <v/>
      </c>
      <c r="AH160" s="1897" t="str">
        <f>IF(AH159="","",VLOOKUP(AH159,'シフト記号表 (2)'!$C$6:$L$47,10,FALSE))</f>
        <v/>
      </c>
      <c r="AI160" s="1897" t="str">
        <f>IF(AI159="","",VLOOKUP(AI159,'シフト記号表 (2)'!$C$6:$L$47,10,FALSE))</f>
        <v/>
      </c>
      <c r="AJ160" s="1912" t="str">
        <f>IF(AJ159="","",VLOOKUP(AJ159,'シフト記号表 (2)'!$C$6:$L$47,10,FALSE))</f>
        <v/>
      </c>
      <c r="AK160" s="1885" t="str">
        <f>IF(AK159="","",VLOOKUP(AK159,'シフト記号表 (2)'!$C$6:$L$47,10,FALSE))</f>
        <v/>
      </c>
      <c r="AL160" s="1897" t="str">
        <f>IF(AL159="","",VLOOKUP(AL159,'シフト記号表 (2)'!$C$6:$L$47,10,FALSE))</f>
        <v/>
      </c>
      <c r="AM160" s="1897" t="str">
        <f>IF(AM159="","",VLOOKUP(AM159,'シフト記号表 (2)'!$C$6:$L$47,10,FALSE))</f>
        <v/>
      </c>
      <c r="AN160" s="1897" t="str">
        <f>IF(AN159="","",VLOOKUP(AN159,'シフト記号表 (2)'!$C$6:$L$47,10,FALSE))</f>
        <v/>
      </c>
      <c r="AO160" s="1897" t="str">
        <f>IF(AO159="","",VLOOKUP(AO159,'シフト記号表 (2)'!$C$6:$L$47,10,FALSE))</f>
        <v/>
      </c>
      <c r="AP160" s="1897" t="str">
        <f>IF(AP159="","",VLOOKUP(AP159,'シフト記号表 (2)'!$C$6:$L$47,10,FALSE))</f>
        <v/>
      </c>
      <c r="AQ160" s="1912" t="str">
        <f>IF(AQ159="","",VLOOKUP(AQ159,'シフト記号表 (2)'!$C$6:$L$47,10,FALSE))</f>
        <v/>
      </c>
      <c r="AR160" s="1885" t="str">
        <f>IF(AR159="","",VLOOKUP(AR159,'シフト記号表 (2)'!$C$6:$L$47,10,FALSE))</f>
        <v/>
      </c>
      <c r="AS160" s="1897" t="str">
        <f>IF(AS159="","",VLOOKUP(AS159,'シフト記号表 (2)'!$C$6:$L$47,10,FALSE))</f>
        <v/>
      </c>
      <c r="AT160" s="1897" t="str">
        <f>IF(AT159="","",VLOOKUP(AT159,'シフト記号表 (2)'!$C$6:$L$47,10,FALSE))</f>
        <v/>
      </c>
      <c r="AU160" s="1897" t="str">
        <f>IF(AU159="","",VLOOKUP(AU159,'シフト記号表 (2)'!$C$6:$L$47,10,FALSE))</f>
        <v/>
      </c>
      <c r="AV160" s="1897" t="str">
        <f>IF(AV159="","",VLOOKUP(AV159,'シフト記号表 (2)'!$C$6:$L$47,10,FALSE))</f>
        <v/>
      </c>
      <c r="AW160" s="1897" t="str">
        <f>IF(AW159="","",VLOOKUP(AW159,'シフト記号表 (2)'!$C$6:$L$47,10,FALSE))</f>
        <v/>
      </c>
      <c r="AX160" s="1912" t="str">
        <f>IF(AX159="","",VLOOKUP(AX159,'シフト記号表 (2)'!$C$6:$L$47,10,FALSE))</f>
        <v/>
      </c>
      <c r="AY160" s="1885" t="str">
        <f>IF(AY159="","",VLOOKUP(AY159,'シフト記号表 (2)'!$C$6:$L$47,10,FALSE))</f>
        <v/>
      </c>
      <c r="AZ160" s="1897" t="str">
        <f>IF(AZ159="","",VLOOKUP(AZ159,'シフト記号表 (2)'!$C$6:$L$47,10,FALSE))</f>
        <v/>
      </c>
      <c r="BA160" s="1897" t="str">
        <f>IF(BA159="","",VLOOKUP(BA159,'シフト記号表 (2)'!$C$6:$L$47,10,FALSE))</f>
        <v/>
      </c>
      <c r="BB160" s="1945">
        <f>IF($BE$3="４週",SUM(W160:AX160),IF($BE$3="暦月",SUM(W160:BA160),""))</f>
        <v>0</v>
      </c>
      <c r="BC160" s="1953"/>
      <c r="BD160" s="1962">
        <f>IF($BE$3="４週",BB160/4,IF($BE$3="暦月",(BB160/($BE$8/7)),""))</f>
        <v>0</v>
      </c>
      <c r="BE160" s="1953"/>
      <c r="BF160" s="1973"/>
      <c r="BG160" s="1978"/>
      <c r="BH160" s="1978"/>
      <c r="BI160" s="1978"/>
      <c r="BJ160" s="1989"/>
    </row>
    <row r="161" spans="2:62" ht="20.25" customHeight="1">
      <c r="B161" s="1742">
        <f>B159+1</f>
        <v>74</v>
      </c>
      <c r="C161" s="1756"/>
      <c r="D161" s="1767"/>
      <c r="E161" s="1774"/>
      <c r="F161" s="1779"/>
      <c r="G161" s="1774"/>
      <c r="H161" s="1779"/>
      <c r="I161" s="1788"/>
      <c r="J161" s="1802"/>
      <c r="K161" s="1808"/>
      <c r="L161" s="1824"/>
      <c r="M161" s="1824"/>
      <c r="N161" s="1767"/>
      <c r="O161" s="1831"/>
      <c r="P161" s="1836"/>
      <c r="Q161" s="1836"/>
      <c r="R161" s="1836"/>
      <c r="S161" s="1847"/>
      <c r="T161" s="1857" t="s">
        <v>770</v>
      </c>
      <c r="U161" s="1864"/>
      <c r="V161" s="1875"/>
      <c r="W161" s="1886"/>
      <c r="X161" s="1898"/>
      <c r="Y161" s="1898"/>
      <c r="Z161" s="1898"/>
      <c r="AA161" s="1898"/>
      <c r="AB161" s="1898"/>
      <c r="AC161" s="1913"/>
      <c r="AD161" s="1886"/>
      <c r="AE161" s="1898"/>
      <c r="AF161" s="1898"/>
      <c r="AG161" s="1898"/>
      <c r="AH161" s="1898"/>
      <c r="AI161" s="1898"/>
      <c r="AJ161" s="1913"/>
      <c r="AK161" s="1886"/>
      <c r="AL161" s="1898"/>
      <c r="AM161" s="1898"/>
      <c r="AN161" s="1898"/>
      <c r="AO161" s="1898"/>
      <c r="AP161" s="1898"/>
      <c r="AQ161" s="1913"/>
      <c r="AR161" s="1886"/>
      <c r="AS161" s="1898"/>
      <c r="AT161" s="1898"/>
      <c r="AU161" s="1898"/>
      <c r="AV161" s="1898"/>
      <c r="AW161" s="1898"/>
      <c r="AX161" s="1913"/>
      <c r="AY161" s="1886"/>
      <c r="AZ161" s="1898"/>
      <c r="BA161" s="1937"/>
      <c r="BB161" s="1944"/>
      <c r="BC161" s="1952"/>
      <c r="BD161" s="1961"/>
      <c r="BE161" s="1967"/>
      <c r="BF161" s="1972"/>
      <c r="BG161" s="1977"/>
      <c r="BH161" s="1977"/>
      <c r="BI161" s="1977"/>
      <c r="BJ161" s="1988"/>
    </row>
    <row r="162" spans="2:62" ht="20.25" customHeight="1">
      <c r="B162" s="1743"/>
      <c r="C162" s="1757"/>
      <c r="D162" s="1768"/>
      <c r="E162" s="1776"/>
      <c r="F162" s="1781">
        <f>C161</f>
        <v>0</v>
      </c>
      <c r="G162" s="1776"/>
      <c r="H162" s="1781">
        <f>I161</f>
        <v>0</v>
      </c>
      <c r="I162" s="1789"/>
      <c r="J162" s="1803"/>
      <c r="K162" s="1809"/>
      <c r="L162" s="1825"/>
      <c r="M162" s="1825"/>
      <c r="N162" s="1768"/>
      <c r="O162" s="1831"/>
      <c r="P162" s="1836"/>
      <c r="Q162" s="1836"/>
      <c r="R162" s="1836"/>
      <c r="S162" s="1847"/>
      <c r="T162" s="1856" t="s">
        <v>128</v>
      </c>
      <c r="U162" s="1863"/>
      <c r="V162" s="1874"/>
      <c r="W162" s="1885" t="str">
        <f>IF(W161="","",VLOOKUP(W161,'シフト記号表 (2)'!$C$6:$L$47,10,FALSE))</f>
        <v/>
      </c>
      <c r="X162" s="1897" t="str">
        <f>IF(X161="","",VLOOKUP(X161,'シフト記号表 (2)'!$C$6:$L$47,10,FALSE))</f>
        <v/>
      </c>
      <c r="Y162" s="1897" t="str">
        <f>IF(Y161="","",VLOOKUP(Y161,'シフト記号表 (2)'!$C$6:$L$47,10,FALSE))</f>
        <v/>
      </c>
      <c r="Z162" s="1897" t="str">
        <f>IF(Z161="","",VLOOKUP(Z161,'シフト記号表 (2)'!$C$6:$L$47,10,FALSE))</f>
        <v/>
      </c>
      <c r="AA162" s="1897" t="str">
        <f>IF(AA161="","",VLOOKUP(AA161,'シフト記号表 (2)'!$C$6:$L$47,10,FALSE))</f>
        <v/>
      </c>
      <c r="AB162" s="1897" t="str">
        <f>IF(AB161="","",VLOOKUP(AB161,'シフト記号表 (2)'!$C$6:$L$47,10,FALSE))</f>
        <v/>
      </c>
      <c r="AC162" s="1912" t="str">
        <f>IF(AC161="","",VLOOKUP(AC161,'シフト記号表 (2)'!$C$6:$L$47,10,FALSE))</f>
        <v/>
      </c>
      <c r="AD162" s="1885" t="str">
        <f>IF(AD161="","",VLOOKUP(AD161,'シフト記号表 (2)'!$C$6:$L$47,10,FALSE))</f>
        <v/>
      </c>
      <c r="AE162" s="1897" t="str">
        <f>IF(AE161="","",VLOOKUP(AE161,'シフト記号表 (2)'!$C$6:$L$47,10,FALSE))</f>
        <v/>
      </c>
      <c r="AF162" s="1897" t="str">
        <f>IF(AF161="","",VLOOKUP(AF161,'シフト記号表 (2)'!$C$6:$L$47,10,FALSE))</f>
        <v/>
      </c>
      <c r="AG162" s="1897" t="str">
        <f>IF(AG161="","",VLOOKUP(AG161,'シフト記号表 (2)'!$C$6:$L$47,10,FALSE))</f>
        <v/>
      </c>
      <c r="AH162" s="1897" t="str">
        <f>IF(AH161="","",VLOOKUP(AH161,'シフト記号表 (2)'!$C$6:$L$47,10,FALSE))</f>
        <v/>
      </c>
      <c r="AI162" s="1897" t="str">
        <f>IF(AI161="","",VLOOKUP(AI161,'シフト記号表 (2)'!$C$6:$L$47,10,FALSE))</f>
        <v/>
      </c>
      <c r="AJ162" s="1912" t="str">
        <f>IF(AJ161="","",VLOOKUP(AJ161,'シフト記号表 (2)'!$C$6:$L$47,10,FALSE))</f>
        <v/>
      </c>
      <c r="AK162" s="1885" t="str">
        <f>IF(AK161="","",VLOOKUP(AK161,'シフト記号表 (2)'!$C$6:$L$47,10,FALSE))</f>
        <v/>
      </c>
      <c r="AL162" s="1897" t="str">
        <f>IF(AL161="","",VLOOKUP(AL161,'シフト記号表 (2)'!$C$6:$L$47,10,FALSE))</f>
        <v/>
      </c>
      <c r="AM162" s="1897" t="str">
        <f>IF(AM161="","",VLOOKUP(AM161,'シフト記号表 (2)'!$C$6:$L$47,10,FALSE))</f>
        <v/>
      </c>
      <c r="AN162" s="1897" t="str">
        <f>IF(AN161="","",VLOOKUP(AN161,'シフト記号表 (2)'!$C$6:$L$47,10,FALSE))</f>
        <v/>
      </c>
      <c r="AO162" s="1897" t="str">
        <f>IF(AO161="","",VLOOKUP(AO161,'シフト記号表 (2)'!$C$6:$L$47,10,FALSE))</f>
        <v/>
      </c>
      <c r="AP162" s="1897" t="str">
        <f>IF(AP161="","",VLOOKUP(AP161,'シフト記号表 (2)'!$C$6:$L$47,10,FALSE))</f>
        <v/>
      </c>
      <c r="AQ162" s="1912" t="str">
        <f>IF(AQ161="","",VLOOKUP(AQ161,'シフト記号表 (2)'!$C$6:$L$47,10,FALSE))</f>
        <v/>
      </c>
      <c r="AR162" s="1885" t="str">
        <f>IF(AR161="","",VLOOKUP(AR161,'シフト記号表 (2)'!$C$6:$L$47,10,FALSE))</f>
        <v/>
      </c>
      <c r="AS162" s="1897" t="str">
        <f>IF(AS161="","",VLOOKUP(AS161,'シフト記号表 (2)'!$C$6:$L$47,10,FALSE))</f>
        <v/>
      </c>
      <c r="AT162" s="1897" t="str">
        <f>IF(AT161="","",VLOOKUP(AT161,'シフト記号表 (2)'!$C$6:$L$47,10,FALSE))</f>
        <v/>
      </c>
      <c r="AU162" s="1897" t="str">
        <f>IF(AU161="","",VLOOKUP(AU161,'シフト記号表 (2)'!$C$6:$L$47,10,FALSE))</f>
        <v/>
      </c>
      <c r="AV162" s="1897" t="str">
        <f>IF(AV161="","",VLOOKUP(AV161,'シフト記号表 (2)'!$C$6:$L$47,10,FALSE))</f>
        <v/>
      </c>
      <c r="AW162" s="1897" t="str">
        <f>IF(AW161="","",VLOOKUP(AW161,'シフト記号表 (2)'!$C$6:$L$47,10,FALSE))</f>
        <v/>
      </c>
      <c r="AX162" s="1912" t="str">
        <f>IF(AX161="","",VLOOKUP(AX161,'シフト記号表 (2)'!$C$6:$L$47,10,FALSE))</f>
        <v/>
      </c>
      <c r="AY162" s="1885" t="str">
        <f>IF(AY161="","",VLOOKUP(AY161,'シフト記号表 (2)'!$C$6:$L$47,10,FALSE))</f>
        <v/>
      </c>
      <c r="AZ162" s="1897" t="str">
        <f>IF(AZ161="","",VLOOKUP(AZ161,'シフト記号表 (2)'!$C$6:$L$47,10,FALSE))</f>
        <v/>
      </c>
      <c r="BA162" s="1897" t="str">
        <f>IF(BA161="","",VLOOKUP(BA161,'シフト記号表 (2)'!$C$6:$L$47,10,FALSE))</f>
        <v/>
      </c>
      <c r="BB162" s="1945">
        <f>IF($BE$3="４週",SUM(W162:AX162),IF($BE$3="暦月",SUM(W162:BA162),""))</f>
        <v>0</v>
      </c>
      <c r="BC162" s="1953"/>
      <c r="BD162" s="1962">
        <f>IF($BE$3="４週",BB162/4,IF($BE$3="暦月",(BB162/($BE$8/7)),""))</f>
        <v>0</v>
      </c>
      <c r="BE162" s="1953"/>
      <c r="BF162" s="1973"/>
      <c r="BG162" s="1978"/>
      <c r="BH162" s="1978"/>
      <c r="BI162" s="1978"/>
      <c r="BJ162" s="1989"/>
    </row>
    <row r="163" spans="2:62" ht="20.25" customHeight="1">
      <c r="B163" s="1742">
        <f>B161+1</f>
        <v>75</v>
      </c>
      <c r="C163" s="1756"/>
      <c r="D163" s="1767"/>
      <c r="E163" s="1774"/>
      <c r="F163" s="1779"/>
      <c r="G163" s="1774"/>
      <c r="H163" s="1779"/>
      <c r="I163" s="1788"/>
      <c r="J163" s="1802"/>
      <c r="K163" s="1808"/>
      <c r="L163" s="1824"/>
      <c r="M163" s="1824"/>
      <c r="N163" s="1767"/>
      <c r="O163" s="1831"/>
      <c r="P163" s="1836"/>
      <c r="Q163" s="1836"/>
      <c r="R163" s="1836"/>
      <c r="S163" s="1847"/>
      <c r="T163" s="1857" t="s">
        <v>770</v>
      </c>
      <c r="U163" s="1864"/>
      <c r="V163" s="1875"/>
      <c r="W163" s="1886"/>
      <c r="X163" s="1898"/>
      <c r="Y163" s="1898"/>
      <c r="Z163" s="1898"/>
      <c r="AA163" s="1898"/>
      <c r="AB163" s="1898"/>
      <c r="AC163" s="1913"/>
      <c r="AD163" s="1886"/>
      <c r="AE163" s="1898"/>
      <c r="AF163" s="1898"/>
      <c r="AG163" s="1898"/>
      <c r="AH163" s="1898"/>
      <c r="AI163" s="1898"/>
      <c r="AJ163" s="1913"/>
      <c r="AK163" s="1886"/>
      <c r="AL163" s="1898"/>
      <c r="AM163" s="1898"/>
      <c r="AN163" s="1898"/>
      <c r="AO163" s="1898"/>
      <c r="AP163" s="1898"/>
      <c r="AQ163" s="1913"/>
      <c r="AR163" s="1886"/>
      <c r="AS163" s="1898"/>
      <c r="AT163" s="1898"/>
      <c r="AU163" s="1898"/>
      <c r="AV163" s="1898"/>
      <c r="AW163" s="1898"/>
      <c r="AX163" s="1913"/>
      <c r="AY163" s="1886"/>
      <c r="AZ163" s="1898"/>
      <c r="BA163" s="1937"/>
      <c r="BB163" s="1944"/>
      <c r="BC163" s="1952"/>
      <c r="BD163" s="1961"/>
      <c r="BE163" s="1967"/>
      <c r="BF163" s="1972"/>
      <c r="BG163" s="1977"/>
      <c r="BH163" s="1977"/>
      <c r="BI163" s="1977"/>
      <c r="BJ163" s="1988"/>
    </row>
    <row r="164" spans="2:62" ht="20.25" customHeight="1">
      <c r="B164" s="1743"/>
      <c r="C164" s="1757"/>
      <c r="D164" s="1768"/>
      <c r="E164" s="1776"/>
      <c r="F164" s="1781">
        <f>C163</f>
        <v>0</v>
      </c>
      <c r="G164" s="1776"/>
      <c r="H164" s="1781">
        <f>I163</f>
        <v>0</v>
      </c>
      <c r="I164" s="1789"/>
      <c r="J164" s="1803"/>
      <c r="K164" s="1809"/>
      <c r="L164" s="1825"/>
      <c r="M164" s="1825"/>
      <c r="N164" s="1768"/>
      <c r="O164" s="1831"/>
      <c r="P164" s="1836"/>
      <c r="Q164" s="1836"/>
      <c r="R164" s="1836"/>
      <c r="S164" s="1847"/>
      <c r="T164" s="1856" t="s">
        <v>128</v>
      </c>
      <c r="U164" s="1863"/>
      <c r="V164" s="1874"/>
      <c r="W164" s="1885" t="str">
        <f>IF(W163="","",VLOOKUP(W163,'シフト記号表 (2)'!$C$6:$L$47,10,FALSE))</f>
        <v/>
      </c>
      <c r="X164" s="1897" t="str">
        <f>IF(X163="","",VLOOKUP(X163,'シフト記号表 (2)'!$C$6:$L$47,10,FALSE))</f>
        <v/>
      </c>
      <c r="Y164" s="1897" t="str">
        <f>IF(Y163="","",VLOOKUP(Y163,'シフト記号表 (2)'!$C$6:$L$47,10,FALSE))</f>
        <v/>
      </c>
      <c r="Z164" s="1897" t="str">
        <f>IF(Z163="","",VLOOKUP(Z163,'シフト記号表 (2)'!$C$6:$L$47,10,FALSE))</f>
        <v/>
      </c>
      <c r="AA164" s="1897" t="str">
        <f>IF(AA163="","",VLOOKUP(AA163,'シフト記号表 (2)'!$C$6:$L$47,10,FALSE))</f>
        <v/>
      </c>
      <c r="AB164" s="1897" t="str">
        <f>IF(AB163="","",VLOOKUP(AB163,'シフト記号表 (2)'!$C$6:$L$47,10,FALSE))</f>
        <v/>
      </c>
      <c r="AC164" s="1912" t="str">
        <f>IF(AC163="","",VLOOKUP(AC163,'シフト記号表 (2)'!$C$6:$L$47,10,FALSE))</f>
        <v/>
      </c>
      <c r="AD164" s="1885" t="str">
        <f>IF(AD163="","",VLOOKUP(AD163,'シフト記号表 (2)'!$C$6:$L$47,10,FALSE))</f>
        <v/>
      </c>
      <c r="AE164" s="1897" t="str">
        <f>IF(AE163="","",VLOOKUP(AE163,'シフト記号表 (2)'!$C$6:$L$47,10,FALSE))</f>
        <v/>
      </c>
      <c r="AF164" s="1897" t="str">
        <f>IF(AF163="","",VLOOKUP(AF163,'シフト記号表 (2)'!$C$6:$L$47,10,FALSE))</f>
        <v/>
      </c>
      <c r="AG164" s="1897" t="str">
        <f>IF(AG163="","",VLOOKUP(AG163,'シフト記号表 (2)'!$C$6:$L$47,10,FALSE))</f>
        <v/>
      </c>
      <c r="AH164" s="1897" t="str">
        <f>IF(AH163="","",VLOOKUP(AH163,'シフト記号表 (2)'!$C$6:$L$47,10,FALSE))</f>
        <v/>
      </c>
      <c r="AI164" s="1897" t="str">
        <f>IF(AI163="","",VLOOKUP(AI163,'シフト記号表 (2)'!$C$6:$L$47,10,FALSE))</f>
        <v/>
      </c>
      <c r="AJ164" s="1912" t="str">
        <f>IF(AJ163="","",VLOOKUP(AJ163,'シフト記号表 (2)'!$C$6:$L$47,10,FALSE))</f>
        <v/>
      </c>
      <c r="AK164" s="1885" t="str">
        <f>IF(AK163="","",VLOOKUP(AK163,'シフト記号表 (2)'!$C$6:$L$47,10,FALSE))</f>
        <v/>
      </c>
      <c r="AL164" s="1897" t="str">
        <f>IF(AL163="","",VLOOKUP(AL163,'シフト記号表 (2)'!$C$6:$L$47,10,FALSE))</f>
        <v/>
      </c>
      <c r="AM164" s="1897" t="str">
        <f>IF(AM163="","",VLOOKUP(AM163,'シフト記号表 (2)'!$C$6:$L$47,10,FALSE))</f>
        <v/>
      </c>
      <c r="AN164" s="1897" t="str">
        <f>IF(AN163="","",VLOOKUP(AN163,'シフト記号表 (2)'!$C$6:$L$47,10,FALSE))</f>
        <v/>
      </c>
      <c r="AO164" s="1897" t="str">
        <f>IF(AO163="","",VLOOKUP(AO163,'シフト記号表 (2)'!$C$6:$L$47,10,FALSE))</f>
        <v/>
      </c>
      <c r="AP164" s="1897" t="str">
        <f>IF(AP163="","",VLOOKUP(AP163,'シフト記号表 (2)'!$C$6:$L$47,10,FALSE))</f>
        <v/>
      </c>
      <c r="AQ164" s="1912" t="str">
        <f>IF(AQ163="","",VLOOKUP(AQ163,'シフト記号表 (2)'!$C$6:$L$47,10,FALSE))</f>
        <v/>
      </c>
      <c r="AR164" s="1885" t="str">
        <f>IF(AR163="","",VLOOKUP(AR163,'シフト記号表 (2)'!$C$6:$L$47,10,FALSE))</f>
        <v/>
      </c>
      <c r="AS164" s="1897" t="str">
        <f>IF(AS163="","",VLOOKUP(AS163,'シフト記号表 (2)'!$C$6:$L$47,10,FALSE))</f>
        <v/>
      </c>
      <c r="AT164" s="1897" t="str">
        <f>IF(AT163="","",VLOOKUP(AT163,'シフト記号表 (2)'!$C$6:$L$47,10,FALSE))</f>
        <v/>
      </c>
      <c r="AU164" s="1897" t="str">
        <f>IF(AU163="","",VLOOKUP(AU163,'シフト記号表 (2)'!$C$6:$L$47,10,FALSE))</f>
        <v/>
      </c>
      <c r="AV164" s="1897" t="str">
        <f>IF(AV163="","",VLOOKUP(AV163,'シフト記号表 (2)'!$C$6:$L$47,10,FALSE))</f>
        <v/>
      </c>
      <c r="AW164" s="1897" t="str">
        <f>IF(AW163="","",VLOOKUP(AW163,'シフト記号表 (2)'!$C$6:$L$47,10,FALSE))</f>
        <v/>
      </c>
      <c r="AX164" s="1912" t="str">
        <f>IF(AX163="","",VLOOKUP(AX163,'シフト記号表 (2)'!$C$6:$L$47,10,FALSE))</f>
        <v/>
      </c>
      <c r="AY164" s="1885" t="str">
        <f>IF(AY163="","",VLOOKUP(AY163,'シフト記号表 (2)'!$C$6:$L$47,10,FALSE))</f>
        <v/>
      </c>
      <c r="AZ164" s="1897" t="str">
        <f>IF(AZ163="","",VLOOKUP(AZ163,'シフト記号表 (2)'!$C$6:$L$47,10,FALSE))</f>
        <v/>
      </c>
      <c r="BA164" s="1897" t="str">
        <f>IF(BA163="","",VLOOKUP(BA163,'シフト記号表 (2)'!$C$6:$L$47,10,FALSE))</f>
        <v/>
      </c>
      <c r="BB164" s="1945">
        <f>IF($BE$3="４週",SUM(W164:AX164),IF($BE$3="暦月",SUM(W164:BA164),""))</f>
        <v>0</v>
      </c>
      <c r="BC164" s="1953"/>
      <c r="BD164" s="1962">
        <f>IF($BE$3="４週",BB164/4,IF($BE$3="暦月",(BB164/($BE$8/7)),""))</f>
        <v>0</v>
      </c>
      <c r="BE164" s="1953"/>
      <c r="BF164" s="1973"/>
      <c r="BG164" s="1978"/>
      <c r="BH164" s="1978"/>
      <c r="BI164" s="1978"/>
      <c r="BJ164" s="1989"/>
    </row>
    <row r="165" spans="2:62" ht="20.25" customHeight="1">
      <c r="B165" s="1742">
        <f>B163+1</f>
        <v>76</v>
      </c>
      <c r="C165" s="1756"/>
      <c r="D165" s="1767"/>
      <c r="E165" s="1774"/>
      <c r="F165" s="1779"/>
      <c r="G165" s="1774"/>
      <c r="H165" s="1779"/>
      <c r="I165" s="1788"/>
      <c r="J165" s="1802"/>
      <c r="K165" s="1808"/>
      <c r="L165" s="1824"/>
      <c r="M165" s="1824"/>
      <c r="N165" s="1767"/>
      <c r="O165" s="1831"/>
      <c r="P165" s="1836"/>
      <c r="Q165" s="1836"/>
      <c r="R165" s="1836"/>
      <c r="S165" s="1847"/>
      <c r="T165" s="1857" t="s">
        <v>770</v>
      </c>
      <c r="U165" s="1864"/>
      <c r="V165" s="1875"/>
      <c r="W165" s="1886"/>
      <c r="X165" s="1898"/>
      <c r="Y165" s="1898"/>
      <c r="Z165" s="1898"/>
      <c r="AA165" s="1898"/>
      <c r="AB165" s="1898"/>
      <c r="AC165" s="1913"/>
      <c r="AD165" s="1886"/>
      <c r="AE165" s="1898"/>
      <c r="AF165" s="1898"/>
      <c r="AG165" s="1898"/>
      <c r="AH165" s="1898"/>
      <c r="AI165" s="1898"/>
      <c r="AJ165" s="1913"/>
      <c r="AK165" s="1886"/>
      <c r="AL165" s="1898"/>
      <c r="AM165" s="1898"/>
      <c r="AN165" s="1898"/>
      <c r="AO165" s="1898"/>
      <c r="AP165" s="1898"/>
      <c r="AQ165" s="1913"/>
      <c r="AR165" s="1886"/>
      <c r="AS165" s="1898"/>
      <c r="AT165" s="1898"/>
      <c r="AU165" s="1898"/>
      <c r="AV165" s="1898"/>
      <c r="AW165" s="1898"/>
      <c r="AX165" s="1913"/>
      <c r="AY165" s="1886"/>
      <c r="AZ165" s="1898"/>
      <c r="BA165" s="1937"/>
      <c r="BB165" s="1944"/>
      <c r="BC165" s="1952"/>
      <c r="BD165" s="1961"/>
      <c r="BE165" s="1967"/>
      <c r="BF165" s="1972"/>
      <c r="BG165" s="1977"/>
      <c r="BH165" s="1977"/>
      <c r="BI165" s="1977"/>
      <c r="BJ165" s="1988"/>
    </row>
    <row r="166" spans="2:62" ht="20.25" customHeight="1">
      <c r="B166" s="1743"/>
      <c r="C166" s="1757"/>
      <c r="D166" s="1768"/>
      <c r="E166" s="1776"/>
      <c r="F166" s="1781">
        <f>C165</f>
        <v>0</v>
      </c>
      <c r="G166" s="1776"/>
      <c r="H166" s="1781">
        <f>I165</f>
        <v>0</v>
      </c>
      <c r="I166" s="1789"/>
      <c r="J166" s="1803"/>
      <c r="K166" s="1809"/>
      <c r="L166" s="1825"/>
      <c r="M166" s="1825"/>
      <c r="N166" s="1768"/>
      <c r="O166" s="1831"/>
      <c r="P166" s="1836"/>
      <c r="Q166" s="1836"/>
      <c r="R166" s="1836"/>
      <c r="S166" s="1847"/>
      <c r="T166" s="1856" t="s">
        <v>128</v>
      </c>
      <c r="U166" s="1863"/>
      <c r="V166" s="1874"/>
      <c r="W166" s="1885" t="str">
        <f>IF(W165="","",VLOOKUP(W165,'シフト記号表 (2)'!$C$6:$L$47,10,FALSE))</f>
        <v/>
      </c>
      <c r="X166" s="1897" t="str">
        <f>IF(X165="","",VLOOKUP(X165,'シフト記号表 (2)'!$C$6:$L$47,10,FALSE))</f>
        <v/>
      </c>
      <c r="Y166" s="1897" t="str">
        <f>IF(Y165="","",VLOOKUP(Y165,'シフト記号表 (2)'!$C$6:$L$47,10,FALSE))</f>
        <v/>
      </c>
      <c r="Z166" s="1897" t="str">
        <f>IF(Z165="","",VLOOKUP(Z165,'シフト記号表 (2)'!$C$6:$L$47,10,FALSE))</f>
        <v/>
      </c>
      <c r="AA166" s="1897" t="str">
        <f>IF(AA165="","",VLOOKUP(AA165,'シフト記号表 (2)'!$C$6:$L$47,10,FALSE))</f>
        <v/>
      </c>
      <c r="AB166" s="1897" t="str">
        <f>IF(AB165="","",VLOOKUP(AB165,'シフト記号表 (2)'!$C$6:$L$47,10,FALSE))</f>
        <v/>
      </c>
      <c r="AC166" s="1912" t="str">
        <f>IF(AC165="","",VLOOKUP(AC165,'シフト記号表 (2)'!$C$6:$L$47,10,FALSE))</f>
        <v/>
      </c>
      <c r="AD166" s="1885" t="str">
        <f>IF(AD165="","",VLOOKUP(AD165,'シフト記号表 (2)'!$C$6:$L$47,10,FALSE))</f>
        <v/>
      </c>
      <c r="AE166" s="1897" t="str">
        <f>IF(AE165="","",VLOOKUP(AE165,'シフト記号表 (2)'!$C$6:$L$47,10,FALSE))</f>
        <v/>
      </c>
      <c r="AF166" s="1897" t="str">
        <f>IF(AF165="","",VLOOKUP(AF165,'シフト記号表 (2)'!$C$6:$L$47,10,FALSE))</f>
        <v/>
      </c>
      <c r="AG166" s="1897" t="str">
        <f>IF(AG165="","",VLOOKUP(AG165,'シフト記号表 (2)'!$C$6:$L$47,10,FALSE))</f>
        <v/>
      </c>
      <c r="AH166" s="1897" t="str">
        <f>IF(AH165="","",VLOOKUP(AH165,'シフト記号表 (2)'!$C$6:$L$47,10,FALSE))</f>
        <v/>
      </c>
      <c r="AI166" s="1897" t="str">
        <f>IF(AI165="","",VLOOKUP(AI165,'シフト記号表 (2)'!$C$6:$L$47,10,FALSE))</f>
        <v/>
      </c>
      <c r="AJ166" s="1912" t="str">
        <f>IF(AJ165="","",VLOOKUP(AJ165,'シフト記号表 (2)'!$C$6:$L$47,10,FALSE))</f>
        <v/>
      </c>
      <c r="AK166" s="1885" t="str">
        <f>IF(AK165="","",VLOOKUP(AK165,'シフト記号表 (2)'!$C$6:$L$47,10,FALSE))</f>
        <v/>
      </c>
      <c r="AL166" s="1897" t="str">
        <f>IF(AL165="","",VLOOKUP(AL165,'シフト記号表 (2)'!$C$6:$L$47,10,FALSE))</f>
        <v/>
      </c>
      <c r="AM166" s="1897" t="str">
        <f>IF(AM165="","",VLOOKUP(AM165,'シフト記号表 (2)'!$C$6:$L$47,10,FALSE))</f>
        <v/>
      </c>
      <c r="AN166" s="1897" t="str">
        <f>IF(AN165="","",VLOOKUP(AN165,'シフト記号表 (2)'!$C$6:$L$47,10,FALSE))</f>
        <v/>
      </c>
      <c r="AO166" s="1897" t="str">
        <f>IF(AO165="","",VLOOKUP(AO165,'シフト記号表 (2)'!$C$6:$L$47,10,FALSE))</f>
        <v/>
      </c>
      <c r="AP166" s="1897" t="str">
        <f>IF(AP165="","",VLOOKUP(AP165,'シフト記号表 (2)'!$C$6:$L$47,10,FALSE))</f>
        <v/>
      </c>
      <c r="AQ166" s="1912" t="str">
        <f>IF(AQ165="","",VLOOKUP(AQ165,'シフト記号表 (2)'!$C$6:$L$47,10,FALSE))</f>
        <v/>
      </c>
      <c r="AR166" s="1885" t="str">
        <f>IF(AR165="","",VLOOKUP(AR165,'シフト記号表 (2)'!$C$6:$L$47,10,FALSE))</f>
        <v/>
      </c>
      <c r="AS166" s="1897" t="str">
        <f>IF(AS165="","",VLOOKUP(AS165,'シフト記号表 (2)'!$C$6:$L$47,10,FALSE))</f>
        <v/>
      </c>
      <c r="AT166" s="1897" t="str">
        <f>IF(AT165="","",VLOOKUP(AT165,'シフト記号表 (2)'!$C$6:$L$47,10,FALSE))</f>
        <v/>
      </c>
      <c r="AU166" s="1897" t="str">
        <f>IF(AU165="","",VLOOKUP(AU165,'シフト記号表 (2)'!$C$6:$L$47,10,FALSE))</f>
        <v/>
      </c>
      <c r="AV166" s="1897" t="str">
        <f>IF(AV165="","",VLOOKUP(AV165,'シフト記号表 (2)'!$C$6:$L$47,10,FALSE))</f>
        <v/>
      </c>
      <c r="AW166" s="1897" t="str">
        <f>IF(AW165="","",VLOOKUP(AW165,'シフト記号表 (2)'!$C$6:$L$47,10,FALSE))</f>
        <v/>
      </c>
      <c r="AX166" s="1912" t="str">
        <f>IF(AX165="","",VLOOKUP(AX165,'シフト記号表 (2)'!$C$6:$L$47,10,FALSE))</f>
        <v/>
      </c>
      <c r="AY166" s="1885" t="str">
        <f>IF(AY165="","",VLOOKUP(AY165,'シフト記号表 (2)'!$C$6:$L$47,10,FALSE))</f>
        <v/>
      </c>
      <c r="AZ166" s="1897" t="str">
        <f>IF(AZ165="","",VLOOKUP(AZ165,'シフト記号表 (2)'!$C$6:$L$47,10,FALSE))</f>
        <v/>
      </c>
      <c r="BA166" s="1897" t="str">
        <f>IF(BA165="","",VLOOKUP(BA165,'シフト記号表 (2)'!$C$6:$L$47,10,FALSE))</f>
        <v/>
      </c>
      <c r="BB166" s="1945">
        <f>IF($BE$3="４週",SUM(W166:AX166),IF($BE$3="暦月",SUM(W166:BA166),""))</f>
        <v>0</v>
      </c>
      <c r="BC166" s="1953"/>
      <c r="BD166" s="1962">
        <f>IF($BE$3="４週",BB166/4,IF($BE$3="暦月",(BB166/($BE$8/7)),""))</f>
        <v>0</v>
      </c>
      <c r="BE166" s="1953"/>
      <c r="BF166" s="1973"/>
      <c r="BG166" s="1978"/>
      <c r="BH166" s="1978"/>
      <c r="BI166" s="1978"/>
      <c r="BJ166" s="1989"/>
    </row>
    <row r="167" spans="2:62" ht="20.25" customHeight="1">
      <c r="B167" s="1742">
        <f>B165+1</f>
        <v>77</v>
      </c>
      <c r="C167" s="1756"/>
      <c r="D167" s="1767"/>
      <c r="E167" s="1774"/>
      <c r="F167" s="1779"/>
      <c r="G167" s="1774"/>
      <c r="H167" s="1779"/>
      <c r="I167" s="1788"/>
      <c r="J167" s="1802"/>
      <c r="K167" s="1808"/>
      <c r="L167" s="1824"/>
      <c r="M167" s="1824"/>
      <c r="N167" s="1767"/>
      <c r="O167" s="1831"/>
      <c r="P167" s="1836"/>
      <c r="Q167" s="1836"/>
      <c r="R167" s="1836"/>
      <c r="S167" s="1847"/>
      <c r="T167" s="1857" t="s">
        <v>770</v>
      </c>
      <c r="U167" s="1864"/>
      <c r="V167" s="1875"/>
      <c r="W167" s="1886"/>
      <c r="X167" s="1898"/>
      <c r="Y167" s="1898"/>
      <c r="Z167" s="1898"/>
      <c r="AA167" s="1898"/>
      <c r="AB167" s="1898"/>
      <c r="AC167" s="1913"/>
      <c r="AD167" s="1886"/>
      <c r="AE167" s="1898"/>
      <c r="AF167" s="1898"/>
      <c r="AG167" s="1898"/>
      <c r="AH167" s="1898"/>
      <c r="AI167" s="1898"/>
      <c r="AJ167" s="1913"/>
      <c r="AK167" s="1886"/>
      <c r="AL167" s="1898"/>
      <c r="AM167" s="1898"/>
      <c r="AN167" s="1898"/>
      <c r="AO167" s="1898"/>
      <c r="AP167" s="1898"/>
      <c r="AQ167" s="1913"/>
      <c r="AR167" s="1886"/>
      <c r="AS167" s="1898"/>
      <c r="AT167" s="1898"/>
      <c r="AU167" s="1898"/>
      <c r="AV167" s="1898"/>
      <c r="AW167" s="1898"/>
      <c r="AX167" s="1913"/>
      <c r="AY167" s="1886"/>
      <c r="AZ167" s="1898"/>
      <c r="BA167" s="1937"/>
      <c r="BB167" s="1944"/>
      <c r="BC167" s="1952"/>
      <c r="BD167" s="1961"/>
      <c r="BE167" s="1967"/>
      <c r="BF167" s="1972"/>
      <c r="BG167" s="1977"/>
      <c r="BH167" s="1977"/>
      <c r="BI167" s="1977"/>
      <c r="BJ167" s="1988"/>
    </row>
    <row r="168" spans="2:62" ht="20.25" customHeight="1">
      <c r="B168" s="1743"/>
      <c r="C168" s="1757"/>
      <c r="D168" s="1768"/>
      <c r="E168" s="1776"/>
      <c r="F168" s="1781">
        <f>C167</f>
        <v>0</v>
      </c>
      <c r="G168" s="1776"/>
      <c r="H168" s="1781">
        <f>I167</f>
        <v>0</v>
      </c>
      <c r="I168" s="1789"/>
      <c r="J168" s="1803"/>
      <c r="K168" s="1809"/>
      <c r="L168" s="1825"/>
      <c r="M168" s="1825"/>
      <c r="N168" s="1768"/>
      <c r="O168" s="1831"/>
      <c r="P168" s="1836"/>
      <c r="Q168" s="1836"/>
      <c r="R168" s="1836"/>
      <c r="S168" s="1847"/>
      <c r="T168" s="1856" t="s">
        <v>128</v>
      </c>
      <c r="U168" s="1863"/>
      <c r="V168" s="1874"/>
      <c r="W168" s="1885" t="str">
        <f>IF(W167="","",VLOOKUP(W167,'シフト記号表 (2)'!$C$6:$L$47,10,FALSE))</f>
        <v/>
      </c>
      <c r="X168" s="1897" t="str">
        <f>IF(X167="","",VLOOKUP(X167,'シフト記号表 (2)'!$C$6:$L$47,10,FALSE))</f>
        <v/>
      </c>
      <c r="Y168" s="1897" t="str">
        <f>IF(Y167="","",VLOOKUP(Y167,'シフト記号表 (2)'!$C$6:$L$47,10,FALSE))</f>
        <v/>
      </c>
      <c r="Z168" s="1897" t="str">
        <f>IF(Z167="","",VLOOKUP(Z167,'シフト記号表 (2)'!$C$6:$L$47,10,FALSE))</f>
        <v/>
      </c>
      <c r="AA168" s="1897" t="str">
        <f>IF(AA167="","",VLOOKUP(AA167,'シフト記号表 (2)'!$C$6:$L$47,10,FALSE))</f>
        <v/>
      </c>
      <c r="AB168" s="1897" t="str">
        <f>IF(AB167="","",VLOOKUP(AB167,'シフト記号表 (2)'!$C$6:$L$47,10,FALSE))</f>
        <v/>
      </c>
      <c r="AC168" s="1912" t="str">
        <f>IF(AC167="","",VLOOKUP(AC167,'シフト記号表 (2)'!$C$6:$L$47,10,FALSE))</f>
        <v/>
      </c>
      <c r="AD168" s="1885" t="str">
        <f>IF(AD167="","",VLOOKUP(AD167,'シフト記号表 (2)'!$C$6:$L$47,10,FALSE))</f>
        <v/>
      </c>
      <c r="AE168" s="1897" t="str">
        <f>IF(AE167="","",VLOOKUP(AE167,'シフト記号表 (2)'!$C$6:$L$47,10,FALSE))</f>
        <v/>
      </c>
      <c r="AF168" s="1897" t="str">
        <f>IF(AF167="","",VLOOKUP(AF167,'シフト記号表 (2)'!$C$6:$L$47,10,FALSE))</f>
        <v/>
      </c>
      <c r="AG168" s="1897" t="str">
        <f>IF(AG167="","",VLOOKUP(AG167,'シフト記号表 (2)'!$C$6:$L$47,10,FALSE))</f>
        <v/>
      </c>
      <c r="AH168" s="1897" t="str">
        <f>IF(AH167="","",VLOOKUP(AH167,'シフト記号表 (2)'!$C$6:$L$47,10,FALSE))</f>
        <v/>
      </c>
      <c r="AI168" s="1897" t="str">
        <f>IF(AI167="","",VLOOKUP(AI167,'シフト記号表 (2)'!$C$6:$L$47,10,FALSE))</f>
        <v/>
      </c>
      <c r="AJ168" s="1912" t="str">
        <f>IF(AJ167="","",VLOOKUP(AJ167,'シフト記号表 (2)'!$C$6:$L$47,10,FALSE))</f>
        <v/>
      </c>
      <c r="AK168" s="1885" t="str">
        <f>IF(AK167="","",VLOOKUP(AK167,'シフト記号表 (2)'!$C$6:$L$47,10,FALSE))</f>
        <v/>
      </c>
      <c r="AL168" s="1897" t="str">
        <f>IF(AL167="","",VLOOKUP(AL167,'シフト記号表 (2)'!$C$6:$L$47,10,FALSE))</f>
        <v/>
      </c>
      <c r="AM168" s="1897" t="str">
        <f>IF(AM167="","",VLOOKUP(AM167,'シフト記号表 (2)'!$C$6:$L$47,10,FALSE))</f>
        <v/>
      </c>
      <c r="AN168" s="1897" t="str">
        <f>IF(AN167="","",VLOOKUP(AN167,'シフト記号表 (2)'!$C$6:$L$47,10,FALSE))</f>
        <v/>
      </c>
      <c r="AO168" s="1897" t="str">
        <f>IF(AO167="","",VLOOKUP(AO167,'シフト記号表 (2)'!$C$6:$L$47,10,FALSE))</f>
        <v/>
      </c>
      <c r="AP168" s="1897" t="str">
        <f>IF(AP167="","",VLOOKUP(AP167,'シフト記号表 (2)'!$C$6:$L$47,10,FALSE))</f>
        <v/>
      </c>
      <c r="AQ168" s="1912" t="str">
        <f>IF(AQ167="","",VLOOKUP(AQ167,'シフト記号表 (2)'!$C$6:$L$47,10,FALSE))</f>
        <v/>
      </c>
      <c r="AR168" s="1885" t="str">
        <f>IF(AR167="","",VLOOKUP(AR167,'シフト記号表 (2)'!$C$6:$L$47,10,FALSE))</f>
        <v/>
      </c>
      <c r="AS168" s="1897" t="str">
        <f>IF(AS167="","",VLOOKUP(AS167,'シフト記号表 (2)'!$C$6:$L$47,10,FALSE))</f>
        <v/>
      </c>
      <c r="AT168" s="1897" t="str">
        <f>IF(AT167="","",VLOOKUP(AT167,'シフト記号表 (2)'!$C$6:$L$47,10,FALSE))</f>
        <v/>
      </c>
      <c r="AU168" s="1897" t="str">
        <f>IF(AU167="","",VLOOKUP(AU167,'シフト記号表 (2)'!$C$6:$L$47,10,FALSE))</f>
        <v/>
      </c>
      <c r="AV168" s="1897" t="str">
        <f>IF(AV167="","",VLOOKUP(AV167,'シフト記号表 (2)'!$C$6:$L$47,10,FALSE))</f>
        <v/>
      </c>
      <c r="AW168" s="1897" t="str">
        <f>IF(AW167="","",VLOOKUP(AW167,'シフト記号表 (2)'!$C$6:$L$47,10,FALSE))</f>
        <v/>
      </c>
      <c r="AX168" s="1912" t="str">
        <f>IF(AX167="","",VLOOKUP(AX167,'シフト記号表 (2)'!$C$6:$L$47,10,FALSE))</f>
        <v/>
      </c>
      <c r="AY168" s="1885" t="str">
        <f>IF(AY167="","",VLOOKUP(AY167,'シフト記号表 (2)'!$C$6:$L$47,10,FALSE))</f>
        <v/>
      </c>
      <c r="AZ168" s="1897" t="str">
        <f>IF(AZ167="","",VLOOKUP(AZ167,'シフト記号表 (2)'!$C$6:$L$47,10,FALSE))</f>
        <v/>
      </c>
      <c r="BA168" s="1897" t="str">
        <f>IF(BA167="","",VLOOKUP(BA167,'シフト記号表 (2)'!$C$6:$L$47,10,FALSE))</f>
        <v/>
      </c>
      <c r="BB168" s="1945">
        <f>IF($BE$3="４週",SUM(W168:AX168),IF($BE$3="暦月",SUM(W168:BA168),""))</f>
        <v>0</v>
      </c>
      <c r="BC168" s="1953"/>
      <c r="BD168" s="1962">
        <f>IF($BE$3="４週",BB168/4,IF($BE$3="暦月",(BB168/($BE$8/7)),""))</f>
        <v>0</v>
      </c>
      <c r="BE168" s="1953"/>
      <c r="BF168" s="1973"/>
      <c r="BG168" s="1978"/>
      <c r="BH168" s="1978"/>
      <c r="BI168" s="1978"/>
      <c r="BJ168" s="1989"/>
    </row>
    <row r="169" spans="2:62" ht="20.25" customHeight="1">
      <c r="B169" s="1742">
        <f>B167+1</f>
        <v>78</v>
      </c>
      <c r="C169" s="1756"/>
      <c r="D169" s="1767"/>
      <c r="E169" s="1774"/>
      <c r="F169" s="1779"/>
      <c r="G169" s="1774"/>
      <c r="H169" s="1779"/>
      <c r="I169" s="1788"/>
      <c r="J169" s="1802"/>
      <c r="K169" s="1808"/>
      <c r="L169" s="1824"/>
      <c r="M169" s="1824"/>
      <c r="N169" s="1767"/>
      <c r="O169" s="1831"/>
      <c r="P169" s="1836"/>
      <c r="Q169" s="1836"/>
      <c r="R169" s="1836"/>
      <c r="S169" s="1847"/>
      <c r="T169" s="1857" t="s">
        <v>770</v>
      </c>
      <c r="U169" s="1864"/>
      <c r="V169" s="1875"/>
      <c r="W169" s="1886"/>
      <c r="X169" s="1898"/>
      <c r="Y169" s="1898"/>
      <c r="Z169" s="1898"/>
      <c r="AA169" s="1898"/>
      <c r="AB169" s="1898"/>
      <c r="AC169" s="1913"/>
      <c r="AD169" s="1886"/>
      <c r="AE169" s="1898"/>
      <c r="AF169" s="1898"/>
      <c r="AG169" s="1898"/>
      <c r="AH169" s="1898"/>
      <c r="AI169" s="1898"/>
      <c r="AJ169" s="1913"/>
      <c r="AK169" s="1886"/>
      <c r="AL169" s="1898"/>
      <c r="AM169" s="1898"/>
      <c r="AN169" s="1898"/>
      <c r="AO169" s="1898"/>
      <c r="AP169" s="1898"/>
      <c r="AQ169" s="1913"/>
      <c r="AR169" s="1886"/>
      <c r="AS169" s="1898"/>
      <c r="AT169" s="1898"/>
      <c r="AU169" s="1898"/>
      <c r="AV169" s="1898"/>
      <c r="AW169" s="1898"/>
      <c r="AX169" s="1913"/>
      <c r="AY169" s="1886"/>
      <c r="AZ169" s="1898"/>
      <c r="BA169" s="1937"/>
      <c r="BB169" s="1944"/>
      <c r="BC169" s="1952"/>
      <c r="BD169" s="1961"/>
      <c r="BE169" s="1967"/>
      <c r="BF169" s="1972"/>
      <c r="BG169" s="1977"/>
      <c r="BH169" s="1977"/>
      <c r="BI169" s="1977"/>
      <c r="BJ169" s="1988"/>
    </row>
    <row r="170" spans="2:62" ht="20.25" customHeight="1">
      <c r="B170" s="1743"/>
      <c r="C170" s="1757"/>
      <c r="D170" s="1768"/>
      <c r="E170" s="1776"/>
      <c r="F170" s="1781">
        <f>C169</f>
        <v>0</v>
      </c>
      <c r="G170" s="1776"/>
      <c r="H170" s="1781">
        <f>I169</f>
        <v>0</v>
      </c>
      <c r="I170" s="1789"/>
      <c r="J170" s="1803"/>
      <c r="K170" s="1809"/>
      <c r="L170" s="1825"/>
      <c r="M170" s="1825"/>
      <c r="N170" s="1768"/>
      <c r="O170" s="1831"/>
      <c r="P170" s="1836"/>
      <c r="Q170" s="1836"/>
      <c r="R170" s="1836"/>
      <c r="S170" s="1847"/>
      <c r="T170" s="1856" t="s">
        <v>128</v>
      </c>
      <c r="U170" s="1863"/>
      <c r="V170" s="1874"/>
      <c r="W170" s="1885" t="str">
        <f>IF(W169="","",VLOOKUP(W169,'シフト記号表 (2)'!$C$6:$L$47,10,FALSE))</f>
        <v/>
      </c>
      <c r="X170" s="1897" t="str">
        <f>IF(X169="","",VLOOKUP(X169,'シフト記号表 (2)'!$C$6:$L$47,10,FALSE))</f>
        <v/>
      </c>
      <c r="Y170" s="1897" t="str">
        <f>IF(Y169="","",VLOOKUP(Y169,'シフト記号表 (2)'!$C$6:$L$47,10,FALSE))</f>
        <v/>
      </c>
      <c r="Z170" s="1897" t="str">
        <f>IF(Z169="","",VLOOKUP(Z169,'シフト記号表 (2)'!$C$6:$L$47,10,FALSE))</f>
        <v/>
      </c>
      <c r="AA170" s="1897" t="str">
        <f>IF(AA169="","",VLOOKUP(AA169,'シフト記号表 (2)'!$C$6:$L$47,10,FALSE))</f>
        <v/>
      </c>
      <c r="AB170" s="1897" t="str">
        <f>IF(AB169="","",VLOOKUP(AB169,'シフト記号表 (2)'!$C$6:$L$47,10,FALSE))</f>
        <v/>
      </c>
      <c r="AC170" s="1912" t="str">
        <f>IF(AC169="","",VLOOKUP(AC169,'シフト記号表 (2)'!$C$6:$L$47,10,FALSE))</f>
        <v/>
      </c>
      <c r="AD170" s="1885" t="str">
        <f>IF(AD169="","",VLOOKUP(AD169,'シフト記号表 (2)'!$C$6:$L$47,10,FALSE))</f>
        <v/>
      </c>
      <c r="AE170" s="1897" t="str">
        <f>IF(AE169="","",VLOOKUP(AE169,'シフト記号表 (2)'!$C$6:$L$47,10,FALSE))</f>
        <v/>
      </c>
      <c r="AF170" s="1897" t="str">
        <f>IF(AF169="","",VLOOKUP(AF169,'シフト記号表 (2)'!$C$6:$L$47,10,FALSE))</f>
        <v/>
      </c>
      <c r="AG170" s="1897" t="str">
        <f>IF(AG169="","",VLOOKUP(AG169,'シフト記号表 (2)'!$C$6:$L$47,10,FALSE))</f>
        <v/>
      </c>
      <c r="AH170" s="1897" t="str">
        <f>IF(AH169="","",VLOOKUP(AH169,'シフト記号表 (2)'!$C$6:$L$47,10,FALSE))</f>
        <v/>
      </c>
      <c r="AI170" s="1897" t="str">
        <f>IF(AI169="","",VLOOKUP(AI169,'シフト記号表 (2)'!$C$6:$L$47,10,FALSE))</f>
        <v/>
      </c>
      <c r="AJ170" s="1912" t="str">
        <f>IF(AJ169="","",VLOOKUP(AJ169,'シフト記号表 (2)'!$C$6:$L$47,10,FALSE))</f>
        <v/>
      </c>
      <c r="AK170" s="1885" t="str">
        <f>IF(AK169="","",VLOOKUP(AK169,'シフト記号表 (2)'!$C$6:$L$47,10,FALSE))</f>
        <v/>
      </c>
      <c r="AL170" s="1897" t="str">
        <f>IF(AL169="","",VLOOKUP(AL169,'シフト記号表 (2)'!$C$6:$L$47,10,FALSE))</f>
        <v/>
      </c>
      <c r="AM170" s="1897" t="str">
        <f>IF(AM169="","",VLOOKUP(AM169,'シフト記号表 (2)'!$C$6:$L$47,10,FALSE))</f>
        <v/>
      </c>
      <c r="AN170" s="1897" t="str">
        <f>IF(AN169="","",VLOOKUP(AN169,'シフト記号表 (2)'!$C$6:$L$47,10,FALSE))</f>
        <v/>
      </c>
      <c r="AO170" s="1897" t="str">
        <f>IF(AO169="","",VLOOKUP(AO169,'シフト記号表 (2)'!$C$6:$L$47,10,FALSE))</f>
        <v/>
      </c>
      <c r="AP170" s="1897" t="str">
        <f>IF(AP169="","",VLOOKUP(AP169,'シフト記号表 (2)'!$C$6:$L$47,10,FALSE))</f>
        <v/>
      </c>
      <c r="AQ170" s="1912" t="str">
        <f>IF(AQ169="","",VLOOKUP(AQ169,'シフト記号表 (2)'!$C$6:$L$47,10,FALSE))</f>
        <v/>
      </c>
      <c r="AR170" s="1885" t="str">
        <f>IF(AR169="","",VLOOKUP(AR169,'シフト記号表 (2)'!$C$6:$L$47,10,FALSE))</f>
        <v/>
      </c>
      <c r="AS170" s="1897" t="str">
        <f>IF(AS169="","",VLOOKUP(AS169,'シフト記号表 (2)'!$C$6:$L$47,10,FALSE))</f>
        <v/>
      </c>
      <c r="AT170" s="1897" t="str">
        <f>IF(AT169="","",VLOOKUP(AT169,'シフト記号表 (2)'!$C$6:$L$47,10,FALSE))</f>
        <v/>
      </c>
      <c r="AU170" s="1897" t="str">
        <f>IF(AU169="","",VLOOKUP(AU169,'シフト記号表 (2)'!$C$6:$L$47,10,FALSE))</f>
        <v/>
      </c>
      <c r="AV170" s="1897" t="str">
        <f>IF(AV169="","",VLOOKUP(AV169,'シフト記号表 (2)'!$C$6:$L$47,10,FALSE))</f>
        <v/>
      </c>
      <c r="AW170" s="1897" t="str">
        <f>IF(AW169="","",VLOOKUP(AW169,'シフト記号表 (2)'!$C$6:$L$47,10,FALSE))</f>
        <v/>
      </c>
      <c r="AX170" s="1912" t="str">
        <f>IF(AX169="","",VLOOKUP(AX169,'シフト記号表 (2)'!$C$6:$L$47,10,FALSE))</f>
        <v/>
      </c>
      <c r="AY170" s="1885" t="str">
        <f>IF(AY169="","",VLOOKUP(AY169,'シフト記号表 (2)'!$C$6:$L$47,10,FALSE))</f>
        <v/>
      </c>
      <c r="AZ170" s="1897" t="str">
        <f>IF(AZ169="","",VLOOKUP(AZ169,'シフト記号表 (2)'!$C$6:$L$47,10,FALSE))</f>
        <v/>
      </c>
      <c r="BA170" s="1897" t="str">
        <f>IF(BA169="","",VLOOKUP(BA169,'シフト記号表 (2)'!$C$6:$L$47,10,FALSE))</f>
        <v/>
      </c>
      <c r="BB170" s="1945">
        <f>IF($BE$3="４週",SUM(W170:AX170),IF($BE$3="暦月",SUM(W170:BA170),""))</f>
        <v>0</v>
      </c>
      <c r="BC170" s="1953"/>
      <c r="BD170" s="1962">
        <f>IF($BE$3="４週",BB170/4,IF($BE$3="暦月",(BB170/($BE$8/7)),""))</f>
        <v>0</v>
      </c>
      <c r="BE170" s="1953"/>
      <c r="BF170" s="1973"/>
      <c r="BG170" s="1978"/>
      <c r="BH170" s="1978"/>
      <c r="BI170" s="1978"/>
      <c r="BJ170" s="1989"/>
    </row>
    <row r="171" spans="2:62" ht="20.25" customHeight="1">
      <c r="B171" s="1742">
        <f>B169+1</f>
        <v>79</v>
      </c>
      <c r="C171" s="1756"/>
      <c r="D171" s="1767"/>
      <c r="E171" s="1774"/>
      <c r="F171" s="1779"/>
      <c r="G171" s="1774"/>
      <c r="H171" s="1779"/>
      <c r="I171" s="1788"/>
      <c r="J171" s="1802"/>
      <c r="K171" s="1808"/>
      <c r="L171" s="1824"/>
      <c r="M171" s="1824"/>
      <c r="N171" s="1767"/>
      <c r="O171" s="1831"/>
      <c r="P171" s="1836"/>
      <c r="Q171" s="1836"/>
      <c r="R171" s="1836"/>
      <c r="S171" s="1847"/>
      <c r="T171" s="1857" t="s">
        <v>770</v>
      </c>
      <c r="U171" s="1864"/>
      <c r="V171" s="1875"/>
      <c r="W171" s="1886"/>
      <c r="X171" s="1898"/>
      <c r="Y171" s="1898"/>
      <c r="Z171" s="1898"/>
      <c r="AA171" s="1898"/>
      <c r="AB171" s="1898"/>
      <c r="AC171" s="1913"/>
      <c r="AD171" s="1886"/>
      <c r="AE171" s="1898"/>
      <c r="AF171" s="1898"/>
      <c r="AG171" s="1898"/>
      <c r="AH171" s="1898"/>
      <c r="AI171" s="1898"/>
      <c r="AJ171" s="1913"/>
      <c r="AK171" s="1886"/>
      <c r="AL171" s="1898"/>
      <c r="AM171" s="1898"/>
      <c r="AN171" s="1898"/>
      <c r="AO171" s="1898"/>
      <c r="AP171" s="1898"/>
      <c r="AQ171" s="1913"/>
      <c r="AR171" s="1886"/>
      <c r="AS171" s="1898"/>
      <c r="AT171" s="1898"/>
      <c r="AU171" s="1898"/>
      <c r="AV171" s="1898"/>
      <c r="AW171" s="1898"/>
      <c r="AX171" s="1913"/>
      <c r="AY171" s="1886"/>
      <c r="AZ171" s="1898"/>
      <c r="BA171" s="1937"/>
      <c r="BB171" s="1944"/>
      <c r="BC171" s="1952"/>
      <c r="BD171" s="1961"/>
      <c r="BE171" s="1967"/>
      <c r="BF171" s="1972"/>
      <c r="BG171" s="1977"/>
      <c r="BH171" s="1977"/>
      <c r="BI171" s="1977"/>
      <c r="BJ171" s="1988"/>
    </row>
    <row r="172" spans="2:62" ht="20.25" customHeight="1">
      <c r="B172" s="1743"/>
      <c r="C172" s="1757"/>
      <c r="D172" s="1768"/>
      <c r="E172" s="1776"/>
      <c r="F172" s="1781">
        <f>C171</f>
        <v>0</v>
      </c>
      <c r="G172" s="1776"/>
      <c r="H172" s="1781">
        <f>I171</f>
        <v>0</v>
      </c>
      <c r="I172" s="1789"/>
      <c r="J172" s="1803"/>
      <c r="K172" s="1809"/>
      <c r="L172" s="1825"/>
      <c r="M172" s="1825"/>
      <c r="N172" s="1768"/>
      <c r="O172" s="1831"/>
      <c r="P172" s="1836"/>
      <c r="Q172" s="1836"/>
      <c r="R172" s="1836"/>
      <c r="S172" s="1847"/>
      <c r="T172" s="1856" t="s">
        <v>128</v>
      </c>
      <c r="U172" s="1863"/>
      <c r="V172" s="1874"/>
      <c r="W172" s="1885" t="str">
        <f>IF(W171="","",VLOOKUP(W171,'シフト記号表 (2)'!$C$6:$L$47,10,FALSE))</f>
        <v/>
      </c>
      <c r="X172" s="1897" t="str">
        <f>IF(X171="","",VLOOKUP(X171,'シフト記号表 (2)'!$C$6:$L$47,10,FALSE))</f>
        <v/>
      </c>
      <c r="Y172" s="1897" t="str">
        <f>IF(Y171="","",VLOOKUP(Y171,'シフト記号表 (2)'!$C$6:$L$47,10,FALSE))</f>
        <v/>
      </c>
      <c r="Z172" s="1897" t="str">
        <f>IF(Z171="","",VLOOKUP(Z171,'シフト記号表 (2)'!$C$6:$L$47,10,FALSE))</f>
        <v/>
      </c>
      <c r="AA172" s="1897" t="str">
        <f>IF(AA171="","",VLOOKUP(AA171,'シフト記号表 (2)'!$C$6:$L$47,10,FALSE))</f>
        <v/>
      </c>
      <c r="AB172" s="1897" t="str">
        <f>IF(AB171="","",VLOOKUP(AB171,'シフト記号表 (2)'!$C$6:$L$47,10,FALSE))</f>
        <v/>
      </c>
      <c r="AC172" s="1912" t="str">
        <f>IF(AC171="","",VLOOKUP(AC171,'シフト記号表 (2)'!$C$6:$L$47,10,FALSE))</f>
        <v/>
      </c>
      <c r="AD172" s="1885" t="str">
        <f>IF(AD171="","",VLOOKUP(AD171,'シフト記号表 (2)'!$C$6:$L$47,10,FALSE))</f>
        <v/>
      </c>
      <c r="AE172" s="1897" t="str">
        <f>IF(AE171="","",VLOOKUP(AE171,'シフト記号表 (2)'!$C$6:$L$47,10,FALSE))</f>
        <v/>
      </c>
      <c r="AF172" s="1897" t="str">
        <f>IF(AF171="","",VLOOKUP(AF171,'シフト記号表 (2)'!$C$6:$L$47,10,FALSE))</f>
        <v/>
      </c>
      <c r="AG172" s="1897" t="str">
        <f>IF(AG171="","",VLOOKUP(AG171,'シフト記号表 (2)'!$C$6:$L$47,10,FALSE))</f>
        <v/>
      </c>
      <c r="AH172" s="1897" t="str">
        <f>IF(AH171="","",VLOOKUP(AH171,'シフト記号表 (2)'!$C$6:$L$47,10,FALSE))</f>
        <v/>
      </c>
      <c r="AI172" s="1897" t="str">
        <f>IF(AI171="","",VLOOKUP(AI171,'シフト記号表 (2)'!$C$6:$L$47,10,FALSE))</f>
        <v/>
      </c>
      <c r="AJ172" s="1912" t="str">
        <f>IF(AJ171="","",VLOOKUP(AJ171,'シフト記号表 (2)'!$C$6:$L$47,10,FALSE))</f>
        <v/>
      </c>
      <c r="AK172" s="1885" t="str">
        <f>IF(AK171="","",VLOOKUP(AK171,'シフト記号表 (2)'!$C$6:$L$47,10,FALSE))</f>
        <v/>
      </c>
      <c r="AL172" s="1897" t="str">
        <f>IF(AL171="","",VLOOKUP(AL171,'シフト記号表 (2)'!$C$6:$L$47,10,FALSE))</f>
        <v/>
      </c>
      <c r="AM172" s="1897" t="str">
        <f>IF(AM171="","",VLOOKUP(AM171,'シフト記号表 (2)'!$C$6:$L$47,10,FALSE))</f>
        <v/>
      </c>
      <c r="AN172" s="1897" t="str">
        <f>IF(AN171="","",VLOOKUP(AN171,'シフト記号表 (2)'!$C$6:$L$47,10,FALSE))</f>
        <v/>
      </c>
      <c r="AO172" s="1897" t="str">
        <f>IF(AO171="","",VLOOKUP(AO171,'シフト記号表 (2)'!$C$6:$L$47,10,FALSE))</f>
        <v/>
      </c>
      <c r="AP172" s="1897" t="str">
        <f>IF(AP171="","",VLOOKUP(AP171,'シフト記号表 (2)'!$C$6:$L$47,10,FALSE))</f>
        <v/>
      </c>
      <c r="AQ172" s="1912" t="str">
        <f>IF(AQ171="","",VLOOKUP(AQ171,'シフト記号表 (2)'!$C$6:$L$47,10,FALSE))</f>
        <v/>
      </c>
      <c r="AR172" s="1885" t="str">
        <f>IF(AR171="","",VLOOKUP(AR171,'シフト記号表 (2)'!$C$6:$L$47,10,FALSE))</f>
        <v/>
      </c>
      <c r="AS172" s="1897" t="str">
        <f>IF(AS171="","",VLOOKUP(AS171,'シフト記号表 (2)'!$C$6:$L$47,10,FALSE))</f>
        <v/>
      </c>
      <c r="AT172" s="1897" t="str">
        <f>IF(AT171="","",VLOOKUP(AT171,'シフト記号表 (2)'!$C$6:$L$47,10,FALSE))</f>
        <v/>
      </c>
      <c r="AU172" s="1897" t="str">
        <f>IF(AU171="","",VLOOKUP(AU171,'シフト記号表 (2)'!$C$6:$L$47,10,FALSE))</f>
        <v/>
      </c>
      <c r="AV172" s="1897" t="str">
        <f>IF(AV171="","",VLOOKUP(AV171,'シフト記号表 (2)'!$C$6:$L$47,10,FALSE))</f>
        <v/>
      </c>
      <c r="AW172" s="1897" t="str">
        <f>IF(AW171="","",VLOOKUP(AW171,'シフト記号表 (2)'!$C$6:$L$47,10,FALSE))</f>
        <v/>
      </c>
      <c r="AX172" s="1912" t="str">
        <f>IF(AX171="","",VLOOKUP(AX171,'シフト記号表 (2)'!$C$6:$L$47,10,FALSE))</f>
        <v/>
      </c>
      <c r="AY172" s="1885" t="str">
        <f>IF(AY171="","",VLOOKUP(AY171,'シフト記号表 (2)'!$C$6:$L$47,10,FALSE))</f>
        <v/>
      </c>
      <c r="AZ172" s="1897" t="str">
        <f>IF(AZ171="","",VLOOKUP(AZ171,'シフト記号表 (2)'!$C$6:$L$47,10,FALSE))</f>
        <v/>
      </c>
      <c r="BA172" s="1897" t="str">
        <f>IF(BA171="","",VLOOKUP(BA171,'シフト記号表 (2)'!$C$6:$L$47,10,FALSE))</f>
        <v/>
      </c>
      <c r="BB172" s="1945">
        <f>IF($BE$3="４週",SUM(W172:AX172),IF($BE$3="暦月",SUM(W172:BA172),""))</f>
        <v>0</v>
      </c>
      <c r="BC172" s="1953"/>
      <c r="BD172" s="1962">
        <f>IF($BE$3="４週",BB172/4,IF($BE$3="暦月",(BB172/($BE$8/7)),""))</f>
        <v>0</v>
      </c>
      <c r="BE172" s="1953"/>
      <c r="BF172" s="1973"/>
      <c r="BG172" s="1978"/>
      <c r="BH172" s="1978"/>
      <c r="BI172" s="1978"/>
      <c r="BJ172" s="1989"/>
    </row>
    <row r="173" spans="2:62" ht="20.25" customHeight="1">
      <c r="B173" s="1742">
        <f>B171+1</f>
        <v>80</v>
      </c>
      <c r="C173" s="1756"/>
      <c r="D173" s="1767"/>
      <c r="E173" s="1774"/>
      <c r="F173" s="1779"/>
      <c r="G173" s="1774"/>
      <c r="H173" s="1779"/>
      <c r="I173" s="1788"/>
      <c r="J173" s="1802"/>
      <c r="K173" s="1808"/>
      <c r="L173" s="1824"/>
      <c r="M173" s="1824"/>
      <c r="N173" s="1767"/>
      <c r="O173" s="1831"/>
      <c r="P173" s="1836"/>
      <c r="Q173" s="1836"/>
      <c r="R173" s="1836"/>
      <c r="S173" s="1847"/>
      <c r="T173" s="1857" t="s">
        <v>770</v>
      </c>
      <c r="U173" s="1864"/>
      <c r="V173" s="1875"/>
      <c r="W173" s="1886"/>
      <c r="X173" s="1898"/>
      <c r="Y173" s="1898"/>
      <c r="Z173" s="1898"/>
      <c r="AA173" s="1898"/>
      <c r="AB173" s="1898"/>
      <c r="AC173" s="1913"/>
      <c r="AD173" s="1886"/>
      <c r="AE173" s="1898"/>
      <c r="AF173" s="1898"/>
      <c r="AG173" s="1898"/>
      <c r="AH173" s="1898"/>
      <c r="AI173" s="1898"/>
      <c r="AJ173" s="1913"/>
      <c r="AK173" s="1886"/>
      <c r="AL173" s="1898"/>
      <c r="AM173" s="1898"/>
      <c r="AN173" s="1898"/>
      <c r="AO173" s="1898"/>
      <c r="AP173" s="1898"/>
      <c r="AQ173" s="1913"/>
      <c r="AR173" s="1886"/>
      <c r="AS173" s="1898"/>
      <c r="AT173" s="1898"/>
      <c r="AU173" s="1898"/>
      <c r="AV173" s="1898"/>
      <c r="AW173" s="1898"/>
      <c r="AX173" s="1913"/>
      <c r="AY173" s="1886"/>
      <c r="AZ173" s="1898"/>
      <c r="BA173" s="1937"/>
      <c r="BB173" s="1944"/>
      <c r="BC173" s="1952"/>
      <c r="BD173" s="1961"/>
      <c r="BE173" s="1967"/>
      <c r="BF173" s="1972"/>
      <c r="BG173" s="1977"/>
      <c r="BH173" s="1977"/>
      <c r="BI173" s="1977"/>
      <c r="BJ173" s="1988"/>
    </row>
    <row r="174" spans="2:62" ht="20.25" customHeight="1">
      <c r="B174" s="1743"/>
      <c r="C174" s="1757"/>
      <c r="D174" s="1768"/>
      <c r="E174" s="1776"/>
      <c r="F174" s="1781">
        <f>C173</f>
        <v>0</v>
      </c>
      <c r="G174" s="1776"/>
      <c r="H174" s="1781">
        <f>I173</f>
        <v>0</v>
      </c>
      <c r="I174" s="1789"/>
      <c r="J174" s="1803"/>
      <c r="K174" s="1809"/>
      <c r="L174" s="1825"/>
      <c r="M174" s="1825"/>
      <c r="N174" s="1768"/>
      <c r="O174" s="1831"/>
      <c r="P174" s="1836"/>
      <c r="Q174" s="1836"/>
      <c r="R174" s="1836"/>
      <c r="S174" s="1847"/>
      <c r="T174" s="1856" t="s">
        <v>128</v>
      </c>
      <c r="U174" s="1863"/>
      <c r="V174" s="1874"/>
      <c r="W174" s="1885" t="str">
        <f>IF(W173="","",VLOOKUP(W173,'シフト記号表 (2)'!$C$6:$L$47,10,FALSE))</f>
        <v/>
      </c>
      <c r="X174" s="1897" t="str">
        <f>IF(X173="","",VLOOKUP(X173,'シフト記号表 (2)'!$C$6:$L$47,10,FALSE))</f>
        <v/>
      </c>
      <c r="Y174" s="1897" t="str">
        <f>IF(Y173="","",VLOOKUP(Y173,'シフト記号表 (2)'!$C$6:$L$47,10,FALSE))</f>
        <v/>
      </c>
      <c r="Z174" s="1897" t="str">
        <f>IF(Z173="","",VLOOKUP(Z173,'シフト記号表 (2)'!$C$6:$L$47,10,FALSE))</f>
        <v/>
      </c>
      <c r="AA174" s="1897" t="str">
        <f>IF(AA173="","",VLOOKUP(AA173,'シフト記号表 (2)'!$C$6:$L$47,10,FALSE))</f>
        <v/>
      </c>
      <c r="AB174" s="1897" t="str">
        <f>IF(AB173="","",VLOOKUP(AB173,'シフト記号表 (2)'!$C$6:$L$47,10,FALSE))</f>
        <v/>
      </c>
      <c r="AC174" s="1912" t="str">
        <f>IF(AC173="","",VLOOKUP(AC173,'シフト記号表 (2)'!$C$6:$L$47,10,FALSE))</f>
        <v/>
      </c>
      <c r="AD174" s="1885" t="str">
        <f>IF(AD173="","",VLOOKUP(AD173,'シフト記号表 (2)'!$C$6:$L$47,10,FALSE))</f>
        <v/>
      </c>
      <c r="AE174" s="1897" t="str">
        <f>IF(AE173="","",VLOOKUP(AE173,'シフト記号表 (2)'!$C$6:$L$47,10,FALSE))</f>
        <v/>
      </c>
      <c r="AF174" s="1897" t="str">
        <f>IF(AF173="","",VLOOKUP(AF173,'シフト記号表 (2)'!$C$6:$L$47,10,FALSE))</f>
        <v/>
      </c>
      <c r="AG174" s="1897" t="str">
        <f>IF(AG173="","",VLOOKUP(AG173,'シフト記号表 (2)'!$C$6:$L$47,10,FALSE))</f>
        <v/>
      </c>
      <c r="AH174" s="1897" t="str">
        <f>IF(AH173="","",VLOOKUP(AH173,'シフト記号表 (2)'!$C$6:$L$47,10,FALSE))</f>
        <v/>
      </c>
      <c r="AI174" s="1897" t="str">
        <f>IF(AI173="","",VLOOKUP(AI173,'シフト記号表 (2)'!$C$6:$L$47,10,FALSE))</f>
        <v/>
      </c>
      <c r="AJ174" s="1912" t="str">
        <f>IF(AJ173="","",VLOOKUP(AJ173,'シフト記号表 (2)'!$C$6:$L$47,10,FALSE))</f>
        <v/>
      </c>
      <c r="AK174" s="1885" t="str">
        <f>IF(AK173="","",VLOOKUP(AK173,'シフト記号表 (2)'!$C$6:$L$47,10,FALSE))</f>
        <v/>
      </c>
      <c r="AL174" s="1897" t="str">
        <f>IF(AL173="","",VLOOKUP(AL173,'シフト記号表 (2)'!$C$6:$L$47,10,FALSE))</f>
        <v/>
      </c>
      <c r="AM174" s="1897" t="str">
        <f>IF(AM173="","",VLOOKUP(AM173,'シフト記号表 (2)'!$C$6:$L$47,10,FALSE))</f>
        <v/>
      </c>
      <c r="AN174" s="1897" t="str">
        <f>IF(AN173="","",VLOOKUP(AN173,'シフト記号表 (2)'!$C$6:$L$47,10,FALSE))</f>
        <v/>
      </c>
      <c r="AO174" s="1897" t="str">
        <f>IF(AO173="","",VLOOKUP(AO173,'シフト記号表 (2)'!$C$6:$L$47,10,FALSE))</f>
        <v/>
      </c>
      <c r="AP174" s="1897" t="str">
        <f>IF(AP173="","",VLOOKUP(AP173,'シフト記号表 (2)'!$C$6:$L$47,10,FALSE))</f>
        <v/>
      </c>
      <c r="AQ174" s="1912" t="str">
        <f>IF(AQ173="","",VLOOKUP(AQ173,'シフト記号表 (2)'!$C$6:$L$47,10,FALSE))</f>
        <v/>
      </c>
      <c r="AR174" s="1885" t="str">
        <f>IF(AR173="","",VLOOKUP(AR173,'シフト記号表 (2)'!$C$6:$L$47,10,FALSE))</f>
        <v/>
      </c>
      <c r="AS174" s="1897" t="str">
        <f>IF(AS173="","",VLOOKUP(AS173,'シフト記号表 (2)'!$C$6:$L$47,10,FALSE))</f>
        <v/>
      </c>
      <c r="AT174" s="1897" t="str">
        <f>IF(AT173="","",VLOOKUP(AT173,'シフト記号表 (2)'!$C$6:$L$47,10,FALSE))</f>
        <v/>
      </c>
      <c r="AU174" s="1897" t="str">
        <f>IF(AU173="","",VLOOKUP(AU173,'シフト記号表 (2)'!$C$6:$L$47,10,FALSE))</f>
        <v/>
      </c>
      <c r="AV174" s="1897" t="str">
        <f>IF(AV173="","",VLOOKUP(AV173,'シフト記号表 (2)'!$C$6:$L$47,10,FALSE))</f>
        <v/>
      </c>
      <c r="AW174" s="1897" t="str">
        <f>IF(AW173="","",VLOOKUP(AW173,'シフト記号表 (2)'!$C$6:$L$47,10,FALSE))</f>
        <v/>
      </c>
      <c r="AX174" s="1912" t="str">
        <f>IF(AX173="","",VLOOKUP(AX173,'シフト記号表 (2)'!$C$6:$L$47,10,FALSE))</f>
        <v/>
      </c>
      <c r="AY174" s="1885" t="str">
        <f>IF(AY173="","",VLOOKUP(AY173,'シフト記号表 (2)'!$C$6:$L$47,10,FALSE))</f>
        <v/>
      </c>
      <c r="AZ174" s="1897" t="str">
        <f>IF(AZ173="","",VLOOKUP(AZ173,'シフト記号表 (2)'!$C$6:$L$47,10,FALSE))</f>
        <v/>
      </c>
      <c r="BA174" s="1897" t="str">
        <f>IF(BA173="","",VLOOKUP(BA173,'シフト記号表 (2)'!$C$6:$L$47,10,FALSE))</f>
        <v/>
      </c>
      <c r="BB174" s="1945">
        <f>IF($BE$3="４週",SUM(W174:AX174),IF($BE$3="暦月",SUM(W174:BA174),""))</f>
        <v>0</v>
      </c>
      <c r="BC174" s="1953"/>
      <c r="BD174" s="1962">
        <f>IF($BE$3="４週",BB174/4,IF($BE$3="暦月",(BB174/($BE$8/7)),""))</f>
        <v>0</v>
      </c>
      <c r="BE174" s="1953"/>
      <c r="BF174" s="1973"/>
      <c r="BG174" s="1978"/>
      <c r="BH174" s="1978"/>
      <c r="BI174" s="1978"/>
      <c r="BJ174" s="1989"/>
    </row>
    <row r="175" spans="2:62" ht="20.25" customHeight="1">
      <c r="B175" s="1742">
        <f>B173+1</f>
        <v>81</v>
      </c>
      <c r="C175" s="1756"/>
      <c r="D175" s="1767"/>
      <c r="E175" s="1774"/>
      <c r="F175" s="1779"/>
      <c r="G175" s="1774"/>
      <c r="H175" s="1779"/>
      <c r="I175" s="1788"/>
      <c r="J175" s="1802"/>
      <c r="K175" s="1808"/>
      <c r="L175" s="1824"/>
      <c r="M175" s="1824"/>
      <c r="N175" s="1767"/>
      <c r="O175" s="1831"/>
      <c r="P175" s="1836"/>
      <c r="Q175" s="1836"/>
      <c r="R175" s="1836"/>
      <c r="S175" s="1847"/>
      <c r="T175" s="1857" t="s">
        <v>770</v>
      </c>
      <c r="U175" s="1864"/>
      <c r="V175" s="1875"/>
      <c r="W175" s="1886"/>
      <c r="X175" s="1898"/>
      <c r="Y175" s="1898"/>
      <c r="Z175" s="1898"/>
      <c r="AA175" s="1898"/>
      <c r="AB175" s="1898"/>
      <c r="AC175" s="1913"/>
      <c r="AD175" s="1886"/>
      <c r="AE175" s="1898"/>
      <c r="AF175" s="1898"/>
      <c r="AG175" s="1898"/>
      <c r="AH175" s="1898"/>
      <c r="AI175" s="1898"/>
      <c r="AJ175" s="1913"/>
      <c r="AK175" s="1886"/>
      <c r="AL175" s="1898"/>
      <c r="AM175" s="1898"/>
      <c r="AN175" s="1898"/>
      <c r="AO175" s="1898"/>
      <c r="AP175" s="1898"/>
      <c r="AQ175" s="1913"/>
      <c r="AR175" s="1886"/>
      <c r="AS175" s="1898"/>
      <c r="AT175" s="1898"/>
      <c r="AU175" s="1898"/>
      <c r="AV175" s="1898"/>
      <c r="AW175" s="1898"/>
      <c r="AX175" s="1913"/>
      <c r="AY175" s="1886"/>
      <c r="AZ175" s="1898"/>
      <c r="BA175" s="1937"/>
      <c r="BB175" s="1944"/>
      <c r="BC175" s="1952"/>
      <c r="BD175" s="1961"/>
      <c r="BE175" s="1967"/>
      <c r="BF175" s="1972"/>
      <c r="BG175" s="1977"/>
      <c r="BH175" s="1977"/>
      <c r="BI175" s="1977"/>
      <c r="BJ175" s="1988"/>
    </row>
    <row r="176" spans="2:62" ht="20.25" customHeight="1">
      <c r="B176" s="1743"/>
      <c r="C176" s="1757"/>
      <c r="D176" s="1768"/>
      <c r="E176" s="1776"/>
      <c r="F176" s="1781">
        <f>C175</f>
        <v>0</v>
      </c>
      <c r="G176" s="1776"/>
      <c r="H176" s="1781">
        <f>I175</f>
        <v>0</v>
      </c>
      <c r="I176" s="1789"/>
      <c r="J176" s="1803"/>
      <c r="K176" s="1809"/>
      <c r="L176" s="1825"/>
      <c r="M176" s="1825"/>
      <c r="N176" s="1768"/>
      <c r="O176" s="1831"/>
      <c r="P176" s="1836"/>
      <c r="Q176" s="1836"/>
      <c r="R176" s="1836"/>
      <c r="S176" s="1847"/>
      <c r="T176" s="1856" t="s">
        <v>128</v>
      </c>
      <c r="U176" s="1863"/>
      <c r="V176" s="1874"/>
      <c r="W176" s="1885" t="str">
        <f>IF(W175="","",VLOOKUP(W175,'シフト記号表 (2)'!$C$6:$L$47,10,FALSE))</f>
        <v/>
      </c>
      <c r="X176" s="1897" t="str">
        <f>IF(X175="","",VLOOKUP(X175,'シフト記号表 (2)'!$C$6:$L$47,10,FALSE))</f>
        <v/>
      </c>
      <c r="Y176" s="1897" t="str">
        <f>IF(Y175="","",VLOOKUP(Y175,'シフト記号表 (2)'!$C$6:$L$47,10,FALSE))</f>
        <v/>
      </c>
      <c r="Z176" s="1897" t="str">
        <f>IF(Z175="","",VLOOKUP(Z175,'シフト記号表 (2)'!$C$6:$L$47,10,FALSE))</f>
        <v/>
      </c>
      <c r="AA176" s="1897" t="str">
        <f>IF(AA175="","",VLOOKUP(AA175,'シフト記号表 (2)'!$C$6:$L$47,10,FALSE))</f>
        <v/>
      </c>
      <c r="AB176" s="1897" t="str">
        <f>IF(AB175="","",VLOOKUP(AB175,'シフト記号表 (2)'!$C$6:$L$47,10,FALSE))</f>
        <v/>
      </c>
      <c r="AC176" s="1912" t="str">
        <f>IF(AC175="","",VLOOKUP(AC175,'シフト記号表 (2)'!$C$6:$L$47,10,FALSE))</f>
        <v/>
      </c>
      <c r="AD176" s="1885" t="str">
        <f>IF(AD175="","",VLOOKUP(AD175,'シフト記号表 (2)'!$C$6:$L$47,10,FALSE))</f>
        <v/>
      </c>
      <c r="AE176" s="1897" t="str">
        <f>IF(AE175="","",VLOOKUP(AE175,'シフト記号表 (2)'!$C$6:$L$47,10,FALSE))</f>
        <v/>
      </c>
      <c r="AF176" s="1897" t="str">
        <f>IF(AF175="","",VLOOKUP(AF175,'シフト記号表 (2)'!$C$6:$L$47,10,FALSE))</f>
        <v/>
      </c>
      <c r="AG176" s="1897" t="str">
        <f>IF(AG175="","",VLOOKUP(AG175,'シフト記号表 (2)'!$C$6:$L$47,10,FALSE))</f>
        <v/>
      </c>
      <c r="AH176" s="1897" t="str">
        <f>IF(AH175="","",VLOOKUP(AH175,'シフト記号表 (2)'!$C$6:$L$47,10,FALSE))</f>
        <v/>
      </c>
      <c r="AI176" s="1897" t="str">
        <f>IF(AI175="","",VLOOKUP(AI175,'シフト記号表 (2)'!$C$6:$L$47,10,FALSE))</f>
        <v/>
      </c>
      <c r="AJ176" s="1912" t="str">
        <f>IF(AJ175="","",VLOOKUP(AJ175,'シフト記号表 (2)'!$C$6:$L$47,10,FALSE))</f>
        <v/>
      </c>
      <c r="AK176" s="1885" t="str">
        <f>IF(AK175="","",VLOOKUP(AK175,'シフト記号表 (2)'!$C$6:$L$47,10,FALSE))</f>
        <v/>
      </c>
      <c r="AL176" s="1897" t="str">
        <f>IF(AL175="","",VLOOKUP(AL175,'シフト記号表 (2)'!$C$6:$L$47,10,FALSE))</f>
        <v/>
      </c>
      <c r="AM176" s="1897" t="str">
        <f>IF(AM175="","",VLOOKUP(AM175,'シフト記号表 (2)'!$C$6:$L$47,10,FALSE))</f>
        <v/>
      </c>
      <c r="AN176" s="1897" t="str">
        <f>IF(AN175="","",VLOOKUP(AN175,'シフト記号表 (2)'!$C$6:$L$47,10,FALSE))</f>
        <v/>
      </c>
      <c r="AO176" s="1897" t="str">
        <f>IF(AO175="","",VLOOKUP(AO175,'シフト記号表 (2)'!$C$6:$L$47,10,FALSE))</f>
        <v/>
      </c>
      <c r="AP176" s="1897" t="str">
        <f>IF(AP175="","",VLOOKUP(AP175,'シフト記号表 (2)'!$C$6:$L$47,10,FALSE))</f>
        <v/>
      </c>
      <c r="AQ176" s="1912" t="str">
        <f>IF(AQ175="","",VLOOKUP(AQ175,'シフト記号表 (2)'!$C$6:$L$47,10,FALSE))</f>
        <v/>
      </c>
      <c r="AR176" s="1885" t="str">
        <f>IF(AR175="","",VLOOKUP(AR175,'シフト記号表 (2)'!$C$6:$L$47,10,FALSE))</f>
        <v/>
      </c>
      <c r="AS176" s="1897" t="str">
        <f>IF(AS175="","",VLOOKUP(AS175,'シフト記号表 (2)'!$C$6:$L$47,10,FALSE))</f>
        <v/>
      </c>
      <c r="AT176" s="1897" t="str">
        <f>IF(AT175="","",VLOOKUP(AT175,'シフト記号表 (2)'!$C$6:$L$47,10,FALSE))</f>
        <v/>
      </c>
      <c r="AU176" s="1897" t="str">
        <f>IF(AU175="","",VLOOKUP(AU175,'シフト記号表 (2)'!$C$6:$L$47,10,FALSE))</f>
        <v/>
      </c>
      <c r="AV176" s="1897" t="str">
        <f>IF(AV175="","",VLOOKUP(AV175,'シフト記号表 (2)'!$C$6:$L$47,10,FALSE))</f>
        <v/>
      </c>
      <c r="AW176" s="1897" t="str">
        <f>IF(AW175="","",VLOOKUP(AW175,'シフト記号表 (2)'!$C$6:$L$47,10,FALSE))</f>
        <v/>
      </c>
      <c r="AX176" s="1912" t="str">
        <f>IF(AX175="","",VLOOKUP(AX175,'シフト記号表 (2)'!$C$6:$L$47,10,FALSE))</f>
        <v/>
      </c>
      <c r="AY176" s="1885" t="str">
        <f>IF(AY175="","",VLOOKUP(AY175,'シフト記号表 (2)'!$C$6:$L$47,10,FALSE))</f>
        <v/>
      </c>
      <c r="AZ176" s="1897" t="str">
        <f>IF(AZ175="","",VLOOKUP(AZ175,'シフト記号表 (2)'!$C$6:$L$47,10,FALSE))</f>
        <v/>
      </c>
      <c r="BA176" s="1897" t="str">
        <f>IF(BA175="","",VLOOKUP(BA175,'シフト記号表 (2)'!$C$6:$L$47,10,FALSE))</f>
        <v/>
      </c>
      <c r="BB176" s="1945">
        <f>IF($BE$3="４週",SUM(W176:AX176),IF($BE$3="暦月",SUM(W176:BA176),""))</f>
        <v>0</v>
      </c>
      <c r="BC176" s="1953"/>
      <c r="BD176" s="1962">
        <f>IF($BE$3="４週",BB176/4,IF($BE$3="暦月",(BB176/($BE$8/7)),""))</f>
        <v>0</v>
      </c>
      <c r="BE176" s="1953"/>
      <c r="BF176" s="1973"/>
      <c r="BG176" s="1978"/>
      <c r="BH176" s="1978"/>
      <c r="BI176" s="1978"/>
      <c r="BJ176" s="1989"/>
    </row>
    <row r="177" spans="2:62" ht="20.25" customHeight="1">
      <c r="B177" s="1742">
        <f>B175+1</f>
        <v>82</v>
      </c>
      <c r="C177" s="1756"/>
      <c r="D177" s="1767"/>
      <c r="E177" s="1774"/>
      <c r="F177" s="1779"/>
      <c r="G177" s="1774"/>
      <c r="H177" s="1779"/>
      <c r="I177" s="1788"/>
      <c r="J177" s="1802"/>
      <c r="K177" s="1808"/>
      <c r="L177" s="1824"/>
      <c r="M177" s="1824"/>
      <c r="N177" s="1767"/>
      <c r="O177" s="1831"/>
      <c r="P177" s="1836"/>
      <c r="Q177" s="1836"/>
      <c r="R177" s="1836"/>
      <c r="S177" s="1847"/>
      <c r="T177" s="1857" t="s">
        <v>770</v>
      </c>
      <c r="U177" s="1864"/>
      <c r="V177" s="1875"/>
      <c r="W177" s="1886"/>
      <c r="X177" s="1898"/>
      <c r="Y177" s="1898"/>
      <c r="Z177" s="1898"/>
      <c r="AA177" s="1898"/>
      <c r="AB177" s="1898"/>
      <c r="AC177" s="1913"/>
      <c r="AD177" s="1886"/>
      <c r="AE177" s="1898"/>
      <c r="AF177" s="1898"/>
      <c r="AG177" s="1898"/>
      <c r="AH177" s="1898"/>
      <c r="AI177" s="1898"/>
      <c r="AJ177" s="1913"/>
      <c r="AK177" s="1886"/>
      <c r="AL177" s="1898"/>
      <c r="AM177" s="1898"/>
      <c r="AN177" s="1898"/>
      <c r="AO177" s="1898"/>
      <c r="AP177" s="1898"/>
      <c r="AQ177" s="1913"/>
      <c r="AR177" s="1886"/>
      <c r="AS177" s="1898"/>
      <c r="AT177" s="1898"/>
      <c r="AU177" s="1898"/>
      <c r="AV177" s="1898"/>
      <c r="AW177" s="1898"/>
      <c r="AX177" s="1913"/>
      <c r="AY177" s="1886"/>
      <c r="AZ177" s="1898"/>
      <c r="BA177" s="1937"/>
      <c r="BB177" s="1944"/>
      <c r="BC177" s="1952"/>
      <c r="BD177" s="1961"/>
      <c r="BE177" s="1967"/>
      <c r="BF177" s="1972"/>
      <c r="BG177" s="1977"/>
      <c r="BH177" s="1977"/>
      <c r="BI177" s="1977"/>
      <c r="BJ177" s="1988"/>
    </row>
    <row r="178" spans="2:62" ht="20.25" customHeight="1">
      <c r="B178" s="1743"/>
      <c r="C178" s="1757"/>
      <c r="D178" s="1768"/>
      <c r="E178" s="1776"/>
      <c r="F178" s="1781">
        <f>C177</f>
        <v>0</v>
      </c>
      <c r="G178" s="1776"/>
      <c r="H178" s="1781">
        <f>I177</f>
        <v>0</v>
      </c>
      <c r="I178" s="1789"/>
      <c r="J178" s="1803"/>
      <c r="K178" s="1809"/>
      <c r="L178" s="1825"/>
      <c r="M178" s="1825"/>
      <c r="N178" s="1768"/>
      <c r="O178" s="1831"/>
      <c r="P178" s="1836"/>
      <c r="Q178" s="1836"/>
      <c r="R178" s="1836"/>
      <c r="S178" s="1847"/>
      <c r="T178" s="1856" t="s">
        <v>128</v>
      </c>
      <c r="U178" s="1863"/>
      <c r="V178" s="1874"/>
      <c r="W178" s="1885" t="str">
        <f>IF(W177="","",VLOOKUP(W177,'シフト記号表 (2)'!$C$6:$L$47,10,FALSE))</f>
        <v/>
      </c>
      <c r="X178" s="1897" t="str">
        <f>IF(X177="","",VLOOKUP(X177,'シフト記号表 (2)'!$C$6:$L$47,10,FALSE))</f>
        <v/>
      </c>
      <c r="Y178" s="1897" t="str">
        <f>IF(Y177="","",VLOOKUP(Y177,'シフト記号表 (2)'!$C$6:$L$47,10,FALSE))</f>
        <v/>
      </c>
      <c r="Z178" s="1897" t="str">
        <f>IF(Z177="","",VLOOKUP(Z177,'シフト記号表 (2)'!$C$6:$L$47,10,FALSE))</f>
        <v/>
      </c>
      <c r="AA178" s="1897" t="str">
        <f>IF(AA177="","",VLOOKUP(AA177,'シフト記号表 (2)'!$C$6:$L$47,10,FALSE))</f>
        <v/>
      </c>
      <c r="AB178" s="1897" t="str">
        <f>IF(AB177="","",VLOOKUP(AB177,'シフト記号表 (2)'!$C$6:$L$47,10,FALSE))</f>
        <v/>
      </c>
      <c r="AC178" s="1912" t="str">
        <f>IF(AC177="","",VLOOKUP(AC177,'シフト記号表 (2)'!$C$6:$L$47,10,FALSE))</f>
        <v/>
      </c>
      <c r="AD178" s="1885" t="str">
        <f>IF(AD177="","",VLOOKUP(AD177,'シフト記号表 (2)'!$C$6:$L$47,10,FALSE))</f>
        <v/>
      </c>
      <c r="AE178" s="1897" t="str">
        <f>IF(AE177="","",VLOOKUP(AE177,'シフト記号表 (2)'!$C$6:$L$47,10,FALSE))</f>
        <v/>
      </c>
      <c r="AF178" s="1897" t="str">
        <f>IF(AF177="","",VLOOKUP(AF177,'シフト記号表 (2)'!$C$6:$L$47,10,FALSE))</f>
        <v/>
      </c>
      <c r="AG178" s="1897" t="str">
        <f>IF(AG177="","",VLOOKUP(AG177,'シフト記号表 (2)'!$C$6:$L$47,10,FALSE))</f>
        <v/>
      </c>
      <c r="AH178" s="1897" t="str">
        <f>IF(AH177="","",VLOOKUP(AH177,'シフト記号表 (2)'!$C$6:$L$47,10,FALSE))</f>
        <v/>
      </c>
      <c r="AI178" s="1897" t="str">
        <f>IF(AI177="","",VLOOKUP(AI177,'シフト記号表 (2)'!$C$6:$L$47,10,FALSE))</f>
        <v/>
      </c>
      <c r="AJ178" s="1912" t="str">
        <f>IF(AJ177="","",VLOOKUP(AJ177,'シフト記号表 (2)'!$C$6:$L$47,10,FALSE))</f>
        <v/>
      </c>
      <c r="AK178" s="1885" t="str">
        <f>IF(AK177="","",VLOOKUP(AK177,'シフト記号表 (2)'!$C$6:$L$47,10,FALSE))</f>
        <v/>
      </c>
      <c r="AL178" s="1897" t="str">
        <f>IF(AL177="","",VLOOKUP(AL177,'シフト記号表 (2)'!$C$6:$L$47,10,FALSE))</f>
        <v/>
      </c>
      <c r="AM178" s="1897" t="str">
        <f>IF(AM177="","",VLOOKUP(AM177,'シフト記号表 (2)'!$C$6:$L$47,10,FALSE))</f>
        <v/>
      </c>
      <c r="AN178" s="1897" t="str">
        <f>IF(AN177="","",VLOOKUP(AN177,'シフト記号表 (2)'!$C$6:$L$47,10,FALSE))</f>
        <v/>
      </c>
      <c r="AO178" s="1897" t="str">
        <f>IF(AO177="","",VLOOKUP(AO177,'シフト記号表 (2)'!$C$6:$L$47,10,FALSE))</f>
        <v/>
      </c>
      <c r="AP178" s="1897" t="str">
        <f>IF(AP177="","",VLOOKUP(AP177,'シフト記号表 (2)'!$C$6:$L$47,10,FALSE))</f>
        <v/>
      </c>
      <c r="AQ178" s="1912" t="str">
        <f>IF(AQ177="","",VLOOKUP(AQ177,'シフト記号表 (2)'!$C$6:$L$47,10,FALSE))</f>
        <v/>
      </c>
      <c r="AR178" s="1885" t="str">
        <f>IF(AR177="","",VLOOKUP(AR177,'シフト記号表 (2)'!$C$6:$L$47,10,FALSE))</f>
        <v/>
      </c>
      <c r="AS178" s="1897" t="str">
        <f>IF(AS177="","",VLOOKUP(AS177,'シフト記号表 (2)'!$C$6:$L$47,10,FALSE))</f>
        <v/>
      </c>
      <c r="AT178" s="1897" t="str">
        <f>IF(AT177="","",VLOOKUP(AT177,'シフト記号表 (2)'!$C$6:$L$47,10,FALSE))</f>
        <v/>
      </c>
      <c r="AU178" s="1897" t="str">
        <f>IF(AU177="","",VLOOKUP(AU177,'シフト記号表 (2)'!$C$6:$L$47,10,FALSE))</f>
        <v/>
      </c>
      <c r="AV178" s="1897" t="str">
        <f>IF(AV177="","",VLOOKUP(AV177,'シフト記号表 (2)'!$C$6:$L$47,10,FALSE))</f>
        <v/>
      </c>
      <c r="AW178" s="1897" t="str">
        <f>IF(AW177="","",VLOOKUP(AW177,'シフト記号表 (2)'!$C$6:$L$47,10,FALSE))</f>
        <v/>
      </c>
      <c r="AX178" s="1912" t="str">
        <f>IF(AX177="","",VLOOKUP(AX177,'シフト記号表 (2)'!$C$6:$L$47,10,FALSE))</f>
        <v/>
      </c>
      <c r="AY178" s="1885" t="str">
        <f>IF(AY177="","",VLOOKUP(AY177,'シフト記号表 (2)'!$C$6:$L$47,10,FALSE))</f>
        <v/>
      </c>
      <c r="AZ178" s="1897" t="str">
        <f>IF(AZ177="","",VLOOKUP(AZ177,'シフト記号表 (2)'!$C$6:$L$47,10,FALSE))</f>
        <v/>
      </c>
      <c r="BA178" s="1897" t="str">
        <f>IF(BA177="","",VLOOKUP(BA177,'シフト記号表 (2)'!$C$6:$L$47,10,FALSE))</f>
        <v/>
      </c>
      <c r="BB178" s="1945">
        <f>IF($BE$3="４週",SUM(W178:AX178),IF($BE$3="暦月",SUM(W178:BA178),""))</f>
        <v>0</v>
      </c>
      <c r="BC178" s="1953"/>
      <c r="BD178" s="1962">
        <f>IF($BE$3="４週",BB178/4,IF($BE$3="暦月",(BB178/($BE$8/7)),""))</f>
        <v>0</v>
      </c>
      <c r="BE178" s="1953"/>
      <c r="BF178" s="1973"/>
      <c r="BG178" s="1978"/>
      <c r="BH178" s="1978"/>
      <c r="BI178" s="1978"/>
      <c r="BJ178" s="1989"/>
    </row>
    <row r="179" spans="2:62" ht="20.25" customHeight="1">
      <c r="B179" s="1742">
        <f>B177+1</f>
        <v>83</v>
      </c>
      <c r="C179" s="1756"/>
      <c r="D179" s="1767"/>
      <c r="E179" s="1774"/>
      <c r="F179" s="1779"/>
      <c r="G179" s="1774"/>
      <c r="H179" s="1779"/>
      <c r="I179" s="1788"/>
      <c r="J179" s="1802"/>
      <c r="K179" s="1808"/>
      <c r="L179" s="1824"/>
      <c r="M179" s="1824"/>
      <c r="N179" s="1767"/>
      <c r="O179" s="1831"/>
      <c r="P179" s="1836"/>
      <c r="Q179" s="1836"/>
      <c r="R179" s="1836"/>
      <c r="S179" s="1847"/>
      <c r="T179" s="1857" t="s">
        <v>770</v>
      </c>
      <c r="U179" s="1864"/>
      <c r="V179" s="1875"/>
      <c r="W179" s="1886"/>
      <c r="X179" s="1898"/>
      <c r="Y179" s="1898"/>
      <c r="Z179" s="1898"/>
      <c r="AA179" s="1898"/>
      <c r="AB179" s="1898"/>
      <c r="AC179" s="1913"/>
      <c r="AD179" s="1886"/>
      <c r="AE179" s="1898"/>
      <c r="AF179" s="1898"/>
      <c r="AG179" s="1898"/>
      <c r="AH179" s="1898"/>
      <c r="AI179" s="1898"/>
      <c r="AJ179" s="1913"/>
      <c r="AK179" s="1886"/>
      <c r="AL179" s="1898"/>
      <c r="AM179" s="1898"/>
      <c r="AN179" s="1898"/>
      <c r="AO179" s="1898"/>
      <c r="AP179" s="1898"/>
      <c r="AQ179" s="1913"/>
      <c r="AR179" s="1886"/>
      <c r="AS179" s="1898"/>
      <c r="AT179" s="1898"/>
      <c r="AU179" s="1898"/>
      <c r="AV179" s="1898"/>
      <c r="AW179" s="1898"/>
      <c r="AX179" s="1913"/>
      <c r="AY179" s="1886"/>
      <c r="AZ179" s="1898"/>
      <c r="BA179" s="1937"/>
      <c r="BB179" s="1944"/>
      <c r="BC179" s="1952"/>
      <c r="BD179" s="1961"/>
      <c r="BE179" s="1967"/>
      <c r="BF179" s="1972"/>
      <c r="BG179" s="1977"/>
      <c r="BH179" s="1977"/>
      <c r="BI179" s="1977"/>
      <c r="BJ179" s="1988"/>
    </row>
    <row r="180" spans="2:62" ht="20.25" customHeight="1">
      <c r="B180" s="1743"/>
      <c r="C180" s="1757"/>
      <c r="D180" s="1768"/>
      <c r="E180" s="1776"/>
      <c r="F180" s="1781">
        <f>C179</f>
        <v>0</v>
      </c>
      <c r="G180" s="1776"/>
      <c r="H180" s="1781">
        <f>I179</f>
        <v>0</v>
      </c>
      <c r="I180" s="1789"/>
      <c r="J180" s="1803"/>
      <c r="K180" s="1809"/>
      <c r="L180" s="1825"/>
      <c r="M180" s="1825"/>
      <c r="N180" s="1768"/>
      <c r="O180" s="1831"/>
      <c r="P180" s="1836"/>
      <c r="Q180" s="1836"/>
      <c r="R180" s="1836"/>
      <c r="S180" s="1847"/>
      <c r="T180" s="1856" t="s">
        <v>128</v>
      </c>
      <c r="U180" s="1863"/>
      <c r="V180" s="1874"/>
      <c r="W180" s="1885" t="str">
        <f>IF(W179="","",VLOOKUP(W179,'シフト記号表 (2)'!$C$6:$L$47,10,FALSE))</f>
        <v/>
      </c>
      <c r="X180" s="1897" t="str">
        <f>IF(X179="","",VLOOKUP(X179,'シフト記号表 (2)'!$C$6:$L$47,10,FALSE))</f>
        <v/>
      </c>
      <c r="Y180" s="1897" t="str">
        <f>IF(Y179="","",VLOOKUP(Y179,'シフト記号表 (2)'!$C$6:$L$47,10,FALSE))</f>
        <v/>
      </c>
      <c r="Z180" s="1897" t="str">
        <f>IF(Z179="","",VLOOKUP(Z179,'シフト記号表 (2)'!$C$6:$L$47,10,FALSE))</f>
        <v/>
      </c>
      <c r="AA180" s="1897" t="str">
        <f>IF(AA179="","",VLOOKUP(AA179,'シフト記号表 (2)'!$C$6:$L$47,10,FALSE))</f>
        <v/>
      </c>
      <c r="AB180" s="1897" t="str">
        <f>IF(AB179="","",VLOOKUP(AB179,'シフト記号表 (2)'!$C$6:$L$47,10,FALSE))</f>
        <v/>
      </c>
      <c r="AC180" s="1912" t="str">
        <f>IF(AC179="","",VLOOKUP(AC179,'シフト記号表 (2)'!$C$6:$L$47,10,FALSE))</f>
        <v/>
      </c>
      <c r="AD180" s="1885" t="str">
        <f>IF(AD179="","",VLOOKUP(AD179,'シフト記号表 (2)'!$C$6:$L$47,10,FALSE))</f>
        <v/>
      </c>
      <c r="AE180" s="1897" t="str">
        <f>IF(AE179="","",VLOOKUP(AE179,'シフト記号表 (2)'!$C$6:$L$47,10,FALSE))</f>
        <v/>
      </c>
      <c r="AF180" s="1897" t="str">
        <f>IF(AF179="","",VLOOKUP(AF179,'シフト記号表 (2)'!$C$6:$L$47,10,FALSE))</f>
        <v/>
      </c>
      <c r="AG180" s="1897" t="str">
        <f>IF(AG179="","",VLOOKUP(AG179,'シフト記号表 (2)'!$C$6:$L$47,10,FALSE))</f>
        <v/>
      </c>
      <c r="AH180" s="1897" t="str">
        <f>IF(AH179="","",VLOOKUP(AH179,'シフト記号表 (2)'!$C$6:$L$47,10,FALSE))</f>
        <v/>
      </c>
      <c r="AI180" s="1897" t="str">
        <f>IF(AI179="","",VLOOKUP(AI179,'シフト記号表 (2)'!$C$6:$L$47,10,FALSE))</f>
        <v/>
      </c>
      <c r="AJ180" s="1912" t="str">
        <f>IF(AJ179="","",VLOOKUP(AJ179,'シフト記号表 (2)'!$C$6:$L$47,10,FALSE))</f>
        <v/>
      </c>
      <c r="AK180" s="1885" t="str">
        <f>IF(AK179="","",VLOOKUP(AK179,'シフト記号表 (2)'!$C$6:$L$47,10,FALSE))</f>
        <v/>
      </c>
      <c r="AL180" s="1897" t="str">
        <f>IF(AL179="","",VLOOKUP(AL179,'シフト記号表 (2)'!$C$6:$L$47,10,FALSE))</f>
        <v/>
      </c>
      <c r="AM180" s="1897" t="str">
        <f>IF(AM179="","",VLOOKUP(AM179,'シフト記号表 (2)'!$C$6:$L$47,10,FALSE))</f>
        <v/>
      </c>
      <c r="AN180" s="1897" t="str">
        <f>IF(AN179="","",VLOOKUP(AN179,'シフト記号表 (2)'!$C$6:$L$47,10,FALSE))</f>
        <v/>
      </c>
      <c r="AO180" s="1897" t="str">
        <f>IF(AO179="","",VLOOKUP(AO179,'シフト記号表 (2)'!$C$6:$L$47,10,FALSE))</f>
        <v/>
      </c>
      <c r="AP180" s="1897" t="str">
        <f>IF(AP179="","",VLOOKUP(AP179,'シフト記号表 (2)'!$C$6:$L$47,10,FALSE))</f>
        <v/>
      </c>
      <c r="AQ180" s="1912" t="str">
        <f>IF(AQ179="","",VLOOKUP(AQ179,'シフト記号表 (2)'!$C$6:$L$47,10,FALSE))</f>
        <v/>
      </c>
      <c r="AR180" s="1885" t="str">
        <f>IF(AR179="","",VLOOKUP(AR179,'シフト記号表 (2)'!$C$6:$L$47,10,FALSE))</f>
        <v/>
      </c>
      <c r="AS180" s="1897" t="str">
        <f>IF(AS179="","",VLOOKUP(AS179,'シフト記号表 (2)'!$C$6:$L$47,10,FALSE))</f>
        <v/>
      </c>
      <c r="AT180" s="1897" t="str">
        <f>IF(AT179="","",VLOOKUP(AT179,'シフト記号表 (2)'!$C$6:$L$47,10,FALSE))</f>
        <v/>
      </c>
      <c r="AU180" s="1897" t="str">
        <f>IF(AU179="","",VLOOKUP(AU179,'シフト記号表 (2)'!$C$6:$L$47,10,FALSE))</f>
        <v/>
      </c>
      <c r="AV180" s="1897" t="str">
        <f>IF(AV179="","",VLOOKUP(AV179,'シフト記号表 (2)'!$C$6:$L$47,10,FALSE))</f>
        <v/>
      </c>
      <c r="AW180" s="1897" t="str">
        <f>IF(AW179="","",VLOOKUP(AW179,'シフト記号表 (2)'!$C$6:$L$47,10,FALSE))</f>
        <v/>
      </c>
      <c r="AX180" s="1912" t="str">
        <f>IF(AX179="","",VLOOKUP(AX179,'シフト記号表 (2)'!$C$6:$L$47,10,FALSE))</f>
        <v/>
      </c>
      <c r="AY180" s="1885" t="str">
        <f>IF(AY179="","",VLOOKUP(AY179,'シフト記号表 (2)'!$C$6:$L$47,10,FALSE))</f>
        <v/>
      </c>
      <c r="AZ180" s="1897" t="str">
        <f>IF(AZ179="","",VLOOKUP(AZ179,'シフト記号表 (2)'!$C$6:$L$47,10,FALSE))</f>
        <v/>
      </c>
      <c r="BA180" s="1897" t="str">
        <f>IF(BA179="","",VLOOKUP(BA179,'シフト記号表 (2)'!$C$6:$L$47,10,FALSE))</f>
        <v/>
      </c>
      <c r="BB180" s="1945">
        <f>IF($BE$3="４週",SUM(W180:AX180),IF($BE$3="暦月",SUM(W180:BA180),""))</f>
        <v>0</v>
      </c>
      <c r="BC180" s="1953"/>
      <c r="BD180" s="1962">
        <f>IF($BE$3="４週",BB180/4,IF($BE$3="暦月",(BB180/($BE$8/7)),""))</f>
        <v>0</v>
      </c>
      <c r="BE180" s="1953"/>
      <c r="BF180" s="1973"/>
      <c r="BG180" s="1978"/>
      <c r="BH180" s="1978"/>
      <c r="BI180" s="1978"/>
      <c r="BJ180" s="1989"/>
    </row>
    <row r="181" spans="2:62" ht="20.25" customHeight="1">
      <c r="B181" s="1742">
        <f>B179+1</f>
        <v>84</v>
      </c>
      <c r="C181" s="1756"/>
      <c r="D181" s="1767"/>
      <c r="E181" s="1774"/>
      <c r="F181" s="1779"/>
      <c r="G181" s="1774"/>
      <c r="H181" s="1779"/>
      <c r="I181" s="1788"/>
      <c r="J181" s="1802"/>
      <c r="K181" s="1808"/>
      <c r="L181" s="1824"/>
      <c r="M181" s="1824"/>
      <c r="N181" s="1767"/>
      <c r="O181" s="1831"/>
      <c r="P181" s="1836"/>
      <c r="Q181" s="1836"/>
      <c r="R181" s="1836"/>
      <c r="S181" s="1847"/>
      <c r="T181" s="1857" t="s">
        <v>770</v>
      </c>
      <c r="U181" s="1864"/>
      <c r="V181" s="1875"/>
      <c r="W181" s="1886"/>
      <c r="X181" s="1898"/>
      <c r="Y181" s="1898"/>
      <c r="Z181" s="1898"/>
      <c r="AA181" s="1898"/>
      <c r="AB181" s="1898"/>
      <c r="AC181" s="1913"/>
      <c r="AD181" s="1886"/>
      <c r="AE181" s="1898"/>
      <c r="AF181" s="1898"/>
      <c r="AG181" s="1898"/>
      <c r="AH181" s="1898"/>
      <c r="AI181" s="1898"/>
      <c r="AJ181" s="1913"/>
      <c r="AK181" s="1886"/>
      <c r="AL181" s="1898"/>
      <c r="AM181" s="1898"/>
      <c r="AN181" s="1898"/>
      <c r="AO181" s="1898"/>
      <c r="AP181" s="1898"/>
      <c r="AQ181" s="1913"/>
      <c r="AR181" s="1886"/>
      <c r="AS181" s="1898"/>
      <c r="AT181" s="1898"/>
      <c r="AU181" s="1898"/>
      <c r="AV181" s="1898"/>
      <c r="AW181" s="1898"/>
      <c r="AX181" s="1913"/>
      <c r="AY181" s="1886"/>
      <c r="AZ181" s="1898"/>
      <c r="BA181" s="1937"/>
      <c r="BB181" s="1944"/>
      <c r="BC181" s="1952"/>
      <c r="BD181" s="1961"/>
      <c r="BE181" s="1967"/>
      <c r="BF181" s="1972"/>
      <c r="BG181" s="1977"/>
      <c r="BH181" s="1977"/>
      <c r="BI181" s="1977"/>
      <c r="BJ181" s="1988"/>
    </row>
    <row r="182" spans="2:62" ht="20.25" customHeight="1">
      <c r="B182" s="1743"/>
      <c r="C182" s="1757"/>
      <c r="D182" s="1768"/>
      <c r="E182" s="1776"/>
      <c r="F182" s="1781">
        <f>C181</f>
        <v>0</v>
      </c>
      <c r="G182" s="1776"/>
      <c r="H182" s="1781">
        <f>I181</f>
        <v>0</v>
      </c>
      <c r="I182" s="1789"/>
      <c r="J182" s="1803"/>
      <c r="K182" s="1809"/>
      <c r="L182" s="1825"/>
      <c r="M182" s="1825"/>
      <c r="N182" s="1768"/>
      <c r="O182" s="1831"/>
      <c r="P182" s="1836"/>
      <c r="Q182" s="1836"/>
      <c r="R182" s="1836"/>
      <c r="S182" s="1847"/>
      <c r="T182" s="1856" t="s">
        <v>128</v>
      </c>
      <c r="U182" s="1863"/>
      <c r="V182" s="1874"/>
      <c r="W182" s="1885" t="str">
        <f>IF(W181="","",VLOOKUP(W181,'シフト記号表 (2)'!$C$6:$L$47,10,FALSE))</f>
        <v/>
      </c>
      <c r="X182" s="1897" t="str">
        <f>IF(X181="","",VLOOKUP(X181,'シフト記号表 (2)'!$C$6:$L$47,10,FALSE))</f>
        <v/>
      </c>
      <c r="Y182" s="1897" t="str">
        <f>IF(Y181="","",VLOOKUP(Y181,'シフト記号表 (2)'!$C$6:$L$47,10,FALSE))</f>
        <v/>
      </c>
      <c r="Z182" s="1897" t="str">
        <f>IF(Z181="","",VLOOKUP(Z181,'シフト記号表 (2)'!$C$6:$L$47,10,FALSE))</f>
        <v/>
      </c>
      <c r="AA182" s="1897" t="str">
        <f>IF(AA181="","",VLOOKUP(AA181,'シフト記号表 (2)'!$C$6:$L$47,10,FALSE))</f>
        <v/>
      </c>
      <c r="AB182" s="1897" t="str">
        <f>IF(AB181="","",VLOOKUP(AB181,'シフト記号表 (2)'!$C$6:$L$47,10,FALSE))</f>
        <v/>
      </c>
      <c r="AC182" s="1912" t="str">
        <f>IF(AC181="","",VLOOKUP(AC181,'シフト記号表 (2)'!$C$6:$L$47,10,FALSE))</f>
        <v/>
      </c>
      <c r="AD182" s="1885" t="str">
        <f>IF(AD181="","",VLOOKUP(AD181,'シフト記号表 (2)'!$C$6:$L$47,10,FALSE))</f>
        <v/>
      </c>
      <c r="AE182" s="1897" t="str">
        <f>IF(AE181="","",VLOOKUP(AE181,'シフト記号表 (2)'!$C$6:$L$47,10,FALSE))</f>
        <v/>
      </c>
      <c r="AF182" s="1897" t="str">
        <f>IF(AF181="","",VLOOKUP(AF181,'シフト記号表 (2)'!$C$6:$L$47,10,FALSE))</f>
        <v/>
      </c>
      <c r="AG182" s="1897" t="str">
        <f>IF(AG181="","",VLOOKUP(AG181,'シフト記号表 (2)'!$C$6:$L$47,10,FALSE))</f>
        <v/>
      </c>
      <c r="AH182" s="1897" t="str">
        <f>IF(AH181="","",VLOOKUP(AH181,'シフト記号表 (2)'!$C$6:$L$47,10,FALSE))</f>
        <v/>
      </c>
      <c r="AI182" s="1897" t="str">
        <f>IF(AI181="","",VLOOKUP(AI181,'シフト記号表 (2)'!$C$6:$L$47,10,FALSE))</f>
        <v/>
      </c>
      <c r="AJ182" s="1912" t="str">
        <f>IF(AJ181="","",VLOOKUP(AJ181,'シフト記号表 (2)'!$C$6:$L$47,10,FALSE))</f>
        <v/>
      </c>
      <c r="AK182" s="1885" t="str">
        <f>IF(AK181="","",VLOOKUP(AK181,'シフト記号表 (2)'!$C$6:$L$47,10,FALSE))</f>
        <v/>
      </c>
      <c r="AL182" s="1897" t="str">
        <f>IF(AL181="","",VLOOKUP(AL181,'シフト記号表 (2)'!$C$6:$L$47,10,FALSE))</f>
        <v/>
      </c>
      <c r="AM182" s="1897" t="str">
        <f>IF(AM181="","",VLOOKUP(AM181,'シフト記号表 (2)'!$C$6:$L$47,10,FALSE))</f>
        <v/>
      </c>
      <c r="AN182" s="1897" t="str">
        <f>IF(AN181="","",VLOOKUP(AN181,'シフト記号表 (2)'!$C$6:$L$47,10,FALSE))</f>
        <v/>
      </c>
      <c r="AO182" s="1897" t="str">
        <f>IF(AO181="","",VLOOKUP(AO181,'シフト記号表 (2)'!$C$6:$L$47,10,FALSE))</f>
        <v/>
      </c>
      <c r="AP182" s="1897" t="str">
        <f>IF(AP181="","",VLOOKUP(AP181,'シフト記号表 (2)'!$C$6:$L$47,10,FALSE))</f>
        <v/>
      </c>
      <c r="AQ182" s="1912" t="str">
        <f>IF(AQ181="","",VLOOKUP(AQ181,'シフト記号表 (2)'!$C$6:$L$47,10,FALSE))</f>
        <v/>
      </c>
      <c r="AR182" s="1885" t="str">
        <f>IF(AR181="","",VLOOKUP(AR181,'シフト記号表 (2)'!$C$6:$L$47,10,FALSE))</f>
        <v/>
      </c>
      <c r="AS182" s="1897" t="str">
        <f>IF(AS181="","",VLOOKUP(AS181,'シフト記号表 (2)'!$C$6:$L$47,10,FALSE))</f>
        <v/>
      </c>
      <c r="AT182" s="1897" t="str">
        <f>IF(AT181="","",VLOOKUP(AT181,'シフト記号表 (2)'!$C$6:$L$47,10,FALSE))</f>
        <v/>
      </c>
      <c r="AU182" s="1897" t="str">
        <f>IF(AU181="","",VLOOKUP(AU181,'シフト記号表 (2)'!$C$6:$L$47,10,FALSE))</f>
        <v/>
      </c>
      <c r="AV182" s="1897" t="str">
        <f>IF(AV181="","",VLOOKUP(AV181,'シフト記号表 (2)'!$C$6:$L$47,10,FALSE))</f>
        <v/>
      </c>
      <c r="AW182" s="1897" t="str">
        <f>IF(AW181="","",VLOOKUP(AW181,'シフト記号表 (2)'!$C$6:$L$47,10,FALSE))</f>
        <v/>
      </c>
      <c r="AX182" s="1912" t="str">
        <f>IF(AX181="","",VLOOKUP(AX181,'シフト記号表 (2)'!$C$6:$L$47,10,FALSE))</f>
        <v/>
      </c>
      <c r="AY182" s="1885" t="str">
        <f>IF(AY181="","",VLOOKUP(AY181,'シフト記号表 (2)'!$C$6:$L$47,10,FALSE))</f>
        <v/>
      </c>
      <c r="AZ182" s="1897" t="str">
        <f>IF(AZ181="","",VLOOKUP(AZ181,'シフト記号表 (2)'!$C$6:$L$47,10,FALSE))</f>
        <v/>
      </c>
      <c r="BA182" s="1897" t="str">
        <f>IF(BA181="","",VLOOKUP(BA181,'シフト記号表 (2)'!$C$6:$L$47,10,FALSE))</f>
        <v/>
      </c>
      <c r="BB182" s="1945">
        <f>IF($BE$3="４週",SUM(W182:AX182),IF($BE$3="暦月",SUM(W182:BA182),""))</f>
        <v>0</v>
      </c>
      <c r="BC182" s="1953"/>
      <c r="BD182" s="1962">
        <f>IF($BE$3="４週",BB182/4,IF($BE$3="暦月",(BB182/($BE$8/7)),""))</f>
        <v>0</v>
      </c>
      <c r="BE182" s="1953"/>
      <c r="BF182" s="1973"/>
      <c r="BG182" s="1978"/>
      <c r="BH182" s="1978"/>
      <c r="BI182" s="1978"/>
      <c r="BJ182" s="1989"/>
    </row>
    <row r="183" spans="2:62" ht="20.25" customHeight="1">
      <c r="B183" s="1742">
        <f>B181+1</f>
        <v>85</v>
      </c>
      <c r="C183" s="1756"/>
      <c r="D183" s="1767"/>
      <c r="E183" s="1774"/>
      <c r="F183" s="1779"/>
      <c r="G183" s="1774"/>
      <c r="H183" s="1779"/>
      <c r="I183" s="1788"/>
      <c r="J183" s="1802"/>
      <c r="K183" s="1808"/>
      <c r="L183" s="1824"/>
      <c r="M183" s="1824"/>
      <c r="N183" s="1767"/>
      <c r="O183" s="1831"/>
      <c r="P183" s="1836"/>
      <c r="Q183" s="1836"/>
      <c r="R183" s="1836"/>
      <c r="S183" s="1847"/>
      <c r="T183" s="1857" t="s">
        <v>770</v>
      </c>
      <c r="U183" s="1864"/>
      <c r="V183" s="1875"/>
      <c r="W183" s="1886"/>
      <c r="X183" s="1898"/>
      <c r="Y183" s="1898"/>
      <c r="Z183" s="1898"/>
      <c r="AA183" s="1898"/>
      <c r="AB183" s="1898"/>
      <c r="AC183" s="1913"/>
      <c r="AD183" s="1886"/>
      <c r="AE183" s="1898"/>
      <c r="AF183" s="1898"/>
      <c r="AG183" s="1898"/>
      <c r="AH183" s="1898"/>
      <c r="AI183" s="1898"/>
      <c r="AJ183" s="1913"/>
      <c r="AK183" s="1886"/>
      <c r="AL183" s="1898"/>
      <c r="AM183" s="1898"/>
      <c r="AN183" s="1898"/>
      <c r="AO183" s="1898"/>
      <c r="AP183" s="1898"/>
      <c r="AQ183" s="1913"/>
      <c r="AR183" s="1886"/>
      <c r="AS183" s="1898"/>
      <c r="AT183" s="1898"/>
      <c r="AU183" s="1898"/>
      <c r="AV183" s="1898"/>
      <c r="AW183" s="1898"/>
      <c r="AX183" s="1913"/>
      <c r="AY183" s="1886"/>
      <c r="AZ183" s="1898"/>
      <c r="BA183" s="1937"/>
      <c r="BB183" s="1944"/>
      <c r="BC183" s="1952"/>
      <c r="BD183" s="1961"/>
      <c r="BE183" s="1967"/>
      <c r="BF183" s="1972"/>
      <c r="BG183" s="1977"/>
      <c r="BH183" s="1977"/>
      <c r="BI183" s="1977"/>
      <c r="BJ183" s="1988"/>
    </row>
    <row r="184" spans="2:62" ht="20.25" customHeight="1">
      <c r="B184" s="1743"/>
      <c r="C184" s="1757"/>
      <c r="D184" s="1768"/>
      <c r="E184" s="1776"/>
      <c r="F184" s="1781">
        <f>C183</f>
        <v>0</v>
      </c>
      <c r="G184" s="1776"/>
      <c r="H184" s="1781">
        <f>I183</f>
        <v>0</v>
      </c>
      <c r="I184" s="1789"/>
      <c r="J184" s="1803"/>
      <c r="K184" s="1809"/>
      <c r="L184" s="1825"/>
      <c r="M184" s="1825"/>
      <c r="N184" s="1768"/>
      <c r="O184" s="1831"/>
      <c r="P184" s="1836"/>
      <c r="Q184" s="1836"/>
      <c r="R184" s="1836"/>
      <c r="S184" s="1847"/>
      <c r="T184" s="1856" t="s">
        <v>128</v>
      </c>
      <c r="U184" s="1863"/>
      <c r="V184" s="1874"/>
      <c r="W184" s="1885" t="str">
        <f>IF(W183="","",VLOOKUP(W183,'シフト記号表 (2)'!$C$6:$L$47,10,FALSE))</f>
        <v/>
      </c>
      <c r="X184" s="1897" t="str">
        <f>IF(X183="","",VLOOKUP(X183,'シフト記号表 (2)'!$C$6:$L$47,10,FALSE))</f>
        <v/>
      </c>
      <c r="Y184" s="1897" t="str">
        <f>IF(Y183="","",VLOOKUP(Y183,'シフト記号表 (2)'!$C$6:$L$47,10,FALSE))</f>
        <v/>
      </c>
      <c r="Z184" s="1897" t="str">
        <f>IF(Z183="","",VLOOKUP(Z183,'シフト記号表 (2)'!$C$6:$L$47,10,FALSE))</f>
        <v/>
      </c>
      <c r="AA184" s="1897" t="str">
        <f>IF(AA183="","",VLOOKUP(AA183,'シフト記号表 (2)'!$C$6:$L$47,10,FALSE))</f>
        <v/>
      </c>
      <c r="AB184" s="1897" t="str">
        <f>IF(AB183="","",VLOOKUP(AB183,'シフト記号表 (2)'!$C$6:$L$47,10,FALSE))</f>
        <v/>
      </c>
      <c r="AC184" s="1912" t="str">
        <f>IF(AC183="","",VLOOKUP(AC183,'シフト記号表 (2)'!$C$6:$L$47,10,FALSE))</f>
        <v/>
      </c>
      <c r="AD184" s="1885" t="str">
        <f>IF(AD183="","",VLOOKUP(AD183,'シフト記号表 (2)'!$C$6:$L$47,10,FALSE))</f>
        <v/>
      </c>
      <c r="AE184" s="1897" t="str">
        <f>IF(AE183="","",VLOOKUP(AE183,'シフト記号表 (2)'!$C$6:$L$47,10,FALSE))</f>
        <v/>
      </c>
      <c r="AF184" s="1897" t="str">
        <f>IF(AF183="","",VLOOKUP(AF183,'シフト記号表 (2)'!$C$6:$L$47,10,FALSE))</f>
        <v/>
      </c>
      <c r="AG184" s="1897" t="str">
        <f>IF(AG183="","",VLOOKUP(AG183,'シフト記号表 (2)'!$C$6:$L$47,10,FALSE))</f>
        <v/>
      </c>
      <c r="AH184" s="1897" t="str">
        <f>IF(AH183="","",VLOOKUP(AH183,'シフト記号表 (2)'!$C$6:$L$47,10,FALSE))</f>
        <v/>
      </c>
      <c r="AI184" s="1897" t="str">
        <f>IF(AI183="","",VLOOKUP(AI183,'シフト記号表 (2)'!$C$6:$L$47,10,FALSE))</f>
        <v/>
      </c>
      <c r="AJ184" s="1912" t="str">
        <f>IF(AJ183="","",VLOOKUP(AJ183,'シフト記号表 (2)'!$C$6:$L$47,10,FALSE))</f>
        <v/>
      </c>
      <c r="AK184" s="1885" t="str">
        <f>IF(AK183="","",VLOOKUP(AK183,'シフト記号表 (2)'!$C$6:$L$47,10,FALSE))</f>
        <v/>
      </c>
      <c r="AL184" s="1897" t="str">
        <f>IF(AL183="","",VLOOKUP(AL183,'シフト記号表 (2)'!$C$6:$L$47,10,FALSE))</f>
        <v/>
      </c>
      <c r="AM184" s="1897" t="str">
        <f>IF(AM183="","",VLOOKUP(AM183,'シフト記号表 (2)'!$C$6:$L$47,10,FALSE))</f>
        <v/>
      </c>
      <c r="AN184" s="1897" t="str">
        <f>IF(AN183="","",VLOOKUP(AN183,'シフト記号表 (2)'!$C$6:$L$47,10,FALSE))</f>
        <v/>
      </c>
      <c r="AO184" s="1897" t="str">
        <f>IF(AO183="","",VLOOKUP(AO183,'シフト記号表 (2)'!$C$6:$L$47,10,FALSE))</f>
        <v/>
      </c>
      <c r="AP184" s="1897" t="str">
        <f>IF(AP183="","",VLOOKUP(AP183,'シフト記号表 (2)'!$C$6:$L$47,10,FALSE))</f>
        <v/>
      </c>
      <c r="AQ184" s="1912" t="str">
        <f>IF(AQ183="","",VLOOKUP(AQ183,'シフト記号表 (2)'!$C$6:$L$47,10,FALSE))</f>
        <v/>
      </c>
      <c r="AR184" s="1885" t="str">
        <f>IF(AR183="","",VLOOKUP(AR183,'シフト記号表 (2)'!$C$6:$L$47,10,FALSE))</f>
        <v/>
      </c>
      <c r="AS184" s="1897" t="str">
        <f>IF(AS183="","",VLOOKUP(AS183,'シフト記号表 (2)'!$C$6:$L$47,10,FALSE))</f>
        <v/>
      </c>
      <c r="AT184" s="1897" t="str">
        <f>IF(AT183="","",VLOOKUP(AT183,'シフト記号表 (2)'!$C$6:$L$47,10,FALSE))</f>
        <v/>
      </c>
      <c r="AU184" s="1897" t="str">
        <f>IF(AU183="","",VLOOKUP(AU183,'シフト記号表 (2)'!$C$6:$L$47,10,FALSE))</f>
        <v/>
      </c>
      <c r="AV184" s="1897" t="str">
        <f>IF(AV183="","",VLOOKUP(AV183,'シフト記号表 (2)'!$C$6:$L$47,10,FALSE))</f>
        <v/>
      </c>
      <c r="AW184" s="1897" t="str">
        <f>IF(AW183="","",VLOOKUP(AW183,'シフト記号表 (2)'!$C$6:$L$47,10,FALSE))</f>
        <v/>
      </c>
      <c r="AX184" s="1912" t="str">
        <f>IF(AX183="","",VLOOKUP(AX183,'シフト記号表 (2)'!$C$6:$L$47,10,FALSE))</f>
        <v/>
      </c>
      <c r="AY184" s="1885" t="str">
        <f>IF(AY183="","",VLOOKUP(AY183,'シフト記号表 (2)'!$C$6:$L$47,10,FALSE))</f>
        <v/>
      </c>
      <c r="AZ184" s="1897" t="str">
        <f>IF(AZ183="","",VLOOKUP(AZ183,'シフト記号表 (2)'!$C$6:$L$47,10,FALSE))</f>
        <v/>
      </c>
      <c r="BA184" s="1897" t="str">
        <f>IF(BA183="","",VLOOKUP(BA183,'シフト記号表 (2)'!$C$6:$L$47,10,FALSE))</f>
        <v/>
      </c>
      <c r="BB184" s="1945">
        <f>IF($BE$3="４週",SUM(W184:AX184),IF($BE$3="暦月",SUM(W184:BA184),""))</f>
        <v>0</v>
      </c>
      <c r="BC184" s="1953"/>
      <c r="BD184" s="1962">
        <f>IF($BE$3="４週",BB184/4,IF($BE$3="暦月",(BB184/($BE$8/7)),""))</f>
        <v>0</v>
      </c>
      <c r="BE184" s="1953"/>
      <c r="BF184" s="1973"/>
      <c r="BG184" s="1978"/>
      <c r="BH184" s="1978"/>
      <c r="BI184" s="1978"/>
      <c r="BJ184" s="1989"/>
    </row>
    <row r="185" spans="2:62" ht="20.25" customHeight="1">
      <c r="B185" s="1742">
        <f>B183+1</f>
        <v>86</v>
      </c>
      <c r="C185" s="1756"/>
      <c r="D185" s="1767"/>
      <c r="E185" s="1774"/>
      <c r="F185" s="1779"/>
      <c r="G185" s="1774"/>
      <c r="H185" s="1779"/>
      <c r="I185" s="1788"/>
      <c r="J185" s="1802"/>
      <c r="K185" s="1808"/>
      <c r="L185" s="1824"/>
      <c r="M185" s="1824"/>
      <c r="N185" s="1767"/>
      <c r="O185" s="1831"/>
      <c r="P185" s="1836"/>
      <c r="Q185" s="1836"/>
      <c r="R185" s="1836"/>
      <c r="S185" s="1847"/>
      <c r="T185" s="1857" t="s">
        <v>770</v>
      </c>
      <c r="U185" s="1864"/>
      <c r="V185" s="1875"/>
      <c r="W185" s="1886"/>
      <c r="X185" s="1898"/>
      <c r="Y185" s="1898"/>
      <c r="Z185" s="1898"/>
      <c r="AA185" s="1898"/>
      <c r="AB185" s="1898"/>
      <c r="AC185" s="1913"/>
      <c r="AD185" s="1886"/>
      <c r="AE185" s="1898"/>
      <c r="AF185" s="1898"/>
      <c r="AG185" s="1898"/>
      <c r="AH185" s="1898"/>
      <c r="AI185" s="1898"/>
      <c r="AJ185" s="1913"/>
      <c r="AK185" s="1886"/>
      <c r="AL185" s="1898"/>
      <c r="AM185" s="1898"/>
      <c r="AN185" s="1898"/>
      <c r="AO185" s="1898"/>
      <c r="AP185" s="1898"/>
      <c r="AQ185" s="1913"/>
      <c r="AR185" s="1886"/>
      <c r="AS185" s="1898"/>
      <c r="AT185" s="1898"/>
      <c r="AU185" s="1898"/>
      <c r="AV185" s="1898"/>
      <c r="AW185" s="1898"/>
      <c r="AX185" s="1913"/>
      <c r="AY185" s="1886"/>
      <c r="AZ185" s="1898"/>
      <c r="BA185" s="1937"/>
      <c r="BB185" s="1944"/>
      <c r="BC185" s="1952"/>
      <c r="BD185" s="1961"/>
      <c r="BE185" s="1967"/>
      <c r="BF185" s="1972"/>
      <c r="BG185" s="1977"/>
      <c r="BH185" s="1977"/>
      <c r="BI185" s="1977"/>
      <c r="BJ185" s="1988"/>
    </row>
    <row r="186" spans="2:62" ht="20.25" customHeight="1">
      <c r="B186" s="1743"/>
      <c r="C186" s="1757"/>
      <c r="D186" s="1768"/>
      <c r="E186" s="1776"/>
      <c r="F186" s="1781">
        <f>C185</f>
        <v>0</v>
      </c>
      <c r="G186" s="1776"/>
      <c r="H186" s="1781">
        <f>I185</f>
        <v>0</v>
      </c>
      <c r="I186" s="1789"/>
      <c r="J186" s="1803"/>
      <c r="K186" s="1809"/>
      <c r="L186" s="1825"/>
      <c r="M186" s="1825"/>
      <c r="N186" s="1768"/>
      <c r="O186" s="1831"/>
      <c r="P186" s="1836"/>
      <c r="Q186" s="1836"/>
      <c r="R186" s="1836"/>
      <c r="S186" s="1847"/>
      <c r="T186" s="1856" t="s">
        <v>128</v>
      </c>
      <c r="U186" s="1863"/>
      <c r="V186" s="1874"/>
      <c r="W186" s="1885" t="str">
        <f>IF(W185="","",VLOOKUP(W185,'シフト記号表 (2)'!$C$6:$L$47,10,FALSE))</f>
        <v/>
      </c>
      <c r="X186" s="1897" t="str">
        <f>IF(X185="","",VLOOKUP(X185,'シフト記号表 (2)'!$C$6:$L$47,10,FALSE))</f>
        <v/>
      </c>
      <c r="Y186" s="1897" t="str">
        <f>IF(Y185="","",VLOOKUP(Y185,'シフト記号表 (2)'!$C$6:$L$47,10,FALSE))</f>
        <v/>
      </c>
      <c r="Z186" s="1897" t="str">
        <f>IF(Z185="","",VLOOKUP(Z185,'シフト記号表 (2)'!$C$6:$L$47,10,FALSE))</f>
        <v/>
      </c>
      <c r="AA186" s="1897" t="str">
        <f>IF(AA185="","",VLOOKUP(AA185,'シフト記号表 (2)'!$C$6:$L$47,10,FALSE))</f>
        <v/>
      </c>
      <c r="AB186" s="1897" t="str">
        <f>IF(AB185="","",VLOOKUP(AB185,'シフト記号表 (2)'!$C$6:$L$47,10,FALSE))</f>
        <v/>
      </c>
      <c r="AC186" s="1912" t="str">
        <f>IF(AC185="","",VLOOKUP(AC185,'シフト記号表 (2)'!$C$6:$L$47,10,FALSE))</f>
        <v/>
      </c>
      <c r="AD186" s="1885" t="str">
        <f>IF(AD185="","",VLOOKUP(AD185,'シフト記号表 (2)'!$C$6:$L$47,10,FALSE))</f>
        <v/>
      </c>
      <c r="AE186" s="1897" t="str">
        <f>IF(AE185="","",VLOOKUP(AE185,'シフト記号表 (2)'!$C$6:$L$47,10,FALSE))</f>
        <v/>
      </c>
      <c r="AF186" s="1897" t="str">
        <f>IF(AF185="","",VLOOKUP(AF185,'シフト記号表 (2)'!$C$6:$L$47,10,FALSE))</f>
        <v/>
      </c>
      <c r="AG186" s="1897" t="str">
        <f>IF(AG185="","",VLOOKUP(AG185,'シフト記号表 (2)'!$C$6:$L$47,10,FALSE))</f>
        <v/>
      </c>
      <c r="AH186" s="1897" t="str">
        <f>IF(AH185="","",VLOOKUP(AH185,'シフト記号表 (2)'!$C$6:$L$47,10,FALSE))</f>
        <v/>
      </c>
      <c r="AI186" s="1897" t="str">
        <f>IF(AI185="","",VLOOKUP(AI185,'シフト記号表 (2)'!$C$6:$L$47,10,FALSE))</f>
        <v/>
      </c>
      <c r="AJ186" s="1912" t="str">
        <f>IF(AJ185="","",VLOOKUP(AJ185,'シフト記号表 (2)'!$C$6:$L$47,10,FALSE))</f>
        <v/>
      </c>
      <c r="AK186" s="1885" t="str">
        <f>IF(AK185="","",VLOOKUP(AK185,'シフト記号表 (2)'!$C$6:$L$47,10,FALSE))</f>
        <v/>
      </c>
      <c r="AL186" s="1897" t="str">
        <f>IF(AL185="","",VLOOKUP(AL185,'シフト記号表 (2)'!$C$6:$L$47,10,FALSE))</f>
        <v/>
      </c>
      <c r="AM186" s="1897" t="str">
        <f>IF(AM185="","",VLOOKUP(AM185,'シフト記号表 (2)'!$C$6:$L$47,10,FALSE))</f>
        <v/>
      </c>
      <c r="AN186" s="1897" t="str">
        <f>IF(AN185="","",VLOOKUP(AN185,'シフト記号表 (2)'!$C$6:$L$47,10,FALSE))</f>
        <v/>
      </c>
      <c r="AO186" s="1897" t="str">
        <f>IF(AO185="","",VLOOKUP(AO185,'シフト記号表 (2)'!$C$6:$L$47,10,FALSE))</f>
        <v/>
      </c>
      <c r="AP186" s="1897" t="str">
        <f>IF(AP185="","",VLOOKUP(AP185,'シフト記号表 (2)'!$C$6:$L$47,10,FALSE))</f>
        <v/>
      </c>
      <c r="AQ186" s="1912" t="str">
        <f>IF(AQ185="","",VLOOKUP(AQ185,'シフト記号表 (2)'!$C$6:$L$47,10,FALSE))</f>
        <v/>
      </c>
      <c r="AR186" s="1885" t="str">
        <f>IF(AR185="","",VLOOKUP(AR185,'シフト記号表 (2)'!$C$6:$L$47,10,FALSE))</f>
        <v/>
      </c>
      <c r="AS186" s="1897" t="str">
        <f>IF(AS185="","",VLOOKUP(AS185,'シフト記号表 (2)'!$C$6:$L$47,10,FALSE))</f>
        <v/>
      </c>
      <c r="AT186" s="1897" t="str">
        <f>IF(AT185="","",VLOOKUP(AT185,'シフト記号表 (2)'!$C$6:$L$47,10,FALSE))</f>
        <v/>
      </c>
      <c r="AU186" s="1897" t="str">
        <f>IF(AU185="","",VLOOKUP(AU185,'シフト記号表 (2)'!$C$6:$L$47,10,FALSE))</f>
        <v/>
      </c>
      <c r="AV186" s="1897" t="str">
        <f>IF(AV185="","",VLOOKUP(AV185,'シフト記号表 (2)'!$C$6:$L$47,10,FALSE))</f>
        <v/>
      </c>
      <c r="AW186" s="1897" t="str">
        <f>IF(AW185="","",VLOOKUP(AW185,'シフト記号表 (2)'!$C$6:$L$47,10,FALSE))</f>
        <v/>
      </c>
      <c r="AX186" s="1912" t="str">
        <f>IF(AX185="","",VLOOKUP(AX185,'シフト記号表 (2)'!$C$6:$L$47,10,FALSE))</f>
        <v/>
      </c>
      <c r="AY186" s="1885" t="str">
        <f>IF(AY185="","",VLOOKUP(AY185,'シフト記号表 (2)'!$C$6:$L$47,10,FALSE))</f>
        <v/>
      </c>
      <c r="AZ186" s="1897" t="str">
        <f>IF(AZ185="","",VLOOKUP(AZ185,'シフト記号表 (2)'!$C$6:$L$47,10,FALSE))</f>
        <v/>
      </c>
      <c r="BA186" s="1897" t="str">
        <f>IF(BA185="","",VLOOKUP(BA185,'シフト記号表 (2)'!$C$6:$L$47,10,FALSE))</f>
        <v/>
      </c>
      <c r="BB186" s="1945">
        <f>IF($BE$3="４週",SUM(W186:AX186),IF($BE$3="暦月",SUM(W186:BA186),""))</f>
        <v>0</v>
      </c>
      <c r="BC186" s="1953"/>
      <c r="BD186" s="1962">
        <f>IF($BE$3="４週",BB186/4,IF($BE$3="暦月",(BB186/($BE$8/7)),""))</f>
        <v>0</v>
      </c>
      <c r="BE186" s="1953"/>
      <c r="BF186" s="1973"/>
      <c r="BG186" s="1978"/>
      <c r="BH186" s="1978"/>
      <c r="BI186" s="1978"/>
      <c r="BJ186" s="1989"/>
    </row>
    <row r="187" spans="2:62" ht="20.25" customHeight="1">
      <c r="B187" s="1742">
        <f>B185+1</f>
        <v>87</v>
      </c>
      <c r="C187" s="1756"/>
      <c r="D187" s="1767"/>
      <c r="E187" s="1774"/>
      <c r="F187" s="1779"/>
      <c r="G187" s="1774"/>
      <c r="H187" s="1779"/>
      <c r="I187" s="1788"/>
      <c r="J187" s="1802"/>
      <c r="K187" s="1808"/>
      <c r="L187" s="1824"/>
      <c r="M187" s="1824"/>
      <c r="N187" s="1767"/>
      <c r="O187" s="1831"/>
      <c r="P187" s="1836"/>
      <c r="Q187" s="1836"/>
      <c r="R187" s="1836"/>
      <c r="S187" s="1847"/>
      <c r="T187" s="1857" t="s">
        <v>770</v>
      </c>
      <c r="U187" s="1864"/>
      <c r="V187" s="1875"/>
      <c r="W187" s="1886"/>
      <c r="X187" s="1898"/>
      <c r="Y187" s="1898"/>
      <c r="Z187" s="1898"/>
      <c r="AA187" s="1898"/>
      <c r="AB187" s="1898"/>
      <c r="AC187" s="1913"/>
      <c r="AD187" s="1886"/>
      <c r="AE187" s="1898"/>
      <c r="AF187" s="1898"/>
      <c r="AG187" s="1898"/>
      <c r="AH187" s="1898"/>
      <c r="AI187" s="1898"/>
      <c r="AJ187" s="1913"/>
      <c r="AK187" s="1886"/>
      <c r="AL187" s="1898"/>
      <c r="AM187" s="1898"/>
      <c r="AN187" s="1898"/>
      <c r="AO187" s="1898"/>
      <c r="AP187" s="1898"/>
      <c r="AQ187" s="1913"/>
      <c r="AR187" s="1886"/>
      <c r="AS187" s="1898"/>
      <c r="AT187" s="1898"/>
      <c r="AU187" s="1898"/>
      <c r="AV187" s="1898"/>
      <c r="AW187" s="1898"/>
      <c r="AX187" s="1913"/>
      <c r="AY187" s="1886"/>
      <c r="AZ187" s="1898"/>
      <c r="BA187" s="1937"/>
      <c r="BB187" s="1944"/>
      <c r="BC187" s="1952"/>
      <c r="BD187" s="1961"/>
      <c r="BE187" s="1967"/>
      <c r="BF187" s="1972"/>
      <c r="BG187" s="1977"/>
      <c r="BH187" s="1977"/>
      <c r="BI187" s="1977"/>
      <c r="BJ187" s="1988"/>
    </row>
    <row r="188" spans="2:62" ht="20.25" customHeight="1">
      <c r="B188" s="1743"/>
      <c r="C188" s="1757"/>
      <c r="D188" s="1768"/>
      <c r="E188" s="1776"/>
      <c r="F188" s="1781">
        <f>C187</f>
        <v>0</v>
      </c>
      <c r="G188" s="1776"/>
      <c r="H188" s="1781">
        <f>I187</f>
        <v>0</v>
      </c>
      <c r="I188" s="1789"/>
      <c r="J188" s="1803"/>
      <c r="K188" s="1809"/>
      <c r="L188" s="1825"/>
      <c r="M188" s="1825"/>
      <c r="N188" s="1768"/>
      <c r="O188" s="1831"/>
      <c r="P188" s="1836"/>
      <c r="Q188" s="1836"/>
      <c r="R188" s="1836"/>
      <c r="S188" s="1847"/>
      <c r="T188" s="1856" t="s">
        <v>128</v>
      </c>
      <c r="U188" s="1863"/>
      <c r="V188" s="1874"/>
      <c r="W188" s="1885" t="str">
        <f>IF(W187="","",VLOOKUP(W187,'シフト記号表 (2)'!$C$6:$L$47,10,FALSE))</f>
        <v/>
      </c>
      <c r="X188" s="1897" t="str">
        <f>IF(X187="","",VLOOKUP(X187,'シフト記号表 (2)'!$C$6:$L$47,10,FALSE))</f>
        <v/>
      </c>
      <c r="Y188" s="1897" t="str">
        <f>IF(Y187="","",VLOOKUP(Y187,'シフト記号表 (2)'!$C$6:$L$47,10,FALSE))</f>
        <v/>
      </c>
      <c r="Z188" s="1897" t="str">
        <f>IF(Z187="","",VLOOKUP(Z187,'シフト記号表 (2)'!$C$6:$L$47,10,FALSE))</f>
        <v/>
      </c>
      <c r="AA188" s="1897" t="str">
        <f>IF(AA187="","",VLOOKUP(AA187,'シフト記号表 (2)'!$C$6:$L$47,10,FALSE))</f>
        <v/>
      </c>
      <c r="AB188" s="1897" t="str">
        <f>IF(AB187="","",VLOOKUP(AB187,'シフト記号表 (2)'!$C$6:$L$47,10,FALSE))</f>
        <v/>
      </c>
      <c r="AC188" s="1912" t="str">
        <f>IF(AC187="","",VLOOKUP(AC187,'シフト記号表 (2)'!$C$6:$L$47,10,FALSE))</f>
        <v/>
      </c>
      <c r="AD188" s="1885" t="str">
        <f>IF(AD187="","",VLOOKUP(AD187,'シフト記号表 (2)'!$C$6:$L$47,10,FALSE))</f>
        <v/>
      </c>
      <c r="AE188" s="1897" t="str">
        <f>IF(AE187="","",VLOOKUP(AE187,'シフト記号表 (2)'!$C$6:$L$47,10,FALSE))</f>
        <v/>
      </c>
      <c r="AF188" s="1897" t="str">
        <f>IF(AF187="","",VLOOKUP(AF187,'シフト記号表 (2)'!$C$6:$L$47,10,FALSE))</f>
        <v/>
      </c>
      <c r="AG188" s="1897" t="str">
        <f>IF(AG187="","",VLOOKUP(AG187,'シフト記号表 (2)'!$C$6:$L$47,10,FALSE))</f>
        <v/>
      </c>
      <c r="AH188" s="1897" t="str">
        <f>IF(AH187="","",VLOOKUP(AH187,'シフト記号表 (2)'!$C$6:$L$47,10,FALSE))</f>
        <v/>
      </c>
      <c r="AI188" s="1897" t="str">
        <f>IF(AI187="","",VLOOKUP(AI187,'シフト記号表 (2)'!$C$6:$L$47,10,FALSE))</f>
        <v/>
      </c>
      <c r="AJ188" s="1912" t="str">
        <f>IF(AJ187="","",VLOOKUP(AJ187,'シフト記号表 (2)'!$C$6:$L$47,10,FALSE))</f>
        <v/>
      </c>
      <c r="AK188" s="1885" t="str">
        <f>IF(AK187="","",VLOOKUP(AK187,'シフト記号表 (2)'!$C$6:$L$47,10,FALSE))</f>
        <v/>
      </c>
      <c r="AL188" s="1897" t="str">
        <f>IF(AL187="","",VLOOKUP(AL187,'シフト記号表 (2)'!$C$6:$L$47,10,FALSE))</f>
        <v/>
      </c>
      <c r="AM188" s="1897" t="str">
        <f>IF(AM187="","",VLOOKUP(AM187,'シフト記号表 (2)'!$C$6:$L$47,10,FALSE))</f>
        <v/>
      </c>
      <c r="AN188" s="1897" t="str">
        <f>IF(AN187="","",VLOOKUP(AN187,'シフト記号表 (2)'!$C$6:$L$47,10,FALSE))</f>
        <v/>
      </c>
      <c r="AO188" s="1897" t="str">
        <f>IF(AO187="","",VLOOKUP(AO187,'シフト記号表 (2)'!$C$6:$L$47,10,FALSE))</f>
        <v/>
      </c>
      <c r="AP188" s="1897" t="str">
        <f>IF(AP187="","",VLOOKUP(AP187,'シフト記号表 (2)'!$C$6:$L$47,10,FALSE))</f>
        <v/>
      </c>
      <c r="AQ188" s="1912" t="str">
        <f>IF(AQ187="","",VLOOKUP(AQ187,'シフト記号表 (2)'!$C$6:$L$47,10,FALSE))</f>
        <v/>
      </c>
      <c r="AR188" s="1885" t="str">
        <f>IF(AR187="","",VLOOKUP(AR187,'シフト記号表 (2)'!$C$6:$L$47,10,FALSE))</f>
        <v/>
      </c>
      <c r="AS188" s="1897" t="str">
        <f>IF(AS187="","",VLOOKUP(AS187,'シフト記号表 (2)'!$C$6:$L$47,10,FALSE))</f>
        <v/>
      </c>
      <c r="AT188" s="1897" t="str">
        <f>IF(AT187="","",VLOOKUP(AT187,'シフト記号表 (2)'!$C$6:$L$47,10,FALSE))</f>
        <v/>
      </c>
      <c r="AU188" s="1897" t="str">
        <f>IF(AU187="","",VLOOKUP(AU187,'シフト記号表 (2)'!$C$6:$L$47,10,FALSE))</f>
        <v/>
      </c>
      <c r="AV188" s="1897" t="str">
        <f>IF(AV187="","",VLOOKUP(AV187,'シフト記号表 (2)'!$C$6:$L$47,10,FALSE))</f>
        <v/>
      </c>
      <c r="AW188" s="1897" t="str">
        <f>IF(AW187="","",VLOOKUP(AW187,'シフト記号表 (2)'!$C$6:$L$47,10,FALSE))</f>
        <v/>
      </c>
      <c r="AX188" s="1912" t="str">
        <f>IF(AX187="","",VLOOKUP(AX187,'シフト記号表 (2)'!$C$6:$L$47,10,FALSE))</f>
        <v/>
      </c>
      <c r="AY188" s="1885" t="str">
        <f>IF(AY187="","",VLOOKUP(AY187,'シフト記号表 (2)'!$C$6:$L$47,10,FALSE))</f>
        <v/>
      </c>
      <c r="AZ188" s="1897" t="str">
        <f>IF(AZ187="","",VLOOKUP(AZ187,'シフト記号表 (2)'!$C$6:$L$47,10,FALSE))</f>
        <v/>
      </c>
      <c r="BA188" s="1897" t="str">
        <f>IF(BA187="","",VLOOKUP(BA187,'シフト記号表 (2)'!$C$6:$L$47,10,FALSE))</f>
        <v/>
      </c>
      <c r="BB188" s="1945">
        <f>IF($BE$3="４週",SUM(W188:AX188),IF($BE$3="暦月",SUM(W188:BA188),""))</f>
        <v>0</v>
      </c>
      <c r="BC188" s="1953"/>
      <c r="BD188" s="1962">
        <f>IF($BE$3="４週",BB188/4,IF($BE$3="暦月",(BB188/($BE$8/7)),""))</f>
        <v>0</v>
      </c>
      <c r="BE188" s="1953"/>
      <c r="BF188" s="1973"/>
      <c r="BG188" s="1978"/>
      <c r="BH188" s="1978"/>
      <c r="BI188" s="1978"/>
      <c r="BJ188" s="1989"/>
    </row>
    <row r="189" spans="2:62" ht="20.25" customHeight="1">
      <c r="B189" s="1742">
        <f>B187+1</f>
        <v>88</v>
      </c>
      <c r="C189" s="1756"/>
      <c r="D189" s="1767"/>
      <c r="E189" s="1774"/>
      <c r="F189" s="1779"/>
      <c r="G189" s="1774"/>
      <c r="H189" s="1779"/>
      <c r="I189" s="1788"/>
      <c r="J189" s="1802"/>
      <c r="K189" s="1808"/>
      <c r="L189" s="1824"/>
      <c r="M189" s="1824"/>
      <c r="N189" s="1767"/>
      <c r="O189" s="1831"/>
      <c r="P189" s="1836"/>
      <c r="Q189" s="1836"/>
      <c r="R189" s="1836"/>
      <c r="S189" s="1847"/>
      <c r="T189" s="1857" t="s">
        <v>770</v>
      </c>
      <c r="U189" s="1864"/>
      <c r="V189" s="1875"/>
      <c r="W189" s="1886"/>
      <c r="X189" s="1898"/>
      <c r="Y189" s="1898"/>
      <c r="Z189" s="1898"/>
      <c r="AA189" s="1898"/>
      <c r="AB189" s="1898"/>
      <c r="AC189" s="1913"/>
      <c r="AD189" s="1886"/>
      <c r="AE189" s="1898"/>
      <c r="AF189" s="1898"/>
      <c r="AG189" s="1898"/>
      <c r="AH189" s="1898"/>
      <c r="AI189" s="1898"/>
      <c r="AJ189" s="1913"/>
      <c r="AK189" s="1886"/>
      <c r="AL189" s="1898"/>
      <c r="AM189" s="1898"/>
      <c r="AN189" s="1898"/>
      <c r="AO189" s="1898"/>
      <c r="AP189" s="1898"/>
      <c r="AQ189" s="1913"/>
      <c r="AR189" s="1886"/>
      <c r="AS189" s="1898"/>
      <c r="AT189" s="1898"/>
      <c r="AU189" s="1898"/>
      <c r="AV189" s="1898"/>
      <c r="AW189" s="1898"/>
      <c r="AX189" s="1913"/>
      <c r="AY189" s="1886"/>
      <c r="AZ189" s="1898"/>
      <c r="BA189" s="1937"/>
      <c r="BB189" s="1944"/>
      <c r="BC189" s="1952"/>
      <c r="BD189" s="1961"/>
      <c r="BE189" s="1967"/>
      <c r="BF189" s="1972"/>
      <c r="BG189" s="1977"/>
      <c r="BH189" s="1977"/>
      <c r="BI189" s="1977"/>
      <c r="BJ189" s="1988"/>
    </row>
    <row r="190" spans="2:62" ht="20.25" customHeight="1">
      <c r="B190" s="1743"/>
      <c r="C190" s="1757"/>
      <c r="D190" s="1768"/>
      <c r="E190" s="1776"/>
      <c r="F190" s="1781">
        <f>C189</f>
        <v>0</v>
      </c>
      <c r="G190" s="1776"/>
      <c r="H190" s="1781">
        <f>I189</f>
        <v>0</v>
      </c>
      <c r="I190" s="1789"/>
      <c r="J190" s="1803"/>
      <c r="K190" s="1809"/>
      <c r="L190" s="1825"/>
      <c r="M190" s="1825"/>
      <c r="N190" s="1768"/>
      <c r="O190" s="1831"/>
      <c r="P190" s="1836"/>
      <c r="Q190" s="1836"/>
      <c r="R190" s="1836"/>
      <c r="S190" s="1847"/>
      <c r="T190" s="1856" t="s">
        <v>128</v>
      </c>
      <c r="U190" s="1863"/>
      <c r="V190" s="1874"/>
      <c r="W190" s="1885" t="str">
        <f>IF(W189="","",VLOOKUP(W189,'シフト記号表 (2)'!$C$6:$L$47,10,FALSE))</f>
        <v/>
      </c>
      <c r="X190" s="1897" t="str">
        <f>IF(X189="","",VLOOKUP(X189,'シフト記号表 (2)'!$C$6:$L$47,10,FALSE))</f>
        <v/>
      </c>
      <c r="Y190" s="1897" t="str">
        <f>IF(Y189="","",VLOOKUP(Y189,'シフト記号表 (2)'!$C$6:$L$47,10,FALSE))</f>
        <v/>
      </c>
      <c r="Z190" s="1897" t="str">
        <f>IF(Z189="","",VLOOKUP(Z189,'シフト記号表 (2)'!$C$6:$L$47,10,FALSE))</f>
        <v/>
      </c>
      <c r="AA190" s="1897" t="str">
        <f>IF(AA189="","",VLOOKUP(AA189,'シフト記号表 (2)'!$C$6:$L$47,10,FALSE))</f>
        <v/>
      </c>
      <c r="AB190" s="1897" t="str">
        <f>IF(AB189="","",VLOOKUP(AB189,'シフト記号表 (2)'!$C$6:$L$47,10,FALSE))</f>
        <v/>
      </c>
      <c r="AC190" s="1912" t="str">
        <f>IF(AC189="","",VLOOKUP(AC189,'シフト記号表 (2)'!$C$6:$L$47,10,FALSE))</f>
        <v/>
      </c>
      <c r="AD190" s="1885" t="str">
        <f>IF(AD189="","",VLOOKUP(AD189,'シフト記号表 (2)'!$C$6:$L$47,10,FALSE))</f>
        <v/>
      </c>
      <c r="AE190" s="1897" t="str">
        <f>IF(AE189="","",VLOOKUP(AE189,'シフト記号表 (2)'!$C$6:$L$47,10,FALSE))</f>
        <v/>
      </c>
      <c r="AF190" s="1897" t="str">
        <f>IF(AF189="","",VLOOKUP(AF189,'シフト記号表 (2)'!$C$6:$L$47,10,FALSE))</f>
        <v/>
      </c>
      <c r="AG190" s="1897" t="str">
        <f>IF(AG189="","",VLOOKUP(AG189,'シフト記号表 (2)'!$C$6:$L$47,10,FALSE))</f>
        <v/>
      </c>
      <c r="AH190" s="1897" t="str">
        <f>IF(AH189="","",VLOOKUP(AH189,'シフト記号表 (2)'!$C$6:$L$47,10,FALSE))</f>
        <v/>
      </c>
      <c r="AI190" s="1897" t="str">
        <f>IF(AI189="","",VLOOKUP(AI189,'シフト記号表 (2)'!$C$6:$L$47,10,FALSE))</f>
        <v/>
      </c>
      <c r="AJ190" s="1912" t="str">
        <f>IF(AJ189="","",VLOOKUP(AJ189,'シフト記号表 (2)'!$C$6:$L$47,10,FALSE))</f>
        <v/>
      </c>
      <c r="AK190" s="1885" t="str">
        <f>IF(AK189="","",VLOOKUP(AK189,'シフト記号表 (2)'!$C$6:$L$47,10,FALSE))</f>
        <v/>
      </c>
      <c r="AL190" s="1897" t="str">
        <f>IF(AL189="","",VLOOKUP(AL189,'シフト記号表 (2)'!$C$6:$L$47,10,FALSE))</f>
        <v/>
      </c>
      <c r="AM190" s="1897" t="str">
        <f>IF(AM189="","",VLOOKUP(AM189,'シフト記号表 (2)'!$C$6:$L$47,10,FALSE))</f>
        <v/>
      </c>
      <c r="AN190" s="1897" t="str">
        <f>IF(AN189="","",VLOOKUP(AN189,'シフト記号表 (2)'!$C$6:$L$47,10,FALSE))</f>
        <v/>
      </c>
      <c r="AO190" s="1897" t="str">
        <f>IF(AO189="","",VLOOKUP(AO189,'シフト記号表 (2)'!$C$6:$L$47,10,FALSE))</f>
        <v/>
      </c>
      <c r="AP190" s="1897" t="str">
        <f>IF(AP189="","",VLOOKUP(AP189,'シフト記号表 (2)'!$C$6:$L$47,10,FALSE))</f>
        <v/>
      </c>
      <c r="AQ190" s="1912" t="str">
        <f>IF(AQ189="","",VLOOKUP(AQ189,'シフト記号表 (2)'!$C$6:$L$47,10,FALSE))</f>
        <v/>
      </c>
      <c r="AR190" s="1885" t="str">
        <f>IF(AR189="","",VLOOKUP(AR189,'シフト記号表 (2)'!$C$6:$L$47,10,FALSE))</f>
        <v/>
      </c>
      <c r="AS190" s="1897" t="str">
        <f>IF(AS189="","",VLOOKUP(AS189,'シフト記号表 (2)'!$C$6:$L$47,10,FALSE))</f>
        <v/>
      </c>
      <c r="AT190" s="1897" t="str">
        <f>IF(AT189="","",VLOOKUP(AT189,'シフト記号表 (2)'!$C$6:$L$47,10,FALSE))</f>
        <v/>
      </c>
      <c r="AU190" s="1897" t="str">
        <f>IF(AU189="","",VLOOKUP(AU189,'シフト記号表 (2)'!$C$6:$L$47,10,FALSE))</f>
        <v/>
      </c>
      <c r="AV190" s="1897" t="str">
        <f>IF(AV189="","",VLOOKUP(AV189,'シフト記号表 (2)'!$C$6:$L$47,10,FALSE))</f>
        <v/>
      </c>
      <c r="AW190" s="1897" t="str">
        <f>IF(AW189="","",VLOOKUP(AW189,'シフト記号表 (2)'!$C$6:$L$47,10,FALSE))</f>
        <v/>
      </c>
      <c r="AX190" s="1912" t="str">
        <f>IF(AX189="","",VLOOKUP(AX189,'シフト記号表 (2)'!$C$6:$L$47,10,FALSE))</f>
        <v/>
      </c>
      <c r="AY190" s="1885" t="str">
        <f>IF(AY189="","",VLOOKUP(AY189,'シフト記号表 (2)'!$C$6:$L$47,10,FALSE))</f>
        <v/>
      </c>
      <c r="AZ190" s="1897" t="str">
        <f>IF(AZ189="","",VLOOKUP(AZ189,'シフト記号表 (2)'!$C$6:$L$47,10,FALSE))</f>
        <v/>
      </c>
      <c r="BA190" s="1897" t="str">
        <f>IF(BA189="","",VLOOKUP(BA189,'シフト記号表 (2)'!$C$6:$L$47,10,FALSE))</f>
        <v/>
      </c>
      <c r="BB190" s="1945">
        <f>IF($BE$3="４週",SUM(W190:AX190),IF($BE$3="暦月",SUM(W190:BA190),""))</f>
        <v>0</v>
      </c>
      <c r="BC190" s="1953"/>
      <c r="BD190" s="1962">
        <f>IF($BE$3="４週",BB190/4,IF($BE$3="暦月",(BB190/($BE$8/7)),""))</f>
        <v>0</v>
      </c>
      <c r="BE190" s="1953"/>
      <c r="BF190" s="1973"/>
      <c r="BG190" s="1978"/>
      <c r="BH190" s="1978"/>
      <c r="BI190" s="1978"/>
      <c r="BJ190" s="1989"/>
    </row>
    <row r="191" spans="2:62" ht="20.25" customHeight="1">
      <c r="B191" s="1742">
        <f>B189+1</f>
        <v>89</v>
      </c>
      <c r="C191" s="1756"/>
      <c r="D191" s="1767"/>
      <c r="E191" s="1774"/>
      <c r="F191" s="1779"/>
      <c r="G191" s="1774"/>
      <c r="H191" s="1779"/>
      <c r="I191" s="1788"/>
      <c r="J191" s="1802"/>
      <c r="K191" s="1808"/>
      <c r="L191" s="1824"/>
      <c r="M191" s="1824"/>
      <c r="N191" s="1767"/>
      <c r="O191" s="1831"/>
      <c r="P191" s="1836"/>
      <c r="Q191" s="1836"/>
      <c r="R191" s="1836"/>
      <c r="S191" s="1847"/>
      <c r="T191" s="1857" t="s">
        <v>770</v>
      </c>
      <c r="U191" s="1864"/>
      <c r="V191" s="1875"/>
      <c r="W191" s="1886"/>
      <c r="X191" s="1898"/>
      <c r="Y191" s="1898"/>
      <c r="Z191" s="1898"/>
      <c r="AA191" s="1898"/>
      <c r="AB191" s="1898"/>
      <c r="AC191" s="1913"/>
      <c r="AD191" s="1886"/>
      <c r="AE191" s="1898"/>
      <c r="AF191" s="1898"/>
      <c r="AG191" s="1898"/>
      <c r="AH191" s="1898"/>
      <c r="AI191" s="1898"/>
      <c r="AJ191" s="1913"/>
      <c r="AK191" s="1886"/>
      <c r="AL191" s="1898"/>
      <c r="AM191" s="1898"/>
      <c r="AN191" s="1898"/>
      <c r="AO191" s="1898"/>
      <c r="AP191" s="1898"/>
      <c r="AQ191" s="1913"/>
      <c r="AR191" s="1886"/>
      <c r="AS191" s="1898"/>
      <c r="AT191" s="1898"/>
      <c r="AU191" s="1898"/>
      <c r="AV191" s="1898"/>
      <c r="AW191" s="1898"/>
      <c r="AX191" s="1913"/>
      <c r="AY191" s="1886"/>
      <c r="AZ191" s="1898"/>
      <c r="BA191" s="1937"/>
      <c r="BB191" s="1944"/>
      <c r="BC191" s="1952"/>
      <c r="BD191" s="1961"/>
      <c r="BE191" s="1967"/>
      <c r="BF191" s="1972"/>
      <c r="BG191" s="1977"/>
      <c r="BH191" s="1977"/>
      <c r="BI191" s="1977"/>
      <c r="BJ191" s="1988"/>
    </row>
    <row r="192" spans="2:62" ht="20.25" customHeight="1">
      <c r="B192" s="1743"/>
      <c r="C192" s="1757"/>
      <c r="D192" s="1768"/>
      <c r="E192" s="1776"/>
      <c r="F192" s="1781">
        <f>C191</f>
        <v>0</v>
      </c>
      <c r="G192" s="1776"/>
      <c r="H192" s="1781">
        <f>I191</f>
        <v>0</v>
      </c>
      <c r="I192" s="1789"/>
      <c r="J192" s="1803"/>
      <c r="K192" s="1809"/>
      <c r="L192" s="1825"/>
      <c r="M192" s="1825"/>
      <c r="N192" s="1768"/>
      <c r="O192" s="1831"/>
      <c r="P192" s="1836"/>
      <c r="Q192" s="1836"/>
      <c r="R192" s="1836"/>
      <c r="S192" s="1847"/>
      <c r="T192" s="1856" t="s">
        <v>128</v>
      </c>
      <c r="U192" s="1863"/>
      <c r="V192" s="1874"/>
      <c r="W192" s="1885" t="str">
        <f>IF(W191="","",VLOOKUP(W191,'シフト記号表 (2)'!$C$6:$L$47,10,FALSE))</f>
        <v/>
      </c>
      <c r="X192" s="1897" t="str">
        <f>IF(X191="","",VLOOKUP(X191,'シフト記号表 (2)'!$C$6:$L$47,10,FALSE))</f>
        <v/>
      </c>
      <c r="Y192" s="1897" t="str">
        <f>IF(Y191="","",VLOOKUP(Y191,'シフト記号表 (2)'!$C$6:$L$47,10,FALSE))</f>
        <v/>
      </c>
      <c r="Z192" s="1897" t="str">
        <f>IF(Z191="","",VLOOKUP(Z191,'シフト記号表 (2)'!$C$6:$L$47,10,FALSE))</f>
        <v/>
      </c>
      <c r="AA192" s="1897" t="str">
        <f>IF(AA191="","",VLOOKUP(AA191,'シフト記号表 (2)'!$C$6:$L$47,10,FALSE))</f>
        <v/>
      </c>
      <c r="AB192" s="1897" t="str">
        <f>IF(AB191="","",VLOOKUP(AB191,'シフト記号表 (2)'!$C$6:$L$47,10,FALSE))</f>
        <v/>
      </c>
      <c r="AC192" s="1912" t="str">
        <f>IF(AC191="","",VLOOKUP(AC191,'シフト記号表 (2)'!$C$6:$L$47,10,FALSE))</f>
        <v/>
      </c>
      <c r="AD192" s="1885" t="str">
        <f>IF(AD191="","",VLOOKUP(AD191,'シフト記号表 (2)'!$C$6:$L$47,10,FALSE))</f>
        <v/>
      </c>
      <c r="AE192" s="1897" t="str">
        <f>IF(AE191="","",VLOOKUP(AE191,'シフト記号表 (2)'!$C$6:$L$47,10,FALSE))</f>
        <v/>
      </c>
      <c r="AF192" s="1897" t="str">
        <f>IF(AF191="","",VLOOKUP(AF191,'シフト記号表 (2)'!$C$6:$L$47,10,FALSE))</f>
        <v/>
      </c>
      <c r="AG192" s="1897" t="str">
        <f>IF(AG191="","",VLOOKUP(AG191,'シフト記号表 (2)'!$C$6:$L$47,10,FALSE))</f>
        <v/>
      </c>
      <c r="AH192" s="1897" t="str">
        <f>IF(AH191="","",VLOOKUP(AH191,'シフト記号表 (2)'!$C$6:$L$47,10,FALSE))</f>
        <v/>
      </c>
      <c r="AI192" s="1897" t="str">
        <f>IF(AI191="","",VLOOKUP(AI191,'シフト記号表 (2)'!$C$6:$L$47,10,FALSE))</f>
        <v/>
      </c>
      <c r="AJ192" s="1912" t="str">
        <f>IF(AJ191="","",VLOOKUP(AJ191,'シフト記号表 (2)'!$C$6:$L$47,10,FALSE))</f>
        <v/>
      </c>
      <c r="AK192" s="1885" t="str">
        <f>IF(AK191="","",VLOOKUP(AK191,'シフト記号表 (2)'!$C$6:$L$47,10,FALSE))</f>
        <v/>
      </c>
      <c r="AL192" s="1897" t="str">
        <f>IF(AL191="","",VLOOKUP(AL191,'シフト記号表 (2)'!$C$6:$L$47,10,FALSE))</f>
        <v/>
      </c>
      <c r="AM192" s="1897" t="str">
        <f>IF(AM191="","",VLOOKUP(AM191,'シフト記号表 (2)'!$C$6:$L$47,10,FALSE))</f>
        <v/>
      </c>
      <c r="AN192" s="1897" t="str">
        <f>IF(AN191="","",VLOOKUP(AN191,'シフト記号表 (2)'!$C$6:$L$47,10,FALSE))</f>
        <v/>
      </c>
      <c r="AO192" s="1897" t="str">
        <f>IF(AO191="","",VLOOKUP(AO191,'シフト記号表 (2)'!$C$6:$L$47,10,FALSE))</f>
        <v/>
      </c>
      <c r="AP192" s="1897" t="str">
        <f>IF(AP191="","",VLOOKUP(AP191,'シフト記号表 (2)'!$C$6:$L$47,10,FALSE))</f>
        <v/>
      </c>
      <c r="AQ192" s="1912" t="str">
        <f>IF(AQ191="","",VLOOKUP(AQ191,'シフト記号表 (2)'!$C$6:$L$47,10,FALSE))</f>
        <v/>
      </c>
      <c r="AR192" s="1885" t="str">
        <f>IF(AR191="","",VLOOKUP(AR191,'シフト記号表 (2)'!$C$6:$L$47,10,FALSE))</f>
        <v/>
      </c>
      <c r="AS192" s="1897" t="str">
        <f>IF(AS191="","",VLOOKUP(AS191,'シフト記号表 (2)'!$C$6:$L$47,10,FALSE))</f>
        <v/>
      </c>
      <c r="AT192" s="1897" t="str">
        <f>IF(AT191="","",VLOOKUP(AT191,'シフト記号表 (2)'!$C$6:$L$47,10,FALSE))</f>
        <v/>
      </c>
      <c r="AU192" s="1897" t="str">
        <f>IF(AU191="","",VLOOKUP(AU191,'シフト記号表 (2)'!$C$6:$L$47,10,FALSE))</f>
        <v/>
      </c>
      <c r="AV192" s="1897" t="str">
        <f>IF(AV191="","",VLOOKUP(AV191,'シフト記号表 (2)'!$C$6:$L$47,10,FALSE))</f>
        <v/>
      </c>
      <c r="AW192" s="1897" t="str">
        <f>IF(AW191="","",VLOOKUP(AW191,'シフト記号表 (2)'!$C$6:$L$47,10,FALSE))</f>
        <v/>
      </c>
      <c r="AX192" s="1912" t="str">
        <f>IF(AX191="","",VLOOKUP(AX191,'シフト記号表 (2)'!$C$6:$L$47,10,FALSE))</f>
        <v/>
      </c>
      <c r="AY192" s="1885" t="str">
        <f>IF(AY191="","",VLOOKUP(AY191,'シフト記号表 (2)'!$C$6:$L$47,10,FALSE))</f>
        <v/>
      </c>
      <c r="AZ192" s="1897" t="str">
        <f>IF(AZ191="","",VLOOKUP(AZ191,'シフト記号表 (2)'!$C$6:$L$47,10,FALSE))</f>
        <v/>
      </c>
      <c r="BA192" s="1897" t="str">
        <f>IF(BA191="","",VLOOKUP(BA191,'シフト記号表 (2)'!$C$6:$L$47,10,FALSE))</f>
        <v/>
      </c>
      <c r="BB192" s="1945">
        <f>IF($BE$3="４週",SUM(W192:AX192),IF($BE$3="暦月",SUM(W192:BA192),""))</f>
        <v>0</v>
      </c>
      <c r="BC192" s="1953"/>
      <c r="BD192" s="1962">
        <f>IF($BE$3="４週",BB192/4,IF($BE$3="暦月",(BB192/($BE$8/7)),""))</f>
        <v>0</v>
      </c>
      <c r="BE192" s="1953"/>
      <c r="BF192" s="1973"/>
      <c r="BG192" s="1978"/>
      <c r="BH192" s="1978"/>
      <c r="BI192" s="1978"/>
      <c r="BJ192" s="1989"/>
    </row>
    <row r="193" spans="2:62" ht="20.25" customHeight="1">
      <c r="B193" s="1742">
        <f>B191+1</f>
        <v>90</v>
      </c>
      <c r="C193" s="1756"/>
      <c r="D193" s="1767"/>
      <c r="E193" s="1774"/>
      <c r="F193" s="1779"/>
      <c r="G193" s="1774"/>
      <c r="H193" s="1779"/>
      <c r="I193" s="1788"/>
      <c r="J193" s="1802"/>
      <c r="K193" s="1808"/>
      <c r="L193" s="1824"/>
      <c r="M193" s="1824"/>
      <c r="N193" s="1767"/>
      <c r="O193" s="1831"/>
      <c r="P193" s="1836"/>
      <c r="Q193" s="1836"/>
      <c r="R193" s="1836"/>
      <c r="S193" s="1847"/>
      <c r="T193" s="1857" t="s">
        <v>770</v>
      </c>
      <c r="U193" s="1864"/>
      <c r="V193" s="1875"/>
      <c r="W193" s="1886"/>
      <c r="X193" s="1898"/>
      <c r="Y193" s="1898"/>
      <c r="Z193" s="1898"/>
      <c r="AA193" s="1898"/>
      <c r="AB193" s="1898"/>
      <c r="AC193" s="1913"/>
      <c r="AD193" s="1886"/>
      <c r="AE193" s="1898"/>
      <c r="AF193" s="1898"/>
      <c r="AG193" s="1898"/>
      <c r="AH193" s="1898"/>
      <c r="AI193" s="1898"/>
      <c r="AJ193" s="1913"/>
      <c r="AK193" s="1886"/>
      <c r="AL193" s="1898"/>
      <c r="AM193" s="1898"/>
      <c r="AN193" s="1898"/>
      <c r="AO193" s="1898"/>
      <c r="AP193" s="1898"/>
      <c r="AQ193" s="1913"/>
      <c r="AR193" s="1886"/>
      <c r="AS193" s="1898"/>
      <c r="AT193" s="1898"/>
      <c r="AU193" s="1898"/>
      <c r="AV193" s="1898"/>
      <c r="AW193" s="1898"/>
      <c r="AX193" s="1913"/>
      <c r="AY193" s="1886"/>
      <c r="AZ193" s="1898"/>
      <c r="BA193" s="1937"/>
      <c r="BB193" s="1944"/>
      <c r="BC193" s="1952"/>
      <c r="BD193" s="1961"/>
      <c r="BE193" s="1967"/>
      <c r="BF193" s="1972"/>
      <c r="BG193" s="1977"/>
      <c r="BH193" s="1977"/>
      <c r="BI193" s="1977"/>
      <c r="BJ193" s="1988"/>
    </row>
    <row r="194" spans="2:62" ht="20.25" customHeight="1">
      <c r="B194" s="1743"/>
      <c r="C194" s="1757"/>
      <c r="D194" s="1768"/>
      <c r="E194" s="1776"/>
      <c r="F194" s="1781">
        <f>C193</f>
        <v>0</v>
      </c>
      <c r="G194" s="1776"/>
      <c r="H194" s="1781">
        <f>I193</f>
        <v>0</v>
      </c>
      <c r="I194" s="1789"/>
      <c r="J194" s="1803"/>
      <c r="K194" s="1809"/>
      <c r="L194" s="1825"/>
      <c r="M194" s="1825"/>
      <c r="N194" s="1768"/>
      <c r="O194" s="1831"/>
      <c r="P194" s="1836"/>
      <c r="Q194" s="1836"/>
      <c r="R194" s="1836"/>
      <c r="S194" s="1847"/>
      <c r="T194" s="1856" t="s">
        <v>128</v>
      </c>
      <c r="U194" s="1863"/>
      <c r="V194" s="1874"/>
      <c r="W194" s="1885" t="str">
        <f>IF(W193="","",VLOOKUP(W193,'シフト記号表 (2)'!$C$6:$L$47,10,FALSE))</f>
        <v/>
      </c>
      <c r="X194" s="1897" t="str">
        <f>IF(X193="","",VLOOKUP(X193,'シフト記号表 (2)'!$C$6:$L$47,10,FALSE))</f>
        <v/>
      </c>
      <c r="Y194" s="1897" t="str">
        <f>IF(Y193="","",VLOOKUP(Y193,'シフト記号表 (2)'!$C$6:$L$47,10,FALSE))</f>
        <v/>
      </c>
      <c r="Z194" s="1897" t="str">
        <f>IF(Z193="","",VLOOKUP(Z193,'シフト記号表 (2)'!$C$6:$L$47,10,FALSE))</f>
        <v/>
      </c>
      <c r="AA194" s="1897" t="str">
        <f>IF(AA193="","",VLOOKUP(AA193,'シフト記号表 (2)'!$C$6:$L$47,10,FALSE))</f>
        <v/>
      </c>
      <c r="AB194" s="1897" t="str">
        <f>IF(AB193="","",VLOOKUP(AB193,'シフト記号表 (2)'!$C$6:$L$47,10,FALSE))</f>
        <v/>
      </c>
      <c r="AC194" s="1912" t="str">
        <f>IF(AC193="","",VLOOKUP(AC193,'シフト記号表 (2)'!$C$6:$L$47,10,FALSE))</f>
        <v/>
      </c>
      <c r="AD194" s="1885" t="str">
        <f>IF(AD193="","",VLOOKUP(AD193,'シフト記号表 (2)'!$C$6:$L$47,10,FALSE))</f>
        <v/>
      </c>
      <c r="AE194" s="1897" t="str">
        <f>IF(AE193="","",VLOOKUP(AE193,'シフト記号表 (2)'!$C$6:$L$47,10,FALSE))</f>
        <v/>
      </c>
      <c r="AF194" s="1897" t="str">
        <f>IF(AF193="","",VLOOKUP(AF193,'シフト記号表 (2)'!$C$6:$L$47,10,FALSE))</f>
        <v/>
      </c>
      <c r="AG194" s="1897" t="str">
        <f>IF(AG193="","",VLOOKUP(AG193,'シフト記号表 (2)'!$C$6:$L$47,10,FALSE))</f>
        <v/>
      </c>
      <c r="AH194" s="1897" t="str">
        <f>IF(AH193="","",VLOOKUP(AH193,'シフト記号表 (2)'!$C$6:$L$47,10,FALSE))</f>
        <v/>
      </c>
      <c r="AI194" s="1897" t="str">
        <f>IF(AI193="","",VLOOKUP(AI193,'シフト記号表 (2)'!$C$6:$L$47,10,FALSE))</f>
        <v/>
      </c>
      <c r="AJ194" s="1912" t="str">
        <f>IF(AJ193="","",VLOOKUP(AJ193,'シフト記号表 (2)'!$C$6:$L$47,10,FALSE))</f>
        <v/>
      </c>
      <c r="AK194" s="1885" t="str">
        <f>IF(AK193="","",VLOOKUP(AK193,'シフト記号表 (2)'!$C$6:$L$47,10,FALSE))</f>
        <v/>
      </c>
      <c r="AL194" s="1897" t="str">
        <f>IF(AL193="","",VLOOKUP(AL193,'シフト記号表 (2)'!$C$6:$L$47,10,FALSE))</f>
        <v/>
      </c>
      <c r="AM194" s="1897" t="str">
        <f>IF(AM193="","",VLOOKUP(AM193,'シフト記号表 (2)'!$C$6:$L$47,10,FALSE))</f>
        <v/>
      </c>
      <c r="AN194" s="1897" t="str">
        <f>IF(AN193="","",VLOOKUP(AN193,'シフト記号表 (2)'!$C$6:$L$47,10,FALSE))</f>
        <v/>
      </c>
      <c r="AO194" s="1897" t="str">
        <f>IF(AO193="","",VLOOKUP(AO193,'シフト記号表 (2)'!$C$6:$L$47,10,FALSE))</f>
        <v/>
      </c>
      <c r="AP194" s="1897" t="str">
        <f>IF(AP193="","",VLOOKUP(AP193,'シフト記号表 (2)'!$C$6:$L$47,10,FALSE))</f>
        <v/>
      </c>
      <c r="AQ194" s="1912" t="str">
        <f>IF(AQ193="","",VLOOKUP(AQ193,'シフト記号表 (2)'!$C$6:$L$47,10,FALSE))</f>
        <v/>
      </c>
      <c r="AR194" s="1885" t="str">
        <f>IF(AR193="","",VLOOKUP(AR193,'シフト記号表 (2)'!$C$6:$L$47,10,FALSE))</f>
        <v/>
      </c>
      <c r="AS194" s="1897" t="str">
        <f>IF(AS193="","",VLOOKUP(AS193,'シフト記号表 (2)'!$C$6:$L$47,10,FALSE))</f>
        <v/>
      </c>
      <c r="AT194" s="1897" t="str">
        <f>IF(AT193="","",VLOOKUP(AT193,'シフト記号表 (2)'!$C$6:$L$47,10,FALSE))</f>
        <v/>
      </c>
      <c r="AU194" s="1897" t="str">
        <f>IF(AU193="","",VLOOKUP(AU193,'シフト記号表 (2)'!$C$6:$L$47,10,FALSE))</f>
        <v/>
      </c>
      <c r="AV194" s="1897" t="str">
        <f>IF(AV193="","",VLOOKUP(AV193,'シフト記号表 (2)'!$C$6:$L$47,10,FALSE))</f>
        <v/>
      </c>
      <c r="AW194" s="1897" t="str">
        <f>IF(AW193="","",VLOOKUP(AW193,'シフト記号表 (2)'!$C$6:$L$47,10,FALSE))</f>
        <v/>
      </c>
      <c r="AX194" s="1912" t="str">
        <f>IF(AX193="","",VLOOKUP(AX193,'シフト記号表 (2)'!$C$6:$L$47,10,FALSE))</f>
        <v/>
      </c>
      <c r="AY194" s="1885" t="str">
        <f>IF(AY193="","",VLOOKUP(AY193,'シフト記号表 (2)'!$C$6:$L$47,10,FALSE))</f>
        <v/>
      </c>
      <c r="AZ194" s="1897" t="str">
        <f>IF(AZ193="","",VLOOKUP(AZ193,'シフト記号表 (2)'!$C$6:$L$47,10,FALSE))</f>
        <v/>
      </c>
      <c r="BA194" s="1897" t="str">
        <f>IF(BA193="","",VLOOKUP(BA193,'シフト記号表 (2)'!$C$6:$L$47,10,FALSE))</f>
        <v/>
      </c>
      <c r="BB194" s="1945">
        <f>IF($BE$3="４週",SUM(W194:AX194),IF($BE$3="暦月",SUM(W194:BA194),""))</f>
        <v>0</v>
      </c>
      <c r="BC194" s="1953"/>
      <c r="BD194" s="1962">
        <f>IF($BE$3="４週",BB194/4,IF($BE$3="暦月",(BB194/($BE$8/7)),""))</f>
        <v>0</v>
      </c>
      <c r="BE194" s="1953"/>
      <c r="BF194" s="1973"/>
      <c r="BG194" s="1978"/>
      <c r="BH194" s="1978"/>
      <c r="BI194" s="1978"/>
      <c r="BJ194" s="1989"/>
    </row>
    <row r="195" spans="2:62" ht="20.25" customHeight="1">
      <c r="B195" s="1742">
        <f>B193+1</f>
        <v>91</v>
      </c>
      <c r="C195" s="1756"/>
      <c r="D195" s="1767"/>
      <c r="E195" s="1774"/>
      <c r="F195" s="1779"/>
      <c r="G195" s="1774"/>
      <c r="H195" s="1779"/>
      <c r="I195" s="1788"/>
      <c r="J195" s="1802"/>
      <c r="K195" s="1808"/>
      <c r="L195" s="1824"/>
      <c r="M195" s="1824"/>
      <c r="N195" s="1767"/>
      <c r="O195" s="1831"/>
      <c r="P195" s="1836"/>
      <c r="Q195" s="1836"/>
      <c r="R195" s="1836"/>
      <c r="S195" s="1847"/>
      <c r="T195" s="1857" t="s">
        <v>770</v>
      </c>
      <c r="U195" s="1864"/>
      <c r="V195" s="1875"/>
      <c r="W195" s="1886"/>
      <c r="X195" s="1898"/>
      <c r="Y195" s="1898"/>
      <c r="Z195" s="1898"/>
      <c r="AA195" s="1898"/>
      <c r="AB195" s="1898"/>
      <c r="AC195" s="1913"/>
      <c r="AD195" s="1886"/>
      <c r="AE195" s="1898"/>
      <c r="AF195" s="1898"/>
      <c r="AG195" s="1898"/>
      <c r="AH195" s="1898"/>
      <c r="AI195" s="1898"/>
      <c r="AJ195" s="1913"/>
      <c r="AK195" s="1886"/>
      <c r="AL195" s="1898"/>
      <c r="AM195" s="1898"/>
      <c r="AN195" s="1898"/>
      <c r="AO195" s="1898"/>
      <c r="AP195" s="1898"/>
      <c r="AQ195" s="1913"/>
      <c r="AR195" s="1886"/>
      <c r="AS195" s="1898"/>
      <c r="AT195" s="1898"/>
      <c r="AU195" s="1898"/>
      <c r="AV195" s="1898"/>
      <c r="AW195" s="1898"/>
      <c r="AX195" s="1913"/>
      <c r="AY195" s="1886"/>
      <c r="AZ195" s="1898"/>
      <c r="BA195" s="1937"/>
      <c r="BB195" s="1944"/>
      <c r="BC195" s="1952"/>
      <c r="BD195" s="1961"/>
      <c r="BE195" s="1967"/>
      <c r="BF195" s="1972"/>
      <c r="BG195" s="1977"/>
      <c r="BH195" s="1977"/>
      <c r="BI195" s="1977"/>
      <c r="BJ195" s="1988"/>
    </row>
    <row r="196" spans="2:62" ht="20.25" customHeight="1">
      <c r="B196" s="1743"/>
      <c r="C196" s="1757"/>
      <c r="D196" s="1768"/>
      <c r="E196" s="1776"/>
      <c r="F196" s="1781">
        <f>C195</f>
        <v>0</v>
      </c>
      <c r="G196" s="1776"/>
      <c r="H196" s="1781">
        <f>I195</f>
        <v>0</v>
      </c>
      <c r="I196" s="1789"/>
      <c r="J196" s="1803"/>
      <c r="K196" s="1809"/>
      <c r="L196" s="1825"/>
      <c r="M196" s="1825"/>
      <c r="N196" s="1768"/>
      <c r="O196" s="1831"/>
      <c r="P196" s="1836"/>
      <c r="Q196" s="1836"/>
      <c r="R196" s="1836"/>
      <c r="S196" s="1847"/>
      <c r="T196" s="1856" t="s">
        <v>128</v>
      </c>
      <c r="U196" s="1863"/>
      <c r="V196" s="1874"/>
      <c r="W196" s="1885" t="str">
        <f>IF(W195="","",VLOOKUP(W195,'シフト記号表 (2)'!$C$6:$L$47,10,FALSE))</f>
        <v/>
      </c>
      <c r="X196" s="1897" t="str">
        <f>IF(X195="","",VLOOKUP(X195,'シフト記号表 (2)'!$C$6:$L$47,10,FALSE))</f>
        <v/>
      </c>
      <c r="Y196" s="1897" t="str">
        <f>IF(Y195="","",VLOOKUP(Y195,'シフト記号表 (2)'!$C$6:$L$47,10,FALSE))</f>
        <v/>
      </c>
      <c r="Z196" s="1897" t="str">
        <f>IF(Z195="","",VLOOKUP(Z195,'シフト記号表 (2)'!$C$6:$L$47,10,FALSE))</f>
        <v/>
      </c>
      <c r="AA196" s="1897" t="str">
        <f>IF(AA195="","",VLOOKUP(AA195,'シフト記号表 (2)'!$C$6:$L$47,10,FALSE))</f>
        <v/>
      </c>
      <c r="AB196" s="1897" t="str">
        <f>IF(AB195="","",VLOOKUP(AB195,'シフト記号表 (2)'!$C$6:$L$47,10,FALSE))</f>
        <v/>
      </c>
      <c r="AC196" s="1912" t="str">
        <f>IF(AC195="","",VLOOKUP(AC195,'シフト記号表 (2)'!$C$6:$L$47,10,FALSE))</f>
        <v/>
      </c>
      <c r="AD196" s="1885" t="str">
        <f>IF(AD195="","",VLOOKUP(AD195,'シフト記号表 (2)'!$C$6:$L$47,10,FALSE))</f>
        <v/>
      </c>
      <c r="AE196" s="1897" t="str">
        <f>IF(AE195="","",VLOOKUP(AE195,'シフト記号表 (2)'!$C$6:$L$47,10,FALSE))</f>
        <v/>
      </c>
      <c r="AF196" s="1897" t="str">
        <f>IF(AF195="","",VLOOKUP(AF195,'シフト記号表 (2)'!$C$6:$L$47,10,FALSE))</f>
        <v/>
      </c>
      <c r="AG196" s="1897" t="str">
        <f>IF(AG195="","",VLOOKUP(AG195,'シフト記号表 (2)'!$C$6:$L$47,10,FALSE))</f>
        <v/>
      </c>
      <c r="AH196" s="1897" t="str">
        <f>IF(AH195="","",VLOOKUP(AH195,'シフト記号表 (2)'!$C$6:$L$47,10,FALSE))</f>
        <v/>
      </c>
      <c r="AI196" s="1897" t="str">
        <f>IF(AI195="","",VLOOKUP(AI195,'シフト記号表 (2)'!$C$6:$L$47,10,FALSE))</f>
        <v/>
      </c>
      <c r="AJ196" s="1912" t="str">
        <f>IF(AJ195="","",VLOOKUP(AJ195,'シフト記号表 (2)'!$C$6:$L$47,10,FALSE))</f>
        <v/>
      </c>
      <c r="AK196" s="1885" t="str">
        <f>IF(AK195="","",VLOOKUP(AK195,'シフト記号表 (2)'!$C$6:$L$47,10,FALSE))</f>
        <v/>
      </c>
      <c r="AL196" s="1897" t="str">
        <f>IF(AL195="","",VLOOKUP(AL195,'シフト記号表 (2)'!$C$6:$L$47,10,FALSE))</f>
        <v/>
      </c>
      <c r="AM196" s="1897" t="str">
        <f>IF(AM195="","",VLOOKUP(AM195,'シフト記号表 (2)'!$C$6:$L$47,10,FALSE))</f>
        <v/>
      </c>
      <c r="AN196" s="1897" t="str">
        <f>IF(AN195="","",VLOOKUP(AN195,'シフト記号表 (2)'!$C$6:$L$47,10,FALSE))</f>
        <v/>
      </c>
      <c r="AO196" s="1897" t="str">
        <f>IF(AO195="","",VLOOKUP(AO195,'シフト記号表 (2)'!$C$6:$L$47,10,FALSE))</f>
        <v/>
      </c>
      <c r="AP196" s="1897" t="str">
        <f>IF(AP195="","",VLOOKUP(AP195,'シフト記号表 (2)'!$C$6:$L$47,10,FALSE))</f>
        <v/>
      </c>
      <c r="AQ196" s="1912" t="str">
        <f>IF(AQ195="","",VLOOKUP(AQ195,'シフト記号表 (2)'!$C$6:$L$47,10,FALSE))</f>
        <v/>
      </c>
      <c r="AR196" s="1885" t="str">
        <f>IF(AR195="","",VLOOKUP(AR195,'シフト記号表 (2)'!$C$6:$L$47,10,FALSE))</f>
        <v/>
      </c>
      <c r="AS196" s="1897" t="str">
        <f>IF(AS195="","",VLOOKUP(AS195,'シフト記号表 (2)'!$C$6:$L$47,10,FALSE))</f>
        <v/>
      </c>
      <c r="AT196" s="1897" t="str">
        <f>IF(AT195="","",VLOOKUP(AT195,'シフト記号表 (2)'!$C$6:$L$47,10,FALSE))</f>
        <v/>
      </c>
      <c r="AU196" s="1897" t="str">
        <f>IF(AU195="","",VLOOKUP(AU195,'シフト記号表 (2)'!$C$6:$L$47,10,FALSE))</f>
        <v/>
      </c>
      <c r="AV196" s="1897" t="str">
        <f>IF(AV195="","",VLOOKUP(AV195,'シフト記号表 (2)'!$C$6:$L$47,10,FALSE))</f>
        <v/>
      </c>
      <c r="AW196" s="1897" t="str">
        <f>IF(AW195="","",VLOOKUP(AW195,'シフト記号表 (2)'!$C$6:$L$47,10,FALSE))</f>
        <v/>
      </c>
      <c r="AX196" s="1912" t="str">
        <f>IF(AX195="","",VLOOKUP(AX195,'シフト記号表 (2)'!$C$6:$L$47,10,FALSE))</f>
        <v/>
      </c>
      <c r="AY196" s="1885" t="str">
        <f>IF(AY195="","",VLOOKUP(AY195,'シフト記号表 (2)'!$C$6:$L$47,10,FALSE))</f>
        <v/>
      </c>
      <c r="AZ196" s="1897" t="str">
        <f>IF(AZ195="","",VLOOKUP(AZ195,'シフト記号表 (2)'!$C$6:$L$47,10,FALSE))</f>
        <v/>
      </c>
      <c r="BA196" s="1897" t="str">
        <f>IF(BA195="","",VLOOKUP(BA195,'シフト記号表 (2)'!$C$6:$L$47,10,FALSE))</f>
        <v/>
      </c>
      <c r="BB196" s="1945">
        <f>IF($BE$3="４週",SUM(W196:AX196),IF($BE$3="暦月",SUM(W196:BA196),""))</f>
        <v>0</v>
      </c>
      <c r="BC196" s="1953"/>
      <c r="BD196" s="1962">
        <f>IF($BE$3="４週",BB196/4,IF($BE$3="暦月",(BB196/($BE$8/7)),""))</f>
        <v>0</v>
      </c>
      <c r="BE196" s="1953"/>
      <c r="BF196" s="1973"/>
      <c r="BG196" s="1978"/>
      <c r="BH196" s="1978"/>
      <c r="BI196" s="1978"/>
      <c r="BJ196" s="1989"/>
    </row>
    <row r="197" spans="2:62" ht="20.25" customHeight="1">
      <c r="B197" s="1742">
        <f>B195+1</f>
        <v>92</v>
      </c>
      <c r="C197" s="1756"/>
      <c r="D197" s="1767"/>
      <c r="E197" s="1774"/>
      <c r="F197" s="1779"/>
      <c r="G197" s="1774"/>
      <c r="H197" s="1779"/>
      <c r="I197" s="1788"/>
      <c r="J197" s="1802"/>
      <c r="K197" s="1808"/>
      <c r="L197" s="1824"/>
      <c r="M197" s="1824"/>
      <c r="N197" s="1767"/>
      <c r="O197" s="1831"/>
      <c r="P197" s="1836"/>
      <c r="Q197" s="1836"/>
      <c r="R197" s="1836"/>
      <c r="S197" s="1847"/>
      <c r="T197" s="1857" t="s">
        <v>770</v>
      </c>
      <c r="U197" s="1864"/>
      <c r="V197" s="1875"/>
      <c r="W197" s="1886"/>
      <c r="X197" s="1898"/>
      <c r="Y197" s="1898"/>
      <c r="Z197" s="1898"/>
      <c r="AA197" s="1898"/>
      <c r="AB197" s="1898"/>
      <c r="AC197" s="1913"/>
      <c r="AD197" s="1886"/>
      <c r="AE197" s="1898"/>
      <c r="AF197" s="1898"/>
      <c r="AG197" s="1898"/>
      <c r="AH197" s="1898"/>
      <c r="AI197" s="1898"/>
      <c r="AJ197" s="1913"/>
      <c r="AK197" s="1886"/>
      <c r="AL197" s="1898"/>
      <c r="AM197" s="1898"/>
      <c r="AN197" s="1898"/>
      <c r="AO197" s="1898"/>
      <c r="AP197" s="1898"/>
      <c r="AQ197" s="1913"/>
      <c r="AR197" s="1886"/>
      <c r="AS197" s="1898"/>
      <c r="AT197" s="1898"/>
      <c r="AU197" s="1898"/>
      <c r="AV197" s="1898"/>
      <c r="AW197" s="1898"/>
      <c r="AX197" s="1913"/>
      <c r="AY197" s="1886"/>
      <c r="AZ197" s="1898"/>
      <c r="BA197" s="1937"/>
      <c r="BB197" s="1944"/>
      <c r="BC197" s="1952"/>
      <c r="BD197" s="1961"/>
      <c r="BE197" s="1967"/>
      <c r="BF197" s="1972"/>
      <c r="BG197" s="1977"/>
      <c r="BH197" s="1977"/>
      <c r="BI197" s="1977"/>
      <c r="BJ197" s="1988"/>
    </row>
    <row r="198" spans="2:62" ht="20.25" customHeight="1">
      <c r="B198" s="1743"/>
      <c r="C198" s="1757"/>
      <c r="D198" s="1768"/>
      <c r="E198" s="1776"/>
      <c r="F198" s="1781">
        <f>C197</f>
        <v>0</v>
      </c>
      <c r="G198" s="1776"/>
      <c r="H198" s="1781">
        <f>I197</f>
        <v>0</v>
      </c>
      <c r="I198" s="1789"/>
      <c r="J198" s="1803"/>
      <c r="K198" s="1809"/>
      <c r="L198" s="1825"/>
      <c r="M198" s="1825"/>
      <c r="N198" s="1768"/>
      <c r="O198" s="1831"/>
      <c r="P198" s="1836"/>
      <c r="Q198" s="1836"/>
      <c r="R198" s="1836"/>
      <c r="S198" s="1847"/>
      <c r="T198" s="1856" t="s">
        <v>128</v>
      </c>
      <c r="U198" s="1863"/>
      <c r="V198" s="1874"/>
      <c r="W198" s="1885" t="str">
        <f>IF(W197="","",VLOOKUP(W197,'シフト記号表 (2)'!$C$6:$L$47,10,FALSE))</f>
        <v/>
      </c>
      <c r="X198" s="1897" t="str">
        <f>IF(X197="","",VLOOKUP(X197,'シフト記号表 (2)'!$C$6:$L$47,10,FALSE))</f>
        <v/>
      </c>
      <c r="Y198" s="1897" t="str">
        <f>IF(Y197="","",VLOOKUP(Y197,'シフト記号表 (2)'!$C$6:$L$47,10,FALSE))</f>
        <v/>
      </c>
      <c r="Z198" s="1897" t="str">
        <f>IF(Z197="","",VLOOKUP(Z197,'シフト記号表 (2)'!$C$6:$L$47,10,FALSE))</f>
        <v/>
      </c>
      <c r="AA198" s="1897" t="str">
        <f>IF(AA197="","",VLOOKUP(AA197,'シフト記号表 (2)'!$C$6:$L$47,10,FALSE))</f>
        <v/>
      </c>
      <c r="AB198" s="1897" t="str">
        <f>IF(AB197="","",VLOOKUP(AB197,'シフト記号表 (2)'!$C$6:$L$47,10,FALSE))</f>
        <v/>
      </c>
      <c r="AC198" s="1912" t="str">
        <f>IF(AC197="","",VLOOKUP(AC197,'シフト記号表 (2)'!$C$6:$L$47,10,FALSE))</f>
        <v/>
      </c>
      <c r="AD198" s="1885" t="str">
        <f>IF(AD197="","",VLOOKUP(AD197,'シフト記号表 (2)'!$C$6:$L$47,10,FALSE))</f>
        <v/>
      </c>
      <c r="AE198" s="1897" t="str">
        <f>IF(AE197="","",VLOOKUP(AE197,'シフト記号表 (2)'!$C$6:$L$47,10,FALSE))</f>
        <v/>
      </c>
      <c r="AF198" s="1897" t="str">
        <f>IF(AF197="","",VLOOKUP(AF197,'シフト記号表 (2)'!$C$6:$L$47,10,FALSE))</f>
        <v/>
      </c>
      <c r="AG198" s="1897" t="str">
        <f>IF(AG197="","",VLOOKUP(AG197,'シフト記号表 (2)'!$C$6:$L$47,10,FALSE))</f>
        <v/>
      </c>
      <c r="AH198" s="1897" t="str">
        <f>IF(AH197="","",VLOOKUP(AH197,'シフト記号表 (2)'!$C$6:$L$47,10,FALSE))</f>
        <v/>
      </c>
      <c r="AI198" s="1897" t="str">
        <f>IF(AI197="","",VLOOKUP(AI197,'シフト記号表 (2)'!$C$6:$L$47,10,FALSE))</f>
        <v/>
      </c>
      <c r="AJ198" s="1912" t="str">
        <f>IF(AJ197="","",VLOOKUP(AJ197,'シフト記号表 (2)'!$C$6:$L$47,10,FALSE))</f>
        <v/>
      </c>
      <c r="AK198" s="1885" t="str">
        <f>IF(AK197="","",VLOOKUP(AK197,'シフト記号表 (2)'!$C$6:$L$47,10,FALSE))</f>
        <v/>
      </c>
      <c r="AL198" s="1897" t="str">
        <f>IF(AL197="","",VLOOKUP(AL197,'シフト記号表 (2)'!$C$6:$L$47,10,FALSE))</f>
        <v/>
      </c>
      <c r="AM198" s="1897" t="str">
        <f>IF(AM197="","",VLOOKUP(AM197,'シフト記号表 (2)'!$C$6:$L$47,10,FALSE))</f>
        <v/>
      </c>
      <c r="AN198" s="1897" t="str">
        <f>IF(AN197="","",VLOOKUP(AN197,'シフト記号表 (2)'!$C$6:$L$47,10,FALSE))</f>
        <v/>
      </c>
      <c r="AO198" s="1897" t="str">
        <f>IF(AO197="","",VLOOKUP(AO197,'シフト記号表 (2)'!$C$6:$L$47,10,FALSE))</f>
        <v/>
      </c>
      <c r="AP198" s="1897" t="str">
        <f>IF(AP197="","",VLOOKUP(AP197,'シフト記号表 (2)'!$C$6:$L$47,10,FALSE))</f>
        <v/>
      </c>
      <c r="AQ198" s="1912" t="str">
        <f>IF(AQ197="","",VLOOKUP(AQ197,'シフト記号表 (2)'!$C$6:$L$47,10,FALSE))</f>
        <v/>
      </c>
      <c r="AR198" s="1885" t="str">
        <f>IF(AR197="","",VLOOKUP(AR197,'シフト記号表 (2)'!$C$6:$L$47,10,FALSE))</f>
        <v/>
      </c>
      <c r="AS198" s="1897" t="str">
        <f>IF(AS197="","",VLOOKUP(AS197,'シフト記号表 (2)'!$C$6:$L$47,10,FALSE))</f>
        <v/>
      </c>
      <c r="AT198" s="1897" t="str">
        <f>IF(AT197="","",VLOOKUP(AT197,'シフト記号表 (2)'!$C$6:$L$47,10,FALSE))</f>
        <v/>
      </c>
      <c r="AU198" s="1897" t="str">
        <f>IF(AU197="","",VLOOKUP(AU197,'シフト記号表 (2)'!$C$6:$L$47,10,FALSE))</f>
        <v/>
      </c>
      <c r="AV198" s="1897" t="str">
        <f>IF(AV197="","",VLOOKUP(AV197,'シフト記号表 (2)'!$C$6:$L$47,10,FALSE))</f>
        <v/>
      </c>
      <c r="AW198" s="1897" t="str">
        <f>IF(AW197="","",VLOOKUP(AW197,'シフト記号表 (2)'!$C$6:$L$47,10,FALSE))</f>
        <v/>
      </c>
      <c r="AX198" s="1912" t="str">
        <f>IF(AX197="","",VLOOKUP(AX197,'シフト記号表 (2)'!$C$6:$L$47,10,FALSE))</f>
        <v/>
      </c>
      <c r="AY198" s="1885" t="str">
        <f>IF(AY197="","",VLOOKUP(AY197,'シフト記号表 (2)'!$C$6:$L$47,10,FALSE))</f>
        <v/>
      </c>
      <c r="AZ198" s="1897" t="str">
        <f>IF(AZ197="","",VLOOKUP(AZ197,'シフト記号表 (2)'!$C$6:$L$47,10,FALSE))</f>
        <v/>
      </c>
      <c r="BA198" s="1897" t="str">
        <f>IF(BA197="","",VLOOKUP(BA197,'シフト記号表 (2)'!$C$6:$L$47,10,FALSE))</f>
        <v/>
      </c>
      <c r="BB198" s="1945">
        <f>IF($BE$3="４週",SUM(W198:AX198),IF($BE$3="暦月",SUM(W198:BA198),""))</f>
        <v>0</v>
      </c>
      <c r="BC198" s="1953"/>
      <c r="BD198" s="1962">
        <f>IF($BE$3="４週",BB198/4,IF($BE$3="暦月",(BB198/($BE$8/7)),""))</f>
        <v>0</v>
      </c>
      <c r="BE198" s="1953"/>
      <c r="BF198" s="1973"/>
      <c r="BG198" s="1978"/>
      <c r="BH198" s="1978"/>
      <c r="BI198" s="1978"/>
      <c r="BJ198" s="1989"/>
    </row>
    <row r="199" spans="2:62" ht="20.25" customHeight="1">
      <c r="B199" s="1742">
        <f>B197+1</f>
        <v>93</v>
      </c>
      <c r="C199" s="1756"/>
      <c r="D199" s="1767"/>
      <c r="E199" s="1774"/>
      <c r="F199" s="1779"/>
      <c r="G199" s="1774"/>
      <c r="H199" s="1779"/>
      <c r="I199" s="1788"/>
      <c r="J199" s="1802"/>
      <c r="K199" s="1808"/>
      <c r="L199" s="1824"/>
      <c r="M199" s="1824"/>
      <c r="N199" s="1767"/>
      <c r="O199" s="1831"/>
      <c r="P199" s="1836"/>
      <c r="Q199" s="1836"/>
      <c r="R199" s="1836"/>
      <c r="S199" s="1847"/>
      <c r="T199" s="1857" t="s">
        <v>770</v>
      </c>
      <c r="U199" s="1864"/>
      <c r="V199" s="1875"/>
      <c r="W199" s="1886"/>
      <c r="X199" s="1898"/>
      <c r="Y199" s="1898"/>
      <c r="Z199" s="1898"/>
      <c r="AA199" s="1898"/>
      <c r="AB199" s="1898"/>
      <c r="AC199" s="1913"/>
      <c r="AD199" s="1886"/>
      <c r="AE199" s="1898"/>
      <c r="AF199" s="1898"/>
      <c r="AG199" s="1898"/>
      <c r="AH199" s="1898"/>
      <c r="AI199" s="1898"/>
      <c r="AJ199" s="1913"/>
      <c r="AK199" s="1886"/>
      <c r="AL199" s="1898"/>
      <c r="AM199" s="1898"/>
      <c r="AN199" s="1898"/>
      <c r="AO199" s="1898"/>
      <c r="AP199" s="1898"/>
      <c r="AQ199" s="1913"/>
      <c r="AR199" s="1886"/>
      <c r="AS199" s="1898"/>
      <c r="AT199" s="1898"/>
      <c r="AU199" s="1898"/>
      <c r="AV199" s="1898"/>
      <c r="AW199" s="1898"/>
      <c r="AX199" s="1913"/>
      <c r="AY199" s="1886"/>
      <c r="AZ199" s="1898"/>
      <c r="BA199" s="1937"/>
      <c r="BB199" s="1944"/>
      <c r="BC199" s="1952"/>
      <c r="BD199" s="1961"/>
      <c r="BE199" s="1967"/>
      <c r="BF199" s="1972"/>
      <c r="BG199" s="1977"/>
      <c r="BH199" s="1977"/>
      <c r="BI199" s="1977"/>
      <c r="BJ199" s="1988"/>
    </row>
    <row r="200" spans="2:62" ht="20.25" customHeight="1">
      <c r="B200" s="1743"/>
      <c r="C200" s="1757"/>
      <c r="D200" s="1768"/>
      <c r="E200" s="1776"/>
      <c r="F200" s="1781">
        <f>C199</f>
        <v>0</v>
      </c>
      <c r="G200" s="1776"/>
      <c r="H200" s="1781">
        <f>I199</f>
        <v>0</v>
      </c>
      <c r="I200" s="1789"/>
      <c r="J200" s="1803"/>
      <c r="K200" s="1809"/>
      <c r="L200" s="1825"/>
      <c r="M200" s="1825"/>
      <c r="N200" s="1768"/>
      <c r="O200" s="1831"/>
      <c r="P200" s="1836"/>
      <c r="Q200" s="1836"/>
      <c r="R200" s="1836"/>
      <c r="S200" s="1847"/>
      <c r="T200" s="1856" t="s">
        <v>128</v>
      </c>
      <c r="U200" s="1863"/>
      <c r="V200" s="1874"/>
      <c r="W200" s="1885" t="str">
        <f>IF(W199="","",VLOOKUP(W199,'シフト記号表 (2)'!$C$6:$L$47,10,FALSE))</f>
        <v/>
      </c>
      <c r="X200" s="1897" t="str">
        <f>IF(X199="","",VLOOKUP(X199,'シフト記号表 (2)'!$C$6:$L$47,10,FALSE))</f>
        <v/>
      </c>
      <c r="Y200" s="1897" t="str">
        <f>IF(Y199="","",VLOOKUP(Y199,'シフト記号表 (2)'!$C$6:$L$47,10,FALSE))</f>
        <v/>
      </c>
      <c r="Z200" s="1897" t="str">
        <f>IF(Z199="","",VLOOKUP(Z199,'シフト記号表 (2)'!$C$6:$L$47,10,FALSE))</f>
        <v/>
      </c>
      <c r="AA200" s="1897" t="str">
        <f>IF(AA199="","",VLOOKUP(AA199,'シフト記号表 (2)'!$C$6:$L$47,10,FALSE))</f>
        <v/>
      </c>
      <c r="AB200" s="1897" t="str">
        <f>IF(AB199="","",VLOOKUP(AB199,'シフト記号表 (2)'!$C$6:$L$47,10,FALSE))</f>
        <v/>
      </c>
      <c r="AC200" s="1912" t="str">
        <f>IF(AC199="","",VLOOKUP(AC199,'シフト記号表 (2)'!$C$6:$L$47,10,FALSE))</f>
        <v/>
      </c>
      <c r="AD200" s="1885" t="str">
        <f>IF(AD199="","",VLOOKUP(AD199,'シフト記号表 (2)'!$C$6:$L$47,10,FALSE))</f>
        <v/>
      </c>
      <c r="AE200" s="1897" t="str">
        <f>IF(AE199="","",VLOOKUP(AE199,'シフト記号表 (2)'!$C$6:$L$47,10,FALSE))</f>
        <v/>
      </c>
      <c r="AF200" s="1897" t="str">
        <f>IF(AF199="","",VLOOKUP(AF199,'シフト記号表 (2)'!$C$6:$L$47,10,FALSE))</f>
        <v/>
      </c>
      <c r="AG200" s="1897" t="str">
        <f>IF(AG199="","",VLOOKUP(AG199,'シフト記号表 (2)'!$C$6:$L$47,10,FALSE))</f>
        <v/>
      </c>
      <c r="AH200" s="1897" t="str">
        <f>IF(AH199="","",VLOOKUP(AH199,'シフト記号表 (2)'!$C$6:$L$47,10,FALSE))</f>
        <v/>
      </c>
      <c r="AI200" s="1897" t="str">
        <f>IF(AI199="","",VLOOKUP(AI199,'シフト記号表 (2)'!$C$6:$L$47,10,FALSE))</f>
        <v/>
      </c>
      <c r="AJ200" s="1912" t="str">
        <f>IF(AJ199="","",VLOOKUP(AJ199,'シフト記号表 (2)'!$C$6:$L$47,10,FALSE))</f>
        <v/>
      </c>
      <c r="AK200" s="1885" t="str">
        <f>IF(AK199="","",VLOOKUP(AK199,'シフト記号表 (2)'!$C$6:$L$47,10,FALSE))</f>
        <v/>
      </c>
      <c r="AL200" s="1897" t="str">
        <f>IF(AL199="","",VLOOKUP(AL199,'シフト記号表 (2)'!$C$6:$L$47,10,FALSE))</f>
        <v/>
      </c>
      <c r="AM200" s="1897" t="str">
        <f>IF(AM199="","",VLOOKUP(AM199,'シフト記号表 (2)'!$C$6:$L$47,10,FALSE))</f>
        <v/>
      </c>
      <c r="AN200" s="1897" t="str">
        <f>IF(AN199="","",VLOOKUP(AN199,'シフト記号表 (2)'!$C$6:$L$47,10,FALSE))</f>
        <v/>
      </c>
      <c r="AO200" s="1897" t="str">
        <f>IF(AO199="","",VLOOKUP(AO199,'シフト記号表 (2)'!$C$6:$L$47,10,FALSE))</f>
        <v/>
      </c>
      <c r="AP200" s="1897" t="str">
        <f>IF(AP199="","",VLOOKUP(AP199,'シフト記号表 (2)'!$C$6:$L$47,10,FALSE))</f>
        <v/>
      </c>
      <c r="AQ200" s="1912" t="str">
        <f>IF(AQ199="","",VLOOKUP(AQ199,'シフト記号表 (2)'!$C$6:$L$47,10,FALSE))</f>
        <v/>
      </c>
      <c r="AR200" s="1885" t="str">
        <f>IF(AR199="","",VLOOKUP(AR199,'シフト記号表 (2)'!$C$6:$L$47,10,FALSE))</f>
        <v/>
      </c>
      <c r="AS200" s="1897" t="str">
        <f>IF(AS199="","",VLOOKUP(AS199,'シフト記号表 (2)'!$C$6:$L$47,10,FALSE))</f>
        <v/>
      </c>
      <c r="AT200" s="1897" t="str">
        <f>IF(AT199="","",VLOOKUP(AT199,'シフト記号表 (2)'!$C$6:$L$47,10,FALSE))</f>
        <v/>
      </c>
      <c r="AU200" s="1897" t="str">
        <f>IF(AU199="","",VLOOKUP(AU199,'シフト記号表 (2)'!$C$6:$L$47,10,FALSE))</f>
        <v/>
      </c>
      <c r="AV200" s="1897" t="str">
        <f>IF(AV199="","",VLOOKUP(AV199,'シフト記号表 (2)'!$C$6:$L$47,10,FALSE))</f>
        <v/>
      </c>
      <c r="AW200" s="1897" t="str">
        <f>IF(AW199="","",VLOOKUP(AW199,'シフト記号表 (2)'!$C$6:$L$47,10,FALSE))</f>
        <v/>
      </c>
      <c r="AX200" s="1912" t="str">
        <f>IF(AX199="","",VLOOKUP(AX199,'シフト記号表 (2)'!$C$6:$L$47,10,FALSE))</f>
        <v/>
      </c>
      <c r="AY200" s="1885" t="str">
        <f>IF(AY199="","",VLOOKUP(AY199,'シフト記号表 (2)'!$C$6:$L$47,10,FALSE))</f>
        <v/>
      </c>
      <c r="AZ200" s="1897" t="str">
        <f>IF(AZ199="","",VLOOKUP(AZ199,'シフト記号表 (2)'!$C$6:$L$47,10,FALSE))</f>
        <v/>
      </c>
      <c r="BA200" s="1897" t="str">
        <f>IF(BA199="","",VLOOKUP(BA199,'シフト記号表 (2)'!$C$6:$L$47,10,FALSE))</f>
        <v/>
      </c>
      <c r="BB200" s="1945">
        <f>IF($BE$3="４週",SUM(W200:AX200),IF($BE$3="暦月",SUM(W200:BA200),""))</f>
        <v>0</v>
      </c>
      <c r="BC200" s="1953"/>
      <c r="BD200" s="1962">
        <f>IF($BE$3="４週",BB200/4,IF($BE$3="暦月",(BB200/($BE$8/7)),""))</f>
        <v>0</v>
      </c>
      <c r="BE200" s="1953"/>
      <c r="BF200" s="1973"/>
      <c r="BG200" s="1978"/>
      <c r="BH200" s="1978"/>
      <c r="BI200" s="1978"/>
      <c r="BJ200" s="1989"/>
    </row>
    <row r="201" spans="2:62" ht="20.25" customHeight="1">
      <c r="B201" s="1742">
        <f>B199+1</f>
        <v>94</v>
      </c>
      <c r="C201" s="1756"/>
      <c r="D201" s="1767"/>
      <c r="E201" s="1774"/>
      <c r="F201" s="1779"/>
      <c r="G201" s="1774"/>
      <c r="H201" s="1779"/>
      <c r="I201" s="1788"/>
      <c r="J201" s="1802"/>
      <c r="K201" s="1808"/>
      <c r="L201" s="1824"/>
      <c r="M201" s="1824"/>
      <c r="N201" s="1767"/>
      <c r="O201" s="1831"/>
      <c r="P201" s="1836"/>
      <c r="Q201" s="1836"/>
      <c r="R201" s="1836"/>
      <c r="S201" s="1847"/>
      <c r="T201" s="1857" t="s">
        <v>770</v>
      </c>
      <c r="U201" s="1864"/>
      <c r="V201" s="1875"/>
      <c r="W201" s="1886"/>
      <c r="X201" s="1898"/>
      <c r="Y201" s="1898"/>
      <c r="Z201" s="1898"/>
      <c r="AA201" s="1898"/>
      <c r="AB201" s="1898"/>
      <c r="AC201" s="1913"/>
      <c r="AD201" s="1886"/>
      <c r="AE201" s="1898"/>
      <c r="AF201" s="1898"/>
      <c r="AG201" s="1898"/>
      <c r="AH201" s="1898"/>
      <c r="AI201" s="1898"/>
      <c r="AJ201" s="1913"/>
      <c r="AK201" s="1886"/>
      <c r="AL201" s="1898"/>
      <c r="AM201" s="1898"/>
      <c r="AN201" s="1898"/>
      <c r="AO201" s="1898"/>
      <c r="AP201" s="1898"/>
      <c r="AQ201" s="1913"/>
      <c r="AR201" s="1886"/>
      <c r="AS201" s="1898"/>
      <c r="AT201" s="1898"/>
      <c r="AU201" s="1898"/>
      <c r="AV201" s="1898"/>
      <c r="AW201" s="1898"/>
      <c r="AX201" s="1913"/>
      <c r="AY201" s="1886"/>
      <c r="AZ201" s="1898"/>
      <c r="BA201" s="1937"/>
      <c r="BB201" s="1944"/>
      <c r="BC201" s="1952"/>
      <c r="BD201" s="1961"/>
      <c r="BE201" s="1967"/>
      <c r="BF201" s="1972"/>
      <c r="BG201" s="1977"/>
      <c r="BH201" s="1977"/>
      <c r="BI201" s="1977"/>
      <c r="BJ201" s="1988"/>
    </row>
    <row r="202" spans="2:62" ht="20.25" customHeight="1">
      <c r="B202" s="1743"/>
      <c r="C202" s="1757"/>
      <c r="D202" s="1768"/>
      <c r="E202" s="1776"/>
      <c r="F202" s="1781">
        <f>C201</f>
        <v>0</v>
      </c>
      <c r="G202" s="1776"/>
      <c r="H202" s="1781">
        <f>I201</f>
        <v>0</v>
      </c>
      <c r="I202" s="1789"/>
      <c r="J202" s="1803"/>
      <c r="K202" s="1809"/>
      <c r="L202" s="1825"/>
      <c r="M202" s="1825"/>
      <c r="N202" s="1768"/>
      <c r="O202" s="1831"/>
      <c r="P202" s="1836"/>
      <c r="Q202" s="1836"/>
      <c r="R202" s="1836"/>
      <c r="S202" s="1847"/>
      <c r="T202" s="1856" t="s">
        <v>128</v>
      </c>
      <c r="U202" s="1863"/>
      <c r="V202" s="1874"/>
      <c r="W202" s="1885" t="str">
        <f>IF(W201="","",VLOOKUP(W201,'シフト記号表 (2)'!$C$6:$L$47,10,FALSE))</f>
        <v/>
      </c>
      <c r="X202" s="1897" t="str">
        <f>IF(X201="","",VLOOKUP(X201,'シフト記号表 (2)'!$C$6:$L$47,10,FALSE))</f>
        <v/>
      </c>
      <c r="Y202" s="1897" t="str">
        <f>IF(Y201="","",VLOOKUP(Y201,'シフト記号表 (2)'!$C$6:$L$47,10,FALSE))</f>
        <v/>
      </c>
      <c r="Z202" s="1897" t="str">
        <f>IF(Z201="","",VLOOKUP(Z201,'シフト記号表 (2)'!$C$6:$L$47,10,FALSE))</f>
        <v/>
      </c>
      <c r="AA202" s="1897" t="str">
        <f>IF(AA201="","",VLOOKUP(AA201,'シフト記号表 (2)'!$C$6:$L$47,10,FALSE))</f>
        <v/>
      </c>
      <c r="AB202" s="1897" t="str">
        <f>IF(AB201="","",VLOOKUP(AB201,'シフト記号表 (2)'!$C$6:$L$47,10,FALSE))</f>
        <v/>
      </c>
      <c r="AC202" s="1912" t="str">
        <f>IF(AC201="","",VLOOKUP(AC201,'シフト記号表 (2)'!$C$6:$L$47,10,FALSE))</f>
        <v/>
      </c>
      <c r="AD202" s="1885" t="str">
        <f>IF(AD201="","",VLOOKUP(AD201,'シフト記号表 (2)'!$C$6:$L$47,10,FALSE))</f>
        <v/>
      </c>
      <c r="AE202" s="1897" t="str">
        <f>IF(AE201="","",VLOOKUP(AE201,'シフト記号表 (2)'!$C$6:$L$47,10,FALSE))</f>
        <v/>
      </c>
      <c r="AF202" s="1897" t="str">
        <f>IF(AF201="","",VLOOKUP(AF201,'シフト記号表 (2)'!$C$6:$L$47,10,FALSE))</f>
        <v/>
      </c>
      <c r="AG202" s="1897" t="str">
        <f>IF(AG201="","",VLOOKUP(AG201,'シフト記号表 (2)'!$C$6:$L$47,10,FALSE))</f>
        <v/>
      </c>
      <c r="AH202" s="1897" t="str">
        <f>IF(AH201="","",VLOOKUP(AH201,'シフト記号表 (2)'!$C$6:$L$47,10,FALSE))</f>
        <v/>
      </c>
      <c r="AI202" s="1897" t="str">
        <f>IF(AI201="","",VLOOKUP(AI201,'シフト記号表 (2)'!$C$6:$L$47,10,FALSE))</f>
        <v/>
      </c>
      <c r="AJ202" s="1912" t="str">
        <f>IF(AJ201="","",VLOOKUP(AJ201,'シフト記号表 (2)'!$C$6:$L$47,10,FALSE))</f>
        <v/>
      </c>
      <c r="AK202" s="1885" t="str">
        <f>IF(AK201="","",VLOOKUP(AK201,'シフト記号表 (2)'!$C$6:$L$47,10,FALSE))</f>
        <v/>
      </c>
      <c r="AL202" s="1897" t="str">
        <f>IF(AL201="","",VLOOKUP(AL201,'シフト記号表 (2)'!$C$6:$L$47,10,FALSE))</f>
        <v/>
      </c>
      <c r="AM202" s="1897" t="str">
        <f>IF(AM201="","",VLOOKUP(AM201,'シフト記号表 (2)'!$C$6:$L$47,10,FALSE))</f>
        <v/>
      </c>
      <c r="AN202" s="1897" t="str">
        <f>IF(AN201="","",VLOOKUP(AN201,'シフト記号表 (2)'!$C$6:$L$47,10,FALSE))</f>
        <v/>
      </c>
      <c r="AO202" s="1897" t="str">
        <f>IF(AO201="","",VLOOKUP(AO201,'シフト記号表 (2)'!$C$6:$L$47,10,FALSE))</f>
        <v/>
      </c>
      <c r="AP202" s="1897" t="str">
        <f>IF(AP201="","",VLOOKUP(AP201,'シフト記号表 (2)'!$C$6:$L$47,10,FALSE))</f>
        <v/>
      </c>
      <c r="AQ202" s="1912" t="str">
        <f>IF(AQ201="","",VLOOKUP(AQ201,'シフト記号表 (2)'!$C$6:$L$47,10,FALSE))</f>
        <v/>
      </c>
      <c r="AR202" s="1885" t="str">
        <f>IF(AR201="","",VLOOKUP(AR201,'シフト記号表 (2)'!$C$6:$L$47,10,FALSE))</f>
        <v/>
      </c>
      <c r="AS202" s="1897" t="str">
        <f>IF(AS201="","",VLOOKUP(AS201,'シフト記号表 (2)'!$C$6:$L$47,10,FALSE))</f>
        <v/>
      </c>
      <c r="AT202" s="1897" t="str">
        <f>IF(AT201="","",VLOOKUP(AT201,'シフト記号表 (2)'!$C$6:$L$47,10,FALSE))</f>
        <v/>
      </c>
      <c r="AU202" s="1897" t="str">
        <f>IF(AU201="","",VLOOKUP(AU201,'シフト記号表 (2)'!$C$6:$L$47,10,FALSE))</f>
        <v/>
      </c>
      <c r="AV202" s="1897" t="str">
        <f>IF(AV201="","",VLOOKUP(AV201,'シフト記号表 (2)'!$C$6:$L$47,10,FALSE))</f>
        <v/>
      </c>
      <c r="AW202" s="1897" t="str">
        <f>IF(AW201="","",VLOOKUP(AW201,'シフト記号表 (2)'!$C$6:$L$47,10,FALSE))</f>
        <v/>
      </c>
      <c r="AX202" s="1912" t="str">
        <f>IF(AX201="","",VLOOKUP(AX201,'シフト記号表 (2)'!$C$6:$L$47,10,FALSE))</f>
        <v/>
      </c>
      <c r="AY202" s="1885" t="str">
        <f>IF(AY201="","",VLOOKUP(AY201,'シフト記号表 (2)'!$C$6:$L$47,10,FALSE))</f>
        <v/>
      </c>
      <c r="AZ202" s="1897" t="str">
        <f>IF(AZ201="","",VLOOKUP(AZ201,'シフト記号表 (2)'!$C$6:$L$47,10,FALSE))</f>
        <v/>
      </c>
      <c r="BA202" s="1897" t="str">
        <f>IF(BA201="","",VLOOKUP(BA201,'シフト記号表 (2)'!$C$6:$L$47,10,FALSE))</f>
        <v/>
      </c>
      <c r="BB202" s="1945">
        <f>IF($BE$3="４週",SUM(W202:AX202),IF($BE$3="暦月",SUM(W202:BA202),""))</f>
        <v>0</v>
      </c>
      <c r="BC202" s="1953"/>
      <c r="BD202" s="1962">
        <f>IF($BE$3="４週",BB202/4,IF($BE$3="暦月",(BB202/($BE$8/7)),""))</f>
        <v>0</v>
      </c>
      <c r="BE202" s="1953"/>
      <c r="BF202" s="1973"/>
      <c r="BG202" s="1978"/>
      <c r="BH202" s="1978"/>
      <c r="BI202" s="1978"/>
      <c r="BJ202" s="1989"/>
    </row>
    <row r="203" spans="2:62" ht="20.25" customHeight="1">
      <c r="B203" s="1742">
        <f>B201+1</f>
        <v>95</v>
      </c>
      <c r="C203" s="1756"/>
      <c r="D203" s="1767"/>
      <c r="E203" s="1774"/>
      <c r="F203" s="1779"/>
      <c r="G203" s="1774"/>
      <c r="H203" s="1779"/>
      <c r="I203" s="1788"/>
      <c r="J203" s="1802"/>
      <c r="K203" s="1808"/>
      <c r="L203" s="1824"/>
      <c r="M203" s="1824"/>
      <c r="N203" s="1767"/>
      <c r="O203" s="1831"/>
      <c r="P203" s="1836"/>
      <c r="Q203" s="1836"/>
      <c r="R203" s="1836"/>
      <c r="S203" s="1847"/>
      <c r="T203" s="1857" t="s">
        <v>770</v>
      </c>
      <c r="U203" s="1864"/>
      <c r="V203" s="1875"/>
      <c r="W203" s="1886"/>
      <c r="X203" s="1898"/>
      <c r="Y203" s="1898"/>
      <c r="Z203" s="1898"/>
      <c r="AA203" s="1898"/>
      <c r="AB203" s="1898"/>
      <c r="AC203" s="1913"/>
      <c r="AD203" s="1886"/>
      <c r="AE203" s="1898"/>
      <c r="AF203" s="1898"/>
      <c r="AG203" s="1898"/>
      <c r="AH203" s="1898"/>
      <c r="AI203" s="1898"/>
      <c r="AJ203" s="1913"/>
      <c r="AK203" s="1886"/>
      <c r="AL203" s="1898"/>
      <c r="AM203" s="1898"/>
      <c r="AN203" s="1898"/>
      <c r="AO203" s="1898"/>
      <c r="AP203" s="1898"/>
      <c r="AQ203" s="1913"/>
      <c r="AR203" s="1886"/>
      <c r="AS203" s="1898"/>
      <c r="AT203" s="1898"/>
      <c r="AU203" s="1898"/>
      <c r="AV203" s="1898"/>
      <c r="AW203" s="1898"/>
      <c r="AX203" s="1913"/>
      <c r="AY203" s="1886"/>
      <c r="AZ203" s="1898"/>
      <c r="BA203" s="1937"/>
      <c r="BB203" s="1944"/>
      <c r="BC203" s="1952"/>
      <c r="BD203" s="1961"/>
      <c r="BE203" s="1967"/>
      <c r="BF203" s="1972"/>
      <c r="BG203" s="1977"/>
      <c r="BH203" s="1977"/>
      <c r="BI203" s="1977"/>
      <c r="BJ203" s="1988"/>
    </row>
    <row r="204" spans="2:62" ht="20.25" customHeight="1">
      <c r="B204" s="1743"/>
      <c r="C204" s="1757"/>
      <c r="D204" s="1768"/>
      <c r="E204" s="1776"/>
      <c r="F204" s="1781">
        <f>C203</f>
        <v>0</v>
      </c>
      <c r="G204" s="1776"/>
      <c r="H204" s="1781">
        <f>I203</f>
        <v>0</v>
      </c>
      <c r="I204" s="1789"/>
      <c r="J204" s="1803"/>
      <c r="K204" s="1809"/>
      <c r="L204" s="1825"/>
      <c r="M204" s="1825"/>
      <c r="N204" s="1768"/>
      <c r="O204" s="1831"/>
      <c r="P204" s="1836"/>
      <c r="Q204" s="1836"/>
      <c r="R204" s="1836"/>
      <c r="S204" s="1847"/>
      <c r="T204" s="1856" t="s">
        <v>128</v>
      </c>
      <c r="U204" s="1863"/>
      <c r="V204" s="1874"/>
      <c r="W204" s="1885" t="str">
        <f>IF(W203="","",VLOOKUP(W203,'シフト記号表 (2)'!$C$6:$L$47,10,FALSE))</f>
        <v/>
      </c>
      <c r="X204" s="1897" t="str">
        <f>IF(X203="","",VLOOKUP(X203,'シフト記号表 (2)'!$C$6:$L$47,10,FALSE))</f>
        <v/>
      </c>
      <c r="Y204" s="1897" t="str">
        <f>IF(Y203="","",VLOOKUP(Y203,'シフト記号表 (2)'!$C$6:$L$47,10,FALSE))</f>
        <v/>
      </c>
      <c r="Z204" s="1897" t="str">
        <f>IF(Z203="","",VLOOKUP(Z203,'シフト記号表 (2)'!$C$6:$L$47,10,FALSE))</f>
        <v/>
      </c>
      <c r="AA204" s="1897" t="str">
        <f>IF(AA203="","",VLOOKUP(AA203,'シフト記号表 (2)'!$C$6:$L$47,10,FALSE))</f>
        <v/>
      </c>
      <c r="AB204" s="1897" t="str">
        <f>IF(AB203="","",VLOOKUP(AB203,'シフト記号表 (2)'!$C$6:$L$47,10,FALSE))</f>
        <v/>
      </c>
      <c r="AC204" s="1912" t="str">
        <f>IF(AC203="","",VLOOKUP(AC203,'シフト記号表 (2)'!$C$6:$L$47,10,FALSE))</f>
        <v/>
      </c>
      <c r="AD204" s="1885" t="str">
        <f>IF(AD203="","",VLOOKUP(AD203,'シフト記号表 (2)'!$C$6:$L$47,10,FALSE))</f>
        <v/>
      </c>
      <c r="AE204" s="1897" t="str">
        <f>IF(AE203="","",VLOOKUP(AE203,'シフト記号表 (2)'!$C$6:$L$47,10,FALSE))</f>
        <v/>
      </c>
      <c r="AF204" s="1897" t="str">
        <f>IF(AF203="","",VLOOKUP(AF203,'シフト記号表 (2)'!$C$6:$L$47,10,FALSE))</f>
        <v/>
      </c>
      <c r="AG204" s="1897" t="str">
        <f>IF(AG203="","",VLOOKUP(AG203,'シフト記号表 (2)'!$C$6:$L$47,10,FALSE))</f>
        <v/>
      </c>
      <c r="AH204" s="1897" t="str">
        <f>IF(AH203="","",VLOOKUP(AH203,'シフト記号表 (2)'!$C$6:$L$47,10,FALSE))</f>
        <v/>
      </c>
      <c r="AI204" s="1897" t="str">
        <f>IF(AI203="","",VLOOKUP(AI203,'シフト記号表 (2)'!$C$6:$L$47,10,FALSE))</f>
        <v/>
      </c>
      <c r="AJ204" s="1912" t="str">
        <f>IF(AJ203="","",VLOOKUP(AJ203,'シフト記号表 (2)'!$C$6:$L$47,10,FALSE))</f>
        <v/>
      </c>
      <c r="AK204" s="1885" t="str">
        <f>IF(AK203="","",VLOOKUP(AK203,'シフト記号表 (2)'!$C$6:$L$47,10,FALSE))</f>
        <v/>
      </c>
      <c r="AL204" s="1897" t="str">
        <f>IF(AL203="","",VLOOKUP(AL203,'シフト記号表 (2)'!$C$6:$L$47,10,FALSE))</f>
        <v/>
      </c>
      <c r="AM204" s="1897" t="str">
        <f>IF(AM203="","",VLOOKUP(AM203,'シフト記号表 (2)'!$C$6:$L$47,10,FALSE))</f>
        <v/>
      </c>
      <c r="AN204" s="1897" t="str">
        <f>IF(AN203="","",VLOOKUP(AN203,'シフト記号表 (2)'!$C$6:$L$47,10,FALSE))</f>
        <v/>
      </c>
      <c r="AO204" s="1897" t="str">
        <f>IF(AO203="","",VLOOKUP(AO203,'シフト記号表 (2)'!$C$6:$L$47,10,FALSE))</f>
        <v/>
      </c>
      <c r="AP204" s="1897" t="str">
        <f>IF(AP203="","",VLOOKUP(AP203,'シフト記号表 (2)'!$C$6:$L$47,10,FALSE))</f>
        <v/>
      </c>
      <c r="AQ204" s="1912" t="str">
        <f>IF(AQ203="","",VLOOKUP(AQ203,'シフト記号表 (2)'!$C$6:$L$47,10,FALSE))</f>
        <v/>
      </c>
      <c r="AR204" s="1885" t="str">
        <f>IF(AR203="","",VLOOKUP(AR203,'シフト記号表 (2)'!$C$6:$L$47,10,FALSE))</f>
        <v/>
      </c>
      <c r="AS204" s="1897" t="str">
        <f>IF(AS203="","",VLOOKUP(AS203,'シフト記号表 (2)'!$C$6:$L$47,10,FALSE))</f>
        <v/>
      </c>
      <c r="AT204" s="1897" t="str">
        <f>IF(AT203="","",VLOOKUP(AT203,'シフト記号表 (2)'!$C$6:$L$47,10,FALSE))</f>
        <v/>
      </c>
      <c r="AU204" s="1897" t="str">
        <f>IF(AU203="","",VLOOKUP(AU203,'シフト記号表 (2)'!$C$6:$L$47,10,FALSE))</f>
        <v/>
      </c>
      <c r="AV204" s="1897" t="str">
        <f>IF(AV203="","",VLOOKUP(AV203,'シフト記号表 (2)'!$C$6:$L$47,10,FALSE))</f>
        <v/>
      </c>
      <c r="AW204" s="1897" t="str">
        <f>IF(AW203="","",VLOOKUP(AW203,'シフト記号表 (2)'!$C$6:$L$47,10,FALSE))</f>
        <v/>
      </c>
      <c r="AX204" s="1912" t="str">
        <f>IF(AX203="","",VLOOKUP(AX203,'シフト記号表 (2)'!$C$6:$L$47,10,FALSE))</f>
        <v/>
      </c>
      <c r="AY204" s="1885" t="str">
        <f>IF(AY203="","",VLOOKUP(AY203,'シフト記号表 (2)'!$C$6:$L$47,10,FALSE))</f>
        <v/>
      </c>
      <c r="AZ204" s="1897" t="str">
        <f>IF(AZ203="","",VLOOKUP(AZ203,'シフト記号表 (2)'!$C$6:$L$47,10,FALSE))</f>
        <v/>
      </c>
      <c r="BA204" s="1897" t="str">
        <f>IF(BA203="","",VLOOKUP(BA203,'シフト記号表 (2)'!$C$6:$L$47,10,FALSE))</f>
        <v/>
      </c>
      <c r="BB204" s="1945">
        <f>IF($BE$3="４週",SUM(W204:AX204),IF($BE$3="暦月",SUM(W204:BA204),""))</f>
        <v>0</v>
      </c>
      <c r="BC204" s="1953"/>
      <c r="BD204" s="1962">
        <f>IF($BE$3="４週",BB204/4,IF($BE$3="暦月",(BB204/($BE$8/7)),""))</f>
        <v>0</v>
      </c>
      <c r="BE204" s="1953"/>
      <c r="BF204" s="1973"/>
      <c r="BG204" s="1978"/>
      <c r="BH204" s="1978"/>
      <c r="BI204" s="1978"/>
      <c r="BJ204" s="1989"/>
    </row>
    <row r="205" spans="2:62" ht="20.25" customHeight="1">
      <c r="B205" s="1742">
        <f>B203+1</f>
        <v>96</v>
      </c>
      <c r="C205" s="1756"/>
      <c r="D205" s="1767"/>
      <c r="E205" s="1774"/>
      <c r="F205" s="1779"/>
      <c r="G205" s="1774"/>
      <c r="H205" s="1779"/>
      <c r="I205" s="1788"/>
      <c r="J205" s="1802"/>
      <c r="K205" s="1808"/>
      <c r="L205" s="1824"/>
      <c r="M205" s="1824"/>
      <c r="N205" s="1767"/>
      <c r="O205" s="1831"/>
      <c r="P205" s="1836"/>
      <c r="Q205" s="1836"/>
      <c r="R205" s="1836"/>
      <c r="S205" s="1847"/>
      <c r="T205" s="1857" t="s">
        <v>770</v>
      </c>
      <c r="U205" s="1864"/>
      <c r="V205" s="1875"/>
      <c r="W205" s="1886"/>
      <c r="X205" s="1898"/>
      <c r="Y205" s="1898"/>
      <c r="Z205" s="1898"/>
      <c r="AA205" s="1898"/>
      <c r="AB205" s="1898"/>
      <c r="AC205" s="1913"/>
      <c r="AD205" s="1886"/>
      <c r="AE205" s="1898"/>
      <c r="AF205" s="1898"/>
      <c r="AG205" s="1898"/>
      <c r="AH205" s="1898"/>
      <c r="AI205" s="1898"/>
      <c r="AJ205" s="1913"/>
      <c r="AK205" s="1886"/>
      <c r="AL205" s="1898"/>
      <c r="AM205" s="1898"/>
      <c r="AN205" s="1898"/>
      <c r="AO205" s="1898"/>
      <c r="AP205" s="1898"/>
      <c r="AQ205" s="1913"/>
      <c r="AR205" s="1886"/>
      <c r="AS205" s="1898"/>
      <c r="AT205" s="1898"/>
      <c r="AU205" s="1898"/>
      <c r="AV205" s="1898"/>
      <c r="AW205" s="1898"/>
      <c r="AX205" s="1913"/>
      <c r="AY205" s="1886"/>
      <c r="AZ205" s="1898"/>
      <c r="BA205" s="1937"/>
      <c r="BB205" s="1944"/>
      <c r="BC205" s="1952"/>
      <c r="BD205" s="1961"/>
      <c r="BE205" s="1967"/>
      <c r="BF205" s="1972"/>
      <c r="BG205" s="1977"/>
      <c r="BH205" s="1977"/>
      <c r="BI205" s="1977"/>
      <c r="BJ205" s="1988"/>
    </row>
    <row r="206" spans="2:62" ht="20.25" customHeight="1">
      <c r="B206" s="1743"/>
      <c r="C206" s="1757"/>
      <c r="D206" s="1768"/>
      <c r="E206" s="1776"/>
      <c r="F206" s="1781">
        <f>C205</f>
        <v>0</v>
      </c>
      <c r="G206" s="1776"/>
      <c r="H206" s="1781">
        <f>I205</f>
        <v>0</v>
      </c>
      <c r="I206" s="1789"/>
      <c r="J206" s="1803"/>
      <c r="K206" s="1809"/>
      <c r="L206" s="1825"/>
      <c r="M206" s="1825"/>
      <c r="N206" s="1768"/>
      <c r="O206" s="1831"/>
      <c r="P206" s="1836"/>
      <c r="Q206" s="1836"/>
      <c r="R206" s="1836"/>
      <c r="S206" s="1847"/>
      <c r="T206" s="1856" t="s">
        <v>128</v>
      </c>
      <c r="U206" s="1863"/>
      <c r="V206" s="1874"/>
      <c r="W206" s="1885" t="str">
        <f>IF(W205="","",VLOOKUP(W205,'シフト記号表 (2)'!$C$6:$L$47,10,FALSE))</f>
        <v/>
      </c>
      <c r="X206" s="1897" t="str">
        <f>IF(X205="","",VLOOKUP(X205,'シフト記号表 (2)'!$C$6:$L$47,10,FALSE))</f>
        <v/>
      </c>
      <c r="Y206" s="1897" t="str">
        <f>IF(Y205="","",VLOOKUP(Y205,'シフト記号表 (2)'!$C$6:$L$47,10,FALSE))</f>
        <v/>
      </c>
      <c r="Z206" s="1897" t="str">
        <f>IF(Z205="","",VLOOKUP(Z205,'シフト記号表 (2)'!$C$6:$L$47,10,FALSE))</f>
        <v/>
      </c>
      <c r="AA206" s="1897" t="str">
        <f>IF(AA205="","",VLOOKUP(AA205,'シフト記号表 (2)'!$C$6:$L$47,10,FALSE))</f>
        <v/>
      </c>
      <c r="AB206" s="1897" t="str">
        <f>IF(AB205="","",VLOOKUP(AB205,'シフト記号表 (2)'!$C$6:$L$47,10,FALSE))</f>
        <v/>
      </c>
      <c r="AC206" s="1912" t="str">
        <f>IF(AC205="","",VLOOKUP(AC205,'シフト記号表 (2)'!$C$6:$L$47,10,FALSE))</f>
        <v/>
      </c>
      <c r="AD206" s="1885" t="str">
        <f>IF(AD205="","",VLOOKUP(AD205,'シフト記号表 (2)'!$C$6:$L$47,10,FALSE))</f>
        <v/>
      </c>
      <c r="AE206" s="1897" t="str">
        <f>IF(AE205="","",VLOOKUP(AE205,'シフト記号表 (2)'!$C$6:$L$47,10,FALSE))</f>
        <v/>
      </c>
      <c r="AF206" s="1897" t="str">
        <f>IF(AF205="","",VLOOKUP(AF205,'シフト記号表 (2)'!$C$6:$L$47,10,FALSE))</f>
        <v/>
      </c>
      <c r="AG206" s="1897" t="str">
        <f>IF(AG205="","",VLOOKUP(AG205,'シフト記号表 (2)'!$C$6:$L$47,10,FALSE))</f>
        <v/>
      </c>
      <c r="AH206" s="1897" t="str">
        <f>IF(AH205="","",VLOOKUP(AH205,'シフト記号表 (2)'!$C$6:$L$47,10,FALSE))</f>
        <v/>
      </c>
      <c r="AI206" s="1897" t="str">
        <f>IF(AI205="","",VLOOKUP(AI205,'シフト記号表 (2)'!$C$6:$L$47,10,FALSE))</f>
        <v/>
      </c>
      <c r="AJ206" s="1912" t="str">
        <f>IF(AJ205="","",VLOOKUP(AJ205,'シフト記号表 (2)'!$C$6:$L$47,10,FALSE))</f>
        <v/>
      </c>
      <c r="AK206" s="1885" t="str">
        <f>IF(AK205="","",VLOOKUP(AK205,'シフト記号表 (2)'!$C$6:$L$47,10,FALSE))</f>
        <v/>
      </c>
      <c r="AL206" s="1897" t="str">
        <f>IF(AL205="","",VLOOKUP(AL205,'シフト記号表 (2)'!$C$6:$L$47,10,FALSE))</f>
        <v/>
      </c>
      <c r="AM206" s="1897" t="str">
        <f>IF(AM205="","",VLOOKUP(AM205,'シフト記号表 (2)'!$C$6:$L$47,10,FALSE))</f>
        <v/>
      </c>
      <c r="AN206" s="1897" t="str">
        <f>IF(AN205="","",VLOOKUP(AN205,'シフト記号表 (2)'!$C$6:$L$47,10,FALSE))</f>
        <v/>
      </c>
      <c r="AO206" s="1897" t="str">
        <f>IF(AO205="","",VLOOKUP(AO205,'シフト記号表 (2)'!$C$6:$L$47,10,FALSE))</f>
        <v/>
      </c>
      <c r="AP206" s="1897" t="str">
        <f>IF(AP205="","",VLOOKUP(AP205,'シフト記号表 (2)'!$C$6:$L$47,10,FALSE))</f>
        <v/>
      </c>
      <c r="AQ206" s="1912" t="str">
        <f>IF(AQ205="","",VLOOKUP(AQ205,'シフト記号表 (2)'!$C$6:$L$47,10,FALSE))</f>
        <v/>
      </c>
      <c r="AR206" s="1885" t="str">
        <f>IF(AR205="","",VLOOKUP(AR205,'シフト記号表 (2)'!$C$6:$L$47,10,FALSE))</f>
        <v/>
      </c>
      <c r="AS206" s="1897" t="str">
        <f>IF(AS205="","",VLOOKUP(AS205,'シフト記号表 (2)'!$C$6:$L$47,10,FALSE))</f>
        <v/>
      </c>
      <c r="AT206" s="1897" t="str">
        <f>IF(AT205="","",VLOOKUP(AT205,'シフト記号表 (2)'!$C$6:$L$47,10,FALSE))</f>
        <v/>
      </c>
      <c r="AU206" s="1897" t="str">
        <f>IF(AU205="","",VLOOKUP(AU205,'シフト記号表 (2)'!$C$6:$L$47,10,FALSE))</f>
        <v/>
      </c>
      <c r="AV206" s="1897" t="str">
        <f>IF(AV205="","",VLOOKUP(AV205,'シフト記号表 (2)'!$C$6:$L$47,10,FALSE))</f>
        <v/>
      </c>
      <c r="AW206" s="1897" t="str">
        <f>IF(AW205="","",VLOOKUP(AW205,'シフト記号表 (2)'!$C$6:$L$47,10,FALSE))</f>
        <v/>
      </c>
      <c r="AX206" s="1912" t="str">
        <f>IF(AX205="","",VLOOKUP(AX205,'シフト記号表 (2)'!$C$6:$L$47,10,FALSE))</f>
        <v/>
      </c>
      <c r="AY206" s="1885" t="str">
        <f>IF(AY205="","",VLOOKUP(AY205,'シフト記号表 (2)'!$C$6:$L$47,10,FALSE))</f>
        <v/>
      </c>
      <c r="AZ206" s="1897" t="str">
        <f>IF(AZ205="","",VLOOKUP(AZ205,'シフト記号表 (2)'!$C$6:$L$47,10,FALSE))</f>
        <v/>
      </c>
      <c r="BA206" s="1897" t="str">
        <f>IF(BA205="","",VLOOKUP(BA205,'シフト記号表 (2)'!$C$6:$L$47,10,FALSE))</f>
        <v/>
      </c>
      <c r="BB206" s="1945">
        <f>IF($BE$3="４週",SUM(W206:AX206),IF($BE$3="暦月",SUM(W206:BA206),""))</f>
        <v>0</v>
      </c>
      <c r="BC206" s="1953"/>
      <c r="BD206" s="1962">
        <f>IF($BE$3="４週",BB206/4,IF($BE$3="暦月",(BB206/($BE$8/7)),""))</f>
        <v>0</v>
      </c>
      <c r="BE206" s="1953"/>
      <c r="BF206" s="1973"/>
      <c r="BG206" s="1978"/>
      <c r="BH206" s="1978"/>
      <c r="BI206" s="1978"/>
      <c r="BJ206" s="1989"/>
    </row>
    <row r="207" spans="2:62" ht="20.25" customHeight="1">
      <c r="B207" s="1742">
        <f>B205+1</f>
        <v>97</v>
      </c>
      <c r="C207" s="1756"/>
      <c r="D207" s="1767"/>
      <c r="E207" s="1774"/>
      <c r="F207" s="1779"/>
      <c r="G207" s="1774"/>
      <c r="H207" s="1779"/>
      <c r="I207" s="1788"/>
      <c r="J207" s="1802"/>
      <c r="K207" s="1808"/>
      <c r="L207" s="1824"/>
      <c r="M207" s="1824"/>
      <c r="N207" s="1767"/>
      <c r="O207" s="1831"/>
      <c r="P207" s="1836"/>
      <c r="Q207" s="1836"/>
      <c r="R207" s="1836"/>
      <c r="S207" s="1847"/>
      <c r="T207" s="1857" t="s">
        <v>770</v>
      </c>
      <c r="U207" s="1864"/>
      <c r="V207" s="1875"/>
      <c r="W207" s="1886"/>
      <c r="X207" s="1898"/>
      <c r="Y207" s="1898"/>
      <c r="Z207" s="1898"/>
      <c r="AA207" s="1898"/>
      <c r="AB207" s="1898"/>
      <c r="AC207" s="1913"/>
      <c r="AD207" s="1886"/>
      <c r="AE207" s="1898"/>
      <c r="AF207" s="1898"/>
      <c r="AG207" s="1898"/>
      <c r="AH207" s="1898"/>
      <c r="AI207" s="1898"/>
      <c r="AJ207" s="1913"/>
      <c r="AK207" s="1886"/>
      <c r="AL207" s="1898"/>
      <c r="AM207" s="1898"/>
      <c r="AN207" s="1898"/>
      <c r="AO207" s="1898"/>
      <c r="AP207" s="1898"/>
      <c r="AQ207" s="1913"/>
      <c r="AR207" s="1886"/>
      <c r="AS207" s="1898"/>
      <c r="AT207" s="1898"/>
      <c r="AU207" s="1898"/>
      <c r="AV207" s="1898"/>
      <c r="AW207" s="1898"/>
      <c r="AX207" s="1913"/>
      <c r="AY207" s="1886"/>
      <c r="AZ207" s="1898"/>
      <c r="BA207" s="1937"/>
      <c r="BB207" s="1944"/>
      <c r="BC207" s="1952"/>
      <c r="BD207" s="1961"/>
      <c r="BE207" s="1967"/>
      <c r="BF207" s="1972"/>
      <c r="BG207" s="1977"/>
      <c r="BH207" s="1977"/>
      <c r="BI207" s="1977"/>
      <c r="BJ207" s="1988"/>
    </row>
    <row r="208" spans="2:62" ht="20.25" customHeight="1">
      <c r="B208" s="1743"/>
      <c r="C208" s="1757"/>
      <c r="D208" s="1768"/>
      <c r="E208" s="1776"/>
      <c r="F208" s="1781">
        <f>C207</f>
        <v>0</v>
      </c>
      <c r="G208" s="1776"/>
      <c r="H208" s="1781">
        <f>I207</f>
        <v>0</v>
      </c>
      <c r="I208" s="1789"/>
      <c r="J208" s="1803"/>
      <c r="K208" s="1809"/>
      <c r="L208" s="1825"/>
      <c r="M208" s="1825"/>
      <c r="N208" s="1768"/>
      <c r="O208" s="1831"/>
      <c r="P208" s="1836"/>
      <c r="Q208" s="1836"/>
      <c r="R208" s="1836"/>
      <c r="S208" s="1847"/>
      <c r="T208" s="1856" t="s">
        <v>128</v>
      </c>
      <c r="U208" s="1863"/>
      <c r="V208" s="1874"/>
      <c r="W208" s="1885" t="str">
        <f>IF(W207="","",VLOOKUP(W207,'シフト記号表 (2)'!$C$6:$L$47,10,FALSE))</f>
        <v/>
      </c>
      <c r="X208" s="1897" t="str">
        <f>IF(X207="","",VLOOKUP(X207,'シフト記号表 (2)'!$C$6:$L$47,10,FALSE))</f>
        <v/>
      </c>
      <c r="Y208" s="1897" t="str">
        <f>IF(Y207="","",VLOOKUP(Y207,'シフト記号表 (2)'!$C$6:$L$47,10,FALSE))</f>
        <v/>
      </c>
      <c r="Z208" s="1897" t="str">
        <f>IF(Z207="","",VLOOKUP(Z207,'シフト記号表 (2)'!$C$6:$L$47,10,FALSE))</f>
        <v/>
      </c>
      <c r="AA208" s="1897" t="str">
        <f>IF(AA207="","",VLOOKUP(AA207,'シフト記号表 (2)'!$C$6:$L$47,10,FALSE))</f>
        <v/>
      </c>
      <c r="AB208" s="1897" t="str">
        <f>IF(AB207="","",VLOOKUP(AB207,'シフト記号表 (2)'!$C$6:$L$47,10,FALSE))</f>
        <v/>
      </c>
      <c r="AC208" s="1912" t="str">
        <f>IF(AC207="","",VLOOKUP(AC207,'シフト記号表 (2)'!$C$6:$L$47,10,FALSE))</f>
        <v/>
      </c>
      <c r="AD208" s="1885" t="str">
        <f>IF(AD207="","",VLOOKUP(AD207,'シフト記号表 (2)'!$C$6:$L$47,10,FALSE))</f>
        <v/>
      </c>
      <c r="AE208" s="1897" t="str">
        <f>IF(AE207="","",VLOOKUP(AE207,'シフト記号表 (2)'!$C$6:$L$47,10,FALSE))</f>
        <v/>
      </c>
      <c r="AF208" s="1897" t="str">
        <f>IF(AF207="","",VLOOKUP(AF207,'シフト記号表 (2)'!$C$6:$L$47,10,FALSE))</f>
        <v/>
      </c>
      <c r="AG208" s="1897" t="str">
        <f>IF(AG207="","",VLOOKUP(AG207,'シフト記号表 (2)'!$C$6:$L$47,10,FALSE))</f>
        <v/>
      </c>
      <c r="AH208" s="1897" t="str">
        <f>IF(AH207="","",VLOOKUP(AH207,'シフト記号表 (2)'!$C$6:$L$47,10,FALSE))</f>
        <v/>
      </c>
      <c r="AI208" s="1897" t="str">
        <f>IF(AI207="","",VLOOKUP(AI207,'シフト記号表 (2)'!$C$6:$L$47,10,FALSE))</f>
        <v/>
      </c>
      <c r="AJ208" s="1912" t="str">
        <f>IF(AJ207="","",VLOOKUP(AJ207,'シフト記号表 (2)'!$C$6:$L$47,10,FALSE))</f>
        <v/>
      </c>
      <c r="AK208" s="1885" t="str">
        <f>IF(AK207="","",VLOOKUP(AK207,'シフト記号表 (2)'!$C$6:$L$47,10,FALSE))</f>
        <v/>
      </c>
      <c r="AL208" s="1897" t="str">
        <f>IF(AL207="","",VLOOKUP(AL207,'シフト記号表 (2)'!$C$6:$L$47,10,FALSE))</f>
        <v/>
      </c>
      <c r="AM208" s="1897" t="str">
        <f>IF(AM207="","",VLOOKUP(AM207,'シフト記号表 (2)'!$C$6:$L$47,10,FALSE))</f>
        <v/>
      </c>
      <c r="AN208" s="1897" t="str">
        <f>IF(AN207="","",VLOOKUP(AN207,'シフト記号表 (2)'!$C$6:$L$47,10,FALSE))</f>
        <v/>
      </c>
      <c r="AO208" s="1897" t="str">
        <f>IF(AO207="","",VLOOKUP(AO207,'シフト記号表 (2)'!$C$6:$L$47,10,FALSE))</f>
        <v/>
      </c>
      <c r="AP208" s="1897" t="str">
        <f>IF(AP207="","",VLOOKUP(AP207,'シフト記号表 (2)'!$C$6:$L$47,10,FALSE))</f>
        <v/>
      </c>
      <c r="AQ208" s="1912" t="str">
        <f>IF(AQ207="","",VLOOKUP(AQ207,'シフト記号表 (2)'!$C$6:$L$47,10,FALSE))</f>
        <v/>
      </c>
      <c r="AR208" s="1885" t="str">
        <f>IF(AR207="","",VLOOKUP(AR207,'シフト記号表 (2)'!$C$6:$L$47,10,FALSE))</f>
        <v/>
      </c>
      <c r="AS208" s="1897" t="str">
        <f>IF(AS207="","",VLOOKUP(AS207,'シフト記号表 (2)'!$C$6:$L$47,10,FALSE))</f>
        <v/>
      </c>
      <c r="AT208" s="1897" t="str">
        <f>IF(AT207="","",VLOOKUP(AT207,'シフト記号表 (2)'!$C$6:$L$47,10,FALSE))</f>
        <v/>
      </c>
      <c r="AU208" s="1897" t="str">
        <f>IF(AU207="","",VLOOKUP(AU207,'シフト記号表 (2)'!$C$6:$L$47,10,FALSE))</f>
        <v/>
      </c>
      <c r="AV208" s="1897" t="str">
        <f>IF(AV207="","",VLOOKUP(AV207,'シフト記号表 (2)'!$C$6:$L$47,10,FALSE))</f>
        <v/>
      </c>
      <c r="AW208" s="1897" t="str">
        <f>IF(AW207="","",VLOOKUP(AW207,'シフト記号表 (2)'!$C$6:$L$47,10,FALSE))</f>
        <v/>
      </c>
      <c r="AX208" s="1912" t="str">
        <f>IF(AX207="","",VLOOKUP(AX207,'シフト記号表 (2)'!$C$6:$L$47,10,FALSE))</f>
        <v/>
      </c>
      <c r="AY208" s="1885" t="str">
        <f>IF(AY207="","",VLOOKUP(AY207,'シフト記号表 (2)'!$C$6:$L$47,10,FALSE))</f>
        <v/>
      </c>
      <c r="AZ208" s="1897" t="str">
        <f>IF(AZ207="","",VLOOKUP(AZ207,'シフト記号表 (2)'!$C$6:$L$47,10,FALSE))</f>
        <v/>
      </c>
      <c r="BA208" s="1897" t="str">
        <f>IF(BA207="","",VLOOKUP(BA207,'シフト記号表 (2)'!$C$6:$L$47,10,FALSE))</f>
        <v/>
      </c>
      <c r="BB208" s="1945">
        <f>IF($BE$3="４週",SUM(W208:AX208),IF($BE$3="暦月",SUM(W208:BA208),""))</f>
        <v>0</v>
      </c>
      <c r="BC208" s="1953"/>
      <c r="BD208" s="1962">
        <f>IF($BE$3="４週",BB208/4,IF($BE$3="暦月",(BB208/($BE$8/7)),""))</f>
        <v>0</v>
      </c>
      <c r="BE208" s="1953"/>
      <c r="BF208" s="1973"/>
      <c r="BG208" s="1978"/>
      <c r="BH208" s="1978"/>
      <c r="BI208" s="1978"/>
      <c r="BJ208" s="1989"/>
    </row>
    <row r="209" spans="2:62" ht="20.25" customHeight="1">
      <c r="B209" s="1742">
        <f>B207+1</f>
        <v>98</v>
      </c>
      <c r="C209" s="1756"/>
      <c r="D209" s="1767"/>
      <c r="E209" s="1774"/>
      <c r="F209" s="1779"/>
      <c r="G209" s="1774"/>
      <c r="H209" s="1779"/>
      <c r="I209" s="1788"/>
      <c r="J209" s="1802"/>
      <c r="K209" s="1808"/>
      <c r="L209" s="1824"/>
      <c r="M209" s="1824"/>
      <c r="N209" s="1767"/>
      <c r="O209" s="1831"/>
      <c r="P209" s="1836"/>
      <c r="Q209" s="1836"/>
      <c r="R209" s="1836"/>
      <c r="S209" s="1847"/>
      <c r="T209" s="1857" t="s">
        <v>770</v>
      </c>
      <c r="U209" s="1864"/>
      <c r="V209" s="1875"/>
      <c r="W209" s="1886"/>
      <c r="X209" s="1898"/>
      <c r="Y209" s="1898"/>
      <c r="Z209" s="1898"/>
      <c r="AA209" s="1898"/>
      <c r="AB209" s="1898"/>
      <c r="AC209" s="1913"/>
      <c r="AD209" s="1886"/>
      <c r="AE209" s="1898"/>
      <c r="AF209" s="1898"/>
      <c r="AG209" s="1898"/>
      <c r="AH209" s="1898"/>
      <c r="AI209" s="1898"/>
      <c r="AJ209" s="1913"/>
      <c r="AK209" s="1886"/>
      <c r="AL209" s="1898"/>
      <c r="AM209" s="1898"/>
      <c r="AN209" s="1898"/>
      <c r="AO209" s="1898"/>
      <c r="AP209" s="1898"/>
      <c r="AQ209" s="1913"/>
      <c r="AR209" s="1886"/>
      <c r="AS209" s="1898"/>
      <c r="AT209" s="1898"/>
      <c r="AU209" s="1898"/>
      <c r="AV209" s="1898"/>
      <c r="AW209" s="1898"/>
      <c r="AX209" s="1913"/>
      <c r="AY209" s="1886"/>
      <c r="AZ209" s="1898"/>
      <c r="BA209" s="1937"/>
      <c r="BB209" s="1944"/>
      <c r="BC209" s="1952"/>
      <c r="BD209" s="1961"/>
      <c r="BE209" s="1967"/>
      <c r="BF209" s="1972"/>
      <c r="BG209" s="1977"/>
      <c r="BH209" s="1977"/>
      <c r="BI209" s="1977"/>
      <c r="BJ209" s="1988"/>
    </row>
    <row r="210" spans="2:62" ht="20.25" customHeight="1">
      <c r="B210" s="1743"/>
      <c r="C210" s="1757"/>
      <c r="D210" s="1768"/>
      <c r="E210" s="1776"/>
      <c r="F210" s="1781">
        <f>C209</f>
        <v>0</v>
      </c>
      <c r="G210" s="1776"/>
      <c r="H210" s="1781">
        <f>I209</f>
        <v>0</v>
      </c>
      <c r="I210" s="1789"/>
      <c r="J210" s="1803"/>
      <c r="K210" s="1809"/>
      <c r="L210" s="1825"/>
      <c r="M210" s="1825"/>
      <c r="N210" s="1768"/>
      <c r="O210" s="1831"/>
      <c r="P210" s="1836"/>
      <c r="Q210" s="1836"/>
      <c r="R210" s="1836"/>
      <c r="S210" s="1847"/>
      <c r="T210" s="1856" t="s">
        <v>128</v>
      </c>
      <c r="U210" s="1863"/>
      <c r="V210" s="1874"/>
      <c r="W210" s="1885" t="str">
        <f>IF(W209="","",VLOOKUP(W209,'シフト記号表 (2)'!$C$6:$L$47,10,FALSE))</f>
        <v/>
      </c>
      <c r="X210" s="1897" t="str">
        <f>IF(X209="","",VLOOKUP(X209,'シフト記号表 (2)'!$C$6:$L$47,10,FALSE))</f>
        <v/>
      </c>
      <c r="Y210" s="1897" t="str">
        <f>IF(Y209="","",VLOOKUP(Y209,'シフト記号表 (2)'!$C$6:$L$47,10,FALSE))</f>
        <v/>
      </c>
      <c r="Z210" s="1897" t="str">
        <f>IF(Z209="","",VLOOKUP(Z209,'シフト記号表 (2)'!$C$6:$L$47,10,FALSE))</f>
        <v/>
      </c>
      <c r="AA210" s="1897" t="str">
        <f>IF(AA209="","",VLOOKUP(AA209,'シフト記号表 (2)'!$C$6:$L$47,10,FALSE))</f>
        <v/>
      </c>
      <c r="AB210" s="1897" t="str">
        <f>IF(AB209="","",VLOOKUP(AB209,'シフト記号表 (2)'!$C$6:$L$47,10,FALSE))</f>
        <v/>
      </c>
      <c r="AC210" s="1912" t="str">
        <f>IF(AC209="","",VLOOKUP(AC209,'シフト記号表 (2)'!$C$6:$L$47,10,FALSE))</f>
        <v/>
      </c>
      <c r="AD210" s="1885" t="str">
        <f>IF(AD209="","",VLOOKUP(AD209,'シフト記号表 (2)'!$C$6:$L$47,10,FALSE))</f>
        <v/>
      </c>
      <c r="AE210" s="1897" t="str">
        <f>IF(AE209="","",VLOOKUP(AE209,'シフト記号表 (2)'!$C$6:$L$47,10,FALSE))</f>
        <v/>
      </c>
      <c r="AF210" s="1897" t="str">
        <f>IF(AF209="","",VLOOKUP(AF209,'シフト記号表 (2)'!$C$6:$L$47,10,FALSE))</f>
        <v/>
      </c>
      <c r="AG210" s="1897" t="str">
        <f>IF(AG209="","",VLOOKUP(AG209,'シフト記号表 (2)'!$C$6:$L$47,10,FALSE))</f>
        <v/>
      </c>
      <c r="AH210" s="1897" t="str">
        <f>IF(AH209="","",VLOOKUP(AH209,'シフト記号表 (2)'!$C$6:$L$47,10,FALSE))</f>
        <v/>
      </c>
      <c r="AI210" s="1897" t="str">
        <f>IF(AI209="","",VLOOKUP(AI209,'シフト記号表 (2)'!$C$6:$L$47,10,FALSE))</f>
        <v/>
      </c>
      <c r="AJ210" s="1912" t="str">
        <f>IF(AJ209="","",VLOOKUP(AJ209,'シフト記号表 (2)'!$C$6:$L$47,10,FALSE))</f>
        <v/>
      </c>
      <c r="AK210" s="1885" t="str">
        <f>IF(AK209="","",VLOOKUP(AK209,'シフト記号表 (2)'!$C$6:$L$47,10,FALSE))</f>
        <v/>
      </c>
      <c r="AL210" s="1897" t="str">
        <f>IF(AL209="","",VLOOKUP(AL209,'シフト記号表 (2)'!$C$6:$L$47,10,FALSE))</f>
        <v/>
      </c>
      <c r="AM210" s="1897" t="str">
        <f>IF(AM209="","",VLOOKUP(AM209,'シフト記号表 (2)'!$C$6:$L$47,10,FALSE))</f>
        <v/>
      </c>
      <c r="AN210" s="1897" t="str">
        <f>IF(AN209="","",VLOOKUP(AN209,'シフト記号表 (2)'!$C$6:$L$47,10,FALSE))</f>
        <v/>
      </c>
      <c r="AO210" s="1897" t="str">
        <f>IF(AO209="","",VLOOKUP(AO209,'シフト記号表 (2)'!$C$6:$L$47,10,FALSE))</f>
        <v/>
      </c>
      <c r="AP210" s="1897" t="str">
        <f>IF(AP209="","",VLOOKUP(AP209,'シフト記号表 (2)'!$C$6:$L$47,10,FALSE))</f>
        <v/>
      </c>
      <c r="AQ210" s="1912" t="str">
        <f>IF(AQ209="","",VLOOKUP(AQ209,'シフト記号表 (2)'!$C$6:$L$47,10,FALSE))</f>
        <v/>
      </c>
      <c r="AR210" s="1885" t="str">
        <f>IF(AR209="","",VLOOKUP(AR209,'シフト記号表 (2)'!$C$6:$L$47,10,FALSE))</f>
        <v/>
      </c>
      <c r="AS210" s="1897" t="str">
        <f>IF(AS209="","",VLOOKUP(AS209,'シフト記号表 (2)'!$C$6:$L$47,10,FALSE))</f>
        <v/>
      </c>
      <c r="AT210" s="1897" t="str">
        <f>IF(AT209="","",VLOOKUP(AT209,'シフト記号表 (2)'!$C$6:$L$47,10,FALSE))</f>
        <v/>
      </c>
      <c r="AU210" s="1897" t="str">
        <f>IF(AU209="","",VLOOKUP(AU209,'シフト記号表 (2)'!$C$6:$L$47,10,FALSE))</f>
        <v/>
      </c>
      <c r="AV210" s="1897" t="str">
        <f>IF(AV209="","",VLOOKUP(AV209,'シフト記号表 (2)'!$C$6:$L$47,10,FALSE))</f>
        <v/>
      </c>
      <c r="AW210" s="1897" t="str">
        <f>IF(AW209="","",VLOOKUP(AW209,'シフト記号表 (2)'!$C$6:$L$47,10,FALSE))</f>
        <v/>
      </c>
      <c r="AX210" s="1912" t="str">
        <f>IF(AX209="","",VLOOKUP(AX209,'シフト記号表 (2)'!$C$6:$L$47,10,FALSE))</f>
        <v/>
      </c>
      <c r="AY210" s="1885" t="str">
        <f>IF(AY209="","",VLOOKUP(AY209,'シフト記号表 (2)'!$C$6:$L$47,10,FALSE))</f>
        <v/>
      </c>
      <c r="AZ210" s="1897" t="str">
        <f>IF(AZ209="","",VLOOKUP(AZ209,'シフト記号表 (2)'!$C$6:$L$47,10,FALSE))</f>
        <v/>
      </c>
      <c r="BA210" s="1897" t="str">
        <f>IF(BA209="","",VLOOKUP(BA209,'シフト記号表 (2)'!$C$6:$L$47,10,FALSE))</f>
        <v/>
      </c>
      <c r="BB210" s="1945">
        <f>IF($BE$3="４週",SUM(W210:AX210),IF($BE$3="暦月",SUM(W210:BA210),""))</f>
        <v>0</v>
      </c>
      <c r="BC210" s="1953"/>
      <c r="BD210" s="1962">
        <f>IF($BE$3="４週",BB210/4,IF($BE$3="暦月",(BB210/($BE$8/7)),""))</f>
        <v>0</v>
      </c>
      <c r="BE210" s="1953"/>
      <c r="BF210" s="1973"/>
      <c r="BG210" s="1978"/>
      <c r="BH210" s="1978"/>
      <c r="BI210" s="1978"/>
      <c r="BJ210" s="1989"/>
    </row>
    <row r="211" spans="2:62" ht="20.25" customHeight="1">
      <c r="B211" s="1742">
        <f>B209+1</f>
        <v>99</v>
      </c>
      <c r="C211" s="1756"/>
      <c r="D211" s="1767"/>
      <c r="E211" s="1774"/>
      <c r="F211" s="1779"/>
      <c r="G211" s="1774"/>
      <c r="H211" s="1779"/>
      <c r="I211" s="1788"/>
      <c r="J211" s="1802"/>
      <c r="K211" s="1808"/>
      <c r="L211" s="1824"/>
      <c r="M211" s="1824"/>
      <c r="N211" s="1767"/>
      <c r="O211" s="1831"/>
      <c r="P211" s="1836"/>
      <c r="Q211" s="1836"/>
      <c r="R211" s="1836"/>
      <c r="S211" s="1847"/>
      <c r="T211" s="1857" t="s">
        <v>770</v>
      </c>
      <c r="U211" s="1864"/>
      <c r="V211" s="1875"/>
      <c r="W211" s="1886"/>
      <c r="X211" s="1898"/>
      <c r="Y211" s="1898"/>
      <c r="Z211" s="1898"/>
      <c r="AA211" s="1898"/>
      <c r="AB211" s="1898"/>
      <c r="AC211" s="1913"/>
      <c r="AD211" s="1886"/>
      <c r="AE211" s="1898"/>
      <c r="AF211" s="1898"/>
      <c r="AG211" s="1898"/>
      <c r="AH211" s="1898"/>
      <c r="AI211" s="1898"/>
      <c r="AJ211" s="1913"/>
      <c r="AK211" s="1886"/>
      <c r="AL211" s="1898"/>
      <c r="AM211" s="1898"/>
      <c r="AN211" s="1898"/>
      <c r="AO211" s="1898"/>
      <c r="AP211" s="1898"/>
      <c r="AQ211" s="1913"/>
      <c r="AR211" s="1886"/>
      <c r="AS211" s="1898"/>
      <c r="AT211" s="1898"/>
      <c r="AU211" s="1898"/>
      <c r="AV211" s="1898"/>
      <c r="AW211" s="1898"/>
      <c r="AX211" s="1913"/>
      <c r="AY211" s="1886"/>
      <c r="AZ211" s="1898"/>
      <c r="BA211" s="1937"/>
      <c r="BB211" s="1944"/>
      <c r="BC211" s="1952"/>
      <c r="BD211" s="1961"/>
      <c r="BE211" s="1967"/>
      <c r="BF211" s="1972"/>
      <c r="BG211" s="1977"/>
      <c r="BH211" s="1977"/>
      <c r="BI211" s="1977"/>
      <c r="BJ211" s="1988"/>
    </row>
    <row r="212" spans="2:62" ht="20.25" customHeight="1">
      <c r="B212" s="1743"/>
      <c r="C212" s="1757"/>
      <c r="D212" s="1768"/>
      <c r="E212" s="1776"/>
      <c r="F212" s="1781">
        <f>C211</f>
        <v>0</v>
      </c>
      <c r="G212" s="1776"/>
      <c r="H212" s="1781">
        <f>I211</f>
        <v>0</v>
      </c>
      <c r="I212" s="1789"/>
      <c r="J212" s="1803"/>
      <c r="K212" s="1809"/>
      <c r="L212" s="1825"/>
      <c r="M212" s="1825"/>
      <c r="N212" s="1768"/>
      <c r="O212" s="1831"/>
      <c r="P212" s="1836"/>
      <c r="Q212" s="1836"/>
      <c r="R212" s="1836"/>
      <c r="S212" s="1847"/>
      <c r="T212" s="1856" t="s">
        <v>128</v>
      </c>
      <c r="U212" s="1863"/>
      <c r="V212" s="1874"/>
      <c r="W212" s="1885" t="str">
        <f>IF(W211="","",VLOOKUP(W211,'シフト記号表 (2)'!$C$6:$L$47,10,FALSE))</f>
        <v/>
      </c>
      <c r="X212" s="1897" t="str">
        <f>IF(X211="","",VLOOKUP(X211,'シフト記号表 (2)'!$C$6:$L$47,10,FALSE))</f>
        <v/>
      </c>
      <c r="Y212" s="1897" t="str">
        <f>IF(Y211="","",VLOOKUP(Y211,'シフト記号表 (2)'!$C$6:$L$47,10,FALSE))</f>
        <v/>
      </c>
      <c r="Z212" s="1897" t="str">
        <f>IF(Z211="","",VLOOKUP(Z211,'シフト記号表 (2)'!$C$6:$L$47,10,FALSE))</f>
        <v/>
      </c>
      <c r="AA212" s="1897" t="str">
        <f>IF(AA211="","",VLOOKUP(AA211,'シフト記号表 (2)'!$C$6:$L$47,10,FALSE))</f>
        <v/>
      </c>
      <c r="AB212" s="1897" t="str">
        <f>IF(AB211="","",VLOOKUP(AB211,'シフト記号表 (2)'!$C$6:$L$47,10,FALSE))</f>
        <v/>
      </c>
      <c r="AC212" s="1912" t="str">
        <f>IF(AC211="","",VLOOKUP(AC211,'シフト記号表 (2)'!$C$6:$L$47,10,FALSE))</f>
        <v/>
      </c>
      <c r="AD212" s="1885" t="str">
        <f>IF(AD211="","",VLOOKUP(AD211,'シフト記号表 (2)'!$C$6:$L$47,10,FALSE))</f>
        <v/>
      </c>
      <c r="AE212" s="1897" t="str">
        <f>IF(AE211="","",VLOOKUP(AE211,'シフト記号表 (2)'!$C$6:$L$47,10,FALSE))</f>
        <v/>
      </c>
      <c r="AF212" s="1897" t="str">
        <f>IF(AF211="","",VLOOKUP(AF211,'シフト記号表 (2)'!$C$6:$L$47,10,FALSE))</f>
        <v/>
      </c>
      <c r="AG212" s="1897" t="str">
        <f>IF(AG211="","",VLOOKUP(AG211,'シフト記号表 (2)'!$C$6:$L$47,10,FALSE))</f>
        <v/>
      </c>
      <c r="AH212" s="1897" t="str">
        <f>IF(AH211="","",VLOOKUP(AH211,'シフト記号表 (2)'!$C$6:$L$47,10,FALSE))</f>
        <v/>
      </c>
      <c r="AI212" s="1897" t="str">
        <f>IF(AI211="","",VLOOKUP(AI211,'シフト記号表 (2)'!$C$6:$L$47,10,FALSE))</f>
        <v/>
      </c>
      <c r="AJ212" s="1912" t="str">
        <f>IF(AJ211="","",VLOOKUP(AJ211,'シフト記号表 (2)'!$C$6:$L$47,10,FALSE))</f>
        <v/>
      </c>
      <c r="AK212" s="1885" t="str">
        <f>IF(AK211="","",VLOOKUP(AK211,'シフト記号表 (2)'!$C$6:$L$47,10,FALSE))</f>
        <v/>
      </c>
      <c r="AL212" s="1897" t="str">
        <f>IF(AL211="","",VLOOKUP(AL211,'シフト記号表 (2)'!$C$6:$L$47,10,FALSE))</f>
        <v/>
      </c>
      <c r="AM212" s="1897" t="str">
        <f>IF(AM211="","",VLOOKUP(AM211,'シフト記号表 (2)'!$C$6:$L$47,10,FALSE))</f>
        <v/>
      </c>
      <c r="AN212" s="1897" t="str">
        <f>IF(AN211="","",VLOOKUP(AN211,'シフト記号表 (2)'!$C$6:$L$47,10,FALSE))</f>
        <v/>
      </c>
      <c r="AO212" s="1897" t="str">
        <f>IF(AO211="","",VLOOKUP(AO211,'シフト記号表 (2)'!$C$6:$L$47,10,FALSE))</f>
        <v/>
      </c>
      <c r="AP212" s="1897" t="str">
        <f>IF(AP211="","",VLOOKUP(AP211,'シフト記号表 (2)'!$C$6:$L$47,10,FALSE))</f>
        <v/>
      </c>
      <c r="AQ212" s="1912" t="str">
        <f>IF(AQ211="","",VLOOKUP(AQ211,'シフト記号表 (2)'!$C$6:$L$47,10,FALSE))</f>
        <v/>
      </c>
      <c r="AR212" s="1885" t="str">
        <f>IF(AR211="","",VLOOKUP(AR211,'シフト記号表 (2)'!$C$6:$L$47,10,FALSE))</f>
        <v/>
      </c>
      <c r="AS212" s="1897" t="str">
        <f>IF(AS211="","",VLOOKUP(AS211,'シフト記号表 (2)'!$C$6:$L$47,10,FALSE))</f>
        <v/>
      </c>
      <c r="AT212" s="1897" t="str">
        <f>IF(AT211="","",VLOOKUP(AT211,'シフト記号表 (2)'!$C$6:$L$47,10,FALSE))</f>
        <v/>
      </c>
      <c r="AU212" s="1897" t="str">
        <f>IF(AU211="","",VLOOKUP(AU211,'シフト記号表 (2)'!$C$6:$L$47,10,FALSE))</f>
        <v/>
      </c>
      <c r="AV212" s="1897" t="str">
        <f>IF(AV211="","",VLOOKUP(AV211,'シフト記号表 (2)'!$C$6:$L$47,10,FALSE))</f>
        <v/>
      </c>
      <c r="AW212" s="1897" t="str">
        <f>IF(AW211="","",VLOOKUP(AW211,'シフト記号表 (2)'!$C$6:$L$47,10,FALSE))</f>
        <v/>
      </c>
      <c r="AX212" s="1912" t="str">
        <f>IF(AX211="","",VLOOKUP(AX211,'シフト記号表 (2)'!$C$6:$L$47,10,FALSE))</f>
        <v/>
      </c>
      <c r="AY212" s="1885" t="str">
        <f>IF(AY211="","",VLOOKUP(AY211,'シフト記号表 (2)'!$C$6:$L$47,10,FALSE))</f>
        <v/>
      </c>
      <c r="AZ212" s="1897" t="str">
        <f>IF(AZ211="","",VLOOKUP(AZ211,'シフト記号表 (2)'!$C$6:$L$47,10,FALSE))</f>
        <v/>
      </c>
      <c r="BA212" s="1897" t="str">
        <f>IF(BA211="","",VLOOKUP(BA211,'シフト記号表 (2)'!$C$6:$L$47,10,FALSE))</f>
        <v/>
      </c>
      <c r="BB212" s="1945">
        <f>IF($BE$3="４週",SUM(W212:AX212),IF($BE$3="暦月",SUM(W212:BA212),""))</f>
        <v>0</v>
      </c>
      <c r="BC212" s="1953"/>
      <c r="BD212" s="1962">
        <f>IF($BE$3="４週",BB212/4,IF($BE$3="暦月",(BB212/($BE$8/7)),""))</f>
        <v>0</v>
      </c>
      <c r="BE212" s="1953"/>
      <c r="BF212" s="1973"/>
      <c r="BG212" s="1978"/>
      <c r="BH212" s="1978"/>
      <c r="BI212" s="1978"/>
      <c r="BJ212" s="1989"/>
    </row>
    <row r="213" spans="2:62" ht="20.25" customHeight="1">
      <c r="B213" s="1742">
        <f>B211+1</f>
        <v>100</v>
      </c>
      <c r="C213" s="1756"/>
      <c r="D213" s="1767"/>
      <c r="E213" s="1775"/>
      <c r="F213" s="1780"/>
      <c r="G213" s="1775"/>
      <c r="H213" s="1780"/>
      <c r="I213" s="1788"/>
      <c r="J213" s="1802"/>
      <c r="K213" s="1808"/>
      <c r="L213" s="1824"/>
      <c r="M213" s="1824"/>
      <c r="N213" s="1767"/>
      <c r="O213" s="1831"/>
      <c r="P213" s="1836"/>
      <c r="Q213" s="1836"/>
      <c r="R213" s="1836"/>
      <c r="S213" s="1847"/>
      <c r="T213" s="1855" t="s">
        <v>770</v>
      </c>
      <c r="U213" s="1862"/>
      <c r="V213" s="1873"/>
      <c r="W213" s="1886"/>
      <c r="X213" s="1898"/>
      <c r="Y213" s="1898"/>
      <c r="Z213" s="1898"/>
      <c r="AA213" s="1898"/>
      <c r="AB213" s="1898"/>
      <c r="AC213" s="1913"/>
      <c r="AD213" s="1886"/>
      <c r="AE213" s="1898"/>
      <c r="AF213" s="1898"/>
      <c r="AG213" s="1898"/>
      <c r="AH213" s="1898"/>
      <c r="AI213" s="1898"/>
      <c r="AJ213" s="1913"/>
      <c r="AK213" s="1886"/>
      <c r="AL213" s="1898"/>
      <c r="AM213" s="1898"/>
      <c r="AN213" s="1898"/>
      <c r="AO213" s="1898"/>
      <c r="AP213" s="1898"/>
      <c r="AQ213" s="1913"/>
      <c r="AR213" s="1886"/>
      <c r="AS213" s="1898"/>
      <c r="AT213" s="1898"/>
      <c r="AU213" s="1898"/>
      <c r="AV213" s="1898"/>
      <c r="AW213" s="1898"/>
      <c r="AX213" s="1913"/>
      <c r="AY213" s="1886"/>
      <c r="AZ213" s="1898"/>
      <c r="BA213" s="1937"/>
      <c r="BB213" s="1944"/>
      <c r="BC213" s="1952"/>
      <c r="BD213" s="1961"/>
      <c r="BE213" s="1967"/>
      <c r="BF213" s="1972"/>
      <c r="BG213" s="1977"/>
      <c r="BH213" s="1977"/>
      <c r="BI213" s="1977"/>
      <c r="BJ213" s="1988"/>
    </row>
    <row r="214" spans="2:62" ht="20.25" customHeight="1">
      <c r="B214" s="1744"/>
      <c r="C214" s="1758"/>
      <c r="D214" s="1769"/>
      <c r="E214" s="1777"/>
      <c r="F214" s="1782">
        <f>C213</f>
        <v>0</v>
      </c>
      <c r="G214" s="1777"/>
      <c r="H214" s="1782">
        <f>I213</f>
        <v>0</v>
      </c>
      <c r="I214" s="1790"/>
      <c r="J214" s="1804"/>
      <c r="K214" s="1810"/>
      <c r="L214" s="1826"/>
      <c r="M214" s="1826"/>
      <c r="N214" s="1769"/>
      <c r="O214" s="1832"/>
      <c r="P214" s="1837"/>
      <c r="Q214" s="1837"/>
      <c r="R214" s="1837"/>
      <c r="S214" s="1848"/>
      <c r="T214" s="1858" t="s">
        <v>128</v>
      </c>
      <c r="U214" s="1865"/>
      <c r="V214" s="1876"/>
      <c r="W214" s="1887" t="str">
        <f>IF(W213="","",VLOOKUP(W213,'シフト記号表 (2)'!$C$6:$L$47,10,FALSE))</f>
        <v/>
      </c>
      <c r="X214" s="1899" t="str">
        <f>IF(X213="","",VLOOKUP(X213,'シフト記号表 (2)'!$C$6:$L$47,10,FALSE))</f>
        <v/>
      </c>
      <c r="Y214" s="1899" t="str">
        <f>IF(Y213="","",VLOOKUP(Y213,'シフト記号表 (2)'!$C$6:$L$47,10,FALSE))</f>
        <v/>
      </c>
      <c r="Z214" s="1899" t="str">
        <f>IF(Z213="","",VLOOKUP(Z213,'シフト記号表 (2)'!$C$6:$L$47,10,FALSE))</f>
        <v/>
      </c>
      <c r="AA214" s="1899" t="str">
        <f>IF(AA213="","",VLOOKUP(AA213,'シフト記号表 (2)'!$C$6:$L$47,10,FALSE))</f>
        <v/>
      </c>
      <c r="AB214" s="1899" t="str">
        <f>IF(AB213="","",VLOOKUP(AB213,'シフト記号表 (2)'!$C$6:$L$47,10,FALSE))</f>
        <v/>
      </c>
      <c r="AC214" s="1914" t="str">
        <f>IF(AC213="","",VLOOKUP(AC213,'シフト記号表 (2)'!$C$6:$L$47,10,FALSE))</f>
        <v/>
      </c>
      <c r="AD214" s="1887" t="str">
        <f>IF(AD213="","",VLOOKUP(AD213,'シフト記号表 (2)'!$C$6:$L$47,10,FALSE))</f>
        <v/>
      </c>
      <c r="AE214" s="1899" t="str">
        <f>IF(AE213="","",VLOOKUP(AE213,'シフト記号表 (2)'!$C$6:$L$47,10,FALSE))</f>
        <v/>
      </c>
      <c r="AF214" s="1899" t="str">
        <f>IF(AF213="","",VLOOKUP(AF213,'シフト記号表 (2)'!$C$6:$L$47,10,FALSE))</f>
        <v/>
      </c>
      <c r="AG214" s="1899" t="str">
        <f>IF(AG213="","",VLOOKUP(AG213,'シフト記号表 (2)'!$C$6:$L$47,10,FALSE))</f>
        <v/>
      </c>
      <c r="AH214" s="1899" t="str">
        <f>IF(AH213="","",VLOOKUP(AH213,'シフト記号表 (2)'!$C$6:$L$47,10,FALSE))</f>
        <v/>
      </c>
      <c r="AI214" s="1899" t="str">
        <f>IF(AI213="","",VLOOKUP(AI213,'シフト記号表 (2)'!$C$6:$L$47,10,FALSE))</f>
        <v/>
      </c>
      <c r="AJ214" s="1914" t="str">
        <f>IF(AJ213="","",VLOOKUP(AJ213,'シフト記号表 (2)'!$C$6:$L$47,10,FALSE))</f>
        <v/>
      </c>
      <c r="AK214" s="1887" t="str">
        <f>IF(AK213="","",VLOOKUP(AK213,'シフト記号表 (2)'!$C$6:$L$47,10,FALSE))</f>
        <v/>
      </c>
      <c r="AL214" s="1899" t="str">
        <f>IF(AL213="","",VLOOKUP(AL213,'シフト記号表 (2)'!$C$6:$L$47,10,FALSE))</f>
        <v/>
      </c>
      <c r="AM214" s="1899" t="str">
        <f>IF(AM213="","",VLOOKUP(AM213,'シフト記号表 (2)'!$C$6:$L$47,10,FALSE))</f>
        <v/>
      </c>
      <c r="AN214" s="1899" t="str">
        <f>IF(AN213="","",VLOOKUP(AN213,'シフト記号表 (2)'!$C$6:$L$47,10,FALSE))</f>
        <v/>
      </c>
      <c r="AO214" s="1899" t="str">
        <f>IF(AO213="","",VLOOKUP(AO213,'シフト記号表 (2)'!$C$6:$L$47,10,FALSE))</f>
        <v/>
      </c>
      <c r="AP214" s="1899" t="str">
        <f>IF(AP213="","",VLOOKUP(AP213,'シフト記号表 (2)'!$C$6:$L$47,10,FALSE))</f>
        <v/>
      </c>
      <c r="AQ214" s="1914" t="str">
        <f>IF(AQ213="","",VLOOKUP(AQ213,'シフト記号表 (2)'!$C$6:$L$47,10,FALSE))</f>
        <v/>
      </c>
      <c r="AR214" s="1887" t="str">
        <f>IF(AR213="","",VLOOKUP(AR213,'シフト記号表 (2)'!$C$6:$L$47,10,FALSE))</f>
        <v/>
      </c>
      <c r="AS214" s="1899" t="str">
        <f>IF(AS213="","",VLOOKUP(AS213,'シフト記号表 (2)'!$C$6:$L$47,10,FALSE))</f>
        <v/>
      </c>
      <c r="AT214" s="1899" t="str">
        <f>IF(AT213="","",VLOOKUP(AT213,'シフト記号表 (2)'!$C$6:$L$47,10,FALSE))</f>
        <v/>
      </c>
      <c r="AU214" s="1899" t="str">
        <f>IF(AU213="","",VLOOKUP(AU213,'シフト記号表 (2)'!$C$6:$L$47,10,FALSE))</f>
        <v/>
      </c>
      <c r="AV214" s="1899" t="str">
        <f>IF(AV213="","",VLOOKUP(AV213,'シフト記号表 (2)'!$C$6:$L$47,10,FALSE))</f>
        <v/>
      </c>
      <c r="AW214" s="1899" t="str">
        <f>IF(AW213="","",VLOOKUP(AW213,'シフト記号表 (2)'!$C$6:$L$47,10,FALSE))</f>
        <v/>
      </c>
      <c r="AX214" s="1914" t="str">
        <f>IF(AX213="","",VLOOKUP(AX213,'シフト記号表 (2)'!$C$6:$L$47,10,FALSE))</f>
        <v/>
      </c>
      <c r="AY214" s="1887" t="str">
        <f>IF(AY213="","",VLOOKUP(AY213,'シフト記号表 (2)'!$C$6:$L$47,10,FALSE))</f>
        <v/>
      </c>
      <c r="AZ214" s="1899" t="str">
        <f>IF(AZ213="","",VLOOKUP(AZ213,'シフト記号表 (2)'!$C$6:$L$47,10,FALSE))</f>
        <v/>
      </c>
      <c r="BA214" s="1899" t="str">
        <f>IF(BA213="","",VLOOKUP(BA213,'シフト記号表 (2)'!$C$6:$L$47,10,FALSE))</f>
        <v/>
      </c>
      <c r="BB214" s="1946">
        <f>IF($BE$3="４週",SUM(W214:AX214),IF($BE$3="暦月",SUM(W214:BA214),""))</f>
        <v>0</v>
      </c>
      <c r="BC214" s="1954"/>
      <c r="BD214" s="1963">
        <f>IF($BE$3="４週",BB214/4,IF($BE$3="暦月",(BB214/($BE$8/7)),""))</f>
        <v>0</v>
      </c>
      <c r="BE214" s="1954"/>
      <c r="BF214" s="1974"/>
      <c r="BG214" s="1979"/>
      <c r="BH214" s="1979"/>
      <c r="BI214" s="1979"/>
      <c r="BJ214" s="1990"/>
    </row>
    <row r="215" spans="2:62" ht="20.25" customHeight="1">
      <c r="B215" s="1745"/>
      <c r="C215" s="1759"/>
      <c r="D215" s="1759"/>
      <c r="E215" s="1759"/>
      <c r="F215" s="1759"/>
      <c r="G215" s="1759"/>
      <c r="H215" s="1759"/>
      <c r="I215" s="1791"/>
      <c r="J215" s="1791"/>
      <c r="K215" s="1759"/>
      <c r="L215" s="1759"/>
      <c r="M215" s="1759"/>
      <c r="N215" s="1759"/>
      <c r="O215" s="1833"/>
      <c r="P215" s="1833"/>
      <c r="Q215" s="1833"/>
      <c r="R215" s="1841"/>
      <c r="S215" s="1841"/>
      <c r="T215" s="1841"/>
      <c r="U215" s="1866"/>
      <c r="V215" s="1877"/>
      <c r="W215" s="1888"/>
      <c r="X215" s="1888"/>
      <c r="Y215" s="1888"/>
      <c r="Z215" s="1888"/>
      <c r="AA215" s="1888"/>
      <c r="AB215" s="1888"/>
      <c r="AC215" s="1888"/>
      <c r="AD215" s="1888"/>
      <c r="AE215" s="1888"/>
      <c r="AF215" s="1888"/>
      <c r="AG215" s="1888"/>
      <c r="AH215" s="1888"/>
      <c r="AI215" s="1888"/>
      <c r="AJ215" s="1888"/>
      <c r="AK215" s="1888"/>
      <c r="AL215" s="1888"/>
      <c r="AM215" s="1888"/>
      <c r="AN215" s="1888"/>
      <c r="AO215" s="1888"/>
      <c r="AP215" s="1888"/>
      <c r="AQ215" s="1888"/>
      <c r="AR215" s="1888"/>
      <c r="AS215" s="1888"/>
      <c r="AT215" s="1888"/>
      <c r="AU215" s="1888"/>
      <c r="AV215" s="1888"/>
      <c r="AW215" s="1888"/>
      <c r="AX215" s="1888"/>
      <c r="AY215" s="1888"/>
      <c r="AZ215" s="1888"/>
      <c r="BA215" s="1888"/>
      <c r="BB215" s="1888"/>
      <c r="BC215" s="1888"/>
      <c r="BD215" s="1929"/>
      <c r="BE215" s="1929"/>
      <c r="BF215" s="1833"/>
      <c r="BG215" s="1833"/>
      <c r="BH215" s="1833"/>
      <c r="BI215" s="1833"/>
      <c r="BJ215" s="1833"/>
    </row>
    <row r="216" spans="2:62" ht="20.25" customHeight="1"/>
    <row r="217" spans="2:62" ht="20.25" customHeight="1"/>
    <row r="218" spans="2:62" ht="20.25" customHeight="1"/>
    <row r="219" spans="2:62" ht="20.25" customHeight="1"/>
    <row r="220" spans="2:62" ht="20.25" customHeight="1"/>
    <row r="221" spans="2:62" ht="20.25" customHeight="1"/>
    <row r="222" spans="2:62" ht="20.25" customHeight="1"/>
    <row r="223" spans="2:62" ht="20.25" customHeight="1"/>
    <row r="224" spans="2:62" ht="20.25" customHeight="1"/>
    <row r="225" ht="20.25" customHeight="1"/>
    <row r="226" ht="20.25" customHeight="1"/>
    <row r="227" ht="20.25" customHeight="1"/>
    <row r="228" ht="20.25" customHeight="1"/>
    <row r="229" ht="20.25" customHeight="1"/>
    <row r="230" ht="20.25" customHeight="1"/>
    <row r="231" ht="20.25" customHeight="1"/>
    <row r="232" ht="20.25" customHeight="1"/>
    <row r="233" ht="20.25" customHeight="1"/>
    <row r="234" ht="20.25" customHeight="1"/>
    <row r="255" spans="43:57">
      <c r="AQ255" s="1818"/>
      <c r="AR255" s="1818"/>
      <c r="AS255" s="1818"/>
      <c r="AT255" s="1818"/>
      <c r="AU255" s="1818"/>
      <c r="AV255" s="1818"/>
      <c r="AW255" s="1818"/>
      <c r="AX255" s="1818"/>
      <c r="AY255" s="1818"/>
      <c r="AZ255" s="1818"/>
      <c r="BA255" s="1818"/>
      <c r="BB255" s="1818"/>
      <c r="BC255" s="1818"/>
      <c r="BD255" s="1818"/>
      <c r="BE255" s="1818"/>
    </row>
    <row r="256" spans="43:57">
      <c r="AQ256" s="1818"/>
      <c r="AR256" s="1818"/>
      <c r="AS256" s="1818"/>
      <c r="AT256" s="1818"/>
      <c r="AU256" s="1818"/>
      <c r="AV256" s="1818"/>
      <c r="AW256" s="1818"/>
      <c r="AX256" s="1818"/>
      <c r="AY256" s="1818"/>
      <c r="AZ256" s="1818"/>
      <c r="BA256" s="1818"/>
      <c r="BB256" s="1818"/>
      <c r="BC256" s="1818"/>
      <c r="BD256" s="1818"/>
      <c r="BE256" s="1818"/>
    </row>
    <row r="261" spans="3:59">
      <c r="C261" s="1760"/>
      <c r="D261" s="1760"/>
      <c r="E261" s="1760"/>
      <c r="F261" s="1760"/>
      <c r="G261" s="1760"/>
      <c r="H261" s="1760"/>
      <c r="I261" s="1760"/>
      <c r="J261" s="1760"/>
      <c r="K261" s="1818"/>
      <c r="L261" s="1818"/>
      <c r="M261" s="1818"/>
      <c r="N261" s="1818"/>
      <c r="O261" s="1818"/>
      <c r="P261" s="1818"/>
      <c r="Q261" s="1818"/>
      <c r="R261" s="1818"/>
      <c r="S261" s="1818"/>
      <c r="T261" s="1818"/>
      <c r="U261" s="1818"/>
      <c r="V261" s="1818"/>
      <c r="W261" s="1818"/>
      <c r="X261" s="1818"/>
      <c r="Y261" s="1818"/>
      <c r="Z261" s="1818"/>
      <c r="AA261" s="1818"/>
      <c r="AB261" s="1818"/>
      <c r="AC261" s="1818"/>
      <c r="AD261" s="1818"/>
      <c r="AE261" s="1818"/>
      <c r="AF261" s="1818"/>
      <c r="AG261" s="1818"/>
      <c r="AH261" s="1818"/>
      <c r="AI261" s="1818"/>
      <c r="AJ261" s="1818"/>
      <c r="AK261" s="1818"/>
      <c r="AL261" s="1818"/>
      <c r="AM261" s="1818"/>
      <c r="AN261" s="1818"/>
      <c r="AO261" s="1818"/>
      <c r="AP261" s="1818"/>
      <c r="BF261" s="1818"/>
      <c r="BG261" s="1818"/>
    </row>
    <row r="262" spans="3:59">
      <c r="C262" s="1760"/>
      <c r="D262" s="1760"/>
      <c r="E262" s="1760"/>
      <c r="F262" s="1760"/>
      <c r="G262" s="1760"/>
      <c r="H262" s="1760"/>
      <c r="I262" s="1760"/>
      <c r="J262" s="1760"/>
      <c r="K262" s="1818"/>
      <c r="L262" s="1818"/>
      <c r="M262" s="1818"/>
      <c r="N262" s="1818"/>
      <c r="O262" s="1818"/>
      <c r="P262" s="1818"/>
      <c r="Q262" s="1818"/>
      <c r="R262" s="1818"/>
      <c r="S262" s="1818"/>
      <c r="T262" s="1818"/>
      <c r="U262" s="1818"/>
      <c r="V262" s="1818"/>
      <c r="W262" s="1818"/>
      <c r="X262" s="1818"/>
      <c r="Y262" s="1818"/>
      <c r="Z262" s="1818"/>
      <c r="AA262" s="1818"/>
      <c r="AB262" s="1818"/>
      <c r="AC262" s="1818"/>
      <c r="AD262" s="1818"/>
      <c r="AE262" s="1818"/>
      <c r="AF262" s="1818"/>
      <c r="AG262" s="1818"/>
      <c r="AH262" s="1818"/>
      <c r="AI262" s="1818"/>
      <c r="AJ262" s="1818"/>
      <c r="AK262" s="1818"/>
      <c r="AL262" s="1818"/>
      <c r="AM262" s="1818"/>
      <c r="AN262" s="1818"/>
      <c r="AO262" s="1818"/>
      <c r="AP262" s="1818"/>
      <c r="BF262" s="1818"/>
      <c r="BG262" s="1818"/>
    </row>
    <row r="263" spans="3:59">
      <c r="C263" s="1761"/>
      <c r="D263" s="1761"/>
      <c r="E263" s="1761"/>
      <c r="F263" s="1761"/>
      <c r="G263" s="1761"/>
      <c r="H263" s="1761"/>
      <c r="I263" s="1761"/>
      <c r="J263" s="1761"/>
      <c r="K263" s="1760"/>
      <c r="L263" s="1760"/>
    </row>
    <row r="264" spans="3:59">
      <c r="C264" s="1761"/>
      <c r="D264" s="1761"/>
      <c r="E264" s="1761"/>
      <c r="F264" s="1761"/>
      <c r="G264" s="1761"/>
      <c r="H264" s="1761"/>
      <c r="I264" s="1761"/>
      <c r="J264" s="1761"/>
      <c r="K264" s="1760"/>
      <c r="L264" s="1760"/>
    </row>
    <row r="265" spans="3:59">
      <c r="C265" s="1760"/>
      <c r="D265" s="1760"/>
      <c r="E265" s="1760"/>
      <c r="F265" s="1760"/>
      <c r="G265" s="1760"/>
      <c r="H265" s="1760"/>
      <c r="I265" s="1760"/>
      <c r="J265" s="1760"/>
    </row>
    <row r="266" spans="3:59">
      <c r="C266" s="1760"/>
      <c r="D266" s="1760"/>
      <c r="E266" s="1760"/>
      <c r="F266" s="1760"/>
      <c r="G266" s="1760"/>
      <c r="H266" s="1760"/>
      <c r="I266" s="1760"/>
      <c r="J266" s="1760"/>
    </row>
    <row r="267" spans="3:59">
      <c r="C267" s="1760"/>
      <c r="D267" s="1760"/>
      <c r="E267" s="1760"/>
      <c r="F267" s="1760"/>
      <c r="G267" s="1760"/>
      <c r="H267" s="1760"/>
      <c r="I267" s="1760"/>
      <c r="J267" s="1760"/>
    </row>
    <row r="268" spans="3:59">
      <c r="C268" s="1760"/>
      <c r="D268" s="1760"/>
      <c r="E268" s="1760"/>
      <c r="F268" s="1760"/>
      <c r="G268" s="1760"/>
      <c r="H268" s="1760"/>
      <c r="I268" s="1760"/>
      <c r="J268" s="1760"/>
    </row>
  </sheetData>
  <mergeCells count="1024">
    <mergeCell ref="AT1:BI1"/>
    <mergeCell ref="AC2:AD2"/>
    <mergeCell ref="AF2:AG2"/>
    <mergeCell ref="AJ2:AK2"/>
    <mergeCell ref="AT2:BI2"/>
    <mergeCell ref="BE3:BH3"/>
    <mergeCell ref="BE4:BH4"/>
    <mergeCell ref="BA6:BB6"/>
    <mergeCell ref="BE6:BF6"/>
    <mergeCell ref="BE8:BF8"/>
    <mergeCell ref="W10:BA10"/>
    <mergeCell ref="W11:AC11"/>
    <mergeCell ref="AD11:AJ11"/>
    <mergeCell ref="AK11:AQ11"/>
    <mergeCell ref="AR11:AX11"/>
    <mergeCell ref="AY11:BA11"/>
    <mergeCell ref="BB15:BC15"/>
    <mergeCell ref="BD15:BE15"/>
    <mergeCell ref="BB16:BC16"/>
    <mergeCell ref="BD16:BE16"/>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B75:BC75"/>
    <mergeCell ref="BD75:BE75"/>
    <mergeCell ref="BB76:BC76"/>
    <mergeCell ref="BD76:BE76"/>
    <mergeCell ref="BB77:BC77"/>
    <mergeCell ref="BD77:BE77"/>
    <mergeCell ref="BB78:BC78"/>
    <mergeCell ref="BD78:BE78"/>
    <mergeCell ref="BB79:BC79"/>
    <mergeCell ref="BD79:BE79"/>
    <mergeCell ref="BB80:BC80"/>
    <mergeCell ref="BD80:BE80"/>
    <mergeCell ref="BB81:BC81"/>
    <mergeCell ref="BD81:BE81"/>
    <mergeCell ref="BB82:BC82"/>
    <mergeCell ref="BD82:BE82"/>
    <mergeCell ref="BB83:BC83"/>
    <mergeCell ref="BD83:BE83"/>
    <mergeCell ref="BB84:BC84"/>
    <mergeCell ref="BD84:BE84"/>
    <mergeCell ref="BB85:BC85"/>
    <mergeCell ref="BD85:BE85"/>
    <mergeCell ref="BB86:BC86"/>
    <mergeCell ref="BD86:BE86"/>
    <mergeCell ref="BB87:BC87"/>
    <mergeCell ref="BD87:BE87"/>
    <mergeCell ref="BB88:BC88"/>
    <mergeCell ref="BD88:BE88"/>
    <mergeCell ref="BB89:BC89"/>
    <mergeCell ref="BD89:BE89"/>
    <mergeCell ref="BB90:BC90"/>
    <mergeCell ref="BD90:BE90"/>
    <mergeCell ref="BB91:BC91"/>
    <mergeCell ref="BD91:BE91"/>
    <mergeCell ref="BB92:BC92"/>
    <mergeCell ref="BD92:BE92"/>
    <mergeCell ref="BB93:BC93"/>
    <mergeCell ref="BD93:BE93"/>
    <mergeCell ref="BB94:BC94"/>
    <mergeCell ref="BD94:BE94"/>
    <mergeCell ref="BB95:BC95"/>
    <mergeCell ref="BD95:BE95"/>
    <mergeCell ref="BB96:BC96"/>
    <mergeCell ref="BD96:BE96"/>
    <mergeCell ref="BB97:BC97"/>
    <mergeCell ref="BD97:BE97"/>
    <mergeCell ref="BB98:BC98"/>
    <mergeCell ref="BD98:BE98"/>
    <mergeCell ref="BB99:BC99"/>
    <mergeCell ref="BD99:BE99"/>
    <mergeCell ref="BB100:BC100"/>
    <mergeCell ref="BD100:BE100"/>
    <mergeCell ref="BB101:BC101"/>
    <mergeCell ref="BD101:BE101"/>
    <mergeCell ref="BB102:BC102"/>
    <mergeCell ref="BD102:BE102"/>
    <mergeCell ref="BB103:BC103"/>
    <mergeCell ref="BD103:BE103"/>
    <mergeCell ref="BB104:BC104"/>
    <mergeCell ref="BD104:BE104"/>
    <mergeCell ref="BB105:BC105"/>
    <mergeCell ref="BD105:BE105"/>
    <mergeCell ref="BB106:BC106"/>
    <mergeCell ref="BD106:BE106"/>
    <mergeCell ref="BB107:BC107"/>
    <mergeCell ref="BD107:BE107"/>
    <mergeCell ref="BB108:BC108"/>
    <mergeCell ref="BD108:BE108"/>
    <mergeCell ref="BB109:BC109"/>
    <mergeCell ref="BD109:BE109"/>
    <mergeCell ref="BB110:BC110"/>
    <mergeCell ref="BD110:BE110"/>
    <mergeCell ref="BB111:BC111"/>
    <mergeCell ref="BD111:BE111"/>
    <mergeCell ref="BB112:BC112"/>
    <mergeCell ref="BD112:BE112"/>
    <mergeCell ref="BB113:BC113"/>
    <mergeCell ref="BD113:BE113"/>
    <mergeCell ref="BB114:BC114"/>
    <mergeCell ref="BD114:BE114"/>
    <mergeCell ref="BB115:BC115"/>
    <mergeCell ref="BD115:BE115"/>
    <mergeCell ref="BB116:BC116"/>
    <mergeCell ref="BD116:BE116"/>
    <mergeCell ref="BB117:BC117"/>
    <mergeCell ref="BD117:BE117"/>
    <mergeCell ref="BB118:BC118"/>
    <mergeCell ref="BD118:BE118"/>
    <mergeCell ref="BB119:BC119"/>
    <mergeCell ref="BD119:BE119"/>
    <mergeCell ref="BB120:BC120"/>
    <mergeCell ref="BD120:BE120"/>
    <mergeCell ref="BB121:BC121"/>
    <mergeCell ref="BD121:BE121"/>
    <mergeCell ref="BB122:BC122"/>
    <mergeCell ref="BD122:BE122"/>
    <mergeCell ref="BB123:BC123"/>
    <mergeCell ref="BD123:BE123"/>
    <mergeCell ref="BB124:BC124"/>
    <mergeCell ref="BD124:BE124"/>
    <mergeCell ref="BB125:BC125"/>
    <mergeCell ref="BD125:BE125"/>
    <mergeCell ref="BB126:BC126"/>
    <mergeCell ref="BD126:BE126"/>
    <mergeCell ref="BB127:BC127"/>
    <mergeCell ref="BD127:BE127"/>
    <mergeCell ref="BB128:BC128"/>
    <mergeCell ref="BD128:BE128"/>
    <mergeCell ref="BB129:BC129"/>
    <mergeCell ref="BD129:BE129"/>
    <mergeCell ref="BB130:BC130"/>
    <mergeCell ref="BD130:BE130"/>
    <mergeCell ref="BB131:BC131"/>
    <mergeCell ref="BD131:BE131"/>
    <mergeCell ref="BB132:BC132"/>
    <mergeCell ref="BD132:BE132"/>
    <mergeCell ref="BB133:BC133"/>
    <mergeCell ref="BD133:BE133"/>
    <mergeCell ref="BB134:BC134"/>
    <mergeCell ref="BD134:BE134"/>
    <mergeCell ref="BB135:BC135"/>
    <mergeCell ref="BD135:BE135"/>
    <mergeCell ref="BB136:BC136"/>
    <mergeCell ref="BD136:BE136"/>
    <mergeCell ref="BB137:BC137"/>
    <mergeCell ref="BD137:BE137"/>
    <mergeCell ref="BB138:BC138"/>
    <mergeCell ref="BD138:BE138"/>
    <mergeCell ref="BB139:BC139"/>
    <mergeCell ref="BD139:BE139"/>
    <mergeCell ref="BB140:BC140"/>
    <mergeCell ref="BD140:BE140"/>
    <mergeCell ref="BB141:BC141"/>
    <mergeCell ref="BD141:BE141"/>
    <mergeCell ref="BB142:BC142"/>
    <mergeCell ref="BD142:BE142"/>
    <mergeCell ref="BB143:BC143"/>
    <mergeCell ref="BD143:BE143"/>
    <mergeCell ref="BB144:BC144"/>
    <mergeCell ref="BD144:BE144"/>
    <mergeCell ref="BB145:BC145"/>
    <mergeCell ref="BD145:BE145"/>
    <mergeCell ref="BB146:BC146"/>
    <mergeCell ref="BD146:BE146"/>
    <mergeCell ref="BB147:BC147"/>
    <mergeCell ref="BD147:BE147"/>
    <mergeCell ref="BB148:BC148"/>
    <mergeCell ref="BD148:BE148"/>
    <mergeCell ref="BB149:BC149"/>
    <mergeCell ref="BD149:BE149"/>
    <mergeCell ref="BB150:BC150"/>
    <mergeCell ref="BD150:BE150"/>
    <mergeCell ref="BB151:BC151"/>
    <mergeCell ref="BD151:BE151"/>
    <mergeCell ref="BB152:BC152"/>
    <mergeCell ref="BD152:BE152"/>
    <mergeCell ref="BB153:BC153"/>
    <mergeCell ref="BD153:BE153"/>
    <mergeCell ref="BB154:BC154"/>
    <mergeCell ref="BD154:BE154"/>
    <mergeCell ref="BB155:BC155"/>
    <mergeCell ref="BD155:BE155"/>
    <mergeCell ref="BB156:BC156"/>
    <mergeCell ref="BD156:BE156"/>
    <mergeCell ref="BB157:BC157"/>
    <mergeCell ref="BD157:BE157"/>
    <mergeCell ref="BB158:BC158"/>
    <mergeCell ref="BD158:BE158"/>
    <mergeCell ref="BB159:BC159"/>
    <mergeCell ref="BD159:BE159"/>
    <mergeCell ref="BB160:BC160"/>
    <mergeCell ref="BD160:BE160"/>
    <mergeCell ref="BB161:BC161"/>
    <mergeCell ref="BD161:BE161"/>
    <mergeCell ref="BB162:BC162"/>
    <mergeCell ref="BD162:BE162"/>
    <mergeCell ref="BB163:BC163"/>
    <mergeCell ref="BD163:BE163"/>
    <mergeCell ref="BB164:BC164"/>
    <mergeCell ref="BD164:BE164"/>
    <mergeCell ref="BB165:BC165"/>
    <mergeCell ref="BD165:BE165"/>
    <mergeCell ref="BB166:BC166"/>
    <mergeCell ref="BD166:BE166"/>
    <mergeCell ref="BB167:BC167"/>
    <mergeCell ref="BD167:BE167"/>
    <mergeCell ref="BB168:BC168"/>
    <mergeCell ref="BD168:BE168"/>
    <mergeCell ref="BB169:BC169"/>
    <mergeCell ref="BD169:BE169"/>
    <mergeCell ref="BB170:BC170"/>
    <mergeCell ref="BD170:BE170"/>
    <mergeCell ref="BB171:BC171"/>
    <mergeCell ref="BD171:BE171"/>
    <mergeCell ref="BB172:BC172"/>
    <mergeCell ref="BD172:BE172"/>
    <mergeCell ref="BB173:BC173"/>
    <mergeCell ref="BD173:BE173"/>
    <mergeCell ref="BB174:BC174"/>
    <mergeCell ref="BD174:BE174"/>
    <mergeCell ref="BB175:BC175"/>
    <mergeCell ref="BD175:BE175"/>
    <mergeCell ref="BB176:BC176"/>
    <mergeCell ref="BD176:BE176"/>
    <mergeCell ref="BB177:BC177"/>
    <mergeCell ref="BD177:BE177"/>
    <mergeCell ref="BB178:BC178"/>
    <mergeCell ref="BD178:BE178"/>
    <mergeCell ref="BB179:BC179"/>
    <mergeCell ref="BD179:BE179"/>
    <mergeCell ref="BB180:BC180"/>
    <mergeCell ref="BD180:BE180"/>
    <mergeCell ref="BB181:BC181"/>
    <mergeCell ref="BD181:BE181"/>
    <mergeCell ref="BB182:BC182"/>
    <mergeCell ref="BD182:BE182"/>
    <mergeCell ref="BB183:BC183"/>
    <mergeCell ref="BD183:BE183"/>
    <mergeCell ref="BB184:BC184"/>
    <mergeCell ref="BD184:BE184"/>
    <mergeCell ref="BB185:BC185"/>
    <mergeCell ref="BD185:BE185"/>
    <mergeCell ref="BB186:BC186"/>
    <mergeCell ref="BD186:BE186"/>
    <mergeCell ref="BB187:BC187"/>
    <mergeCell ref="BD187:BE187"/>
    <mergeCell ref="BB188:BC188"/>
    <mergeCell ref="BD188:BE188"/>
    <mergeCell ref="BB189:BC189"/>
    <mergeCell ref="BD189:BE189"/>
    <mergeCell ref="BB190:BC190"/>
    <mergeCell ref="BD190:BE190"/>
    <mergeCell ref="BB191:BC191"/>
    <mergeCell ref="BD191:BE191"/>
    <mergeCell ref="BB192:BC192"/>
    <mergeCell ref="BD192:BE192"/>
    <mergeCell ref="BB193:BC193"/>
    <mergeCell ref="BD193:BE193"/>
    <mergeCell ref="BB194:BC194"/>
    <mergeCell ref="BD194:BE194"/>
    <mergeCell ref="BB195:BC195"/>
    <mergeCell ref="BD195:BE195"/>
    <mergeCell ref="BB196:BC196"/>
    <mergeCell ref="BD196:BE196"/>
    <mergeCell ref="BB197:BC197"/>
    <mergeCell ref="BD197:BE197"/>
    <mergeCell ref="BB198:BC198"/>
    <mergeCell ref="BD198:BE198"/>
    <mergeCell ref="BB199:BC199"/>
    <mergeCell ref="BD199:BE199"/>
    <mergeCell ref="BB200:BC200"/>
    <mergeCell ref="BD200:BE200"/>
    <mergeCell ref="BB201:BC201"/>
    <mergeCell ref="BD201:BE201"/>
    <mergeCell ref="BB202:BC202"/>
    <mergeCell ref="BD202:BE202"/>
    <mergeCell ref="BB203:BC203"/>
    <mergeCell ref="BD203:BE203"/>
    <mergeCell ref="BB204:BC204"/>
    <mergeCell ref="BD204:BE204"/>
    <mergeCell ref="BB205:BC205"/>
    <mergeCell ref="BD205:BE205"/>
    <mergeCell ref="BB206:BC206"/>
    <mergeCell ref="BD206:BE206"/>
    <mergeCell ref="BB207:BC207"/>
    <mergeCell ref="BD207:BE207"/>
    <mergeCell ref="BB208:BC208"/>
    <mergeCell ref="BD208:BE208"/>
    <mergeCell ref="BB209:BC209"/>
    <mergeCell ref="BD209:BE209"/>
    <mergeCell ref="BB210:BC210"/>
    <mergeCell ref="BD210:BE210"/>
    <mergeCell ref="BB211:BC211"/>
    <mergeCell ref="BD211:BE211"/>
    <mergeCell ref="BB212:BC212"/>
    <mergeCell ref="BD212:BE212"/>
    <mergeCell ref="BB213:BC213"/>
    <mergeCell ref="BD213:BE213"/>
    <mergeCell ref="BB214:BC214"/>
    <mergeCell ref="BD214:BE214"/>
    <mergeCell ref="B10:B14"/>
    <mergeCell ref="C10:D14"/>
    <mergeCell ref="I10:J14"/>
    <mergeCell ref="K10:N14"/>
    <mergeCell ref="O10:S14"/>
    <mergeCell ref="BB10:BC14"/>
    <mergeCell ref="BD10:BE14"/>
    <mergeCell ref="BF10:BJ14"/>
    <mergeCell ref="B15:B16"/>
    <mergeCell ref="C15:D16"/>
    <mergeCell ref="I15:J16"/>
    <mergeCell ref="K15:N16"/>
    <mergeCell ref="O15:S16"/>
    <mergeCell ref="BF15: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B75:B76"/>
    <mergeCell ref="C75:D76"/>
    <mergeCell ref="I75:J76"/>
    <mergeCell ref="K75:N76"/>
    <mergeCell ref="O75:S76"/>
    <mergeCell ref="BF75:BJ76"/>
    <mergeCell ref="B77:B78"/>
    <mergeCell ref="C77:D78"/>
    <mergeCell ref="I77:J78"/>
    <mergeCell ref="K77:N78"/>
    <mergeCell ref="O77:S78"/>
    <mergeCell ref="BF77:BJ78"/>
    <mergeCell ref="B79:B80"/>
    <mergeCell ref="C79:D80"/>
    <mergeCell ref="I79:J80"/>
    <mergeCell ref="K79:N80"/>
    <mergeCell ref="O79:S80"/>
    <mergeCell ref="BF79:BJ80"/>
    <mergeCell ref="B81:B82"/>
    <mergeCell ref="C81:D82"/>
    <mergeCell ref="I81:J82"/>
    <mergeCell ref="K81:N82"/>
    <mergeCell ref="O81:S82"/>
    <mergeCell ref="BF81:BJ82"/>
    <mergeCell ref="B83:B84"/>
    <mergeCell ref="C83:D84"/>
    <mergeCell ref="I83:J84"/>
    <mergeCell ref="K83:N84"/>
    <mergeCell ref="O83:S84"/>
    <mergeCell ref="BF83:BJ84"/>
    <mergeCell ref="B85:B86"/>
    <mergeCell ref="C85:D86"/>
    <mergeCell ref="I85:J86"/>
    <mergeCell ref="K85:N86"/>
    <mergeCell ref="O85:S86"/>
    <mergeCell ref="BF85:BJ86"/>
    <mergeCell ref="B87:B88"/>
    <mergeCell ref="C87:D88"/>
    <mergeCell ref="I87:J88"/>
    <mergeCell ref="K87:N88"/>
    <mergeCell ref="O87:S88"/>
    <mergeCell ref="BF87:BJ88"/>
    <mergeCell ref="B89:B90"/>
    <mergeCell ref="C89:D90"/>
    <mergeCell ref="I89:J90"/>
    <mergeCell ref="K89:N90"/>
    <mergeCell ref="O89:S90"/>
    <mergeCell ref="BF89:BJ90"/>
    <mergeCell ref="B91:B92"/>
    <mergeCell ref="C91:D92"/>
    <mergeCell ref="I91:J92"/>
    <mergeCell ref="K91:N92"/>
    <mergeCell ref="O91:S92"/>
    <mergeCell ref="BF91:BJ92"/>
    <mergeCell ref="B93:B94"/>
    <mergeCell ref="C93:D94"/>
    <mergeCell ref="I93:J94"/>
    <mergeCell ref="K93:N94"/>
    <mergeCell ref="O93:S94"/>
    <mergeCell ref="BF93:BJ94"/>
    <mergeCell ref="B95:B96"/>
    <mergeCell ref="C95:D96"/>
    <mergeCell ref="I95:J96"/>
    <mergeCell ref="K95:N96"/>
    <mergeCell ref="O95:S96"/>
    <mergeCell ref="BF95:BJ96"/>
    <mergeCell ref="B97:B98"/>
    <mergeCell ref="C97:D98"/>
    <mergeCell ref="I97:J98"/>
    <mergeCell ref="K97:N98"/>
    <mergeCell ref="O97:S98"/>
    <mergeCell ref="BF97:BJ98"/>
    <mergeCell ref="B99:B100"/>
    <mergeCell ref="C99:D100"/>
    <mergeCell ref="I99:J100"/>
    <mergeCell ref="K99:N100"/>
    <mergeCell ref="O99:S100"/>
    <mergeCell ref="BF99:BJ100"/>
    <mergeCell ref="B101:B102"/>
    <mergeCell ref="C101:D102"/>
    <mergeCell ref="I101:J102"/>
    <mergeCell ref="K101:N102"/>
    <mergeCell ref="O101:S102"/>
    <mergeCell ref="BF101:BJ102"/>
    <mergeCell ref="B103:B104"/>
    <mergeCell ref="C103:D104"/>
    <mergeCell ref="I103:J104"/>
    <mergeCell ref="K103:N104"/>
    <mergeCell ref="O103:S104"/>
    <mergeCell ref="BF103:BJ104"/>
    <mergeCell ref="B105:B106"/>
    <mergeCell ref="C105:D106"/>
    <mergeCell ref="I105:J106"/>
    <mergeCell ref="K105:N106"/>
    <mergeCell ref="O105:S106"/>
    <mergeCell ref="BF105:BJ106"/>
    <mergeCell ref="B107:B108"/>
    <mergeCell ref="C107:D108"/>
    <mergeCell ref="I107:J108"/>
    <mergeCell ref="K107:N108"/>
    <mergeCell ref="O107:S108"/>
    <mergeCell ref="BF107:BJ108"/>
    <mergeCell ref="B109:B110"/>
    <mergeCell ref="C109:D110"/>
    <mergeCell ref="I109:J110"/>
    <mergeCell ref="K109:N110"/>
    <mergeCell ref="O109:S110"/>
    <mergeCell ref="BF109:BJ110"/>
    <mergeCell ref="B111:B112"/>
    <mergeCell ref="C111:D112"/>
    <mergeCell ref="I111:J112"/>
    <mergeCell ref="K111:N112"/>
    <mergeCell ref="O111:S112"/>
    <mergeCell ref="BF111:BJ112"/>
    <mergeCell ref="B113:B114"/>
    <mergeCell ref="C113:D114"/>
    <mergeCell ref="I113:J114"/>
    <mergeCell ref="K113:N114"/>
    <mergeCell ref="O113:S114"/>
    <mergeCell ref="BF113:BJ114"/>
    <mergeCell ref="B115:B116"/>
    <mergeCell ref="C115:D116"/>
    <mergeCell ref="I115:J116"/>
    <mergeCell ref="K115:N116"/>
    <mergeCell ref="O115:S116"/>
    <mergeCell ref="BF115:BJ116"/>
    <mergeCell ref="B117:B118"/>
    <mergeCell ref="C117:D118"/>
    <mergeCell ref="I117:J118"/>
    <mergeCell ref="K117:N118"/>
    <mergeCell ref="O117:S118"/>
    <mergeCell ref="BF117:BJ118"/>
    <mergeCell ref="B119:B120"/>
    <mergeCell ref="C119:D120"/>
    <mergeCell ref="I119:J120"/>
    <mergeCell ref="K119:N120"/>
    <mergeCell ref="O119:S120"/>
    <mergeCell ref="BF119:BJ120"/>
    <mergeCell ref="B121:B122"/>
    <mergeCell ref="C121:D122"/>
    <mergeCell ref="I121:J122"/>
    <mergeCell ref="K121:N122"/>
    <mergeCell ref="O121:S122"/>
    <mergeCell ref="BF121:BJ122"/>
    <mergeCell ref="B123:B124"/>
    <mergeCell ref="C123:D124"/>
    <mergeCell ref="I123:J124"/>
    <mergeCell ref="K123:N124"/>
    <mergeCell ref="O123:S124"/>
    <mergeCell ref="BF123:BJ124"/>
    <mergeCell ref="B125:B126"/>
    <mergeCell ref="C125:D126"/>
    <mergeCell ref="I125:J126"/>
    <mergeCell ref="K125:N126"/>
    <mergeCell ref="O125:S126"/>
    <mergeCell ref="BF125:BJ126"/>
    <mergeCell ref="B127:B128"/>
    <mergeCell ref="C127:D128"/>
    <mergeCell ref="I127:J128"/>
    <mergeCell ref="K127:N128"/>
    <mergeCell ref="O127:S128"/>
    <mergeCell ref="BF127:BJ128"/>
    <mergeCell ref="B129:B130"/>
    <mergeCell ref="C129:D130"/>
    <mergeCell ref="I129:J130"/>
    <mergeCell ref="K129:N130"/>
    <mergeCell ref="O129:S130"/>
    <mergeCell ref="BF129:BJ130"/>
    <mergeCell ref="B131:B132"/>
    <mergeCell ref="C131:D132"/>
    <mergeCell ref="I131:J132"/>
    <mergeCell ref="K131:N132"/>
    <mergeCell ref="O131:S132"/>
    <mergeCell ref="BF131:BJ132"/>
    <mergeCell ref="B133:B134"/>
    <mergeCell ref="C133:D134"/>
    <mergeCell ref="I133:J134"/>
    <mergeCell ref="K133:N134"/>
    <mergeCell ref="O133:S134"/>
    <mergeCell ref="BF133:BJ134"/>
    <mergeCell ref="B135:B136"/>
    <mergeCell ref="C135:D136"/>
    <mergeCell ref="I135:J136"/>
    <mergeCell ref="K135:N136"/>
    <mergeCell ref="O135:S136"/>
    <mergeCell ref="BF135:BJ136"/>
    <mergeCell ref="B137:B138"/>
    <mergeCell ref="C137:D138"/>
    <mergeCell ref="I137:J138"/>
    <mergeCell ref="K137:N138"/>
    <mergeCell ref="O137:S138"/>
    <mergeCell ref="BF137:BJ138"/>
    <mergeCell ref="B139:B140"/>
    <mergeCell ref="C139:D140"/>
    <mergeCell ref="I139:J140"/>
    <mergeCell ref="K139:N140"/>
    <mergeCell ref="O139:S140"/>
    <mergeCell ref="BF139:BJ140"/>
    <mergeCell ref="B141:B142"/>
    <mergeCell ref="C141:D142"/>
    <mergeCell ref="I141:J142"/>
    <mergeCell ref="K141:N142"/>
    <mergeCell ref="O141:S142"/>
    <mergeCell ref="BF141:BJ142"/>
    <mergeCell ref="B143:B144"/>
    <mergeCell ref="C143:D144"/>
    <mergeCell ref="I143:J144"/>
    <mergeCell ref="K143:N144"/>
    <mergeCell ref="O143:S144"/>
    <mergeCell ref="BF143:BJ144"/>
    <mergeCell ref="B145:B146"/>
    <mergeCell ref="C145:D146"/>
    <mergeCell ref="I145:J146"/>
    <mergeCell ref="K145:N146"/>
    <mergeCell ref="O145:S146"/>
    <mergeCell ref="BF145:BJ146"/>
    <mergeCell ref="B147:B148"/>
    <mergeCell ref="C147:D148"/>
    <mergeCell ref="I147:J148"/>
    <mergeCell ref="K147:N148"/>
    <mergeCell ref="O147:S148"/>
    <mergeCell ref="BF147:BJ148"/>
    <mergeCell ref="B149:B150"/>
    <mergeCell ref="C149:D150"/>
    <mergeCell ref="I149:J150"/>
    <mergeCell ref="K149:N150"/>
    <mergeCell ref="O149:S150"/>
    <mergeCell ref="BF149:BJ150"/>
    <mergeCell ref="B151:B152"/>
    <mergeCell ref="C151:D152"/>
    <mergeCell ref="I151:J152"/>
    <mergeCell ref="K151:N152"/>
    <mergeCell ref="O151:S152"/>
    <mergeCell ref="BF151:BJ152"/>
    <mergeCell ref="B153:B154"/>
    <mergeCell ref="C153:D154"/>
    <mergeCell ref="I153:J154"/>
    <mergeCell ref="K153:N154"/>
    <mergeCell ref="O153:S154"/>
    <mergeCell ref="BF153:BJ154"/>
    <mergeCell ref="B155:B156"/>
    <mergeCell ref="C155:D156"/>
    <mergeCell ref="I155:J156"/>
    <mergeCell ref="K155:N156"/>
    <mergeCell ref="O155:S156"/>
    <mergeCell ref="BF155:BJ156"/>
    <mergeCell ref="B157:B158"/>
    <mergeCell ref="C157:D158"/>
    <mergeCell ref="I157:J158"/>
    <mergeCell ref="K157:N158"/>
    <mergeCell ref="O157:S158"/>
    <mergeCell ref="BF157:BJ158"/>
    <mergeCell ref="B159:B160"/>
    <mergeCell ref="C159:D160"/>
    <mergeCell ref="I159:J160"/>
    <mergeCell ref="K159:N160"/>
    <mergeCell ref="O159:S160"/>
    <mergeCell ref="BF159:BJ160"/>
    <mergeCell ref="B161:B162"/>
    <mergeCell ref="C161:D162"/>
    <mergeCell ref="I161:J162"/>
    <mergeCell ref="K161:N162"/>
    <mergeCell ref="O161:S162"/>
    <mergeCell ref="BF161:BJ162"/>
    <mergeCell ref="B163:B164"/>
    <mergeCell ref="C163:D164"/>
    <mergeCell ref="I163:J164"/>
    <mergeCell ref="K163:N164"/>
    <mergeCell ref="O163:S164"/>
    <mergeCell ref="BF163:BJ164"/>
    <mergeCell ref="B165:B166"/>
    <mergeCell ref="C165:D166"/>
    <mergeCell ref="I165:J166"/>
    <mergeCell ref="K165:N166"/>
    <mergeCell ref="O165:S166"/>
    <mergeCell ref="BF165:BJ166"/>
    <mergeCell ref="B167:B168"/>
    <mergeCell ref="C167:D168"/>
    <mergeCell ref="I167:J168"/>
    <mergeCell ref="K167:N168"/>
    <mergeCell ref="O167:S168"/>
    <mergeCell ref="BF167:BJ168"/>
    <mergeCell ref="B169:B170"/>
    <mergeCell ref="C169:D170"/>
    <mergeCell ref="I169:J170"/>
    <mergeCell ref="K169:N170"/>
    <mergeCell ref="O169:S170"/>
    <mergeCell ref="BF169:BJ170"/>
    <mergeCell ref="B171:B172"/>
    <mergeCell ref="C171:D172"/>
    <mergeCell ref="I171:J172"/>
    <mergeCell ref="K171:N172"/>
    <mergeCell ref="O171:S172"/>
    <mergeCell ref="BF171:BJ172"/>
    <mergeCell ref="B173:B174"/>
    <mergeCell ref="C173:D174"/>
    <mergeCell ref="I173:J174"/>
    <mergeCell ref="K173:N174"/>
    <mergeCell ref="O173:S174"/>
    <mergeCell ref="BF173:BJ174"/>
    <mergeCell ref="B175:B176"/>
    <mergeCell ref="C175:D176"/>
    <mergeCell ref="I175:J176"/>
    <mergeCell ref="K175:N176"/>
    <mergeCell ref="O175:S176"/>
    <mergeCell ref="BF175:BJ176"/>
    <mergeCell ref="B177:B178"/>
    <mergeCell ref="C177:D178"/>
    <mergeCell ref="I177:J178"/>
    <mergeCell ref="K177:N178"/>
    <mergeCell ref="O177:S178"/>
    <mergeCell ref="BF177:BJ178"/>
    <mergeCell ref="B179:B180"/>
    <mergeCell ref="C179:D180"/>
    <mergeCell ref="I179:J180"/>
    <mergeCell ref="K179:N180"/>
    <mergeCell ref="O179:S180"/>
    <mergeCell ref="BF179:BJ180"/>
    <mergeCell ref="B181:B182"/>
    <mergeCell ref="C181:D182"/>
    <mergeCell ref="I181:J182"/>
    <mergeCell ref="K181:N182"/>
    <mergeCell ref="O181:S182"/>
    <mergeCell ref="BF181:BJ182"/>
    <mergeCell ref="B183:B184"/>
    <mergeCell ref="C183:D184"/>
    <mergeCell ref="I183:J184"/>
    <mergeCell ref="K183:N184"/>
    <mergeCell ref="O183:S184"/>
    <mergeCell ref="BF183:BJ184"/>
    <mergeCell ref="B185:B186"/>
    <mergeCell ref="C185:D186"/>
    <mergeCell ref="I185:J186"/>
    <mergeCell ref="K185:N186"/>
    <mergeCell ref="O185:S186"/>
    <mergeCell ref="BF185:BJ186"/>
    <mergeCell ref="B187:B188"/>
    <mergeCell ref="C187:D188"/>
    <mergeCell ref="I187:J188"/>
    <mergeCell ref="K187:N188"/>
    <mergeCell ref="O187:S188"/>
    <mergeCell ref="BF187:BJ188"/>
    <mergeCell ref="B189:B190"/>
    <mergeCell ref="C189:D190"/>
    <mergeCell ref="I189:J190"/>
    <mergeCell ref="K189:N190"/>
    <mergeCell ref="O189:S190"/>
    <mergeCell ref="BF189:BJ190"/>
    <mergeCell ref="B191:B192"/>
    <mergeCell ref="C191:D192"/>
    <mergeCell ref="I191:J192"/>
    <mergeCell ref="K191:N192"/>
    <mergeCell ref="O191:S192"/>
    <mergeCell ref="BF191:BJ192"/>
    <mergeCell ref="B193:B194"/>
    <mergeCell ref="C193:D194"/>
    <mergeCell ref="I193:J194"/>
    <mergeCell ref="K193:N194"/>
    <mergeCell ref="O193:S194"/>
    <mergeCell ref="BF193:BJ194"/>
    <mergeCell ref="B195:B196"/>
    <mergeCell ref="C195:D196"/>
    <mergeCell ref="I195:J196"/>
    <mergeCell ref="K195:N196"/>
    <mergeCell ref="O195:S196"/>
    <mergeCell ref="BF195:BJ196"/>
    <mergeCell ref="B197:B198"/>
    <mergeCell ref="C197:D198"/>
    <mergeCell ref="I197:J198"/>
    <mergeCell ref="K197:N198"/>
    <mergeCell ref="O197:S198"/>
    <mergeCell ref="BF197:BJ198"/>
    <mergeCell ref="B199:B200"/>
    <mergeCell ref="C199:D200"/>
    <mergeCell ref="I199:J200"/>
    <mergeCell ref="K199:N200"/>
    <mergeCell ref="O199:S200"/>
    <mergeCell ref="BF199:BJ200"/>
    <mergeCell ref="B201:B202"/>
    <mergeCell ref="C201:D202"/>
    <mergeCell ref="I201:J202"/>
    <mergeCell ref="K201:N202"/>
    <mergeCell ref="O201:S202"/>
    <mergeCell ref="BF201:BJ202"/>
    <mergeCell ref="B203:B204"/>
    <mergeCell ref="C203:D204"/>
    <mergeCell ref="I203:J204"/>
    <mergeCell ref="K203:N204"/>
    <mergeCell ref="O203:S204"/>
    <mergeCell ref="BF203:BJ204"/>
    <mergeCell ref="B205:B206"/>
    <mergeCell ref="C205:D206"/>
    <mergeCell ref="I205:J206"/>
    <mergeCell ref="K205:N206"/>
    <mergeCell ref="O205:S206"/>
    <mergeCell ref="BF205:BJ206"/>
    <mergeCell ref="B207:B208"/>
    <mergeCell ref="C207:D208"/>
    <mergeCell ref="I207:J208"/>
    <mergeCell ref="K207:N208"/>
    <mergeCell ref="O207:S208"/>
    <mergeCell ref="BF207:BJ208"/>
    <mergeCell ref="B209:B210"/>
    <mergeCell ref="C209:D210"/>
    <mergeCell ref="I209:J210"/>
    <mergeCell ref="K209:N210"/>
    <mergeCell ref="O209:S210"/>
    <mergeCell ref="BF209:BJ210"/>
    <mergeCell ref="B211:B212"/>
    <mergeCell ref="C211:D212"/>
    <mergeCell ref="I211:J212"/>
    <mergeCell ref="K211:N212"/>
    <mergeCell ref="O211:S212"/>
    <mergeCell ref="BF211:BJ212"/>
    <mergeCell ref="B213:B214"/>
    <mergeCell ref="C213:D214"/>
    <mergeCell ref="I213:J214"/>
    <mergeCell ref="K213:N214"/>
    <mergeCell ref="O213:S214"/>
    <mergeCell ref="BF213:BJ214"/>
  </mergeCells>
  <phoneticPr fontId="6"/>
  <conditionalFormatting sqref="BB16:BE16">
    <cfRule type="expression" dxfId="4200" priority="235">
      <formula>INDIRECT(ADDRESS(ROW(),COLUMN()))=TRUNC(INDIRECT(ADDRESS(ROW(),COLUMN())))</formula>
    </cfRule>
  </conditionalFormatting>
  <conditionalFormatting sqref="BB18:BE18">
    <cfRule type="expression" dxfId="4199" priority="234">
      <formula>INDIRECT(ADDRESS(ROW(),COLUMN()))=TRUNC(INDIRECT(ADDRESS(ROW(),COLUMN())))</formula>
    </cfRule>
  </conditionalFormatting>
  <conditionalFormatting sqref="BB20:BE20">
    <cfRule type="expression" dxfId="4198" priority="233">
      <formula>INDIRECT(ADDRESS(ROW(),COLUMN()))=TRUNC(INDIRECT(ADDRESS(ROW(),COLUMN())))</formula>
    </cfRule>
  </conditionalFormatting>
  <conditionalFormatting sqref="BB22:BE22">
    <cfRule type="expression" dxfId="4197" priority="232">
      <formula>INDIRECT(ADDRESS(ROW(),COLUMN()))=TRUNC(INDIRECT(ADDRESS(ROW(),COLUMN())))</formula>
    </cfRule>
  </conditionalFormatting>
  <conditionalFormatting sqref="BB24:BE24">
    <cfRule type="expression" dxfId="4196" priority="231">
      <formula>INDIRECT(ADDRESS(ROW(),COLUMN()))=TRUNC(INDIRECT(ADDRESS(ROW(),COLUMN())))</formula>
    </cfRule>
  </conditionalFormatting>
  <conditionalFormatting sqref="BB26:BE26">
    <cfRule type="expression" dxfId="4195" priority="230">
      <formula>INDIRECT(ADDRESS(ROW(),COLUMN()))=TRUNC(INDIRECT(ADDRESS(ROW(),COLUMN())))</formula>
    </cfRule>
  </conditionalFormatting>
  <conditionalFormatting sqref="BB28:BE28">
    <cfRule type="expression" dxfId="4194" priority="229">
      <formula>INDIRECT(ADDRESS(ROW(),COLUMN()))=TRUNC(INDIRECT(ADDRESS(ROW(),COLUMN())))</formula>
    </cfRule>
  </conditionalFormatting>
  <conditionalFormatting sqref="BB30:BE30">
    <cfRule type="expression" dxfId="4193" priority="228">
      <formula>INDIRECT(ADDRESS(ROW(),COLUMN()))=TRUNC(INDIRECT(ADDRESS(ROW(),COLUMN())))</formula>
    </cfRule>
  </conditionalFormatting>
  <conditionalFormatting sqref="BB32:BE32">
    <cfRule type="expression" dxfId="4192" priority="227">
      <formula>INDIRECT(ADDRESS(ROW(),COLUMN()))=TRUNC(INDIRECT(ADDRESS(ROW(),COLUMN())))</formula>
    </cfRule>
  </conditionalFormatting>
  <conditionalFormatting sqref="BB34:BE34">
    <cfRule type="expression" dxfId="4191" priority="226">
      <formula>INDIRECT(ADDRESS(ROW(),COLUMN()))=TRUNC(INDIRECT(ADDRESS(ROW(),COLUMN())))</formula>
    </cfRule>
  </conditionalFormatting>
  <conditionalFormatting sqref="BB36:BE36">
    <cfRule type="expression" dxfId="4190" priority="225">
      <formula>INDIRECT(ADDRESS(ROW(),COLUMN()))=TRUNC(INDIRECT(ADDRESS(ROW(),COLUMN())))</formula>
    </cfRule>
  </conditionalFormatting>
  <conditionalFormatting sqref="BB38:BE38">
    <cfRule type="expression" dxfId="4189" priority="224">
      <formula>INDIRECT(ADDRESS(ROW(),COLUMN()))=TRUNC(INDIRECT(ADDRESS(ROW(),COLUMN())))</formula>
    </cfRule>
  </conditionalFormatting>
  <conditionalFormatting sqref="BB40:BE40">
    <cfRule type="expression" dxfId="4188" priority="223">
      <formula>INDIRECT(ADDRESS(ROW(),COLUMN()))=TRUNC(INDIRECT(ADDRESS(ROW(),COLUMN())))</formula>
    </cfRule>
  </conditionalFormatting>
  <conditionalFormatting sqref="BB42:BE42">
    <cfRule type="expression" dxfId="4187" priority="222">
      <formula>INDIRECT(ADDRESS(ROW(),COLUMN()))=TRUNC(INDIRECT(ADDRESS(ROW(),COLUMN())))</formula>
    </cfRule>
  </conditionalFormatting>
  <conditionalFormatting sqref="BB44:BE44">
    <cfRule type="expression" dxfId="4186" priority="221">
      <formula>INDIRECT(ADDRESS(ROW(),COLUMN()))=TRUNC(INDIRECT(ADDRESS(ROW(),COLUMN())))</formula>
    </cfRule>
  </conditionalFormatting>
  <conditionalFormatting sqref="BB46:BE46">
    <cfRule type="expression" dxfId="4185" priority="220">
      <formula>INDIRECT(ADDRESS(ROW(),COLUMN()))=TRUNC(INDIRECT(ADDRESS(ROW(),COLUMN())))</formula>
    </cfRule>
  </conditionalFormatting>
  <conditionalFormatting sqref="BB48:BE48">
    <cfRule type="expression" dxfId="4184" priority="219">
      <formula>INDIRECT(ADDRESS(ROW(),COLUMN()))=TRUNC(INDIRECT(ADDRESS(ROW(),COLUMN())))</formula>
    </cfRule>
  </conditionalFormatting>
  <conditionalFormatting sqref="BB50:BE50">
    <cfRule type="expression" dxfId="4183" priority="218">
      <formula>INDIRECT(ADDRESS(ROW(),COLUMN()))=TRUNC(INDIRECT(ADDRESS(ROW(),COLUMN())))</formula>
    </cfRule>
  </conditionalFormatting>
  <conditionalFormatting sqref="BB52:BE52">
    <cfRule type="expression" dxfId="4182" priority="217">
      <formula>INDIRECT(ADDRESS(ROW(),COLUMN()))=TRUNC(INDIRECT(ADDRESS(ROW(),COLUMN())))</formula>
    </cfRule>
  </conditionalFormatting>
  <conditionalFormatting sqref="BB54:BE54">
    <cfRule type="expression" dxfId="4181" priority="216">
      <formula>INDIRECT(ADDRESS(ROW(),COLUMN()))=TRUNC(INDIRECT(ADDRESS(ROW(),COLUMN())))</formula>
    </cfRule>
  </conditionalFormatting>
  <conditionalFormatting sqref="BB56:BE56">
    <cfRule type="expression" dxfId="4180" priority="215">
      <formula>INDIRECT(ADDRESS(ROW(),COLUMN()))=TRUNC(INDIRECT(ADDRESS(ROW(),COLUMN())))</formula>
    </cfRule>
  </conditionalFormatting>
  <conditionalFormatting sqref="BB58:BE58">
    <cfRule type="expression" dxfId="4179" priority="214">
      <formula>INDIRECT(ADDRESS(ROW(),COLUMN()))=TRUNC(INDIRECT(ADDRESS(ROW(),COLUMN())))</formula>
    </cfRule>
  </conditionalFormatting>
  <conditionalFormatting sqref="BB60:BE60">
    <cfRule type="expression" dxfId="4178" priority="213">
      <formula>INDIRECT(ADDRESS(ROW(),COLUMN()))=TRUNC(INDIRECT(ADDRESS(ROW(),COLUMN())))</formula>
    </cfRule>
  </conditionalFormatting>
  <conditionalFormatting sqref="BB62:BE62">
    <cfRule type="expression" dxfId="4177" priority="212">
      <formula>INDIRECT(ADDRESS(ROW(),COLUMN()))=TRUNC(INDIRECT(ADDRESS(ROW(),COLUMN())))</formula>
    </cfRule>
  </conditionalFormatting>
  <conditionalFormatting sqref="BB64:BE64">
    <cfRule type="expression" dxfId="4176" priority="211">
      <formula>INDIRECT(ADDRESS(ROW(),COLUMN()))=TRUNC(INDIRECT(ADDRESS(ROW(),COLUMN())))</formula>
    </cfRule>
  </conditionalFormatting>
  <conditionalFormatting sqref="BB66:BE66">
    <cfRule type="expression" dxfId="4175" priority="210">
      <formula>INDIRECT(ADDRESS(ROW(),COLUMN()))=TRUNC(INDIRECT(ADDRESS(ROW(),COLUMN())))</formula>
    </cfRule>
  </conditionalFormatting>
  <conditionalFormatting sqref="BB68:BE68">
    <cfRule type="expression" dxfId="4174" priority="209">
      <formula>INDIRECT(ADDRESS(ROW(),COLUMN()))=TRUNC(INDIRECT(ADDRESS(ROW(),COLUMN())))</formula>
    </cfRule>
  </conditionalFormatting>
  <conditionalFormatting sqref="BB70:BE70">
    <cfRule type="expression" dxfId="4173" priority="208">
      <formula>INDIRECT(ADDRESS(ROW(),COLUMN()))=TRUNC(INDIRECT(ADDRESS(ROW(),COLUMN())))</formula>
    </cfRule>
  </conditionalFormatting>
  <conditionalFormatting sqref="BB72:BE72">
    <cfRule type="expression" dxfId="4172" priority="207">
      <formula>INDIRECT(ADDRESS(ROW(),COLUMN()))=TRUNC(INDIRECT(ADDRESS(ROW(),COLUMN())))</formula>
    </cfRule>
  </conditionalFormatting>
  <conditionalFormatting sqref="W16:BA16">
    <cfRule type="expression" dxfId="4171" priority="171">
      <formula>INDIRECT(ADDRESS(ROW(),COLUMN()))=TRUNC(INDIRECT(ADDRESS(ROW(),COLUMN())))</formula>
    </cfRule>
  </conditionalFormatting>
  <conditionalFormatting sqref="W18:BA18">
    <cfRule type="expression" dxfId="4170" priority="200">
      <formula>INDIRECT(ADDRESS(ROW(),COLUMN()))=TRUNC(INDIRECT(ADDRESS(ROW(),COLUMN())))</formula>
    </cfRule>
  </conditionalFormatting>
  <conditionalFormatting sqref="W186:BA186">
    <cfRule type="expression" dxfId="4169" priority="29">
      <formula>INDIRECT(ADDRESS(ROW(),COLUMN()))=TRUNC(INDIRECT(ADDRESS(ROW(),COLUMN())))</formula>
    </cfRule>
  </conditionalFormatting>
  <conditionalFormatting sqref="W20:BA20">
    <cfRule type="expression" dxfId="4168" priority="170">
      <formula>INDIRECT(ADDRESS(ROW(),COLUMN()))=TRUNC(INDIRECT(ADDRESS(ROW(),COLUMN())))</formula>
    </cfRule>
  </conditionalFormatting>
  <conditionalFormatting sqref="W22:BA22">
    <cfRule type="expression" dxfId="4167" priority="169">
      <formula>INDIRECT(ADDRESS(ROW(),COLUMN()))=TRUNC(INDIRECT(ADDRESS(ROW(),COLUMN())))</formula>
    </cfRule>
  </conditionalFormatting>
  <conditionalFormatting sqref="W24:BA24">
    <cfRule type="expression" dxfId="4166" priority="168">
      <formula>INDIRECT(ADDRESS(ROW(),COLUMN()))=TRUNC(INDIRECT(ADDRESS(ROW(),COLUMN())))</formula>
    </cfRule>
  </conditionalFormatting>
  <conditionalFormatting sqref="W26:BA26">
    <cfRule type="expression" dxfId="4165" priority="167">
      <formula>INDIRECT(ADDRESS(ROW(),COLUMN()))=TRUNC(INDIRECT(ADDRESS(ROW(),COLUMN())))</formula>
    </cfRule>
  </conditionalFormatting>
  <conditionalFormatting sqref="W28:BA28">
    <cfRule type="expression" dxfId="4164" priority="166">
      <formula>INDIRECT(ADDRESS(ROW(),COLUMN()))=TRUNC(INDIRECT(ADDRESS(ROW(),COLUMN())))</formula>
    </cfRule>
  </conditionalFormatting>
  <conditionalFormatting sqref="W30:BA30">
    <cfRule type="expression" dxfId="4163" priority="165">
      <formula>INDIRECT(ADDRESS(ROW(),COLUMN()))=TRUNC(INDIRECT(ADDRESS(ROW(),COLUMN())))</formula>
    </cfRule>
  </conditionalFormatting>
  <conditionalFormatting sqref="W32:BA32">
    <cfRule type="expression" dxfId="4162" priority="164">
      <formula>INDIRECT(ADDRESS(ROW(),COLUMN()))=TRUNC(INDIRECT(ADDRESS(ROW(),COLUMN())))</formula>
    </cfRule>
  </conditionalFormatting>
  <conditionalFormatting sqref="W34:BA34">
    <cfRule type="expression" dxfId="4161" priority="163">
      <formula>INDIRECT(ADDRESS(ROW(),COLUMN()))=TRUNC(INDIRECT(ADDRESS(ROW(),COLUMN())))</formula>
    </cfRule>
  </conditionalFormatting>
  <conditionalFormatting sqref="W36:BA36">
    <cfRule type="expression" dxfId="4160" priority="162">
      <formula>INDIRECT(ADDRESS(ROW(),COLUMN()))=TRUNC(INDIRECT(ADDRESS(ROW(),COLUMN())))</formula>
    </cfRule>
  </conditionalFormatting>
  <conditionalFormatting sqref="W38:BA38">
    <cfRule type="expression" dxfId="4159" priority="161">
      <formula>INDIRECT(ADDRESS(ROW(),COLUMN()))=TRUNC(INDIRECT(ADDRESS(ROW(),COLUMN())))</formula>
    </cfRule>
  </conditionalFormatting>
  <conditionalFormatting sqref="W40:BA40">
    <cfRule type="expression" dxfId="4158" priority="160">
      <formula>INDIRECT(ADDRESS(ROW(),COLUMN()))=TRUNC(INDIRECT(ADDRESS(ROW(),COLUMN())))</formula>
    </cfRule>
  </conditionalFormatting>
  <conditionalFormatting sqref="W42:BA42">
    <cfRule type="expression" dxfId="4157" priority="159">
      <formula>INDIRECT(ADDRESS(ROW(),COLUMN()))=TRUNC(INDIRECT(ADDRESS(ROW(),COLUMN())))</formula>
    </cfRule>
  </conditionalFormatting>
  <conditionalFormatting sqref="W44:BA44">
    <cfRule type="expression" dxfId="4156" priority="158">
      <formula>INDIRECT(ADDRESS(ROW(),COLUMN()))=TRUNC(INDIRECT(ADDRESS(ROW(),COLUMN())))</formula>
    </cfRule>
  </conditionalFormatting>
  <conditionalFormatting sqref="W46:BA46">
    <cfRule type="expression" dxfId="4155" priority="157">
      <formula>INDIRECT(ADDRESS(ROW(),COLUMN()))=TRUNC(INDIRECT(ADDRESS(ROW(),COLUMN())))</formula>
    </cfRule>
  </conditionalFormatting>
  <conditionalFormatting sqref="W48:BA48">
    <cfRule type="expression" dxfId="4154" priority="156">
      <formula>INDIRECT(ADDRESS(ROW(),COLUMN()))=TRUNC(INDIRECT(ADDRESS(ROW(),COLUMN())))</formula>
    </cfRule>
  </conditionalFormatting>
  <conditionalFormatting sqref="W50:BA50">
    <cfRule type="expression" dxfId="4153" priority="155">
      <formula>INDIRECT(ADDRESS(ROW(),COLUMN()))=TRUNC(INDIRECT(ADDRESS(ROW(),COLUMN())))</formula>
    </cfRule>
  </conditionalFormatting>
  <conditionalFormatting sqref="W52:BA52">
    <cfRule type="expression" dxfId="4152" priority="154">
      <formula>INDIRECT(ADDRESS(ROW(),COLUMN()))=TRUNC(INDIRECT(ADDRESS(ROW(),COLUMN())))</formula>
    </cfRule>
  </conditionalFormatting>
  <conditionalFormatting sqref="W54:BA54">
    <cfRule type="expression" dxfId="4151" priority="153">
      <formula>INDIRECT(ADDRESS(ROW(),COLUMN()))=TRUNC(INDIRECT(ADDRESS(ROW(),COLUMN())))</formula>
    </cfRule>
  </conditionalFormatting>
  <conditionalFormatting sqref="W56:BA56">
    <cfRule type="expression" dxfId="4150" priority="152">
      <formula>INDIRECT(ADDRESS(ROW(),COLUMN()))=TRUNC(INDIRECT(ADDRESS(ROW(),COLUMN())))</formula>
    </cfRule>
  </conditionalFormatting>
  <conditionalFormatting sqref="W58:BA58">
    <cfRule type="expression" dxfId="4149" priority="151">
      <formula>INDIRECT(ADDRESS(ROW(),COLUMN()))=TRUNC(INDIRECT(ADDRESS(ROW(),COLUMN())))</formula>
    </cfRule>
  </conditionalFormatting>
  <conditionalFormatting sqref="W60:BA60">
    <cfRule type="expression" dxfId="4148" priority="150">
      <formula>INDIRECT(ADDRESS(ROW(),COLUMN()))=TRUNC(INDIRECT(ADDRESS(ROW(),COLUMN())))</formula>
    </cfRule>
  </conditionalFormatting>
  <conditionalFormatting sqref="W62:BA62">
    <cfRule type="expression" dxfId="4147" priority="149">
      <formula>INDIRECT(ADDRESS(ROW(),COLUMN()))=TRUNC(INDIRECT(ADDRESS(ROW(),COLUMN())))</formula>
    </cfRule>
  </conditionalFormatting>
  <conditionalFormatting sqref="W64:BA64">
    <cfRule type="expression" dxfId="4146" priority="148">
      <formula>INDIRECT(ADDRESS(ROW(),COLUMN()))=TRUNC(INDIRECT(ADDRESS(ROW(),COLUMN())))</formula>
    </cfRule>
  </conditionalFormatting>
  <conditionalFormatting sqref="W66:BA66">
    <cfRule type="expression" dxfId="4145" priority="147">
      <formula>INDIRECT(ADDRESS(ROW(),COLUMN()))=TRUNC(INDIRECT(ADDRESS(ROW(),COLUMN())))</formula>
    </cfRule>
  </conditionalFormatting>
  <conditionalFormatting sqref="W68:BA68">
    <cfRule type="expression" dxfId="4144" priority="146">
      <formula>INDIRECT(ADDRESS(ROW(),COLUMN()))=TRUNC(INDIRECT(ADDRESS(ROW(),COLUMN())))</formula>
    </cfRule>
  </conditionalFormatting>
  <conditionalFormatting sqref="W70:BA70">
    <cfRule type="expression" dxfId="4143" priority="145">
      <formula>INDIRECT(ADDRESS(ROW(),COLUMN()))=TRUNC(INDIRECT(ADDRESS(ROW(),COLUMN())))</formula>
    </cfRule>
  </conditionalFormatting>
  <conditionalFormatting sqref="W72:BA72">
    <cfRule type="expression" dxfId="4142" priority="144">
      <formula>INDIRECT(ADDRESS(ROW(),COLUMN()))=TRUNC(INDIRECT(ADDRESS(ROW(),COLUMN())))</formula>
    </cfRule>
  </conditionalFormatting>
  <conditionalFormatting sqref="W74:BA74">
    <cfRule type="expression" dxfId="4141" priority="141">
      <formula>INDIRECT(ADDRESS(ROW(),COLUMN()))=TRUNC(INDIRECT(ADDRESS(ROW(),COLUMN())))</formula>
    </cfRule>
  </conditionalFormatting>
  <conditionalFormatting sqref="BB74:BE74">
    <cfRule type="expression" dxfId="4140" priority="142">
      <formula>INDIRECT(ADDRESS(ROW(),COLUMN()))=TRUNC(INDIRECT(ADDRESS(ROW(),COLUMN())))</formula>
    </cfRule>
  </conditionalFormatting>
  <conditionalFormatting sqref="BB76:BE76">
    <cfRule type="expression" dxfId="4139" priority="140">
      <formula>INDIRECT(ADDRESS(ROW(),COLUMN()))=TRUNC(INDIRECT(ADDRESS(ROW(),COLUMN())))</formula>
    </cfRule>
  </conditionalFormatting>
  <conditionalFormatting sqref="W76:BA76">
    <cfRule type="expression" dxfId="4138" priority="139">
      <formula>INDIRECT(ADDRESS(ROW(),COLUMN()))=TRUNC(INDIRECT(ADDRESS(ROW(),COLUMN())))</formula>
    </cfRule>
  </conditionalFormatting>
  <conditionalFormatting sqref="BB78:BE78">
    <cfRule type="expression" dxfId="4137" priority="138">
      <formula>INDIRECT(ADDRESS(ROW(),COLUMN()))=TRUNC(INDIRECT(ADDRESS(ROW(),COLUMN())))</formula>
    </cfRule>
  </conditionalFormatting>
  <conditionalFormatting sqref="W78:BA78">
    <cfRule type="expression" dxfId="4136" priority="137">
      <formula>INDIRECT(ADDRESS(ROW(),COLUMN()))=TRUNC(INDIRECT(ADDRESS(ROW(),COLUMN())))</formula>
    </cfRule>
  </conditionalFormatting>
  <conditionalFormatting sqref="BB80:BE80">
    <cfRule type="expression" dxfId="4135" priority="136">
      <formula>INDIRECT(ADDRESS(ROW(),COLUMN()))=TRUNC(INDIRECT(ADDRESS(ROW(),COLUMN())))</formula>
    </cfRule>
  </conditionalFormatting>
  <conditionalFormatting sqref="W80:BA80">
    <cfRule type="expression" dxfId="4134" priority="135">
      <formula>INDIRECT(ADDRESS(ROW(),COLUMN()))=TRUNC(INDIRECT(ADDRESS(ROW(),COLUMN())))</formula>
    </cfRule>
  </conditionalFormatting>
  <conditionalFormatting sqref="BB82:BE82">
    <cfRule type="expression" dxfId="4133" priority="134">
      <formula>INDIRECT(ADDRESS(ROW(),COLUMN()))=TRUNC(INDIRECT(ADDRESS(ROW(),COLUMN())))</formula>
    </cfRule>
  </conditionalFormatting>
  <conditionalFormatting sqref="W82:BA82">
    <cfRule type="expression" dxfId="4132" priority="133">
      <formula>INDIRECT(ADDRESS(ROW(),COLUMN()))=TRUNC(INDIRECT(ADDRESS(ROW(),COLUMN())))</formula>
    </cfRule>
  </conditionalFormatting>
  <conditionalFormatting sqref="BB84:BE84">
    <cfRule type="expression" dxfId="4131" priority="132">
      <formula>INDIRECT(ADDRESS(ROW(),COLUMN()))=TRUNC(INDIRECT(ADDRESS(ROW(),COLUMN())))</formula>
    </cfRule>
  </conditionalFormatting>
  <conditionalFormatting sqref="W84:BA84">
    <cfRule type="expression" dxfId="4130" priority="131">
      <formula>INDIRECT(ADDRESS(ROW(),COLUMN()))=TRUNC(INDIRECT(ADDRESS(ROW(),COLUMN())))</formula>
    </cfRule>
  </conditionalFormatting>
  <conditionalFormatting sqref="BB86:BE86">
    <cfRule type="expression" dxfId="4129" priority="130">
      <formula>INDIRECT(ADDRESS(ROW(),COLUMN()))=TRUNC(INDIRECT(ADDRESS(ROW(),COLUMN())))</formula>
    </cfRule>
  </conditionalFormatting>
  <conditionalFormatting sqref="W86:BA86">
    <cfRule type="expression" dxfId="4128" priority="129">
      <formula>INDIRECT(ADDRESS(ROW(),COLUMN()))=TRUNC(INDIRECT(ADDRESS(ROW(),COLUMN())))</formula>
    </cfRule>
  </conditionalFormatting>
  <conditionalFormatting sqref="BB88:BE88">
    <cfRule type="expression" dxfId="4127" priority="128">
      <formula>INDIRECT(ADDRESS(ROW(),COLUMN()))=TRUNC(INDIRECT(ADDRESS(ROW(),COLUMN())))</formula>
    </cfRule>
  </conditionalFormatting>
  <conditionalFormatting sqref="W88:BA88">
    <cfRule type="expression" dxfId="4126" priority="127">
      <formula>INDIRECT(ADDRESS(ROW(),COLUMN()))=TRUNC(INDIRECT(ADDRESS(ROW(),COLUMN())))</formula>
    </cfRule>
  </conditionalFormatting>
  <conditionalFormatting sqref="BB90:BE90">
    <cfRule type="expression" dxfId="4125" priority="126">
      <formula>INDIRECT(ADDRESS(ROW(),COLUMN()))=TRUNC(INDIRECT(ADDRESS(ROW(),COLUMN())))</formula>
    </cfRule>
  </conditionalFormatting>
  <conditionalFormatting sqref="W90:BA90">
    <cfRule type="expression" dxfId="4124" priority="125">
      <formula>INDIRECT(ADDRESS(ROW(),COLUMN()))=TRUNC(INDIRECT(ADDRESS(ROW(),COLUMN())))</formula>
    </cfRule>
  </conditionalFormatting>
  <conditionalFormatting sqref="BB92:BE92">
    <cfRule type="expression" dxfId="4123" priority="124">
      <formula>INDIRECT(ADDRESS(ROW(),COLUMN()))=TRUNC(INDIRECT(ADDRESS(ROW(),COLUMN())))</formula>
    </cfRule>
  </conditionalFormatting>
  <conditionalFormatting sqref="W92:BA92">
    <cfRule type="expression" dxfId="4122" priority="123">
      <formula>INDIRECT(ADDRESS(ROW(),COLUMN()))=TRUNC(INDIRECT(ADDRESS(ROW(),COLUMN())))</formula>
    </cfRule>
  </conditionalFormatting>
  <conditionalFormatting sqref="BB94:BE94">
    <cfRule type="expression" dxfId="4121" priority="122">
      <formula>INDIRECT(ADDRESS(ROW(),COLUMN()))=TRUNC(INDIRECT(ADDRESS(ROW(),COLUMN())))</formula>
    </cfRule>
  </conditionalFormatting>
  <conditionalFormatting sqref="W94:BA94">
    <cfRule type="expression" dxfId="4120" priority="121">
      <formula>INDIRECT(ADDRESS(ROW(),COLUMN()))=TRUNC(INDIRECT(ADDRESS(ROW(),COLUMN())))</formula>
    </cfRule>
  </conditionalFormatting>
  <conditionalFormatting sqref="BB96:BE96">
    <cfRule type="expression" dxfId="4119" priority="120">
      <formula>INDIRECT(ADDRESS(ROW(),COLUMN()))=TRUNC(INDIRECT(ADDRESS(ROW(),COLUMN())))</formula>
    </cfRule>
  </conditionalFormatting>
  <conditionalFormatting sqref="W96:BA96">
    <cfRule type="expression" dxfId="4118" priority="119">
      <formula>INDIRECT(ADDRESS(ROW(),COLUMN()))=TRUNC(INDIRECT(ADDRESS(ROW(),COLUMN())))</formula>
    </cfRule>
  </conditionalFormatting>
  <conditionalFormatting sqref="BB98:BE98">
    <cfRule type="expression" dxfId="4117" priority="118">
      <formula>INDIRECT(ADDRESS(ROW(),COLUMN()))=TRUNC(INDIRECT(ADDRESS(ROW(),COLUMN())))</formula>
    </cfRule>
  </conditionalFormatting>
  <conditionalFormatting sqref="W98:BA98">
    <cfRule type="expression" dxfId="4116" priority="117">
      <formula>INDIRECT(ADDRESS(ROW(),COLUMN()))=TRUNC(INDIRECT(ADDRESS(ROW(),COLUMN())))</formula>
    </cfRule>
  </conditionalFormatting>
  <conditionalFormatting sqref="BB100:BE100">
    <cfRule type="expression" dxfId="4115" priority="116">
      <formula>INDIRECT(ADDRESS(ROW(),COLUMN()))=TRUNC(INDIRECT(ADDRESS(ROW(),COLUMN())))</formula>
    </cfRule>
  </conditionalFormatting>
  <conditionalFormatting sqref="W100:BA100">
    <cfRule type="expression" dxfId="4114" priority="115">
      <formula>INDIRECT(ADDRESS(ROW(),COLUMN()))=TRUNC(INDIRECT(ADDRESS(ROW(),COLUMN())))</formula>
    </cfRule>
  </conditionalFormatting>
  <conditionalFormatting sqref="BB102:BE102">
    <cfRule type="expression" dxfId="4113" priority="114">
      <formula>INDIRECT(ADDRESS(ROW(),COLUMN()))=TRUNC(INDIRECT(ADDRESS(ROW(),COLUMN())))</formula>
    </cfRule>
  </conditionalFormatting>
  <conditionalFormatting sqref="W102:BA102">
    <cfRule type="expression" dxfId="4112" priority="113">
      <formula>INDIRECT(ADDRESS(ROW(),COLUMN()))=TRUNC(INDIRECT(ADDRESS(ROW(),COLUMN())))</formula>
    </cfRule>
  </conditionalFormatting>
  <conditionalFormatting sqref="BB104:BE104">
    <cfRule type="expression" dxfId="4111" priority="112">
      <formula>INDIRECT(ADDRESS(ROW(),COLUMN()))=TRUNC(INDIRECT(ADDRESS(ROW(),COLUMN())))</formula>
    </cfRule>
  </conditionalFormatting>
  <conditionalFormatting sqref="W104:BA104">
    <cfRule type="expression" dxfId="4110" priority="111">
      <formula>INDIRECT(ADDRESS(ROW(),COLUMN()))=TRUNC(INDIRECT(ADDRESS(ROW(),COLUMN())))</formula>
    </cfRule>
  </conditionalFormatting>
  <conditionalFormatting sqref="BB106:BE106">
    <cfRule type="expression" dxfId="4109" priority="110">
      <formula>INDIRECT(ADDRESS(ROW(),COLUMN()))=TRUNC(INDIRECT(ADDRESS(ROW(),COLUMN())))</formula>
    </cfRule>
  </conditionalFormatting>
  <conditionalFormatting sqref="W106:BA106">
    <cfRule type="expression" dxfId="4108" priority="109">
      <formula>INDIRECT(ADDRESS(ROW(),COLUMN()))=TRUNC(INDIRECT(ADDRESS(ROW(),COLUMN())))</formula>
    </cfRule>
  </conditionalFormatting>
  <conditionalFormatting sqref="BB108:BE108">
    <cfRule type="expression" dxfId="4107" priority="108">
      <formula>INDIRECT(ADDRESS(ROW(),COLUMN()))=TRUNC(INDIRECT(ADDRESS(ROW(),COLUMN())))</formula>
    </cfRule>
  </conditionalFormatting>
  <conditionalFormatting sqref="W108:BA108">
    <cfRule type="expression" dxfId="4106" priority="107">
      <formula>INDIRECT(ADDRESS(ROW(),COLUMN()))=TRUNC(INDIRECT(ADDRESS(ROW(),COLUMN())))</formula>
    </cfRule>
  </conditionalFormatting>
  <conditionalFormatting sqref="BB110:BE110">
    <cfRule type="expression" dxfId="4105" priority="106">
      <formula>INDIRECT(ADDRESS(ROW(),COLUMN()))=TRUNC(INDIRECT(ADDRESS(ROW(),COLUMN())))</formula>
    </cfRule>
  </conditionalFormatting>
  <conditionalFormatting sqref="W110:BA110">
    <cfRule type="expression" dxfId="4104" priority="105">
      <formula>INDIRECT(ADDRESS(ROW(),COLUMN()))=TRUNC(INDIRECT(ADDRESS(ROW(),COLUMN())))</formula>
    </cfRule>
  </conditionalFormatting>
  <conditionalFormatting sqref="BB112:BE112">
    <cfRule type="expression" dxfId="4103" priority="104">
      <formula>INDIRECT(ADDRESS(ROW(),COLUMN()))=TRUNC(INDIRECT(ADDRESS(ROW(),COLUMN())))</formula>
    </cfRule>
  </conditionalFormatting>
  <conditionalFormatting sqref="W112:BA112">
    <cfRule type="expression" dxfId="4102" priority="103">
      <formula>INDIRECT(ADDRESS(ROW(),COLUMN()))=TRUNC(INDIRECT(ADDRESS(ROW(),COLUMN())))</formula>
    </cfRule>
  </conditionalFormatting>
  <conditionalFormatting sqref="BB114:BE114">
    <cfRule type="expression" dxfId="4101" priority="102">
      <formula>INDIRECT(ADDRESS(ROW(),COLUMN()))=TRUNC(INDIRECT(ADDRESS(ROW(),COLUMN())))</formula>
    </cfRule>
  </conditionalFormatting>
  <conditionalFormatting sqref="W114:BA114">
    <cfRule type="expression" dxfId="4100" priority="101">
      <formula>INDIRECT(ADDRESS(ROW(),COLUMN()))=TRUNC(INDIRECT(ADDRESS(ROW(),COLUMN())))</formula>
    </cfRule>
  </conditionalFormatting>
  <conditionalFormatting sqref="BB116:BE116">
    <cfRule type="expression" dxfId="4099" priority="100">
      <formula>INDIRECT(ADDRESS(ROW(),COLUMN()))=TRUNC(INDIRECT(ADDRESS(ROW(),COLUMN())))</formula>
    </cfRule>
  </conditionalFormatting>
  <conditionalFormatting sqref="W116:BA116">
    <cfRule type="expression" dxfId="4098" priority="99">
      <formula>INDIRECT(ADDRESS(ROW(),COLUMN()))=TRUNC(INDIRECT(ADDRESS(ROW(),COLUMN())))</formula>
    </cfRule>
  </conditionalFormatting>
  <conditionalFormatting sqref="BB118:BE118">
    <cfRule type="expression" dxfId="4097" priority="98">
      <formula>INDIRECT(ADDRESS(ROW(),COLUMN()))=TRUNC(INDIRECT(ADDRESS(ROW(),COLUMN())))</formula>
    </cfRule>
  </conditionalFormatting>
  <conditionalFormatting sqref="W118:BA118">
    <cfRule type="expression" dxfId="4096" priority="97">
      <formula>INDIRECT(ADDRESS(ROW(),COLUMN()))=TRUNC(INDIRECT(ADDRESS(ROW(),COLUMN())))</formula>
    </cfRule>
  </conditionalFormatting>
  <conditionalFormatting sqref="BB120:BE120">
    <cfRule type="expression" dxfId="4095" priority="96">
      <formula>INDIRECT(ADDRESS(ROW(),COLUMN()))=TRUNC(INDIRECT(ADDRESS(ROW(),COLUMN())))</formula>
    </cfRule>
  </conditionalFormatting>
  <conditionalFormatting sqref="W120:BA120">
    <cfRule type="expression" dxfId="4094" priority="95">
      <formula>INDIRECT(ADDRESS(ROW(),COLUMN()))=TRUNC(INDIRECT(ADDRESS(ROW(),COLUMN())))</formula>
    </cfRule>
  </conditionalFormatting>
  <conditionalFormatting sqref="BB122:BE122">
    <cfRule type="expression" dxfId="4093" priority="94">
      <formula>INDIRECT(ADDRESS(ROW(),COLUMN()))=TRUNC(INDIRECT(ADDRESS(ROW(),COLUMN())))</formula>
    </cfRule>
  </conditionalFormatting>
  <conditionalFormatting sqref="W122:BA122">
    <cfRule type="expression" dxfId="4092" priority="93">
      <formula>INDIRECT(ADDRESS(ROW(),COLUMN()))=TRUNC(INDIRECT(ADDRESS(ROW(),COLUMN())))</formula>
    </cfRule>
  </conditionalFormatting>
  <conditionalFormatting sqref="BB124:BE124">
    <cfRule type="expression" dxfId="4091" priority="92">
      <formula>INDIRECT(ADDRESS(ROW(),COLUMN()))=TRUNC(INDIRECT(ADDRESS(ROW(),COLUMN())))</formula>
    </cfRule>
  </conditionalFormatting>
  <conditionalFormatting sqref="W124:BA124">
    <cfRule type="expression" dxfId="4090" priority="91">
      <formula>INDIRECT(ADDRESS(ROW(),COLUMN()))=TRUNC(INDIRECT(ADDRESS(ROW(),COLUMN())))</formula>
    </cfRule>
  </conditionalFormatting>
  <conditionalFormatting sqref="BB126:BE126">
    <cfRule type="expression" dxfId="4089" priority="90">
      <formula>INDIRECT(ADDRESS(ROW(),COLUMN()))=TRUNC(INDIRECT(ADDRESS(ROW(),COLUMN())))</formula>
    </cfRule>
  </conditionalFormatting>
  <conditionalFormatting sqref="W126:BA126">
    <cfRule type="expression" dxfId="4088" priority="89">
      <formula>INDIRECT(ADDRESS(ROW(),COLUMN()))=TRUNC(INDIRECT(ADDRESS(ROW(),COLUMN())))</formula>
    </cfRule>
  </conditionalFormatting>
  <conditionalFormatting sqref="BB128:BE128">
    <cfRule type="expression" dxfId="4087" priority="88">
      <formula>INDIRECT(ADDRESS(ROW(),COLUMN()))=TRUNC(INDIRECT(ADDRESS(ROW(),COLUMN())))</formula>
    </cfRule>
  </conditionalFormatting>
  <conditionalFormatting sqref="W128:BA128">
    <cfRule type="expression" dxfId="4086" priority="87">
      <formula>INDIRECT(ADDRESS(ROW(),COLUMN()))=TRUNC(INDIRECT(ADDRESS(ROW(),COLUMN())))</formula>
    </cfRule>
  </conditionalFormatting>
  <conditionalFormatting sqref="BB130:BE130">
    <cfRule type="expression" dxfId="4085" priority="86">
      <formula>INDIRECT(ADDRESS(ROW(),COLUMN()))=TRUNC(INDIRECT(ADDRESS(ROW(),COLUMN())))</formula>
    </cfRule>
  </conditionalFormatting>
  <conditionalFormatting sqref="W130:BA130">
    <cfRule type="expression" dxfId="4084" priority="85">
      <formula>INDIRECT(ADDRESS(ROW(),COLUMN()))=TRUNC(INDIRECT(ADDRESS(ROW(),COLUMN())))</formula>
    </cfRule>
  </conditionalFormatting>
  <conditionalFormatting sqref="BB132:BE132">
    <cfRule type="expression" dxfId="4083" priority="84">
      <formula>INDIRECT(ADDRESS(ROW(),COLUMN()))=TRUNC(INDIRECT(ADDRESS(ROW(),COLUMN())))</formula>
    </cfRule>
  </conditionalFormatting>
  <conditionalFormatting sqref="W132:BA132">
    <cfRule type="expression" dxfId="4082" priority="83">
      <formula>INDIRECT(ADDRESS(ROW(),COLUMN()))=TRUNC(INDIRECT(ADDRESS(ROW(),COLUMN())))</formula>
    </cfRule>
  </conditionalFormatting>
  <conditionalFormatting sqref="BB134:BE134">
    <cfRule type="expression" dxfId="4081" priority="82">
      <formula>INDIRECT(ADDRESS(ROW(),COLUMN()))=TRUNC(INDIRECT(ADDRESS(ROW(),COLUMN())))</formula>
    </cfRule>
  </conditionalFormatting>
  <conditionalFormatting sqref="W134:BA134">
    <cfRule type="expression" dxfId="4080" priority="81">
      <formula>INDIRECT(ADDRESS(ROW(),COLUMN()))=TRUNC(INDIRECT(ADDRESS(ROW(),COLUMN())))</formula>
    </cfRule>
  </conditionalFormatting>
  <conditionalFormatting sqref="BB136:BE136">
    <cfRule type="expression" dxfId="4079" priority="80">
      <formula>INDIRECT(ADDRESS(ROW(),COLUMN()))=TRUNC(INDIRECT(ADDRESS(ROW(),COLUMN())))</formula>
    </cfRule>
  </conditionalFormatting>
  <conditionalFormatting sqref="W136:BA136">
    <cfRule type="expression" dxfId="4078" priority="79">
      <formula>INDIRECT(ADDRESS(ROW(),COLUMN()))=TRUNC(INDIRECT(ADDRESS(ROW(),COLUMN())))</formula>
    </cfRule>
  </conditionalFormatting>
  <conditionalFormatting sqref="BB138:BE138">
    <cfRule type="expression" dxfId="4077" priority="78">
      <formula>INDIRECT(ADDRESS(ROW(),COLUMN()))=TRUNC(INDIRECT(ADDRESS(ROW(),COLUMN())))</formula>
    </cfRule>
  </conditionalFormatting>
  <conditionalFormatting sqref="W138:BA138">
    <cfRule type="expression" dxfId="4076" priority="77">
      <formula>INDIRECT(ADDRESS(ROW(),COLUMN()))=TRUNC(INDIRECT(ADDRESS(ROW(),COLUMN())))</formula>
    </cfRule>
  </conditionalFormatting>
  <conditionalFormatting sqref="BB140:BE140">
    <cfRule type="expression" dxfId="4075" priority="76">
      <formula>INDIRECT(ADDRESS(ROW(),COLUMN()))=TRUNC(INDIRECT(ADDRESS(ROW(),COLUMN())))</formula>
    </cfRule>
  </conditionalFormatting>
  <conditionalFormatting sqref="W140:BA140">
    <cfRule type="expression" dxfId="4074" priority="75">
      <formula>INDIRECT(ADDRESS(ROW(),COLUMN()))=TRUNC(INDIRECT(ADDRESS(ROW(),COLUMN())))</formula>
    </cfRule>
  </conditionalFormatting>
  <conditionalFormatting sqref="BB142:BE142">
    <cfRule type="expression" dxfId="4073" priority="74">
      <formula>INDIRECT(ADDRESS(ROW(),COLUMN()))=TRUNC(INDIRECT(ADDRESS(ROW(),COLUMN())))</formula>
    </cfRule>
  </conditionalFormatting>
  <conditionalFormatting sqref="W142:BA142">
    <cfRule type="expression" dxfId="4072" priority="73">
      <formula>INDIRECT(ADDRESS(ROW(),COLUMN()))=TRUNC(INDIRECT(ADDRESS(ROW(),COLUMN())))</formula>
    </cfRule>
  </conditionalFormatting>
  <conditionalFormatting sqref="BB144:BE144">
    <cfRule type="expression" dxfId="4071" priority="72">
      <formula>INDIRECT(ADDRESS(ROW(),COLUMN()))=TRUNC(INDIRECT(ADDRESS(ROW(),COLUMN())))</formula>
    </cfRule>
  </conditionalFormatting>
  <conditionalFormatting sqref="W144:BA144">
    <cfRule type="expression" dxfId="4070" priority="71">
      <formula>INDIRECT(ADDRESS(ROW(),COLUMN()))=TRUNC(INDIRECT(ADDRESS(ROW(),COLUMN())))</formula>
    </cfRule>
  </conditionalFormatting>
  <conditionalFormatting sqref="BB146:BE146">
    <cfRule type="expression" dxfId="4069" priority="70">
      <formula>INDIRECT(ADDRESS(ROW(),COLUMN()))=TRUNC(INDIRECT(ADDRESS(ROW(),COLUMN())))</formula>
    </cfRule>
  </conditionalFormatting>
  <conditionalFormatting sqref="W146:BA146">
    <cfRule type="expression" dxfId="4068" priority="69">
      <formula>INDIRECT(ADDRESS(ROW(),COLUMN()))=TRUNC(INDIRECT(ADDRESS(ROW(),COLUMN())))</formula>
    </cfRule>
  </conditionalFormatting>
  <conditionalFormatting sqref="BB148:BE148">
    <cfRule type="expression" dxfId="4067" priority="68">
      <formula>INDIRECT(ADDRESS(ROW(),COLUMN()))=TRUNC(INDIRECT(ADDRESS(ROW(),COLUMN())))</formula>
    </cfRule>
  </conditionalFormatting>
  <conditionalFormatting sqref="W148:BA148">
    <cfRule type="expression" dxfId="4066" priority="67">
      <formula>INDIRECT(ADDRESS(ROW(),COLUMN()))=TRUNC(INDIRECT(ADDRESS(ROW(),COLUMN())))</formula>
    </cfRule>
  </conditionalFormatting>
  <conditionalFormatting sqref="BB150:BE150">
    <cfRule type="expression" dxfId="4065" priority="66">
      <formula>INDIRECT(ADDRESS(ROW(),COLUMN()))=TRUNC(INDIRECT(ADDRESS(ROW(),COLUMN())))</formula>
    </cfRule>
  </conditionalFormatting>
  <conditionalFormatting sqref="W150:BA150">
    <cfRule type="expression" dxfId="4064" priority="65">
      <formula>INDIRECT(ADDRESS(ROW(),COLUMN()))=TRUNC(INDIRECT(ADDRESS(ROW(),COLUMN())))</formula>
    </cfRule>
  </conditionalFormatting>
  <conditionalFormatting sqref="BB152:BE152">
    <cfRule type="expression" dxfId="4063" priority="64">
      <formula>INDIRECT(ADDRESS(ROW(),COLUMN()))=TRUNC(INDIRECT(ADDRESS(ROW(),COLUMN())))</formula>
    </cfRule>
  </conditionalFormatting>
  <conditionalFormatting sqref="W152:BA152">
    <cfRule type="expression" dxfId="4062" priority="63">
      <formula>INDIRECT(ADDRESS(ROW(),COLUMN()))=TRUNC(INDIRECT(ADDRESS(ROW(),COLUMN())))</formula>
    </cfRule>
  </conditionalFormatting>
  <conditionalFormatting sqref="BB154:BE154">
    <cfRule type="expression" dxfId="4061" priority="62">
      <formula>INDIRECT(ADDRESS(ROW(),COLUMN()))=TRUNC(INDIRECT(ADDRESS(ROW(),COLUMN())))</formula>
    </cfRule>
  </conditionalFormatting>
  <conditionalFormatting sqref="W154:BA154">
    <cfRule type="expression" dxfId="4060" priority="61">
      <formula>INDIRECT(ADDRESS(ROW(),COLUMN()))=TRUNC(INDIRECT(ADDRESS(ROW(),COLUMN())))</formula>
    </cfRule>
  </conditionalFormatting>
  <conditionalFormatting sqref="BB156:BE156">
    <cfRule type="expression" dxfId="4059" priority="60">
      <formula>INDIRECT(ADDRESS(ROW(),COLUMN()))=TRUNC(INDIRECT(ADDRESS(ROW(),COLUMN())))</formula>
    </cfRule>
  </conditionalFormatting>
  <conditionalFormatting sqref="W156:BA156">
    <cfRule type="expression" dxfId="4058" priority="59">
      <formula>INDIRECT(ADDRESS(ROW(),COLUMN()))=TRUNC(INDIRECT(ADDRESS(ROW(),COLUMN())))</formula>
    </cfRule>
  </conditionalFormatting>
  <conditionalFormatting sqref="BB158:BE158">
    <cfRule type="expression" dxfId="4057" priority="58">
      <formula>INDIRECT(ADDRESS(ROW(),COLUMN()))=TRUNC(INDIRECT(ADDRESS(ROW(),COLUMN())))</formula>
    </cfRule>
  </conditionalFormatting>
  <conditionalFormatting sqref="W158:BA158">
    <cfRule type="expression" dxfId="4056" priority="57">
      <formula>INDIRECT(ADDRESS(ROW(),COLUMN()))=TRUNC(INDIRECT(ADDRESS(ROW(),COLUMN())))</formula>
    </cfRule>
  </conditionalFormatting>
  <conditionalFormatting sqref="BB160:BE160">
    <cfRule type="expression" dxfId="4055" priority="56">
      <formula>INDIRECT(ADDRESS(ROW(),COLUMN()))=TRUNC(INDIRECT(ADDRESS(ROW(),COLUMN())))</formula>
    </cfRule>
  </conditionalFormatting>
  <conditionalFormatting sqref="W160:BA160">
    <cfRule type="expression" dxfId="4054" priority="55">
      <formula>INDIRECT(ADDRESS(ROW(),COLUMN()))=TRUNC(INDIRECT(ADDRESS(ROW(),COLUMN())))</formula>
    </cfRule>
  </conditionalFormatting>
  <conditionalFormatting sqref="BB162:BE162">
    <cfRule type="expression" dxfId="4053" priority="54">
      <formula>INDIRECT(ADDRESS(ROW(),COLUMN()))=TRUNC(INDIRECT(ADDRESS(ROW(),COLUMN())))</formula>
    </cfRule>
  </conditionalFormatting>
  <conditionalFormatting sqref="W162:BA162">
    <cfRule type="expression" dxfId="4052" priority="53">
      <formula>INDIRECT(ADDRESS(ROW(),COLUMN()))=TRUNC(INDIRECT(ADDRESS(ROW(),COLUMN())))</formula>
    </cfRule>
  </conditionalFormatting>
  <conditionalFormatting sqref="BB164:BE164">
    <cfRule type="expression" dxfId="4051" priority="52">
      <formula>INDIRECT(ADDRESS(ROW(),COLUMN()))=TRUNC(INDIRECT(ADDRESS(ROW(),COLUMN())))</formula>
    </cfRule>
  </conditionalFormatting>
  <conditionalFormatting sqref="W164:BA164">
    <cfRule type="expression" dxfId="4050" priority="51">
      <formula>INDIRECT(ADDRESS(ROW(),COLUMN()))=TRUNC(INDIRECT(ADDRESS(ROW(),COLUMN())))</formula>
    </cfRule>
  </conditionalFormatting>
  <conditionalFormatting sqref="BB166:BE166">
    <cfRule type="expression" dxfId="4049" priority="50">
      <formula>INDIRECT(ADDRESS(ROW(),COLUMN()))=TRUNC(INDIRECT(ADDRESS(ROW(),COLUMN())))</formula>
    </cfRule>
  </conditionalFormatting>
  <conditionalFormatting sqref="W166:BA166">
    <cfRule type="expression" dxfId="4048" priority="49">
      <formula>INDIRECT(ADDRESS(ROW(),COLUMN()))=TRUNC(INDIRECT(ADDRESS(ROW(),COLUMN())))</formula>
    </cfRule>
  </conditionalFormatting>
  <conditionalFormatting sqref="BB168:BE168">
    <cfRule type="expression" dxfId="4047" priority="48">
      <formula>INDIRECT(ADDRESS(ROW(),COLUMN()))=TRUNC(INDIRECT(ADDRESS(ROW(),COLUMN())))</formula>
    </cfRule>
  </conditionalFormatting>
  <conditionalFormatting sqref="W168:BA168">
    <cfRule type="expression" dxfId="4046" priority="47">
      <formula>INDIRECT(ADDRESS(ROW(),COLUMN()))=TRUNC(INDIRECT(ADDRESS(ROW(),COLUMN())))</formula>
    </cfRule>
  </conditionalFormatting>
  <conditionalFormatting sqref="BB170:BE170">
    <cfRule type="expression" dxfId="4045" priority="46">
      <formula>INDIRECT(ADDRESS(ROW(),COLUMN()))=TRUNC(INDIRECT(ADDRESS(ROW(),COLUMN())))</formula>
    </cfRule>
  </conditionalFormatting>
  <conditionalFormatting sqref="W170:BA170">
    <cfRule type="expression" dxfId="4044" priority="45">
      <formula>INDIRECT(ADDRESS(ROW(),COLUMN()))=TRUNC(INDIRECT(ADDRESS(ROW(),COLUMN())))</formula>
    </cfRule>
  </conditionalFormatting>
  <conditionalFormatting sqref="BB172:BE172">
    <cfRule type="expression" dxfId="4043" priority="44">
      <formula>INDIRECT(ADDRESS(ROW(),COLUMN()))=TRUNC(INDIRECT(ADDRESS(ROW(),COLUMN())))</formula>
    </cfRule>
  </conditionalFormatting>
  <conditionalFormatting sqref="W172:BA172">
    <cfRule type="expression" dxfId="4042" priority="43">
      <formula>INDIRECT(ADDRESS(ROW(),COLUMN()))=TRUNC(INDIRECT(ADDRESS(ROW(),COLUMN())))</formula>
    </cfRule>
  </conditionalFormatting>
  <conditionalFormatting sqref="BB174:BE174">
    <cfRule type="expression" dxfId="4041" priority="42">
      <formula>INDIRECT(ADDRESS(ROW(),COLUMN()))=TRUNC(INDIRECT(ADDRESS(ROW(),COLUMN())))</formula>
    </cfRule>
  </conditionalFormatting>
  <conditionalFormatting sqref="W174:BA174">
    <cfRule type="expression" dxfId="4040" priority="41">
      <formula>INDIRECT(ADDRESS(ROW(),COLUMN()))=TRUNC(INDIRECT(ADDRESS(ROW(),COLUMN())))</formula>
    </cfRule>
  </conditionalFormatting>
  <conditionalFormatting sqref="BB176:BE176">
    <cfRule type="expression" dxfId="4039" priority="40">
      <formula>INDIRECT(ADDRESS(ROW(),COLUMN()))=TRUNC(INDIRECT(ADDRESS(ROW(),COLUMN())))</formula>
    </cfRule>
  </conditionalFormatting>
  <conditionalFormatting sqref="W176:BA176">
    <cfRule type="expression" dxfId="4038" priority="39">
      <formula>INDIRECT(ADDRESS(ROW(),COLUMN()))=TRUNC(INDIRECT(ADDRESS(ROW(),COLUMN())))</formula>
    </cfRule>
  </conditionalFormatting>
  <conditionalFormatting sqref="BB178:BE178">
    <cfRule type="expression" dxfId="4037" priority="38">
      <formula>INDIRECT(ADDRESS(ROW(),COLUMN()))=TRUNC(INDIRECT(ADDRESS(ROW(),COLUMN())))</formula>
    </cfRule>
  </conditionalFormatting>
  <conditionalFormatting sqref="W178:BA178">
    <cfRule type="expression" dxfId="4036" priority="37">
      <formula>INDIRECT(ADDRESS(ROW(),COLUMN()))=TRUNC(INDIRECT(ADDRESS(ROW(),COLUMN())))</formula>
    </cfRule>
  </conditionalFormatting>
  <conditionalFormatting sqref="BB180:BE180">
    <cfRule type="expression" dxfId="4035" priority="36">
      <formula>INDIRECT(ADDRESS(ROW(),COLUMN()))=TRUNC(INDIRECT(ADDRESS(ROW(),COLUMN())))</formula>
    </cfRule>
  </conditionalFormatting>
  <conditionalFormatting sqref="W180:BA180">
    <cfRule type="expression" dxfId="4034" priority="35">
      <formula>INDIRECT(ADDRESS(ROW(),COLUMN()))=TRUNC(INDIRECT(ADDRESS(ROW(),COLUMN())))</formula>
    </cfRule>
  </conditionalFormatting>
  <conditionalFormatting sqref="BB182:BE182">
    <cfRule type="expression" dxfId="4033" priority="34">
      <formula>INDIRECT(ADDRESS(ROW(),COLUMN()))=TRUNC(INDIRECT(ADDRESS(ROW(),COLUMN())))</formula>
    </cfRule>
  </conditionalFormatting>
  <conditionalFormatting sqref="W182:BA182">
    <cfRule type="expression" dxfId="4032" priority="33">
      <formula>INDIRECT(ADDRESS(ROW(),COLUMN()))=TRUNC(INDIRECT(ADDRESS(ROW(),COLUMN())))</formula>
    </cfRule>
  </conditionalFormatting>
  <conditionalFormatting sqref="BB184:BE184">
    <cfRule type="expression" dxfId="4031" priority="32">
      <formula>INDIRECT(ADDRESS(ROW(),COLUMN()))=TRUNC(INDIRECT(ADDRESS(ROW(),COLUMN())))</formula>
    </cfRule>
  </conditionalFormatting>
  <conditionalFormatting sqref="W184:BA184">
    <cfRule type="expression" dxfId="4030" priority="31">
      <formula>INDIRECT(ADDRESS(ROW(),COLUMN()))=TRUNC(INDIRECT(ADDRESS(ROW(),COLUMN())))</formula>
    </cfRule>
  </conditionalFormatting>
  <conditionalFormatting sqref="BB186:BE186">
    <cfRule type="expression" dxfId="4029" priority="30">
      <formula>INDIRECT(ADDRESS(ROW(),COLUMN()))=TRUNC(INDIRECT(ADDRESS(ROW(),COLUMN())))</formula>
    </cfRule>
  </conditionalFormatting>
  <conditionalFormatting sqref="BB188:BE188">
    <cfRule type="expression" dxfId="4028" priority="28">
      <formula>INDIRECT(ADDRESS(ROW(),COLUMN()))=TRUNC(INDIRECT(ADDRESS(ROW(),COLUMN())))</formula>
    </cfRule>
  </conditionalFormatting>
  <conditionalFormatting sqref="W188:BA188">
    <cfRule type="expression" dxfId="4027" priority="27">
      <formula>INDIRECT(ADDRESS(ROW(),COLUMN()))=TRUNC(INDIRECT(ADDRESS(ROW(),COLUMN())))</formula>
    </cfRule>
  </conditionalFormatting>
  <conditionalFormatting sqref="BB190:BE190">
    <cfRule type="expression" dxfId="4026" priority="26">
      <formula>INDIRECT(ADDRESS(ROW(),COLUMN()))=TRUNC(INDIRECT(ADDRESS(ROW(),COLUMN())))</formula>
    </cfRule>
  </conditionalFormatting>
  <conditionalFormatting sqref="W190:BA190">
    <cfRule type="expression" dxfId="4025" priority="25">
      <formula>INDIRECT(ADDRESS(ROW(),COLUMN()))=TRUNC(INDIRECT(ADDRESS(ROW(),COLUMN())))</formula>
    </cfRule>
  </conditionalFormatting>
  <conditionalFormatting sqref="BB192:BE192">
    <cfRule type="expression" dxfId="4024" priority="24">
      <formula>INDIRECT(ADDRESS(ROW(),COLUMN()))=TRUNC(INDIRECT(ADDRESS(ROW(),COLUMN())))</formula>
    </cfRule>
  </conditionalFormatting>
  <conditionalFormatting sqref="W192:BA192">
    <cfRule type="expression" dxfId="4023" priority="23">
      <formula>INDIRECT(ADDRESS(ROW(),COLUMN()))=TRUNC(INDIRECT(ADDRESS(ROW(),COLUMN())))</formula>
    </cfRule>
  </conditionalFormatting>
  <conditionalFormatting sqref="BB194:BE194">
    <cfRule type="expression" dxfId="4022" priority="22">
      <formula>INDIRECT(ADDRESS(ROW(),COLUMN()))=TRUNC(INDIRECT(ADDRESS(ROW(),COLUMN())))</formula>
    </cfRule>
  </conditionalFormatting>
  <conditionalFormatting sqref="W194:BA194">
    <cfRule type="expression" dxfId="4021" priority="21">
      <formula>INDIRECT(ADDRESS(ROW(),COLUMN()))=TRUNC(INDIRECT(ADDRESS(ROW(),COLUMN())))</formula>
    </cfRule>
  </conditionalFormatting>
  <conditionalFormatting sqref="BB196:BE196">
    <cfRule type="expression" dxfId="4020" priority="20">
      <formula>INDIRECT(ADDRESS(ROW(),COLUMN()))=TRUNC(INDIRECT(ADDRESS(ROW(),COLUMN())))</formula>
    </cfRule>
  </conditionalFormatting>
  <conditionalFormatting sqref="W196:BA196">
    <cfRule type="expression" dxfId="4019" priority="19">
      <formula>INDIRECT(ADDRESS(ROW(),COLUMN()))=TRUNC(INDIRECT(ADDRESS(ROW(),COLUMN())))</formula>
    </cfRule>
  </conditionalFormatting>
  <conditionalFormatting sqref="BB198:BE198">
    <cfRule type="expression" dxfId="4018" priority="18">
      <formula>INDIRECT(ADDRESS(ROW(),COLUMN()))=TRUNC(INDIRECT(ADDRESS(ROW(),COLUMN())))</formula>
    </cfRule>
  </conditionalFormatting>
  <conditionalFormatting sqref="W198:BA198">
    <cfRule type="expression" dxfId="4017" priority="17">
      <formula>INDIRECT(ADDRESS(ROW(),COLUMN()))=TRUNC(INDIRECT(ADDRESS(ROW(),COLUMN())))</formula>
    </cfRule>
  </conditionalFormatting>
  <conditionalFormatting sqref="BB200:BE200">
    <cfRule type="expression" dxfId="4016" priority="16">
      <formula>INDIRECT(ADDRESS(ROW(),COLUMN()))=TRUNC(INDIRECT(ADDRESS(ROW(),COLUMN())))</formula>
    </cfRule>
  </conditionalFormatting>
  <conditionalFormatting sqref="W200:BA200">
    <cfRule type="expression" dxfId="4015" priority="15">
      <formula>INDIRECT(ADDRESS(ROW(),COLUMN()))=TRUNC(INDIRECT(ADDRESS(ROW(),COLUMN())))</formula>
    </cfRule>
  </conditionalFormatting>
  <conditionalFormatting sqref="BB202:BE202">
    <cfRule type="expression" dxfId="4014" priority="14">
      <formula>INDIRECT(ADDRESS(ROW(),COLUMN()))=TRUNC(INDIRECT(ADDRESS(ROW(),COLUMN())))</formula>
    </cfRule>
  </conditionalFormatting>
  <conditionalFormatting sqref="W202:BA202">
    <cfRule type="expression" dxfId="4013" priority="13">
      <formula>INDIRECT(ADDRESS(ROW(),COLUMN()))=TRUNC(INDIRECT(ADDRESS(ROW(),COLUMN())))</formula>
    </cfRule>
  </conditionalFormatting>
  <conditionalFormatting sqref="BB204:BE204">
    <cfRule type="expression" dxfId="4012" priority="12">
      <formula>INDIRECT(ADDRESS(ROW(),COLUMN()))=TRUNC(INDIRECT(ADDRESS(ROW(),COLUMN())))</formula>
    </cfRule>
  </conditionalFormatting>
  <conditionalFormatting sqref="W204:BA204">
    <cfRule type="expression" dxfId="4011" priority="11">
      <formula>INDIRECT(ADDRESS(ROW(),COLUMN()))=TRUNC(INDIRECT(ADDRESS(ROW(),COLUMN())))</formula>
    </cfRule>
  </conditionalFormatting>
  <conditionalFormatting sqref="BB206:BE206">
    <cfRule type="expression" dxfId="4010" priority="10">
      <formula>INDIRECT(ADDRESS(ROW(),COLUMN()))=TRUNC(INDIRECT(ADDRESS(ROW(),COLUMN())))</formula>
    </cfRule>
  </conditionalFormatting>
  <conditionalFormatting sqref="W206:BA206">
    <cfRule type="expression" dxfId="4009" priority="9">
      <formula>INDIRECT(ADDRESS(ROW(),COLUMN()))=TRUNC(INDIRECT(ADDRESS(ROW(),COLUMN())))</formula>
    </cfRule>
  </conditionalFormatting>
  <conditionalFormatting sqref="BB208:BE208">
    <cfRule type="expression" dxfId="4008" priority="8">
      <formula>INDIRECT(ADDRESS(ROW(),COLUMN()))=TRUNC(INDIRECT(ADDRESS(ROW(),COLUMN())))</formula>
    </cfRule>
  </conditionalFormatting>
  <conditionalFormatting sqref="W208:BA208">
    <cfRule type="expression" dxfId="4007" priority="7">
      <formula>INDIRECT(ADDRESS(ROW(),COLUMN()))=TRUNC(INDIRECT(ADDRESS(ROW(),COLUMN())))</formula>
    </cfRule>
  </conditionalFormatting>
  <conditionalFormatting sqref="BB210:BE210">
    <cfRule type="expression" dxfId="4006" priority="6">
      <formula>INDIRECT(ADDRESS(ROW(),COLUMN()))=TRUNC(INDIRECT(ADDRESS(ROW(),COLUMN())))</formula>
    </cfRule>
  </conditionalFormatting>
  <conditionalFormatting sqref="W210:BA210">
    <cfRule type="expression" dxfId="4005" priority="5">
      <formula>INDIRECT(ADDRESS(ROW(),COLUMN()))=TRUNC(INDIRECT(ADDRESS(ROW(),COLUMN())))</formula>
    </cfRule>
  </conditionalFormatting>
  <conditionalFormatting sqref="BB212:BE212">
    <cfRule type="expression" dxfId="4004" priority="4">
      <formula>INDIRECT(ADDRESS(ROW(),COLUMN()))=TRUNC(INDIRECT(ADDRESS(ROW(),COLUMN())))</formula>
    </cfRule>
  </conditionalFormatting>
  <conditionalFormatting sqref="W212:BA212">
    <cfRule type="expression" dxfId="4003" priority="3">
      <formula>INDIRECT(ADDRESS(ROW(),COLUMN()))=TRUNC(INDIRECT(ADDRESS(ROW(),COLUMN())))</formula>
    </cfRule>
  </conditionalFormatting>
  <conditionalFormatting sqref="BB214:BE214">
    <cfRule type="expression" dxfId="4002" priority="2">
      <formula>INDIRECT(ADDRESS(ROW(),COLUMN()))=TRUNC(INDIRECT(ADDRESS(ROW(),COLUMN())))</formula>
    </cfRule>
  </conditionalFormatting>
  <conditionalFormatting sqref="W214:BA214">
    <cfRule type="expression" dxfId="4001" priority="1">
      <formula>INDIRECT(ADDRESS(ROW(),COLUMN()))=TRUNC(INDIRECT(ADDRESS(ROW(),COLUMN())))</formula>
    </cfRule>
  </conditionalFormatting>
  <dataValidations count="8">
    <dataValidation type="list" allowBlank="1" showDropDown="0" showInputMessage="1" showErrorMessage="1" sqref="BE3:BH3">
      <formula1>"４週,暦月"</formula1>
    </dataValidation>
    <dataValidation type="list" allowBlank="1" showDropDown="0" showInputMessage="1" showErrorMessage="1" sqref="AF3:AF4">
      <formula1>#REF!</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BE4:BH4">
      <formula1>"予定,実績,予定・実績"</formula1>
    </dataValidation>
    <dataValidation type="list" allowBlank="1" showDropDown="0" showInputMessage="1" showErrorMessage="0" sqref="C15:D214">
      <formula1>職種</formula1>
    </dataValidation>
    <dataValidation type="list" allowBlank="1" showDropDown="0" showInputMessage="1" showErrorMessage="0" sqref="W15:BA15 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formula1>シフト記号表</formula1>
    </dataValidation>
    <dataValidation type="list" allowBlank="1" showDropDown="0" showInputMessage="1" showErrorMessage="0" sqref="I15:J214">
      <formula1>"A, B, C, D"</formula1>
    </dataValidation>
    <dataValidation type="list" errorStyle="warning" allowBlank="1" showDropDown="0" showInputMessage="1" showErrorMessage="0" error="リストにない場合のみ、入力してください。" sqref="K15:N214">
      <formula1>INDIRECT(C15)</formula1>
    </dataValidation>
  </dataValidations>
  <printOptions horizontalCentered="1"/>
  <pageMargins left="0.15748031496062992" right="0.15748031496062992" top="0.59055118110236227" bottom="0.47244094488188981" header="0.15748031496062992" footer="0.15748031496062992"/>
  <pageSetup paperSize="8" scale="58" fitToWidth="1" fitToHeight="0" orientation="landscape" usePrinterDefaults="1" r:id="rId1"/>
  <headerFooter>
    <oddFooter>&amp;R&amp;16&amp;P/&amp;N</oddFooter>
  </headerFooter>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 (2)'!$C$4:$C$13</xm:f>
          </x14:formula1>
          <xm:sqref>AT1:BI1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6">
    <tabColor theme="8" tint="0.8"/>
  </sheetPr>
  <dimension ref="B1:BO128"/>
  <sheetViews>
    <sheetView showGridLines="0" zoomScaleSheetLayoutView="100" workbookViewId="0"/>
  </sheetViews>
  <sheetFormatPr defaultColWidth="4.5" defaultRowHeight="15.75"/>
  <cols>
    <col min="1" max="1" width="0.8984375" style="1732" customWidth="1"/>
    <col min="2" max="2" width="5.69921875" style="1732" customWidth="1"/>
    <col min="3" max="4" width="8.09765625" style="1732" customWidth="1"/>
    <col min="5" max="8" width="3.19921875" style="1732" hidden="1" customWidth="1"/>
    <col min="9" max="10" width="3.19921875" style="1732" customWidth="1"/>
    <col min="11" max="62" width="5.69921875" style="1732" customWidth="1"/>
    <col min="63" max="63" width="1.09765625" style="1732" customWidth="1"/>
    <col min="64" max="16384" width="4.5" style="1732"/>
  </cols>
  <sheetData>
    <row r="1" spans="2:67" s="1733" customFormat="1" ht="20.25" customHeight="1">
      <c r="C1" s="1746" t="s">
        <v>663</v>
      </c>
      <c r="D1" s="1746"/>
      <c r="E1" s="1746"/>
      <c r="F1" s="1746"/>
      <c r="G1" s="1746"/>
      <c r="H1" s="1746"/>
      <c r="I1" s="1746"/>
      <c r="J1" s="1746"/>
      <c r="M1" s="1794" t="s">
        <v>755</v>
      </c>
      <c r="P1" s="1746"/>
      <c r="Q1" s="1746"/>
      <c r="R1" s="1746"/>
      <c r="S1" s="1746"/>
      <c r="T1" s="1746"/>
      <c r="U1" s="1746"/>
      <c r="V1" s="1746"/>
      <c r="W1" s="1746"/>
      <c r="AS1" s="1828" t="s">
        <v>56</v>
      </c>
      <c r="AT1" s="1933" t="s">
        <v>29</v>
      </c>
      <c r="AU1" s="1934"/>
      <c r="AV1" s="1934"/>
      <c r="AW1" s="1934"/>
      <c r="AX1" s="1934"/>
      <c r="AY1" s="1934"/>
      <c r="AZ1" s="1934"/>
      <c r="BA1" s="1934"/>
      <c r="BB1" s="1934"/>
      <c r="BC1" s="1934"/>
      <c r="BD1" s="1934"/>
      <c r="BE1" s="1934"/>
      <c r="BF1" s="1934"/>
      <c r="BG1" s="1934"/>
      <c r="BH1" s="1934"/>
      <c r="BI1" s="1934"/>
      <c r="BJ1" s="1828" t="s">
        <v>156</v>
      </c>
    </row>
    <row r="2" spans="2:67" s="1734" customFormat="1" ht="20.25" customHeight="1">
      <c r="J2" s="1794"/>
      <c r="M2" s="1794"/>
      <c r="N2" s="1794"/>
      <c r="P2" s="1828"/>
      <c r="Q2" s="1828"/>
      <c r="R2" s="1828"/>
      <c r="S2" s="1828"/>
      <c r="T2" s="1828"/>
      <c r="U2" s="1828"/>
      <c r="V2" s="1828"/>
      <c r="W2" s="1828"/>
      <c r="AB2" s="1828" t="s">
        <v>780</v>
      </c>
      <c r="AC2" s="1904">
        <v>6</v>
      </c>
      <c r="AD2" s="1904"/>
      <c r="AE2" s="1828" t="s">
        <v>679</v>
      </c>
      <c r="AF2" s="1920">
        <f>IF(AC2=0,"",YEAR(DATE(2018+AC2,1,1)))</f>
        <v>2024</v>
      </c>
      <c r="AG2" s="1920"/>
      <c r="AH2" s="1923" t="s">
        <v>592</v>
      </c>
      <c r="AI2" s="1923" t="s">
        <v>785</v>
      </c>
      <c r="AJ2" s="1904">
        <v>4</v>
      </c>
      <c r="AK2" s="1904"/>
      <c r="AL2" s="1923" t="s">
        <v>313</v>
      </c>
      <c r="AS2" s="1828" t="s">
        <v>338</v>
      </c>
      <c r="AT2" s="1904" t="s">
        <v>793</v>
      </c>
      <c r="AU2" s="1904"/>
      <c r="AV2" s="1904"/>
      <c r="AW2" s="1904"/>
      <c r="AX2" s="1904"/>
      <c r="AY2" s="1904"/>
      <c r="AZ2" s="1904"/>
      <c r="BA2" s="1904"/>
      <c r="BB2" s="1904"/>
      <c r="BC2" s="1904"/>
      <c r="BD2" s="1904"/>
      <c r="BE2" s="1904"/>
      <c r="BF2" s="1904"/>
      <c r="BG2" s="1904"/>
      <c r="BH2" s="1904"/>
      <c r="BI2" s="1904"/>
      <c r="BJ2" s="1828" t="s">
        <v>156</v>
      </c>
      <c r="BK2" s="1828"/>
      <c r="BL2" s="1828"/>
      <c r="BM2" s="1828"/>
    </row>
    <row r="3" spans="2:67" s="1734" customFormat="1" ht="20.25" customHeight="1">
      <c r="J3" s="1794"/>
      <c r="M3" s="1794"/>
      <c r="O3" s="1828"/>
      <c r="P3" s="1828"/>
      <c r="Q3" s="1828"/>
      <c r="R3" s="1828"/>
      <c r="S3" s="1828"/>
      <c r="T3" s="1828"/>
      <c r="U3" s="1828"/>
      <c r="AC3" s="1905"/>
      <c r="AD3" s="1905"/>
      <c r="AE3" s="1918"/>
      <c r="AF3" s="1921"/>
      <c r="AG3" s="1918"/>
      <c r="BD3" s="1955" t="s">
        <v>794</v>
      </c>
      <c r="BE3" s="1964" t="s">
        <v>796</v>
      </c>
      <c r="BF3" s="1968"/>
      <c r="BG3" s="1968"/>
      <c r="BH3" s="1980"/>
      <c r="BI3" s="1828"/>
    </row>
    <row r="4" spans="2:67" s="1734" customFormat="1" ht="20.25" customHeight="1">
      <c r="D4" s="1735"/>
      <c r="E4" s="1735"/>
      <c r="F4" s="1735"/>
      <c r="G4" s="1735"/>
      <c r="H4" s="1735"/>
      <c r="I4" s="1735"/>
      <c r="J4" s="1735"/>
      <c r="K4" s="1735"/>
      <c r="L4" s="1795"/>
      <c r="M4" s="1735"/>
      <c r="N4" s="1735"/>
      <c r="O4" s="1795"/>
      <c r="P4" s="1735"/>
      <c r="Q4" s="1829"/>
      <c r="R4" s="1829"/>
      <c r="S4" s="1829"/>
      <c r="T4" s="1829"/>
      <c r="U4" s="1829"/>
      <c r="V4" s="1829"/>
      <c r="W4" s="1829"/>
      <c r="X4" s="1735"/>
      <c r="Y4" s="1735"/>
      <c r="Z4" s="1735"/>
      <c r="AA4" s="1735"/>
      <c r="AB4" s="1735"/>
      <c r="AC4" s="1735"/>
      <c r="AD4" s="1735"/>
      <c r="AE4" s="1906"/>
      <c r="AF4" s="1906"/>
      <c r="AG4" s="1919"/>
      <c r="AH4" s="1922"/>
      <c r="AI4" s="1919"/>
      <c r="AJ4" s="1735"/>
      <c r="AK4" s="1735"/>
      <c r="AL4" s="1735"/>
      <c r="AM4" s="1735"/>
      <c r="AN4" s="1735"/>
      <c r="AO4" s="1735"/>
      <c r="AP4" s="1735"/>
      <c r="AQ4" s="1735"/>
      <c r="AR4" s="1735"/>
      <c r="BD4" s="1955" t="s">
        <v>795</v>
      </c>
      <c r="BE4" s="1964" t="s">
        <v>797</v>
      </c>
      <c r="BF4" s="1968"/>
      <c r="BG4" s="1968"/>
      <c r="BH4" s="1980"/>
      <c r="BI4" s="1828"/>
    </row>
    <row r="5" spans="2:67" s="1734" customFormat="1" ht="9" customHeight="1">
      <c r="D5" s="1735"/>
      <c r="E5" s="1735"/>
      <c r="F5" s="1735"/>
      <c r="G5" s="1735"/>
      <c r="H5" s="1735"/>
      <c r="I5" s="1735"/>
      <c r="J5" s="1735"/>
      <c r="K5" s="1735"/>
      <c r="L5" s="1795"/>
      <c r="M5" s="1735"/>
      <c r="N5" s="1735"/>
      <c r="O5" s="1795"/>
      <c r="P5" s="1735"/>
      <c r="Q5" s="1829"/>
      <c r="R5" s="1829"/>
      <c r="S5" s="1829"/>
      <c r="T5" s="1829"/>
      <c r="U5" s="1829"/>
      <c r="V5" s="1829"/>
      <c r="W5" s="1829"/>
      <c r="X5" s="1735"/>
      <c r="Y5" s="1735"/>
      <c r="Z5" s="1735"/>
      <c r="AA5" s="1735"/>
      <c r="AB5" s="1735"/>
      <c r="AC5" s="1735"/>
      <c r="AD5" s="1735"/>
      <c r="AE5" s="1907"/>
      <c r="AF5" s="1907"/>
      <c r="AG5" s="1735"/>
      <c r="AH5" s="1735"/>
      <c r="AI5" s="1735"/>
      <c r="AJ5" s="1735"/>
      <c r="AK5" s="1924"/>
      <c r="AL5" s="1924"/>
      <c r="AM5" s="1924"/>
      <c r="AN5" s="1924"/>
      <c r="AO5" s="1924"/>
      <c r="AP5" s="1924"/>
      <c r="AQ5" s="1924"/>
      <c r="AR5" s="1924"/>
      <c r="AS5" s="1733"/>
      <c r="AT5" s="1733"/>
      <c r="AU5" s="1733"/>
      <c r="AV5" s="1733"/>
      <c r="AW5" s="1733"/>
      <c r="AX5" s="1733"/>
      <c r="AY5" s="1733"/>
      <c r="AZ5" s="1733"/>
      <c r="BA5" s="1733"/>
      <c r="BB5" s="1733"/>
      <c r="BC5" s="1733"/>
      <c r="BD5" s="1733"/>
      <c r="BE5" s="1733"/>
      <c r="BF5" s="1733"/>
      <c r="BG5" s="1733"/>
      <c r="BH5" s="1981"/>
      <c r="BI5" s="1981"/>
    </row>
    <row r="6" spans="2:67" s="1734" customFormat="1" ht="21" customHeight="1">
      <c r="D6" s="1736"/>
      <c r="E6" s="1747"/>
      <c r="F6" s="1747"/>
      <c r="G6" s="1747"/>
      <c r="H6" s="1747"/>
      <c r="I6" s="1747"/>
      <c r="J6" s="1747"/>
      <c r="K6" s="1747"/>
      <c r="L6" s="1747"/>
      <c r="M6" s="1796"/>
      <c r="N6" s="1796"/>
      <c r="O6" s="1796"/>
      <c r="P6" s="1749"/>
      <c r="Q6" s="1796"/>
      <c r="R6" s="1796"/>
      <c r="S6" s="1796"/>
      <c r="T6" s="1735"/>
      <c r="U6" s="1735"/>
      <c r="V6" s="1735"/>
      <c r="W6" s="1735"/>
      <c r="X6" s="1735"/>
      <c r="Y6" s="1735"/>
      <c r="Z6" s="1735"/>
      <c r="AA6" s="1735"/>
      <c r="AB6" s="1735"/>
      <c r="AC6" s="1735"/>
      <c r="AD6" s="1735"/>
      <c r="AE6" s="1735"/>
      <c r="AF6" s="1735"/>
      <c r="AG6" s="1735"/>
      <c r="AH6" s="1735"/>
      <c r="AI6" s="1735"/>
      <c r="AJ6" s="1735"/>
      <c r="AK6" s="1924"/>
      <c r="AL6" s="1924"/>
      <c r="AM6" s="1924"/>
      <c r="AN6" s="1924"/>
      <c r="AO6" s="1924" t="s">
        <v>658</v>
      </c>
      <c r="AP6" s="1924"/>
      <c r="AQ6" s="1924"/>
      <c r="AR6" s="1924"/>
      <c r="AS6" s="1733"/>
      <c r="AT6" s="1733"/>
      <c r="AU6" s="1733"/>
      <c r="AW6" s="1932"/>
      <c r="AX6" s="1932"/>
      <c r="AY6" s="1793"/>
      <c r="AZ6" s="1733"/>
      <c r="BA6" s="1936">
        <v>40</v>
      </c>
      <c r="BB6" s="1938"/>
      <c r="BC6" s="1793" t="s">
        <v>140</v>
      </c>
      <c r="BD6" s="1733"/>
      <c r="BE6" s="1936">
        <v>160</v>
      </c>
      <c r="BF6" s="1938"/>
      <c r="BG6" s="1793" t="s">
        <v>93</v>
      </c>
      <c r="BH6" s="1733"/>
      <c r="BI6" s="1981"/>
    </row>
    <row r="7" spans="2:67" s="1734" customFormat="1" ht="5.25" customHeight="1">
      <c r="B7" s="1736"/>
      <c r="C7" s="1748"/>
      <c r="D7" s="1748"/>
      <c r="E7" s="1748"/>
      <c r="F7" s="1748"/>
      <c r="G7" s="1748"/>
      <c r="H7" s="1748"/>
      <c r="I7" s="1748"/>
      <c r="J7" s="1796"/>
      <c r="K7" s="1796"/>
      <c r="L7" s="1796"/>
      <c r="M7" s="1749"/>
      <c r="N7" s="1796"/>
      <c r="O7" s="1796"/>
      <c r="P7" s="1796"/>
      <c r="Q7" s="1796"/>
      <c r="R7" s="1735"/>
      <c r="S7" s="1735"/>
      <c r="T7" s="1735"/>
      <c r="U7" s="1735"/>
      <c r="V7" s="1735"/>
      <c r="W7" s="1735"/>
      <c r="X7" s="1735"/>
      <c r="Y7" s="1735"/>
      <c r="Z7" s="1735"/>
      <c r="AA7" s="1735"/>
      <c r="AB7" s="1735"/>
      <c r="AC7" s="1735"/>
      <c r="AD7" s="1735"/>
      <c r="AE7" s="1735"/>
      <c r="AF7" s="1735"/>
      <c r="AG7" s="1735"/>
      <c r="AH7" s="1735"/>
      <c r="AI7" s="1735"/>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24"/>
      <c r="BG7" s="1924"/>
      <c r="BH7" s="1982"/>
      <c r="BI7" s="1982"/>
      <c r="BJ7" s="1735"/>
    </row>
    <row r="8" spans="2:67" s="1734" customFormat="1" ht="21" customHeight="1">
      <c r="B8" s="1737"/>
      <c r="C8" s="1749"/>
      <c r="D8" s="1749"/>
      <c r="E8" s="1749"/>
      <c r="F8" s="1749"/>
      <c r="G8" s="1749"/>
      <c r="H8" s="1749"/>
      <c r="I8" s="1749"/>
      <c r="J8" s="1796"/>
      <c r="K8" s="1796"/>
      <c r="L8" s="1796"/>
      <c r="M8" s="1749"/>
      <c r="N8" s="1796"/>
      <c r="O8" s="1796"/>
      <c r="P8" s="1796"/>
      <c r="Q8" s="1796"/>
      <c r="R8" s="1735"/>
      <c r="S8" s="1735"/>
      <c r="T8" s="1735"/>
      <c r="U8" s="1735"/>
      <c r="V8" s="1735"/>
      <c r="W8" s="1735"/>
      <c r="X8" s="1735"/>
      <c r="Y8" s="1735"/>
      <c r="Z8" s="1735"/>
      <c r="AA8" s="1735"/>
      <c r="AB8" s="1735"/>
      <c r="AC8" s="1735"/>
      <c r="AD8" s="1735"/>
      <c r="AE8" s="1735"/>
      <c r="AF8" s="1735"/>
      <c r="AG8" s="1735"/>
      <c r="AH8" s="1735"/>
      <c r="AI8" s="1735"/>
      <c r="AJ8" s="1925"/>
      <c r="AK8" s="1925"/>
      <c r="AL8" s="1925"/>
      <c r="AM8" s="1747"/>
      <c r="AN8" s="1926"/>
      <c r="AO8" s="1928"/>
      <c r="AP8" s="1928"/>
      <c r="AQ8" s="1736"/>
      <c r="AR8" s="1932"/>
      <c r="AS8" s="1932"/>
      <c r="AT8" s="1932"/>
      <c r="AU8" s="1935"/>
      <c r="AV8" s="1935"/>
      <c r="AW8" s="1924"/>
      <c r="AX8" s="1932"/>
      <c r="AY8" s="1932"/>
      <c r="AZ8" s="1749"/>
      <c r="BA8" s="1924"/>
      <c r="BB8" s="1924" t="s">
        <v>623</v>
      </c>
      <c r="BC8" s="1924"/>
      <c r="BD8" s="1924"/>
      <c r="BE8" s="1965">
        <f>DAY(EOMONTH(DATE(AF2,AJ2,1),0))</f>
        <v>30</v>
      </c>
      <c r="BF8" s="1969"/>
      <c r="BG8" s="1924" t="s">
        <v>798</v>
      </c>
      <c r="BH8" s="1924"/>
      <c r="BI8" s="1924"/>
      <c r="BJ8" s="1735"/>
      <c r="BM8" s="1828"/>
      <c r="BN8" s="1828"/>
      <c r="BO8" s="1828"/>
    </row>
    <row r="9" spans="2:67" ht="5.25" customHeight="1">
      <c r="B9" s="1738"/>
      <c r="C9" s="1750"/>
      <c r="D9" s="1750"/>
      <c r="E9" s="1750"/>
      <c r="F9" s="1750"/>
      <c r="G9" s="1750"/>
      <c r="H9" s="1750"/>
      <c r="I9" s="1750"/>
      <c r="J9" s="1750"/>
      <c r="K9" s="1738"/>
      <c r="L9" s="1738"/>
      <c r="M9" s="1738"/>
      <c r="N9" s="1738"/>
      <c r="O9" s="1738"/>
      <c r="P9" s="1738"/>
      <c r="Q9" s="1738"/>
      <c r="R9" s="1738"/>
      <c r="S9" s="1738"/>
      <c r="T9" s="1738"/>
      <c r="U9" s="1738"/>
      <c r="V9" s="1738"/>
      <c r="W9" s="1738"/>
      <c r="X9" s="1738"/>
      <c r="Y9" s="1738"/>
      <c r="Z9" s="1738"/>
      <c r="AA9" s="1738"/>
      <c r="AB9" s="1738"/>
      <c r="AC9" s="1750"/>
      <c r="AD9" s="1738"/>
      <c r="AE9" s="1738"/>
      <c r="AF9" s="1738"/>
      <c r="AG9" s="1738"/>
      <c r="AH9" s="1738"/>
      <c r="AI9" s="1738"/>
      <c r="AJ9" s="1738"/>
      <c r="AK9" s="1738"/>
      <c r="AL9" s="1738"/>
      <c r="AM9" s="1738"/>
      <c r="AN9" s="1738"/>
      <c r="AO9" s="1738"/>
      <c r="AP9" s="1738"/>
      <c r="AQ9" s="1738"/>
      <c r="AR9" s="1738"/>
      <c r="AT9" s="1760"/>
      <c r="BK9" s="1991"/>
      <c r="BL9" s="1991"/>
      <c r="BM9" s="1991"/>
    </row>
    <row r="10" spans="2:67" ht="21.6" customHeight="1">
      <c r="B10" s="1739" t="s">
        <v>504</v>
      </c>
      <c r="C10" s="1751" t="s">
        <v>744</v>
      </c>
      <c r="D10" s="1762"/>
      <c r="E10" s="1770"/>
      <c r="F10" s="1762"/>
      <c r="G10" s="1770"/>
      <c r="H10" s="1762"/>
      <c r="I10" s="1783" t="s">
        <v>745</v>
      </c>
      <c r="J10" s="1797"/>
      <c r="K10" s="1770" t="s">
        <v>747</v>
      </c>
      <c r="L10" s="1819"/>
      <c r="M10" s="1819"/>
      <c r="N10" s="1762"/>
      <c r="O10" s="1770" t="s">
        <v>759</v>
      </c>
      <c r="P10" s="1819"/>
      <c r="Q10" s="1819"/>
      <c r="R10" s="1819"/>
      <c r="S10" s="1762"/>
      <c r="T10" s="1850"/>
      <c r="U10" s="1850"/>
      <c r="V10" s="1868"/>
      <c r="W10" s="1880" t="s">
        <v>773</v>
      </c>
      <c r="X10" s="1894"/>
      <c r="Y10" s="1894"/>
      <c r="Z10" s="1894"/>
      <c r="AA10" s="1894"/>
      <c r="AB10" s="1894"/>
      <c r="AC10" s="1894"/>
      <c r="AD10" s="1894"/>
      <c r="AE10" s="1894"/>
      <c r="AF10" s="1894"/>
      <c r="AG10" s="1894"/>
      <c r="AH10" s="1894"/>
      <c r="AI10" s="1894"/>
      <c r="AJ10" s="1894"/>
      <c r="AK10" s="1894"/>
      <c r="AL10" s="1894"/>
      <c r="AM10" s="1894"/>
      <c r="AN10" s="1894"/>
      <c r="AO10" s="1894"/>
      <c r="AP10" s="1894"/>
      <c r="AQ10" s="1894"/>
      <c r="AR10" s="1894"/>
      <c r="AS10" s="1894"/>
      <c r="AT10" s="1894"/>
      <c r="AU10" s="1894"/>
      <c r="AV10" s="1894"/>
      <c r="AW10" s="1894"/>
      <c r="AX10" s="1894"/>
      <c r="AY10" s="1894"/>
      <c r="AZ10" s="1894"/>
      <c r="BA10" s="1894"/>
      <c r="BB10" s="1939" t="str">
        <f>IF(BE3="４週","(9)1～4週目の勤務時間数合計","(9)1か月の勤務時間数　合計")</f>
        <v>(9)1～4週目の勤務時間数合計</v>
      </c>
      <c r="BC10" s="1947"/>
      <c r="BD10" s="1956" t="s">
        <v>237</v>
      </c>
      <c r="BE10" s="1947"/>
      <c r="BF10" s="1751" t="s">
        <v>332</v>
      </c>
      <c r="BG10" s="1819"/>
      <c r="BH10" s="1819"/>
      <c r="BI10" s="1819"/>
      <c r="BJ10" s="1983"/>
    </row>
    <row r="11" spans="2:67" ht="20.25" customHeight="1">
      <c r="B11" s="1740"/>
      <c r="C11" s="1752"/>
      <c r="D11" s="1763"/>
      <c r="E11" s="1771"/>
      <c r="F11" s="1763"/>
      <c r="G11" s="1771"/>
      <c r="H11" s="1763"/>
      <c r="I11" s="1784"/>
      <c r="J11" s="1798"/>
      <c r="K11" s="1771"/>
      <c r="L11" s="1820"/>
      <c r="M11" s="1820"/>
      <c r="N11" s="1763"/>
      <c r="O11" s="1771"/>
      <c r="P11" s="1820"/>
      <c r="Q11" s="1820"/>
      <c r="R11" s="1820"/>
      <c r="S11" s="1763"/>
      <c r="T11" s="1851"/>
      <c r="U11" s="1851"/>
      <c r="V11" s="1869"/>
      <c r="W11" s="1881" t="s">
        <v>775</v>
      </c>
      <c r="X11" s="1881"/>
      <c r="Y11" s="1881"/>
      <c r="Z11" s="1881"/>
      <c r="AA11" s="1881"/>
      <c r="AB11" s="1881"/>
      <c r="AC11" s="1908"/>
      <c r="AD11" s="1915" t="s">
        <v>784</v>
      </c>
      <c r="AE11" s="1881"/>
      <c r="AF11" s="1881"/>
      <c r="AG11" s="1881"/>
      <c r="AH11" s="1881"/>
      <c r="AI11" s="1881"/>
      <c r="AJ11" s="1908"/>
      <c r="AK11" s="1915" t="s">
        <v>789</v>
      </c>
      <c r="AL11" s="1881"/>
      <c r="AM11" s="1881"/>
      <c r="AN11" s="1881"/>
      <c r="AO11" s="1881"/>
      <c r="AP11" s="1881"/>
      <c r="AQ11" s="1908"/>
      <c r="AR11" s="1915" t="s">
        <v>551</v>
      </c>
      <c r="AS11" s="1881"/>
      <c r="AT11" s="1881"/>
      <c r="AU11" s="1881"/>
      <c r="AV11" s="1881"/>
      <c r="AW11" s="1881"/>
      <c r="AX11" s="1908"/>
      <c r="AY11" s="1915" t="s">
        <v>71</v>
      </c>
      <c r="AZ11" s="1881"/>
      <c r="BA11" s="1881"/>
      <c r="BB11" s="1940"/>
      <c r="BC11" s="1948"/>
      <c r="BD11" s="1957"/>
      <c r="BE11" s="1948"/>
      <c r="BF11" s="1752"/>
      <c r="BG11" s="1820"/>
      <c r="BH11" s="1820"/>
      <c r="BI11" s="1820"/>
      <c r="BJ11" s="1984"/>
    </row>
    <row r="12" spans="2:67" ht="20.25" customHeight="1">
      <c r="B12" s="1740"/>
      <c r="C12" s="1752"/>
      <c r="D12" s="1763"/>
      <c r="E12" s="1771"/>
      <c r="F12" s="1763"/>
      <c r="G12" s="1771"/>
      <c r="H12" s="1763"/>
      <c r="I12" s="1784"/>
      <c r="J12" s="1798"/>
      <c r="K12" s="1771"/>
      <c r="L12" s="1820"/>
      <c r="M12" s="1820"/>
      <c r="N12" s="1763"/>
      <c r="O12" s="1771"/>
      <c r="P12" s="1820"/>
      <c r="Q12" s="1820"/>
      <c r="R12" s="1820"/>
      <c r="S12" s="1763"/>
      <c r="T12" s="1851"/>
      <c r="U12" s="1851"/>
      <c r="V12" s="1869"/>
      <c r="W12" s="1882">
        <v>1</v>
      </c>
      <c r="X12" s="1813">
        <v>2</v>
      </c>
      <c r="Y12" s="1813">
        <v>3</v>
      </c>
      <c r="Z12" s="1813">
        <v>4</v>
      </c>
      <c r="AA12" s="1813">
        <v>5</v>
      </c>
      <c r="AB12" s="1813">
        <v>6</v>
      </c>
      <c r="AC12" s="1909">
        <v>7</v>
      </c>
      <c r="AD12" s="1916">
        <v>8</v>
      </c>
      <c r="AE12" s="1813">
        <v>9</v>
      </c>
      <c r="AF12" s="1813">
        <v>10</v>
      </c>
      <c r="AG12" s="1813">
        <v>11</v>
      </c>
      <c r="AH12" s="1813">
        <v>12</v>
      </c>
      <c r="AI12" s="1813">
        <v>13</v>
      </c>
      <c r="AJ12" s="1909">
        <v>14</v>
      </c>
      <c r="AK12" s="1882">
        <v>15</v>
      </c>
      <c r="AL12" s="1813">
        <v>16</v>
      </c>
      <c r="AM12" s="1813">
        <v>17</v>
      </c>
      <c r="AN12" s="1813">
        <v>18</v>
      </c>
      <c r="AO12" s="1813">
        <v>19</v>
      </c>
      <c r="AP12" s="1813">
        <v>20</v>
      </c>
      <c r="AQ12" s="1909">
        <v>21</v>
      </c>
      <c r="AR12" s="1916">
        <v>22</v>
      </c>
      <c r="AS12" s="1813">
        <v>23</v>
      </c>
      <c r="AT12" s="1813">
        <v>24</v>
      </c>
      <c r="AU12" s="1813">
        <v>25</v>
      </c>
      <c r="AV12" s="1813">
        <v>26</v>
      </c>
      <c r="AW12" s="1813">
        <v>27</v>
      </c>
      <c r="AX12" s="1909">
        <v>28</v>
      </c>
      <c r="AY12" s="1916" t="str">
        <f>IF($BE$3="実績",IF(DAY(DATE($AF$2,$AJ$2,29))=29,29,""),"")</f>
        <v/>
      </c>
      <c r="AZ12" s="1813" t="str">
        <f>IF($BE$3="実績",IF(DAY(DATE($AF$2,$AJ$2,30))=30,30,""),"")</f>
        <v/>
      </c>
      <c r="BA12" s="1909" t="str">
        <f>IF($BE$3="実績",IF(DAY(DATE($AF$2,$AJ$2,31))=31,31,""),"")</f>
        <v/>
      </c>
      <c r="BB12" s="1940"/>
      <c r="BC12" s="1948"/>
      <c r="BD12" s="1957"/>
      <c r="BE12" s="1948"/>
      <c r="BF12" s="1752"/>
      <c r="BG12" s="1820"/>
      <c r="BH12" s="1820"/>
      <c r="BI12" s="1820"/>
      <c r="BJ12" s="1984"/>
    </row>
    <row r="13" spans="2:67" ht="20.25" hidden="1" customHeight="1">
      <c r="B13" s="1740"/>
      <c r="C13" s="1752"/>
      <c r="D13" s="1763"/>
      <c r="E13" s="1771"/>
      <c r="F13" s="1763"/>
      <c r="G13" s="1771"/>
      <c r="H13" s="1763"/>
      <c r="I13" s="1784"/>
      <c r="J13" s="1798"/>
      <c r="K13" s="1771"/>
      <c r="L13" s="1820"/>
      <c r="M13" s="1820"/>
      <c r="N13" s="1763"/>
      <c r="O13" s="1771"/>
      <c r="P13" s="1820"/>
      <c r="Q13" s="1820"/>
      <c r="R13" s="1820"/>
      <c r="S13" s="1763"/>
      <c r="T13" s="1851"/>
      <c r="U13" s="1851"/>
      <c r="V13" s="1869"/>
      <c r="W13" s="1882">
        <f>WEEKDAY(DATE($AF$2,$AJ$2,1))</f>
        <v>2</v>
      </c>
      <c r="X13" s="1813">
        <f>WEEKDAY(DATE($AF$2,$AJ$2,2))</f>
        <v>3</v>
      </c>
      <c r="Y13" s="1813">
        <f>WEEKDAY(DATE($AF$2,$AJ$2,3))</f>
        <v>4</v>
      </c>
      <c r="Z13" s="1813">
        <f>WEEKDAY(DATE($AF$2,$AJ$2,4))</f>
        <v>5</v>
      </c>
      <c r="AA13" s="1813">
        <f>WEEKDAY(DATE($AF$2,$AJ$2,5))</f>
        <v>6</v>
      </c>
      <c r="AB13" s="1813">
        <f>WEEKDAY(DATE($AF$2,$AJ$2,6))</f>
        <v>7</v>
      </c>
      <c r="AC13" s="1909">
        <f>WEEKDAY(DATE($AF$2,$AJ$2,7))</f>
        <v>1</v>
      </c>
      <c r="AD13" s="1916">
        <f>WEEKDAY(DATE($AF$2,$AJ$2,8))</f>
        <v>2</v>
      </c>
      <c r="AE13" s="1813">
        <f>WEEKDAY(DATE($AF$2,$AJ$2,9))</f>
        <v>3</v>
      </c>
      <c r="AF13" s="1813">
        <f>WEEKDAY(DATE($AF$2,$AJ$2,10))</f>
        <v>4</v>
      </c>
      <c r="AG13" s="1813">
        <f>WEEKDAY(DATE($AF$2,$AJ$2,11))</f>
        <v>5</v>
      </c>
      <c r="AH13" s="1813">
        <f>WEEKDAY(DATE($AF$2,$AJ$2,12))</f>
        <v>6</v>
      </c>
      <c r="AI13" s="1813">
        <f>WEEKDAY(DATE($AF$2,$AJ$2,13))</f>
        <v>7</v>
      </c>
      <c r="AJ13" s="1909">
        <f>WEEKDAY(DATE($AF$2,$AJ$2,14))</f>
        <v>1</v>
      </c>
      <c r="AK13" s="1916">
        <f>WEEKDAY(DATE($AF$2,$AJ$2,15))</f>
        <v>2</v>
      </c>
      <c r="AL13" s="1813">
        <f>WEEKDAY(DATE($AF$2,$AJ$2,16))</f>
        <v>3</v>
      </c>
      <c r="AM13" s="1813">
        <f>WEEKDAY(DATE($AF$2,$AJ$2,17))</f>
        <v>4</v>
      </c>
      <c r="AN13" s="1813">
        <f>WEEKDAY(DATE($AF$2,$AJ$2,18))</f>
        <v>5</v>
      </c>
      <c r="AO13" s="1813">
        <f>WEEKDAY(DATE($AF$2,$AJ$2,19))</f>
        <v>6</v>
      </c>
      <c r="AP13" s="1813">
        <f>WEEKDAY(DATE($AF$2,$AJ$2,20))</f>
        <v>7</v>
      </c>
      <c r="AQ13" s="1909">
        <f>WEEKDAY(DATE($AF$2,$AJ$2,21))</f>
        <v>1</v>
      </c>
      <c r="AR13" s="1916">
        <f>WEEKDAY(DATE($AF$2,$AJ$2,22))</f>
        <v>2</v>
      </c>
      <c r="AS13" s="1813">
        <f>WEEKDAY(DATE($AF$2,$AJ$2,23))</f>
        <v>3</v>
      </c>
      <c r="AT13" s="1813">
        <f>WEEKDAY(DATE($AF$2,$AJ$2,24))</f>
        <v>4</v>
      </c>
      <c r="AU13" s="1813">
        <f>WEEKDAY(DATE($AF$2,$AJ$2,25))</f>
        <v>5</v>
      </c>
      <c r="AV13" s="1813">
        <f>WEEKDAY(DATE($AF$2,$AJ$2,26))</f>
        <v>6</v>
      </c>
      <c r="AW13" s="1813">
        <f>WEEKDAY(DATE($AF$2,$AJ$2,27))</f>
        <v>7</v>
      </c>
      <c r="AX13" s="1909">
        <f>WEEKDAY(DATE($AF$2,$AJ$2,28))</f>
        <v>1</v>
      </c>
      <c r="AY13" s="1916">
        <f>IF(AY12=29,WEEKDAY(DATE($AF$2,$AJ$2,29)),0)</f>
        <v>0</v>
      </c>
      <c r="AZ13" s="1813">
        <f>IF(AZ12=30,WEEKDAY(DATE($AF$2,$AJ$2,30)),0)</f>
        <v>0</v>
      </c>
      <c r="BA13" s="1909">
        <f>IF(BA12=31,WEEKDAY(DATE($AF$2,$AJ$2,31)),0)</f>
        <v>0</v>
      </c>
      <c r="BB13" s="1940"/>
      <c r="BC13" s="1948"/>
      <c r="BD13" s="1957"/>
      <c r="BE13" s="1948"/>
      <c r="BF13" s="1752"/>
      <c r="BG13" s="1820"/>
      <c r="BH13" s="1820"/>
      <c r="BI13" s="1820"/>
      <c r="BJ13" s="1984"/>
    </row>
    <row r="14" spans="2:67" ht="20.25" customHeight="1">
      <c r="B14" s="1741"/>
      <c r="C14" s="1753"/>
      <c r="D14" s="1764"/>
      <c r="E14" s="1772"/>
      <c r="F14" s="1764"/>
      <c r="G14" s="1772"/>
      <c r="H14" s="1764"/>
      <c r="I14" s="1785"/>
      <c r="J14" s="1799"/>
      <c r="K14" s="1772"/>
      <c r="L14" s="1821"/>
      <c r="M14" s="1821"/>
      <c r="N14" s="1764"/>
      <c r="O14" s="1772"/>
      <c r="P14" s="1821"/>
      <c r="Q14" s="1821"/>
      <c r="R14" s="1821"/>
      <c r="S14" s="1764"/>
      <c r="T14" s="1852"/>
      <c r="U14" s="1852"/>
      <c r="V14" s="1870"/>
      <c r="W14" s="1883" t="str">
        <f t="shared" ref="W14:AX14" si="0">IF(W13=1,"日",IF(W13=2,"月",IF(W13=3,"火",IF(W13=4,"水",IF(W13=5,"木",IF(W13=6,"金","土"))))))</f>
        <v>月</v>
      </c>
      <c r="X14" s="1895" t="str">
        <f t="shared" si="0"/>
        <v>火</v>
      </c>
      <c r="Y14" s="1895" t="str">
        <f t="shared" si="0"/>
        <v>水</v>
      </c>
      <c r="Z14" s="1895" t="str">
        <f t="shared" si="0"/>
        <v>木</v>
      </c>
      <c r="AA14" s="1895" t="str">
        <f t="shared" si="0"/>
        <v>金</v>
      </c>
      <c r="AB14" s="1895" t="str">
        <f t="shared" si="0"/>
        <v>土</v>
      </c>
      <c r="AC14" s="1910" t="str">
        <f t="shared" si="0"/>
        <v>日</v>
      </c>
      <c r="AD14" s="1917" t="str">
        <f t="shared" si="0"/>
        <v>月</v>
      </c>
      <c r="AE14" s="1895" t="str">
        <f t="shared" si="0"/>
        <v>火</v>
      </c>
      <c r="AF14" s="1895" t="str">
        <f t="shared" si="0"/>
        <v>水</v>
      </c>
      <c r="AG14" s="1895" t="str">
        <f t="shared" si="0"/>
        <v>木</v>
      </c>
      <c r="AH14" s="1895" t="str">
        <f t="shared" si="0"/>
        <v>金</v>
      </c>
      <c r="AI14" s="1895" t="str">
        <f t="shared" si="0"/>
        <v>土</v>
      </c>
      <c r="AJ14" s="1910" t="str">
        <f t="shared" si="0"/>
        <v>日</v>
      </c>
      <c r="AK14" s="1917" t="str">
        <f t="shared" si="0"/>
        <v>月</v>
      </c>
      <c r="AL14" s="1895" t="str">
        <f t="shared" si="0"/>
        <v>火</v>
      </c>
      <c r="AM14" s="1895" t="str">
        <f t="shared" si="0"/>
        <v>水</v>
      </c>
      <c r="AN14" s="1895" t="str">
        <f t="shared" si="0"/>
        <v>木</v>
      </c>
      <c r="AO14" s="1895" t="str">
        <f t="shared" si="0"/>
        <v>金</v>
      </c>
      <c r="AP14" s="1895" t="str">
        <f t="shared" si="0"/>
        <v>土</v>
      </c>
      <c r="AQ14" s="1910" t="str">
        <f t="shared" si="0"/>
        <v>日</v>
      </c>
      <c r="AR14" s="1917" t="str">
        <f t="shared" si="0"/>
        <v>月</v>
      </c>
      <c r="AS14" s="1895" t="str">
        <f t="shared" si="0"/>
        <v>火</v>
      </c>
      <c r="AT14" s="1895" t="str">
        <f t="shared" si="0"/>
        <v>水</v>
      </c>
      <c r="AU14" s="1895" t="str">
        <f t="shared" si="0"/>
        <v>木</v>
      </c>
      <c r="AV14" s="1895" t="str">
        <f t="shared" si="0"/>
        <v>金</v>
      </c>
      <c r="AW14" s="1895" t="str">
        <f t="shared" si="0"/>
        <v>土</v>
      </c>
      <c r="AX14" s="1910" t="str">
        <f t="shared" si="0"/>
        <v>日</v>
      </c>
      <c r="AY14" s="1895" t="str">
        <f>IF(AY13=1,"日",IF(AY13=2,"月",IF(AY13=3,"火",IF(AY13=4,"水",IF(AY13=5,"木",IF(AY13=6,"金",IF(AY13=0,"","土")))))))</f>
        <v/>
      </c>
      <c r="AZ14" s="1895" t="str">
        <f>IF(AZ13=1,"日",IF(AZ13=2,"月",IF(AZ13=3,"火",IF(AZ13=4,"水",IF(AZ13=5,"木",IF(AZ13=6,"金",IF(AZ13=0,"","土")))))))</f>
        <v/>
      </c>
      <c r="BA14" s="1895" t="str">
        <f>IF(BA13=1,"日",IF(BA13=2,"月",IF(BA13=3,"火",IF(BA13=4,"水",IF(BA13=5,"木",IF(BA13=6,"金",IF(BA13=0,"","土")))))))</f>
        <v/>
      </c>
      <c r="BB14" s="1941"/>
      <c r="BC14" s="1949"/>
      <c r="BD14" s="1958"/>
      <c r="BE14" s="1949"/>
      <c r="BF14" s="1753"/>
      <c r="BG14" s="1821"/>
      <c r="BH14" s="1821"/>
      <c r="BI14" s="1821"/>
      <c r="BJ14" s="1985"/>
    </row>
    <row r="15" spans="2:67" ht="20.25" customHeight="1">
      <c r="B15" s="1742">
        <f>B13+1</f>
        <v>1</v>
      </c>
      <c r="C15" s="1754" t="s">
        <v>800</v>
      </c>
      <c r="D15" s="1765"/>
      <c r="E15" s="1773"/>
      <c r="F15" s="1778"/>
      <c r="G15" s="1773"/>
      <c r="H15" s="1778"/>
      <c r="I15" s="1786" t="s">
        <v>192</v>
      </c>
      <c r="J15" s="1800"/>
      <c r="K15" s="1806" t="s">
        <v>806</v>
      </c>
      <c r="L15" s="1822"/>
      <c r="M15" s="1822"/>
      <c r="N15" s="1765"/>
      <c r="O15" s="1830" t="s">
        <v>478</v>
      </c>
      <c r="P15" s="1835"/>
      <c r="Q15" s="1835"/>
      <c r="R15" s="1835"/>
      <c r="S15" s="1846"/>
      <c r="T15" s="1853" t="s">
        <v>770</v>
      </c>
      <c r="U15" s="1860"/>
      <c r="V15" s="1871"/>
      <c r="W15" s="1884" t="s">
        <v>857</v>
      </c>
      <c r="X15" s="1896" t="s">
        <v>857</v>
      </c>
      <c r="Y15" s="1896"/>
      <c r="Z15" s="1896"/>
      <c r="AA15" s="1896" t="s">
        <v>857</v>
      </c>
      <c r="AB15" s="1896" t="s">
        <v>857</v>
      </c>
      <c r="AC15" s="1911" t="s">
        <v>857</v>
      </c>
      <c r="AD15" s="1884" t="s">
        <v>857</v>
      </c>
      <c r="AE15" s="1896" t="s">
        <v>857</v>
      </c>
      <c r="AF15" s="1896"/>
      <c r="AG15" s="1896"/>
      <c r="AH15" s="1896" t="s">
        <v>857</v>
      </c>
      <c r="AI15" s="1896" t="s">
        <v>857</v>
      </c>
      <c r="AJ15" s="1911" t="s">
        <v>857</v>
      </c>
      <c r="AK15" s="1884" t="s">
        <v>857</v>
      </c>
      <c r="AL15" s="1896" t="s">
        <v>857</v>
      </c>
      <c r="AM15" s="1896"/>
      <c r="AN15" s="1896"/>
      <c r="AO15" s="1896" t="s">
        <v>857</v>
      </c>
      <c r="AP15" s="1896" t="s">
        <v>857</v>
      </c>
      <c r="AQ15" s="1911" t="s">
        <v>857</v>
      </c>
      <c r="AR15" s="1884" t="s">
        <v>857</v>
      </c>
      <c r="AS15" s="1896" t="s">
        <v>857</v>
      </c>
      <c r="AT15" s="1896"/>
      <c r="AU15" s="1896"/>
      <c r="AV15" s="1896" t="s">
        <v>857</v>
      </c>
      <c r="AW15" s="1896" t="s">
        <v>857</v>
      </c>
      <c r="AX15" s="1911" t="s">
        <v>857</v>
      </c>
      <c r="AY15" s="1884"/>
      <c r="AZ15" s="1896"/>
      <c r="BA15" s="1896"/>
      <c r="BB15" s="1942"/>
      <c r="BC15" s="1950"/>
      <c r="BD15" s="1959"/>
      <c r="BE15" s="1966"/>
      <c r="BF15" s="1970" t="s">
        <v>376</v>
      </c>
      <c r="BG15" s="1975"/>
      <c r="BH15" s="1975"/>
      <c r="BI15" s="1975"/>
      <c r="BJ15" s="1986"/>
    </row>
    <row r="16" spans="2:67" ht="20.25" customHeight="1">
      <c r="B16" s="1743"/>
      <c r="C16" s="1755"/>
      <c r="D16" s="1766"/>
      <c r="E16" s="1774"/>
      <c r="F16" s="1779" t="str">
        <f>C15</f>
        <v>管理者</v>
      </c>
      <c r="G16" s="1774"/>
      <c r="H16" s="1779" t="str">
        <f>I15</f>
        <v>B</v>
      </c>
      <c r="I16" s="1787"/>
      <c r="J16" s="1801"/>
      <c r="K16" s="1807"/>
      <c r="L16" s="1823"/>
      <c r="M16" s="1823"/>
      <c r="N16" s="1766"/>
      <c r="O16" s="1831"/>
      <c r="P16" s="1836"/>
      <c r="Q16" s="1836"/>
      <c r="R16" s="1836"/>
      <c r="S16" s="1847"/>
      <c r="T16" s="1854" t="s">
        <v>128</v>
      </c>
      <c r="U16" s="1861"/>
      <c r="V16" s="1872"/>
      <c r="W16" s="1885">
        <f>IF(W15="","",VLOOKUP(W15,'[1]【記載例】シフト記号表（勤務時間帯）'!$C$6:$L$47,10,FALSE))</f>
        <v>4</v>
      </c>
      <c r="X16" s="1897">
        <f>IF(X15="","",VLOOKUP(X15,'[1]【記載例】シフト記号表（勤務時間帯）'!$C$6:$L$47,10,FALSE))</f>
        <v>4</v>
      </c>
      <c r="Y16" s="1897" t="str">
        <f>IF(Y15="","",VLOOKUP(Y15,'[1]【記載例】シフト記号表（勤務時間帯）'!$C$6:$L$47,10,FALSE))</f>
        <v/>
      </c>
      <c r="Z16" s="1897" t="str">
        <f>IF(Z15="","",VLOOKUP(Z15,'[1]【記載例】シフト記号表（勤務時間帯）'!$C$6:$L$47,10,FALSE))</f>
        <v/>
      </c>
      <c r="AA16" s="1897">
        <f>IF(AA15="","",VLOOKUP(AA15,'[1]【記載例】シフト記号表（勤務時間帯）'!$C$6:$L$47,10,FALSE))</f>
        <v>4</v>
      </c>
      <c r="AB16" s="1897">
        <f>IF(AB15="","",VLOOKUP(AB15,'[1]【記載例】シフト記号表（勤務時間帯）'!$C$6:$L$47,10,FALSE))</f>
        <v>4</v>
      </c>
      <c r="AC16" s="1912">
        <f>IF(AC15="","",VLOOKUP(AC15,'[1]【記載例】シフト記号表（勤務時間帯）'!$C$6:$L$47,10,FALSE))</f>
        <v>4</v>
      </c>
      <c r="AD16" s="1885">
        <f>IF(AD15="","",VLOOKUP(AD15,'[1]【記載例】シフト記号表（勤務時間帯）'!$C$6:$L$47,10,FALSE))</f>
        <v>4</v>
      </c>
      <c r="AE16" s="1897">
        <f>IF(AE15="","",VLOOKUP(AE15,'[1]【記載例】シフト記号表（勤務時間帯）'!$C$6:$L$47,10,FALSE))</f>
        <v>4</v>
      </c>
      <c r="AF16" s="1897" t="str">
        <f>IF(AF15="","",VLOOKUP(AF15,'[1]【記載例】シフト記号表（勤務時間帯）'!$C$6:$L$47,10,FALSE))</f>
        <v/>
      </c>
      <c r="AG16" s="1897" t="str">
        <f>IF(AG15="","",VLOOKUP(AG15,'[1]【記載例】シフト記号表（勤務時間帯）'!$C$6:$L$47,10,FALSE))</f>
        <v/>
      </c>
      <c r="AH16" s="1897">
        <f>IF(AH15="","",VLOOKUP(AH15,'[1]【記載例】シフト記号表（勤務時間帯）'!$C$6:$L$47,10,FALSE))</f>
        <v>4</v>
      </c>
      <c r="AI16" s="1897">
        <f>IF(AI15="","",VLOOKUP(AI15,'[1]【記載例】シフト記号表（勤務時間帯）'!$C$6:$L$47,10,FALSE))</f>
        <v>4</v>
      </c>
      <c r="AJ16" s="1912">
        <f>IF(AJ15="","",VLOOKUP(AJ15,'[1]【記載例】シフト記号表（勤務時間帯）'!$C$6:$L$47,10,FALSE))</f>
        <v>4</v>
      </c>
      <c r="AK16" s="1885">
        <f>IF(AK15="","",VLOOKUP(AK15,'[1]【記載例】シフト記号表（勤務時間帯）'!$C$6:$L$47,10,FALSE))</f>
        <v>4</v>
      </c>
      <c r="AL16" s="1897">
        <f>IF(AL15="","",VLOOKUP(AL15,'[1]【記載例】シフト記号表（勤務時間帯）'!$C$6:$L$47,10,FALSE))</f>
        <v>4</v>
      </c>
      <c r="AM16" s="1897" t="str">
        <f>IF(AM15="","",VLOOKUP(AM15,'[1]【記載例】シフト記号表（勤務時間帯）'!$C$6:$L$47,10,FALSE))</f>
        <v/>
      </c>
      <c r="AN16" s="1897" t="str">
        <f>IF(AN15="","",VLOOKUP(AN15,'[1]【記載例】シフト記号表（勤務時間帯）'!$C$6:$L$47,10,FALSE))</f>
        <v/>
      </c>
      <c r="AO16" s="1897">
        <f>IF(AO15="","",VLOOKUP(AO15,'[1]【記載例】シフト記号表（勤務時間帯）'!$C$6:$L$47,10,FALSE))</f>
        <v>4</v>
      </c>
      <c r="AP16" s="1897">
        <f>IF(AP15="","",VLOOKUP(AP15,'[1]【記載例】シフト記号表（勤務時間帯）'!$C$6:$L$47,10,FALSE))</f>
        <v>4</v>
      </c>
      <c r="AQ16" s="1912">
        <f>IF(AQ15="","",VLOOKUP(AQ15,'[1]【記載例】シフト記号表（勤務時間帯）'!$C$6:$L$47,10,FALSE))</f>
        <v>4</v>
      </c>
      <c r="AR16" s="1885">
        <f>IF(AR15="","",VLOOKUP(AR15,'[1]【記載例】シフト記号表（勤務時間帯）'!$C$6:$L$47,10,FALSE))</f>
        <v>4</v>
      </c>
      <c r="AS16" s="1897">
        <f>IF(AS15="","",VLOOKUP(AS15,'[1]【記載例】シフト記号表（勤務時間帯）'!$C$6:$L$47,10,FALSE))</f>
        <v>4</v>
      </c>
      <c r="AT16" s="1897" t="str">
        <f>IF(AT15="","",VLOOKUP(AT15,'[1]【記載例】シフト記号表（勤務時間帯）'!$C$6:$L$47,10,FALSE))</f>
        <v/>
      </c>
      <c r="AU16" s="1897" t="str">
        <f>IF(AU15="","",VLOOKUP(AU15,'[1]【記載例】シフト記号表（勤務時間帯）'!$C$6:$L$47,10,FALSE))</f>
        <v/>
      </c>
      <c r="AV16" s="1897">
        <f>IF(AV15="","",VLOOKUP(AV15,'[1]【記載例】シフト記号表（勤務時間帯）'!$C$6:$L$47,10,FALSE))</f>
        <v>4</v>
      </c>
      <c r="AW16" s="1897">
        <f>IF(AW15="","",VLOOKUP(AW15,'[1]【記載例】シフト記号表（勤務時間帯）'!$C$6:$L$47,10,FALSE))</f>
        <v>4</v>
      </c>
      <c r="AX16" s="1912">
        <f>IF(AX15="","",VLOOKUP(AX15,'[1]【記載例】シフト記号表（勤務時間帯）'!$C$6:$L$47,10,FALSE))</f>
        <v>4</v>
      </c>
      <c r="AY16" s="1885" t="str">
        <f>IF(AY15="","",VLOOKUP(AY15,'[1]【記載例】シフト記号表（勤務時間帯）'!$C$6:$L$47,10,FALSE))</f>
        <v/>
      </c>
      <c r="AZ16" s="1897" t="str">
        <f>IF(AZ15="","",VLOOKUP(AZ15,'[1]【記載例】シフト記号表（勤務時間帯）'!$C$6:$L$47,10,FALSE))</f>
        <v/>
      </c>
      <c r="BA16" s="1897" t="str">
        <f>IF(BA15="","",VLOOKUP(BA15,'[1]【記載例】シフト記号表（勤務時間帯）'!$C$6:$L$47,10,FALSE))</f>
        <v/>
      </c>
      <c r="BB16" s="1943">
        <f>IF($BE$3="４週",SUM(W16:AX16),IF($BE$3="暦月",SUM(W16:BA16),""))</f>
        <v>80</v>
      </c>
      <c r="BC16" s="1951"/>
      <c r="BD16" s="1960">
        <f>IF($BE$3="４週",BB16/4,IF($BE$3="暦月",(BB16/($BE$8/7)),""))</f>
        <v>20</v>
      </c>
      <c r="BE16" s="1951"/>
      <c r="BF16" s="1971"/>
      <c r="BG16" s="1976"/>
      <c r="BH16" s="1976"/>
      <c r="BI16" s="1976"/>
      <c r="BJ16" s="1987"/>
    </row>
    <row r="17" spans="2:62" ht="20.25" customHeight="1">
      <c r="B17" s="1742">
        <f>B15+1</f>
        <v>2</v>
      </c>
      <c r="C17" s="1756" t="s">
        <v>479</v>
      </c>
      <c r="D17" s="1767"/>
      <c r="E17" s="1775"/>
      <c r="F17" s="1780"/>
      <c r="G17" s="1775"/>
      <c r="H17" s="1780"/>
      <c r="I17" s="1788" t="s">
        <v>751</v>
      </c>
      <c r="J17" s="1802"/>
      <c r="K17" s="1808" t="s">
        <v>811</v>
      </c>
      <c r="L17" s="1824"/>
      <c r="M17" s="1824"/>
      <c r="N17" s="1767"/>
      <c r="O17" s="1831" t="s">
        <v>570</v>
      </c>
      <c r="P17" s="1836"/>
      <c r="Q17" s="1836"/>
      <c r="R17" s="1836"/>
      <c r="S17" s="1847"/>
      <c r="T17" s="1855" t="s">
        <v>770</v>
      </c>
      <c r="U17" s="1862"/>
      <c r="V17" s="1873"/>
      <c r="W17" s="1886" t="s">
        <v>836</v>
      </c>
      <c r="X17" s="1898" t="s">
        <v>836</v>
      </c>
      <c r="Y17" s="1898" t="s">
        <v>836</v>
      </c>
      <c r="Z17" s="1898"/>
      <c r="AA17" s="1898"/>
      <c r="AB17" s="1898" t="s">
        <v>836</v>
      </c>
      <c r="AC17" s="1913" t="s">
        <v>836</v>
      </c>
      <c r="AD17" s="1886" t="s">
        <v>836</v>
      </c>
      <c r="AE17" s="1898" t="s">
        <v>836</v>
      </c>
      <c r="AF17" s="1898" t="s">
        <v>836</v>
      </c>
      <c r="AG17" s="1898"/>
      <c r="AH17" s="1898"/>
      <c r="AI17" s="1898" t="s">
        <v>836</v>
      </c>
      <c r="AJ17" s="1913" t="s">
        <v>836</v>
      </c>
      <c r="AK17" s="1886" t="s">
        <v>836</v>
      </c>
      <c r="AL17" s="1898" t="s">
        <v>836</v>
      </c>
      <c r="AM17" s="1898" t="s">
        <v>836</v>
      </c>
      <c r="AN17" s="1898"/>
      <c r="AO17" s="1898"/>
      <c r="AP17" s="1898" t="s">
        <v>836</v>
      </c>
      <c r="AQ17" s="1913" t="s">
        <v>836</v>
      </c>
      <c r="AR17" s="1886" t="s">
        <v>836</v>
      </c>
      <c r="AS17" s="1898" t="s">
        <v>836</v>
      </c>
      <c r="AT17" s="1898" t="s">
        <v>836</v>
      </c>
      <c r="AU17" s="1898"/>
      <c r="AV17" s="1898"/>
      <c r="AW17" s="1898" t="s">
        <v>836</v>
      </c>
      <c r="AX17" s="1913" t="s">
        <v>836</v>
      </c>
      <c r="AY17" s="1886"/>
      <c r="AZ17" s="1898"/>
      <c r="BA17" s="1937"/>
      <c r="BB17" s="1944"/>
      <c r="BC17" s="1952"/>
      <c r="BD17" s="1961"/>
      <c r="BE17" s="1967"/>
      <c r="BF17" s="1972"/>
      <c r="BG17" s="1977"/>
      <c r="BH17" s="1977"/>
      <c r="BI17" s="1977"/>
      <c r="BJ17" s="1988"/>
    </row>
    <row r="18" spans="2:62" ht="20.25" customHeight="1">
      <c r="B18" s="1743"/>
      <c r="C18" s="1755"/>
      <c r="D18" s="1766"/>
      <c r="E18" s="1774"/>
      <c r="F18" s="1779" t="str">
        <f>C17</f>
        <v>オペレーター</v>
      </c>
      <c r="G18" s="1774"/>
      <c r="H18" s="1779" t="str">
        <f>I17</f>
        <v>A</v>
      </c>
      <c r="I18" s="1787"/>
      <c r="J18" s="1801"/>
      <c r="K18" s="1807"/>
      <c r="L18" s="1823"/>
      <c r="M18" s="1823"/>
      <c r="N18" s="1766"/>
      <c r="O18" s="1831"/>
      <c r="P18" s="1836"/>
      <c r="Q18" s="1836"/>
      <c r="R18" s="1836"/>
      <c r="S18" s="1847"/>
      <c r="T18" s="1854" t="s">
        <v>128</v>
      </c>
      <c r="U18" s="1861"/>
      <c r="V18" s="1872"/>
      <c r="W18" s="1885">
        <f>IF(W17="","",VLOOKUP(W17,'[1]【記載例】シフト記号表（勤務時間帯）'!$C$6:$L$47,10,FALSE))</f>
        <v>7.9999999999999964</v>
      </c>
      <c r="X18" s="1897">
        <f>IF(X17="","",VLOOKUP(X17,'[1]【記載例】シフト記号表（勤務時間帯）'!$C$6:$L$47,10,FALSE))</f>
        <v>7.9999999999999964</v>
      </c>
      <c r="Y18" s="1897">
        <f>IF(Y17="","",VLOOKUP(Y17,'[1]【記載例】シフト記号表（勤務時間帯）'!$C$6:$L$47,10,FALSE))</f>
        <v>7.9999999999999964</v>
      </c>
      <c r="Z18" s="1897" t="str">
        <f>IF(Z17="","",VLOOKUP(Z17,'[1]【記載例】シフト記号表（勤務時間帯）'!$C$6:$L$47,10,FALSE))</f>
        <v/>
      </c>
      <c r="AA18" s="1897" t="str">
        <f>IF(AA17="","",VLOOKUP(AA17,'[1]【記載例】シフト記号表（勤務時間帯）'!$C$6:$L$47,10,FALSE))</f>
        <v/>
      </c>
      <c r="AB18" s="1897">
        <f>IF(AB17="","",VLOOKUP(AB17,'[1]【記載例】シフト記号表（勤務時間帯）'!$C$6:$L$47,10,FALSE))</f>
        <v>7.9999999999999964</v>
      </c>
      <c r="AC18" s="1912">
        <f>IF(AC17="","",VLOOKUP(AC17,'[1]【記載例】シフト記号表（勤務時間帯）'!$C$6:$L$47,10,FALSE))</f>
        <v>7.9999999999999964</v>
      </c>
      <c r="AD18" s="1885">
        <f>IF(AD17="","",VLOOKUP(AD17,'[1]【記載例】シフト記号表（勤務時間帯）'!$C$6:$L$47,10,FALSE))</f>
        <v>7.9999999999999964</v>
      </c>
      <c r="AE18" s="1897">
        <f>IF(AE17="","",VLOOKUP(AE17,'[1]【記載例】シフト記号表（勤務時間帯）'!$C$6:$L$47,10,FALSE))</f>
        <v>7.9999999999999964</v>
      </c>
      <c r="AF18" s="1897">
        <f>IF(AF17="","",VLOOKUP(AF17,'[1]【記載例】シフト記号表（勤務時間帯）'!$C$6:$L$47,10,FALSE))</f>
        <v>7.9999999999999964</v>
      </c>
      <c r="AG18" s="1897" t="str">
        <f>IF(AG17="","",VLOOKUP(AG17,'[1]【記載例】シフト記号表（勤務時間帯）'!$C$6:$L$47,10,FALSE))</f>
        <v/>
      </c>
      <c r="AH18" s="1897" t="str">
        <f>IF(AH17="","",VLOOKUP(AH17,'[1]【記載例】シフト記号表（勤務時間帯）'!$C$6:$L$47,10,FALSE))</f>
        <v/>
      </c>
      <c r="AI18" s="1897">
        <f>IF(AI17="","",VLOOKUP(AI17,'[1]【記載例】シフト記号表（勤務時間帯）'!$C$6:$L$47,10,FALSE))</f>
        <v>7.9999999999999964</v>
      </c>
      <c r="AJ18" s="1912">
        <f>IF(AJ17="","",VLOOKUP(AJ17,'[1]【記載例】シフト記号表（勤務時間帯）'!$C$6:$L$47,10,FALSE))</f>
        <v>7.9999999999999964</v>
      </c>
      <c r="AK18" s="1885">
        <f>IF(AK17="","",VLOOKUP(AK17,'[1]【記載例】シフト記号表（勤務時間帯）'!$C$6:$L$47,10,FALSE))</f>
        <v>7.9999999999999964</v>
      </c>
      <c r="AL18" s="1897">
        <f>IF(AL17="","",VLOOKUP(AL17,'[1]【記載例】シフト記号表（勤務時間帯）'!$C$6:$L$47,10,FALSE))</f>
        <v>7.9999999999999964</v>
      </c>
      <c r="AM18" s="1897">
        <f>IF(AM17="","",VLOOKUP(AM17,'[1]【記載例】シフト記号表（勤務時間帯）'!$C$6:$L$47,10,FALSE))</f>
        <v>7.9999999999999964</v>
      </c>
      <c r="AN18" s="1897" t="str">
        <f>IF(AN17="","",VLOOKUP(AN17,'[1]【記載例】シフト記号表（勤務時間帯）'!$C$6:$L$47,10,FALSE))</f>
        <v/>
      </c>
      <c r="AO18" s="1897" t="str">
        <f>IF(AO17="","",VLOOKUP(AO17,'[1]【記載例】シフト記号表（勤務時間帯）'!$C$6:$L$47,10,FALSE))</f>
        <v/>
      </c>
      <c r="AP18" s="1897">
        <f>IF(AP17="","",VLOOKUP(AP17,'[1]【記載例】シフト記号表（勤務時間帯）'!$C$6:$L$47,10,FALSE))</f>
        <v>7.9999999999999964</v>
      </c>
      <c r="AQ18" s="1912">
        <f>IF(AQ17="","",VLOOKUP(AQ17,'[1]【記載例】シフト記号表（勤務時間帯）'!$C$6:$L$47,10,FALSE))</f>
        <v>7.9999999999999964</v>
      </c>
      <c r="AR18" s="1885">
        <f>IF(AR17="","",VLOOKUP(AR17,'[1]【記載例】シフト記号表（勤務時間帯）'!$C$6:$L$47,10,FALSE))</f>
        <v>7.9999999999999964</v>
      </c>
      <c r="AS18" s="1897">
        <f>IF(AS17="","",VLOOKUP(AS17,'[1]【記載例】シフト記号表（勤務時間帯）'!$C$6:$L$47,10,FALSE))</f>
        <v>7.9999999999999964</v>
      </c>
      <c r="AT18" s="1897">
        <f>IF(AT17="","",VLOOKUP(AT17,'[1]【記載例】シフト記号表（勤務時間帯）'!$C$6:$L$47,10,FALSE))</f>
        <v>7.9999999999999964</v>
      </c>
      <c r="AU18" s="1897" t="str">
        <f>IF(AU17="","",VLOOKUP(AU17,'[1]【記載例】シフト記号表（勤務時間帯）'!$C$6:$L$47,10,FALSE))</f>
        <v/>
      </c>
      <c r="AV18" s="1897" t="str">
        <f>IF(AV17="","",VLOOKUP(AV17,'[1]【記載例】シフト記号表（勤務時間帯）'!$C$6:$L$47,10,FALSE))</f>
        <v/>
      </c>
      <c r="AW18" s="1897">
        <f>IF(AW17="","",VLOOKUP(AW17,'[1]【記載例】シフト記号表（勤務時間帯）'!$C$6:$L$47,10,FALSE))</f>
        <v>7.9999999999999964</v>
      </c>
      <c r="AX18" s="1912">
        <f>IF(AX17="","",VLOOKUP(AX17,'[1]【記載例】シフト記号表（勤務時間帯）'!$C$6:$L$47,10,FALSE))</f>
        <v>7.9999999999999964</v>
      </c>
      <c r="AY18" s="1885" t="str">
        <f>IF(AY17="","",VLOOKUP(AY17,'[1]【記載例】シフト記号表（勤務時間帯）'!$C$6:$L$47,10,FALSE))</f>
        <v/>
      </c>
      <c r="AZ18" s="1897" t="str">
        <f>IF(AZ17="","",VLOOKUP(AZ17,'[1]【記載例】シフト記号表（勤務時間帯）'!$C$6:$L$47,10,FALSE))</f>
        <v/>
      </c>
      <c r="BA18" s="1897" t="str">
        <f>IF(BA17="","",VLOOKUP(BA17,'[1]【記載例】シフト記号表（勤務時間帯）'!$C$6:$L$47,10,FALSE))</f>
        <v/>
      </c>
      <c r="BB18" s="1943">
        <f>IF($BE$3="４週",SUM(W18:AX18),IF($BE$3="暦月",SUM(W18:BA18),""))</f>
        <v>159.99999999999997</v>
      </c>
      <c r="BC18" s="1951"/>
      <c r="BD18" s="1960">
        <f>IF($BE$3="４週",BB18/4,IF($BE$3="暦月",(BB18/($BE$8/7)),""))</f>
        <v>39.999999999999993</v>
      </c>
      <c r="BE18" s="1951"/>
      <c r="BF18" s="1971"/>
      <c r="BG18" s="1976"/>
      <c r="BH18" s="1976"/>
      <c r="BI18" s="1976"/>
      <c r="BJ18" s="1987"/>
    </row>
    <row r="19" spans="2:62" ht="20.25" customHeight="1">
      <c r="B19" s="1742">
        <f>B17+1</f>
        <v>3</v>
      </c>
      <c r="C19" s="1756" t="s">
        <v>479</v>
      </c>
      <c r="D19" s="1767"/>
      <c r="E19" s="1774"/>
      <c r="F19" s="1779"/>
      <c r="G19" s="1774"/>
      <c r="H19" s="1779"/>
      <c r="I19" s="1788" t="s">
        <v>751</v>
      </c>
      <c r="J19" s="1802"/>
      <c r="K19" s="1808" t="s">
        <v>673</v>
      </c>
      <c r="L19" s="1824"/>
      <c r="M19" s="1824"/>
      <c r="N19" s="1767"/>
      <c r="O19" s="1831" t="s">
        <v>500</v>
      </c>
      <c r="P19" s="1836"/>
      <c r="Q19" s="1836"/>
      <c r="R19" s="1836"/>
      <c r="S19" s="1847"/>
      <c r="T19" s="1855" t="s">
        <v>770</v>
      </c>
      <c r="U19" s="1862"/>
      <c r="V19" s="1873"/>
      <c r="W19" s="1886"/>
      <c r="X19" s="1898" t="s">
        <v>836</v>
      </c>
      <c r="Y19" s="1898" t="s">
        <v>836</v>
      </c>
      <c r="Z19" s="1898" t="s">
        <v>836</v>
      </c>
      <c r="AA19" s="1898" t="s">
        <v>836</v>
      </c>
      <c r="AB19" s="1898" t="s">
        <v>836</v>
      </c>
      <c r="AC19" s="1913"/>
      <c r="AD19" s="1886"/>
      <c r="AE19" s="1898" t="s">
        <v>836</v>
      </c>
      <c r="AF19" s="1898" t="s">
        <v>836</v>
      </c>
      <c r="AG19" s="1898" t="s">
        <v>836</v>
      </c>
      <c r="AH19" s="1898" t="s">
        <v>836</v>
      </c>
      <c r="AI19" s="1898" t="s">
        <v>836</v>
      </c>
      <c r="AJ19" s="1913"/>
      <c r="AK19" s="1886"/>
      <c r="AL19" s="1898" t="s">
        <v>836</v>
      </c>
      <c r="AM19" s="1898" t="s">
        <v>836</v>
      </c>
      <c r="AN19" s="1898" t="s">
        <v>836</v>
      </c>
      <c r="AO19" s="1898" t="s">
        <v>836</v>
      </c>
      <c r="AP19" s="1898" t="s">
        <v>836</v>
      </c>
      <c r="AQ19" s="1913"/>
      <c r="AR19" s="1886"/>
      <c r="AS19" s="1898" t="s">
        <v>836</v>
      </c>
      <c r="AT19" s="1898" t="s">
        <v>836</v>
      </c>
      <c r="AU19" s="1898" t="s">
        <v>836</v>
      </c>
      <c r="AV19" s="1898" t="s">
        <v>836</v>
      </c>
      <c r="AW19" s="1898" t="s">
        <v>836</v>
      </c>
      <c r="AX19" s="1913"/>
      <c r="AY19" s="1886"/>
      <c r="AZ19" s="1898"/>
      <c r="BA19" s="1937"/>
      <c r="BB19" s="1944"/>
      <c r="BC19" s="1952"/>
      <c r="BD19" s="1961"/>
      <c r="BE19" s="1967"/>
      <c r="BF19" s="1972"/>
      <c r="BG19" s="1977"/>
      <c r="BH19" s="1977"/>
      <c r="BI19" s="1977"/>
      <c r="BJ19" s="1988"/>
    </row>
    <row r="20" spans="2:62" ht="20.25" customHeight="1">
      <c r="B20" s="1743"/>
      <c r="C20" s="1755"/>
      <c r="D20" s="1766"/>
      <c r="E20" s="1774"/>
      <c r="F20" s="1779" t="str">
        <f>C19</f>
        <v>オペレーター</v>
      </c>
      <c r="G20" s="1774"/>
      <c r="H20" s="1779" t="str">
        <f>I19</f>
        <v>A</v>
      </c>
      <c r="I20" s="1787"/>
      <c r="J20" s="1801"/>
      <c r="K20" s="1807"/>
      <c r="L20" s="1823"/>
      <c r="M20" s="1823"/>
      <c r="N20" s="1766"/>
      <c r="O20" s="1831"/>
      <c r="P20" s="1836"/>
      <c r="Q20" s="1836"/>
      <c r="R20" s="1836"/>
      <c r="S20" s="1847"/>
      <c r="T20" s="1854" t="s">
        <v>128</v>
      </c>
      <c r="U20" s="1861"/>
      <c r="V20" s="1872"/>
      <c r="W20" s="1885" t="str">
        <f>IF(W19="","",VLOOKUP(W19,'[1]【記載例】シフト記号表（勤務時間帯）'!$C$6:$L$47,10,FALSE))</f>
        <v/>
      </c>
      <c r="X20" s="1897">
        <f>IF(X19="","",VLOOKUP(X19,'[1]【記載例】シフト記号表（勤務時間帯）'!$C$6:$L$47,10,FALSE))</f>
        <v>7.9999999999999964</v>
      </c>
      <c r="Y20" s="1897">
        <f>IF(Y19="","",VLOOKUP(Y19,'[1]【記載例】シフト記号表（勤務時間帯）'!$C$6:$L$47,10,FALSE))</f>
        <v>7.9999999999999964</v>
      </c>
      <c r="Z20" s="1897">
        <f>IF(Z19="","",VLOOKUP(Z19,'[1]【記載例】シフト記号表（勤務時間帯）'!$C$6:$L$47,10,FALSE))</f>
        <v>7.9999999999999964</v>
      </c>
      <c r="AA20" s="1897">
        <f>IF(AA19="","",VLOOKUP(AA19,'[1]【記載例】シフト記号表（勤務時間帯）'!$C$6:$L$47,10,FALSE))</f>
        <v>7.9999999999999964</v>
      </c>
      <c r="AB20" s="1897">
        <f>IF(AB19="","",VLOOKUP(AB19,'[1]【記載例】シフト記号表（勤務時間帯）'!$C$6:$L$47,10,FALSE))</f>
        <v>7.9999999999999964</v>
      </c>
      <c r="AC20" s="1912" t="str">
        <f>IF(AC19="","",VLOOKUP(AC19,'[1]【記載例】シフト記号表（勤務時間帯）'!$C$6:$L$47,10,FALSE))</f>
        <v/>
      </c>
      <c r="AD20" s="1885" t="str">
        <f>IF(AD19="","",VLOOKUP(AD19,'[1]【記載例】シフト記号表（勤務時間帯）'!$C$6:$L$47,10,FALSE))</f>
        <v/>
      </c>
      <c r="AE20" s="1897">
        <f>IF(AE19="","",VLOOKUP(AE19,'[1]【記載例】シフト記号表（勤務時間帯）'!$C$6:$L$47,10,FALSE))</f>
        <v>7.9999999999999964</v>
      </c>
      <c r="AF20" s="1897">
        <f>IF(AF19="","",VLOOKUP(AF19,'[1]【記載例】シフト記号表（勤務時間帯）'!$C$6:$L$47,10,FALSE))</f>
        <v>7.9999999999999964</v>
      </c>
      <c r="AG20" s="1897">
        <f>IF(AG19="","",VLOOKUP(AG19,'[1]【記載例】シフト記号表（勤務時間帯）'!$C$6:$L$47,10,FALSE))</f>
        <v>7.9999999999999964</v>
      </c>
      <c r="AH20" s="1897">
        <f>IF(AH19="","",VLOOKUP(AH19,'[1]【記載例】シフト記号表（勤務時間帯）'!$C$6:$L$47,10,FALSE))</f>
        <v>7.9999999999999964</v>
      </c>
      <c r="AI20" s="1897">
        <f>IF(AI19="","",VLOOKUP(AI19,'[1]【記載例】シフト記号表（勤務時間帯）'!$C$6:$L$47,10,FALSE))</f>
        <v>7.9999999999999964</v>
      </c>
      <c r="AJ20" s="1912" t="str">
        <f>IF(AJ19="","",VLOOKUP(AJ19,'[1]【記載例】シフト記号表（勤務時間帯）'!$C$6:$L$47,10,FALSE))</f>
        <v/>
      </c>
      <c r="AK20" s="1885" t="str">
        <f>IF(AK19="","",VLOOKUP(AK19,'[1]【記載例】シフト記号表（勤務時間帯）'!$C$6:$L$47,10,FALSE))</f>
        <v/>
      </c>
      <c r="AL20" s="1897">
        <f>IF(AL19="","",VLOOKUP(AL19,'[1]【記載例】シフト記号表（勤務時間帯）'!$C$6:$L$47,10,FALSE))</f>
        <v>7.9999999999999964</v>
      </c>
      <c r="AM20" s="1897">
        <f>IF(AM19="","",VLOOKUP(AM19,'[1]【記載例】シフト記号表（勤務時間帯）'!$C$6:$L$47,10,FALSE))</f>
        <v>7.9999999999999964</v>
      </c>
      <c r="AN20" s="1897">
        <f>IF(AN19="","",VLOOKUP(AN19,'[1]【記載例】シフト記号表（勤務時間帯）'!$C$6:$L$47,10,FALSE))</f>
        <v>7.9999999999999964</v>
      </c>
      <c r="AO20" s="1897">
        <f>IF(AO19="","",VLOOKUP(AO19,'[1]【記載例】シフト記号表（勤務時間帯）'!$C$6:$L$47,10,FALSE))</f>
        <v>7.9999999999999964</v>
      </c>
      <c r="AP20" s="1897">
        <f>IF(AP19="","",VLOOKUP(AP19,'[1]【記載例】シフト記号表（勤務時間帯）'!$C$6:$L$47,10,FALSE))</f>
        <v>7.9999999999999964</v>
      </c>
      <c r="AQ20" s="1912" t="str">
        <f>IF(AQ19="","",VLOOKUP(AQ19,'[1]【記載例】シフト記号表（勤務時間帯）'!$C$6:$L$47,10,FALSE))</f>
        <v/>
      </c>
      <c r="AR20" s="1885" t="str">
        <f>IF(AR19="","",VLOOKUP(AR19,'[1]【記載例】シフト記号表（勤務時間帯）'!$C$6:$L$47,10,FALSE))</f>
        <v/>
      </c>
      <c r="AS20" s="1897">
        <f>IF(AS19="","",VLOOKUP(AS19,'[1]【記載例】シフト記号表（勤務時間帯）'!$C$6:$L$47,10,FALSE))</f>
        <v>7.9999999999999964</v>
      </c>
      <c r="AT20" s="1897">
        <f>IF(AT19="","",VLOOKUP(AT19,'[1]【記載例】シフト記号表（勤務時間帯）'!$C$6:$L$47,10,FALSE))</f>
        <v>7.9999999999999964</v>
      </c>
      <c r="AU20" s="1897">
        <f>IF(AU19="","",VLOOKUP(AU19,'[1]【記載例】シフト記号表（勤務時間帯）'!$C$6:$L$47,10,FALSE))</f>
        <v>7.9999999999999964</v>
      </c>
      <c r="AV20" s="1897">
        <f>IF(AV19="","",VLOOKUP(AV19,'[1]【記載例】シフト記号表（勤務時間帯）'!$C$6:$L$47,10,FALSE))</f>
        <v>7.9999999999999964</v>
      </c>
      <c r="AW20" s="1897">
        <f>IF(AW19="","",VLOOKUP(AW19,'[1]【記載例】シフト記号表（勤務時間帯）'!$C$6:$L$47,10,FALSE))</f>
        <v>7.9999999999999964</v>
      </c>
      <c r="AX20" s="1912" t="str">
        <f>IF(AX19="","",VLOOKUP(AX19,'[1]【記載例】シフト記号表（勤務時間帯）'!$C$6:$L$47,10,FALSE))</f>
        <v/>
      </c>
      <c r="AY20" s="1885" t="str">
        <f>IF(AY19="","",VLOOKUP(AY19,'[1]【記載例】シフト記号表（勤務時間帯）'!$C$6:$L$47,10,FALSE))</f>
        <v/>
      </c>
      <c r="AZ20" s="1897" t="str">
        <f>IF(AZ19="","",VLOOKUP(AZ19,'[1]【記載例】シフト記号表（勤務時間帯）'!$C$6:$L$47,10,FALSE))</f>
        <v/>
      </c>
      <c r="BA20" s="1897" t="str">
        <f>IF(BA19="","",VLOOKUP(BA19,'[1]【記載例】シフト記号表（勤務時間帯）'!$C$6:$L$47,10,FALSE))</f>
        <v/>
      </c>
      <c r="BB20" s="1943">
        <f>IF($BE$3="４週",SUM(W20:AX20),IF($BE$3="暦月",SUM(W20:BA20),""))</f>
        <v>159.99999999999997</v>
      </c>
      <c r="BC20" s="1951"/>
      <c r="BD20" s="1960">
        <f>IF($BE$3="４週",BB20/4,IF($BE$3="暦月",(BB20/($BE$8/7)),""))</f>
        <v>39.999999999999993</v>
      </c>
      <c r="BE20" s="1951"/>
      <c r="BF20" s="1971"/>
      <c r="BG20" s="1976"/>
      <c r="BH20" s="1976"/>
      <c r="BI20" s="1976"/>
      <c r="BJ20" s="1987"/>
    </row>
    <row r="21" spans="2:62" ht="20.25" customHeight="1">
      <c r="B21" s="1742">
        <f>B19+1</f>
        <v>4</v>
      </c>
      <c r="C21" s="1756" t="s">
        <v>479</v>
      </c>
      <c r="D21" s="1767"/>
      <c r="E21" s="1774"/>
      <c r="F21" s="1779"/>
      <c r="G21" s="1774"/>
      <c r="H21" s="1779"/>
      <c r="I21" s="1788" t="s">
        <v>702</v>
      </c>
      <c r="J21" s="1802"/>
      <c r="K21" s="1808" t="s">
        <v>806</v>
      </c>
      <c r="L21" s="1824"/>
      <c r="M21" s="1824"/>
      <c r="N21" s="1767"/>
      <c r="O21" s="1831" t="s">
        <v>316</v>
      </c>
      <c r="P21" s="1836"/>
      <c r="Q21" s="1836"/>
      <c r="R21" s="1836"/>
      <c r="S21" s="1847"/>
      <c r="T21" s="1855" t="s">
        <v>770</v>
      </c>
      <c r="U21" s="1862"/>
      <c r="V21" s="1873"/>
      <c r="W21" s="1886"/>
      <c r="X21" s="1898" t="s">
        <v>837</v>
      </c>
      <c r="Y21" s="1898" t="s">
        <v>836</v>
      </c>
      <c r="Z21" s="1898"/>
      <c r="AA21" s="1898" t="s">
        <v>836</v>
      </c>
      <c r="AB21" s="1898" t="s">
        <v>836</v>
      </c>
      <c r="AC21" s="1913"/>
      <c r="AD21" s="1886"/>
      <c r="AE21" s="1898" t="s">
        <v>836</v>
      </c>
      <c r="AF21" s="1898" t="s">
        <v>836</v>
      </c>
      <c r="AG21" s="1898"/>
      <c r="AH21" s="1898" t="s">
        <v>836</v>
      </c>
      <c r="AI21" s="1898" t="s">
        <v>836</v>
      </c>
      <c r="AJ21" s="1913"/>
      <c r="AK21" s="1886"/>
      <c r="AL21" s="1898" t="s">
        <v>836</v>
      </c>
      <c r="AM21" s="1898" t="s">
        <v>836</v>
      </c>
      <c r="AN21" s="1898"/>
      <c r="AO21" s="1898" t="s">
        <v>836</v>
      </c>
      <c r="AP21" s="1898" t="s">
        <v>836</v>
      </c>
      <c r="AQ21" s="1913"/>
      <c r="AR21" s="1886"/>
      <c r="AS21" s="1898" t="s">
        <v>836</v>
      </c>
      <c r="AT21" s="1898" t="s">
        <v>836</v>
      </c>
      <c r="AU21" s="1898"/>
      <c r="AV21" s="1898" t="s">
        <v>836</v>
      </c>
      <c r="AW21" s="1898" t="s">
        <v>836</v>
      </c>
      <c r="AX21" s="1913"/>
      <c r="AY21" s="1886"/>
      <c r="AZ21" s="1898"/>
      <c r="BA21" s="1937"/>
      <c r="BB21" s="1944"/>
      <c r="BC21" s="1952"/>
      <c r="BD21" s="1961"/>
      <c r="BE21" s="1967"/>
      <c r="BF21" s="1972"/>
      <c r="BG21" s="1977"/>
      <c r="BH21" s="1977"/>
      <c r="BI21" s="1977"/>
      <c r="BJ21" s="1988"/>
    </row>
    <row r="22" spans="2:62" ht="20.25" customHeight="1">
      <c r="B22" s="1743"/>
      <c r="C22" s="1755"/>
      <c r="D22" s="1766"/>
      <c r="E22" s="1774"/>
      <c r="F22" s="1779" t="str">
        <f>C21</f>
        <v>オペレーター</v>
      </c>
      <c r="G22" s="1774"/>
      <c r="H22" s="1779" t="str">
        <f>I21</f>
        <v>C</v>
      </c>
      <c r="I22" s="1787"/>
      <c r="J22" s="1801"/>
      <c r="K22" s="1807"/>
      <c r="L22" s="1823"/>
      <c r="M22" s="1823"/>
      <c r="N22" s="1766"/>
      <c r="O22" s="1831"/>
      <c r="P22" s="1836"/>
      <c r="Q22" s="1836"/>
      <c r="R22" s="1836"/>
      <c r="S22" s="1847"/>
      <c r="T22" s="1854" t="s">
        <v>128</v>
      </c>
      <c r="U22" s="1861"/>
      <c r="V22" s="1872"/>
      <c r="W22" s="1885" t="str">
        <f>IF(W21="","",VLOOKUP(W21,'[1]【記載例】シフト記号表（勤務時間帯）'!$C$6:$L$47,10,FALSE))</f>
        <v/>
      </c>
      <c r="X22" s="1897">
        <f>IF(X21="","",VLOOKUP(X21,'[1]【記載例】シフト記号表（勤務時間帯）'!$C$6:$L$47,10,FALSE))</f>
        <v>5.0000000000000009</v>
      </c>
      <c r="Y22" s="1897">
        <f>IF(Y21="","",VLOOKUP(Y21,'[1]【記載例】シフト記号表（勤務時間帯）'!$C$6:$L$47,10,FALSE))</f>
        <v>7.9999999999999964</v>
      </c>
      <c r="Z22" s="1897" t="str">
        <f>IF(Z21="","",VLOOKUP(Z21,'[1]【記載例】シフト記号表（勤務時間帯）'!$C$6:$L$47,10,FALSE))</f>
        <v/>
      </c>
      <c r="AA22" s="1897">
        <f>IF(AA21="","",VLOOKUP(AA21,'[1]【記載例】シフト記号表（勤務時間帯）'!$C$6:$L$47,10,FALSE))</f>
        <v>7.9999999999999964</v>
      </c>
      <c r="AB22" s="1897">
        <f>IF(AB21="","",VLOOKUP(AB21,'[1]【記載例】シフト記号表（勤務時間帯）'!$C$6:$L$47,10,FALSE))</f>
        <v>7.9999999999999964</v>
      </c>
      <c r="AC22" s="1912" t="str">
        <f>IF(AC21="","",VLOOKUP(AC21,'[1]【記載例】シフト記号表（勤務時間帯）'!$C$6:$L$47,10,FALSE))</f>
        <v/>
      </c>
      <c r="AD22" s="1885" t="str">
        <f>IF(AD21="","",VLOOKUP(AD21,'[1]【記載例】シフト記号表（勤務時間帯）'!$C$6:$L$47,10,FALSE))</f>
        <v/>
      </c>
      <c r="AE22" s="1897">
        <f>IF(AE21="","",VLOOKUP(AE21,'[1]【記載例】シフト記号表（勤務時間帯）'!$C$6:$L$47,10,FALSE))</f>
        <v>7.9999999999999964</v>
      </c>
      <c r="AF22" s="1897">
        <f>IF(AF21="","",VLOOKUP(AF21,'[1]【記載例】シフト記号表（勤務時間帯）'!$C$6:$L$47,10,FALSE))</f>
        <v>7.9999999999999964</v>
      </c>
      <c r="AG22" s="1897" t="str">
        <f>IF(AG21="","",VLOOKUP(AG21,'[1]【記載例】シフト記号表（勤務時間帯）'!$C$6:$L$47,10,FALSE))</f>
        <v/>
      </c>
      <c r="AH22" s="1897">
        <f>IF(AH21="","",VLOOKUP(AH21,'[1]【記載例】シフト記号表（勤務時間帯）'!$C$6:$L$47,10,FALSE))</f>
        <v>7.9999999999999964</v>
      </c>
      <c r="AI22" s="1897">
        <f>IF(AI21="","",VLOOKUP(AI21,'[1]【記載例】シフト記号表（勤務時間帯）'!$C$6:$L$47,10,FALSE))</f>
        <v>7.9999999999999964</v>
      </c>
      <c r="AJ22" s="1912" t="str">
        <f>IF(AJ21="","",VLOOKUP(AJ21,'[1]【記載例】シフト記号表（勤務時間帯）'!$C$6:$L$47,10,FALSE))</f>
        <v/>
      </c>
      <c r="AK22" s="1885" t="str">
        <f>IF(AK21="","",VLOOKUP(AK21,'[1]【記載例】シフト記号表（勤務時間帯）'!$C$6:$L$47,10,FALSE))</f>
        <v/>
      </c>
      <c r="AL22" s="1897">
        <f>IF(AL21="","",VLOOKUP(AL21,'[1]【記載例】シフト記号表（勤務時間帯）'!$C$6:$L$47,10,FALSE))</f>
        <v>7.9999999999999964</v>
      </c>
      <c r="AM22" s="1897">
        <f>IF(AM21="","",VLOOKUP(AM21,'[1]【記載例】シフト記号表（勤務時間帯）'!$C$6:$L$47,10,FALSE))</f>
        <v>7.9999999999999964</v>
      </c>
      <c r="AN22" s="1897" t="str">
        <f>IF(AN21="","",VLOOKUP(AN21,'[1]【記載例】シフト記号表（勤務時間帯）'!$C$6:$L$47,10,FALSE))</f>
        <v/>
      </c>
      <c r="AO22" s="1897">
        <f>IF(AO21="","",VLOOKUP(AO21,'[1]【記載例】シフト記号表（勤務時間帯）'!$C$6:$L$47,10,FALSE))</f>
        <v>7.9999999999999964</v>
      </c>
      <c r="AP22" s="1897">
        <f>IF(AP21="","",VLOOKUP(AP21,'[1]【記載例】シフト記号表（勤務時間帯）'!$C$6:$L$47,10,FALSE))</f>
        <v>7.9999999999999964</v>
      </c>
      <c r="AQ22" s="1912" t="str">
        <f>IF(AQ21="","",VLOOKUP(AQ21,'[1]【記載例】シフト記号表（勤務時間帯）'!$C$6:$L$47,10,FALSE))</f>
        <v/>
      </c>
      <c r="AR22" s="1885" t="str">
        <f>IF(AR21="","",VLOOKUP(AR21,'[1]【記載例】シフト記号表（勤務時間帯）'!$C$6:$L$47,10,FALSE))</f>
        <v/>
      </c>
      <c r="AS22" s="1897">
        <f>IF(AS21="","",VLOOKUP(AS21,'[1]【記載例】シフト記号表（勤務時間帯）'!$C$6:$L$47,10,FALSE))</f>
        <v>7.9999999999999964</v>
      </c>
      <c r="AT22" s="1897">
        <f>IF(AT21="","",VLOOKUP(AT21,'[1]【記載例】シフト記号表（勤務時間帯）'!$C$6:$L$47,10,FALSE))</f>
        <v>7.9999999999999964</v>
      </c>
      <c r="AU22" s="1897" t="str">
        <f>IF(AU21="","",VLOOKUP(AU21,'[1]【記載例】シフト記号表（勤務時間帯）'!$C$6:$L$47,10,FALSE))</f>
        <v/>
      </c>
      <c r="AV22" s="1897">
        <f>IF(AV21="","",VLOOKUP(AV21,'[1]【記載例】シフト記号表（勤務時間帯）'!$C$6:$L$47,10,FALSE))</f>
        <v>7.9999999999999964</v>
      </c>
      <c r="AW22" s="1897">
        <f>IF(AW21="","",VLOOKUP(AW21,'[1]【記載例】シフト記号表（勤務時間帯）'!$C$6:$L$47,10,FALSE))</f>
        <v>7.9999999999999964</v>
      </c>
      <c r="AX22" s="1912" t="str">
        <f>IF(AX21="","",VLOOKUP(AX21,'[1]【記載例】シフト記号表（勤務時間帯）'!$C$6:$L$47,10,FALSE))</f>
        <v/>
      </c>
      <c r="AY22" s="1885" t="str">
        <f>IF(AY21="","",VLOOKUP(AY21,'[1]【記載例】シフト記号表（勤務時間帯）'!$C$6:$L$47,10,FALSE))</f>
        <v/>
      </c>
      <c r="AZ22" s="1897" t="str">
        <f>IF(AZ21="","",VLOOKUP(AZ21,'[1]【記載例】シフト記号表（勤務時間帯）'!$C$6:$L$47,10,FALSE))</f>
        <v/>
      </c>
      <c r="BA22" s="1897" t="str">
        <f>IF(BA21="","",VLOOKUP(BA21,'[1]【記載例】シフト記号表（勤務時間帯）'!$C$6:$L$47,10,FALSE))</f>
        <v/>
      </c>
      <c r="BB22" s="1943">
        <f>IF($BE$3="４週",SUM(W22:AX22),IF($BE$3="暦月",SUM(W22:BA22),""))</f>
        <v>124.99999999999999</v>
      </c>
      <c r="BC22" s="1951"/>
      <c r="BD22" s="1960">
        <f>IF($BE$3="４週",BB22/4,IF($BE$3="暦月",(BB22/($BE$8/7)),""))</f>
        <v>31.249999999999996</v>
      </c>
      <c r="BE22" s="1951"/>
      <c r="BF22" s="1971"/>
      <c r="BG22" s="1976"/>
      <c r="BH22" s="1976"/>
      <c r="BI22" s="1976"/>
      <c r="BJ22" s="1987"/>
    </row>
    <row r="23" spans="2:62" ht="20.25" customHeight="1">
      <c r="B23" s="1742">
        <f>B21+1</f>
        <v>5</v>
      </c>
      <c r="C23" s="1756" t="s">
        <v>479</v>
      </c>
      <c r="D23" s="1767"/>
      <c r="E23" s="1774"/>
      <c r="F23" s="1779"/>
      <c r="G23" s="1774"/>
      <c r="H23" s="1779"/>
      <c r="I23" s="1788" t="s">
        <v>702</v>
      </c>
      <c r="J23" s="1802"/>
      <c r="K23" s="1808" t="s">
        <v>806</v>
      </c>
      <c r="L23" s="1824"/>
      <c r="M23" s="1824"/>
      <c r="N23" s="1767"/>
      <c r="O23" s="1831" t="s">
        <v>733</v>
      </c>
      <c r="P23" s="1836"/>
      <c r="Q23" s="1836"/>
      <c r="R23" s="1836"/>
      <c r="S23" s="1847"/>
      <c r="T23" s="1855" t="s">
        <v>770</v>
      </c>
      <c r="U23" s="1862"/>
      <c r="V23" s="1873"/>
      <c r="W23" s="1886" t="s">
        <v>836</v>
      </c>
      <c r="X23" s="1898"/>
      <c r="Y23" s="1898"/>
      <c r="Z23" s="1898" t="s">
        <v>836</v>
      </c>
      <c r="AA23" s="1898"/>
      <c r="AB23" s="1898"/>
      <c r="AC23" s="1913" t="s">
        <v>836</v>
      </c>
      <c r="AD23" s="1886" t="s">
        <v>836</v>
      </c>
      <c r="AE23" s="1898"/>
      <c r="AF23" s="1898"/>
      <c r="AG23" s="1898" t="s">
        <v>836</v>
      </c>
      <c r="AH23" s="1898"/>
      <c r="AI23" s="1898"/>
      <c r="AJ23" s="1913" t="s">
        <v>836</v>
      </c>
      <c r="AK23" s="1886" t="s">
        <v>836</v>
      </c>
      <c r="AL23" s="1898"/>
      <c r="AM23" s="1898"/>
      <c r="AN23" s="1898" t="s">
        <v>836</v>
      </c>
      <c r="AO23" s="1898"/>
      <c r="AP23" s="1898"/>
      <c r="AQ23" s="1913" t="s">
        <v>836</v>
      </c>
      <c r="AR23" s="1886" t="s">
        <v>836</v>
      </c>
      <c r="AS23" s="1898"/>
      <c r="AT23" s="1898"/>
      <c r="AU23" s="1898" t="s">
        <v>836</v>
      </c>
      <c r="AV23" s="1898"/>
      <c r="AW23" s="1898"/>
      <c r="AX23" s="1913" t="s">
        <v>836</v>
      </c>
      <c r="AY23" s="1886"/>
      <c r="AZ23" s="1898"/>
      <c r="BA23" s="1937"/>
      <c r="BB23" s="1944"/>
      <c r="BC23" s="1952"/>
      <c r="BD23" s="1961"/>
      <c r="BE23" s="1967"/>
      <c r="BF23" s="1972"/>
      <c r="BG23" s="1977"/>
      <c r="BH23" s="1977"/>
      <c r="BI23" s="1977"/>
      <c r="BJ23" s="1988"/>
    </row>
    <row r="24" spans="2:62" ht="20.25" customHeight="1">
      <c r="B24" s="1743"/>
      <c r="C24" s="1755"/>
      <c r="D24" s="1766"/>
      <c r="E24" s="1774"/>
      <c r="F24" s="1779" t="str">
        <f>C23</f>
        <v>オペレーター</v>
      </c>
      <c r="G24" s="1774"/>
      <c r="H24" s="1779" t="str">
        <f>I23</f>
        <v>C</v>
      </c>
      <c r="I24" s="1787"/>
      <c r="J24" s="1801"/>
      <c r="K24" s="1807"/>
      <c r="L24" s="1823"/>
      <c r="M24" s="1823"/>
      <c r="N24" s="1766"/>
      <c r="O24" s="1831"/>
      <c r="P24" s="1836"/>
      <c r="Q24" s="1836"/>
      <c r="R24" s="1836"/>
      <c r="S24" s="1847"/>
      <c r="T24" s="1856" t="s">
        <v>128</v>
      </c>
      <c r="U24" s="1863"/>
      <c r="V24" s="1874"/>
      <c r="W24" s="1885">
        <f>IF(W23="","",VLOOKUP(W23,'[1]【記載例】シフト記号表（勤務時間帯）'!$C$6:$L$47,10,FALSE))</f>
        <v>7.9999999999999964</v>
      </c>
      <c r="X24" s="1897" t="str">
        <f>IF(X23="","",VLOOKUP(X23,'[1]【記載例】シフト記号表（勤務時間帯）'!$C$6:$L$47,10,FALSE))</f>
        <v/>
      </c>
      <c r="Y24" s="1897" t="str">
        <f>IF(Y23="","",VLOOKUP(Y23,'[1]【記載例】シフト記号表（勤務時間帯）'!$C$6:$L$47,10,FALSE))</f>
        <v/>
      </c>
      <c r="Z24" s="1897">
        <f>IF(Z23="","",VLOOKUP(Z23,'[1]【記載例】シフト記号表（勤務時間帯）'!$C$6:$L$47,10,FALSE))</f>
        <v>7.9999999999999964</v>
      </c>
      <c r="AA24" s="1897" t="str">
        <f>IF(AA23="","",VLOOKUP(AA23,'[1]【記載例】シフト記号表（勤務時間帯）'!$C$6:$L$47,10,FALSE))</f>
        <v/>
      </c>
      <c r="AB24" s="1897" t="str">
        <f>IF(AB23="","",VLOOKUP(AB23,'[1]【記載例】シフト記号表（勤務時間帯）'!$C$6:$L$47,10,FALSE))</f>
        <v/>
      </c>
      <c r="AC24" s="1912">
        <f>IF(AC23="","",VLOOKUP(AC23,'[1]【記載例】シフト記号表（勤務時間帯）'!$C$6:$L$47,10,FALSE))</f>
        <v>7.9999999999999964</v>
      </c>
      <c r="AD24" s="1885">
        <f>IF(AD23="","",VLOOKUP(AD23,'[1]【記載例】シフト記号表（勤務時間帯）'!$C$6:$L$47,10,FALSE))</f>
        <v>7.9999999999999964</v>
      </c>
      <c r="AE24" s="1897" t="str">
        <f>IF(AE23="","",VLOOKUP(AE23,'[1]【記載例】シフト記号表（勤務時間帯）'!$C$6:$L$47,10,FALSE))</f>
        <v/>
      </c>
      <c r="AF24" s="1897" t="str">
        <f>IF(AF23="","",VLOOKUP(AF23,'[1]【記載例】シフト記号表（勤務時間帯）'!$C$6:$L$47,10,FALSE))</f>
        <v/>
      </c>
      <c r="AG24" s="1897">
        <f>IF(AG23="","",VLOOKUP(AG23,'[1]【記載例】シフト記号表（勤務時間帯）'!$C$6:$L$47,10,FALSE))</f>
        <v>7.9999999999999964</v>
      </c>
      <c r="AH24" s="1897" t="str">
        <f>IF(AH23="","",VLOOKUP(AH23,'[1]【記載例】シフト記号表（勤務時間帯）'!$C$6:$L$47,10,FALSE))</f>
        <v/>
      </c>
      <c r="AI24" s="1897" t="str">
        <f>IF(AI23="","",VLOOKUP(AI23,'[1]【記載例】シフト記号表（勤務時間帯）'!$C$6:$L$47,10,FALSE))</f>
        <v/>
      </c>
      <c r="AJ24" s="1912">
        <f>IF(AJ23="","",VLOOKUP(AJ23,'[1]【記載例】シフト記号表（勤務時間帯）'!$C$6:$L$47,10,FALSE))</f>
        <v>7.9999999999999964</v>
      </c>
      <c r="AK24" s="1885">
        <f>IF(AK23="","",VLOOKUP(AK23,'[1]【記載例】シフト記号表（勤務時間帯）'!$C$6:$L$47,10,FALSE))</f>
        <v>7.9999999999999964</v>
      </c>
      <c r="AL24" s="1897" t="str">
        <f>IF(AL23="","",VLOOKUP(AL23,'[1]【記載例】シフト記号表（勤務時間帯）'!$C$6:$L$47,10,FALSE))</f>
        <v/>
      </c>
      <c r="AM24" s="1897" t="str">
        <f>IF(AM23="","",VLOOKUP(AM23,'[1]【記載例】シフト記号表（勤務時間帯）'!$C$6:$L$47,10,FALSE))</f>
        <v/>
      </c>
      <c r="AN24" s="1897">
        <f>IF(AN23="","",VLOOKUP(AN23,'[1]【記載例】シフト記号表（勤務時間帯）'!$C$6:$L$47,10,FALSE))</f>
        <v>7.9999999999999964</v>
      </c>
      <c r="AO24" s="1897" t="str">
        <f>IF(AO23="","",VLOOKUP(AO23,'[1]【記載例】シフト記号表（勤務時間帯）'!$C$6:$L$47,10,FALSE))</f>
        <v/>
      </c>
      <c r="AP24" s="1897" t="str">
        <f>IF(AP23="","",VLOOKUP(AP23,'[1]【記載例】シフト記号表（勤務時間帯）'!$C$6:$L$47,10,FALSE))</f>
        <v/>
      </c>
      <c r="AQ24" s="1912">
        <f>IF(AQ23="","",VLOOKUP(AQ23,'[1]【記載例】シフト記号表（勤務時間帯）'!$C$6:$L$47,10,FALSE))</f>
        <v>7.9999999999999964</v>
      </c>
      <c r="AR24" s="1885">
        <f>IF(AR23="","",VLOOKUP(AR23,'[1]【記載例】シフト記号表（勤務時間帯）'!$C$6:$L$47,10,FALSE))</f>
        <v>7.9999999999999964</v>
      </c>
      <c r="AS24" s="1897" t="str">
        <f>IF(AS23="","",VLOOKUP(AS23,'[1]【記載例】シフト記号表（勤務時間帯）'!$C$6:$L$47,10,FALSE))</f>
        <v/>
      </c>
      <c r="AT24" s="1897" t="str">
        <f>IF(AT23="","",VLOOKUP(AT23,'[1]【記載例】シフト記号表（勤務時間帯）'!$C$6:$L$47,10,FALSE))</f>
        <v/>
      </c>
      <c r="AU24" s="1897">
        <f>IF(AU23="","",VLOOKUP(AU23,'[1]【記載例】シフト記号表（勤務時間帯）'!$C$6:$L$47,10,FALSE))</f>
        <v>7.9999999999999964</v>
      </c>
      <c r="AV24" s="1897" t="str">
        <f>IF(AV23="","",VLOOKUP(AV23,'[1]【記載例】シフト記号表（勤務時間帯）'!$C$6:$L$47,10,FALSE))</f>
        <v/>
      </c>
      <c r="AW24" s="1897" t="str">
        <f>IF(AW23="","",VLOOKUP(AW23,'[1]【記載例】シフト記号表（勤務時間帯）'!$C$6:$L$47,10,FALSE))</f>
        <v/>
      </c>
      <c r="AX24" s="1912">
        <f>IF(AX23="","",VLOOKUP(AX23,'[1]【記載例】シフト記号表（勤務時間帯）'!$C$6:$L$47,10,FALSE))</f>
        <v>7.9999999999999964</v>
      </c>
      <c r="AY24" s="1885" t="str">
        <f>IF(AY23="","",VLOOKUP(AY23,'[1]【記載例】シフト記号表（勤務時間帯）'!$C$6:$L$47,10,FALSE))</f>
        <v/>
      </c>
      <c r="AZ24" s="1897" t="str">
        <f>IF(AZ23="","",VLOOKUP(AZ23,'[1]【記載例】シフト記号表（勤務時間帯）'!$C$6:$L$47,10,FALSE))</f>
        <v/>
      </c>
      <c r="BA24" s="1897" t="str">
        <f>IF(BA23="","",VLOOKUP(BA23,'[1]【記載例】シフト記号表（勤務時間帯）'!$C$6:$L$47,10,FALSE))</f>
        <v/>
      </c>
      <c r="BB24" s="1943">
        <f>IF($BE$3="４週",SUM(W24:AX24),IF($BE$3="暦月",SUM(W24:BA24),""))</f>
        <v>95.999999999999986</v>
      </c>
      <c r="BC24" s="1951"/>
      <c r="BD24" s="1960">
        <f>IF($BE$3="４週",BB24/4,IF($BE$3="暦月",(BB24/($BE$8/7)),""))</f>
        <v>23.999999999999996</v>
      </c>
      <c r="BE24" s="1951"/>
      <c r="BF24" s="1971"/>
      <c r="BG24" s="1976"/>
      <c r="BH24" s="1976"/>
      <c r="BI24" s="1976"/>
      <c r="BJ24" s="1987"/>
    </row>
    <row r="25" spans="2:62" ht="20.25" customHeight="1">
      <c r="B25" s="1742">
        <f>B23+1</f>
        <v>6</v>
      </c>
      <c r="C25" s="1756" t="s">
        <v>376</v>
      </c>
      <c r="D25" s="1767"/>
      <c r="E25" s="1774"/>
      <c r="F25" s="1779"/>
      <c r="G25" s="1774"/>
      <c r="H25" s="1779"/>
      <c r="I25" s="1788" t="s">
        <v>192</v>
      </c>
      <c r="J25" s="1802"/>
      <c r="K25" s="1808" t="s">
        <v>931</v>
      </c>
      <c r="L25" s="1824"/>
      <c r="M25" s="1824"/>
      <c r="N25" s="1767"/>
      <c r="O25" s="1831" t="s">
        <v>257</v>
      </c>
      <c r="P25" s="1836"/>
      <c r="Q25" s="1836"/>
      <c r="R25" s="1836"/>
      <c r="S25" s="1847"/>
      <c r="T25" s="1857" t="s">
        <v>770</v>
      </c>
      <c r="U25" s="1864"/>
      <c r="V25" s="1875"/>
      <c r="W25" s="1886" t="s">
        <v>857</v>
      </c>
      <c r="X25" s="1898"/>
      <c r="Y25" s="1898" t="s">
        <v>857</v>
      </c>
      <c r="Z25" s="1898" t="s">
        <v>857</v>
      </c>
      <c r="AA25" s="1898"/>
      <c r="AB25" s="1898" t="s">
        <v>857</v>
      </c>
      <c r="AC25" s="1913" t="s">
        <v>857</v>
      </c>
      <c r="AD25" s="1886" t="s">
        <v>857</v>
      </c>
      <c r="AE25" s="1898"/>
      <c r="AF25" s="1898" t="s">
        <v>857</v>
      </c>
      <c r="AG25" s="1898" t="s">
        <v>857</v>
      </c>
      <c r="AH25" s="1898"/>
      <c r="AI25" s="1898" t="s">
        <v>857</v>
      </c>
      <c r="AJ25" s="1913" t="s">
        <v>857</v>
      </c>
      <c r="AK25" s="1886" t="s">
        <v>857</v>
      </c>
      <c r="AL25" s="1898"/>
      <c r="AM25" s="1898" t="s">
        <v>857</v>
      </c>
      <c r="AN25" s="1898" t="s">
        <v>857</v>
      </c>
      <c r="AO25" s="1898"/>
      <c r="AP25" s="1898" t="s">
        <v>857</v>
      </c>
      <c r="AQ25" s="1913" t="s">
        <v>857</v>
      </c>
      <c r="AR25" s="1886" t="s">
        <v>857</v>
      </c>
      <c r="AS25" s="1898"/>
      <c r="AT25" s="1898" t="s">
        <v>857</v>
      </c>
      <c r="AU25" s="1898" t="s">
        <v>857</v>
      </c>
      <c r="AV25" s="1898"/>
      <c r="AW25" s="1898" t="s">
        <v>857</v>
      </c>
      <c r="AX25" s="1913" t="s">
        <v>857</v>
      </c>
      <c r="AY25" s="1886"/>
      <c r="AZ25" s="1898"/>
      <c r="BA25" s="1937"/>
      <c r="BB25" s="1944"/>
      <c r="BC25" s="1952"/>
      <c r="BD25" s="1961"/>
      <c r="BE25" s="1967"/>
      <c r="BF25" s="1972" t="s">
        <v>800</v>
      </c>
      <c r="BG25" s="1977"/>
      <c r="BH25" s="1977"/>
      <c r="BI25" s="1977"/>
      <c r="BJ25" s="1988"/>
    </row>
    <row r="26" spans="2:62" ht="20.25" customHeight="1">
      <c r="B26" s="1743"/>
      <c r="C26" s="1755"/>
      <c r="D26" s="1766"/>
      <c r="E26" s="1774"/>
      <c r="F26" s="1779" t="str">
        <f>C25</f>
        <v>面接相談員</v>
      </c>
      <c r="G26" s="1774"/>
      <c r="H26" s="1779" t="str">
        <f>I25</f>
        <v>B</v>
      </c>
      <c r="I26" s="1787"/>
      <c r="J26" s="1801"/>
      <c r="K26" s="1807"/>
      <c r="L26" s="1823"/>
      <c r="M26" s="1823"/>
      <c r="N26" s="1766"/>
      <c r="O26" s="1831"/>
      <c r="P26" s="1836"/>
      <c r="Q26" s="1836"/>
      <c r="R26" s="1836"/>
      <c r="S26" s="1847"/>
      <c r="T26" s="1854" t="s">
        <v>128</v>
      </c>
      <c r="U26" s="1861"/>
      <c r="V26" s="1872"/>
      <c r="W26" s="1885">
        <f>IF(W25="","",VLOOKUP(W25,'[1]【記載例】シフト記号表（勤務時間帯）'!$C$6:$L$47,10,FALSE))</f>
        <v>4</v>
      </c>
      <c r="X26" s="1897" t="str">
        <f>IF(X25="","",VLOOKUP(X25,'[1]【記載例】シフト記号表（勤務時間帯）'!$C$6:$L$47,10,FALSE))</f>
        <v/>
      </c>
      <c r="Y26" s="1897">
        <f>IF(Y25="","",VLOOKUP(Y25,'[1]【記載例】シフト記号表（勤務時間帯）'!$C$6:$L$47,10,FALSE))</f>
        <v>4</v>
      </c>
      <c r="Z26" s="1897">
        <f>IF(Z25="","",VLOOKUP(Z25,'[1]【記載例】シフト記号表（勤務時間帯）'!$C$6:$L$47,10,FALSE))</f>
        <v>4</v>
      </c>
      <c r="AA26" s="1897" t="str">
        <f>IF(AA25="","",VLOOKUP(AA25,'[1]【記載例】シフト記号表（勤務時間帯）'!$C$6:$L$47,10,FALSE))</f>
        <v/>
      </c>
      <c r="AB26" s="1897">
        <f>IF(AB25="","",VLOOKUP(AB25,'[1]【記載例】シフト記号表（勤務時間帯）'!$C$6:$L$47,10,FALSE))</f>
        <v>4</v>
      </c>
      <c r="AC26" s="1912">
        <f>IF(AC25="","",VLOOKUP(AC25,'[1]【記載例】シフト記号表（勤務時間帯）'!$C$6:$L$47,10,FALSE))</f>
        <v>4</v>
      </c>
      <c r="AD26" s="1885">
        <f>IF(AD25="","",VLOOKUP(AD25,'[1]【記載例】シフト記号表（勤務時間帯）'!$C$6:$L$47,10,FALSE))</f>
        <v>4</v>
      </c>
      <c r="AE26" s="1897" t="str">
        <f>IF(AE25="","",VLOOKUP(AE25,'[1]【記載例】シフト記号表（勤務時間帯）'!$C$6:$L$47,10,FALSE))</f>
        <v/>
      </c>
      <c r="AF26" s="1897">
        <f>IF(AF25="","",VLOOKUP(AF25,'[1]【記載例】シフト記号表（勤務時間帯）'!$C$6:$L$47,10,FALSE))</f>
        <v>4</v>
      </c>
      <c r="AG26" s="1897">
        <f>IF(AG25="","",VLOOKUP(AG25,'[1]【記載例】シフト記号表（勤務時間帯）'!$C$6:$L$47,10,FALSE))</f>
        <v>4</v>
      </c>
      <c r="AH26" s="1897" t="str">
        <f>IF(AH25="","",VLOOKUP(AH25,'[1]【記載例】シフト記号表（勤務時間帯）'!$C$6:$L$47,10,FALSE))</f>
        <v/>
      </c>
      <c r="AI26" s="1897">
        <f>IF(AI25="","",VLOOKUP(AI25,'[1]【記載例】シフト記号表（勤務時間帯）'!$C$6:$L$47,10,FALSE))</f>
        <v>4</v>
      </c>
      <c r="AJ26" s="1912">
        <f>IF(AJ25="","",VLOOKUP(AJ25,'[1]【記載例】シフト記号表（勤務時間帯）'!$C$6:$L$47,10,FALSE))</f>
        <v>4</v>
      </c>
      <c r="AK26" s="1885">
        <f>IF(AK25="","",VLOOKUP(AK25,'[1]【記載例】シフト記号表（勤務時間帯）'!$C$6:$L$47,10,FALSE))</f>
        <v>4</v>
      </c>
      <c r="AL26" s="1897" t="str">
        <f>IF(AL25="","",VLOOKUP(AL25,'[1]【記載例】シフト記号表（勤務時間帯）'!$C$6:$L$47,10,FALSE))</f>
        <v/>
      </c>
      <c r="AM26" s="1897">
        <f>IF(AM25="","",VLOOKUP(AM25,'[1]【記載例】シフト記号表（勤務時間帯）'!$C$6:$L$47,10,FALSE))</f>
        <v>4</v>
      </c>
      <c r="AN26" s="1897">
        <f>IF(AN25="","",VLOOKUP(AN25,'[1]【記載例】シフト記号表（勤務時間帯）'!$C$6:$L$47,10,FALSE))</f>
        <v>4</v>
      </c>
      <c r="AO26" s="1897" t="str">
        <f>IF(AO25="","",VLOOKUP(AO25,'[1]【記載例】シフト記号表（勤務時間帯）'!$C$6:$L$47,10,FALSE))</f>
        <v/>
      </c>
      <c r="AP26" s="1897">
        <f>IF(AP25="","",VLOOKUP(AP25,'[1]【記載例】シフト記号表（勤務時間帯）'!$C$6:$L$47,10,FALSE))</f>
        <v>4</v>
      </c>
      <c r="AQ26" s="1912">
        <f>IF(AQ25="","",VLOOKUP(AQ25,'[1]【記載例】シフト記号表（勤務時間帯）'!$C$6:$L$47,10,FALSE))</f>
        <v>4</v>
      </c>
      <c r="AR26" s="1885">
        <f>IF(AR25="","",VLOOKUP(AR25,'[1]【記載例】シフト記号表（勤務時間帯）'!$C$6:$L$47,10,FALSE))</f>
        <v>4</v>
      </c>
      <c r="AS26" s="1897" t="str">
        <f>IF(AS25="","",VLOOKUP(AS25,'[1]【記載例】シフト記号表（勤務時間帯）'!$C$6:$L$47,10,FALSE))</f>
        <v/>
      </c>
      <c r="AT26" s="1897">
        <f>IF(AT25="","",VLOOKUP(AT25,'[1]【記載例】シフト記号表（勤務時間帯）'!$C$6:$L$47,10,FALSE))</f>
        <v>4</v>
      </c>
      <c r="AU26" s="1897">
        <f>IF(AU25="","",VLOOKUP(AU25,'[1]【記載例】シフト記号表（勤務時間帯）'!$C$6:$L$47,10,FALSE))</f>
        <v>4</v>
      </c>
      <c r="AV26" s="1897" t="str">
        <f>IF(AV25="","",VLOOKUP(AV25,'[1]【記載例】シフト記号表（勤務時間帯）'!$C$6:$L$47,10,FALSE))</f>
        <v/>
      </c>
      <c r="AW26" s="1897">
        <f>IF(AW25="","",VLOOKUP(AW25,'[1]【記載例】シフト記号表（勤務時間帯）'!$C$6:$L$47,10,FALSE))</f>
        <v>4</v>
      </c>
      <c r="AX26" s="1912">
        <f>IF(AX25="","",VLOOKUP(AX25,'[1]【記載例】シフト記号表（勤務時間帯）'!$C$6:$L$47,10,FALSE))</f>
        <v>4</v>
      </c>
      <c r="AY26" s="1885" t="str">
        <f>IF(AY25="","",VLOOKUP(AY25,'[1]【記載例】シフト記号表（勤務時間帯）'!$C$6:$L$47,10,FALSE))</f>
        <v/>
      </c>
      <c r="AZ26" s="1897" t="str">
        <f>IF(AZ25="","",VLOOKUP(AZ25,'[1]【記載例】シフト記号表（勤務時間帯）'!$C$6:$L$47,10,FALSE))</f>
        <v/>
      </c>
      <c r="BA26" s="1897" t="str">
        <f>IF(BA25="","",VLOOKUP(BA25,'[1]【記載例】シフト記号表（勤務時間帯）'!$C$6:$L$47,10,FALSE))</f>
        <v/>
      </c>
      <c r="BB26" s="1943">
        <f>IF($BE$3="４週",SUM(W26:AX26),IF($BE$3="暦月",SUM(W26:BA26),""))</f>
        <v>80</v>
      </c>
      <c r="BC26" s="1951"/>
      <c r="BD26" s="1960">
        <f>IF($BE$3="４週",BB26/4,IF($BE$3="暦月",(BB26/($BE$8/7)),""))</f>
        <v>20</v>
      </c>
      <c r="BE26" s="1951"/>
      <c r="BF26" s="1971"/>
      <c r="BG26" s="1976"/>
      <c r="BH26" s="1976"/>
      <c r="BI26" s="1976"/>
      <c r="BJ26" s="1987"/>
    </row>
    <row r="27" spans="2:62" ht="20.25" customHeight="1">
      <c r="B27" s="1742">
        <f>B25+1</f>
        <v>7</v>
      </c>
      <c r="C27" s="1756" t="s">
        <v>376</v>
      </c>
      <c r="D27" s="1767"/>
      <c r="E27" s="1774"/>
      <c r="F27" s="1779"/>
      <c r="G27" s="1774"/>
      <c r="H27" s="1779"/>
      <c r="I27" s="1788" t="s">
        <v>702</v>
      </c>
      <c r="J27" s="1802"/>
      <c r="K27" s="1808" t="s">
        <v>811</v>
      </c>
      <c r="L27" s="1824"/>
      <c r="M27" s="1824"/>
      <c r="N27" s="1767"/>
      <c r="O27" s="1831" t="s">
        <v>938</v>
      </c>
      <c r="P27" s="1836"/>
      <c r="Q27" s="1836"/>
      <c r="R27" s="1836"/>
      <c r="S27" s="1847"/>
      <c r="T27" s="1855" t="s">
        <v>770</v>
      </c>
      <c r="U27" s="1862"/>
      <c r="V27" s="1873"/>
      <c r="W27" s="1886" t="s">
        <v>835</v>
      </c>
      <c r="X27" s="1898" t="s">
        <v>835</v>
      </c>
      <c r="Y27" s="1898" t="s">
        <v>835</v>
      </c>
      <c r="Z27" s="1898"/>
      <c r="AA27" s="1898"/>
      <c r="AB27" s="1898"/>
      <c r="AC27" s="1913"/>
      <c r="AD27" s="1886" t="s">
        <v>835</v>
      </c>
      <c r="AE27" s="1898" t="s">
        <v>835</v>
      </c>
      <c r="AF27" s="1898" t="s">
        <v>835</v>
      </c>
      <c r="AG27" s="1898"/>
      <c r="AH27" s="1898"/>
      <c r="AI27" s="1898"/>
      <c r="AJ27" s="1913"/>
      <c r="AK27" s="1886" t="s">
        <v>835</v>
      </c>
      <c r="AL27" s="1898" t="s">
        <v>835</v>
      </c>
      <c r="AM27" s="1898" t="s">
        <v>835</v>
      </c>
      <c r="AN27" s="1898"/>
      <c r="AO27" s="1898"/>
      <c r="AP27" s="1898"/>
      <c r="AQ27" s="1913"/>
      <c r="AR27" s="1886" t="s">
        <v>835</v>
      </c>
      <c r="AS27" s="1898" t="s">
        <v>835</v>
      </c>
      <c r="AT27" s="1898" t="s">
        <v>835</v>
      </c>
      <c r="AU27" s="1898"/>
      <c r="AV27" s="1898"/>
      <c r="AW27" s="1898"/>
      <c r="AX27" s="1913"/>
      <c r="AY27" s="1886"/>
      <c r="AZ27" s="1898"/>
      <c r="BA27" s="1937"/>
      <c r="BB27" s="1944"/>
      <c r="BC27" s="1952"/>
      <c r="BD27" s="1961"/>
      <c r="BE27" s="1967"/>
      <c r="BF27" s="1972"/>
      <c r="BG27" s="1977"/>
      <c r="BH27" s="1977"/>
      <c r="BI27" s="1977"/>
      <c r="BJ27" s="1988"/>
    </row>
    <row r="28" spans="2:62" ht="20.25" customHeight="1">
      <c r="B28" s="1743"/>
      <c r="C28" s="1755"/>
      <c r="D28" s="1766"/>
      <c r="E28" s="1774"/>
      <c r="F28" s="1779" t="str">
        <f>C27</f>
        <v>面接相談員</v>
      </c>
      <c r="G28" s="1774"/>
      <c r="H28" s="1779" t="str">
        <f>I27</f>
        <v>C</v>
      </c>
      <c r="I28" s="1787"/>
      <c r="J28" s="1801"/>
      <c r="K28" s="1807"/>
      <c r="L28" s="1823"/>
      <c r="M28" s="1823"/>
      <c r="N28" s="1766"/>
      <c r="O28" s="1831"/>
      <c r="P28" s="1836"/>
      <c r="Q28" s="1836"/>
      <c r="R28" s="1836"/>
      <c r="S28" s="1847"/>
      <c r="T28" s="1854" t="s">
        <v>128</v>
      </c>
      <c r="U28" s="1861"/>
      <c r="V28" s="1872"/>
      <c r="W28" s="1885">
        <f>IF(W27="","",VLOOKUP(W27,'[1]【記載例】シフト記号表（勤務時間帯）'!$C$6:$L$47,10,FALSE))</f>
        <v>8</v>
      </c>
      <c r="X28" s="1897">
        <f>IF(X27="","",VLOOKUP(X27,'[1]【記載例】シフト記号表（勤務時間帯）'!$C$6:$L$47,10,FALSE))</f>
        <v>8</v>
      </c>
      <c r="Y28" s="1897">
        <f>IF(Y27="","",VLOOKUP(Y27,'[1]【記載例】シフト記号表（勤務時間帯）'!$C$6:$L$47,10,FALSE))</f>
        <v>8</v>
      </c>
      <c r="Z28" s="1897" t="str">
        <f>IF(Z27="","",VLOOKUP(Z27,'[1]【記載例】シフト記号表（勤務時間帯）'!$C$6:$L$47,10,FALSE))</f>
        <v/>
      </c>
      <c r="AA28" s="1897" t="str">
        <f>IF(AA27="","",VLOOKUP(AA27,'[1]【記載例】シフト記号表（勤務時間帯）'!$C$6:$L$47,10,FALSE))</f>
        <v/>
      </c>
      <c r="AB28" s="1897" t="str">
        <f>IF(AB27="","",VLOOKUP(AB27,'[1]【記載例】シフト記号表（勤務時間帯）'!$C$6:$L$47,10,FALSE))</f>
        <v/>
      </c>
      <c r="AC28" s="1912" t="str">
        <f>IF(AC27="","",VLOOKUP(AC27,'[1]【記載例】シフト記号表（勤務時間帯）'!$C$6:$L$47,10,FALSE))</f>
        <v/>
      </c>
      <c r="AD28" s="1885">
        <f>IF(AD27="","",VLOOKUP(AD27,'[1]【記載例】シフト記号表（勤務時間帯）'!$C$6:$L$47,10,FALSE))</f>
        <v>8</v>
      </c>
      <c r="AE28" s="1897">
        <f>IF(AE27="","",VLOOKUP(AE27,'[1]【記載例】シフト記号表（勤務時間帯）'!$C$6:$L$47,10,FALSE))</f>
        <v>8</v>
      </c>
      <c r="AF28" s="1897">
        <f>IF(AF27="","",VLOOKUP(AF27,'[1]【記載例】シフト記号表（勤務時間帯）'!$C$6:$L$47,10,FALSE))</f>
        <v>8</v>
      </c>
      <c r="AG28" s="1897" t="str">
        <f>IF(AG27="","",VLOOKUP(AG27,'[1]【記載例】シフト記号表（勤務時間帯）'!$C$6:$L$47,10,FALSE))</f>
        <v/>
      </c>
      <c r="AH28" s="1897" t="str">
        <f>IF(AH27="","",VLOOKUP(AH27,'[1]【記載例】シフト記号表（勤務時間帯）'!$C$6:$L$47,10,FALSE))</f>
        <v/>
      </c>
      <c r="AI28" s="1897" t="str">
        <f>IF(AI27="","",VLOOKUP(AI27,'[1]【記載例】シフト記号表（勤務時間帯）'!$C$6:$L$47,10,FALSE))</f>
        <v/>
      </c>
      <c r="AJ28" s="1912" t="str">
        <f>IF(AJ27="","",VLOOKUP(AJ27,'[1]【記載例】シフト記号表（勤務時間帯）'!$C$6:$L$47,10,FALSE))</f>
        <v/>
      </c>
      <c r="AK28" s="1885">
        <f>IF(AK27="","",VLOOKUP(AK27,'[1]【記載例】シフト記号表（勤務時間帯）'!$C$6:$L$47,10,FALSE))</f>
        <v>8</v>
      </c>
      <c r="AL28" s="1897">
        <f>IF(AL27="","",VLOOKUP(AL27,'[1]【記載例】シフト記号表（勤務時間帯）'!$C$6:$L$47,10,FALSE))</f>
        <v>8</v>
      </c>
      <c r="AM28" s="1897">
        <f>IF(AM27="","",VLOOKUP(AM27,'[1]【記載例】シフト記号表（勤務時間帯）'!$C$6:$L$47,10,FALSE))</f>
        <v>8</v>
      </c>
      <c r="AN28" s="1897" t="str">
        <f>IF(AN27="","",VLOOKUP(AN27,'[1]【記載例】シフト記号表（勤務時間帯）'!$C$6:$L$47,10,FALSE))</f>
        <v/>
      </c>
      <c r="AO28" s="1897" t="str">
        <f>IF(AO27="","",VLOOKUP(AO27,'[1]【記載例】シフト記号表（勤務時間帯）'!$C$6:$L$47,10,FALSE))</f>
        <v/>
      </c>
      <c r="AP28" s="1897" t="str">
        <f>IF(AP27="","",VLOOKUP(AP27,'[1]【記載例】シフト記号表（勤務時間帯）'!$C$6:$L$47,10,FALSE))</f>
        <v/>
      </c>
      <c r="AQ28" s="1912" t="str">
        <f>IF(AQ27="","",VLOOKUP(AQ27,'[1]【記載例】シフト記号表（勤務時間帯）'!$C$6:$L$47,10,FALSE))</f>
        <v/>
      </c>
      <c r="AR28" s="1885">
        <f>IF(AR27="","",VLOOKUP(AR27,'[1]【記載例】シフト記号表（勤務時間帯）'!$C$6:$L$47,10,FALSE))</f>
        <v>8</v>
      </c>
      <c r="AS28" s="1897">
        <f>IF(AS27="","",VLOOKUP(AS27,'[1]【記載例】シフト記号表（勤務時間帯）'!$C$6:$L$47,10,FALSE))</f>
        <v>8</v>
      </c>
      <c r="AT28" s="1897">
        <f>IF(AT27="","",VLOOKUP(AT27,'[1]【記載例】シフト記号表（勤務時間帯）'!$C$6:$L$47,10,FALSE))</f>
        <v>8</v>
      </c>
      <c r="AU28" s="1897" t="str">
        <f>IF(AU27="","",VLOOKUP(AU27,'[1]【記載例】シフト記号表（勤務時間帯）'!$C$6:$L$47,10,FALSE))</f>
        <v/>
      </c>
      <c r="AV28" s="1897" t="str">
        <f>IF(AV27="","",VLOOKUP(AV27,'[1]【記載例】シフト記号表（勤務時間帯）'!$C$6:$L$47,10,FALSE))</f>
        <v/>
      </c>
      <c r="AW28" s="1897" t="str">
        <f>IF(AW27="","",VLOOKUP(AW27,'[1]【記載例】シフト記号表（勤務時間帯）'!$C$6:$L$47,10,FALSE))</f>
        <v/>
      </c>
      <c r="AX28" s="1912" t="str">
        <f>IF(AX27="","",VLOOKUP(AX27,'[1]【記載例】シフト記号表（勤務時間帯）'!$C$6:$L$47,10,FALSE))</f>
        <v/>
      </c>
      <c r="AY28" s="1885" t="str">
        <f>IF(AY27="","",VLOOKUP(AY27,'[1]【記載例】シフト記号表（勤務時間帯）'!$C$6:$L$47,10,FALSE))</f>
        <v/>
      </c>
      <c r="AZ28" s="1897" t="str">
        <f>IF(AZ27="","",VLOOKUP(AZ27,'[1]【記載例】シフト記号表（勤務時間帯）'!$C$6:$L$47,10,FALSE))</f>
        <v/>
      </c>
      <c r="BA28" s="1897" t="str">
        <f>IF(BA27="","",VLOOKUP(BA27,'[1]【記載例】シフト記号表（勤務時間帯）'!$C$6:$L$47,10,FALSE))</f>
        <v/>
      </c>
      <c r="BB28" s="1943">
        <f>IF($BE$3="４週",SUM(W28:AX28),IF($BE$3="暦月",SUM(W28:BA28),""))</f>
        <v>96</v>
      </c>
      <c r="BC28" s="1951"/>
      <c r="BD28" s="1960">
        <f>IF($BE$3="４週",BB28/4,IF($BE$3="暦月",(BB28/($BE$8/7)),""))</f>
        <v>24</v>
      </c>
      <c r="BE28" s="1951"/>
      <c r="BF28" s="1971"/>
      <c r="BG28" s="1976"/>
      <c r="BH28" s="1976"/>
      <c r="BI28" s="1976"/>
      <c r="BJ28" s="1987"/>
    </row>
    <row r="29" spans="2:62" ht="20.25" customHeight="1">
      <c r="B29" s="1742">
        <f>B27+1</f>
        <v>8</v>
      </c>
      <c r="C29" s="1756" t="s">
        <v>376</v>
      </c>
      <c r="D29" s="1767"/>
      <c r="E29" s="1774"/>
      <c r="F29" s="1779"/>
      <c r="G29" s="1774"/>
      <c r="H29" s="1779"/>
      <c r="I29" s="1788" t="s">
        <v>702</v>
      </c>
      <c r="J29" s="1802"/>
      <c r="K29" s="1808" t="s">
        <v>673</v>
      </c>
      <c r="L29" s="1824"/>
      <c r="M29" s="1824"/>
      <c r="N29" s="1767"/>
      <c r="O29" s="1831" t="s">
        <v>578</v>
      </c>
      <c r="P29" s="1836"/>
      <c r="Q29" s="1836"/>
      <c r="R29" s="1836"/>
      <c r="S29" s="1847"/>
      <c r="T29" s="1855" t="s">
        <v>770</v>
      </c>
      <c r="U29" s="1862"/>
      <c r="V29" s="1873"/>
      <c r="W29" s="1886"/>
      <c r="X29" s="1898"/>
      <c r="Y29" s="1898"/>
      <c r="Z29" s="1898" t="s">
        <v>835</v>
      </c>
      <c r="AA29" s="1898" t="s">
        <v>835</v>
      </c>
      <c r="AB29" s="1898" t="s">
        <v>835</v>
      </c>
      <c r="AC29" s="1913" t="s">
        <v>835</v>
      </c>
      <c r="AD29" s="1886"/>
      <c r="AE29" s="1898"/>
      <c r="AF29" s="1898"/>
      <c r="AG29" s="1898" t="s">
        <v>835</v>
      </c>
      <c r="AH29" s="1898" t="s">
        <v>835</v>
      </c>
      <c r="AI29" s="1898" t="s">
        <v>835</v>
      </c>
      <c r="AJ29" s="1913" t="s">
        <v>835</v>
      </c>
      <c r="AK29" s="1886"/>
      <c r="AL29" s="1898"/>
      <c r="AM29" s="1898"/>
      <c r="AN29" s="1898" t="s">
        <v>835</v>
      </c>
      <c r="AO29" s="1898" t="s">
        <v>835</v>
      </c>
      <c r="AP29" s="1898" t="s">
        <v>835</v>
      </c>
      <c r="AQ29" s="1913" t="s">
        <v>835</v>
      </c>
      <c r="AR29" s="1886"/>
      <c r="AS29" s="1898"/>
      <c r="AT29" s="1898"/>
      <c r="AU29" s="1898" t="s">
        <v>835</v>
      </c>
      <c r="AV29" s="1898" t="s">
        <v>835</v>
      </c>
      <c r="AW29" s="1898" t="s">
        <v>835</v>
      </c>
      <c r="AX29" s="1913" t="s">
        <v>835</v>
      </c>
      <c r="AY29" s="1886"/>
      <c r="AZ29" s="1898"/>
      <c r="BA29" s="1937"/>
      <c r="BB29" s="1944"/>
      <c r="BC29" s="1952"/>
      <c r="BD29" s="1961"/>
      <c r="BE29" s="1967"/>
      <c r="BF29" s="1972"/>
      <c r="BG29" s="1977"/>
      <c r="BH29" s="1977"/>
      <c r="BI29" s="1977"/>
      <c r="BJ29" s="1988"/>
    </row>
    <row r="30" spans="2:62" ht="20.25" customHeight="1">
      <c r="B30" s="1743"/>
      <c r="C30" s="1755"/>
      <c r="D30" s="1766"/>
      <c r="E30" s="1774"/>
      <c r="F30" s="1779" t="str">
        <f>C29</f>
        <v>面接相談員</v>
      </c>
      <c r="G30" s="1774"/>
      <c r="H30" s="1779" t="str">
        <f>I29</f>
        <v>C</v>
      </c>
      <c r="I30" s="1787"/>
      <c r="J30" s="1801"/>
      <c r="K30" s="1807"/>
      <c r="L30" s="1823"/>
      <c r="M30" s="1823"/>
      <c r="N30" s="1766"/>
      <c r="O30" s="1831"/>
      <c r="P30" s="1836"/>
      <c r="Q30" s="1836"/>
      <c r="R30" s="1836"/>
      <c r="S30" s="1847"/>
      <c r="T30" s="1854" t="s">
        <v>128</v>
      </c>
      <c r="U30" s="1861"/>
      <c r="V30" s="1872"/>
      <c r="W30" s="1885" t="str">
        <f>IF(W29="","",VLOOKUP(W29,'[1]【記載例】シフト記号表（勤務時間帯）'!$C$6:$L$47,10,FALSE))</f>
        <v/>
      </c>
      <c r="X30" s="1897" t="str">
        <f>IF(X29="","",VLOOKUP(X29,'[1]【記載例】シフト記号表（勤務時間帯）'!$C$6:$L$47,10,FALSE))</f>
        <v/>
      </c>
      <c r="Y30" s="1897" t="str">
        <f>IF(Y29="","",VLOOKUP(Y29,'[1]【記載例】シフト記号表（勤務時間帯）'!$C$6:$L$47,10,FALSE))</f>
        <v/>
      </c>
      <c r="Z30" s="1897">
        <f>IF(Z29="","",VLOOKUP(Z29,'[1]【記載例】シフト記号表（勤務時間帯）'!$C$6:$L$47,10,FALSE))</f>
        <v>8</v>
      </c>
      <c r="AA30" s="1897">
        <f>IF(AA29="","",VLOOKUP(AA29,'[1]【記載例】シフト記号表（勤務時間帯）'!$C$6:$L$47,10,FALSE))</f>
        <v>8</v>
      </c>
      <c r="AB30" s="1897">
        <f>IF(AB29="","",VLOOKUP(AB29,'[1]【記載例】シフト記号表（勤務時間帯）'!$C$6:$L$47,10,FALSE))</f>
        <v>8</v>
      </c>
      <c r="AC30" s="1912">
        <f>IF(AC29="","",VLOOKUP(AC29,'[1]【記載例】シフト記号表（勤務時間帯）'!$C$6:$L$47,10,FALSE))</f>
        <v>8</v>
      </c>
      <c r="AD30" s="1885" t="str">
        <f>IF(AD29="","",VLOOKUP(AD29,'[1]【記載例】シフト記号表（勤務時間帯）'!$C$6:$L$47,10,FALSE))</f>
        <v/>
      </c>
      <c r="AE30" s="1897" t="str">
        <f>IF(AE29="","",VLOOKUP(AE29,'[1]【記載例】シフト記号表（勤務時間帯）'!$C$6:$L$47,10,FALSE))</f>
        <v/>
      </c>
      <c r="AF30" s="1897" t="str">
        <f>IF(AF29="","",VLOOKUP(AF29,'[1]【記載例】シフト記号表（勤務時間帯）'!$C$6:$L$47,10,FALSE))</f>
        <v/>
      </c>
      <c r="AG30" s="1897">
        <f>IF(AG29="","",VLOOKUP(AG29,'[1]【記載例】シフト記号表（勤務時間帯）'!$C$6:$L$47,10,FALSE))</f>
        <v>8</v>
      </c>
      <c r="AH30" s="1897">
        <f>IF(AH29="","",VLOOKUP(AH29,'[1]【記載例】シフト記号表（勤務時間帯）'!$C$6:$L$47,10,FALSE))</f>
        <v>8</v>
      </c>
      <c r="AI30" s="1897">
        <f>IF(AI29="","",VLOOKUP(AI29,'[1]【記載例】シフト記号表（勤務時間帯）'!$C$6:$L$47,10,FALSE))</f>
        <v>8</v>
      </c>
      <c r="AJ30" s="1912">
        <f>IF(AJ29="","",VLOOKUP(AJ29,'[1]【記載例】シフト記号表（勤務時間帯）'!$C$6:$L$47,10,FALSE))</f>
        <v>8</v>
      </c>
      <c r="AK30" s="1885" t="str">
        <f>IF(AK29="","",VLOOKUP(AK29,'[1]【記載例】シフト記号表（勤務時間帯）'!$C$6:$L$47,10,FALSE))</f>
        <v/>
      </c>
      <c r="AL30" s="1897" t="str">
        <f>IF(AL29="","",VLOOKUP(AL29,'[1]【記載例】シフト記号表（勤務時間帯）'!$C$6:$L$47,10,FALSE))</f>
        <v/>
      </c>
      <c r="AM30" s="1897" t="str">
        <f>IF(AM29="","",VLOOKUP(AM29,'[1]【記載例】シフト記号表（勤務時間帯）'!$C$6:$L$47,10,FALSE))</f>
        <v/>
      </c>
      <c r="AN30" s="1897">
        <f>IF(AN29="","",VLOOKUP(AN29,'[1]【記載例】シフト記号表（勤務時間帯）'!$C$6:$L$47,10,FALSE))</f>
        <v>8</v>
      </c>
      <c r="AO30" s="1897">
        <f>IF(AO29="","",VLOOKUP(AO29,'[1]【記載例】シフト記号表（勤務時間帯）'!$C$6:$L$47,10,FALSE))</f>
        <v>8</v>
      </c>
      <c r="AP30" s="1897">
        <f>IF(AP29="","",VLOOKUP(AP29,'[1]【記載例】シフト記号表（勤務時間帯）'!$C$6:$L$47,10,FALSE))</f>
        <v>8</v>
      </c>
      <c r="AQ30" s="1912">
        <f>IF(AQ29="","",VLOOKUP(AQ29,'[1]【記載例】シフト記号表（勤務時間帯）'!$C$6:$L$47,10,FALSE))</f>
        <v>8</v>
      </c>
      <c r="AR30" s="1885" t="str">
        <f>IF(AR29="","",VLOOKUP(AR29,'[1]【記載例】シフト記号表（勤務時間帯）'!$C$6:$L$47,10,FALSE))</f>
        <v/>
      </c>
      <c r="AS30" s="1897" t="str">
        <f>IF(AS29="","",VLOOKUP(AS29,'[1]【記載例】シフト記号表（勤務時間帯）'!$C$6:$L$47,10,FALSE))</f>
        <v/>
      </c>
      <c r="AT30" s="1897" t="str">
        <f>IF(AT29="","",VLOOKUP(AT29,'[1]【記載例】シフト記号表（勤務時間帯）'!$C$6:$L$47,10,FALSE))</f>
        <v/>
      </c>
      <c r="AU30" s="1897">
        <f>IF(AU29="","",VLOOKUP(AU29,'[1]【記載例】シフト記号表（勤務時間帯）'!$C$6:$L$47,10,FALSE))</f>
        <v>8</v>
      </c>
      <c r="AV30" s="1897">
        <f>IF(AV29="","",VLOOKUP(AV29,'[1]【記載例】シフト記号表（勤務時間帯）'!$C$6:$L$47,10,FALSE))</f>
        <v>8</v>
      </c>
      <c r="AW30" s="1897">
        <f>IF(AW29="","",VLOOKUP(AW29,'[1]【記載例】シフト記号表（勤務時間帯）'!$C$6:$L$47,10,FALSE))</f>
        <v>8</v>
      </c>
      <c r="AX30" s="1912">
        <f>IF(AX29="","",VLOOKUP(AX29,'[1]【記載例】シフト記号表（勤務時間帯）'!$C$6:$L$47,10,FALSE))</f>
        <v>8</v>
      </c>
      <c r="AY30" s="1885" t="str">
        <f>IF(AY29="","",VLOOKUP(AY29,'[1]【記載例】シフト記号表（勤務時間帯）'!$C$6:$L$47,10,FALSE))</f>
        <v/>
      </c>
      <c r="AZ30" s="1897" t="str">
        <f>IF(AZ29="","",VLOOKUP(AZ29,'[1]【記載例】シフト記号表（勤務時間帯）'!$C$6:$L$47,10,FALSE))</f>
        <v/>
      </c>
      <c r="BA30" s="1897" t="str">
        <f>IF(BA29="","",VLOOKUP(BA29,'[1]【記載例】シフト記号表（勤務時間帯）'!$C$6:$L$47,10,FALSE))</f>
        <v/>
      </c>
      <c r="BB30" s="1943">
        <f>IF($BE$3="４週",SUM(W30:AX30),IF($BE$3="暦月",SUM(W30:BA30),""))</f>
        <v>128</v>
      </c>
      <c r="BC30" s="1951"/>
      <c r="BD30" s="1960">
        <f>IF($BE$3="４週",BB30/4,IF($BE$3="暦月",(BB30/($BE$8/7)),""))</f>
        <v>32</v>
      </c>
      <c r="BE30" s="1951"/>
      <c r="BF30" s="1971"/>
      <c r="BG30" s="1976"/>
      <c r="BH30" s="1976"/>
      <c r="BI30" s="1976"/>
      <c r="BJ30" s="1987"/>
    </row>
    <row r="31" spans="2:62" ht="20.25" customHeight="1">
      <c r="B31" s="1742">
        <f>B29+1</f>
        <v>9</v>
      </c>
      <c r="C31" s="1756" t="s">
        <v>472</v>
      </c>
      <c r="D31" s="1767"/>
      <c r="E31" s="1774"/>
      <c r="F31" s="1779"/>
      <c r="G31" s="1774"/>
      <c r="H31" s="1779"/>
      <c r="I31" s="1788" t="s">
        <v>751</v>
      </c>
      <c r="J31" s="1802"/>
      <c r="K31" s="1808" t="s">
        <v>809</v>
      </c>
      <c r="L31" s="1824"/>
      <c r="M31" s="1824"/>
      <c r="N31" s="1767"/>
      <c r="O31" s="1831" t="s">
        <v>614</v>
      </c>
      <c r="P31" s="1836"/>
      <c r="Q31" s="1836"/>
      <c r="R31" s="1836"/>
      <c r="S31" s="1847"/>
      <c r="T31" s="1855" t="s">
        <v>770</v>
      </c>
      <c r="U31" s="1862"/>
      <c r="V31" s="1873"/>
      <c r="W31" s="1886" t="s">
        <v>836</v>
      </c>
      <c r="X31" s="1898" t="s">
        <v>836</v>
      </c>
      <c r="Y31" s="1898" t="s">
        <v>836</v>
      </c>
      <c r="Z31" s="1898"/>
      <c r="AA31" s="1898"/>
      <c r="AB31" s="1898" t="s">
        <v>836</v>
      </c>
      <c r="AC31" s="1913" t="s">
        <v>836</v>
      </c>
      <c r="AD31" s="1886" t="s">
        <v>836</v>
      </c>
      <c r="AE31" s="1898" t="s">
        <v>836</v>
      </c>
      <c r="AF31" s="1898" t="s">
        <v>836</v>
      </c>
      <c r="AG31" s="1898"/>
      <c r="AH31" s="1898"/>
      <c r="AI31" s="1898" t="s">
        <v>836</v>
      </c>
      <c r="AJ31" s="1913" t="s">
        <v>836</v>
      </c>
      <c r="AK31" s="1886" t="s">
        <v>836</v>
      </c>
      <c r="AL31" s="1898" t="s">
        <v>836</v>
      </c>
      <c r="AM31" s="1898" t="s">
        <v>836</v>
      </c>
      <c r="AN31" s="1898"/>
      <c r="AO31" s="1898"/>
      <c r="AP31" s="1898" t="s">
        <v>836</v>
      </c>
      <c r="AQ31" s="1913" t="s">
        <v>836</v>
      </c>
      <c r="AR31" s="1886" t="s">
        <v>836</v>
      </c>
      <c r="AS31" s="1898" t="s">
        <v>836</v>
      </c>
      <c r="AT31" s="1898" t="s">
        <v>836</v>
      </c>
      <c r="AU31" s="1898"/>
      <c r="AV31" s="1898"/>
      <c r="AW31" s="1898" t="s">
        <v>836</v>
      </c>
      <c r="AX31" s="1913" t="s">
        <v>836</v>
      </c>
      <c r="AY31" s="1886"/>
      <c r="AZ31" s="1898"/>
      <c r="BA31" s="1937"/>
      <c r="BB31" s="1944"/>
      <c r="BC31" s="1952"/>
      <c r="BD31" s="1961"/>
      <c r="BE31" s="1967"/>
      <c r="BF31" s="1972"/>
      <c r="BG31" s="1977"/>
      <c r="BH31" s="1977"/>
      <c r="BI31" s="1977"/>
      <c r="BJ31" s="1988"/>
    </row>
    <row r="32" spans="2:62" ht="20.25" customHeight="1">
      <c r="B32" s="1743"/>
      <c r="C32" s="1755"/>
      <c r="D32" s="1766"/>
      <c r="E32" s="1774"/>
      <c r="F32" s="1779" t="str">
        <f>C31</f>
        <v>訪問介護員</v>
      </c>
      <c r="G32" s="1774"/>
      <c r="H32" s="1779" t="str">
        <f>I31</f>
        <v>A</v>
      </c>
      <c r="I32" s="1787"/>
      <c r="J32" s="1801"/>
      <c r="K32" s="1807"/>
      <c r="L32" s="1823"/>
      <c r="M32" s="1823"/>
      <c r="N32" s="1766"/>
      <c r="O32" s="1831"/>
      <c r="P32" s="1836"/>
      <c r="Q32" s="1836"/>
      <c r="R32" s="1836"/>
      <c r="S32" s="1847"/>
      <c r="T32" s="1856" t="s">
        <v>128</v>
      </c>
      <c r="U32" s="1863"/>
      <c r="V32" s="1874"/>
      <c r="W32" s="1885">
        <f>IF(W31="","",VLOOKUP(W31,'[1]【記載例】シフト記号表（勤務時間帯）'!$C$6:$L$47,10,FALSE))</f>
        <v>7.9999999999999964</v>
      </c>
      <c r="X32" s="1897">
        <f>IF(X31="","",VLOOKUP(X31,'[1]【記載例】シフト記号表（勤務時間帯）'!$C$6:$L$47,10,FALSE))</f>
        <v>7.9999999999999964</v>
      </c>
      <c r="Y32" s="1897">
        <f>IF(Y31="","",VLOOKUP(Y31,'[1]【記載例】シフト記号表（勤務時間帯）'!$C$6:$L$47,10,FALSE))</f>
        <v>7.9999999999999964</v>
      </c>
      <c r="Z32" s="1897" t="str">
        <f>IF(Z31="","",VLOOKUP(Z31,'[1]【記載例】シフト記号表（勤務時間帯）'!$C$6:$L$47,10,FALSE))</f>
        <v/>
      </c>
      <c r="AA32" s="1897" t="str">
        <f>IF(AA31="","",VLOOKUP(AA31,'[1]【記載例】シフト記号表（勤務時間帯）'!$C$6:$L$47,10,FALSE))</f>
        <v/>
      </c>
      <c r="AB32" s="1897">
        <f>IF(AB31="","",VLOOKUP(AB31,'[1]【記載例】シフト記号表（勤務時間帯）'!$C$6:$L$47,10,FALSE))</f>
        <v>7.9999999999999964</v>
      </c>
      <c r="AC32" s="1912">
        <f>IF(AC31="","",VLOOKUP(AC31,'[1]【記載例】シフト記号表（勤務時間帯）'!$C$6:$L$47,10,FALSE))</f>
        <v>7.9999999999999964</v>
      </c>
      <c r="AD32" s="1885">
        <f>IF(AD31="","",VLOOKUP(AD31,'[1]【記載例】シフト記号表（勤務時間帯）'!$C$6:$L$47,10,FALSE))</f>
        <v>7.9999999999999964</v>
      </c>
      <c r="AE32" s="1897">
        <f>IF(AE31="","",VLOOKUP(AE31,'[1]【記載例】シフト記号表（勤務時間帯）'!$C$6:$L$47,10,FALSE))</f>
        <v>7.9999999999999964</v>
      </c>
      <c r="AF32" s="1897">
        <f>IF(AF31="","",VLOOKUP(AF31,'[1]【記載例】シフト記号表（勤務時間帯）'!$C$6:$L$47,10,FALSE))</f>
        <v>7.9999999999999964</v>
      </c>
      <c r="AG32" s="1897" t="str">
        <f>IF(AG31="","",VLOOKUP(AG31,'[1]【記載例】シフト記号表（勤務時間帯）'!$C$6:$L$47,10,FALSE))</f>
        <v/>
      </c>
      <c r="AH32" s="1897" t="str">
        <f>IF(AH31="","",VLOOKUP(AH31,'[1]【記載例】シフト記号表（勤務時間帯）'!$C$6:$L$47,10,FALSE))</f>
        <v/>
      </c>
      <c r="AI32" s="1897">
        <f>IF(AI31="","",VLOOKUP(AI31,'[1]【記載例】シフト記号表（勤務時間帯）'!$C$6:$L$47,10,FALSE))</f>
        <v>7.9999999999999964</v>
      </c>
      <c r="AJ32" s="1912">
        <f>IF(AJ31="","",VLOOKUP(AJ31,'[1]【記載例】シフト記号表（勤務時間帯）'!$C$6:$L$47,10,FALSE))</f>
        <v>7.9999999999999964</v>
      </c>
      <c r="AK32" s="1885">
        <f>IF(AK31="","",VLOOKUP(AK31,'[1]【記載例】シフト記号表（勤務時間帯）'!$C$6:$L$47,10,FALSE))</f>
        <v>7.9999999999999964</v>
      </c>
      <c r="AL32" s="1897">
        <f>IF(AL31="","",VLOOKUP(AL31,'[1]【記載例】シフト記号表（勤務時間帯）'!$C$6:$L$47,10,FALSE))</f>
        <v>7.9999999999999964</v>
      </c>
      <c r="AM32" s="1897">
        <f>IF(AM31="","",VLOOKUP(AM31,'[1]【記載例】シフト記号表（勤務時間帯）'!$C$6:$L$47,10,FALSE))</f>
        <v>7.9999999999999964</v>
      </c>
      <c r="AN32" s="1897" t="str">
        <f>IF(AN31="","",VLOOKUP(AN31,'[1]【記載例】シフト記号表（勤務時間帯）'!$C$6:$L$47,10,FALSE))</f>
        <v/>
      </c>
      <c r="AO32" s="1897" t="str">
        <f>IF(AO31="","",VLOOKUP(AO31,'[1]【記載例】シフト記号表（勤務時間帯）'!$C$6:$L$47,10,FALSE))</f>
        <v/>
      </c>
      <c r="AP32" s="1897">
        <f>IF(AP31="","",VLOOKUP(AP31,'[1]【記載例】シフト記号表（勤務時間帯）'!$C$6:$L$47,10,FALSE))</f>
        <v>7.9999999999999964</v>
      </c>
      <c r="AQ32" s="1912">
        <f>IF(AQ31="","",VLOOKUP(AQ31,'[1]【記載例】シフト記号表（勤務時間帯）'!$C$6:$L$47,10,FALSE))</f>
        <v>7.9999999999999964</v>
      </c>
      <c r="AR32" s="1885">
        <f>IF(AR31="","",VLOOKUP(AR31,'[1]【記載例】シフト記号表（勤務時間帯）'!$C$6:$L$47,10,FALSE))</f>
        <v>7.9999999999999964</v>
      </c>
      <c r="AS32" s="1897">
        <f>IF(AS31="","",VLOOKUP(AS31,'[1]【記載例】シフト記号表（勤務時間帯）'!$C$6:$L$47,10,FALSE))</f>
        <v>7.9999999999999964</v>
      </c>
      <c r="AT32" s="1897">
        <f>IF(AT31="","",VLOOKUP(AT31,'[1]【記載例】シフト記号表（勤務時間帯）'!$C$6:$L$47,10,FALSE))</f>
        <v>7.9999999999999964</v>
      </c>
      <c r="AU32" s="1897" t="str">
        <f>IF(AU31="","",VLOOKUP(AU31,'[1]【記載例】シフト記号表（勤務時間帯）'!$C$6:$L$47,10,FALSE))</f>
        <v/>
      </c>
      <c r="AV32" s="1897" t="str">
        <f>IF(AV31="","",VLOOKUP(AV31,'[1]【記載例】シフト記号表（勤務時間帯）'!$C$6:$L$47,10,FALSE))</f>
        <v/>
      </c>
      <c r="AW32" s="1897">
        <f>IF(AW31="","",VLOOKUP(AW31,'[1]【記載例】シフト記号表（勤務時間帯）'!$C$6:$L$47,10,FALSE))</f>
        <v>7.9999999999999964</v>
      </c>
      <c r="AX32" s="1912">
        <f>IF(AX31="","",VLOOKUP(AX31,'[1]【記載例】シフト記号表（勤務時間帯）'!$C$6:$L$47,10,FALSE))</f>
        <v>7.9999999999999964</v>
      </c>
      <c r="AY32" s="1885" t="str">
        <f>IF(AY31="","",VLOOKUP(AY31,'[1]【記載例】シフト記号表（勤務時間帯）'!$C$6:$L$47,10,FALSE))</f>
        <v/>
      </c>
      <c r="AZ32" s="1897" t="str">
        <f>IF(AZ31="","",VLOOKUP(AZ31,'[1]【記載例】シフト記号表（勤務時間帯）'!$C$6:$L$47,10,FALSE))</f>
        <v/>
      </c>
      <c r="BA32" s="1897" t="str">
        <f>IF(BA31="","",VLOOKUP(BA31,'[1]【記載例】シフト記号表（勤務時間帯）'!$C$6:$L$47,10,FALSE))</f>
        <v/>
      </c>
      <c r="BB32" s="1943">
        <f>IF($BE$3="４週",SUM(W32:AX32),IF($BE$3="暦月",SUM(W32:BA32),""))</f>
        <v>159.99999999999997</v>
      </c>
      <c r="BC32" s="1951"/>
      <c r="BD32" s="1960">
        <f>IF($BE$3="４週",BB32/4,IF($BE$3="暦月",(BB32/($BE$8/7)),""))</f>
        <v>39.999999999999993</v>
      </c>
      <c r="BE32" s="1951"/>
      <c r="BF32" s="1971"/>
      <c r="BG32" s="1976"/>
      <c r="BH32" s="1976"/>
      <c r="BI32" s="1976"/>
      <c r="BJ32" s="1987"/>
    </row>
    <row r="33" spans="2:62" ht="20.25" customHeight="1">
      <c r="B33" s="1742">
        <f>B31+1</f>
        <v>10</v>
      </c>
      <c r="C33" s="1756" t="s">
        <v>472</v>
      </c>
      <c r="D33" s="1767"/>
      <c r="E33" s="1774"/>
      <c r="F33" s="1779"/>
      <c r="G33" s="1774"/>
      <c r="H33" s="1779"/>
      <c r="I33" s="1788" t="s">
        <v>751</v>
      </c>
      <c r="J33" s="1802"/>
      <c r="K33" s="1808" t="s">
        <v>810</v>
      </c>
      <c r="L33" s="1824"/>
      <c r="M33" s="1824"/>
      <c r="N33" s="1767"/>
      <c r="O33" s="1831" t="s">
        <v>940</v>
      </c>
      <c r="P33" s="1836"/>
      <c r="Q33" s="1836"/>
      <c r="R33" s="1836"/>
      <c r="S33" s="1847"/>
      <c r="T33" s="1857" t="s">
        <v>770</v>
      </c>
      <c r="U33" s="1864"/>
      <c r="V33" s="1875"/>
      <c r="W33" s="1886" t="s">
        <v>836</v>
      </c>
      <c r="X33" s="1898" t="s">
        <v>836</v>
      </c>
      <c r="Y33" s="1898" t="s">
        <v>836</v>
      </c>
      <c r="Z33" s="1898"/>
      <c r="AA33" s="1898"/>
      <c r="AB33" s="1898" t="s">
        <v>836</v>
      </c>
      <c r="AC33" s="1913" t="s">
        <v>836</v>
      </c>
      <c r="AD33" s="1886" t="s">
        <v>836</v>
      </c>
      <c r="AE33" s="1898" t="s">
        <v>836</v>
      </c>
      <c r="AF33" s="1898" t="s">
        <v>836</v>
      </c>
      <c r="AG33" s="1898"/>
      <c r="AH33" s="1898"/>
      <c r="AI33" s="1898" t="s">
        <v>836</v>
      </c>
      <c r="AJ33" s="1913" t="s">
        <v>836</v>
      </c>
      <c r="AK33" s="1886" t="s">
        <v>836</v>
      </c>
      <c r="AL33" s="1898" t="s">
        <v>836</v>
      </c>
      <c r="AM33" s="1898" t="s">
        <v>836</v>
      </c>
      <c r="AN33" s="1898"/>
      <c r="AO33" s="1898"/>
      <c r="AP33" s="1898" t="s">
        <v>836</v>
      </c>
      <c r="AQ33" s="1913" t="s">
        <v>836</v>
      </c>
      <c r="AR33" s="1886" t="s">
        <v>836</v>
      </c>
      <c r="AS33" s="1898" t="s">
        <v>836</v>
      </c>
      <c r="AT33" s="1898" t="s">
        <v>836</v>
      </c>
      <c r="AU33" s="1898"/>
      <c r="AV33" s="1898"/>
      <c r="AW33" s="1898" t="s">
        <v>836</v>
      </c>
      <c r="AX33" s="1913" t="s">
        <v>836</v>
      </c>
      <c r="AY33" s="1886"/>
      <c r="AZ33" s="1898"/>
      <c r="BA33" s="1937"/>
      <c r="BB33" s="1944"/>
      <c r="BC33" s="1952"/>
      <c r="BD33" s="1961"/>
      <c r="BE33" s="1967"/>
      <c r="BF33" s="1972"/>
      <c r="BG33" s="1977"/>
      <c r="BH33" s="1977"/>
      <c r="BI33" s="1977"/>
      <c r="BJ33" s="1988"/>
    </row>
    <row r="34" spans="2:62" ht="20.25" customHeight="1">
      <c r="B34" s="1743"/>
      <c r="C34" s="1755"/>
      <c r="D34" s="1766"/>
      <c r="E34" s="1774"/>
      <c r="F34" s="1779" t="str">
        <f>C33</f>
        <v>訪問介護員</v>
      </c>
      <c r="G34" s="1774"/>
      <c r="H34" s="1779" t="str">
        <f>I33</f>
        <v>A</v>
      </c>
      <c r="I34" s="1787"/>
      <c r="J34" s="1801"/>
      <c r="K34" s="1807"/>
      <c r="L34" s="1823"/>
      <c r="M34" s="1823"/>
      <c r="N34" s="1766"/>
      <c r="O34" s="1831"/>
      <c r="P34" s="1836"/>
      <c r="Q34" s="1836"/>
      <c r="R34" s="1836"/>
      <c r="S34" s="1847"/>
      <c r="T34" s="1856" t="s">
        <v>128</v>
      </c>
      <c r="U34" s="1863"/>
      <c r="V34" s="1874"/>
      <c r="W34" s="1885">
        <f>IF(W33="","",VLOOKUP(W33,'[1]【記載例】シフト記号表（勤務時間帯）'!$C$6:$L$47,10,FALSE))</f>
        <v>7.9999999999999964</v>
      </c>
      <c r="X34" s="1897">
        <f>IF(X33="","",VLOOKUP(X33,'[1]【記載例】シフト記号表（勤務時間帯）'!$C$6:$L$47,10,FALSE))</f>
        <v>7.9999999999999964</v>
      </c>
      <c r="Y34" s="1897">
        <f>IF(Y33="","",VLOOKUP(Y33,'[1]【記載例】シフト記号表（勤務時間帯）'!$C$6:$L$47,10,FALSE))</f>
        <v>7.9999999999999964</v>
      </c>
      <c r="Z34" s="1897" t="str">
        <f>IF(Z33="","",VLOOKUP(Z33,'[1]【記載例】シフト記号表（勤務時間帯）'!$C$6:$L$47,10,FALSE))</f>
        <v/>
      </c>
      <c r="AA34" s="1897" t="str">
        <f>IF(AA33="","",VLOOKUP(AA33,'[1]【記載例】シフト記号表（勤務時間帯）'!$C$6:$L$47,10,FALSE))</f>
        <v/>
      </c>
      <c r="AB34" s="1897">
        <f>IF(AB33="","",VLOOKUP(AB33,'[1]【記載例】シフト記号表（勤務時間帯）'!$C$6:$L$47,10,FALSE))</f>
        <v>7.9999999999999964</v>
      </c>
      <c r="AC34" s="1912">
        <f>IF(AC33="","",VLOOKUP(AC33,'[1]【記載例】シフト記号表（勤務時間帯）'!$C$6:$L$47,10,FALSE))</f>
        <v>7.9999999999999964</v>
      </c>
      <c r="AD34" s="1885">
        <f>IF(AD33="","",VLOOKUP(AD33,'[1]【記載例】シフト記号表（勤務時間帯）'!$C$6:$L$47,10,FALSE))</f>
        <v>7.9999999999999964</v>
      </c>
      <c r="AE34" s="1897">
        <f>IF(AE33="","",VLOOKUP(AE33,'[1]【記載例】シフト記号表（勤務時間帯）'!$C$6:$L$47,10,FALSE))</f>
        <v>7.9999999999999964</v>
      </c>
      <c r="AF34" s="1897">
        <f>IF(AF33="","",VLOOKUP(AF33,'[1]【記載例】シフト記号表（勤務時間帯）'!$C$6:$L$47,10,FALSE))</f>
        <v>7.9999999999999964</v>
      </c>
      <c r="AG34" s="1897" t="str">
        <f>IF(AG33="","",VLOOKUP(AG33,'[1]【記載例】シフト記号表（勤務時間帯）'!$C$6:$L$47,10,FALSE))</f>
        <v/>
      </c>
      <c r="AH34" s="1897" t="str">
        <f>IF(AH33="","",VLOOKUP(AH33,'[1]【記載例】シフト記号表（勤務時間帯）'!$C$6:$L$47,10,FALSE))</f>
        <v/>
      </c>
      <c r="AI34" s="1897">
        <f>IF(AI33="","",VLOOKUP(AI33,'[1]【記載例】シフト記号表（勤務時間帯）'!$C$6:$L$47,10,FALSE))</f>
        <v>7.9999999999999964</v>
      </c>
      <c r="AJ34" s="1912">
        <f>IF(AJ33="","",VLOOKUP(AJ33,'[1]【記載例】シフト記号表（勤務時間帯）'!$C$6:$L$47,10,FALSE))</f>
        <v>7.9999999999999964</v>
      </c>
      <c r="AK34" s="1885">
        <f>IF(AK33="","",VLOOKUP(AK33,'[1]【記載例】シフト記号表（勤務時間帯）'!$C$6:$L$47,10,FALSE))</f>
        <v>7.9999999999999964</v>
      </c>
      <c r="AL34" s="1897">
        <f>IF(AL33="","",VLOOKUP(AL33,'[1]【記載例】シフト記号表（勤務時間帯）'!$C$6:$L$47,10,FALSE))</f>
        <v>7.9999999999999964</v>
      </c>
      <c r="AM34" s="1897">
        <f>IF(AM33="","",VLOOKUP(AM33,'[1]【記載例】シフト記号表（勤務時間帯）'!$C$6:$L$47,10,FALSE))</f>
        <v>7.9999999999999964</v>
      </c>
      <c r="AN34" s="1897" t="str">
        <f>IF(AN33="","",VLOOKUP(AN33,'[1]【記載例】シフト記号表（勤務時間帯）'!$C$6:$L$47,10,FALSE))</f>
        <v/>
      </c>
      <c r="AO34" s="1897" t="str">
        <f>IF(AO33="","",VLOOKUP(AO33,'[1]【記載例】シフト記号表（勤務時間帯）'!$C$6:$L$47,10,FALSE))</f>
        <v/>
      </c>
      <c r="AP34" s="1897">
        <f>IF(AP33="","",VLOOKUP(AP33,'[1]【記載例】シフト記号表（勤務時間帯）'!$C$6:$L$47,10,FALSE))</f>
        <v>7.9999999999999964</v>
      </c>
      <c r="AQ34" s="1912">
        <f>IF(AQ33="","",VLOOKUP(AQ33,'[1]【記載例】シフト記号表（勤務時間帯）'!$C$6:$L$47,10,FALSE))</f>
        <v>7.9999999999999964</v>
      </c>
      <c r="AR34" s="1885">
        <f>IF(AR33="","",VLOOKUP(AR33,'[1]【記載例】シフト記号表（勤務時間帯）'!$C$6:$L$47,10,FALSE))</f>
        <v>7.9999999999999964</v>
      </c>
      <c r="AS34" s="1897">
        <f>IF(AS33="","",VLOOKUP(AS33,'[1]【記載例】シフト記号表（勤務時間帯）'!$C$6:$L$47,10,FALSE))</f>
        <v>7.9999999999999964</v>
      </c>
      <c r="AT34" s="1897">
        <f>IF(AT33="","",VLOOKUP(AT33,'[1]【記載例】シフト記号表（勤務時間帯）'!$C$6:$L$47,10,FALSE))</f>
        <v>7.9999999999999964</v>
      </c>
      <c r="AU34" s="1897" t="str">
        <f>IF(AU33="","",VLOOKUP(AU33,'[1]【記載例】シフト記号表（勤務時間帯）'!$C$6:$L$47,10,FALSE))</f>
        <v/>
      </c>
      <c r="AV34" s="1897" t="str">
        <f>IF(AV33="","",VLOOKUP(AV33,'[1]【記載例】シフト記号表（勤務時間帯）'!$C$6:$L$47,10,FALSE))</f>
        <v/>
      </c>
      <c r="AW34" s="1897">
        <f>IF(AW33="","",VLOOKUP(AW33,'[1]【記載例】シフト記号表（勤務時間帯）'!$C$6:$L$47,10,FALSE))</f>
        <v>7.9999999999999964</v>
      </c>
      <c r="AX34" s="1912">
        <f>IF(AX33="","",VLOOKUP(AX33,'[1]【記載例】シフト記号表（勤務時間帯）'!$C$6:$L$47,10,FALSE))</f>
        <v>7.9999999999999964</v>
      </c>
      <c r="AY34" s="1885" t="str">
        <f>IF(AY33="","",VLOOKUP(AY33,'[1]【記載例】シフト記号表（勤務時間帯）'!$C$6:$L$47,10,FALSE))</f>
        <v/>
      </c>
      <c r="AZ34" s="1897" t="str">
        <f>IF(AZ33="","",VLOOKUP(AZ33,'[1]【記載例】シフト記号表（勤務時間帯）'!$C$6:$L$47,10,FALSE))</f>
        <v/>
      </c>
      <c r="BA34" s="1897" t="str">
        <f>IF(BA33="","",VLOOKUP(BA33,'[1]【記載例】シフト記号表（勤務時間帯）'!$C$6:$L$47,10,FALSE))</f>
        <v/>
      </c>
      <c r="BB34" s="1943">
        <f>IF($BE$3="４週",SUM(W34:AX34),IF($BE$3="暦月",SUM(W34:BA34),""))</f>
        <v>159.99999999999997</v>
      </c>
      <c r="BC34" s="1951"/>
      <c r="BD34" s="1960">
        <f>IF($BE$3="４週",BB34/4,IF($BE$3="暦月",(BB34/($BE$8/7)),""))</f>
        <v>39.999999999999993</v>
      </c>
      <c r="BE34" s="1951"/>
      <c r="BF34" s="1971"/>
      <c r="BG34" s="1976"/>
      <c r="BH34" s="1976"/>
      <c r="BI34" s="1976"/>
      <c r="BJ34" s="1987"/>
    </row>
    <row r="35" spans="2:62" ht="20.25" customHeight="1">
      <c r="B35" s="1742">
        <f>B33+1</f>
        <v>11</v>
      </c>
      <c r="C35" s="1756" t="s">
        <v>472</v>
      </c>
      <c r="D35" s="1767"/>
      <c r="E35" s="1774"/>
      <c r="F35" s="1779"/>
      <c r="G35" s="1774"/>
      <c r="H35" s="1779"/>
      <c r="I35" s="1788" t="s">
        <v>751</v>
      </c>
      <c r="J35" s="1802"/>
      <c r="K35" s="1808" t="s">
        <v>806</v>
      </c>
      <c r="L35" s="1824"/>
      <c r="M35" s="1824"/>
      <c r="N35" s="1767"/>
      <c r="O35" s="1831" t="s">
        <v>942</v>
      </c>
      <c r="P35" s="1836"/>
      <c r="Q35" s="1836"/>
      <c r="R35" s="1836"/>
      <c r="S35" s="1847"/>
      <c r="T35" s="1857" t="s">
        <v>770</v>
      </c>
      <c r="U35" s="1864"/>
      <c r="V35" s="1875"/>
      <c r="W35" s="1886" t="s">
        <v>836</v>
      </c>
      <c r="X35" s="1898" t="s">
        <v>836</v>
      </c>
      <c r="Y35" s="1898" t="s">
        <v>836</v>
      </c>
      <c r="Z35" s="1898"/>
      <c r="AA35" s="1898"/>
      <c r="AB35" s="1898" t="s">
        <v>836</v>
      </c>
      <c r="AC35" s="1913" t="s">
        <v>836</v>
      </c>
      <c r="AD35" s="1886" t="s">
        <v>836</v>
      </c>
      <c r="AE35" s="1898" t="s">
        <v>836</v>
      </c>
      <c r="AF35" s="1898" t="s">
        <v>836</v>
      </c>
      <c r="AG35" s="1898"/>
      <c r="AH35" s="1898"/>
      <c r="AI35" s="1898" t="s">
        <v>836</v>
      </c>
      <c r="AJ35" s="1913" t="s">
        <v>836</v>
      </c>
      <c r="AK35" s="1886" t="s">
        <v>836</v>
      </c>
      <c r="AL35" s="1898" t="s">
        <v>836</v>
      </c>
      <c r="AM35" s="1898" t="s">
        <v>836</v>
      </c>
      <c r="AN35" s="1898"/>
      <c r="AO35" s="1898"/>
      <c r="AP35" s="1898" t="s">
        <v>836</v>
      </c>
      <c r="AQ35" s="1913" t="s">
        <v>836</v>
      </c>
      <c r="AR35" s="1886" t="s">
        <v>836</v>
      </c>
      <c r="AS35" s="1898" t="s">
        <v>836</v>
      </c>
      <c r="AT35" s="1898" t="s">
        <v>836</v>
      </c>
      <c r="AU35" s="1898"/>
      <c r="AV35" s="1898"/>
      <c r="AW35" s="1898" t="s">
        <v>836</v>
      </c>
      <c r="AX35" s="1913" t="s">
        <v>836</v>
      </c>
      <c r="AY35" s="1886"/>
      <c r="AZ35" s="1898"/>
      <c r="BA35" s="1937"/>
      <c r="BB35" s="1944"/>
      <c r="BC35" s="1952"/>
      <c r="BD35" s="1961"/>
      <c r="BE35" s="1967"/>
      <c r="BF35" s="1972"/>
      <c r="BG35" s="1977"/>
      <c r="BH35" s="1977"/>
      <c r="BI35" s="1977"/>
      <c r="BJ35" s="1988"/>
    </row>
    <row r="36" spans="2:62" ht="20.25" customHeight="1">
      <c r="B36" s="1743"/>
      <c r="C36" s="1755"/>
      <c r="D36" s="1766"/>
      <c r="E36" s="1774"/>
      <c r="F36" s="1779" t="str">
        <f>C35</f>
        <v>訪問介護員</v>
      </c>
      <c r="G36" s="1774"/>
      <c r="H36" s="1779" t="str">
        <f>I35</f>
        <v>A</v>
      </c>
      <c r="I36" s="1787"/>
      <c r="J36" s="1801"/>
      <c r="K36" s="1807"/>
      <c r="L36" s="1823"/>
      <c r="M36" s="1823"/>
      <c r="N36" s="1766"/>
      <c r="O36" s="1831"/>
      <c r="P36" s="1836"/>
      <c r="Q36" s="1836"/>
      <c r="R36" s="1836"/>
      <c r="S36" s="1847"/>
      <c r="T36" s="1856" t="s">
        <v>128</v>
      </c>
      <c r="U36" s="1863"/>
      <c r="V36" s="1874"/>
      <c r="W36" s="1885">
        <f>IF(W35="","",VLOOKUP(W35,'[1]【記載例】シフト記号表（勤務時間帯）'!$C$6:$L$47,10,FALSE))</f>
        <v>7.9999999999999964</v>
      </c>
      <c r="X36" s="1897">
        <f>IF(X35="","",VLOOKUP(X35,'[1]【記載例】シフト記号表（勤務時間帯）'!$C$6:$L$47,10,FALSE))</f>
        <v>7.9999999999999964</v>
      </c>
      <c r="Y36" s="1897">
        <f>IF(Y35="","",VLOOKUP(Y35,'[1]【記載例】シフト記号表（勤務時間帯）'!$C$6:$L$47,10,FALSE))</f>
        <v>7.9999999999999964</v>
      </c>
      <c r="Z36" s="1897" t="str">
        <f>IF(Z35="","",VLOOKUP(Z35,'[1]【記載例】シフト記号表（勤務時間帯）'!$C$6:$L$47,10,FALSE))</f>
        <v/>
      </c>
      <c r="AA36" s="1897" t="str">
        <f>IF(AA35="","",VLOOKUP(AA35,'[1]【記載例】シフト記号表（勤務時間帯）'!$C$6:$L$47,10,FALSE))</f>
        <v/>
      </c>
      <c r="AB36" s="1897">
        <f>IF(AB35="","",VLOOKUP(AB35,'[1]【記載例】シフト記号表（勤務時間帯）'!$C$6:$L$47,10,FALSE))</f>
        <v>7.9999999999999964</v>
      </c>
      <c r="AC36" s="1912">
        <f>IF(AC35="","",VLOOKUP(AC35,'[1]【記載例】シフト記号表（勤務時間帯）'!$C$6:$L$47,10,FALSE))</f>
        <v>7.9999999999999964</v>
      </c>
      <c r="AD36" s="1885">
        <f>IF(AD35="","",VLOOKUP(AD35,'[1]【記載例】シフト記号表（勤務時間帯）'!$C$6:$L$47,10,FALSE))</f>
        <v>7.9999999999999964</v>
      </c>
      <c r="AE36" s="1897">
        <f>IF(AE35="","",VLOOKUP(AE35,'[1]【記載例】シフト記号表（勤務時間帯）'!$C$6:$L$47,10,FALSE))</f>
        <v>7.9999999999999964</v>
      </c>
      <c r="AF36" s="1897">
        <f>IF(AF35="","",VLOOKUP(AF35,'[1]【記載例】シフト記号表（勤務時間帯）'!$C$6:$L$47,10,FALSE))</f>
        <v>7.9999999999999964</v>
      </c>
      <c r="AG36" s="1897" t="str">
        <f>IF(AG35="","",VLOOKUP(AG35,'[1]【記載例】シフト記号表（勤務時間帯）'!$C$6:$L$47,10,FALSE))</f>
        <v/>
      </c>
      <c r="AH36" s="1897" t="str">
        <f>IF(AH35="","",VLOOKUP(AH35,'[1]【記載例】シフト記号表（勤務時間帯）'!$C$6:$L$47,10,FALSE))</f>
        <v/>
      </c>
      <c r="AI36" s="1897">
        <f>IF(AI35="","",VLOOKUP(AI35,'[1]【記載例】シフト記号表（勤務時間帯）'!$C$6:$L$47,10,FALSE))</f>
        <v>7.9999999999999964</v>
      </c>
      <c r="AJ36" s="1912">
        <f>IF(AJ35="","",VLOOKUP(AJ35,'[1]【記載例】シフト記号表（勤務時間帯）'!$C$6:$L$47,10,FALSE))</f>
        <v>7.9999999999999964</v>
      </c>
      <c r="AK36" s="1885">
        <f>IF(AK35="","",VLOOKUP(AK35,'[1]【記載例】シフト記号表（勤務時間帯）'!$C$6:$L$47,10,FALSE))</f>
        <v>7.9999999999999964</v>
      </c>
      <c r="AL36" s="1897">
        <f>IF(AL35="","",VLOOKUP(AL35,'[1]【記載例】シフト記号表（勤務時間帯）'!$C$6:$L$47,10,FALSE))</f>
        <v>7.9999999999999964</v>
      </c>
      <c r="AM36" s="1897">
        <f>IF(AM35="","",VLOOKUP(AM35,'[1]【記載例】シフト記号表（勤務時間帯）'!$C$6:$L$47,10,FALSE))</f>
        <v>7.9999999999999964</v>
      </c>
      <c r="AN36" s="1897" t="str">
        <f>IF(AN35="","",VLOOKUP(AN35,'[1]【記載例】シフト記号表（勤務時間帯）'!$C$6:$L$47,10,FALSE))</f>
        <v/>
      </c>
      <c r="AO36" s="1897" t="str">
        <f>IF(AO35="","",VLOOKUP(AO35,'[1]【記載例】シフト記号表（勤務時間帯）'!$C$6:$L$47,10,FALSE))</f>
        <v/>
      </c>
      <c r="AP36" s="1897">
        <f>IF(AP35="","",VLOOKUP(AP35,'[1]【記載例】シフト記号表（勤務時間帯）'!$C$6:$L$47,10,FALSE))</f>
        <v>7.9999999999999964</v>
      </c>
      <c r="AQ36" s="1912">
        <f>IF(AQ35="","",VLOOKUP(AQ35,'[1]【記載例】シフト記号表（勤務時間帯）'!$C$6:$L$47,10,FALSE))</f>
        <v>7.9999999999999964</v>
      </c>
      <c r="AR36" s="1885">
        <f>IF(AR35="","",VLOOKUP(AR35,'[1]【記載例】シフト記号表（勤務時間帯）'!$C$6:$L$47,10,FALSE))</f>
        <v>7.9999999999999964</v>
      </c>
      <c r="AS36" s="1897">
        <f>IF(AS35="","",VLOOKUP(AS35,'[1]【記載例】シフト記号表（勤務時間帯）'!$C$6:$L$47,10,FALSE))</f>
        <v>7.9999999999999964</v>
      </c>
      <c r="AT36" s="1897">
        <f>IF(AT35="","",VLOOKUP(AT35,'[1]【記載例】シフト記号表（勤務時間帯）'!$C$6:$L$47,10,FALSE))</f>
        <v>7.9999999999999964</v>
      </c>
      <c r="AU36" s="1897" t="str">
        <f>IF(AU35="","",VLOOKUP(AU35,'[1]【記載例】シフト記号表（勤務時間帯）'!$C$6:$L$47,10,FALSE))</f>
        <v/>
      </c>
      <c r="AV36" s="1897" t="str">
        <f>IF(AV35="","",VLOOKUP(AV35,'[1]【記載例】シフト記号表（勤務時間帯）'!$C$6:$L$47,10,FALSE))</f>
        <v/>
      </c>
      <c r="AW36" s="1897">
        <f>IF(AW35="","",VLOOKUP(AW35,'[1]【記載例】シフト記号表（勤務時間帯）'!$C$6:$L$47,10,FALSE))</f>
        <v>7.9999999999999964</v>
      </c>
      <c r="AX36" s="1912">
        <f>IF(AX35="","",VLOOKUP(AX35,'[1]【記載例】シフト記号表（勤務時間帯）'!$C$6:$L$47,10,FALSE))</f>
        <v>7.9999999999999964</v>
      </c>
      <c r="AY36" s="1885" t="str">
        <f>IF(AY35="","",VLOOKUP(AY35,'[1]【記載例】シフト記号表（勤務時間帯）'!$C$6:$L$47,10,FALSE))</f>
        <v/>
      </c>
      <c r="AZ36" s="1897" t="str">
        <f>IF(AZ35="","",VLOOKUP(AZ35,'[1]【記載例】シフト記号表（勤務時間帯）'!$C$6:$L$47,10,FALSE))</f>
        <v/>
      </c>
      <c r="BA36" s="1897" t="str">
        <f>IF(BA35="","",VLOOKUP(BA35,'[1]【記載例】シフト記号表（勤務時間帯）'!$C$6:$L$47,10,FALSE))</f>
        <v/>
      </c>
      <c r="BB36" s="1943">
        <f>IF($BE$3="４週",SUM(W36:AX36),IF($BE$3="暦月",SUM(W36:BA36),""))</f>
        <v>159.99999999999997</v>
      </c>
      <c r="BC36" s="1951"/>
      <c r="BD36" s="1960">
        <f>IF($BE$3="４週",BB36/4,IF($BE$3="暦月",(BB36/($BE$8/7)),""))</f>
        <v>39.999999999999993</v>
      </c>
      <c r="BE36" s="1951"/>
      <c r="BF36" s="1971"/>
      <c r="BG36" s="1976"/>
      <c r="BH36" s="1976"/>
      <c r="BI36" s="1976"/>
      <c r="BJ36" s="1987"/>
    </row>
    <row r="37" spans="2:62" ht="20.25" customHeight="1">
      <c r="B37" s="1742">
        <f>B35+1</f>
        <v>12</v>
      </c>
      <c r="C37" s="1756" t="s">
        <v>472</v>
      </c>
      <c r="D37" s="1767"/>
      <c r="E37" s="1774"/>
      <c r="F37" s="1779"/>
      <c r="G37" s="1774"/>
      <c r="H37" s="1779"/>
      <c r="I37" s="1788" t="s">
        <v>751</v>
      </c>
      <c r="J37" s="1802"/>
      <c r="K37" s="1808" t="s">
        <v>811</v>
      </c>
      <c r="L37" s="1824"/>
      <c r="M37" s="1824"/>
      <c r="N37" s="1767"/>
      <c r="O37" s="1831" t="s">
        <v>943</v>
      </c>
      <c r="P37" s="1836"/>
      <c r="Q37" s="1836"/>
      <c r="R37" s="1836"/>
      <c r="S37" s="1847"/>
      <c r="T37" s="1857" t="s">
        <v>770</v>
      </c>
      <c r="U37" s="1864"/>
      <c r="V37" s="1875"/>
      <c r="W37" s="1886"/>
      <c r="X37" s="1898"/>
      <c r="Y37" s="1898" t="s">
        <v>836</v>
      </c>
      <c r="Z37" s="1898" t="s">
        <v>836</v>
      </c>
      <c r="AA37" s="1898" t="s">
        <v>836</v>
      </c>
      <c r="AB37" s="1898" t="s">
        <v>836</v>
      </c>
      <c r="AC37" s="1913" t="s">
        <v>836</v>
      </c>
      <c r="AD37" s="1886"/>
      <c r="AE37" s="1898"/>
      <c r="AF37" s="1898" t="s">
        <v>836</v>
      </c>
      <c r="AG37" s="1898" t="s">
        <v>836</v>
      </c>
      <c r="AH37" s="1898" t="s">
        <v>836</v>
      </c>
      <c r="AI37" s="1898" t="s">
        <v>836</v>
      </c>
      <c r="AJ37" s="1913" t="s">
        <v>836</v>
      </c>
      <c r="AK37" s="1886"/>
      <c r="AL37" s="1898"/>
      <c r="AM37" s="1898" t="s">
        <v>836</v>
      </c>
      <c r="AN37" s="1898" t="s">
        <v>836</v>
      </c>
      <c r="AO37" s="1898" t="s">
        <v>836</v>
      </c>
      <c r="AP37" s="1898" t="s">
        <v>836</v>
      </c>
      <c r="AQ37" s="1913" t="s">
        <v>836</v>
      </c>
      <c r="AR37" s="1886"/>
      <c r="AS37" s="1898"/>
      <c r="AT37" s="1898" t="s">
        <v>836</v>
      </c>
      <c r="AU37" s="1898" t="s">
        <v>836</v>
      </c>
      <c r="AV37" s="1898" t="s">
        <v>836</v>
      </c>
      <c r="AW37" s="1898" t="s">
        <v>836</v>
      </c>
      <c r="AX37" s="1913" t="s">
        <v>836</v>
      </c>
      <c r="AY37" s="1886"/>
      <c r="AZ37" s="1898"/>
      <c r="BA37" s="1937"/>
      <c r="BB37" s="1944"/>
      <c r="BC37" s="1952"/>
      <c r="BD37" s="1961"/>
      <c r="BE37" s="1967"/>
      <c r="BF37" s="1972"/>
      <c r="BG37" s="1977"/>
      <c r="BH37" s="1977"/>
      <c r="BI37" s="1977"/>
      <c r="BJ37" s="1988"/>
    </row>
    <row r="38" spans="2:62" ht="20.25" customHeight="1">
      <c r="B38" s="1743"/>
      <c r="C38" s="1755"/>
      <c r="D38" s="1766"/>
      <c r="E38" s="1774"/>
      <c r="F38" s="1779" t="str">
        <f>C37</f>
        <v>訪問介護員</v>
      </c>
      <c r="G38" s="1774"/>
      <c r="H38" s="1779" t="str">
        <f>I37</f>
        <v>A</v>
      </c>
      <c r="I38" s="1787"/>
      <c r="J38" s="1801"/>
      <c r="K38" s="1807"/>
      <c r="L38" s="1823"/>
      <c r="M38" s="1823"/>
      <c r="N38" s="1766"/>
      <c r="O38" s="1831"/>
      <c r="P38" s="1836"/>
      <c r="Q38" s="1836"/>
      <c r="R38" s="1836"/>
      <c r="S38" s="1847"/>
      <c r="T38" s="1856" t="s">
        <v>128</v>
      </c>
      <c r="U38" s="1863"/>
      <c r="V38" s="1874"/>
      <c r="W38" s="1885" t="str">
        <f>IF(W37="","",VLOOKUP(W37,'[1]【記載例】シフト記号表（勤務時間帯）'!$C$6:$L$47,10,FALSE))</f>
        <v/>
      </c>
      <c r="X38" s="1897" t="str">
        <f>IF(X37="","",VLOOKUP(X37,'[1]【記載例】シフト記号表（勤務時間帯）'!$C$6:$L$47,10,FALSE))</f>
        <v/>
      </c>
      <c r="Y38" s="1897">
        <f>IF(Y37="","",VLOOKUP(Y37,'[1]【記載例】シフト記号表（勤務時間帯）'!$C$6:$L$47,10,FALSE))</f>
        <v>7.9999999999999964</v>
      </c>
      <c r="Z38" s="1897">
        <f>IF(Z37="","",VLOOKUP(Z37,'[1]【記載例】シフト記号表（勤務時間帯）'!$C$6:$L$47,10,FALSE))</f>
        <v>7.9999999999999964</v>
      </c>
      <c r="AA38" s="1897">
        <f>IF(AA37="","",VLOOKUP(AA37,'[1]【記載例】シフト記号表（勤務時間帯）'!$C$6:$L$47,10,FALSE))</f>
        <v>7.9999999999999964</v>
      </c>
      <c r="AB38" s="1897">
        <f>IF(AB37="","",VLOOKUP(AB37,'[1]【記載例】シフト記号表（勤務時間帯）'!$C$6:$L$47,10,FALSE))</f>
        <v>7.9999999999999964</v>
      </c>
      <c r="AC38" s="1912">
        <f>IF(AC37="","",VLOOKUP(AC37,'[1]【記載例】シフト記号表（勤務時間帯）'!$C$6:$L$47,10,FALSE))</f>
        <v>7.9999999999999964</v>
      </c>
      <c r="AD38" s="1885" t="str">
        <f>IF(AD37="","",VLOOKUP(AD37,'[1]【記載例】シフト記号表（勤務時間帯）'!$C$6:$L$47,10,FALSE))</f>
        <v/>
      </c>
      <c r="AE38" s="1897" t="str">
        <f>IF(AE37="","",VLOOKUP(AE37,'[1]【記載例】シフト記号表（勤務時間帯）'!$C$6:$L$47,10,FALSE))</f>
        <v/>
      </c>
      <c r="AF38" s="1897">
        <f>IF(AF37="","",VLOOKUP(AF37,'[1]【記載例】シフト記号表（勤務時間帯）'!$C$6:$L$47,10,FALSE))</f>
        <v>7.9999999999999964</v>
      </c>
      <c r="AG38" s="1897">
        <f>IF(AG37="","",VLOOKUP(AG37,'[1]【記載例】シフト記号表（勤務時間帯）'!$C$6:$L$47,10,FALSE))</f>
        <v>7.9999999999999964</v>
      </c>
      <c r="AH38" s="1897">
        <f>IF(AH37="","",VLOOKUP(AH37,'[1]【記載例】シフト記号表（勤務時間帯）'!$C$6:$L$47,10,FALSE))</f>
        <v>7.9999999999999964</v>
      </c>
      <c r="AI38" s="1897">
        <f>IF(AI37="","",VLOOKUP(AI37,'[1]【記載例】シフト記号表（勤務時間帯）'!$C$6:$L$47,10,FALSE))</f>
        <v>7.9999999999999964</v>
      </c>
      <c r="AJ38" s="1912">
        <f>IF(AJ37="","",VLOOKUP(AJ37,'[1]【記載例】シフト記号表（勤務時間帯）'!$C$6:$L$47,10,FALSE))</f>
        <v>7.9999999999999964</v>
      </c>
      <c r="AK38" s="1885" t="str">
        <f>IF(AK37="","",VLOOKUP(AK37,'[1]【記載例】シフト記号表（勤務時間帯）'!$C$6:$L$47,10,FALSE))</f>
        <v/>
      </c>
      <c r="AL38" s="1897" t="str">
        <f>IF(AL37="","",VLOOKUP(AL37,'[1]【記載例】シフト記号表（勤務時間帯）'!$C$6:$L$47,10,FALSE))</f>
        <v/>
      </c>
      <c r="AM38" s="1897">
        <f>IF(AM37="","",VLOOKUP(AM37,'[1]【記載例】シフト記号表（勤務時間帯）'!$C$6:$L$47,10,FALSE))</f>
        <v>7.9999999999999964</v>
      </c>
      <c r="AN38" s="1897">
        <f>IF(AN37="","",VLOOKUP(AN37,'[1]【記載例】シフト記号表（勤務時間帯）'!$C$6:$L$47,10,FALSE))</f>
        <v>7.9999999999999964</v>
      </c>
      <c r="AO38" s="1897">
        <f>IF(AO37="","",VLOOKUP(AO37,'[1]【記載例】シフト記号表（勤務時間帯）'!$C$6:$L$47,10,FALSE))</f>
        <v>7.9999999999999964</v>
      </c>
      <c r="AP38" s="1897">
        <f>IF(AP37="","",VLOOKUP(AP37,'[1]【記載例】シフト記号表（勤務時間帯）'!$C$6:$L$47,10,FALSE))</f>
        <v>7.9999999999999964</v>
      </c>
      <c r="AQ38" s="1912">
        <f>IF(AQ37="","",VLOOKUP(AQ37,'[1]【記載例】シフト記号表（勤務時間帯）'!$C$6:$L$47,10,FALSE))</f>
        <v>7.9999999999999964</v>
      </c>
      <c r="AR38" s="1885" t="str">
        <f>IF(AR37="","",VLOOKUP(AR37,'[1]【記載例】シフト記号表（勤務時間帯）'!$C$6:$L$47,10,FALSE))</f>
        <v/>
      </c>
      <c r="AS38" s="1897" t="str">
        <f>IF(AS37="","",VLOOKUP(AS37,'[1]【記載例】シフト記号表（勤務時間帯）'!$C$6:$L$47,10,FALSE))</f>
        <v/>
      </c>
      <c r="AT38" s="1897">
        <f>IF(AT37="","",VLOOKUP(AT37,'[1]【記載例】シフト記号表（勤務時間帯）'!$C$6:$L$47,10,FALSE))</f>
        <v>7.9999999999999964</v>
      </c>
      <c r="AU38" s="1897">
        <f>IF(AU37="","",VLOOKUP(AU37,'[1]【記載例】シフト記号表（勤務時間帯）'!$C$6:$L$47,10,FALSE))</f>
        <v>7.9999999999999964</v>
      </c>
      <c r="AV38" s="1897">
        <f>IF(AV37="","",VLOOKUP(AV37,'[1]【記載例】シフト記号表（勤務時間帯）'!$C$6:$L$47,10,FALSE))</f>
        <v>7.9999999999999964</v>
      </c>
      <c r="AW38" s="1897">
        <f>IF(AW37="","",VLOOKUP(AW37,'[1]【記載例】シフト記号表（勤務時間帯）'!$C$6:$L$47,10,FALSE))</f>
        <v>7.9999999999999964</v>
      </c>
      <c r="AX38" s="1912">
        <f>IF(AX37="","",VLOOKUP(AX37,'[1]【記載例】シフト記号表（勤務時間帯）'!$C$6:$L$47,10,FALSE))</f>
        <v>7.9999999999999964</v>
      </c>
      <c r="AY38" s="1885" t="str">
        <f>IF(AY37="","",VLOOKUP(AY37,'[1]【記載例】シフト記号表（勤務時間帯）'!$C$6:$L$47,10,FALSE))</f>
        <v/>
      </c>
      <c r="AZ38" s="1897" t="str">
        <f>IF(AZ37="","",VLOOKUP(AZ37,'[1]【記載例】シフト記号表（勤務時間帯）'!$C$6:$L$47,10,FALSE))</f>
        <v/>
      </c>
      <c r="BA38" s="1897" t="str">
        <f>IF(BA37="","",VLOOKUP(BA37,'[1]【記載例】シフト記号表（勤務時間帯）'!$C$6:$L$47,10,FALSE))</f>
        <v/>
      </c>
      <c r="BB38" s="1943">
        <f>IF($BE$3="４週",SUM(W38:AX38),IF($BE$3="暦月",SUM(W38:BA38),""))</f>
        <v>159.99999999999997</v>
      </c>
      <c r="BC38" s="1951"/>
      <c r="BD38" s="1960">
        <f>IF($BE$3="４週",BB38/4,IF($BE$3="暦月",(BB38/($BE$8/7)),""))</f>
        <v>39.999999999999993</v>
      </c>
      <c r="BE38" s="1951"/>
      <c r="BF38" s="1971"/>
      <c r="BG38" s="1976"/>
      <c r="BH38" s="1976"/>
      <c r="BI38" s="1976"/>
      <c r="BJ38" s="1987"/>
    </row>
    <row r="39" spans="2:62" ht="20.25" customHeight="1">
      <c r="B39" s="1742">
        <f>B37+1</f>
        <v>13</v>
      </c>
      <c r="C39" s="1756" t="s">
        <v>472</v>
      </c>
      <c r="D39" s="1767"/>
      <c r="E39" s="1774"/>
      <c r="F39" s="1779"/>
      <c r="G39" s="1774"/>
      <c r="H39" s="1779"/>
      <c r="I39" s="1788" t="s">
        <v>751</v>
      </c>
      <c r="J39" s="1802"/>
      <c r="K39" s="1808" t="s">
        <v>806</v>
      </c>
      <c r="L39" s="1824"/>
      <c r="M39" s="1824"/>
      <c r="N39" s="1767"/>
      <c r="O39" s="1831" t="s">
        <v>822</v>
      </c>
      <c r="P39" s="1836"/>
      <c r="Q39" s="1836"/>
      <c r="R39" s="1836"/>
      <c r="S39" s="1847"/>
      <c r="T39" s="1857" t="s">
        <v>770</v>
      </c>
      <c r="U39" s="1864"/>
      <c r="V39" s="1875"/>
      <c r="W39" s="1886"/>
      <c r="X39" s="1898"/>
      <c r="Y39" s="1898" t="s">
        <v>836</v>
      </c>
      <c r="Z39" s="1898" t="s">
        <v>836</v>
      </c>
      <c r="AA39" s="1898" t="s">
        <v>836</v>
      </c>
      <c r="AB39" s="1898" t="s">
        <v>836</v>
      </c>
      <c r="AC39" s="1913" t="s">
        <v>836</v>
      </c>
      <c r="AD39" s="1886"/>
      <c r="AE39" s="1898"/>
      <c r="AF39" s="1898" t="s">
        <v>836</v>
      </c>
      <c r="AG39" s="1898" t="s">
        <v>836</v>
      </c>
      <c r="AH39" s="1898" t="s">
        <v>836</v>
      </c>
      <c r="AI39" s="1898" t="s">
        <v>836</v>
      </c>
      <c r="AJ39" s="1913" t="s">
        <v>836</v>
      </c>
      <c r="AK39" s="1886"/>
      <c r="AL39" s="1898"/>
      <c r="AM39" s="1898" t="s">
        <v>836</v>
      </c>
      <c r="AN39" s="1898" t="s">
        <v>836</v>
      </c>
      <c r="AO39" s="1898" t="s">
        <v>836</v>
      </c>
      <c r="AP39" s="1898" t="s">
        <v>836</v>
      </c>
      <c r="AQ39" s="1913" t="s">
        <v>836</v>
      </c>
      <c r="AR39" s="1886"/>
      <c r="AS39" s="1898"/>
      <c r="AT39" s="1898" t="s">
        <v>836</v>
      </c>
      <c r="AU39" s="1898" t="s">
        <v>836</v>
      </c>
      <c r="AV39" s="1898" t="s">
        <v>836</v>
      </c>
      <c r="AW39" s="1898" t="s">
        <v>836</v>
      </c>
      <c r="AX39" s="1913" t="s">
        <v>836</v>
      </c>
      <c r="AY39" s="1886"/>
      <c r="AZ39" s="1898"/>
      <c r="BA39" s="1937"/>
      <c r="BB39" s="1944"/>
      <c r="BC39" s="1952"/>
      <c r="BD39" s="1961"/>
      <c r="BE39" s="1967"/>
      <c r="BF39" s="1972"/>
      <c r="BG39" s="1977"/>
      <c r="BH39" s="1977"/>
      <c r="BI39" s="1977"/>
      <c r="BJ39" s="1988"/>
    </row>
    <row r="40" spans="2:62" ht="20.25" customHeight="1">
      <c r="B40" s="1743"/>
      <c r="C40" s="1755"/>
      <c r="D40" s="1766"/>
      <c r="E40" s="1774"/>
      <c r="F40" s="1779" t="str">
        <f>C39</f>
        <v>訪問介護員</v>
      </c>
      <c r="G40" s="1774"/>
      <c r="H40" s="1779" t="str">
        <f>I39</f>
        <v>A</v>
      </c>
      <c r="I40" s="1787"/>
      <c r="J40" s="1801"/>
      <c r="K40" s="1807"/>
      <c r="L40" s="1823"/>
      <c r="M40" s="1823"/>
      <c r="N40" s="1766"/>
      <c r="O40" s="1831"/>
      <c r="P40" s="1836"/>
      <c r="Q40" s="1836"/>
      <c r="R40" s="1836"/>
      <c r="S40" s="1847"/>
      <c r="T40" s="1856" t="s">
        <v>128</v>
      </c>
      <c r="U40" s="1863"/>
      <c r="V40" s="1874"/>
      <c r="W40" s="1885" t="str">
        <f>IF(W39="","",VLOOKUP(W39,'[1]【記載例】シフト記号表（勤務時間帯）'!$C$6:$L$47,10,FALSE))</f>
        <v/>
      </c>
      <c r="X40" s="1897" t="str">
        <f>IF(X39="","",VLOOKUP(X39,'[1]【記載例】シフト記号表（勤務時間帯）'!$C$6:$L$47,10,FALSE))</f>
        <v/>
      </c>
      <c r="Y40" s="1897">
        <f>IF(Y39="","",VLOOKUP(Y39,'[1]【記載例】シフト記号表（勤務時間帯）'!$C$6:$L$47,10,FALSE))</f>
        <v>7.9999999999999964</v>
      </c>
      <c r="Z40" s="1897">
        <f>IF(Z39="","",VLOOKUP(Z39,'[1]【記載例】シフト記号表（勤務時間帯）'!$C$6:$L$47,10,FALSE))</f>
        <v>7.9999999999999964</v>
      </c>
      <c r="AA40" s="1897">
        <f>IF(AA39="","",VLOOKUP(AA39,'[1]【記載例】シフト記号表（勤務時間帯）'!$C$6:$L$47,10,FALSE))</f>
        <v>7.9999999999999964</v>
      </c>
      <c r="AB40" s="1897">
        <f>IF(AB39="","",VLOOKUP(AB39,'[1]【記載例】シフト記号表（勤務時間帯）'!$C$6:$L$47,10,FALSE))</f>
        <v>7.9999999999999964</v>
      </c>
      <c r="AC40" s="1912">
        <f>IF(AC39="","",VLOOKUP(AC39,'[1]【記載例】シフト記号表（勤務時間帯）'!$C$6:$L$47,10,FALSE))</f>
        <v>7.9999999999999964</v>
      </c>
      <c r="AD40" s="1885" t="str">
        <f>IF(AD39="","",VLOOKUP(AD39,'[1]【記載例】シフト記号表（勤務時間帯）'!$C$6:$L$47,10,FALSE))</f>
        <v/>
      </c>
      <c r="AE40" s="1897" t="str">
        <f>IF(AE39="","",VLOOKUP(AE39,'[1]【記載例】シフト記号表（勤務時間帯）'!$C$6:$L$47,10,FALSE))</f>
        <v/>
      </c>
      <c r="AF40" s="1897">
        <f>IF(AF39="","",VLOOKUP(AF39,'[1]【記載例】シフト記号表（勤務時間帯）'!$C$6:$L$47,10,FALSE))</f>
        <v>7.9999999999999964</v>
      </c>
      <c r="AG40" s="1897">
        <f>IF(AG39="","",VLOOKUP(AG39,'[1]【記載例】シフト記号表（勤務時間帯）'!$C$6:$L$47,10,FALSE))</f>
        <v>7.9999999999999964</v>
      </c>
      <c r="AH40" s="1897">
        <f>IF(AH39="","",VLOOKUP(AH39,'[1]【記載例】シフト記号表（勤務時間帯）'!$C$6:$L$47,10,FALSE))</f>
        <v>7.9999999999999964</v>
      </c>
      <c r="AI40" s="1897">
        <f>IF(AI39="","",VLOOKUP(AI39,'[1]【記載例】シフト記号表（勤務時間帯）'!$C$6:$L$47,10,FALSE))</f>
        <v>7.9999999999999964</v>
      </c>
      <c r="AJ40" s="1912">
        <f>IF(AJ39="","",VLOOKUP(AJ39,'[1]【記載例】シフト記号表（勤務時間帯）'!$C$6:$L$47,10,FALSE))</f>
        <v>7.9999999999999964</v>
      </c>
      <c r="AK40" s="1885" t="str">
        <f>IF(AK39="","",VLOOKUP(AK39,'[1]【記載例】シフト記号表（勤務時間帯）'!$C$6:$L$47,10,FALSE))</f>
        <v/>
      </c>
      <c r="AL40" s="1897" t="str">
        <f>IF(AL39="","",VLOOKUP(AL39,'[1]【記載例】シフト記号表（勤務時間帯）'!$C$6:$L$47,10,FALSE))</f>
        <v/>
      </c>
      <c r="AM40" s="1897">
        <f>IF(AM39="","",VLOOKUP(AM39,'[1]【記載例】シフト記号表（勤務時間帯）'!$C$6:$L$47,10,FALSE))</f>
        <v>7.9999999999999964</v>
      </c>
      <c r="AN40" s="1897">
        <f>IF(AN39="","",VLOOKUP(AN39,'[1]【記載例】シフト記号表（勤務時間帯）'!$C$6:$L$47,10,FALSE))</f>
        <v>7.9999999999999964</v>
      </c>
      <c r="AO40" s="1897">
        <f>IF(AO39="","",VLOOKUP(AO39,'[1]【記載例】シフト記号表（勤務時間帯）'!$C$6:$L$47,10,FALSE))</f>
        <v>7.9999999999999964</v>
      </c>
      <c r="AP40" s="1897">
        <f>IF(AP39="","",VLOOKUP(AP39,'[1]【記載例】シフト記号表（勤務時間帯）'!$C$6:$L$47,10,FALSE))</f>
        <v>7.9999999999999964</v>
      </c>
      <c r="AQ40" s="1912">
        <f>IF(AQ39="","",VLOOKUP(AQ39,'[1]【記載例】シフト記号表（勤務時間帯）'!$C$6:$L$47,10,FALSE))</f>
        <v>7.9999999999999964</v>
      </c>
      <c r="AR40" s="1885" t="str">
        <f>IF(AR39="","",VLOOKUP(AR39,'[1]【記載例】シフト記号表（勤務時間帯）'!$C$6:$L$47,10,FALSE))</f>
        <v/>
      </c>
      <c r="AS40" s="1897" t="str">
        <f>IF(AS39="","",VLOOKUP(AS39,'[1]【記載例】シフト記号表（勤務時間帯）'!$C$6:$L$47,10,FALSE))</f>
        <v/>
      </c>
      <c r="AT40" s="1897">
        <f>IF(AT39="","",VLOOKUP(AT39,'[1]【記載例】シフト記号表（勤務時間帯）'!$C$6:$L$47,10,FALSE))</f>
        <v>7.9999999999999964</v>
      </c>
      <c r="AU40" s="1897">
        <f>IF(AU39="","",VLOOKUP(AU39,'[1]【記載例】シフト記号表（勤務時間帯）'!$C$6:$L$47,10,FALSE))</f>
        <v>7.9999999999999964</v>
      </c>
      <c r="AV40" s="1897">
        <f>IF(AV39="","",VLOOKUP(AV39,'[1]【記載例】シフト記号表（勤務時間帯）'!$C$6:$L$47,10,FALSE))</f>
        <v>7.9999999999999964</v>
      </c>
      <c r="AW40" s="1897">
        <f>IF(AW39="","",VLOOKUP(AW39,'[1]【記載例】シフト記号表（勤務時間帯）'!$C$6:$L$47,10,FALSE))</f>
        <v>7.9999999999999964</v>
      </c>
      <c r="AX40" s="1912">
        <f>IF(AX39="","",VLOOKUP(AX39,'[1]【記載例】シフト記号表（勤務時間帯）'!$C$6:$L$47,10,FALSE))</f>
        <v>7.9999999999999964</v>
      </c>
      <c r="AY40" s="1885" t="str">
        <f>IF(AY39="","",VLOOKUP(AY39,'[1]【記載例】シフト記号表（勤務時間帯）'!$C$6:$L$47,10,FALSE))</f>
        <v/>
      </c>
      <c r="AZ40" s="1897" t="str">
        <f>IF(AZ39="","",VLOOKUP(AZ39,'[1]【記載例】シフト記号表（勤務時間帯）'!$C$6:$L$47,10,FALSE))</f>
        <v/>
      </c>
      <c r="BA40" s="1897" t="str">
        <f>IF(BA39="","",VLOOKUP(BA39,'[1]【記載例】シフト記号表（勤務時間帯）'!$C$6:$L$47,10,FALSE))</f>
        <v/>
      </c>
      <c r="BB40" s="1943">
        <f>IF($BE$3="４週",SUM(W40:AX40),IF($BE$3="暦月",SUM(W40:BA40),""))</f>
        <v>159.99999999999997</v>
      </c>
      <c r="BC40" s="1951"/>
      <c r="BD40" s="1960">
        <f>IF($BE$3="４週",BB40/4,IF($BE$3="暦月",(BB40/($BE$8/7)),""))</f>
        <v>39.999999999999993</v>
      </c>
      <c r="BE40" s="1951"/>
      <c r="BF40" s="1971"/>
      <c r="BG40" s="1976"/>
      <c r="BH40" s="1976"/>
      <c r="BI40" s="1976"/>
      <c r="BJ40" s="1987"/>
    </row>
    <row r="41" spans="2:62" ht="20.25" customHeight="1">
      <c r="B41" s="1742">
        <f>B39+1</f>
        <v>14</v>
      </c>
      <c r="C41" s="1756" t="s">
        <v>472</v>
      </c>
      <c r="D41" s="1767"/>
      <c r="E41" s="1774"/>
      <c r="F41" s="1779"/>
      <c r="G41" s="1774"/>
      <c r="H41" s="1779"/>
      <c r="I41" s="1788" t="s">
        <v>751</v>
      </c>
      <c r="J41" s="1802"/>
      <c r="K41" s="1808" t="s">
        <v>806</v>
      </c>
      <c r="L41" s="1824"/>
      <c r="M41" s="1824"/>
      <c r="N41" s="1767"/>
      <c r="O41" s="1831" t="s">
        <v>945</v>
      </c>
      <c r="P41" s="1836"/>
      <c r="Q41" s="1836"/>
      <c r="R41" s="1836"/>
      <c r="S41" s="1847"/>
      <c r="T41" s="1857" t="s">
        <v>770</v>
      </c>
      <c r="U41" s="1864"/>
      <c r="V41" s="1875"/>
      <c r="W41" s="1886"/>
      <c r="X41" s="1898"/>
      <c r="Y41" s="1898" t="s">
        <v>836</v>
      </c>
      <c r="Z41" s="1898" t="s">
        <v>836</v>
      </c>
      <c r="AA41" s="1898" t="s">
        <v>836</v>
      </c>
      <c r="AB41" s="1898" t="s">
        <v>836</v>
      </c>
      <c r="AC41" s="1913" t="s">
        <v>836</v>
      </c>
      <c r="AD41" s="1886"/>
      <c r="AE41" s="1898"/>
      <c r="AF41" s="1898" t="s">
        <v>836</v>
      </c>
      <c r="AG41" s="1898" t="s">
        <v>836</v>
      </c>
      <c r="AH41" s="1898" t="s">
        <v>836</v>
      </c>
      <c r="AI41" s="1898" t="s">
        <v>836</v>
      </c>
      <c r="AJ41" s="1913" t="s">
        <v>836</v>
      </c>
      <c r="AK41" s="1886"/>
      <c r="AL41" s="1898"/>
      <c r="AM41" s="1898" t="s">
        <v>836</v>
      </c>
      <c r="AN41" s="1898" t="s">
        <v>836</v>
      </c>
      <c r="AO41" s="1898" t="s">
        <v>836</v>
      </c>
      <c r="AP41" s="1898" t="s">
        <v>836</v>
      </c>
      <c r="AQ41" s="1913" t="s">
        <v>836</v>
      </c>
      <c r="AR41" s="1886"/>
      <c r="AS41" s="1898"/>
      <c r="AT41" s="1898" t="s">
        <v>836</v>
      </c>
      <c r="AU41" s="1898" t="s">
        <v>836</v>
      </c>
      <c r="AV41" s="1898" t="s">
        <v>836</v>
      </c>
      <c r="AW41" s="1898" t="s">
        <v>836</v>
      </c>
      <c r="AX41" s="1913" t="s">
        <v>836</v>
      </c>
      <c r="AY41" s="1886"/>
      <c r="AZ41" s="1898"/>
      <c r="BA41" s="1937"/>
      <c r="BB41" s="1944"/>
      <c r="BC41" s="1952"/>
      <c r="BD41" s="1961"/>
      <c r="BE41" s="1967"/>
      <c r="BF41" s="1972"/>
      <c r="BG41" s="1977"/>
      <c r="BH41" s="1977"/>
      <c r="BI41" s="1977"/>
      <c r="BJ41" s="1988"/>
    </row>
    <row r="42" spans="2:62" ht="20.25" customHeight="1">
      <c r="B42" s="1743"/>
      <c r="C42" s="1755"/>
      <c r="D42" s="1766"/>
      <c r="E42" s="1774"/>
      <c r="F42" s="1779" t="str">
        <f>C41</f>
        <v>訪問介護員</v>
      </c>
      <c r="G42" s="1774"/>
      <c r="H42" s="1779" t="str">
        <f>I41</f>
        <v>A</v>
      </c>
      <c r="I42" s="1787"/>
      <c r="J42" s="1801"/>
      <c r="K42" s="1807"/>
      <c r="L42" s="1823"/>
      <c r="M42" s="1823"/>
      <c r="N42" s="1766"/>
      <c r="O42" s="1831"/>
      <c r="P42" s="1836"/>
      <c r="Q42" s="1836"/>
      <c r="R42" s="1836"/>
      <c r="S42" s="1847"/>
      <c r="T42" s="1856" t="s">
        <v>128</v>
      </c>
      <c r="U42" s="1863"/>
      <c r="V42" s="1874"/>
      <c r="W42" s="1885" t="str">
        <f>IF(W41="","",VLOOKUP(W41,'[1]【記載例】シフト記号表（勤務時間帯）'!$C$6:$L$47,10,FALSE))</f>
        <v/>
      </c>
      <c r="X42" s="1897" t="str">
        <f>IF(X41="","",VLOOKUP(X41,'[1]【記載例】シフト記号表（勤務時間帯）'!$C$6:$L$47,10,FALSE))</f>
        <v/>
      </c>
      <c r="Y42" s="1897">
        <f>IF(Y41="","",VLOOKUP(Y41,'[1]【記載例】シフト記号表（勤務時間帯）'!$C$6:$L$47,10,FALSE))</f>
        <v>7.9999999999999964</v>
      </c>
      <c r="Z42" s="1897">
        <f>IF(Z41="","",VLOOKUP(Z41,'[1]【記載例】シフト記号表（勤務時間帯）'!$C$6:$L$47,10,FALSE))</f>
        <v>7.9999999999999964</v>
      </c>
      <c r="AA42" s="1897">
        <f>IF(AA41="","",VLOOKUP(AA41,'[1]【記載例】シフト記号表（勤務時間帯）'!$C$6:$L$47,10,FALSE))</f>
        <v>7.9999999999999964</v>
      </c>
      <c r="AB42" s="1897">
        <f>IF(AB41="","",VLOOKUP(AB41,'[1]【記載例】シフト記号表（勤務時間帯）'!$C$6:$L$47,10,FALSE))</f>
        <v>7.9999999999999964</v>
      </c>
      <c r="AC42" s="1912">
        <f>IF(AC41="","",VLOOKUP(AC41,'[1]【記載例】シフト記号表（勤務時間帯）'!$C$6:$L$47,10,FALSE))</f>
        <v>7.9999999999999964</v>
      </c>
      <c r="AD42" s="1885" t="str">
        <f>IF(AD41="","",VLOOKUP(AD41,'[1]【記載例】シフト記号表（勤務時間帯）'!$C$6:$L$47,10,FALSE))</f>
        <v/>
      </c>
      <c r="AE42" s="1897" t="str">
        <f>IF(AE41="","",VLOOKUP(AE41,'[1]【記載例】シフト記号表（勤務時間帯）'!$C$6:$L$47,10,FALSE))</f>
        <v/>
      </c>
      <c r="AF42" s="1897">
        <f>IF(AF41="","",VLOOKUP(AF41,'[1]【記載例】シフト記号表（勤務時間帯）'!$C$6:$L$47,10,FALSE))</f>
        <v>7.9999999999999964</v>
      </c>
      <c r="AG42" s="1897">
        <f>IF(AG41="","",VLOOKUP(AG41,'[1]【記載例】シフト記号表（勤務時間帯）'!$C$6:$L$47,10,FALSE))</f>
        <v>7.9999999999999964</v>
      </c>
      <c r="AH42" s="1897">
        <f>IF(AH41="","",VLOOKUP(AH41,'[1]【記載例】シフト記号表（勤務時間帯）'!$C$6:$L$47,10,FALSE))</f>
        <v>7.9999999999999964</v>
      </c>
      <c r="AI42" s="1897">
        <f>IF(AI41="","",VLOOKUP(AI41,'[1]【記載例】シフト記号表（勤務時間帯）'!$C$6:$L$47,10,FALSE))</f>
        <v>7.9999999999999964</v>
      </c>
      <c r="AJ42" s="1912">
        <f>IF(AJ41="","",VLOOKUP(AJ41,'[1]【記載例】シフト記号表（勤務時間帯）'!$C$6:$L$47,10,FALSE))</f>
        <v>7.9999999999999964</v>
      </c>
      <c r="AK42" s="1885" t="str">
        <f>IF(AK41="","",VLOOKUP(AK41,'[1]【記載例】シフト記号表（勤務時間帯）'!$C$6:$L$47,10,FALSE))</f>
        <v/>
      </c>
      <c r="AL42" s="1897" t="str">
        <f>IF(AL41="","",VLOOKUP(AL41,'[1]【記載例】シフト記号表（勤務時間帯）'!$C$6:$L$47,10,FALSE))</f>
        <v/>
      </c>
      <c r="AM42" s="1897">
        <f>IF(AM41="","",VLOOKUP(AM41,'[1]【記載例】シフト記号表（勤務時間帯）'!$C$6:$L$47,10,FALSE))</f>
        <v>7.9999999999999964</v>
      </c>
      <c r="AN42" s="1897">
        <f>IF(AN41="","",VLOOKUP(AN41,'[1]【記載例】シフト記号表（勤務時間帯）'!$C$6:$L$47,10,FALSE))</f>
        <v>7.9999999999999964</v>
      </c>
      <c r="AO42" s="1897">
        <f>IF(AO41="","",VLOOKUP(AO41,'[1]【記載例】シフト記号表（勤務時間帯）'!$C$6:$L$47,10,FALSE))</f>
        <v>7.9999999999999964</v>
      </c>
      <c r="AP42" s="1897">
        <f>IF(AP41="","",VLOOKUP(AP41,'[1]【記載例】シフト記号表（勤務時間帯）'!$C$6:$L$47,10,FALSE))</f>
        <v>7.9999999999999964</v>
      </c>
      <c r="AQ42" s="1912">
        <f>IF(AQ41="","",VLOOKUP(AQ41,'[1]【記載例】シフト記号表（勤務時間帯）'!$C$6:$L$47,10,FALSE))</f>
        <v>7.9999999999999964</v>
      </c>
      <c r="AR42" s="1885" t="str">
        <f>IF(AR41="","",VLOOKUP(AR41,'[1]【記載例】シフト記号表（勤務時間帯）'!$C$6:$L$47,10,FALSE))</f>
        <v/>
      </c>
      <c r="AS42" s="1897" t="str">
        <f>IF(AS41="","",VLOOKUP(AS41,'[1]【記載例】シフト記号表（勤務時間帯）'!$C$6:$L$47,10,FALSE))</f>
        <v/>
      </c>
      <c r="AT42" s="1897">
        <f>IF(AT41="","",VLOOKUP(AT41,'[1]【記載例】シフト記号表（勤務時間帯）'!$C$6:$L$47,10,FALSE))</f>
        <v>7.9999999999999964</v>
      </c>
      <c r="AU42" s="1897">
        <f>IF(AU41="","",VLOOKUP(AU41,'[1]【記載例】シフト記号表（勤務時間帯）'!$C$6:$L$47,10,FALSE))</f>
        <v>7.9999999999999964</v>
      </c>
      <c r="AV42" s="1897">
        <f>IF(AV41="","",VLOOKUP(AV41,'[1]【記載例】シフト記号表（勤務時間帯）'!$C$6:$L$47,10,FALSE))</f>
        <v>7.9999999999999964</v>
      </c>
      <c r="AW42" s="1897">
        <f>IF(AW41="","",VLOOKUP(AW41,'[1]【記載例】シフト記号表（勤務時間帯）'!$C$6:$L$47,10,FALSE))</f>
        <v>7.9999999999999964</v>
      </c>
      <c r="AX42" s="1912">
        <f>IF(AX41="","",VLOOKUP(AX41,'[1]【記載例】シフト記号表（勤務時間帯）'!$C$6:$L$47,10,FALSE))</f>
        <v>7.9999999999999964</v>
      </c>
      <c r="AY42" s="1885" t="str">
        <f>IF(AY41="","",VLOOKUP(AY41,'[1]【記載例】シフト記号表（勤務時間帯）'!$C$6:$L$47,10,FALSE))</f>
        <v/>
      </c>
      <c r="AZ42" s="1897" t="str">
        <f>IF(AZ41="","",VLOOKUP(AZ41,'[1]【記載例】シフト記号表（勤務時間帯）'!$C$6:$L$47,10,FALSE))</f>
        <v/>
      </c>
      <c r="BA42" s="1897" t="str">
        <f>IF(BA41="","",VLOOKUP(BA41,'[1]【記載例】シフト記号表（勤務時間帯）'!$C$6:$L$47,10,FALSE))</f>
        <v/>
      </c>
      <c r="BB42" s="1943">
        <f>IF($BE$3="４週",SUM(W42:AX42),IF($BE$3="暦月",SUM(W42:BA42),""))</f>
        <v>159.99999999999997</v>
      </c>
      <c r="BC42" s="1951"/>
      <c r="BD42" s="1960">
        <f>IF($BE$3="４週",BB42/4,IF($BE$3="暦月",(BB42/($BE$8/7)),""))</f>
        <v>39.999999999999993</v>
      </c>
      <c r="BE42" s="1951"/>
      <c r="BF42" s="1971"/>
      <c r="BG42" s="1976"/>
      <c r="BH42" s="1976"/>
      <c r="BI42" s="1976"/>
      <c r="BJ42" s="1987"/>
    </row>
    <row r="43" spans="2:62" ht="20.25" customHeight="1">
      <c r="B43" s="1742">
        <f>B41+1</f>
        <v>15</v>
      </c>
      <c r="C43" s="1756" t="s">
        <v>472</v>
      </c>
      <c r="D43" s="1767"/>
      <c r="E43" s="1774"/>
      <c r="F43" s="1779"/>
      <c r="G43" s="1774"/>
      <c r="H43" s="1779"/>
      <c r="I43" s="1788" t="s">
        <v>751</v>
      </c>
      <c r="J43" s="1802"/>
      <c r="K43" s="1808" t="s">
        <v>809</v>
      </c>
      <c r="L43" s="1824"/>
      <c r="M43" s="1824"/>
      <c r="N43" s="1767"/>
      <c r="O43" s="1831" t="s">
        <v>522</v>
      </c>
      <c r="P43" s="1836"/>
      <c r="Q43" s="1836"/>
      <c r="R43" s="1836"/>
      <c r="S43" s="1847"/>
      <c r="T43" s="1857" t="s">
        <v>770</v>
      </c>
      <c r="U43" s="1864"/>
      <c r="V43" s="1875"/>
      <c r="W43" s="1886" t="s">
        <v>836</v>
      </c>
      <c r="X43" s="1898" t="s">
        <v>836</v>
      </c>
      <c r="Y43" s="1898"/>
      <c r="Z43" s="1898" t="s">
        <v>836</v>
      </c>
      <c r="AA43" s="1898" t="s">
        <v>836</v>
      </c>
      <c r="AB43" s="1898"/>
      <c r="AC43" s="1913" t="s">
        <v>836</v>
      </c>
      <c r="AD43" s="1886" t="s">
        <v>836</v>
      </c>
      <c r="AE43" s="1898" t="s">
        <v>836</v>
      </c>
      <c r="AF43" s="1898"/>
      <c r="AG43" s="1898" t="s">
        <v>836</v>
      </c>
      <c r="AH43" s="1898" t="s">
        <v>836</v>
      </c>
      <c r="AI43" s="1898"/>
      <c r="AJ43" s="1913" t="s">
        <v>836</v>
      </c>
      <c r="AK43" s="1886" t="s">
        <v>836</v>
      </c>
      <c r="AL43" s="1898" t="s">
        <v>836</v>
      </c>
      <c r="AM43" s="1898"/>
      <c r="AN43" s="1898" t="s">
        <v>836</v>
      </c>
      <c r="AO43" s="1898" t="s">
        <v>836</v>
      </c>
      <c r="AP43" s="1898"/>
      <c r="AQ43" s="1913" t="s">
        <v>836</v>
      </c>
      <c r="AR43" s="1886" t="s">
        <v>836</v>
      </c>
      <c r="AS43" s="1898" t="s">
        <v>836</v>
      </c>
      <c r="AT43" s="1898"/>
      <c r="AU43" s="1898" t="s">
        <v>836</v>
      </c>
      <c r="AV43" s="1898" t="s">
        <v>836</v>
      </c>
      <c r="AW43" s="1898"/>
      <c r="AX43" s="1913" t="s">
        <v>836</v>
      </c>
      <c r="AY43" s="1886"/>
      <c r="AZ43" s="1898"/>
      <c r="BA43" s="1937"/>
      <c r="BB43" s="1944"/>
      <c r="BC43" s="1952"/>
      <c r="BD43" s="1961"/>
      <c r="BE43" s="1967"/>
      <c r="BF43" s="1972"/>
      <c r="BG43" s="1977"/>
      <c r="BH43" s="1977"/>
      <c r="BI43" s="1977"/>
      <c r="BJ43" s="1988"/>
    </row>
    <row r="44" spans="2:62" ht="20.25" customHeight="1">
      <c r="B44" s="1743"/>
      <c r="C44" s="1755"/>
      <c r="D44" s="1766"/>
      <c r="E44" s="1774"/>
      <c r="F44" s="1779" t="str">
        <f>C43</f>
        <v>訪問介護員</v>
      </c>
      <c r="G44" s="1774"/>
      <c r="H44" s="1779" t="str">
        <f>I43</f>
        <v>A</v>
      </c>
      <c r="I44" s="1787"/>
      <c r="J44" s="1801"/>
      <c r="K44" s="1807"/>
      <c r="L44" s="1823"/>
      <c r="M44" s="1823"/>
      <c r="N44" s="1766"/>
      <c r="O44" s="1831"/>
      <c r="P44" s="1836"/>
      <c r="Q44" s="1836"/>
      <c r="R44" s="1836"/>
      <c r="S44" s="1847"/>
      <c r="T44" s="1856" t="s">
        <v>128</v>
      </c>
      <c r="U44" s="1863"/>
      <c r="V44" s="1874"/>
      <c r="W44" s="1885">
        <f>IF(W43="","",VLOOKUP(W43,'[1]【記載例】シフト記号表（勤務時間帯）'!$C$6:$L$47,10,FALSE))</f>
        <v>7.9999999999999964</v>
      </c>
      <c r="X44" s="1897">
        <f>IF(X43="","",VLOOKUP(X43,'[1]【記載例】シフト記号表（勤務時間帯）'!$C$6:$L$47,10,FALSE))</f>
        <v>7.9999999999999964</v>
      </c>
      <c r="Y44" s="1897" t="str">
        <f>IF(Y43="","",VLOOKUP(Y43,'[1]【記載例】シフト記号表（勤務時間帯）'!$C$6:$L$47,10,FALSE))</f>
        <v/>
      </c>
      <c r="Z44" s="1897">
        <f>IF(Z43="","",VLOOKUP(Z43,'[1]【記載例】シフト記号表（勤務時間帯）'!$C$6:$L$47,10,FALSE))</f>
        <v>7.9999999999999964</v>
      </c>
      <c r="AA44" s="1897">
        <f>IF(AA43="","",VLOOKUP(AA43,'[1]【記載例】シフト記号表（勤務時間帯）'!$C$6:$L$47,10,FALSE))</f>
        <v>7.9999999999999964</v>
      </c>
      <c r="AB44" s="1897" t="str">
        <f>IF(AB43="","",VLOOKUP(AB43,'[1]【記載例】シフト記号表（勤務時間帯）'!$C$6:$L$47,10,FALSE))</f>
        <v/>
      </c>
      <c r="AC44" s="1912">
        <f>IF(AC43="","",VLOOKUP(AC43,'[1]【記載例】シフト記号表（勤務時間帯）'!$C$6:$L$47,10,FALSE))</f>
        <v>7.9999999999999964</v>
      </c>
      <c r="AD44" s="1885">
        <f>IF(AD43="","",VLOOKUP(AD43,'[1]【記載例】シフト記号表（勤務時間帯）'!$C$6:$L$47,10,FALSE))</f>
        <v>7.9999999999999964</v>
      </c>
      <c r="AE44" s="1897">
        <f>IF(AE43="","",VLOOKUP(AE43,'[1]【記載例】シフト記号表（勤務時間帯）'!$C$6:$L$47,10,FALSE))</f>
        <v>7.9999999999999964</v>
      </c>
      <c r="AF44" s="1897" t="str">
        <f>IF(AF43="","",VLOOKUP(AF43,'[1]【記載例】シフト記号表（勤務時間帯）'!$C$6:$L$47,10,FALSE))</f>
        <v/>
      </c>
      <c r="AG44" s="1897">
        <f>IF(AG43="","",VLOOKUP(AG43,'[1]【記載例】シフト記号表（勤務時間帯）'!$C$6:$L$47,10,FALSE))</f>
        <v>7.9999999999999964</v>
      </c>
      <c r="AH44" s="1897">
        <f>IF(AH43="","",VLOOKUP(AH43,'[1]【記載例】シフト記号表（勤務時間帯）'!$C$6:$L$47,10,FALSE))</f>
        <v>7.9999999999999964</v>
      </c>
      <c r="AI44" s="1897" t="str">
        <f>IF(AI43="","",VLOOKUP(AI43,'[1]【記載例】シフト記号表（勤務時間帯）'!$C$6:$L$47,10,FALSE))</f>
        <v/>
      </c>
      <c r="AJ44" s="1912">
        <f>IF(AJ43="","",VLOOKUP(AJ43,'[1]【記載例】シフト記号表（勤務時間帯）'!$C$6:$L$47,10,FALSE))</f>
        <v>7.9999999999999964</v>
      </c>
      <c r="AK44" s="1885">
        <f>IF(AK43="","",VLOOKUP(AK43,'[1]【記載例】シフト記号表（勤務時間帯）'!$C$6:$L$47,10,FALSE))</f>
        <v>7.9999999999999964</v>
      </c>
      <c r="AL44" s="1897">
        <f>IF(AL43="","",VLOOKUP(AL43,'[1]【記載例】シフト記号表（勤務時間帯）'!$C$6:$L$47,10,FALSE))</f>
        <v>7.9999999999999964</v>
      </c>
      <c r="AM44" s="1897" t="str">
        <f>IF(AM43="","",VLOOKUP(AM43,'[1]【記載例】シフト記号表（勤務時間帯）'!$C$6:$L$47,10,FALSE))</f>
        <v/>
      </c>
      <c r="AN44" s="1897">
        <f>IF(AN43="","",VLOOKUP(AN43,'[1]【記載例】シフト記号表（勤務時間帯）'!$C$6:$L$47,10,FALSE))</f>
        <v>7.9999999999999964</v>
      </c>
      <c r="AO44" s="1897">
        <f>IF(AO43="","",VLOOKUP(AO43,'[1]【記載例】シフト記号表（勤務時間帯）'!$C$6:$L$47,10,FALSE))</f>
        <v>7.9999999999999964</v>
      </c>
      <c r="AP44" s="1897" t="str">
        <f>IF(AP43="","",VLOOKUP(AP43,'[1]【記載例】シフト記号表（勤務時間帯）'!$C$6:$L$47,10,FALSE))</f>
        <v/>
      </c>
      <c r="AQ44" s="1912">
        <f>IF(AQ43="","",VLOOKUP(AQ43,'[1]【記載例】シフト記号表（勤務時間帯）'!$C$6:$L$47,10,FALSE))</f>
        <v>7.9999999999999964</v>
      </c>
      <c r="AR44" s="1885">
        <f>IF(AR43="","",VLOOKUP(AR43,'[1]【記載例】シフト記号表（勤務時間帯）'!$C$6:$L$47,10,FALSE))</f>
        <v>7.9999999999999964</v>
      </c>
      <c r="AS44" s="1897">
        <f>IF(AS43="","",VLOOKUP(AS43,'[1]【記載例】シフト記号表（勤務時間帯）'!$C$6:$L$47,10,FALSE))</f>
        <v>7.9999999999999964</v>
      </c>
      <c r="AT44" s="1897" t="str">
        <f>IF(AT43="","",VLOOKUP(AT43,'[1]【記載例】シフト記号表（勤務時間帯）'!$C$6:$L$47,10,FALSE))</f>
        <v/>
      </c>
      <c r="AU44" s="1897">
        <f>IF(AU43="","",VLOOKUP(AU43,'[1]【記載例】シフト記号表（勤務時間帯）'!$C$6:$L$47,10,FALSE))</f>
        <v>7.9999999999999964</v>
      </c>
      <c r="AV44" s="1897">
        <f>IF(AV43="","",VLOOKUP(AV43,'[1]【記載例】シフト記号表（勤務時間帯）'!$C$6:$L$47,10,FALSE))</f>
        <v>7.9999999999999964</v>
      </c>
      <c r="AW44" s="1897" t="str">
        <f>IF(AW43="","",VLOOKUP(AW43,'[1]【記載例】シフト記号表（勤務時間帯）'!$C$6:$L$47,10,FALSE))</f>
        <v/>
      </c>
      <c r="AX44" s="1912">
        <f>IF(AX43="","",VLOOKUP(AX43,'[1]【記載例】シフト記号表（勤務時間帯）'!$C$6:$L$47,10,FALSE))</f>
        <v>7.9999999999999964</v>
      </c>
      <c r="AY44" s="1885" t="str">
        <f>IF(AY43="","",VLOOKUP(AY43,'[1]【記載例】シフト記号表（勤務時間帯）'!$C$6:$L$47,10,FALSE))</f>
        <v/>
      </c>
      <c r="AZ44" s="1897" t="str">
        <f>IF(AZ43="","",VLOOKUP(AZ43,'[1]【記載例】シフト記号表（勤務時間帯）'!$C$6:$L$47,10,FALSE))</f>
        <v/>
      </c>
      <c r="BA44" s="1897" t="str">
        <f>IF(BA43="","",VLOOKUP(BA43,'[1]【記載例】シフト記号表（勤務時間帯）'!$C$6:$L$47,10,FALSE))</f>
        <v/>
      </c>
      <c r="BB44" s="1943">
        <f>IF($BE$3="４週",SUM(W44:AX44),IF($BE$3="暦月",SUM(W44:BA44),""))</f>
        <v>159.99999999999997</v>
      </c>
      <c r="BC44" s="1951"/>
      <c r="BD44" s="1960">
        <f>IF($BE$3="４週",BB44/4,IF($BE$3="暦月",(BB44/($BE$8/7)),""))</f>
        <v>39.999999999999993</v>
      </c>
      <c r="BE44" s="1951"/>
      <c r="BF44" s="1971"/>
      <c r="BG44" s="1976"/>
      <c r="BH44" s="1976"/>
      <c r="BI44" s="1976"/>
      <c r="BJ44" s="1987"/>
    </row>
    <row r="45" spans="2:62" ht="20.25" customHeight="1">
      <c r="B45" s="1742">
        <f>B43+1</f>
        <v>16</v>
      </c>
      <c r="C45" s="1756" t="s">
        <v>472</v>
      </c>
      <c r="D45" s="1767"/>
      <c r="E45" s="1774"/>
      <c r="F45" s="1779"/>
      <c r="G45" s="1774"/>
      <c r="H45" s="1779"/>
      <c r="I45" s="1788" t="s">
        <v>751</v>
      </c>
      <c r="J45" s="1802"/>
      <c r="K45" s="1808" t="s">
        <v>806</v>
      </c>
      <c r="L45" s="1824"/>
      <c r="M45" s="1824"/>
      <c r="N45" s="1767"/>
      <c r="O45" s="1831" t="s">
        <v>25</v>
      </c>
      <c r="P45" s="1836"/>
      <c r="Q45" s="1836"/>
      <c r="R45" s="1836"/>
      <c r="S45" s="1847"/>
      <c r="T45" s="1857" t="s">
        <v>770</v>
      </c>
      <c r="U45" s="1864"/>
      <c r="V45" s="1875"/>
      <c r="W45" s="1886" t="s">
        <v>836</v>
      </c>
      <c r="X45" s="1898" t="s">
        <v>836</v>
      </c>
      <c r="Y45" s="1898"/>
      <c r="Z45" s="1898" t="s">
        <v>836</v>
      </c>
      <c r="AA45" s="1898" t="s">
        <v>836</v>
      </c>
      <c r="AB45" s="1898"/>
      <c r="AC45" s="1913" t="s">
        <v>836</v>
      </c>
      <c r="AD45" s="1886" t="s">
        <v>836</v>
      </c>
      <c r="AE45" s="1898" t="s">
        <v>836</v>
      </c>
      <c r="AF45" s="1898"/>
      <c r="AG45" s="1898" t="s">
        <v>836</v>
      </c>
      <c r="AH45" s="1898" t="s">
        <v>836</v>
      </c>
      <c r="AI45" s="1898"/>
      <c r="AJ45" s="1913" t="s">
        <v>836</v>
      </c>
      <c r="AK45" s="1886" t="s">
        <v>836</v>
      </c>
      <c r="AL45" s="1898" t="s">
        <v>836</v>
      </c>
      <c r="AM45" s="1898"/>
      <c r="AN45" s="1898" t="s">
        <v>836</v>
      </c>
      <c r="AO45" s="1898" t="s">
        <v>836</v>
      </c>
      <c r="AP45" s="1898"/>
      <c r="AQ45" s="1913" t="s">
        <v>836</v>
      </c>
      <c r="AR45" s="1886" t="s">
        <v>836</v>
      </c>
      <c r="AS45" s="1898" t="s">
        <v>836</v>
      </c>
      <c r="AT45" s="1898"/>
      <c r="AU45" s="1898" t="s">
        <v>836</v>
      </c>
      <c r="AV45" s="1898" t="s">
        <v>836</v>
      </c>
      <c r="AW45" s="1898"/>
      <c r="AX45" s="1913" t="s">
        <v>836</v>
      </c>
      <c r="AY45" s="1886"/>
      <c r="AZ45" s="1898"/>
      <c r="BA45" s="1937"/>
      <c r="BB45" s="1944"/>
      <c r="BC45" s="1952"/>
      <c r="BD45" s="1961"/>
      <c r="BE45" s="1967"/>
      <c r="BF45" s="1972"/>
      <c r="BG45" s="1977"/>
      <c r="BH45" s="1977"/>
      <c r="BI45" s="1977"/>
      <c r="BJ45" s="1988"/>
    </row>
    <row r="46" spans="2:62" ht="20.25" customHeight="1">
      <c r="B46" s="1743"/>
      <c r="C46" s="1755"/>
      <c r="D46" s="1766"/>
      <c r="E46" s="1774"/>
      <c r="F46" s="1779" t="str">
        <f>C45</f>
        <v>訪問介護員</v>
      </c>
      <c r="G46" s="1774"/>
      <c r="H46" s="1779" t="str">
        <f>I45</f>
        <v>A</v>
      </c>
      <c r="I46" s="1787"/>
      <c r="J46" s="1801"/>
      <c r="K46" s="1807"/>
      <c r="L46" s="1823"/>
      <c r="M46" s="1823"/>
      <c r="N46" s="1766"/>
      <c r="O46" s="1831"/>
      <c r="P46" s="1836"/>
      <c r="Q46" s="1836"/>
      <c r="R46" s="1836"/>
      <c r="S46" s="1847"/>
      <c r="T46" s="1856" t="s">
        <v>128</v>
      </c>
      <c r="U46" s="1863"/>
      <c r="V46" s="1874"/>
      <c r="W46" s="1885">
        <f>IF(W45="","",VLOOKUP(W45,'[1]【記載例】シフト記号表（勤務時間帯）'!$C$6:$L$47,10,FALSE))</f>
        <v>7.9999999999999964</v>
      </c>
      <c r="X46" s="1897">
        <f>IF(X45="","",VLOOKUP(X45,'[1]【記載例】シフト記号表（勤務時間帯）'!$C$6:$L$47,10,FALSE))</f>
        <v>7.9999999999999964</v>
      </c>
      <c r="Y46" s="1897" t="str">
        <f>IF(Y45="","",VLOOKUP(Y45,'[1]【記載例】シフト記号表（勤務時間帯）'!$C$6:$L$47,10,FALSE))</f>
        <v/>
      </c>
      <c r="Z46" s="1897">
        <f>IF(Z45="","",VLOOKUP(Z45,'[1]【記載例】シフト記号表（勤務時間帯）'!$C$6:$L$47,10,FALSE))</f>
        <v>7.9999999999999964</v>
      </c>
      <c r="AA46" s="1897">
        <f>IF(AA45="","",VLOOKUP(AA45,'[1]【記載例】シフト記号表（勤務時間帯）'!$C$6:$L$47,10,FALSE))</f>
        <v>7.9999999999999964</v>
      </c>
      <c r="AB46" s="1897" t="str">
        <f>IF(AB45="","",VLOOKUP(AB45,'[1]【記載例】シフト記号表（勤務時間帯）'!$C$6:$L$47,10,FALSE))</f>
        <v/>
      </c>
      <c r="AC46" s="1912">
        <f>IF(AC45="","",VLOOKUP(AC45,'[1]【記載例】シフト記号表（勤務時間帯）'!$C$6:$L$47,10,FALSE))</f>
        <v>7.9999999999999964</v>
      </c>
      <c r="AD46" s="1885">
        <f>IF(AD45="","",VLOOKUP(AD45,'[1]【記載例】シフト記号表（勤務時間帯）'!$C$6:$L$47,10,FALSE))</f>
        <v>7.9999999999999964</v>
      </c>
      <c r="AE46" s="1897">
        <f>IF(AE45="","",VLOOKUP(AE45,'[1]【記載例】シフト記号表（勤務時間帯）'!$C$6:$L$47,10,FALSE))</f>
        <v>7.9999999999999964</v>
      </c>
      <c r="AF46" s="1897" t="str">
        <f>IF(AF45="","",VLOOKUP(AF45,'[1]【記載例】シフト記号表（勤務時間帯）'!$C$6:$L$47,10,FALSE))</f>
        <v/>
      </c>
      <c r="AG46" s="1897">
        <f>IF(AG45="","",VLOOKUP(AG45,'[1]【記載例】シフト記号表（勤務時間帯）'!$C$6:$L$47,10,FALSE))</f>
        <v>7.9999999999999964</v>
      </c>
      <c r="AH46" s="1897">
        <f>IF(AH45="","",VLOOKUP(AH45,'[1]【記載例】シフト記号表（勤務時間帯）'!$C$6:$L$47,10,FALSE))</f>
        <v>7.9999999999999964</v>
      </c>
      <c r="AI46" s="1897" t="str">
        <f>IF(AI45="","",VLOOKUP(AI45,'[1]【記載例】シフト記号表（勤務時間帯）'!$C$6:$L$47,10,FALSE))</f>
        <v/>
      </c>
      <c r="AJ46" s="1912">
        <f>IF(AJ45="","",VLOOKUP(AJ45,'[1]【記載例】シフト記号表（勤務時間帯）'!$C$6:$L$47,10,FALSE))</f>
        <v>7.9999999999999964</v>
      </c>
      <c r="AK46" s="1885">
        <f>IF(AK45="","",VLOOKUP(AK45,'[1]【記載例】シフト記号表（勤務時間帯）'!$C$6:$L$47,10,FALSE))</f>
        <v>7.9999999999999964</v>
      </c>
      <c r="AL46" s="1897">
        <f>IF(AL45="","",VLOOKUP(AL45,'[1]【記載例】シフト記号表（勤務時間帯）'!$C$6:$L$47,10,FALSE))</f>
        <v>7.9999999999999964</v>
      </c>
      <c r="AM46" s="1897" t="str">
        <f>IF(AM45="","",VLOOKUP(AM45,'[1]【記載例】シフト記号表（勤務時間帯）'!$C$6:$L$47,10,FALSE))</f>
        <v/>
      </c>
      <c r="AN46" s="1897">
        <f>IF(AN45="","",VLOOKUP(AN45,'[1]【記載例】シフト記号表（勤務時間帯）'!$C$6:$L$47,10,FALSE))</f>
        <v>7.9999999999999964</v>
      </c>
      <c r="AO46" s="1897">
        <f>IF(AO45="","",VLOOKUP(AO45,'[1]【記載例】シフト記号表（勤務時間帯）'!$C$6:$L$47,10,FALSE))</f>
        <v>7.9999999999999964</v>
      </c>
      <c r="AP46" s="1897" t="str">
        <f>IF(AP45="","",VLOOKUP(AP45,'[1]【記載例】シフト記号表（勤務時間帯）'!$C$6:$L$47,10,FALSE))</f>
        <v/>
      </c>
      <c r="AQ46" s="1912">
        <f>IF(AQ45="","",VLOOKUP(AQ45,'[1]【記載例】シフト記号表（勤務時間帯）'!$C$6:$L$47,10,FALSE))</f>
        <v>7.9999999999999964</v>
      </c>
      <c r="AR46" s="1885">
        <f>IF(AR45="","",VLOOKUP(AR45,'[1]【記載例】シフト記号表（勤務時間帯）'!$C$6:$L$47,10,FALSE))</f>
        <v>7.9999999999999964</v>
      </c>
      <c r="AS46" s="1897">
        <f>IF(AS45="","",VLOOKUP(AS45,'[1]【記載例】シフト記号表（勤務時間帯）'!$C$6:$L$47,10,FALSE))</f>
        <v>7.9999999999999964</v>
      </c>
      <c r="AT46" s="1897" t="str">
        <f>IF(AT45="","",VLOOKUP(AT45,'[1]【記載例】シフト記号表（勤務時間帯）'!$C$6:$L$47,10,FALSE))</f>
        <v/>
      </c>
      <c r="AU46" s="1897">
        <f>IF(AU45="","",VLOOKUP(AU45,'[1]【記載例】シフト記号表（勤務時間帯）'!$C$6:$L$47,10,FALSE))</f>
        <v>7.9999999999999964</v>
      </c>
      <c r="AV46" s="1897">
        <f>IF(AV45="","",VLOOKUP(AV45,'[1]【記載例】シフト記号表（勤務時間帯）'!$C$6:$L$47,10,FALSE))</f>
        <v>7.9999999999999964</v>
      </c>
      <c r="AW46" s="1897" t="str">
        <f>IF(AW45="","",VLOOKUP(AW45,'[1]【記載例】シフト記号表（勤務時間帯）'!$C$6:$L$47,10,FALSE))</f>
        <v/>
      </c>
      <c r="AX46" s="1912">
        <f>IF(AX45="","",VLOOKUP(AX45,'[1]【記載例】シフト記号表（勤務時間帯）'!$C$6:$L$47,10,FALSE))</f>
        <v>7.9999999999999964</v>
      </c>
      <c r="AY46" s="1885" t="str">
        <f>IF(AY45="","",VLOOKUP(AY45,'[1]【記載例】シフト記号表（勤務時間帯）'!$C$6:$L$47,10,FALSE))</f>
        <v/>
      </c>
      <c r="AZ46" s="1897" t="str">
        <f>IF(AZ45="","",VLOOKUP(AZ45,'[1]【記載例】シフト記号表（勤務時間帯）'!$C$6:$L$47,10,FALSE))</f>
        <v/>
      </c>
      <c r="BA46" s="1897" t="str">
        <f>IF(BA45="","",VLOOKUP(BA45,'[1]【記載例】シフト記号表（勤務時間帯）'!$C$6:$L$47,10,FALSE))</f>
        <v/>
      </c>
      <c r="BB46" s="1943">
        <f>IF($BE$3="４週",SUM(W46:AX46),IF($BE$3="暦月",SUM(W46:BA46),""))</f>
        <v>159.99999999999997</v>
      </c>
      <c r="BC46" s="1951"/>
      <c r="BD46" s="1960">
        <f>IF($BE$3="４週",BB46/4,IF($BE$3="暦月",(BB46/($BE$8/7)),""))</f>
        <v>39.999999999999993</v>
      </c>
      <c r="BE46" s="1951"/>
      <c r="BF46" s="1971"/>
      <c r="BG46" s="1976"/>
      <c r="BH46" s="1976"/>
      <c r="BI46" s="1976"/>
      <c r="BJ46" s="1987"/>
    </row>
    <row r="47" spans="2:62" ht="20.25" customHeight="1">
      <c r="B47" s="1742">
        <f>B45+1</f>
        <v>17</v>
      </c>
      <c r="C47" s="1756" t="s">
        <v>472</v>
      </c>
      <c r="D47" s="1767"/>
      <c r="E47" s="1774"/>
      <c r="F47" s="1779"/>
      <c r="G47" s="1774"/>
      <c r="H47" s="1779"/>
      <c r="I47" s="1788" t="s">
        <v>751</v>
      </c>
      <c r="J47" s="1802"/>
      <c r="K47" s="1808" t="s">
        <v>806</v>
      </c>
      <c r="L47" s="1824"/>
      <c r="M47" s="1824"/>
      <c r="N47" s="1767"/>
      <c r="O47" s="1831" t="s">
        <v>419</v>
      </c>
      <c r="P47" s="1836"/>
      <c r="Q47" s="1836"/>
      <c r="R47" s="1836"/>
      <c r="S47" s="1847"/>
      <c r="T47" s="1857" t="s">
        <v>770</v>
      </c>
      <c r="U47" s="1864"/>
      <c r="V47" s="1875"/>
      <c r="W47" s="1886" t="s">
        <v>836</v>
      </c>
      <c r="X47" s="1898" t="s">
        <v>836</v>
      </c>
      <c r="Y47" s="1898"/>
      <c r="Z47" s="1898" t="s">
        <v>836</v>
      </c>
      <c r="AA47" s="1898" t="s">
        <v>836</v>
      </c>
      <c r="AB47" s="1898"/>
      <c r="AC47" s="1913" t="s">
        <v>836</v>
      </c>
      <c r="AD47" s="1886" t="s">
        <v>836</v>
      </c>
      <c r="AE47" s="1898" t="s">
        <v>836</v>
      </c>
      <c r="AF47" s="1898"/>
      <c r="AG47" s="1898" t="s">
        <v>836</v>
      </c>
      <c r="AH47" s="1898" t="s">
        <v>836</v>
      </c>
      <c r="AI47" s="1898"/>
      <c r="AJ47" s="1913" t="s">
        <v>836</v>
      </c>
      <c r="AK47" s="1886" t="s">
        <v>836</v>
      </c>
      <c r="AL47" s="1898" t="s">
        <v>836</v>
      </c>
      <c r="AM47" s="1898"/>
      <c r="AN47" s="1898" t="s">
        <v>836</v>
      </c>
      <c r="AO47" s="1898" t="s">
        <v>836</v>
      </c>
      <c r="AP47" s="1898"/>
      <c r="AQ47" s="1913" t="s">
        <v>836</v>
      </c>
      <c r="AR47" s="1886" t="s">
        <v>836</v>
      </c>
      <c r="AS47" s="1898" t="s">
        <v>836</v>
      </c>
      <c r="AT47" s="1898"/>
      <c r="AU47" s="1898" t="s">
        <v>836</v>
      </c>
      <c r="AV47" s="1898" t="s">
        <v>836</v>
      </c>
      <c r="AW47" s="1898"/>
      <c r="AX47" s="1913" t="s">
        <v>836</v>
      </c>
      <c r="AY47" s="1886"/>
      <c r="AZ47" s="1898"/>
      <c r="BA47" s="1937"/>
      <c r="BB47" s="1944"/>
      <c r="BC47" s="1952"/>
      <c r="BD47" s="1961"/>
      <c r="BE47" s="1967"/>
      <c r="BF47" s="1972"/>
      <c r="BG47" s="1977"/>
      <c r="BH47" s="1977"/>
      <c r="BI47" s="1977"/>
      <c r="BJ47" s="1988"/>
    </row>
    <row r="48" spans="2:62" ht="20.25" customHeight="1">
      <c r="B48" s="1743"/>
      <c r="C48" s="1755"/>
      <c r="D48" s="1766"/>
      <c r="E48" s="1774"/>
      <c r="F48" s="1779" t="str">
        <f>C47</f>
        <v>訪問介護員</v>
      </c>
      <c r="G48" s="1774"/>
      <c r="H48" s="1779" t="str">
        <f>I47</f>
        <v>A</v>
      </c>
      <c r="I48" s="1787"/>
      <c r="J48" s="1801"/>
      <c r="K48" s="1807"/>
      <c r="L48" s="1823"/>
      <c r="M48" s="1823"/>
      <c r="N48" s="1766"/>
      <c r="O48" s="1831"/>
      <c r="P48" s="1836"/>
      <c r="Q48" s="1836"/>
      <c r="R48" s="1836"/>
      <c r="S48" s="1847"/>
      <c r="T48" s="1856" t="s">
        <v>128</v>
      </c>
      <c r="U48" s="1863"/>
      <c r="V48" s="1874"/>
      <c r="W48" s="1885">
        <f>IF(W47="","",VLOOKUP(W47,'[1]【記載例】シフト記号表（勤務時間帯）'!$C$6:$L$47,10,FALSE))</f>
        <v>7.9999999999999964</v>
      </c>
      <c r="X48" s="1897">
        <f>IF(X47="","",VLOOKUP(X47,'[1]【記載例】シフト記号表（勤務時間帯）'!$C$6:$L$47,10,FALSE))</f>
        <v>7.9999999999999964</v>
      </c>
      <c r="Y48" s="1897" t="str">
        <f>IF(Y47="","",VLOOKUP(Y47,'[1]【記載例】シフト記号表（勤務時間帯）'!$C$6:$L$47,10,FALSE))</f>
        <v/>
      </c>
      <c r="Z48" s="1897">
        <f>IF(Z47="","",VLOOKUP(Z47,'[1]【記載例】シフト記号表（勤務時間帯）'!$C$6:$L$47,10,FALSE))</f>
        <v>7.9999999999999964</v>
      </c>
      <c r="AA48" s="1897">
        <f>IF(AA47="","",VLOOKUP(AA47,'[1]【記載例】シフト記号表（勤務時間帯）'!$C$6:$L$47,10,FALSE))</f>
        <v>7.9999999999999964</v>
      </c>
      <c r="AB48" s="1897" t="str">
        <f>IF(AB47="","",VLOOKUP(AB47,'[1]【記載例】シフト記号表（勤務時間帯）'!$C$6:$L$47,10,FALSE))</f>
        <v/>
      </c>
      <c r="AC48" s="1912">
        <f>IF(AC47="","",VLOOKUP(AC47,'[1]【記載例】シフト記号表（勤務時間帯）'!$C$6:$L$47,10,FALSE))</f>
        <v>7.9999999999999964</v>
      </c>
      <c r="AD48" s="1885">
        <f>IF(AD47="","",VLOOKUP(AD47,'[1]【記載例】シフト記号表（勤務時間帯）'!$C$6:$L$47,10,FALSE))</f>
        <v>7.9999999999999964</v>
      </c>
      <c r="AE48" s="1897">
        <f>IF(AE47="","",VLOOKUP(AE47,'[1]【記載例】シフト記号表（勤務時間帯）'!$C$6:$L$47,10,FALSE))</f>
        <v>7.9999999999999964</v>
      </c>
      <c r="AF48" s="1897" t="str">
        <f>IF(AF47="","",VLOOKUP(AF47,'[1]【記載例】シフト記号表（勤務時間帯）'!$C$6:$L$47,10,FALSE))</f>
        <v/>
      </c>
      <c r="AG48" s="1897">
        <f>IF(AG47="","",VLOOKUP(AG47,'[1]【記載例】シフト記号表（勤務時間帯）'!$C$6:$L$47,10,FALSE))</f>
        <v>7.9999999999999964</v>
      </c>
      <c r="AH48" s="1897">
        <f>IF(AH47="","",VLOOKUP(AH47,'[1]【記載例】シフト記号表（勤務時間帯）'!$C$6:$L$47,10,FALSE))</f>
        <v>7.9999999999999964</v>
      </c>
      <c r="AI48" s="1897" t="str">
        <f>IF(AI47="","",VLOOKUP(AI47,'[1]【記載例】シフト記号表（勤務時間帯）'!$C$6:$L$47,10,FALSE))</f>
        <v/>
      </c>
      <c r="AJ48" s="1912">
        <f>IF(AJ47="","",VLOOKUP(AJ47,'[1]【記載例】シフト記号表（勤務時間帯）'!$C$6:$L$47,10,FALSE))</f>
        <v>7.9999999999999964</v>
      </c>
      <c r="AK48" s="1885">
        <f>IF(AK47="","",VLOOKUP(AK47,'[1]【記載例】シフト記号表（勤務時間帯）'!$C$6:$L$47,10,FALSE))</f>
        <v>7.9999999999999964</v>
      </c>
      <c r="AL48" s="1897">
        <f>IF(AL47="","",VLOOKUP(AL47,'[1]【記載例】シフト記号表（勤務時間帯）'!$C$6:$L$47,10,FALSE))</f>
        <v>7.9999999999999964</v>
      </c>
      <c r="AM48" s="1897" t="str">
        <f>IF(AM47="","",VLOOKUP(AM47,'[1]【記載例】シフト記号表（勤務時間帯）'!$C$6:$L$47,10,FALSE))</f>
        <v/>
      </c>
      <c r="AN48" s="1897">
        <f>IF(AN47="","",VLOOKUP(AN47,'[1]【記載例】シフト記号表（勤務時間帯）'!$C$6:$L$47,10,FALSE))</f>
        <v>7.9999999999999964</v>
      </c>
      <c r="AO48" s="1897">
        <f>IF(AO47="","",VLOOKUP(AO47,'[1]【記載例】シフト記号表（勤務時間帯）'!$C$6:$L$47,10,FALSE))</f>
        <v>7.9999999999999964</v>
      </c>
      <c r="AP48" s="1897" t="str">
        <f>IF(AP47="","",VLOOKUP(AP47,'[1]【記載例】シフト記号表（勤務時間帯）'!$C$6:$L$47,10,FALSE))</f>
        <v/>
      </c>
      <c r="AQ48" s="1912">
        <f>IF(AQ47="","",VLOOKUP(AQ47,'[1]【記載例】シフト記号表（勤務時間帯）'!$C$6:$L$47,10,FALSE))</f>
        <v>7.9999999999999964</v>
      </c>
      <c r="AR48" s="1885">
        <f>IF(AR47="","",VLOOKUP(AR47,'[1]【記載例】シフト記号表（勤務時間帯）'!$C$6:$L$47,10,FALSE))</f>
        <v>7.9999999999999964</v>
      </c>
      <c r="AS48" s="1897">
        <f>IF(AS47="","",VLOOKUP(AS47,'[1]【記載例】シフト記号表（勤務時間帯）'!$C$6:$L$47,10,FALSE))</f>
        <v>7.9999999999999964</v>
      </c>
      <c r="AT48" s="1897" t="str">
        <f>IF(AT47="","",VLOOKUP(AT47,'[1]【記載例】シフト記号表（勤務時間帯）'!$C$6:$L$47,10,FALSE))</f>
        <v/>
      </c>
      <c r="AU48" s="1897">
        <f>IF(AU47="","",VLOOKUP(AU47,'[1]【記載例】シフト記号表（勤務時間帯）'!$C$6:$L$47,10,FALSE))</f>
        <v>7.9999999999999964</v>
      </c>
      <c r="AV48" s="1897">
        <f>IF(AV47="","",VLOOKUP(AV47,'[1]【記載例】シフト記号表（勤務時間帯）'!$C$6:$L$47,10,FALSE))</f>
        <v>7.9999999999999964</v>
      </c>
      <c r="AW48" s="1897" t="str">
        <f>IF(AW47="","",VLOOKUP(AW47,'[1]【記載例】シフト記号表（勤務時間帯）'!$C$6:$L$47,10,FALSE))</f>
        <v/>
      </c>
      <c r="AX48" s="1912">
        <f>IF(AX47="","",VLOOKUP(AX47,'[1]【記載例】シフト記号表（勤務時間帯）'!$C$6:$L$47,10,FALSE))</f>
        <v>7.9999999999999964</v>
      </c>
      <c r="AY48" s="1885" t="str">
        <f>IF(AY47="","",VLOOKUP(AY47,'[1]【記載例】シフト記号表（勤務時間帯）'!$C$6:$L$47,10,FALSE))</f>
        <v/>
      </c>
      <c r="AZ48" s="1897" t="str">
        <f>IF(AZ47="","",VLOOKUP(AZ47,'[1]【記載例】シフト記号表（勤務時間帯）'!$C$6:$L$47,10,FALSE))</f>
        <v/>
      </c>
      <c r="BA48" s="1897" t="str">
        <f>IF(BA47="","",VLOOKUP(BA47,'[1]【記載例】シフト記号表（勤務時間帯）'!$C$6:$L$47,10,FALSE))</f>
        <v/>
      </c>
      <c r="BB48" s="1943">
        <f>IF($BE$3="４週",SUM(W48:AX48),IF($BE$3="暦月",SUM(W48:BA48),""))</f>
        <v>159.99999999999997</v>
      </c>
      <c r="BC48" s="1951"/>
      <c r="BD48" s="1960">
        <f>IF($BE$3="４週",BB48/4,IF($BE$3="暦月",(BB48/($BE$8/7)),""))</f>
        <v>39.999999999999993</v>
      </c>
      <c r="BE48" s="1951"/>
      <c r="BF48" s="1971"/>
      <c r="BG48" s="1976"/>
      <c r="BH48" s="1976"/>
      <c r="BI48" s="1976"/>
      <c r="BJ48" s="1987"/>
    </row>
    <row r="49" spans="2:62" ht="20.25" customHeight="1">
      <c r="B49" s="1742">
        <f>B47+1</f>
        <v>18</v>
      </c>
      <c r="C49" s="1756"/>
      <c r="D49" s="1767"/>
      <c r="E49" s="1774"/>
      <c r="F49" s="1779"/>
      <c r="G49" s="1774"/>
      <c r="H49" s="1779"/>
      <c r="I49" s="1788"/>
      <c r="J49" s="1802"/>
      <c r="K49" s="1808"/>
      <c r="L49" s="1824"/>
      <c r="M49" s="1824"/>
      <c r="N49" s="1767"/>
      <c r="O49" s="1831"/>
      <c r="P49" s="1836"/>
      <c r="Q49" s="1836"/>
      <c r="R49" s="1836"/>
      <c r="S49" s="1847"/>
      <c r="T49" s="1857" t="s">
        <v>770</v>
      </c>
      <c r="U49" s="1864"/>
      <c r="V49" s="1875"/>
      <c r="W49" s="1886"/>
      <c r="X49" s="1898"/>
      <c r="Y49" s="1898"/>
      <c r="Z49" s="1898"/>
      <c r="AA49" s="1898"/>
      <c r="AB49" s="1898"/>
      <c r="AC49" s="1913"/>
      <c r="AD49" s="1886"/>
      <c r="AE49" s="1898"/>
      <c r="AF49" s="1898"/>
      <c r="AG49" s="1898"/>
      <c r="AH49" s="1898"/>
      <c r="AI49" s="1898"/>
      <c r="AJ49" s="1913"/>
      <c r="AK49" s="1886"/>
      <c r="AL49" s="1898"/>
      <c r="AM49" s="1898"/>
      <c r="AN49" s="1898"/>
      <c r="AO49" s="1898"/>
      <c r="AP49" s="1898"/>
      <c r="AQ49" s="1913"/>
      <c r="AR49" s="1886"/>
      <c r="AS49" s="1898"/>
      <c r="AT49" s="1898"/>
      <c r="AU49" s="1898"/>
      <c r="AV49" s="1898"/>
      <c r="AW49" s="1898"/>
      <c r="AX49" s="1913"/>
      <c r="AY49" s="1886"/>
      <c r="AZ49" s="1898"/>
      <c r="BA49" s="1937"/>
      <c r="BB49" s="1944"/>
      <c r="BC49" s="1952"/>
      <c r="BD49" s="1961"/>
      <c r="BE49" s="1967"/>
      <c r="BF49" s="1972"/>
      <c r="BG49" s="1977"/>
      <c r="BH49" s="1977"/>
      <c r="BI49" s="1977"/>
      <c r="BJ49" s="1988"/>
    </row>
    <row r="50" spans="2:62" ht="20.25" customHeight="1">
      <c r="B50" s="1743"/>
      <c r="C50" s="1755"/>
      <c r="D50" s="1766"/>
      <c r="E50" s="1774"/>
      <c r="F50" s="1779">
        <f>C49</f>
        <v>0</v>
      </c>
      <c r="G50" s="1774"/>
      <c r="H50" s="1779">
        <f>I49</f>
        <v>0</v>
      </c>
      <c r="I50" s="1787"/>
      <c r="J50" s="1801"/>
      <c r="K50" s="1807"/>
      <c r="L50" s="1823"/>
      <c r="M50" s="1823"/>
      <c r="N50" s="1766"/>
      <c r="O50" s="1831"/>
      <c r="P50" s="1836"/>
      <c r="Q50" s="1836"/>
      <c r="R50" s="1836"/>
      <c r="S50" s="1847"/>
      <c r="T50" s="1856" t="s">
        <v>128</v>
      </c>
      <c r="U50" s="1863"/>
      <c r="V50" s="1874"/>
      <c r="W50" s="1885" t="str">
        <f>IF(W49="","",VLOOKUP(W49,'[1]【記載例】シフト記号表（勤務時間帯）'!$C$6:$L$47,10,FALSE))</f>
        <v/>
      </c>
      <c r="X50" s="1897" t="str">
        <f>IF(X49="","",VLOOKUP(X49,'[1]【記載例】シフト記号表（勤務時間帯）'!$C$6:$L$47,10,FALSE))</f>
        <v/>
      </c>
      <c r="Y50" s="1897" t="str">
        <f>IF(Y49="","",VLOOKUP(Y49,'[1]【記載例】シフト記号表（勤務時間帯）'!$C$6:$L$47,10,FALSE))</f>
        <v/>
      </c>
      <c r="Z50" s="1897" t="str">
        <f>IF(Z49="","",VLOOKUP(Z49,'[1]【記載例】シフト記号表（勤務時間帯）'!$C$6:$L$47,10,FALSE))</f>
        <v/>
      </c>
      <c r="AA50" s="1897" t="str">
        <f>IF(AA49="","",VLOOKUP(AA49,'[1]【記載例】シフト記号表（勤務時間帯）'!$C$6:$L$47,10,FALSE))</f>
        <v/>
      </c>
      <c r="AB50" s="1897" t="str">
        <f>IF(AB49="","",VLOOKUP(AB49,'[1]【記載例】シフト記号表（勤務時間帯）'!$C$6:$L$47,10,FALSE))</f>
        <v/>
      </c>
      <c r="AC50" s="1912" t="str">
        <f>IF(AC49="","",VLOOKUP(AC49,'[1]【記載例】シフト記号表（勤務時間帯）'!$C$6:$L$47,10,FALSE))</f>
        <v/>
      </c>
      <c r="AD50" s="1885" t="str">
        <f>IF(AD49="","",VLOOKUP(AD49,'[1]【記載例】シフト記号表（勤務時間帯）'!$C$6:$L$47,10,FALSE))</f>
        <v/>
      </c>
      <c r="AE50" s="1897" t="str">
        <f>IF(AE49="","",VLOOKUP(AE49,'[1]【記載例】シフト記号表（勤務時間帯）'!$C$6:$L$47,10,FALSE))</f>
        <v/>
      </c>
      <c r="AF50" s="1897" t="str">
        <f>IF(AF49="","",VLOOKUP(AF49,'[1]【記載例】シフト記号表（勤務時間帯）'!$C$6:$L$47,10,FALSE))</f>
        <v/>
      </c>
      <c r="AG50" s="1897" t="str">
        <f>IF(AG49="","",VLOOKUP(AG49,'[1]【記載例】シフト記号表（勤務時間帯）'!$C$6:$L$47,10,FALSE))</f>
        <v/>
      </c>
      <c r="AH50" s="1897" t="str">
        <f>IF(AH49="","",VLOOKUP(AH49,'[1]【記載例】シフト記号表（勤務時間帯）'!$C$6:$L$47,10,FALSE))</f>
        <v/>
      </c>
      <c r="AI50" s="1897" t="str">
        <f>IF(AI49="","",VLOOKUP(AI49,'[1]【記載例】シフト記号表（勤務時間帯）'!$C$6:$L$47,10,FALSE))</f>
        <v/>
      </c>
      <c r="AJ50" s="1912" t="str">
        <f>IF(AJ49="","",VLOOKUP(AJ49,'[1]【記載例】シフト記号表（勤務時間帯）'!$C$6:$L$47,10,FALSE))</f>
        <v/>
      </c>
      <c r="AK50" s="1885" t="str">
        <f>IF(AK49="","",VLOOKUP(AK49,'[1]【記載例】シフト記号表（勤務時間帯）'!$C$6:$L$47,10,FALSE))</f>
        <v/>
      </c>
      <c r="AL50" s="1897" t="str">
        <f>IF(AL49="","",VLOOKUP(AL49,'[1]【記載例】シフト記号表（勤務時間帯）'!$C$6:$L$47,10,FALSE))</f>
        <v/>
      </c>
      <c r="AM50" s="1897" t="str">
        <f>IF(AM49="","",VLOOKUP(AM49,'[1]【記載例】シフト記号表（勤務時間帯）'!$C$6:$L$47,10,FALSE))</f>
        <v/>
      </c>
      <c r="AN50" s="1897" t="str">
        <f>IF(AN49="","",VLOOKUP(AN49,'[1]【記載例】シフト記号表（勤務時間帯）'!$C$6:$L$47,10,FALSE))</f>
        <v/>
      </c>
      <c r="AO50" s="1897" t="str">
        <f>IF(AO49="","",VLOOKUP(AO49,'[1]【記載例】シフト記号表（勤務時間帯）'!$C$6:$L$47,10,FALSE))</f>
        <v/>
      </c>
      <c r="AP50" s="1897" t="str">
        <f>IF(AP49="","",VLOOKUP(AP49,'[1]【記載例】シフト記号表（勤務時間帯）'!$C$6:$L$47,10,FALSE))</f>
        <v/>
      </c>
      <c r="AQ50" s="1912" t="str">
        <f>IF(AQ49="","",VLOOKUP(AQ49,'[1]【記載例】シフト記号表（勤務時間帯）'!$C$6:$L$47,10,FALSE))</f>
        <v/>
      </c>
      <c r="AR50" s="1885" t="str">
        <f>IF(AR49="","",VLOOKUP(AR49,'[1]【記載例】シフト記号表（勤務時間帯）'!$C$6:$L$47,10,FALSE))</f>
        <v/>
      </c>
      <c r="AS50" s="1897" t="str">
        <f>IF(AS49="","",VLOOKUP(AS49,'[1]【記載例】シフト記号表（勤務時間帯）'!$C$6:$L$47,10,FALSE))</f>
        <v/>
      </c>
      <c r="AT50" s="1897" t="str">
        <f>IF(AT49="","",VLOOKUP(AT49,'[1]【記載例】シフト記号表（勤務時間帯）'!$C$6:$L$47,10,FALSE))</f>
        <v/>
      </c>
      <c r="AU50" s="1897" t="str">
        <f>IF(AU49="","",VLOOKUP(AU49,'[1]【記載例】シフト記号表（勤務時間帯）'!$C$6:$L$47,10,FALSE))</f>
        <v/>
      </c>
      <c r="AV50" s="1897" t="str">
        <f>IF(AV49="","",VLOOKUP(AV49,'[1]【記載例】シフト記号表（勤務時間帯）'!$C$6:$L$47,10,FALSE))</f>
        <v/>
      </c>
      <c r="AW50" s="1897" t="str">
        <f>IF(AW49="","",VLOOKUP(AW49,'[1]【記載例】シフト記号表（勤務時間帯）'!$C$6:$L$47,10,FALSE))</f>
        <v/>
      </c>
      <c r="AX50" s="1912" t="str">
        <f>IF(AX49="","",VLOOKUP(AX49,'[1]【記載例】シフト記号表（勤務時間帯）'!$C$6:$L$47,10,FALSE))</f>
        <v/>
      </c>
      <c r="AY50" s="1885" t="str">
        <f>IF(AY49="","",VLOOKUP(AY49,'[1]【記載例】シフト記号表（勤務時間帯）'!$C$6:$L$47,10,FALSE))</f>
        <v/>
      </c>
      <c r="AZ50" s="1897" t="str">
        <f>IF(AZ49="","",VLOOKUP(AZ49,'[1]【記載例】シフト記号表（勤務時間帯）'!$C$6:$L$47,10,FALSE))</f>
        <v/>
      </c>
      <c r="BA50" s="1897" t="str">
        <f>IF(BA49="","",VLOOKUP(BA49,'[1]【記載例】シフト記号表（勤務時間帯）'!$C$6:$L$47,10,FALSE))</f>
        <v/>
      </c>
      <c r="BB50" s="1943">
        <f>IF($BE$3="４週",SUM(W50:AX50),IF($BE$3="暦月",SUM(W50:BA50),""))</f>
        <v>0</v>
      </c>
      <c r="BC50" s="1951"/>
      <c r="BD50" s="1960">
        <f>IF($BE$3="４週",BB50/4,IF($BE$3="暦月",(BB50/($BE$8/7)),""))</f>
        <v>0</v>
      </c>
      <c r="BE50" s="1951"/>
      <c r="BF50" s="1971"/>
      <c r="BG50" s="1976"/>
      <c r="BH50" s="1976"/>
      <c r="BI50" s="1976"/>
      <c r="BJ50" s="1987"/>
    </row>
    <row r="51" spans="2:62" ht="20.25" customHeight="1">
      <c r="B51" s="1742">
        <f>B49+1</f>
        <v>19</v>
      </c>
      <c r="C51" s="1756"/>
      <c r="D51" s="1767"/>
      <c r="E51" s="1775"/>
      <c r="F51" s="1780"/>
      <c r="G51" s="1775"/>
      <c r="H51" s="1780"/>
      <c r="I51" s="1788"/>
      <c r="J51" s="1802"/>
      <c r="K51" s="1808"/>
      <c r="L51" s="1824"/>
      <c r="M51" s="1824"/>
      <c r="N51" s="1767"/>
      <c r="O51" s="1831"/>
      <c r="P51" s="1836"/>
      <c r="Q51" s="1836"/>
      <c r="R51" s="1836"/>
      <c r="S51" s="1847"/>
      <c r="T51" s="1855" t="s">
        <v>770</v>
      </c>
      <c r="U51" s="1862"/>
      <c r="V51" s="1873"/>
      <c r="W51" s="1886"/>
      <c r="X51" s="1898"/>
      <c r="Y51" s="1898"/>
      <c r="Z51" s="1898"/>
      <c r="AA51" s="1898"/>
      <c r="AB51" s="1898"/>
      <c r="AC51" s="1913"/>
      <c r="AD51" s="1886"/>
      <c r="AE51" s="1898"/>
      <c r="AF51" s="1898"/>
      <c r="AG51" s="1898"/>
      <c r="AH51" s="1898"/>
      <c r="AI51" s="1898"/>
      <c r="AJ51" s="1913"/>
      <c r="AK51" s="1886"/>
      <c r="AL51" s="1898"/>
      <c r="AM51" s="1898"/>
      <c r="AN51" s="1898"/>
      <c r="AO51" s="1898"/>
      <c r="AP51" s="1898"/>
      <c r="AQ51" s="1913"/>
      <c r="AR51" s="1886"/>
      <c r="AS51" s="1898"/>
      <c r="AT51" s="1898"/>
      <c r="AU51" s="1898"/>
      <c r="AV51" s="1898"/>
      <c r="AW51" s="1898"/>
      <c r="AX51" s="1913"/>
      <c r="AY51" s="1886"/>
      <c r="AZ51" s="1898"/>
      <c r="BA51" s="1937"/>
      <c r="BB51" s="1944"/>
      <c r="BC51" s="1952"/>
      <c r="BD51" s="1961"/>
      <c r="BE51" s="1967"/>
      <c r="BF51" s="1972"/>
      <c r="BG51" s="1977"/>
      <c r="BH51" s="1977"/>
      <c r="BI51" s="1977"/>
      <c r="BJ51" s="1988"/>
    </row>
    <row r="52" spans="2:62" ht="20.25" customHeight="1">
      <c r="B52" s="1743"/>
      <c r="C52" s="1755"/>
      <c r="D52" s="1766"/>
      <c r="E52" s="1774"/>
      <c r="F52" s="1779">
        <f>C51</f>
        <v>0</v>
      </c>
      <c r="G52" s="1774"/>
      <c r="H52" s="1779">
        <f>I51</f>
        <v>0</v>
      </c>
      <c r="I52" s="1787"/>
      <c r="J52" s="1801"/>
      <c r="K52" s="1807"/>
      <c r="L52" s="1823"/>
      <c r="M52" s="1823"/>
      <c r="N52" s="1766"/>
      <c r="O52" s="1831"/>
      <c r="P52" s="1836"/>
      <c r="Q52" s="1836"/>
      <c r="R52" s="1836"/>
      <c r="S52" s="1847"/>
      <c r="T52" s="1856" t="s">
        <v>128</v>
      </c>
      <c r="U52" s="1861"/>
      <c r="V52" s="1872"/>
      <c r="W52" s="1885" t="str">
        <f>IF(W51="","",VLOOKUP(W51,'[1]【記載例】シフト記号表（勤務時間帯）'!$C$6:$L$47,10,FALSE))</f>
        <v/>
      </c>
      <c r="X52" s="1897" t="str">
        <f>IF(X51="","",VLOOKUP(X51,'[1]【記載例】シフト記号表（勤務時間帯）'!$C$6:$L$47,10,FALSE))</f>
        <v/>
      </c>
      <c r="Y52" s="1897" t="str">
        <f>IF(Y51="","",VLOOKUP(Y51,'[1]【記載例】シフト記号表（勤務時間帯）'!$C$6:$L$47,10,FALSE))</f>
        <v/>
      </c>
      <c r="Z52" s="1897" t="str">
        <f>IF(Z51="","",VLOOKUP(Z51,'[1]【記載例】シフト記号表（勤務時間帯）'!$C$6:$L$47,10,FALSE))</f>
        <v/>
      </c>
      <c r="AA52" s="1897" t="str">
        <f>IF(AA51="","",VLOOKUP(AA51,'[1]【記載例】シフト記号表（勤務時間帯）'!$C$6:$L$47,10,FALSE))</f>
        <v/>
      </c>
      <c r="AB52" s="1897" t="str">
        <f>IF(AB51="","",VLOOKUP(AB51,'[1]【記載例】シフト記号表（勤務時間帯）'!$C$6:$L$47,10,FALSE))</f>
        <v/>
      </c>
      <c r="AC52" s="1912" t="str">
        <f>IF(AC51="","",VLOOKUP(AC51,'[1]【記載例】シフト記号表（勤務時間帯）'!$C$6:$L$47,10,FALSE))</f>
        <v/>
      </c>
      <c r="AD52" s="1885" t="str">
        <f>IF(AD51="","",VLOOKUP(AD51,'[1]【記載例】シフト記号表（勤務時間帯）'!$C$6:$L$47,10,FALSE))</f>
        <v/>
      </c>
      <c r="AE52" s="1897" t="str">
        <f>IF(AE51="","",VLOOKUP(AE51,'[1]【記載例】シフト記号表（勤務時間帯）'!$C$6:$L$47,10,FALSE))</f>
        <v/>
      </c>
      <c r="AF52" s="1897" t="str">
        <f>IF(AF51="","",VLOOKUP(AF51,'[1]【記載例】シフト記号表（勤務時間帯）'!$C$6:$L$47,10,FALSE))</f>
        <v/>
      </c>
      <c r="AG52" s="1897" t="str">
        <f>IF(AG51="","",VLOOKUP(AG51,'[1]【記載例】シフト記号表（勤務時間帯）'!$C$6:$L$47,10,FALSE))</f>
        <v/>
      </c>
      <c r="AH52" s="1897" t="str">
        <f>IF(AH51="","",VLOOKUP(AH51,'[1]【記載例】シフト記号表（勤務時間帯）'!$C$6:$L$47,10,FALSE))</f>
        <v/>
      </c>
      <c r="AI52" s="1897" t="str">
        <f>IF(AI51="","",VLOOKUP(AI51,'[1]【記載例】シフト記号表（勤務時間帯）'!$C$6:$L$47,10,FALSE))</f>
        <v/>
      </c>
      <c r="AJ52" s="1912" t="str">
        <f>IF(AJ51="","",VLOOKUP(AJ51,'[1]【記載例】シフト記号表（勤務時間帯）'!$C$6:$L$47,10,FALSE))</f>
        <v/>
      </c>
      <c r="AK52" s="1885" t="str">
        <f>IF(AK51="","",VLOOKUP(AK51,'[1]【記載例】シフト記号表（勤務時間帯）'!$C$6:$L$47,10,FALSE))</f>
        <v/>
      </c>
      <c r="AL52" s="1897" t="str">
        <f>IF(AL51="","",VLOOKUP(AL51,'[1]【記載例】シフト記号表（勤務時間帯）'!$C$6:$L$47,10,FALSE))</f>
        <v/>
      </c>
      <c r="AM52" s="1897" t="str">
        <f>IF(AM51="","",VLOOKUP(AM51,'[1]【記載例】シフト記号表（勤務時間帯）'!$C$6:$L$47,10,FALSE))</f>
        <v/>
      </c>
      <c r="AN52" s="1897" t="str">
        <f>IF(AN51="","",VLOOKUP(AN51,'[1]【記載例】シフト記号表（勤務時間帯）'!$C$6:$L$47,10,FALSE))</f>
        <v/>
      </c>
      <c r="AO52" s="1897" t="str">
        <f>IF(AO51="","",VLOOKUP(AO51,'[1]【記載例】シフト記号表（勤務時間帯）'!$C$6:$L$47,10,FALSE))</f>
        <v/>
      </c>
      <c r="AP52" s="1897" t="str">
        <f>IF(AP51="","",VLOOKUP(AP51,'[1]【記載例】シフト記号表（勤務時間帯）'!$C$6:$L$47,10,FALSE))</f>
        <v/>
      </c>
      <c r="AQ52" s="1912" t="str">
        <f>IF(AQ51="","",VLOOKUP(AQ51,'[1]【記載例】シフト記号表（勤務時間帯）'!$C$6:$L$47,10,FALSE))</f>
        <v/>
      </c>
      <c r="AR52" s="1885" t="str">
        <f>IF(AR51="","",VLOOKUP(AR51,'[1]【記載例】シフト記号表（勤務時間帯）'!$C$6:$L$47,10,FALSE))</f>
        <v/>
      </c>
      <c r="AS52" s="1897" t="str">
        <f>IF(AS51="","",VLOOKUP(AS51,'[1]【記載例】シフト記号表（勤務時間帯）'!$C$6:$L$47,10,FALSE))</f>
        <v/>
      </c>
      <c r="AT52" s="1897" t="str">
        <f>IF(AT51="","",VLOOKUP(AT51,'[1]【記載例】シフト記号表（勤務時間帯）'!$C$6:$L$47,10,FALSE))</f>
        <v/>
      </c>
      <c r="AU52" s="1897" t="str">
        <f>IF(AU51="","",VLOOKUP(AU51,'[1]【記載例】シフト記号表（勤務時間帯）'!$C$6:$L$47,10,FALSE))</f>
        <v/>
      </c>
      <c r="AV52" s="1897" t="str">
        <f>IF(AV51="","",VLOOKUP(AV51,'[1]【記載例】シフト記号表（勤務時間帯）'!$C$6:$L$47,10,FALSE))</f>
        <v/>
      </c>
      <c r="AW52" s="1897" t="str">
        <f>IF(AW51="","",VLOOKUP(AW51,'[1]【記載例】シフト記号表（勤務時間帯）'!$C$6:$L$47,10,FALSE))</f>
        <v/>
      </c>
      <c r="AX52" s="1912" t="str">
        <f>IF(AX51="","",VLOOKUP(AX51,'[1]【記載例】シフト記号表（勤務時間帯）'!$C$6:$L$47,10,FALSE))</f>
        <v/>
      </c>
      <c r="AY52" s="1885" t="str">
        <f>IF(AY51="","",VLOOKUP(AY51,'[1]【記載例】シフト記号表（勤務時間帯）'!$C$6:$L$47,10,FALSE))</f>
        <v/>
      </c>
      <c r="AZ52" s="1897" t="str">
        <f>IF(AZ51="","",VLOOKUP(AZ51,'[1]【記載例】シフト記号表（勤務時間帯）'!$C$6:$L$47,10,FALSE))</f>
        <v/>
      </c>
      <c r="BA52" s="1897" t="str">
        <f>IF(BA51="","",VLOOKUP(BA51,'[1]【記載例】シフト記号表（勤務時間帯）'!$C$6:$L$47,10,FALSE))</f>
        <v/>
      </c>
      <c r="BB52" s="1943">
        <f>IF($BE$3="４週",SUM(W52:AX52),IF($BE$3="暦月",SUM(W52:BA52),""))</f>
        <v>0</v>
      </c>
      <c r="BC52" s="1951"/>
      <c r="BD52" s="1960">
        <f>IF($BE$3="４週",BB52/4,IF($BE$3="暦月",(BB52/($BE$8/7)),""))</f>
        <v>0</v>
      </c>
      <c r="BE52" s="1951"/>
      <c r="BF52" s="1971"/>
      <c r="BG52" s="1976"/>
      <c r="BH52" s="1976"/>
      <c r="BI52" s="1976"/>
      <c r="BJ52" s="1987"/>
    </row>
    <row r="53" spans="2:62" ht="20.25" customHeight="1">
      <c r="B53" s="1742">
        <f>B51+1</f>
        <v>20</v>
      </c>
      <c r="C53" s="1756"/>
      <c r="D53" s="1767"/>
      <c r="E53" s="1775"/>
      <c r="F53" s="1780"/>
      <c r="G53" s="1775"/>
      <c r="H53" s="1780"/>
      <c r="I53" s="1788"/>
      <c r="J53" s="1802"/>
      <c r="K53" s="1808"/>
      <c r="L53" s="1824"/>
      <c r="M53" s="1824"/>
      <c r="N53" s="1767"/>
      <c r="O53" s="1831"/>
      <c r="P53" s="1836"/>
      <c r="Q53" s="1836"/>
      <c r="R53" s="1836"/>
      <c r="S53" s="1847"/>
      <c r="T53" s="1855" t="s">
        <v>770</v>
      </c>
      <c r="U53" s="1862"/>
      <c r="V53" s="1873"/>
      <c r="W53" s="1886"/>
      <c r="X53" s="1898"/>
      <c r="Y53" s="1898"/>
      <c r="Z53" s="1898"/>
      <c r="AA53" s="1898"/>
      <c r="AB53" s="1898"/>
      <c r="AC53" s="1913"/>
      <c r="AD53" s="1886"/>
      <c r="AE53" s="1898"/>
      <c r="AF53" s="1898"/>
      <c r="AG53" s="1898"/>
      <c r="AH53" s="1898"/>
      <c r="AI53" s="1898"/>
      <c r="AJ53" s="1913"/>
      <c r="AK53" s="1886"/>
      <c r="AL53" s="1898"/>
      <c r="AM53" s="1898"/>
      <c r="AN53" s="1898"/>
      <c r="AO53" s="1898"/>
      <c r="AP53" s="1898"/>
      <c r="AQ53" s="1913"/>
      <c r="AR53" s="1886"/>
      <c r="AS53" s="1898"/>
      <c r="AT53" s="1898"/>
      <c r="AU53" s="1898"/>
      <c r="AV53" s="1898"/>
      <c r="AW53" s="1898"/>
      <c r="AX53" s="1913"/>
      <c r="AY53" s="1886"/>
      <c r="AZ53" s="1898"/>
      <c r="BA53" s="1937"/>
      <c r="BB53" s="1944"/>
      <c r="BC53" s="1952"/>
      <c r="BD53" s="1961"/>
      <c r="BE53" s="1967"/>
      <c r="BF53" s="1972"/>
      <c r="BG53" s="1977"/>
      <c r="BH53" s="1977"/>
      <c r="BI53" s="1977"/>
      <c r="BJ53" s="1988"/>
    </row>
    <row r="54" spans="2:62" ht="20.25" customHeight="1">
      <c r="B54" s="1743"/>
      <c r="C54" s="1755"/>
      <c r="D54" s="1766"/>
      <c r="E54" s="1774"/>
      <c r="F54" s="1779">
        <f>C53</f>
        <v>0</v>
      </c>
      <c r="G54" s="1774"/>
      <c r="H54" s="1779">
        <f>I53</f>
        <v>0</v>
      </c>
      <c r="I54" s="1787"/>
      <c r="J54" s="1801"/>
      <c r="K54" s="1807"/>
      <c r="L54" s="1823"/>
      <c r="M54" s="1823"/>
      <c r="N54" s="1766"/>
      <c r="O54" s="1831"/>
      <c r="P54" s="1836"/>
      <c r="Q54" s="1836"/>
      <c r="R54" s="1836"/>
      <c r="S54" s="1847"/>
      <c r="T54" s="1856" t="s">
        <v>128</v>
      </c>
      <c r="U54" s="1863"/>
      <c r="V54" s="1874"/>
      <c r="W54" s="1885" t="str">
        <f>IF(W53="","",VLOOKUP(W53,'[1]【記載例】シフト記号表（勤務時間帯）'!$C$6:$L$47,10,FALSE))</f>
        <v/>
      </c>
      <c r="X54" s="1897" t="str">
        <f>IF(X53="","",VLOOKUP(X53,'[1]【記載例】シフト記号表（勤務時間帯）'!$C$6:$L$47,10,FALSE))</f>
        <v/>
      </c>
      <c r="Y54" s="1897" t="str">
        <f>IF(Y53="","",VLOOKUP(Y53,'[1]【記載例】シフト記号表（勤務時間帯）'!$C$6:$L$47,10,FALSE))</f>
        <v/>
      </c>
      <c r="Z54" s="1897" t="str">
        <f>IF(Z53="","",VLOOKUP(Z53,'[1]【記載例】シフト記号表（勤務時間帯）'!$C$6:$L$47,10,FALSE))</f>
        <v/>
      </c>
      <c r="AA54" s="1897" t="str">
        <f>IF(AA53="","",VLOOKUP(AA53,'[1]【記載例】シフト記号表（勤務時間帯）'!$C$6:$L$47,10,FALSE))</f>
        <v/>
      </c>
      <c r="AB54" s="1897" t="str">
        <f>IF(AB53="","",VLOOKUP(AB53,'[1]【記載例】シフト記号表（勤務時間帯）'!$C$6:$L$47,10,FALSE))</f>
        <v/>
      </c>
      <c r="AC54" s="1912" t="str">
        <f>IF(AC53="","",VLOOKUP(AC53,'[1]【記載例】シフト記号表（勤務時間帯）'!$C$6:$L$47,10,FALSE))</f>
        <v/>
      </c>
      <c r="AD54" s="1885" t="str">
        <f>IF(AD53="","",VLOOKUP(AD53,'[1]【記載例】シフト記号表（勤務時間帯）'!$C$6:$L$47,10,FALSE))</f>
        <v/>
      </c>
      <c r="AE54" s="1897" t="str">
        <f>IF(AE53="","",VLOOKUP(AE53,'[1]【記載例】シフト記号表（勤務時間帯）'!$C$6:$L$47,10,FALSE))</f>
        <v/>
      </c>
      <c r="AF54" s="1897" t="str">
        <f>IF(AF53="","",VLOOKUP(AF53,'[1]【記載例】シフト記号表（勤務時間帯）'!$C$6:$L$47,10,FALSE))</f>
        <v/>
      </c>
      <c r="AG54" s="1897" t="str">
        <f>IF(AG53="","",VLOOKUP(AG53,'[1]【記載例】シフト記号表（勤務時間帯）'!$C$6:$L$47,10,FALSE))</f>
        <v/>
      </c>
      <c r="AH54" s="1897" t="str">
        <f>IF(AH53="","",VLOOKUP(AH53,'[1]【記載例】シフト記号表（勤務時間帯）'!$C$6:$L$47,10,FALSE))</f>
        <v/>
      </c>
      <c r="AI54" s="1897" t="str">
        <f>IF(AI53="","",VLOOKUP(AI53,'[1]【記載例】シフト記号表（勤務時間帯）'!$C$6:$L$47,10,FALSE))</f>
        <v/>
      </c>
      <c r="AJ54" s="1912" t="str">
        <f>IF(AJ53="","",VLOOKUP(AJ53,'[1]【記載例】シフト記号表（勤務時間帯）'!$C$6:$L$47,10,FALSE))</f>
        <v/>
      </c>
      <c r="AK54" s="1885" t="str">
        <f>IF(AK53="","",VLOOKUP(AK53,'[1]【記載例】シフト記号表（勤務時間帯）'!$C$6:$L$47,10,FALSE))</f>
        <v/>
      </c>
      <c r="AL54" s="1897" t="str">
        <f>IF(AL53="","",VLOOKUP(AL53,'[1]【記載例】シフト記号表（勤務時間帯）'!$C$6:$L$47,10,FALSE))</f>
        <v/>
      </c>
      <c r="AM54" s="1897" t="str">
        <f>IF(AM53="","",VLOOKUP(AM53,'[1]【記載例】シフト記号表（勤務時間帯）'!$C$6:$L$47,10,FALSE))</f>
        <v/>
      </c>
      <c r="AN54" s="1897" t="str">
        <f>IF(AN53="","",VLOOKUP(AN53,'[1]【記載例】シフト記号表（勤務時間帯）'!$C$6:$L$47,10,FALSE))</f>
        <v/>
      </c>
      <c r="AO54" s="1897" t="str">
        <f>IF(AO53="","",VLOOKUP(AO53,'[1]【記載例】シフト記号表（勤務時間帯）'!$C$6:$L$47,10,FALSE))</f>
        <v/>
      </c>
      <c r="AP54" s="1897" t="str">
        <f>IF(AP53="","",VLOOKUP(AP53,'[1]【記載例】シフト記号表（勤務時間帯）'!$C$6:$L$47,10,FALSE))</f>
        <v/>
      </c>
      <c r="AQ54" s="1912" t="str">
        <f>IF(AQ53="","",VLOOKUP(AQ53,'[1]【記載例】シフト記号表（勤務時間帯）'!$C$6:$L$47,10,FALSE))</f>
        <v/>
      </c>
      <c r="AR54" s="1885" t="str">
        <f>IF(AR53="","",VLOOKUP(AR53,'[1]【記載例】シフト記号表（勤務時間帯）'!$C$6:$L$47,10,FALSE))</f>
        <v/>
      </c>
      <c r="AS54" s="1897" t="str">
        <f>IF(AS53="","",VLOOKUP(AS53,'[1]【記載例】シフト記号表（勤務時間帯）'!$C$6:$L$47,10,FALSE))</f>
        <v/>
      </c>
      <c r="AT54" s="1897" t="str">
        <f>IF(AT53="","",VLOOKUP(AT53,'[1]【記載例】シフト記号表（勤務時間帯）'!$C$6:$L$47,10,FALSE))</f>
        <v/>
      </c>
      <c r="AU54" s="1897" t="str">
        <f>IF(AU53="","",VLOOKUP(AU53,'[1]【記載例】シフト記号表（勤務時間帯）'!$C$6:$L$47,10,FALSE))</f>
        <v/>
      </c>
      <c r="AV54" s="1897" t="str">
        <f>IF(AV53="","",VLOOKUP(AV53,'[1]【記載例】シフト記号表（勤務時間帯）'!$C$6:$L$47,10,FALSE))</f>
        <v/>
      </c>
      <c r="AW54" s="1897" t="str">
        <f>IF(AW53="","",VLOOKUP(AW53,'[1]【記載例】シフト記号表（勤務時間帯）'!$C$6:$L$47,10,FALSE))</f>
        <v/>
      </c>
      <c r="AX54" s="1912" t="str">
        <f>IF(AX53="","",VLOOKUP(AX53,'[1]【記載例】シフト記号表（勤務時間帯）'!$C$6:$L$47,10,FALSE))</f>
        <v/>
      </c>
      <c r="AY54" s="1885" t="str">
        <f>IF(AY53="","",VLOOKUP(AY53,'[1]【記載例】シフト記号表（勤務時間帯）'!$C$6:$L$47,10,FALSE))</f>
        <v/>
      </c>
      <c r="AZ54" s="1897" t="str">
        <f>IF(AZ53="","",VLOOKUP(AZ53,'[1]【記載例】シフト記号表（勤務時間帯）'!$C$6:$L$47,10,FALSE))</f>
        <v/>
      </c>
      <c r="BA54" s="1897" t="str">
        <f>IF(BA53="","",VLOOKUP(BA53,'[1]【記載例】シフト記号表（勤務時間帯）'!$C$6:$L$47,10,FALSE))</f>
        <v/>
      </c>
      <c r="BB54" s="1943">
        <f>IF($BE$3="４週",SUM(W54:AX54),IF($BE$3="暦月",SUM(W54:BA54),""))</f>
        <v>0</v>
      </c>
      <c r="BC54" s="1951"/>
      <c r="BD54" s="1960">
        <f>IF($BE$3="４週",BB54/4,IF($BE$3="暦月",(BB54/($BE$8/7)),""))</f>
        <v>0</v>
      </c>
      <c r="BE54" s="1951"/>
      <c r="BF54" s="1971"/>
      <c r="BG54" s="1976"/>
      <c r="BH54" s="1976"/>
      <c r="BI54" s="1976"/>
      <c r="BJ54" s="1987"/>
    </row>
    <row r="55" spans="2:62" ht="20.25" customHeight="1">
      <c r="B55" s="1742">
        <f>B53+1</f>
        <v>21</v>
      </c>
      <c r="C55" s="1756"/>
      <c r="D55" s="1767"/>
      <c r="E55" s="1774"/>
      <c r="F55" s="1779"/>
      <c r="G55" s="1774"/>
      <c r="H55" s="1779"/>
      <c r="I55" s="1788"/>
      <c r="J55" s="1802"/>
      <c r="K55" s="1808"/>
      <c r="L55" s="1824"/>
      <c r="M55" s="1824"/>
      <c r="N55" s="1767"/>
      <c r="O55" s="1831"/>
      <c r="P55" s="1836"/>
      <c r="Q55" s="1836"/>
      <c r="R55" s="1836"/>
      <c r="S55" s="1847"/>
      <c r="T55" s="1857" t="s">
        <v>770</v>
      </c>
      <c r="U55" s="1864"/>
      <c r="V55" s="1875"/>
      <c r="W55" s="1886"/>
      <c r="X55" s="1898"/>
      <c r="Y55" s="1898"/>
      <c r="Z55" s="1898"/>
      <c r="AA55" s="1898"/>
      <c r="AB55" s="1898"/>
      <c r="AC55" s="1913"/>
      <c r="AD55" s="1886"/>
      <c r="AE55" s="1898"/>
      <c r="AF55" s="1898"/>
      <c r="AG55" s="1898"/>
      <c r="AH55" s="1898"/>
      <c r="AI55" s="1898"/>
      <c r="AJ55" s="1913"/>
      <c r="AK55" s="1886"/>
      <c r="AL55" s="1898"/>
      <c r="AM55" s="1898"/>
      <c r="AN55" s="1898"/>
      <c r="AO55" s="1898"/>
      <c r="AP55" s="1898"/>
      <c r="AQ55" s="1913"/>
      <c r="AR55" s="1886"/>
      <c r="AS55" s="1898"/>
      <c r="AT55" s="1898"/>
      <c r="AU55" s="1898"/>
      <c r="AV55" s="1898"/>
      <c r="AW55" s="1898"/>
      <c r="AX55" s="1913"/>
      <c r="AY55" s="1886"/>
      <c r="AZ55" s="1898"/>
      <c r="BA55" s="1937"/>
      <c r="BB55" s="1944"/>
      <c r="BC55" s="1952"/>
      <c r="BD55" s="1961"/>
      <c r="BE55" s="1967"/>
      <c r="BF55" s="1972"/>
      <c r="BG55" s="1977"/>
      <c r="BH55" s="1977"/>
      <c r="BI55" s="1977"/>
      <c r="BJ55" s="1988"/>
    </row>
    <row r="56" spans="2:62" ht="20.25" customHeight="1">
      <c r="B56" s="1743"/>
      <c r="C56" s="1755"/>
      <c r="D56" s="1766"/>
      <c r="E56" s="1774"/>
      <c r="F56" s="1779">
        <f>C55</f>
        <v>0</v>
      </c>
      <c r="G56" s="1774"/>
      <c r="H56" s="1779">
        <f>I55</f>
        <v>0</v>
      </c>
      <c r="I56" s="1787"/>
      <c r="J56" s="1801"/>
      <c r="K56" s="1807"/>
      <c r="L56" s="1823"/>
      <c r="M56" s="1823"/>
      <c r="N56" s="1766"/>
      <c r="O56" s="1831"/>
      <c r="P56" s="1836"/>
      <c r="Q56" s="1836"/>
      <c r="R56" s="1836"/>
      <c r="S56" s="1847"/>
      <c r="T56" s="1856" t="s">
        <v>128</v>
      </c>
      <c r="U56" s="1863"/>
      <c r="V56" s="1874"/>
      <c r="W56" s="1885" t="str">
        <f>IF(W55="","",VLOOKUP(W55,'[1]【記載例】シフト記号表（勤務時間帯）'!$C$6:$L$47,10,FALSE))</f>
        <v/>
      </c>
      <c r="X56" s="1897" t="str">
        <f>IF(X55="","",VLOOKUP(X55,'[1]【記載例】シフト記号表（勤務時間帯）'!$C$6:$L$47,10,FALSE))</f>
        <v/>
      </c>
      <c r="Y56" s="1897" t="str">
        <f>IF(Y55="","",VLOOKUP(Y55,'[1]【記載例】シフト記号表（勤務時間帯）'!$C$6:$L$47,10,FALSE))</f>
        <v/>
      </c>
      <c r="Z56" s="1897" t="str">
        <f>IF(Z55="","",VLOOKUP(Z55,'[1]【記載例】シフト記号表（勤務時間帯）'!$C$6:$L$47,10,FALSE))</f>
        <v/>
      </c>
      <c r="AA56" s="1897" t="str">
        <f>IF(AA55="","",VLOOKUP(AA55,'[1]【記載例】シフト記号表（勤務時間帯）'!$C$6:$L$47,10,FALSE))</f>
        <v/>
      </c>
      <c r="AB56" s="1897" t="str">
        <f>IF(AB55="","",VLOOKUP(AB55,'[1]【記載例】シフト記号表（勤務時間帯）'!$C$6:$L$47,10,FALSE))</f>
        <v/>
      </c>
      <c r="AC56" s="1912" t="str">
        <f>IF(AC55="","",VLOOKUP(AC55,'[1]【記載例】シフト記号表（勤務時間帯）'!$C$6:$L$47,10,FALSE))</f>
        <v/>
      </c>
      <c r="AD56" s="1885" t="str">
        <f>IF(AD55="","",VLOOKUP(AD55,'[1]【記載例】シフト記号表（勤務時間帯）'!$C$6:$L$47,10,FALSE))</f>
        <v/>
      </c>
      <c r="AE56" s="1897" t="str">
        <f>IF(AE55="","",VLOOKUP(AE55,'[1]【記載例】シフト記号表（勤務時間帯）'!$C$6:$L$47,10,FALSE))</f>
        <v/>
      </c>
      <c r="AF56" s="1897" t="str">
        <f>IF(AF55="","",VLOOKUP(AF55,'[1]【記載例】シフト記号表（勤務時間帯）'!$C$6:$L$47,10,FALSE))</f>
        <v/>
      </c>
      <c r="AG56" s="1897" t="str">
        <f>IF(AG55="","",VLOOKUP(AG55,'[1]【記載例】シフト記号表（勤務時間帯）'!$C$6:$L$47,10,FALSE))</f>
        <v/>
      </c>
      <c r="AH56" s="1897" t="str">
        <f>IF(AH55="","",VLOOKUP(AH55,'[1]【記載例】シフト記号表（勤務時間帯）'!$C$6:$L$47,10,FALSE))</f>
        <v/>
      </c>
      <c r="AI56" s="1897" t="str">
        <f>IF(AI55="","",VLOOKUP(AI55,'[1]【記載例】シフト記号表（勤務時間帯）'!$C$6:$L$47,10,FALSE))</f>
        <v/>
      </c>
      <c r="AJ56" s="1912" t="str">
        <f>IF(AJ55="","",VLOOKUP(AJ55,'[1]【記載例】シフト記号表（勤務時間帯）'!$C$6:$L$47,10,FALSE))</f>
        <v/>
      </c>
      <c r="AK56" s="1885" t="str">
        <f>IF(AK55="","",VLOOKUP(AK55,'[1]【記載例】シフト記号表（勤務時間帯）'!$C$6:$L$47,10,FALSE))</f>
        <v/>
      </c>
      <c r="AL56" s="1897" t="str">
        <f>IF(AL55="","",VLOOKUP(AL55,'[1]【記載例】シフト記号表（勤務時間帯）'!$C$6:$L$47,10,FALSE))</f>
        <v/>
      </c>
      <c r="AM56" s="1897" t="str">
        <f>IF(AM55="","",VLOOKUP(AM55,'[1]【記載例】シフト記号表（勤務時間帯）'!$C$6:$L$47,10,FALSE))</f>
        <v/>
      </c>
      <c r="AN56" s="1897" t="str">
        <f>IF(AN55="","",VLOOKUP(AN55,'[1]【記載例】シフト記号表（勤務時間帯）'!$C$6:$L$47,10,FALSE))</f>
        <v/>
      </c>
      <c r="AO56" s="1897" t="str">
        <f>IF(AO55="","",VLOOKUP(AO55,'[1]【記載例】シフト記号表（勤務時間帯）'!$C$6:$L$47,10,FALSE))</f>
        <v/>
      </c>
      <c r="AP56" s="1897" t="str">
        <f>IF(AP55="","",VLOOKUP(AP55,'[1]【記載例】シフト記号表（勤務時間帯）'!$C$6:$L$47,10,FALSE))</f>
        <v/>
      </c>
      <c r="AQ56" s="1912" t="str">
        <f>IF(AQ55="","",VLOOKUP(AQ55,'[1]【記載例】シフト記号表（勤務時間帯）'!$C$6:$L$47,10,FALSE))</f>
        <v/>
      </c>
      <c r="AR56" s="1885" t="str">
        <f>IF(AR55="","",VLOOKUP(AR55,'[1]【記載例】シフト記号表（勤務時間帯）'!$C$6:$L$47,10,FALSE))</f>
        <v/>
      </c>
      <c r="AS56" s="1897" t="str">
        <f>IF(AS55="","",VLOOKUP(AS55,'[1]【記載例】シフト記号表（勤務時間帯）'!$C$6:$L$47,10,FALSE))</f>
        <v/>
      </c>
      <c r="AT56" s="1897" t="str">
        <f>IF(AT55="","",VLOOKUP(AT55,'[1]【記載例】シフト記号表（勤務時間帯）'!$C$6:$L$47,10,FALSE))</f>
        <v/>
      </c>
      <c r="AU56" s="1897" t="str">
        <f>IF(AU55="","",VLOOKUP(AU55,'[1]【記載例】シフト記号表（勤務時間帯）'!$C$6:$L$47,10,FALSE))</f>
        <v/>
      </c>
      <c r="AV56" s="1897" t="str">
        <f>IF(AV55="","",VLOOKUP(AV55,'[1]【記載例】シフト記号表（勤務時間帯）'!$C$6:$L$47,10,FALSE))</f>
        <v/>
      </c>
      <c r="AW56" s="1897" t="str">
        <f>IF(AW55="","",VLOOKUP(AW55,'[1]【記載例】シフト記号表（勤務時間帯）'!$C$6:$L$47,10,FALSE))</f>
        <v/>
      </c>
      <c r="AX56" s="1912" t="str">
        <f>IF(AX55="","",VLOOKUP(AX55,'[1]【記載例】シフト記号表（勤務時間帯）'!$C$6:$L$47,10,FALSE))</f>
        <v/>
      </c>
      <c r="AY56" s="1885" t="str">
        <f>IF(AY55="","",VLOOKUP(AY55,'[1]【記載例】シフト記号表（勤務時間帯）'!$C$6:$L$47,10,FALSE))</f>
        <v/>
      </c>
      <c r="AZ56" s="1897" t="str">
        <f>IF(AZ55="","",VLOOKUP(AZ55,'[1]【記載例】シフト記号表（勤務時間帯）'!$C$6:$L$47,10,FALSE))</f>
        <v/>
      </c>
      <c r="BA56" s="1897" t="str">
        <f>IF(BA55="","",VLOOKUP(BA55,'[1]【記載例】シフト記号表（勤務時間帯）'!$C$6:$L$47,10,FALSE))</f>
        <v/>
      </c>
      <c r="BB56" s="1943">
        <f>IF($BE$3="４週",SUM(W56:AX56),IF($BE$3="暦月",SUM(W56:BA56),""))</f>
        <v>0</v>
      </c>
      <c r="BC56" s="1951"/>
      <c r="BD56" s="1960">
        <f>IF($BE$3="４週",BB56/4,IF($BE$3="暦月",(BB56/($BE$8/7)),""))</f>
        <v>0</v>
      </c>
      <c r="BE56" s="1951"/>
      <c r="BF56" s="1971"/>
      <c r="BG56" s="1976"/>
      <c r="BH56" s="1976"/>
      <c r="BI56" s="1976"/>
      <c r="BJ56" s="1987"/>
    </row>
    <row r="57" spans="2:62" ht="20.25" customHeight="1">
      <c r="B57" s="1742">
        <f>B55+1</f>
        <v>22</v>
      </c>
      <c r="C57" s="1756"/>
      <c r="D57" s="1767"/>
      <c r="E57" s="1774"/>
      <c r="F57" s="1779"/>
      <c r="G57" s="1774"/>
      <c r="H57" s="1779"/>
      <c r="I57" s="1788"/>
      <c r="J57" s="1802"/>
      <c r="K57" s="1808"/>
      <c r="L57" s="1824"/>
      <c r="M57" s="1824"/>
      <c r="N57" s="1767"/>
      <c r="O57" s="1831"/>
      <c r="P57" s="1836"/>
      <c r="Q57" s="1836"/>
      <c r="R57" s="1836"/>
      <c r="S57" s="1847"/>
      <c r="T57" s="1857" t="s">
        <v>770</v>
      </c>
      <c r="U57" s="1864"/>
      <c r="V57" s="1875"/>
      <c r="W57" s="1886"/>
      <c r="X57" s="1898"/>
      <c r="Y57" s="1898"/>
      <c r="Z57" s="1898"/>
      <c r="AA57" s="1898"/>
      <c r="AB57" s="1898"/>
      <c r="AC57" s="1913"/>
      <c r="AD57" s="1886"/>
      <c r="AE57" s="1898"/>
      <c r="AF57" s="1898"/>
      <c r="AG57" s="1898"/>
      <c r="AH57" s="1898"/>
      <c r="AI57" s="1898"/>
      <c r="AJ57" s="1913"/>
      <c r="AK57" s="1886"/>
      <c r="AL57" s="1898"/>
      <c r="AM57" s="1898"/>
      <c r="AN57" s="1898"/>
      <c r="AO57" s="1898"/>
      <c r="AP57" s="1898"/>
      <c r="AQ57" s="1913"/>
      <c r="AR57" s="1886"/>
      <c r="AS57" s="1898"/>
      <c r="AT57" s="1898"/>
      <c r="AU57" s="1898"/>
      <c r="AV57" s="1898"/>
      <c r="AW57" s="1898"/>
      <c r="AX57" s="1913"/>
      <c r="AY57" s="1886"/>
      <c r="AZ57" s="1898"/>
      <c r="BA57" s="1937"/>
      <c r="BB57" s="1944"/>
      <c r="BC57" s="1952"/>
      <c r="BD57" s="1961"/>
      <c r="BE57" s="1967"/>
      <c r="BF57" s="1972"/>
      <c r="BG57" s="1977"/>
      <c r="BH57" s="1977"/>
      <c r="BI57" s="1977"/>
      <c r="BJ57" s="1988"/>
    </row>
    <row r="58" spans="2:62" ht="20.25" customHeight="1">
      <c r="B58" s="1743"/>
      <c r="C58" s="1755"/>
      <c r="D58" s="1766"/>
      <c r="E58" s="1774"/>
      <c r="F58" s="1779">
        <f>C57</f>
        <v>0</v>
      </c>
      <c r="G58" s="1774"/>
      <c r="H58" s="1779">
        <f>I57</f>
        <v>0</v>
      </c>
      <c r="I58" s="1787"/>
      <c r="J58" s="1801"/>
      <c r="K58" s="1807"/>
      <c r="L58" s="1823"/>
      <c r="M58" s="1823"/>
      <c r="N58" s="1766"/>
      <c r="O58" s="1831"/>
      <c r="P58" s="1836"/>
      <c r="Q58" s="1836"/>
      <c r="R58" s="1836"/>
      <c r="S58" s="1847"/>
      <c r="T58" s="1856" t="s">
        <v>128</v>
      </c>
      <c r="U58" s="1863"/>
      <c r="V58" s="1874"/>
      <c r="W58" s="1885" t="str">
        <f>IF(W57="","",VLOOKUP(W57,'[1]【記載例】シフト記号表（勤務時間帯）'!$C$6:$L$47,10,FALSE))</f>
        <v/>
      </c>
      <c r="X58" s="1897" t="str">
        <f>IF(X57="","",VLOOKUP(X57,'[1]【記載例】シフト記号表（勤務時間帯）'!$C$6:$L$47,10,FALSE))</f>
        <v/>
      </c>
      <c r="Y58" s="1897" t="str">
        <f>IF(Y57="","",VLOOKUP(Y57,'[1]【記載例】シフト記号表（勤務時間帯）'!$C$6:$L$47,10,FALSE))</f>
        <v/>
      </c>
      <c r="Z58" s="1897" t="str">
        <f>IF(Z57="","",VLOOKUP(Z57,'[1]【記載例】シフト記号表（勤務時間帯）'!$C$6:$L$47,10,FALSE))</f>
        <v/>
      </c>
      <c r="AA58" s="1897" t="str">
        <f>IF(AA57="","",VLOOKUP(AA57,'[1]【記載例】シフト記号表（勤務時間帯）'!$C$6:$L$47,10,FALSE))</f>
        <v/>
      </c>
      <c r="AB58" s="1897" t="str">
        <f>IF(AB57="","",VLOOKUP(AB57,'[1]【記載例】シフト記号表（勤務時間帯）'!$C$6:$L$47,10,FALSE))</f>
        <v/>
      </c>
      <c r="AC58" s="1912" t="str">
        <f>IF(AC57="","",VLOOKUP(AC57,'[1]【記載例】シフト記号表（勤務時間帯）'!$C$6:$L$47,10,FALSE))</f>
        <v/>
      </c>
      <c r="AD58" s="1885" t="str">
        <f>IF(AD57="","",VLOOKUP(AD57,'[1]【記載例】シフト記号表（勤務時間帯）'!$C$6:$L$47,10,FALSE))</f>
        <v/>
      </c>
      <c r="AE58" s="1897" t="str">
        <f>IF(AE57="","",VLOOKUP(AE57,'[1]【記載例】シフト記号表（勤務時間帯）'!$C$6:$L$47,10,FALSE))</f>
        <v/>
      </c>
      <c r="AF58" s="1897" t="str">
        <f>IF(AF57="","",VLOOKUP(AF57,'[1]【記載例】シフト記号表（勤務時間帯）'!$C$6:$L$47,10,FALSE))</f>
        <v/>
      </c>
      <c r="AG58" s="1897" t="str">
        <f>IF(AG57="","",VLOOKUP(AG57,'[1]【記載例】シフト記号表（勤務時間帯）'!$C$6:$L$47,10,FALSE))</f>
        <v/>
      </c>
      <c r="AH58" s="1897" t="str">
        <f>IF(AH57="","",VLOOKUP(AH57,'[1]【記載例】シフト記号表（勤務時間帯）'!$C$6:$L$47,10,FALSE))</f>
        <v/>
      </c>
      <c r="AI58" s="1897" t="str">
        <f>IF(AI57="","",VLOOKUP(AI57,'[1]【記載例】シフト記号表（勤務時間帯）'!$C$6:$L$47,10,FALSE))</f>
        <v/>
      </c>
      <c r="AJ58" s="1912" t="str">
        <f>IF(AJ57="","",VLOOKUP(AJ57,'[1]【記載例】シフト記号表（勤務時間帯）'!$C$6:$L$47,10,FALSE))</f>
        <v/>
      </c>
      <c r="AK58" s="1885" t="str">
        <f>IF(AK57="","",VLOOKUP(AK57,'[1]【記載例】シフト記号表（勤務時間帯）'!$C$6:$L$47,10,FALSE))</f>
        <v/>
      </c>
      <c r="AL58" s="1897" t="str">
        <f>IF(AL57="","",VLOOKUP(AL57,'[1]【記載例】シフト記号表（勤務時間帯）'!$C$6:$L$47,10,FALSE))</f>
        <v/>
      </c>
      <c r="AM58" s="1897" t="str">
        <f>IF(AM57="","",VLOOKUP(AM57,'[1]【記載例】シフト記号表（勤務時間帯）'!$C$6:$L$47,10,FALSE))</f>
        <v/>
      </c>
      <c r="AN58" s="1897" t="str">
        <f>IF(AN57="","",VLOOKUP(AN57,'[1]【記載例】シフト記号表（勤務時間帯）'!$C$6:$L$47,10,FALSE))</f>
        <v/>
      </c>
      <c r="AO58" s="1897" t="str">
        <f>IF(AO57="","",VLOOKUP(AO57,'[1]【記載例】シフト記号表（勤務時間帯）'!$C$6:$L$47,10,FALSE))</f>
        <v/>
      </c>
      <c r="AP58" s="1897" t="str">
        <f>IF(AP57="","",VLOOKUP(AP57,'[1]【記載例】シフト記号表（勤務時間帯）'!$C$6:$L$47,10,FALSE))</f>
        <v/>
      </c>
      <c r="AQ58" s="1912" t="str">
        <f>IF(AQ57="","",VLOOKUP(AQ57,'[1]【記載例】シフト記号表（勤務時間帯）'!$C$6:$L$47,10,FALSE))</f>
        <v/>
      </c>
      <c r="AR58" s="1885" t="str">
        <f>IF(AR57="","",VLOOKUP(AR57,'[1]【記載例】シフト記号表（勤務時間帯）'!$C$6:$L$47,10,FALSE))</f>
        <v/>
      </c>
      <c r="AS58" s="1897" t="str">
        <f>IF(AS57="","",VLOOKUP(AS57,'[1]【記載例】シフト記号表（勤務時間帯）'!$C$6:$L$47,10,FALSE))</f>
        <v/>
      </c>
      <c r="AT58" s="1897" t="str">
        <f>IF(AT57="","",VLOOKUP(AT57,'[1]【記載例】シフト記号表（勤務時間帯）'!$C$6:$L$47,10,FALSE))</f>
        <v/>
      </c>
      <c r="AU58" s="1897" t="str">
        <f>IF(AU57="","",VLOOKUP(AU57,'[1]【記載例】シフト記号表（勤務時間帯）'!$C$6:$L$47,10,FALSE))</f>
        <v/>
      </c>
      <c r="AV58" s="1897" t="str">
        <f>IF(AV57="","",VLOOKUP(AV57,'[1]【記載例】シフト記号表（勤務時間帯）'!$C$6:$L$47,10,FALSE))</f>
        <v/>
      </c>
      <c r="AW58" s="1897" t="str">
        <f>IF(AW57="","",VLOOKUP(AW57,'[1]【記載例】シフト記号表（勤務時間帯）'!$C$6:$L$47,10,FALSE))</f>
        <v/>
      </c>
      <c r="AX58" s="1912" t="str">
        <f>IF(AX57="","",VLOOKUP(AX57,'[1]【記載例】シフト記号表（勤務時間帯）'!$C$6:$L$47,10,FALSE))</f>
        <v/>
      </c>
      <c r="AY58" s="1885" t="str">
        <f>IF(AY57="","",VLOOKUP(AY57,'[1]【記載例】シフト記号表（勤務時間帯）'!$C$6:$L$47,10,FALSE))</f>
        <v/>
      </c>
      <c r="AZ58" s="1897" t="str">
        <f>IF(AZ57="","",VLOOKUP(AZ57,'[1]【記載例】シフト記号表（勤務時間帯）'!$C$6:$L$47,10,FALSE))</f>
        <v/>
      </c>
      <c r="BA58" s="1897" t="str">
        <f>IF(BA57="","",VLOOKUP(BA57,'[1]【記載例】シフト記号表（勤務時間帯）'!$C$6:$L$47,10,FALSE))</f>
        <v/>
      </c>
      <c r="BB58" s="1943">
        <f>IF($BE$3="４週",SUM(W58:AX58),IF($BE$3="暦月",SUM(W58:BA58),""))</f>
        <v>0</v>
      </c>
      <c r="BC58" s="1951"/>
      <c r="BD58" s="1960">
        <f>IF($BE$3="４週",BB58/4,IF($BE$3="暦月",(BB58/($BE$8/7)),""))</f>
        <v>0</v>
      </c>
      <c r="BE58" s="1951"/>
      <c r="BF58" s="1971"/>
      <c r="BG58" s="1976"/>
      <c r="BH58" s="1976"/>
      <c r="BI58" s="1976"/>
      <c r="BJ58" s="1987"/>
    </row>
    <row r="59" spans="2:62" ht="20.25" customHeight="1">
      <c r="B59" s="1742">
        <f>B57+1</f>
        <v>23</v>
      </c>
      <c r="C59" s="1756"/>
      <c r="D59" s="1767"/>
      <c r="E59" s="1774"/>
      <c r="F59" s="1779"/>
      <c r="G59" s="1774"/>
      <c r="H59" s="1779"/>
      <c r="I59" s="1788"/>
      <c r="J59" s="1802"/>
      <c r="K59" s="1808"/>
      <c r="L59" s="1824"/>
      <c r="M59" s="1824"/>
      <c r="N59" s="1767"/>
      <c r="O59" s="1831"/>
      <c r="P59" s="1836"/>
      <c r="Q59" s="1836"/>
      <c r="R59" s="1836"/>
      <c r="S59" s="1847"/>
      <c r="T59" s="1857" t="s">
        <v>770</v>
      </c>
      <c r="U59" s="1864"/>
      <c r="V59" s="1875"/>
      <c r="W59" s="1886"/>
      <c r="X59" s="1898"/>
      <c r="Y59" s="1898"/>
      <c r="Z59" s="1898"/>
      <c r="AA59" s="1898"/>
      <c r="AB59" s="1898"/>
      <c r="AC59" s="1913"/>
      <c r="AD59" s="1886"/>
      <c r="AE59" s="1898"/>
      <c r="AF59" s="1898"/>
      <c r="AG59" s="1898"/>
      <c r="AH59" s="1898"/>
      <c r="AI59" s="1898"/>
      <c r="AJ59" s="1913"/>
      <c r="AK59" s="1886"/>
      <c r="AL59" s="1898"/>
      <c r="AM59" s="1898"/>
      <c r="AN59" s="1898"/>
      <c r="AO59" s="1898"/>
      <c r="AP59" s="1898"/>
      <c r="AQ59" s="1913"/>
      <c r="AR59" s="1886"/>
      <c r="AS59" s="1898"/>
      <c r="AT59" s="1898"/>
      <c r="AU59" s="1898"/>
      <c r="AV59" s="1898"/>
      <c r="AW59" s="1898"/>
      <c r="AX59" s="1913"/>
      <c r="AY59" s="1886"/>
      <c r="AZ59" s="1898"/>
      <c r="BA59" s="1937"/>
      <c r="BB59" s="1944"/>
      <c r="BC59" s="1952"/>
      <c r="BD59" s="1961"/>
      <c r="BE59" s="1967"/>
      <c r="BF59" s="1972"/>
      <c r="BG59" s="1977"/>
      <c r="BH59" s="1977"/>
      <c r="BI59" s="1977"/>
      <c r="BJ59" s="1988"/>
    </row>
    <row r="60" spans="2:62" ht="20.25" customHeight="1">
      <c r="B60" s="1743"/>
      <c r="C60" s="1755"/>
      <c r="D60" s="1766"/>
      <c r="E60" s="1774"/>
      <c r="F60" s="1779">
        <f>C59</f>
        <v>0</v>
      </c>
      <c r="G60" s="1774"/>
      <c r="H60" s="1779">
        <f>I59</f>
        <v>0</v>
      </c>
      <c r="I60" s="1787"/>
      <c r="J60" s="1801"/>
      <c r="K60" s="1807"/>
      <c r="L60" s="1823"/>
      <c r="M60" s="1823"/>
      <c r="N60" s="1766"/>
      <c r="O60" s="1831"/>
      <c r="P60" s="1836"/>
      <c r="Q60" s="1836"/>
      <c r="R60" s="1836"/>
      <c r="S60" s="1847"/>
      <c r="T60" s="1856" t="s">
        <v>128</v>
      </c>
      <c r="U60" s="1863"/>
      <c r="V60" s="1874"/>
      <c r="W60" s="1885" t="str">
        <f>IF(W59="","",VLOOKUP(W59,'[1]【記載例】シフト記号表（勤務時間帯）'!$C$6:$L$47,10,FALSE))</f>
        <v/>
      </c>
      <c r="X60" s="1897" t="str">
        <f>IF(X59="","",VLOOKUP(X59,'[1]【記載例】シフト記号表（勤務時間帯）'!$C$6:$L$47,10,FALSE))</f>
        <v/>
      </c>
      <c r="Y60" s="1897" t="str">
        <f>IF(Y59="","",VLOOKUP(Y59,'[1]【記載例】シフト記号表（勤務時間帯）'!$C$6:$L$47,10,FALSE))</f>
        <v/>
      </c>
      <c r="Z60" s="1897" t="str">
        <f>IF(Z59="","",VLOOKUP(Z59,'[1]【記載例】シフト記号表（勤務時間帯）'!$C$6:$L$47,10,FALSE))</f>
        <v/>
      </c>
      <c r="AA60" s="1897" t="str">
        <f>IF(AA59="","",VLOOKUP(AA59,'[1]【記載例】シフト記号表（勤務時間帯）'!$C$6:$L$47,10,FALSE))</f>
        <v/>
      </c>
      <c r="AB60" s="1897" t="str">
        <f>IF(AB59="","",VLOOKUP(AB59,'[1]【記載例】シフト記号表（勤務時間帯）'!$C$6:$L$47,10,FALSE))</f>
        <v/>
      </c>
      <c r="AC60" s="1912" t="str">
        <f>IF(AC59="","",VLOOKUP(AC59,'[1]【記載例】シフト記号表（勤務時間帯）'!$C$6:$L$47,10,FALSE))</f>
        <v/>
      </c>
      <c r="AD60" s="1885" t="str">
        <f>IF(AD59="","",VLOOKUP(AD59,'[1]【記載例】シフト記号表（勤務時間帯）'!$C$6:$L$47,10,FALSE))</f>
        <v/>
      </c>
      <c r="AE60" s="1897" t="str">
        <f>IF(AE59="","",VLOOKUP(AE59,'[1]【記載例】シフト記号表（勤務時間帯）'!$C$6:$L$47,10,FALSE))</f>
        <v/>
      </c>
      <c r="AF60" s="1897" t="str">
        <f>IF(AF59="","",VLOOKUP(AF59,'[1]【記載例】シフト記号表（勤務時間帯）'!$C$6:$L$47,10,FALSE))</f>
        <v/>
      </c>
      <c r="AG60" s="1897" t="str">
        <f>IF(AG59="","",VLOOKUP(AG59,'[1]【記載例】シフト記号表（勤務時間帯）'!$C$6:$L$47,10,FALSE))</f>
        <v/>
      </c>
      <c r="AH60" s="1897" t="str">
        <f>IF(AH59="","",VLOOKUP(AH59,'[1]【記載例】シフト記号表（勤務時間帯）'!$C$6:$L$47,10,FALSE))</f>
        <v/>
      </c>
      <c r="AI60" s="1897" t="str">
        <f>IF(AI59="","",VLOOKUP(AI59,'[1]【記載例】シフト記号表（勤務時間帯）'!$C$6:$L$47,10,FALSE))</f>
        <v/>
      </c>
      <c r="AJ60" s="1912" t="str">
        <f>IF(AJ59="","",VLOOKUP(AJ59,'[1]【記載例】シフト記号表（勤務時間帯）'!$C$6:$L$47,10,FALSE))</f>
        <v/>
      </c>
      <c r="AK60" s="1885" t="str">
        <f>IF(AK59="","",VLOOKUP(AK59,'[1]【記載例】シフト記号表（勤務時間帯）'!$C$6:$L$47,10,FALSE))</f>
        <v/>
      </c>
      <c r="AL60" s="1897" t="str">
        <f>IF(AL59="","",VLOOKUP(AL59,'[1]【記載例】シフト記号表（勤務時間帯）'!$C$6:$L$47,10,FALSE))</f>
        <v/>
      </c>
      <c r="AM60" s="1897" t="str">
        <f>IF(AM59="","",VLOOKUP(AM59,'[1]【記載例】シフト記号表（勤務時間帯）'!$C$6:$L$47,10,FALSE))</f>
        <v/>
      </c>
      <c r="AN60" s="1897" t="str">
        <f>IF(AN59="","",VLOOKUP(AN59,'[1]【記載例】シフト記号表（勤務時間帯）'!$C$6:$L$47,10,FALSE))</f>
        <v/>
      </c>
      <c r="AO60" s="1897" t="str">
        <f>IF(AO59="","",VLOOKUP(AO59,'[1]【記載例】シフト記号表（勤務時間帯）'!$C$6:$L$47,10,FALSE))</f>
        <v/>
      </c>
      <c r="AP60" s="1897" t="str">
        <f>IF(AP59="","",VLOOKUP(AP59,'[1]【記載例】シフト記号表（勤務時間帯）'!$C$6:$L$47,10,FALSE))</f>
        <v/>
      </c>
      <c r="AQ60" s="1912" t="str">
        <f>IF(AQ59="","",VLOOKUP(AQ59,'[1]【記載例】シフト記号表（勤務時間帯）'!$C$6:$L$47,10,FALSE))</f>
        <v/>
      </c>
      <c r="AR60" s="1885" t="str">
        <f>IF(AR59="","",VLOOKUP(AR59,'[1]【記載例】シフト記号表（勤務時間帯）'!$C$6:$L$47,10,FALSE))</f>
        <v/>
      </c>
      <c r="AS60" s="1897" t="str">
        <f>IF(AS59="","",VLOOKUP(AS59,'[1]【記載例】シフト記号表（勤務時間帯）'!$C$6:$L$47,10,FALSE))</f>
        <v/>
      </c>
      <c r="AT60" s="1897" t="str">
        <f>IF(AT59="","",VLOOKUP(AT59,'[1]【記載例】シフト記号表（勤務時間帯）'!$C$6:$L$47,10,FALSE))</f>
        <v/>
      </c>
      <c r="AU60" s="1897" t="str">
        <f>IF(AU59="","",VLOOKUP(AU59,'[1]【記載例】シフト記号表（勤務時間帯）'!$C$6:$L$47,10,FALSE))</f>
        <v/>
      </c>
      <c r="AV60" s="1897" t="str">
        <f>IF(AV59="","",VLOOKUP(AV59,'[1]【記載例】シフト記号表（勤務時間帯）'!$C$6:$L$47,10,FALSE))</f>
        <v/>
      </c>
      <c r="AW60" s="1897" t="str">
        <f>IF(AW59="","",VLOOKUP(AW59,'[1]【記載例】シフト記号表（勤務時間帯）'!$C$6:$L$47,10,FALSE))</f>
        <v/>
      </c>
      <c r="AX60" s="1912" t="str">
        <f>IF(AX59="","",VLOOKUP(AX59,'[1]【記載例】シフト記号表（勤務時間帯）'!$C$6:$L$47,10,FALSE))</f>
        <v/>
      </c>
      <c r="AY60" s="1885" t="str">
        <f>IF(AY59="","",VLOOKUP(AY59,'[1]【記載例】シフト記号表（勤務時間帯）'!$C$6:$L$47,10,FALSE))</f>
        <v/>
      </c>
      <c r="AZ60" s="1897" t="str">
        <f>IF(AZ59="","",VLOOKUP(AZ59,'[1]【記載例】シフト記号表（勤務時間帯）'!$C$6:$L$47,10,FALSE))</f>
        <v/>
      </c>
      <c r="BA60" s="1897" t="str">
        <f>IF(BA59="","",VLOOKUP(BA59,'[1]【記載例】シフト記号表（勤務時間帯）'!$C$6:$L$47,10,FALSE))</f>
        <v/>
      </c>
      <c r="BB60" s="1943">
        <f>IF($BE$3="４週",SUM(W60:AX60),IF($BE$3="暦月",SUM(W60:BA60),""))</f>
        <v>0</v>
      </c>
      <c r="BC60" s="1951"/>
      <c r="BD60" s="1960">
        <f>IF($BE$3="４週",BB60/4,IF($BE$3="暦月",(BB60/($BE$8/7)),""))</f>
        <v>0</v>
      </c>
      <c r="BE60" s="1951"/>
      <c r="BF60" s="1971"/>
      <c r="BG60" s="1976"/>
      <c r="BH60" s="1976"/>
      <c r="BI60" s="1976"/>
      <c r="BJ60" s="1987"/>
    </row>
    <row r="61" spans="2:62" ht="20.25" customHeight="1">
      <c r="B61" s="1742">
        <f>B59+1</f>
        <v>24</v>
      </c>
      <c r="C61" s="1756"/>
      <c r="D61" s="1767"/>
      <c r="E61" s="1774"/>
      <c r="F61" s="1779"/>
      <c r="G61" s="1774"/>
      <c r="H61" s="1779"/>
      <c r="I61" s="1788"/>
      <c r="J61" s="1802"/>
      <c r="K61" s="1808"/>
      <c r="L61" s="1824"/>
      <c r="M61" s="1824"/>
      <c r="N61" s="1767"/>
      <c r="O61" s="1831"/>
      <c r="P61" s="1836"/>
      <c r="Q61" s="1836"/>
      <c r="R61" s="1836"/>
      <c r="S61" s="1847"/>
      <c r="T61" s="1857" t="s">
        <v>770</v>
      </c>
      <c r="U61" s="1864"/>
      <c r="V61" s="1875"/>
      <c r="W61" s="1886"/>
      <c r="X61" s="1898"/>
      <c r="Y61" s="1898"/>
      <c r="Z61" s="1898"/>
      <c r="AA61" s="1898"/>
      <c r="AB61" s="1898"/>
      <c r="AC61" s="1913"/>
      <c r="AD61" s="1886"/>
      <c r="AE61" s="1898"/>
      <c r="AF61" s="1898"/>
      <c r="AG61" s="1898"/>
      <c r="AH61" s="1898"/>
      <c r="AI61" s="1898"/>
      <c r="AJ61" s="1913"/>
      <c r="AK61" s="1886"/>
      <c r="AL61" s="1898"/>
      <c r="AM61" s="1898"/>
      <c r="AN61" s="1898"/>
      <c r="AO61" s="1898"/>
      <c r="AP61" s="1898"/>
      <c r="AQ61" s="1913"/>
      <c r="AR61" s="1886"/>
      <c r="AS61" s="1898"/>
      <c r="AT61" s="1898"/>
      <c r="AU61" s="1898"/>
      <c r="AV61" s="1898"/>
      <c r="AW61" s="1898"/>
      <c r="AX61" s="1913"/>
      <c r="AY61" s="1886"/>
      <c r="AZ61" s="1898"/>
      <c r="BA61" s="1937"/>
      <c r="BB61" s="1944"/>
      <c r="BC61" s="1952"/>
      <c r="BD61" s="1961"/>
      <c r="BE61" s="1967"/>
      <c r="BF61" s="1972"/>
      <c r="BG61" s="1977"/>
      <c r="BH61" s="1977"/>
      <c r="BI61" s="1977"/>
      <c r="BJ61" s="1988"/>
    </row>
    <row r="62" spans="2:62" ht="20.25" customHeight="1">
      <c r="B62" s="1743"/>
      <c r="C62" s="1755"/>
      <c r="D62" s="1766"/>
      <c r="E62" s="1774"/>
      <c r="F62" s="1779">
        <f>C61</f>
        <v>0</v>
      </c>
      <c r="G62" s="1774"/>
      <c r="H62" s="1779">
        <f>I61</f>
        <v>0</v>
      </c>
      <c r="I62" s="1787"/>
      <c r="J62" s="1801"/>
      <c r="K62" s="1807"/>
      <c r="L62" s="1823"/>
      <c r="M62" s="1823"/>
      <c r="N62" s="1766"/>
      <c r="O62" s="1831"/>
      <c r="P62" s="1836"/>
      <c r="Q62" s="1836"/>
      <c r="R62" s="1836"/>
      <c r="S62" s="1847"/>
      <c r="T62" s="1856" t="s">
        <v>128</v>
      </c>
      <c r="U62" s="1863"/>
      <c r="V62" s="1874"/>
      <c r="W62" s="1885" t="str">
        <f>IF(W61="","",VLOOKUP(W61,'[1]【記載例】シフト記号表（勤務時間帯）'!$C$6:$L$47,10,FALSE))</f>
        <v/>
      </c>
      <c r="X62" s="1897" t="str">
        <f>IF(X61="","",VLOOKUP(X61,'[1]【記載例】シフト記号表（勤務時間帯）'!$C$6:$L$47,10,FALSE))</f>
        <v/>
      </c>
      <c r="Y62" s="1897" t="str">
        <f>IF(Y61="","",VLOOKUP(Y61,'[1]【記載例】シフト記号表（勤務時間帯）'!$C$6:$L$47,10,FALSE))</f>
        <v/>
      </c>
      <c r="Z62" s="1897" t="str">
        <f>IF(Z61="","",VLOOKUP(Z61,'[1]【記載例】シフト記号表（勤務時間帯）'!$C$6:$L$47,10,FALSE))</f>
        <v/>
      </c>
      <c r="AA62" s="1897" t="str">
        <f>IF(AA61="","",VLOOKUP(AA61,'[1]【記載例】シフト記号表（勤務時間帯）'!$C$6:$L$47,10,FALSE))</f>
        <v/>
      </c>
      <c r="AB62" s="1897" t="str">
        <f>IF(AB61="","",VLOOKUP(AB61,'[1]【記載例】シフト記号表（勤務時間帯）'!$C$6:$L$47,10,FALSE))</f>
        <v/>
      </c>
      <c r="AC62" s="1912" t="str">
        <f>IF(AC61="","",VLOOKUP(AC61,'[1]【記載例】シフト記号表（勤務時間帯）'!$C$6:$L$47,10,FALSE))</f>
        <v/>
      </c>
      <c r="AD62" s="1885" t="str">
        <f>IF(AD61="","",VLOOKUP(AD61,'[1]【記載例】シフト記号表（勤務時間帯）'!$C$6:$L$47,10,FALSE))</f>
        <v/>
      </c>
      <c r="AE62" s="1897" t="str">
        <f>IF(AE61="","",VLOOKUP(AE61,'[1]【記載例】シフト記号表（勤務時間帯）'!$C$6:$L$47,10,FALSE))</f>
        <v/>
      </c>
      <c r="AF62" s="1897" t="str">
        <f>IF(AF61="","",VLOOKUP(AF61,'[1]【記載例】シフト記号表（勤務時間帯）'!$C$6:$L$47,10,FALSE))</f>
        <v/>
      </c>
      <c r="AG62" s="1897" t="str">
        <f>IF(AG61="","",VLOOKUP(AG61,'[1]【記載例】シフト記号表（勤務時間帯）'!$C$6:$L$47,10,FALSE))</f>
        <v/>
      </c>
      <c r="AH62" s="1897" t="str">
        <f>IF(AH61="","",VLOOKUP(AH61,'[1]【記載例】シフト記号表（勤務時間帯）'!$C$6:$L$47,10,FALSE))</f>
        <v/>
      </c>
      <c r="AI62" s="1897" t="str">
        <f>IF(AI61="","",VLOOKUP(AI61,'[1]【記載例】シフト記号表（勤務時間帯）'!$C$6:$L$47,10,FALSE))</f>
        <v/>
      </c>
      <c r="AJ62" s="1912" t="str">
        <f>IF(AJ61="","",VLOOKUP(AJ61,'[1]【記載例】シフト記号表（勤務時間帯）'!$C$6:$L$47,10,FALSE))</f>
        <v/>
      </c>
      <c r="AK62" s="1885" t="str">
        <f>IF(AK61="","",VLOOKUP(AK61,'[1]【記載例】シフト記号表（勤務時間帯）'!$C$6:$L$47,10,FALSE))</f>
        <v/>
      </c>
      <c r="AL62" s="1897" t="str">
        <f>IF(AL61="","",VLOOKUP(AL61,'[1]【記載例】シフト記号表（勤務時間帯）'!$C$6:$L$47,10,FALSE))</f>
        <v/>
      </c>
      <c r="AM62" s="1897" t="str">
        <f>IF(AM61="","",VLOOKUP(AM61,'[1]【記載例】シフト記号表（勤務時間帯）'!$C$6:$L$47,10,FALSE))</f>
        <v/>
      </c>
      <c r="AN62" s="1897" t="str">
        <f>IF(AN61="","",VLOOKUP(AN61,'[1]【記載例】シフト記号表（勤務時間帯）'!$C$6:$L$47,10,FALSE))</f>
        <v/>
      </c>
      <c r="AO62" s="1897" t="str">
        <f>IF(AO61="","",VLOOKUP(AO61,'[1]【記載例】シフト記号表（勤務時間帯）'!$C$6:$L$47,10,FALSE))</f>
        <v/>
      </c>
      <c r="AP62" s="1897" t="str">
        <f>IF(AP61="","",VLOOKUP(AP61,'[1]【記載例】シフト記号表（勤務時間帯）'!$C$6:$L$47,10,FALSE))</f>
        <v/>
      </c>
      <c r="AQ62" s="1912" t="str">
        <f>IF(AQ61="","",VLOOKUP(AQ61,'[1]【記載例】シフト記号表（勤務時間帯）'!$C$6:$L$47,10,FALSE))</f>
        <v/>
      </c>
      <c r="AR62" s="1885" t="str">
        <f>IF(AR61="","",VLOOKUP(AR61,'[1]【記載例】シフト記号表（勤務時間帯）'!$C$6:$L$47,10,FALSE))</f>
        <v/>
      </c>
      <c r="AS62" s="1897" t="str">
        <f>IF(AS61="","",VLOOKUP(AS61,'[1]【記載例】シフト記号表（勤務時間帯）'!$C$6:$L$47,10,FALSE))</f>
        <v/>
      </c>
      <c r="AT62" s="1897" t="str">
        <f>IF(AT61="","",VLOOKUP(AT61,'[1]【記載例】シフト記号表（勤務時間帯）'!$C$6:$L$47,10,FALSE))</f>
        <v/>
      </c>
      <c r="AU62" s="1897" t="str">
        <f>IF(AU61="","",VLOOKUP(AU61,'[1]【記載例】シフト記号表（勤務時間帯）'!$C$6:$L$47,10,FALSE))</f>
        <v/>
      </c>
      <c r="AV62" s="1897" t="str">
        <f>IF(AV61="","",VLOOKUP(AV61,'[1]【記載例】シフト記号表（勤務時間帯）'!$C$6:$L$47,10,FALSE))</f>
        <v/>
      </c>
      <c r="AW62" s="1897" t="str">
        <f>IF(AW61="","",VLOOKUP(AW61,'[1]【記載例】シフト記号表（勤務時間帯）'!$C$6:$L$47,10,FALSE))</f>
        <v/>
      </c>
      <c r="AX62" s="1912" t="str">
        <f>IF(AX61="","",VLOOKUP(AX61,'[1]【記載例】シフト記号表（勤務時間帯）'!$C$6:$L$47,10,FALSE))</f>
        <v/>
      </c>
      <c r="AY62" s="1885" t="str">
        <f>IF(AY61="","",VLOOKUP(AY61,'[1]【記載例】シフト記号表（勤務時間帯）'!$C$6:$L$47,10,FALSE))</f>
        <v/>
      </c>
      <c r="AZ62" s="1897" t="str">
        <f>IF(AZ61="","",VLOOKUP(AZ61,'[1]【記載例】シフト記号表（勤務時間帯）'!$C$6:$L$47,10,FALSE))</f>
        <v/>
      </c>
      <c r="BA62" s="1897" t="str">
        <f>IF(BA61="","",VLOOKUP(BA61,'[1]【記載例】シフト記号表（勤務時間帯）'!$C$6:$L$47,10,FALSE))</f>
        <v/>
      </c>
      <c r="BB62" s="1943">
        <f>IF($BE$3="４週",SUM(W62:AX62),IF($BE$3="暦月",SUM(W62:BA62),""))</f>
        <v>0</v>
      </c>
      <c r="BC62" s="1951"/>
      <c r="BD62" s="1960">
        <f>IF($BE$3="４週",BB62/4,IF($BE$3="暦月",(BB62/($BE$8/7)),""))</f>
        <v>0</v>
      </c>
      <c r="BE62" s="1951"/>
      <c r="BF62" s="1971"/>
      <c r="BG62" s="1976"/>
      <c r="BH62" s="1976"/>
      <c r="BI62" s="1976"/>
      <c r="BJ62" s="1987"/>
    </row>
    <row r="63" spans="2:62" ht="20.25" customHeight="1">
      <c r="B63" s="1742">
        <f>B61+1</f>
        <v>25</v>
      </c>
      <c r="C63" s="1756"/>
      <c r="D63" s="1767"/>
      <c r="E63" s="1774"/>
      <c r="F63" s="1779"/>
      <c r="G63" s="1774"/>
      <c r="H63" s="1779"/>
      <c r="I63" s="1788"/>
      <c r="J63" s="1802"/>
      <c r="K63" s="1808"/>
      <c r="L63" s="1824"/>
      <c r="M63" s="1824"/>
      <c r="N63" s="1767"/>
      <c r="O63" s="1831"/>
      <c r="P63" s="1836"/>
      <c r="Q63" s="1836"/>
      <c r="R63" s="1836"/>
      <c r="S63" s="1847"/>
      <c r="T63" s="1857" t="s">
        <v>770</v>
      </c>
      <c r="U63" s="1864"/>
      <c r="V63" s="1875"/>
      <c r="W63" s="1886"/>
      <c r="X63" s="1898"/>
      <c r="Y63" s="1898"/>
      <c r="Z63" s="1898"/>
      <c r="AA63" s="1898"/>
      <c r="AB63" s="1898"/>
      <c r="AC63" s="1913"/>
      <c r="AD63" s="1886"/>
      <c r="AE63" s="1898"/>
      <c r="AF63" s="1898"/>
      <c r="AG63" s="1898"/>
      <c r="AH63" s="1898"/>
      <c r="AI63" s="1898"/>
      <c r="AJ63" s="1913"/>
      <c r="AK63" s="1886"/>
      <c r="AL63" s="1898"/>
      <c r="AM63" s="1898"/>
      <c r="AN63" s="1898"/>
      <c r="AO63" s="1898"/>
      <c r="AP63" s="1898"/>
      <c r="AQ63" s="1913"/>
      <c r="AR63" s="1886"/>
      <c r="AS63" s="1898"/>
      <c r="AT63" s="1898"/>
      <c r="AU63" s="1898"/>
      <c r="AV63" s="1898"/>
      <c r="AW63" s="1898"/>
      <c r="AX63" s="1913"/>
      <c r="AY63" s="1886"/>
      <c r="AZ63" s="1898"/>
      <c r="BA63" s="1937"/>
      <c r="BB63" s="1944"/>
      <c r="BC63" s="1952"/>
      <c r="BD63" s="1961"/>
      <c r="BE63" s="1967"/>
      <c r="BF63" s="1972"/>
      <c r="BG63" s="1977"/>
      <c r="BH63" s="1977"/>
      <c r="BI63" s="1977"/>
      <c r="BJ63" s="1988"/>
    </row>
    <row r="64" spans="2:62" ht="20.25" customHeight="1">
      <c r="B64" s="1743"/>
      <c r="C64" s="1755"/>
      <c r="D64" s="1766"/>
      <c r="E64" s="1774"/>
      <c r="F64" s="1779">
        <f>C63</f>
        <v>0</v>
      </c>
      <c r="G64" s="1774"/>
      <c r="H64" s="1779">
        <f>I63</f>
        <v>0</v>
      </c>
      <c r="I64" s="1787"/>
      <c r="J64" s="1801"/>
      <c r="K64" s="1807"/>
      <c r="L64" s="1823"/>
      <c r="M64" s="1823"/>
      <c r="N64" s="1766"/>
      <c r="O64" s="1831"/>
      <c r="P64" s="1836"/>
      <c r="Q64" s="1836"/>
      <c r="R64" s="1836"/>
      <c r="S64" s="1847"/>
      <c r="T64" s="1856" t="s">
        <v>128</v>
      </c>
      <c r="U64" s="1863"/>
      <c r="V64" s="1874"/>
      <c r="W64" s="1885" t="str">
        <f>IF(W63="","",VLOOKUP(W63,'[1]【記載例】シフト記号表（勤務時間帯）'!$C$6:$L$47,10,FALSE))</f>
        <v/>
      </c>
      <c r="X64" s="1897" t="str">
        <f>IF(X63="","",VLOOKUP(X63,'[1]【記載例】シフト記号表（勤務時間帯）'!$C$6:$L$47,10,FALSE))</f>
        <v/>
      </c>
      <c r="Y64" s="1897" t="str">
        <f>IF(Y63="","",VLOOKUP(Y63,'[1]【記載例】シフト記号表（勤務時間帯）'!$C$6:$L$47,10,FALSE))</f>
        <v/>
      </c>
      <c r="Z64" s="1897" t="str">
        <f>IF(Z63="","",VLOOKUP(Z63,'[1]【記載例】シフト記号表（勤務時間帯）'!$C$6:$L$47,10,FALSE))</f>
        <v/>
      </c>
      <c r="AA64" s="1897" t="str">
        <f>IF(AA63="","",VLOOKUP(AA63,'[1]【記載例】シフト記号表（勤務時間帯）'!$C$6:$L$47,10,FALSE))</f>
        <v/>
      </c>
      <c r="AB64" s="1897" t="str">
        <f>IF(AB63="","",VLOOKUP(AB63,'[1]【記載例】シフト記号表（勤務時間帯）'!$C$6:$L$47,10,FALSE))</f>
        <v/>
      </c>
      <c r="AC64" s="1912" t="str">
        <f>IF(AC63="","",VLOOKUP(AC63,'[1]【記載例】シフト記号表（勤務時間帯）'!$C$6:$L$47,10,FALSE))</f>
        <v/>
      </c>
      <c r="AD64" s="1885" t="str">
        <f>IF(AD63="","",VLOOKUP(AD63,'[1]【記載例】シフト記号表（勤務時間帯）'!$C$6:$L$47,10,FALSE))</f>
        <v/>
      </c>
      <c r="AE64" s="1897" t="str">
        <f>IF(AE63="","",VLOOKUP(AE63,'[1]【記載例】シフト記号表（勤務時間帯）'!$C$6:$L$47,10,FALSE))</f>
        <v/>
      </c>
      <c r="AF64" s="1897" t="str">
        <f>IF(AF63="","",VLOOKUP(AF63,'[1]【記載例】シフト記号表（勤務時間帯）'!$C$6:$L$47,10,FALSE))</f>
        <v/>
      </c>
      <c r="AG64" s="1897" t="str">
        <f>IF(AG63="","",VLOOKUP(AG63,'[1]【記載例】シフト記号表（勤務時間帯）'!$C$6:$L$47,10,FALSE))</f>
        <v/>
      </c>
      <c r="AH64" s="1897" t="str">
        <f>IF(AH63="","",VLOOKUP(AH63,'[1]【記載例】シフト記号表（勤務時間帯）'!$C$6:$L$47,10,FALSE))</f>
        <v/>
      </c>
      <c r="AI64" s="1897" t="str">
        <f>IF(AI63="","",VLOOKUP(AI63,'[1]【記載例】シフト記号表（勤務時間帯）'!$C$6:$L$47,10,FALSE))</f>
        <v/>
      </c>
      <c r="AJ64" s="1912" t="str">
        <f>IF(AJ63="","",VLOOKUP(AJ63,'[1]【記載例】シフト記号表（勤務時間帯）'!$C$6:$L$47,10,FALSE))</f>
        <v/>
      </c>
      <c r="AK64" s="1885" t="str">
        <f>IF(AK63="","",VLOOKUP(AK63,'[1]【記載例】シフト記号表（勤務時間帯）'!$C$6:$L$47,10,FALSE))</f>
        <v/>
      </c>
      <c r="AL64" s="1897" t="str">
        <f>IF(AL63="","",VLOOKUP(AL63,'[1]【記載例】シフト記号表（勤務時間帯）'!$C$6:$L$47,10,FALSE))</f>
        <v/>
      </c>
      <c r="AM64" s="1897" t="str">
        <f>IF(AM63="","",VLOOKUP(AM63,'[1]【記載例】シフト記号表（勤務時間帯）'!$C$6:$L$47,10,FALSE))</f>
        <v/>
      </c>
      <c r="AN64" s="1897" t="str">
        <f>IF(AN63="","",VLOOKUP(AN63,'[1]【記載例】シフト記号表（勤務時間帯）'!$C$6:$L$47,10,FALSE))</f>
        <v/>
      </c>
      <c r="AO64" s="1897" t="str">
        <f>IF(AO63="","",VLOOKUP(AO63,'[1]【記載例】シフト記号表（勤務時間帯）'!$C$6:$L$47,10,FALSE))</f>
        <v/>
      </c>
      <c r="AP64" s="1897" t="str">
        <f>IF(AP63="","",VLOOKUP(AP63,'[1]【記載例】シフト記号表（勤務時間帯）'!$C$6:$L$47,10,FALSE))</f>
        <v/>
      </c>
      <c r="AQ64" s="1912" t="str">
        <f>IF(AQ63="","",VLOOKUP(AQ63,'[1]【記載例】シフト記号表（勤務時間帯）'!$C$6:$L$47,10,FALSE))</f>
        <v/>
      </c>
      <c r="AR64" s="1885" t="str">
        <f>IF(AR63="","",VLOOKUP(AR63,'[1]【記載例】シフト記号表（勤務時間帯）'!$C$6:$L$47,10,FALSE))</f>
        <v/>
      </c>
      <c r="AS64" s="1897" t="str">
        <f>IF(AS63="","",VLOOKUP(AS63,'[1]【記載例】シフト記号表（勤務時間帯）'!$C$6:$L$47,10,FALSE))</f>
        <v/>
      </c>
      <c r="AT64" s="1897" t="str">
        <f>IF(AT63="","",VLOOKUP(AT63,'[1]【記載例】シフト記号表（勤務時間帯）'!$C$6:$L$47,10,FALSE))</f>
        <v/>
      </c>
      <c r="AU64" s="1897" t="str">
        <f>IF(AU63="","",VLOOKUP(AU63,'[1]【記載例】シフト記号表（勤務時間帯）'!$C$6:$L$47,10,FALSE))</f>
        <v/>
      </c>
      <c r="AV64" s="1897" t="str">
        <f>IF(AV63="","",VLOOKUP(AV63,'[1]【記載例】シフト記号表（勤務時間帯）'!$C$6:$L$47,10,FALSE))</f>
        <v/>
      </c>
      <c r="AW64" s="1897" t="str">
        <f>IF(AW63="","",VLOOKUP(AW63,'[1]【記載例】シフト記号表（勤務時間帯）'!$C$6:$L$47,10,FALSE))</f>
        <v/>
      </c>
      <c r="AX64" s="1912" t="str">
        <f>IF(AX63="","",VLOOKUP(AX63,'[1]【記載例】シフト記号表（勤務時間帯）'!$C$6:$L$47,10,FALSE))</f>
        <v/>
      </c>
      <c r="AY64" s="1885" t="str">
        <f>IF(AY63="","",VLOOKUP(AY63,'[1]【記載例】シフト記号表（勤務時間帯）'!$C$6:$L$47,10,FALSE))</f>
        <v/>
      </c>
      <c r="AZ64" s="1897" t="str">
        <f>IF(AZ63="","",VLOOKUP(AZ63,'[1]【記載例】シフト記号表（勤務時間帯）'!$C$6:$L$47,10,FALSE))</f>
        <v/>
      </c>
      <c r="BA64" s="1897" t="str">
        <f>IF(BA63="","",VLOOKUP(BA63,'[1]【記載例】シフト記号表（勤務時間帯）'!$C$6:$L$47,10,FALSE))</f>
        <v/>
      </c>
      <c r="BB64" s="1943">
        <f>IF($BE$3="４週",SUM(W64:AX64),IF($BE$3="暦月",SUM(W64:BA64),""))</f>
        <v>0</v>
      </c>
      <c r="BC64" s="1951"/>
      <c r="BD64" s="1960">
        <f>IF($BE$3="４週",BB64/4,IF($BE$3="暦月",(BB64/($BE$8/7)),""))</f>
        <v>0</v>
      </c>
      <c r="BE64" s="1951"/>
      <c r="BF64" s="1971"/>
      <c r="BG64" s="1976"/>
      <c r="BH64" s="1976"/>
      <c r="BI64" s="1976"/>
      <c r="BJ64" s="1987"/>
    </row>
    <row r="65" spans="2:62" ht="20.25" customHeight="1">
      <c r="B65" s="1742">
        <f>B63+1</f>
        <v>26</v>
      </c>
      <c r="C65" s="1756"/>
      <c r="D65" s="1767"/>
      <c r="E65" s="1774"/>
      <c r="F65" s="1779"/>
      <c r="G65" s="1774"/>
      <c r="H65" s="1779"/>
      <c r="I65" s="1788"/>
      <c r="J65" s="1802"/>
      <c r="K65" s="1808"/>
      <c r="L65" s="1824"/>
      <c r="M65" s="1824"/>
      <c r="N65" s="1767"/>
      <c r="O65" s="1831"/>
      <c r="P65" s="1836"/>
      <c r="Q65" s="1836"/>
      <c r="R65" s="1836"/>
      <c r="S65" s="1847"/>
      <c r="T65" s="1857" t="s">
        <v>770</v>
      </c>
      <c r="U65" s="1864"/>
      <c r="V65" s="1875"/>
      <c r="W65" s="1886"/>
      <c r="X65" s="1898"/>
      <c r="Y65" s="1898"/>
      <c r="Z65" s="1898"/>
      <c r="AA65" s="1898"/>
      <c r="AB65" s="1898"/>
      <c r="AC65" s="1913"/>
      <c r="AD65" s="1886"/>
      <c r="AE65" s="1898"/>
      <c r="AF65" s="1898"/>
      <c r="AG65" s="1898"/>
      <c r="AH65" s="1898"/>
      <c r="AI65" s="1898"/>
      <c r="AJ65" s="1913"/>
      <c r="AK65" s="1886"/>
      <c r="AL65" s="1898"/>
      <c r="AM65" s="1898"/>
      <c r="AN65" s="1898"/>
      <c r="AO65" s="1898"/>
      <c r="AP65" s="1898"/>
      <c r="AQ65" s="1913"/>
      <c r="AR65" s="1886"/>
      <c r="AS65" s="1898"/>
      <c r="AT65" s="1898"/>
      <c r="AU65" s="1898"/>
      <c r="AV65" s="1898"/>
      <c r="AW65" s="1898"/>
      <c r="AX65" s="1913"/>
      <c r="AY65" s="1886"/>
      <c r="AZ65" s="1898"/>
      <c r="BA65" s="1937"/>
      <c r="BB65" s="1944"/>
      <c r="BC65" s="1952"/>
      <c r="BD65" s="1961"/>
      <c r="BE65" s="1967"/>
      <c r="BF65" s="1972"/>
      <c r="BG65" s="1977"/>
      <c r="BH65" s="1977"/>
      <c r="BI65" s="1977"/>
      <c r="BJ65" s="1988"/>
    </row>
    <row r="66" spans="2:62" ht="20.25" customHeight="1">
      <c r="B66" s="1743"/>
      <c r="C66" s="1755"/>
      <c r="D66" s="1766"/>
      <c r="E66" s="1774"/>
      <c r="F66" s="1779">
        <f>C65</f>
        <v>0</v>
      </c>
      <c r="G66" s="1774"/>
      <c r="H66" s="1779">
        <f>I65</f>
        <v>0</v>
      </c>
      <c r="I66" s="1787"/>
      <c r="J66" s="1801"/>
      <c r="K66" s="1807"/>
      <c r="L66" s="1823"/>
      <c r="M66" s="1823"/>
      <c r="N66" s="1766"/>
      <c r="O66" s="1831"/>
      <c r="P66" s="1836"/>
      <c r="Q66" s="1836"/>
      <c r="R66" s="1836"/>
      <c r="S66" s="1847"/>
      <c r="T66" s="1856" t="s">
        <v>128</v>
      </c>
      <c r="U66" s="1863"/>
      <c r="V66" s="1874"/>
      <c r="W66" s="1885" t="str">
        <f>IF(W65="","",VLOOKUP(W65,'[1]【記載例】シフト記号表（勤務時間帯）'!$C$6:$L$47,10,FALSE))</f>
        <v/>
      </c>
      <c r="X66" s="1897" t="str">
        <f>IF(X65="","",VLOOKUP(X65,'[1]【記載例】シフト記号表（勤務時間帯）'!$C$6:$L$47,10,FALSE))</f>
        <v/>
      </c>
      <c r="Y66" s="1897" t="str">
        <f>IF(Y65="","",VLOOKUP(Y65,'[1]【記載例】シフト記号表（勤務時間帯）'!$C$6:$L$47,10,FALSE))</f>
        <v/>
      </c>
      <c r="Z66" s="1897" t="str">
        <f>IF(Z65="","",VLOOKUP(Z65,'[1]【記載例】シフト記号表（勤務時間帯）'!$C$6:$L$47,10,FALSE))</f>
        <v/>
      </c>
      <c r="AA66" s="1897" t="str">
        <f>IF(AA65="","",VLOOKUP(AA65,'[1]【記載例】シフト記号表（勤務時間帯）'!$C$6:$L$47,10,FALSE))</f>
        <v/>
      </c>
      <c r="AB66" s="1897" t="str">
        <f>IF(AB65="","",VLOOKUP(AB65,'[1]【記載例】シフト記号表（勤務時間帯）'!$C$6:$L$47,10,FALSE))</f>
        <v/>
      </c>
      <c r="AC66" s="1912" t="str">
        <f>IF(AC65="","",VLOOKUP(AC65,'[1]【記載例】シフト記号表（勤務時間帯）'!$C$6:$L$47,10,FALSE))</f>
        <v/>
      </c>
      <c r="AD66" s="1885" t="str">
        <f>IF(AD65="","",VLOOKUP(AD65,'[1]【記載例】シフト記号表（勤務時間帯）'!$C$6:$L$47,10,FALSE))</f>
        <v/>
      </c>
      <c r="AE66" s="1897" t="str">
        <f>IF(AE65="","",VLOOKUP(AE65,'[1]【記載例】シフト記号表（勤務時間帯）'!$C$6:$L$47,10,FALSE))</f>
        <v/>
      </c>
      <c r="AF66" s="1897" t="str">
        <f>IF(AF65="","",VLOOKUP(AF65,'[1]【記載例】シフト記号表（勤務時間帯）'!$C$6:$L$47,10,FALSE))</f>
        <v/>
      </c>
      <c r="AG66" s="1897" t="str">
        <f>IF(AG65="","",VLOOKUP(AG65,'[1]【記載例】シフト記号表（勤務時間帯）'!$C$6:$L$47,10,FALSE))</f>
        <v/>
      </c>
      <c r="AH66" s="1897" t="str">
        <f>IF(AH65="","",VLOOKUP(AH65,'[1]【記載例】シフト記号表（勤務時間帯）'!$C$6:$L$47,10,FALSE))</f>
        <v/>
      </c>
      <c r="AI66" s="1897" t="str">
        <f>IF(AI65="","",VLOOKUP(AI65,'[1]【記載例】シフト記号表（勤務時間帯）'!$C$6:$L$47,10,FALSE))</f>
        <v/>
      </c>
      <c r="AJ66" s="1912" t="str">
        <f>IF(AJ65="","",VLOOKUP(AJ65,'[1]【記載例】シフト記号表（勤務時間帯）'!$C$6:$L$47,10,FALSE))</f>
        <v/>
      </c>
      <c r="AK66" s="1885" t="str">
        <f>IF(AK65="","",VLOOKUP(AK65,'[1]【記載例】シフト記号表（勤務時間帯）'!$C$6:$L$47,10,FALSE))</f>
        <v/>
      </c>
      <c r="AL66" s="1897" t="str">
        <f>IF(AL65="","",VLOOKUP(AL65,'[1]【記載例】シフト記号表（勤務時間帯）'!$C$6:$L$47,10,FALSE))</f>
        <v/>
      </c>
      <c r="AM66" s="1897" t="str">
        <f>IF(AM65="","",VLOOKUP(AM65,'[1]【記載例】シフト記号表（勤務時間帯）'!$C$6:$L$47,10,FALSE))</f>
        <v/>
      </c>
      <c r="AN66" s="1897" t="str">
        <f>IF(AN65="","",VLOOKUP(AN65,'[1]【記載例】シフト記号表（勤務時間帯）'!$C$6:$L$47,10,FALSE))</f>
        <v/>
      </c>
      <c r="AO66" s="1897" t="str">
        <f>IF(AO65="","",VLOOKUP(AO65,'[1]【記載例】シフト記号表（勤務時間帯）'!$C$6:$L$47,10,FALSE))</f>
        <v/>
      </c>
      <c r="AP66" s="1897" t="str">
        <f>IF(AP65="","",VLOOKUP(AP65,'[1]【記載例】シフト記号表（勤務時間帯）'!$C$6:$L$47,10,FALSE))</f>
        <v/>
      </c>
      <c r="AQ66" s="1912" t="str">
        <f>IF(AQ65="","",VLOOKUP(AQ65,'[1]【記載例】シフト記号表（勤務時間帯）'!$C$6:$L$47,10,FALSE))</f>
        <v/>
      </c>
      <c r="AR66" s="1885" t="str">
        <f>IF(AR65="","",VLOOKUP(AR65,'[1]【記載例】シフト記号表（勤務時間帯）'!$C$6:$L$47,10,FALSE))</f>
        <v/>
      </c>
      <c r="AS66" s="1897" t="str">
        <f>IF(AS65="","",VLOOKUP(AS65,'[1]【記載例】シフト記号表（勤務時間帯）'!$C$6:$L$47,10,FALSE))</f>
        <v/>
      </c>
      <c r="AT66" s="1897" t="str">
        <f>IF(AT65="","",VLOOKUP(AT65,'[1]【記載例】シフト記号表（勤務時間帯）'!$C$6:$L$47,10,FALSE))</f>
        <v/>
      </c>
      <c r="AU66" s="1897" t="str">
        <f>IF(AU65="","",VLOOKUP(AU65,'[1]【記載例】シフト記号表（勤務時間帯）'!$C$6:$L$47,10,FALSE))</f>
        <v/>
      </c>
      <c r="AV66" s="1897" t="str">
        <f>IF(AV65="","",VLOOKUP(AV65,'[1]【記載例】シフト記号表（勤務時間帯）'!$C$6:$L$47,10,FALSE))</f>
        <v/>
      </c>
      <c r="AW66" s="1897" t="str">
        <f>IF(AW65="","",VLOOKUP(AW65,'[1]【記載例】シフト記号表（勤務時間帯）'!$C$6:$L$47,10,FALSE))</f>
        <v/>
      </c>
      <c r="AX66" s="1912" t="str">
        <f>IF(AX65="","",VLOOKUP(AX65,'[1]【記載例】シフト記号表（勤務時間帯）'!$C$6:$L$47,10,FALSE))</f>
        <v/>
      </c>
      <c r="AY66" s="1885" t="str">
        <f>IF(AY65="","",VLOOKUP(AY65,'[1]【記載例】シフト記号表（勤務時間帯）'!$C$6:$L$47,10,FALSE))</f>
        <v/>
      </c>
      <c r="AZ66" s="1897" t="str">
        <f>IF(AZ65="","",VLOOKUP(AZ65,'[1]【記載例】シフト記号表（勤務時間帯）'!$C$6:$L$47,10,FALSE))</f>
        <v/>
      </c>
      <c r="BA66" s="1897" t="str">
        <f>IF(BA65="","",VLOOKUP(BA65,'[1]【記載例】シフト記号表（勤務時間帯）'!$C$6:$L$47,10,FALSE))</f>
        <v/>
      </c>
      <c r="BB66" s="1943">
        <f>IF($BE$3="４週",SUM(W66:AX66),IF($BE$3="暦月",SUM(W66:BA66),""))</f>
        <v>0</v>
      </c>
      <c r="BC66" s="1951"/>
      <c r="BD66" s="1960">
        <f>IF($BE$3="４週",BB66/4,IF($BE$3="暦月",(BB66/($BE$8/7)),""))</f>
        <v>0</v>
      </c>
      <c r="BE66" s="1951"/>
      <c r="BF66" s="1971"/>
      <c r="BG66" s="1976"/>
      <c r="BH66" s="1976"/>
      <c r="BI66" s="1976"/>
      <c r="BJ66" s="1987"/>
    </row>
    <row r="67" spans="2:62" ht="20.25" customHeight="1">
      <c r="B67" s="1742">
        <f>B65+1</f>
        <v>27</v>
      </c>
      <c r="C67" s="1756"/>
      <c r="D67" s="1767"/>
      <c r="E67" s="1774"/>
      <c r="F67" s="1779"/>
      <c r="G67" s="1774"/>
      <c r="H67" s="1779"/>
      <c r="I67" s="1788"/>
      <c r="J67" s="1802"/>
      <c r="K67" s="1808"/>
      <c r="L67" s="1824"/>
      <c r="M67" s="1824"/>
      <c r="N67" s="1767"/>
      <c r="O67" s="1831"/>
      <c r="P67" s="1836"/>
      <c r="Q67" s="1836"/>
      <c r="R67" s="1836"/>
      <c r="S67" s="1847"/>
      <c r="T67" s="1857" t="s">
        <v>770</v>
      </c>
      <c r="U67" s="1864"/>
      <c r="V67" s="1875"/>
      <c r="W67" s="1886"/>
      <c r="X67" s="1898"/>
      <c r="Y67" s="1898"/>
      <c r="Z67" s="1898"/>
      <c r="AA67" s="1898"/>
      <c r="AB67" s="1898"/>
      <c r="AC67" s="1913"/>
      <c r="AD67" s="1886"/>
      <c r="AE67" s="1898"/>
      <c r="AF67" s="1898"/>
      <c r="AG67" s="1898"/>
      <c r="AH67" s="1898"/>
      <c r="AI67" s="1898"/>
      <c r="AJ67" s="1913"/>
      <c r="AK67" s="1886"/>
      <c r="AL67" s="1898"/>
      <c r="AM67" s="1898"/>
      <c r="AN67" s="1898"/>
      <c r="AO67" s="1898"/>
      <c r="AP67" s="1898"/>
      <c r="AQ67" s="1913"/>
      <c r="AR67" s="1886"/>
      <c r="AS67" s="1898"/>
      <c r="AT67" s="1898"/>
      <c r="AU67" s="1898"/>
      <c r="AV67" s="1898"/>
      <c r="AW67" s="1898"/>
      <c r="AX67" s="1913"/>
      <c r="AY67" s="1886"/>
      <c r="AZ67" s="1898"/>
      <c r="BA67" s="1937"/>
      <c r="BB67" s="1944"/>
      <c r="BC67" s="1952"/>
      <c r="BD67" s="1961"/>
      <c r="BE67" s="1967"/>
      <c r="BF67" s="1972"/>
      <c r="BG67" s="1977"/>
      <c r="BH67" s="1977"/>
      <c r="BI67" s="1977"/>
      <c r="BJ67" s="1988"/>
    </row>
    <row r="68" spans="2:62" ht="20.25" customHeight="1">
      <c r="B68" s="1743"/>
      <c r="C68" s="1755"/>
      <c r="D68" s="1766"/>
      <c r="E68" s="1774"/>
      <c r="F68" s="1779">
        <f>C67</f>
        <v>0</v>
      </c>
      <c r="G68" s="1774"/>
      <c r="H68" s="1779">
        <f>I67</f>
        <v>0</v>
      </c>
      <c r="I68" s="1787"/>
      <c r="J68" s="1801"/>
      <c r="K68" s="1807"/>
      <c r="L68" s="1823"/>
      <c r="M68" s="1823"/>
      <c r="N68" s="1766"/>
      <c r="O68" s="1831"/>
      <c r="P68" s="1836"/>
      <c r="Q68" s="1836"/>
      <c r="R68" s="1836"/>
      <c r="S68" s="1847"/>
      <c r="T68" s="1856" t="s">
        <v>128</v>
      </c>
      <c r="U68" s="1863"/>
      <c r="V68" s="1874"/>
      <c r="W68" s="1885" t="str">
        <f>IF(W67="","",VLOOKUP(W67,'[1]【記載例】シフト記号表（勤務時間帯）'!$C$6:$L$47,10,FALSE))</f>
        <v/>
      </c>
      <c r="X68" s="1897" t="str">
        <f>IF(X67="","",VLOOKUP(X67,'[1]【記載例】シフト記号表（勤務時間帯）'!$C$6:$L$47,10,FALSE))</f>
        <v/>
      </c>
      <c r="Y68" s="1897" t="str">
        <f>IF(Y67="","",VLOOKUP(Y67,'[1]【記載例】シフト記号表（勤務時間帯）'!$C$6:$L$47,10,FALSE))</f>
        <v/>
      </c>
      <c r="Z68" s="1897" t="str">
        <f>IF(Z67="","",VLOOKUP(Z67,'[1]【記載例】シフト記号表（勤務時間帯）'!$C$6:$L$47,10,FALSE))</f>
        <v/>
      </c>
      <c r="AA68" s="1897" t="str">
        <f>IF(AA67="","",VLOOKUP(AA67,'[1]【記載例】シフト記号表（勤務時間帯）'!$C$6:$L$47,10,FALSE))</f>
        <v/>
      </c>
      <c r="AB68" s="1897" t="str">
        <f>IF(AB67="","",VLOOKUP(AB67,'[1]【記載例】シフト記号表（勤務時間帯）'!$C$6:$L$47,10,FALSE))</f>
        <v/>
      </c>
      <c r="AC68" s="1912" t="str">
        <f>IF(AC67="","",VLOOKUP(AC67,'[1]【記載例】シフト記号表（勤務時間帯）'!$C$6:$L$47,10,FALSE))</f>
        <v/>
      </c>
      <c r="AD68" s="1885" t="str">
        <f>IF(AD67="","",VLOOKUP(AD67,'[1]【記載例】シフト記号表（勤務時間帯）'!$C$6:$L$47,10,FALSE))</f>
        <v/>
      </c>
      <c r="AE68" s="1897" t="str">
        <f>IF(AE67="","",VLOOKUP(AE67,'[1]【記載例】シフト記号表（勤務時間帯）'!$C$6:$L$47,10,FALSE))</f>
        <v/>
      </c>
      <c r="AF68" s="1897" t="str">
        <f>IF(AF67="","",VLOOKUP(AF67,'[1]【記載例】シフト記号表（勤務時間帯）'!$C$6:$L$47,10,FALSE))</f>
        <v/>
      </c>
      <c r="AG68" s="1897" t="str">
        <f>IF(AG67="","",VLOOKUP(AG67,'[1]【記載例】シフト記号表（勤務時間帯）'!$C$6:$L$47,10,FALSE))</f>
        <v/>
      </c>
      <c r="AH68" s="1897" t="str">
        <f>IF(AH67="","",VLOOKUP(AH67,'[1]【記載例】シフト記号表（勤務時間帯）'!$C$6:$L$47,10,FALSE))</f>
        <v/>
      </c>
      <c r="AI68" s="1897" t="str">
        <f>IF(AI67="","",VLOOKUP(AI67,'[1]【記載例】シフト記号表（勤務時間帯）'!$C$6:$L$47,10,FALSE))</f>
        <v/>
      </c>
      <c r="AJ68" s="1912" t="str">
        <f>IF(AJ67="","",VLOOKUP(AJ67,'[1]【記載例】シフト記号表（勤務時間帯）'!$C$6:$L$47,10,FALSE))</f>
        <v/>
      </c>
      <c r="AK68" s="1885" t="str">
        <f>IF(AK67="","",VLOOKUP(AK67,'[1]【記載例】シフト記号表（勤務時間帯）'!$C$6:$L$47,10,FALSE))</f>
        <v/>
      </c>
      <c r="AL68" s="1897" t="str">
        <f>IF(AL67="","",VLOOKUP(AL67,'[1]【記載例】シフト記号表（勤務時間帯）'!$C$6:$L$47,10,FALSE))</f>
        <v/>
      </c>
      <c r="AM68" s="1897" t="str">
        <f>IF(AM67="","",VLOOKUP(AM67,'[1]【記載例】シフト記号表（勤務時間帯）'!$C$6:$L$47,10,FALSE))</f>
        <v/>
      </c>
      <c r="AN68" s="1897" t="str">
        <f>IF(AN67="","",VLOOKUP(AN67,'[1]【記載例】シフト記号表（勤務時間帯）'!$C$6:$L$47,10,FALSE))</f>
        <v/>
      </c>
      <c r="AO68" s="1897" t="str">
        <f>IF(AO67="","",VLOOKUP(AO67,'[1]【記載例】シフト記号表（勤務時間帯）'!$C$6:$L$47,10,FALSE))</f>
        <v/>
      </c>
      <c r="AP68" s="1897" t="str">
        <f>IF(AP67="","",VLOOKUP(AP67,'[1]【記載例】シフト記号表（勤務時間帯）'!$C$6:$L$47,10,FALSE))</f>
        <v/>
      </c>
      <c r="AQ68" s="1912" t="str">
        <f>IF(AQ67="","",VLOOKUP(AQ67,'[1]【記載例】シフト記号表（勤務時間帯）'!$C$6:$L$47,10,FALSE))</f>
        <v/>
      </c>
      <c r="AR68" s="1885" t="str">
        <f>IF(AR67="","",VLOOKUP(AR67,'[1]【記載例】シフト記号表（勤務時間帯）'!$C$6:$L$47,10,FALSE))</f>
        <v/>
      </c>
      <c r="AS68" s="1897" t="str">
        <f>IF(AS67="","",VLOOKUP(AS67,'[1]【記載例】シフト記号表（勤務時間帯）'!$C$6:$L$47,10,FALSE))</f>
        <v/>
      </c>
      <c r="AT68" s="1897" t="str">
        <f>IF(AT67="","",VLOOKUP(AT67,'[1]【記載例】シフト記号表（勤務時間帯）'!$C$6:$L$47,10,FALSE))</f>
        <v/>
      </c>
      <c r="AU68" s="1897" t="str">
        <f>IF(AU67="","",VLOOKUP(AU67,'[1]【記載例】シフト記号表（勤務時間帯）'!$C$6:$L$47,10,FALSE))</f>
        <v/>
      </c>
      <c r="AV68" s="1897" t="str">
        <f>IF(AV67="","",VLOOKUP(AV67,'[1]【記載例】シフト記号表（勤務時間帯）'!$C$6:$L$47,10,FALSE))</f>
        <v/>
      </c>
      <c r="AW68" s="1897" t="str">
        <f>IF(AW67="","",VLOOKUP(AW67,'[1]【記載例】シフト記号表（勤務時間帯）'!$C$6:$L$47,10,FALSE))</f>
        <v/>
      </c>
      <c r="AX68" s="1912" t="str">
        <f>IF(AX67="","",VLOOKUP(AX67,'[1]【記載例】シフト記号表（勤務時間帯）'!$C$6:$L$47,10,FALSE))</f>
        <v/>
      </c>
      <c r="AY68" s="1885" t="str">
        <f>IF(AY67="","",VLOOKUP(AY67,'[1]【記載例】シフト記号表（勤務時間帯）'!$C$6:$L$47,10,FALSE))</f>
        <v/>
      </c>
      <c r="AZ68" s="1897" t="str">
        <f>IF(AZ67="","",VLOOKUP(AZ67,'[1]【記載例】シフト記号表（勤務時間帯）'!$C$6:$L$47,10,FALSE))</f>
        <v/>
      </c>
      <c r="BA68" s="1897" t="str">
        <f>IF(BA67="","",VLOOKUP(BA67,'[1]【記載例】シフト記号表（勤務時間帯）'!$C$6:$L$47,10,FALSE))</f>
        <v/>
      </c>
      <c r="BB68" s="1943">
        <f>IF($BE$3="４週",SUM(W68:AX68),IF($BE$3="暦月",SUM(W68:BA68),""))</f>
        <v>0</v>
      </c>
      <c r="BC68" s="1951"/>
      <c r="BD68" s="1960">
        <f>IF($BE$3="４週",BB68/4,IF($BE$3="暦月",(BB68/($BE$8/7)),""))</f>
        <v>0</v>
      </c>
      <c r="BE68" s="1951"/>
      <c r="BF68" s="1971"/>
      <c r="BG68" s="1976"/>
      <c r="BH68" s="1976"/>
      <c r="BI68" s="1976"/>
      <c r="BJ68" s="1987"/>
    </row>
    <row r="69" spans="2:62" ht="20.25" customHeight="1">
      <c r="B69" s="1742">
        <f>B67+1</f>
        <v>28</v>
      </c>
      <c r="C69" s="1756"/>
      <c r="D69" s="1767"/>
      <c r="E69" s="1774"/>
      <c r="F69" s="1779"/>
      <c r="G69" s="1774"/>
      <c r="H69" s="1779"/>
      <c r="I69" s="1788"/>
      <c r="J69" s="1802"/>
      <c r="K69" s="1808"/>
      <c r="L69" s="1824"/>
      <c r="M69" s="1824"/>
      <c r="N69" s="1767"/>
      <c r="O69" s="1831"/>
      <c r="P69" s="1836"/>
      <c r="Q69" s="1836"/>
      <c r="R69" s="1836"/>
      <c r="S69" s="1847"/>
      <c r="T69" s="1857" t="s">
        <v>770</v>
      </c>
      <c r="U69" s="1864"/>
      <c r="V69" s="1875"/>
      <c r="W69" s="1886"/>
      <c r="X69" s="1898"/>
      <c r="Y69" s="1898"/>
      <c r="Z69" s="1898"/>
      <c r="AA69" s="1898"/>
      <c r="AB69" s="1898"/>
      <c r="AC69" s="1913"/>
      <c r="AD69" s="1886"/>
      <c r="AE69" s="1898"/>
      <c r="AF69" s="1898"/>
      <c r="AG69" s="1898"/>
      <c r="AH69" s="1898"/>
      <c r="AI69" s="1898"/>
      <c r="AJ69" s="1913"/>
      <c r="AK69" s="1886"/>
      <c r="AL69" s="1898"/>
      <c r="AM69" s="1898"/>
      <c r="AN69" s="1898"/>
      <c r="AO69" s="1898"/>
      <c r="AP69" s="1898"/>
      <c r="AQ69" s="1913"/>
      <c r="AR69" s="1886"/>
      <c r="AS69" s="1898"/>
      <c r="AT69" s="1898"/>
      <c r="AU69" s="1898"/>
      <c r="AV69" s="1898"/>
      <c r="AW69" s="1898"/>
      <c r="AX69" s="1913"/>
      <c r="AY69" s="1886"/>
      <c r="AZ69" s="1898"/>
      <c r="BA69" s="1937"/>
      <c r="BB69" s="1944"/>
      <c r="BC69" s="1952"/>
      <c r="BD69" s="1961"/>
      <c r="BE69" s="1967"/>
      <c r="BF69" s="1972"/>
      <c r="BG69" s="1977"/>
      <c r="BH69" s="1977"/>
      <c r="BI69" s="1977"/>
      <c r="BJ69" s="1988"/>
    </row>
    <row r="70" spans="2:62" ht="20.25" customHeight="1">
      <c r="B70" s="1743"/>
      <c r="C70" s="1755"/>
      <c r="D70" s="1766"/>
      <c r="E70" s="1774"/>
      <c r="F70" s="1779">
        <f>C69</f>
        <v>0</v>
      </c>
      <c r="G70" s="1774"/>
      <c r="H70" s="1779">
        <f>I69</f>
        <v>0</v>
      </c>
      <c r="I70" s="1787"/>
      <c r="J70" s="1801"/>
      <c r="K70" s="1807"/>
      <c r="L70" s="1823"/>
      <c r="M70" s="1823"/>
      <c r="N70" s="1766"/>
      <c r="O70" s="1831"/>
      <c r="P70" s="1836"/>
      <c r="Q70" s="1836"/>
      <c r="R70" s="1836"/>
      <c r="S70" s="1847"/>
      <c r="T70" s="1856" t="s">
        <v>128</v>
      </c>
      <c r="U70" s="1863"/>
      <c r="V70" s="1874"/>
      <c r="W70" s="1885" t="str">
        <f>IF(W69="","",VLOOKUP(W69,'[1]【記載例】シフト記号表（勤務時間帯）'!$C$6:$L$47,10,FALSE))</f>
        <v/>
      </c>
      <c r="X70" s="1897" t="str">
        <f>IF(X69="","",VLOOKUP(X69,'[1]【記載例】シフト記号表（勤務時間帯）'!$C$6:$L$47,10,FALSE))</f>
        <v/>
      </c>
      <c r="Y70" s="1897" t="str">
        <f>IF(Y69="","",VLOOKUP(Y69,'[1]【記載例】シフト記号表（勤務時間帯）'!$C$6:$L$47,10,FALSE))</f>
        <v/>
      </c>
      <c r="Z70" s="1897" t="str">
        <f>IF(Z69="","",VLOOKUP(Z69,'[1]【記載例】シフト記号表（勤務時間帯）'!$C$6:$L$47,10,FALSE))</f>
        <v/>
      </c>
      <c r="AA70" s="1897" t="str">
        <f>IF(AA69="","",VLOOKUP(AA69,'[1]【記載例】シフト記号表（勤務時間帯）'!$C$6:$L$47,10,FALSE))</f>
        <v/>
      </c>
      <c r="AB70" s="1897" t="str">
        <f>IF(AB69="","",VLOOKUP(AB69,'[1]【記載例】シフト記号表（勤務時間帯）'!$C$6:$L$47,10,FALSE))</f>
        <v/>
      </c>
      <c r="AC70" s="1912" t="str">
        <f>IF(AC69="","",VLOOKUP(AC69,'[1]【記載例】シフト記号表（勤務時間帯）'!$C$6:$L$47,10,FALSE))</f>
        <v/>
      </c>
      <c r="AD70" s="1885" t="str">
        <f>IF(AD69="","",VLOOKUP(AD69,'[1]【記載例】シフト記号表（勤務時間帯）'!$C$6:$L$47,10,FALSE))</f>
        <v/>
      </c>
      <c r="AE70" s="1897" t="str">
        <f>IF(AE69="","",VLOOKUP(AE69,'[1]【記載例】シフト記号表（勤務時間帯）'!$C$6:$L$47,10,FALSE))</f>
        <v/>
      </c>
      <c r="AF70" s="1897" t="str">
        <f>IF(AF69="","",VLOOKUP(AF69,'[1]【記載例】シフト記号表（勤務時間帯）'!$C$6:$L$47,10,FALSE))</f>
        <v/>
      </c>
      <c r="AG70" s="1897" t="str">
        <f>IF(AG69="","",VLOOKUP(AG69,'[1]【記載例】シフト記号表（勤務時間帯）'!$C$6:$L$47,10,FALSE))</f>
        <v/>
      </c>
      <c r="AH70" s="1897" t="str">
        <f>IF(AH69="","",VLOOKUP(AH69,'[1]【記載例】シフト記号表（勤務時間帯）'!$C$6:$L$47,10,FALSE))</f>
        <v/>
      </c>
      <c r="AI70" s="1897" t="str">
        <f>IF(AI69="","",VLOOKUP(AI69,'[1]【記載例】シフト記号表（勤務時間帯）'!$C$6:$L$47,10,FALSE))</f>
        <v/>
      </c>
      <c r="AJ70" s="1912" t="str">
        <f>IF(AJ69="","",VLOOKUP(AJ69,'[1]【記載例】シフト記号表（勤務時間帯）'!$C$6:$L$47,10,FALSE))</f>
        <v/>
      </c>
      <c r="AK70" s="1885" t="str">
        <f>IF(AK69="","",VLOOKUP(AK69,'[1]【記載例】シフト記号表（勤務時間帯）'!$C$6:$L$47,10,FALSE))</f>
        <v/>
      </c>
      <c r="AL70" s="1897" t="str">
        <f>IF(AL69="","",VLOOKUP(AL69,'[1]【記載例】シフト記号表（勤務時間帯）'!$C$6:$L$47,10,FALSE))</f>
        <v/>
      </c>
      <c r="AM70" s="1897" t="str">
        <f>IF(AM69="","",VLOOKUP(AM69,'[1]【記載例】シフト記号表（勤務時間帯）'!$C$6:$L$47,10,FALSE))</f>
        <v/>
      </c>
      <c r="AN70" s="1897" t="str">
        <f>IF(AN69="","",VLOOKUP(AN69,'[1]【記載例】シフト記号表（勤務時間帯）'!$C$6:$L$47,10,FALSE))</f>
        <v/>
      </c>
      <c r="AO70" s="1897" t="str">
        <f>IF(AO69="","",VLOOKUP(AO69,'[1]【記載例】シフト記号表（勤務時間帯）'!$C$6:$L$47,10,FALSE))</f>
        <v/>
      </c>
      <c r="AP70" s="1897" t="str">
        <f>IF(AP69="","",VLOOKUP(AP69,'[1]【記載例】シフト記号表（勤務時間帯）'!$C$6:$L$47,10,FALSE))</f>
        <v/>
      </c>
      <c r="AQ70" s="1912" t="str">
        <f>IF(AQ69="","",VLOOKUP(AQ69,'[1]【記載例】シフト記号表（勤務時間帯）'!$C$6:$L$47,10,FALSE))</f>
        <v/>
      </c>
      <c r="AR70" s="1885" t="str">
        <f>IF(AR69="","",VLOOKUP(AR69,'[1]【記載例】シフト記号表（勤務時間帯）'!$C$6:$L$47,10,FALSE))</f>
        <v/>
      </c>
      <c r="AS70" s="1897" t="str">
        <f>IF(AS69="","",VLOOKUP(AS69,'[1]【記載例】シフト記号表（勤務時間帯）'!$C$6:$L$47,10,FALSE))</f>
        <v/>
      </c>
      <c r="AT70" s="1897" t="str">
        <f>IF(AT69="","",VLOOKUP(AT69,'[1]【記載例】シフト記号表（勤務時間帯）'!$C$6:$L$47,10,FALSE))</f>
        <v/>
      </c>
      <c r="AU70" s="1897" t="str">
        <f>IF(AU69="","",VLOOKUP(AU69,'[1]【記載例】シフト記号表（勤務時間帯）'!$C$6:$L$47,10,FALSE))</f>
        <v/>
      </c>
      <c r="AV70" s="1897" t="str">
        <f>IF(AV69="","",VLOOKUP(AV69,'[1]【記載例】シフト記号表（勤務時間帯）'!$C$6:$L$47,10,FALSE))</f>
        <v/>
      </c>
      <c r="AW70" s="1897" t="str">
        <f>IF(AW69="","",VLOOKUP(AW69,'[1]【記載例】シフト記号表（勤務時間帯）'!$C$6:$L$47,10,FALSE))</f>
        <v/>
      </c>
      <c r="AX70" s="1912" t="str">
        <f>IF(AX69="","",VLOOKUP(AX69,'[1]【記載例】シフト記号表（勤務時間帯）'!$C$6:$L$47,10,FALSE))</f>
        <v/>
      </c>
      <c r="AY70" s="1885" t="str">
        <f>IF(AY69="","",VLOOKUP(AY69,'[1]【記載例】シフト記号表（勤務時間帯）'!$C$6:$L$47,10,FALSE))</f>
        <v/>
      </c>
      <c r="AZ70" s="1897" t="str">
        <f>IF(AZ69="","",VLOOKUP(AZ69,'[1]【記載例】シフト記号表（勤務時間帯）'!$C$6:$L$47,10,FALSE))</f>
        <v/>
      </c>
      <c r="BA70" s="1897" t="str">
        <f>IF(BA69="","",VLOOKUP(BA69,'[1]【記載例】シフト記号表（勤務時間帯）'!$C$6:$L$47,10,FALSE))</f>
        <v/>
      </c>
      <c r="BB70" s="1943">
        <f>IF($BE$3="４週",SUM(W70:AX70),IF($BE$3="暦月",SUM(W70:BA70),""))</f>
        <v>0</v>
      </c>
      <c r="BC70" s="1951"/>
      <c r="BD70" s="1960">
        <f>IF($BE$3="４週",BB70/4,IF($BE$3="暦月",(BB70/($BE$8/7)),""))</f>
        <v>0</v>
      </c>
      <c r="BE70" s="1951"/>
      <c r="BF70" s="1971"/>
      <c r="BG70" s="1976"/>
      <c r="BH70" s="1976"/>
      <c r="BI70" s="1976"/>
      <c r="BJ70" s="1987"/>
    </row>
    <row r="71" spans="2:62" ht="20.25" customHeight="1">
      <c r="B71" s="1742">
        <f>B69+1</f>
        <v>29</v>
      </c>
      <c r="C71" s="1756"/>
      <c r="D71" s="1767"/>
      <c r="E71" s="1774"/>
      <c r="F71" s="1779"/>
      <c r="G71" s="1774"/>
      <c r="H71" s="1779"/>
      <c r="I71" s="1788"/>
      <c r="J71" s="1802"/>
      <c r="K71" s="1808"/>
      <c r="L71" s="1824"/>
      <c r="M71" s="1824"/>
      <c r="N71" s="1767"/>
      <c r="O71" s="1831"/>
      <c r="P71" s="1836"/>
      <c r="Q71" s="1836"/>
      <c r="R71" s="1836"/>
      <c r="S71" s="1847"/>
      <c r="T71" s="1857" t="s">
        <v>770</v>
      </c>
      <c r="U71" s="1864"/>
      <c r="V71" s="1875"/>
      <c r="W71" s="1886"/>
      <c r="X71" s="1898"/>
      <c r="Y71" s="1898"/>
      <c r="Z71" s="1898"/>
      <c r="AA71" s="1898"/>
      <c r="AB71" s="1898"/>
      <c r="AC71" s="1913"/>
      <c r="AD71" s="1886"/>
      <c r="AE71" s="1898"/>
      <c r="AF71" s="1898"/>
      <c r="AG71" s="1898"/>
      <c r="AH71" s="1898"/>
      <c r="AI71" s="1898"/>
      <c r="AJ71" s="1913"/>
      <c r="AK71" s="1886"/>
      <c r="AL71" s="1898"/>
      <c r="AM71" s="1898"/>
      <c r="AN71" s="1898"/>
      <c r="AO71" s="1898"/>
      <c r="AP71" s="1898"/>
      <c r="AQ71" s="1913"/>
      <c r="AR71" s="1886"/>
      <c r="AS71" s="1898"/>
      <c r="AT71" s="1898"/>
      <c r="AU71" s="1898"/>
      <c r="AV71" s="1898"/>
      <c r="AW71" s="1898"/>
      <c r="AX71" s="1913"/>
      <c r="AY71" s="1886"/>
      <c r="AZ71" s="1898"/>
      <c r="BA71" s="1937"/>
      <c r="BB71" s="1944"/>
      <c r="BC71" s="1952"/>
      <c r="BD71" s="1961"/>
      <c r="BE71" s="1967"/>
      <c r="BF71" s="1972"/>
      <c r="BG71" s="1977"/>
      <c r="BH71" s="1977"/>
      <c r="BI71" s="1977"/>
      <c r="BJ71" s="1988"/>
    </row>
    <row r="72" spans="2:62" ht="20.25" customHeight="1">
      <c r="B72" s="1743"/>
      <c r="C72" s="1757"/>
      <c r="D72" s="1768"/>
      <c r="E72" s="1776"/>
      <c r="F72" s="1781">
        <f>C71</f>
        <v>0</v>
      </c>
      <c r="G72" s="1776"/>
      <c r="H72" s="1781">
        <f>I71</f>
        <v>0</v>
      </c>
      <c r="I72" s="1789"/>
      <c r="J72" s="1803"/>
      <c r="K72" s="1809"/>
      <c r="L72" s="1825"/>
      <c r="M72" s="1825"/>
      <c r="N72" s="1768"/>
      <c r="O72" s="1831"/>
      <c r="P72" s="1836"/>
      <c r="Q72" s="1836"/>
      <c r="R72" s="1836"/>
      <c r="S72" s="1847"/>
      <c r="T72" s="1856" t="s">
        <v>128</v>
      </c>
      <c r="U72" s="1863"/>
      <c r="V72" s="1874"/>
      <c r="W72" s="1885" t="str">
        <f>IF(W71="","",VLOOKUP(W71,'[1]【記載例】シフト記号表（勤務時間帯）'!$C$6:$L$47,10,FALSE))</f>
        <v/>
      </c>
      <c r="X72" s="1897" t="str">
        <f>IF(X71="","",VLOOKUP(X71,'[1]【記載例】シフト記号表（勤務時間帯）'!$C$6:$L$47,10,FALSE))</f>
        <v/>
      </c>
      <c r="Y72" s="1897" t="str">
        <f>IF(Y71="","",VLOOKUP(Y71,'[1]【記載例】シフト記号表（勤務時間帯）'!$C$6:$L$47,10,FALSE))</f>
        <v/>
      </c>
      <c r="Z72" s="1897" t="str">
        <f>IF(Z71="","",VLOOKUP(Z71,'[1]【記載例】シフト記号表（勤務時間帯）'!$C$6:$L$47,10,FALSE))</f>
        <v/>
      </c>
      <c r="AA72" s="1897" t="str">
        <f>IF(AA71="","",VLOOKUP(AA71,'[1]【記載例】シフト記号表（勤務時間帯）'!$C$6:$L$47,10,FALSE))</f>
        <v/>
      </c>
      <c r="AB72" s="1897" t="str">
        <f>IF(AB71="","",VLOOKUP(AB71,'[1]【記載例】シフト記号表（勤務時間帯）'!$C$6:$L$47,10,FALSE))</f>
        <v/>
      </c>
      <c r="AC72" s="1912" t="str">
        <f>IF(AC71="","",VLOOKUP(AC71,'[1]【記載例】シフト記号表（勤務時間帯）'!$C$6:$L$47,10,FALSE))</f>
        <v/>
      </c>
      <c r="AD72" s="1885" t="str">
        <f>IF(AD71="","",VLOOKUP(AD71,'[1]【記載例】シフト記号表（勤務時間帯）'!$C$6:$L$47,10,FALSE))</f>
        <v/>
      </c>
      <c r="AE72" s="1897" t="str">
        <f>IF(AE71="","",VLOOKUP(AE71,'[1]【記載例】シフト記号表（勤務時間帯）'!$C$6:$L$47,10,FALSE))</f>
        <v/>
      </c>
      <c r="AF72" s="1897" t="str">
        <f>IF(AF71="","",VLOOKUP(AF71,'[1]【記載例】シフト記号表（勤務時間帯）'!$C$6:$L$47,10,FALSE))</f>
        <v/>
      </c>
      <c r="AG72" s="1897" t="str">
        <f>IF(AG71="","",VLOOKUP(AG71,'[1]【記載例】シフト記号表（勤務時間帯）'!$C$6:$L$47,10,FALSE))</f>
        <v/>
      </c>
      <c r="AH72" s="1897" t="str">
        <f>IF(AH71="","",VLOOKUP(AH71,'[1]【記載例】シフト記号表（勤務時間帯）'!$C$6:$L$47,10,FALSE))</f>
        <v/>
      </c>
      <c r="AI72" s="1897" t="str">
        <f>IF(AI71="","",VLOOKUP(AI71,'[1]【記載例】シフト記号表（勤務時間帯）'!$C$6:$L$47,10,FALSE))</f>
        <v/>
      </c>
      <c r="AJ72" s="1912" t="str">
        <f>IF(AJ71="","",VLOOKUP(AJ71,'[1]【記載例】シフト記号表（勤務時間帯）'!$C$6:$L$47,10,FALSE))</f>
        <v/>
      </c>
      <c r="AK72" s="1885" t="str">
        <f>IF(AK71="","",VLOOKUP(AK71,'[1]【記載例】シフト記号表（勤務時間帯）'!$C$6:$L$47,10,FALSE))</f>
        <v/>
      </c>
      <c r="AL72" s="1897" t="str">
        <f>IF(AL71="","",VLOOKUP(AL71,'[1]【記載例】シフト記号表（勤務時間帯）'!$C$6:$L$47,10,FALSE))</f>
        <v/>
      </c>
      <c r="AM72" s="1897" t="str">
        <f>IF(AM71="","",VLOOKUP(AM71,'[1]【記載例】シフト記号表（勤務時間帯）'!$C$6:$L$47,10,FALSE))</f>
        <v/>
      </c>
      <c r="AN72" s="1897" t="str">
        <f>IF(AN71="","",VLOOKUP(AN71,'[1]【記載例】シフト記号表（勤務時間帯）'!$C$6:$L$47,10,FALSE))</f>
        <v/>
      </c>
      <c r="AO72" s="1897" t="str">
        <f>IF(AO71="","",VLOOKUP(AO71,'[1]【記載例】シフト記号表（勤務時間帯）'!$C$6:$L$47,10,FALSE))</f>
        <v/>
      </c>
      <c r="AP72" s="1897" t="str">
        <f>IF(AP71="","",VLOOKUP(AP71,'[1]【記載例】シフト記号表（勤務時間帯）'!$C$6:$L$47,10,FALSE))</f>
        <v/>
      </c>
      <c r="AQ72" s="1912" t="str">
        <f>IF(AQ71="","",VLOOKUP(AQ71,'[1]【記載例】シフト記号表（勤務時間帯）'!$C$6:$L$47,10,FALSE))</f>
        <v/>
      </c>
      <c r="AR72" s="1885" t="str">
        <f>IF(AR71="","",VLOOKUP(AR71,'[1]【記載例】シフト記号表（勤務時間帯）'!$C$6:$L$47,10,FALSE))</f>
        <v/>
      </c>
      <c r="AS72" s="1897" t="str">
        <f>IF(AS71="","",VLOOKUP(AS71,'[1]【記載例】シフト記号表（勤務時間帯）'!$C$6:$L$47,10,FALSE))</f>
        <v/>
      </c>
      <c r="AT72" s="1897" t="str">
        <f>IF(AT71="","",VLOOKUP(AT71,'[1]【記載例】シフト記号表（勤務時間帯）'!$C$6:$L$47,10,FALSE))</f>
        <v/>
      </c>
      <c r="AU72" s="1897" t="str">
        <f>IF(AU71="","",VLOOKUP(AU71,'[1]【記載例】シフト記号表（勤務時間帯）'!$C$6:$L$47,10,FALSE))</f>
        <v/>
      </c>
      <c r="AV72" s="1897" t="str">
        <f>IF(AV71="","",VLOOKUP(AV71,'[1]【記載例】シフト記号表（勤務時間帯）'!$C$6:$L$47,10,FALSE))</f>
        <v/>
      </c>
      <c r="AW72" s="1897" t="str">
        <f>IF(AW71="","",VLOOKUP(AW71,'[1]【記載例】シフト記号表（勤務時間帯）'!$C$6:$L$47,10,FALSE))</f>
        <v/>
      </c>
      <c r="AX72" s="1912" t="str">
        <f>IF(AX71="","",VLOOKUP(AX71,'[1]【記載例】シフト記号表（勤務時間帯）'!$C$6:$L$47,10,FALSE))</f>
        <v/>
      </c>
      <c r="AY72" s="1885" t="str">
        <f>IF(AY71="","",VLOOKUP(AY71,'[1]【記載例】シフト記号表（勤務時間帯）'!$C$6:$L$47,10,FALSE))</f>
        <v/>
      </c>
      <c r="AZ72" s="1897" t="str">
        <f>IF(AZ71="","",VLOOKUP(AZ71,'[1]【記載例】シフト記号表（勤務時間帯）'!$C$6:$L$47,10,FALSE))</f>
        <v/>
      </c>
      <c r="BA72" s="1897" t="str">
        <f>IF(BA71="","",VLOOKUP(BA71,'[1]【記載例】シフト記号表（勤務時間帯）'!$C$6:$L$47,10,FALSE))</f>
        <v/>
      </c>
      <c r="BB72" s="1945">
        <f>IF($BE$3="４週",SUM(W72:AX72),IF($BE$3="暦月",SUM(W72:BA72),""))</f>
        <v>0</v>
      </c>
      <c r="BC72" s="1953"/>
      <c r="BD72" s="1962">
        <f>IF($BE$3="４週",BB72/4,IF($BE$3="暦月",(BB72/($BE$8/7)),""))</f>
        <v>0</v>
      </c>
      <c r="BE72" s="1953"/>
      <c r="BF72" s="1973"/>
      <c r="BG72" s="1978"/>
      <c r="BH72" s="1978"/>
      <c r="BI72" s="1978"/>
      <c r="BJ72" s="1989"/>
    </row>
    <row r="73" spans="2:62" ht="20.25" customHeight="1">
      <c r="B73" s="1742">
        <f>B71+1</f>
        <v>30</v>
      </c>
      <c r="C73" s="1756"/>
      <c r="D73" s="1767"/>
      <c r="E73" s="1775"/>
      <c r="F73" s="1780"/>
      <c r="G73" s="1775"/>
      <c r="H73" s="1780"/>
      <c r="I73" s="1788"/>
      <c r="J73" s="1802"/>
      <c r="K73" s="1808"/>
      <c r="L73" s="1824"/>
      <c r="M73" s="1824"/>
      <c r="N73" s="1767"/>
      <c r="O73" s="1831"/>
      <c r="P73" s="1836"/>
      <c r="Q73" s="1836"/>
      <c r="R73" s="1836"/>
      <c r="S73" s="1847"/>
      <c r="T73" s="1992" t="s">
        <v>770</v>
      </c>
      <c r="U73" s="1993"/>
      <c r="V73" s="1994"/>
      <c r="W73" s="1886"/>
      <c r="X73" s="1898"/>
      <c r="Y73" s="1898"/>
      <c r="Z73" s="1898"/>
      <c r="AA73" s="1898"/>
      <c r="AB73" s="1898"/>
      <c r="AC73" s="1913"/>
      <c r="AD73" s="1886"/>
      <c r="AE73" s="1898"/>
      <c r="AF73" s="1898"/>
      <c r="AG73" s="1898"/>
      <c r="AH73" s="1898"/>
      <c r="AI73" s="1898"/>
      <c r="AJ73" s="1913"/>
      <c r="AK73" s="1886"/>
      <c r="AL73" s="1898"/>
      <c r="AM73" s="1898"/>
      <c r="AN73" s="1898"/>
      <c r="AO73" s="1898"/>
      <c r="AP73" s="1898"/>
      <c r="AQ73" s="1913"/>
      <c r="AR73" s="1886"/>
      <c r="AS73" s="1898"/>
      <c r="AT73" s="1898"/>
      <c r="AU73" s="1898"/>
      <c r="AV73" s="1898"/>
      <c r="AW73" s="1898"/>
      <c r="AX73" s="1913"/>
      <c r="AY73" s="1886"/>
      <c r="AZ73" s="1898"/>
      <c r="BA73" s="1937"/>
      <c r="BB73" s="1944"/>
      <c r="BC73" s="1952"/>
      <c r="BD73" s="1961"/>
      <c r="BE73" s="1967"/>
      <c r="BF73" s="1972"/>
      <c r="BG73" s="1977"/>
      <c r="BH73" s="1977"/>
      <c r="BI73" s="1977"/>
      <c r="BJ73" s="1988"/>
    </row>
    <row r="74" spans="2:62" ht="20.25" customHeight="1">
      <c r="B74" s="1744"/>
      <c r="C74" s="1758"/>
      <c r="D74" s="1769"/>
      <c r="E74" s="1777"/>
      <c r="F74" s="1782">
        <f>C74</f>
        <v>0</v>
      </c>
      <c r="G74" s="1777"/>
      <c r="H74" s="1782">
        <f>I74</f>
        <v>0</v>
      </c>
      <c r="I74" s="1790"/>
      <c r="J74" s="1804"/>
      <c r="K74" s="1810"/>
      <c r="L74" s="1826"/>
      <c r="M74" s="1826"/>
      <c r="N74" s="1769"/>
      <c r="O74" s="1832"/>
      <c r="P74" s="1837"/>
      <c r="Q74" s="1837"/>
      <c r="R74" s="1837"/>
      <c r="S74" s="1848"/>
      <c r="T74" s="1858" t="s">
        <v>128</v>
      </c>
      <c r="U74" s="1865"/>
      <c r="V74" s="1876"/>
      <c r="W74" s="1887" t="str">
        <f>IF(W73="","",VLOOKUP(W73,'[1]【記載例】シフト記号表（勤務時間帯）'!$C$6:$L$47,10,FALSE))</f>
        <v/>
      </c>
      <c r="X74" s="1899" t="str">
        <f>IF(X73="","",VLOOKUP(X73,'[1]【記載例】シフト記号表（勤務時間帯）'!$C$6:$L$47,10,FALSE))</f>
        <v/>
      </c>
      <c r="Y74" s="1899" t="str">
        <f>IF(Y73="","",VLOOKUP(Y73,'[1]【記載例】シフト記号表（勤務時間帯）'!$C$6:$L$47,10,FALSE))</f>
        <v/>
      </c>
      <c r="Z74" s="1899" t="str">
        <f>IF(Z73="","",VLOOKUP(Z73,'[1]【記載例】シフト記号表（勤務時間帯）'!$C$6:$L$47,10,FALSE))</f>
        <v/>
      </c>
      <c r="AA74" s="1899" t="str">
        <f>IF(AA73="","",VLOOKUP(AA73,'[1]【記載例】シフト記号表（勤務時間帯）'!$C$6:$L$47,10,FALSE))</f>
        <v/>
      </c>
      <c r="AB74" s="1899" t="str">
        <f>IF(AB73="","",VLOOKUP(AB73,'[1]【記載例】シフト記号表（勤務時間帯）'!$C$6:$L$47,10,FALSE))</f>
        <v/>
      </c>
      <c r="AC74" s="1914" t="str">
        <f>IF(AC73="","",VLOOKUP(AC73,'[1]【記載例】シフト記号表（勤務時間帯）'!$C$6:$L$47,10,FALSE))</f>
        <v/>
      </c>
      <c r="AD74" s="1887" t="str">
        <f>IF(AD73="","",VLOOKUP(AD73,'[1]【記載例】シフト記号表（勤務時間帯）'!$C$6:$L$47,10,FALSE))</f>
        <v/>
      </c>
      <c r="AE74" s="1899" t="str">
        <f>IF(AE73="","",VLOOKUP(AE73,'[1]【記載例】シフト記号表（勤務時間帯）'!$C$6:$L$47,10,FALSE))</f>
        <v/>
      </c>
      <c r="AF74" s="1899" t="str">
        <f>IF(AF73="","",VLOOKUP(AF73,'[1]【記載例】シフト記号表（勤務時間帯）'!$C$6:$L$47,10,FALSE))</f>
        <v/>
      </c>
      <c r="AG74" s="1899" t="str">
        <f>IF(AG73="","",VLOOKUP(AG73,'[1]【記載例】シフト記号表（勤務時間帯）'!$C$6:$L$47,10,FALSE))</f>
        <v/>
      </c>
      <c r="AH74" s="1899" t="str">
        <f>IF(AH73="","",VLOOKUP(AH73,'[1]【記載例】シフト記号表（勤務時間帯）'!$C$6:$L$47,10,FALSE))</f>
        <v/>
      </c>
      <c r="AI74" s="1899" t="str">
        <f>IF(AI73="","",VLOOKUP(AI73,'[1]【記載例】シフト記号表（勤務時間帯）'!$C$6:$L$47,10,FALSE))</f>
        <v/>
      </c>
      <c r="AJ74" s="1914" t="str">
        <f>IF(AJ73="","",VLOOKUP(AJ73,'[1]【記載例】シフト記号表（勤務時間帯）'!$C$6:$L$47,10,FALSE))</f>
        <v/>
      </c>
      <c r="AK74" s="1887" t="str">
        <f>IF(AK73="","",VLOOKUP(AK73,'[1]【記載例】シフト記号表（勤務時間帯）'!$C$6:$L$47,10,FALSE))</f>
        <v/>
      </c>
      <c r="AL74" s="1899" t="str">
        <f>IF(AL73="","",VLOOKUP(AL73,'[1]【記載例】シフト記号表（勤務時間帯）'!$C$6:$L$47,10,FALSE))</f>
        <v/>
      </c>
      <c r="AM74" s="1899" t="str">
        <f>IF(AM73="","",VLOOKUP(AM73,'[1]【記載例】シフト記号表（勤務時間帯）'!$C$6:$L$47,10,FALSE))</f>
        <v/>
      </c>
      <c r="AN74" s="1899" t="str">
        <f>IF(AN73="","",VLOOKUP(AN73,'[1]【記載例】シフト記号表（勤務時間帯）'!$C$6:$L$47,10,FALSE))</f>
        <v/>
      </c>
      <c r="AO74" s="1899" t="str">
        <f>IF(AO73="","",VLOOKUP(AO73,'[1]【記載例】シフト記号表（勤務時間帯）'!$C$6:$L$47,10,FALSE))</f>
        <v/>
      </c>
      <c r="AP74" s="1899" t="str">
        <f>IF(AP73="","",VLOOKUP(AP73,'[1]【記載例】シフト記号表（勤務時間帯）'!$C$6:$L$47,10,FALSE))</f>
        <v/>
      </c>
      <c r="AQ74" s="1914" t="str">
        <f>IF(AQ73="","",VLOOKUP(AQ73,'[1]【記載例】シフト記号表（勤務時間帯）'!$C$6:$L$47,10,FALSE))</f>
        <v/>
      </c>
      <c r="AR74" s="1887" t="str">
        <f>IF(AR73="","",VLOOKUP(AR73,'[1]【記載例】シフト記号表（勤務時間帯）'!$C$6:$L$47,10,FALSE))</f>
        <v/>
      </c>
      <c r="AS74" s="1899" t="str">
        <f>IF(AS73="","",VLOOKUP(AS73,'[1]【記載例】シフト記号表（勤務時間帯）'!$C$6:$L$47,10,FALSE))</f>
        <v/>
      </c>
      <c r="AT74" s="1899" t="str">
        <f>IF(AT73="","",VLOOKUP(AT73,'[1]【記載例】シフト記号表（勤務時間帯）'!$C$6:$L$47,10,FALSE))</f>
        <v/>
      </c>
      <c r="AU74" s="1899" t="str">
        <f>IF(AU73="","",VLOOKUP(AU73,'[1]【記載例】シフト記号表（勤務時間帯）'!$C$6:$L$47,10,FALSE))</f>
        <v/>
      </c>
      <c r="AV74" s="1899" t="str">
        <f>IF(AV73="","",VLOOKUP(AV73,'[1]【記載例】シフト記号表（勤務時間帯）'!$C$6:$L$47,10,FALSE))</f>
        <v/>
      </c>
      <c r="AW74" s="1899" t="str">
        <f>IF(AW73="","",VLOOKUP(AW73,'[1]【記載例】シフト記号表（勤務時間帯）'!$C$6:$L$47,10,FALSE))</f>
        <v/>
      </c>
      <c r="AX74" s="1914" t="str">
        <f>IF(AX73="","",VLOOKUP(AX73,'[1]【記載例】シフト記号表（勤務時間帯）'!$C$6:$L$47,10,FALSE))</f>
        <v/>
      </c>
      <c r="AY74" s="1887" t="str">
        <f>IF(AY73="","",VLOOKUP(AY73,'[1]【記載例】シフト記号表（勤務時間帯）'!$C$6:$L$47,10,FALSE))</f>
        <v/>
      </c>
      <c r="AZ74" s="1899" t="str">
        <f>IF(AZ73="","",VLOOKUP(AZ73,'[1]【記載例】シフト記号表（勤務時間帯）'!$C$6:$L$47,10,FALSE))</f>
        <v/>
      </c>
      <c r="BA74" s="1995" t="str">
        <f>IF(BA73="","",VLOOKUP(BA73,'[1]【記載例】シフト記号表（勤務時間帯）'!$C$6:$L$47,10,FALSE))</f>
        <v/>
      </c>
      <c r="BB74" s="1946">
        <f>IF($BE$3="４週",SUM(W74:AX74),IF($BE$3="暦月",SUM(W74:BA74),""))</f>
        <v>0</v>
      </c>
      <c r="BC74" s="1954"/>
      <c r="BD74" s="1963">
        <f>IF($BE$3="４週",BB74/4,IF($BE$3="暦月",(BB74/($BE$8/7)),""))</f>
        <v>0</v>
      </c>
      <c r="BE74" s="1954"/>
      <c r="BF74" s="1974"/>
      <c r="BG74" s="1979"/>
      <c r="BH74" s="1979"/>
      <c r="BI74" s="1979"/>
      <c r="BJ74" s="1990"/>
    </row>
    <row r="75" spans="2:62" ht="20.25" customHeight="1"/>
    <row r="76" spans="2:62" ht="20.25" customHeight="1"/>
    <row r="77" spans="2:62" ht="20.25" customHeight="1"/>
    <row r="78" spans="2:62" ht="20.25" customHeight="1"/>
    <row r="79" spans="2:62" ht="20.25" customHeight="1"/>
    <row r="80" spans="2:62"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114" spans="3:59">
      <c r="AQ114" s="1818"/>
      <c r="AR114" s="1818"/>
      <c r="AS114" s="1818"/>
      <c r="AT114" s="1818"/>
      <c r="AU114" s="1818"/>
      <c r="AV114" s="1818"/>
    </row>
    <row r="115" spans="3:59">
      <c r="AQ115" s="1818"/>
      <c r="AR115" s="1818"/>
      <c r="AS115" s="1818"/>
      <c r="AT115" s="1818"/>
      <c r="AU115" s="1818"/>
      <c r="AV115" s="1818"/>
    </row>
    <row r="117" spans="3:59">
      <c r="AW117" s="1818"/>
      <c r="AX117" s="1818"/>
      <c r="AY117" s="1818"/>
      <c r="AZ117" s="1818"/>
      <c r="BA117" s="1818"/>
      <c r="BB117" s="1818"/>
      <c r="BC117" s="1818"/>
      <c r="BD117" s="1818"/>
      <c r="BE117" s="1818"/>
    </row>
    <row r="118" spans="3:59">
      <c r="AW118" s="1818"/>
      <c r="AX118" s="1818"/>
      <c r="AY118" s="1818"/>
      <c r="AZ118" s="1818"/>
      <c r="BA118" s="1818"/>
      <c r="BB118" s="1818"/>
      <c r="BC118" s="1818"/>
      <c r="BD118" s="1818"/>
      <c r="BE118" s="1818"/>
    </row>
    <row r="121" spans="3:59">
      <c r="C121" s="1760"/>
      <c r="D121" s="1760"/>
      <c r="E121" s="1760"/>
      <c r="F121" s="1760"/>
      <c r="G121" s="1760"/>
      <c r="H121" s="1760"/>
      <c r="I121" s="1760"/>
      <c r="J121" s="1760"/>
      <c r="K121" s="1818"/>
      <c r="L121" s="1818"/>
      <c r="M121" s="1818"/>
      <c r="N121" s="1818"/>
      <c r="O121" s="1818"/>
      <c r="P121" s="1818"/>
      <c r="Q121" s="1818"/>
      <c r="R121" s="1818"/>
      <c r="S121" s="1818"/>
      <c r="T121" s="1818"/>
      <c r="U121" s="1818"/>
      <c r="V121" s="1818"/>
      <c r="W121" s="1818"/>
      <c r="X121" s="1818"/>
      <c r="Y121" s="1818"/>
      <c r="Z121" s="1818"/>
      <c r="AA121" s="1818"/>
      <c r="AB121" s="1818"/>
      <c r="AC121" s="1818"/>
      <c r="AD121" s="1818"/>
      <c r="AE121" s="1818"/>
      <c r="AF121" s="1818"/>
      <c r="AG121" s="1818"/>
      <c r="AH121" s="1818"/>
      <c r="AI121" s="1818"/>
      <c r="AJ121" s="1818"/>
      <c r="AK121" s="1818"/>
      <c r="AL121" s="1818"/>
      <c r="AM121" s="1818"/>
      <c r="AN121" s="1818"/>
      <c r="AO121" s="1818"/>
      <c r="AP121" s="1818"/>
      <c r="BF121" s="1818"/>
      <c r="BG121" s="1818"/>
    </row>
    <row r="122" spans="3:59">
      <c r="C122" s="1760"/>
      <c r="D122" s="1760"/>
      <c r="E122" s="1760"/>
      <c r="F122" s="1760"/>
      <c r="G122" s="1760"/>
      <c r="H122" s="1760"/>
      <c r="I122" s="1760"/>
      <c r="J122" s="1760"/>
      <c r="K122" s="1818"/>
      <c r="L122" s="1818"/>
      <c r="M122" s="1818"/>
      <c r="N122" s="1818"/>
      <c r="O122" s="1818"/>
      <c r="P122" s="1818"/>
      <c r="Q122" s="1818"/>
      <c r="R122" s="1818"/>
      <c r="S122" s="1818"/>
      <c r="T122" s="1818"/>
      <c r="U122" s="1818"/>
      <c r="V122" s="1818"/>
      <c r="W122" s="1818"/>
      <c r="X122" s="1818"/>
      <c r="Y122" s="1818"/>
      <c r="Z122" s="1818"/>
      <c r="AA122" s="1818"/>
      <c r="AB122" s="1818"/>
      <c r="AC122" s="1818"/>
      <c r="AD122" s="1818"/>
      <c r="AE122" s="1818"/>
      <c r="AF122" s="1818"/>
      <c r="AG122" s="1818"/>
      <c r="AH122" s="1818"/>
      <c r="AI122" s="1818"/>
      <c r="AJ122" s="1818"/>
      <c r="AK122" s="1818"/>
      <c r="AL122" s="1818"/>
      <c r="AM122" s="1818"/>
      <c r="AN122" s="1818"/>
      <c r="AO122" s="1818"/>
      <c r="AP122" s="1818"/>
      <c r="BF122" s="1818"/>
      <c r="BG122" s="1818"/>
    </row>
    <row r="123" spans="3:59">
      <c r="C123" s="1761"/>
      <c r="D123" s="1761"/>
      <c r="E123" s="1761"/>
      <c r="F123" s="1761"/>
      <c r="G123" s="1761"/>
      <c r="H123" s="1761"/>
      <c r="I123" s="1761"/>
      <c r="J123" s="1761"/>
      <c r="K123" s="1760"/>
      <c r="L123" s="1760"/>
    </row>
    <row r="124" spans="3:59">
      <c r="C124" s="1761"/>
      <c r="D124" s="1761"/>
      <c r="E124" s="1761"/>
      <c r="F124" s="1761"/>
      <c r="G124" s="1761"/>
      <c r="H124" s="1761"/>
      <c r="I124" s="1761"/>
      <c r="J124" s="1761"/>
      <c r="K124" s="1760"/>
      <c r="L124" s="1760"/>
    </row>
    <row r="125" spans="3:59">
      <c r="C125" s="1760"/>
      <c r="D125" s="1760"/>
      <c r="E125" s="1760"/>
      <c r="F125" s="1760"/>
      <c r="G125" s="1760"/>
      <c r="H125" s="1760"/>
      <c r="I125" s="1760"/>
      <c r="J125" s="1760"/>
    </row>
    <row r="126" spans="3:59">
      <c r="C126" s="1760"/>
      <c r="D126" s="1760"/>
      <c r="E126" s="1760"/>
      <c r="F126" s="1760"/>
      <c r="G126" s="1760"/>
      <c r="H126" s="1760"/>
      <c r="I126" s="1760"/>
      <c r="J126" s="1760"/>
    </row>
    <row r="127" spans="3:59">
      <c r="C127" s="1760"/>
      <c r="D127" s="1760"/>
      <c r="E127" s="1760"/>
      <c r="F127" s="1760"/>
      <c r="G127" s="1760"/>
      <c r="H127" s="1760"/>
      <c r="I127" s="1760"/>
      <c r="J127" s="1760"/>
    </row>
    <row r="128" spans="3:59">
      <c r="C128" s="1760"/>
      <c r="D128" s="1760"/>
      <c r="E128" s="1760"/>
      <c r="F128" s="1760"/>
      <c r="G128" s="1760"/>
      <c r="H128" s="1760"/>
      <c r="I128" s="1760"/>
      <c r="J128" s="1760"/>
    </row>
  </sheetData>
  <mergeCells count="324">
    <mergeCell ref="AT1:BI1"/>
    <mergeCell ref="AC2:AD2"/>
    <mergeCell ref="AF2:AG2"/>
    <mergeCell ref="AJ2:AK2"/>
    <mergeCell ref="AT2:BI2"/>
    <mergeCell ref="BE3:BH3"/>
    <mergeCell ref="BE4:BH4"/>
    <mergeCell ref="BA6:BB6"/>
    <mergeCell ref="BE6:BF6"/>
    <mergeCell ref="BE8:BF8"/>
    <mergeCell ref="W10:BA10"/>
    <mergeCell ref="W11:AC11"/>
    <mergeCell ref="AD11:AJ11"/>
    <mergeCell ref="AK11:AQ11"/>
    <mergeCell ref="AR11:AX11"/>
    <mergeCell ref="AY11:BA11"/>
    <mergeCell ref="BB15:BC15"/>
    <mergeCell ref="BD15:BE15"/>
    <mergeCell ref="BB16:BC16"/>
    <mergeCell ref="BD16:BE16"/>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10:B14"/>
    <mergeCell ref="C10:D14"/>
    <mergeCell ref="I10:J14"/>
    <mergeCell ref="K10:N14"/>
    <mergeCell ref="O10:S14"/>
    <mergeCell ref="BB10:BC14"/>
    <mergeCell ref="BD10:BE14"/>
    <mergeCell ref="BF10:BJ14"/>
    <mergeCell ref="B15:B16"/>
    <mergeCell ref="C15:D16"/>
    <mergeCell ref="I15:J16"/>
    <mergeCell ref="K15:N16"/>
    <mergeCell ref="O15:S16"/>
    <mergeCell ref="BF15: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s>
  <phoneticPr fontId="6"/>
  <conditionalFormatting sqref="W16:BE16">
    <cfRule type="expression" dxfId="4000" priority="77">
      <formula>INDIRECT(ADDRESS(ROW(),COLUMN()))=TRUNC(INDIRECT(ADDRESS(ROW(),COLUMN())))</formula>
    </cfRule>
  </conditionalFormatting>
  <conditionalFormatting sqref="BB18:BE18">
    <cfRule type="expression" dxfId="3999" priority="76">
      <formula>INDIRECT(ADDRESS(ROW(),COLUMN()))=TRUNC(INDIRECT(ADDRESS(ROW(),COLUMN())))</formula>
    </cfRule>
  </conditionalFormatting>
  <conditionalFormatting sqref="BB20:BE20">
    <cfRule type="expression" dxfId="3998" priority="74">
      <formula>INDIRECT(ADDRESS(ROW(),COLUMN()))=TRUNC(INDIRECT(ADDRESS(ROW(),COLUMN())))</formula>
    </cfRule>
  </conditionalFormatting>
  <conditionalFormatting sqref="BB22:BE22">
    <cfRule type="expression" dxfId="3997" priority="73">
      <formula>INDIRECT(ADDRESS(ROW(),COLUMN()))=TRUNC(INDIRECT(ADDRESS(ROW(),COLUMN())))</formula>
    </cfRule>
  </conditionalFormatting>
  <conditionalFormatting sqref="BB24:BE24">
    <cfRule type="expression" dxfId="3996" priority="72">
      <formula>INDIRECT(ADDRESS(ROW(),COLUMN()))=TRUNC(INDIRECT(ADDRESS(ROW(),COLUMN())))</formula>
    </cfRule>
  </conditionalFormatting>
  <conditionalFormatting sqref="BB26:BE26">
    <cfRule type="expression" dxfId="3995" priority="71">
      <formula>INDIRECT(ADDRESS(ROW(),COLUMN()))=TRUNC(INDIRECT(ADDRESS(ROW(),COLUMN())))</formula>
    </cfRule>
  </conditionalFormatting>
  <conditionalFormatting sqref="BB28:BE28">
    <cfRule type="expression" dxfId="3994" priority="70">
      <formula>INDIRECT(ADDRESS(ROW(),COLUMN()))=TRUNC(INDIRECT(ADDRESS(ROW(),COLUMN())))</formula>
    </cfRule>
  </conditionalFormatting>
  <conditionalFormatting sqref="BB30:BE30">
    <cfRule type="expression" dxfId="3993" priority="69">
      <formula>INDIRECT(ADDRESS(ROW(),COLUMN()))=TRUNC(INDIRECT(ADDRESS(ROW(),COLUMN())))</formula>
    </cfRule>
  </conditionalFormatting>
  <conditionalFormatting sqref="BB32:BE32">
    <cfRule type="expression" dxfId="3992" priority="68">
      <formula>INDIRECT(ADDRESS(ROW(),COLUMN()))=TRUNC(INDIRECT(ADDRESS(ROW(),COLUMN())))</formula>
    </cfRule>
  </conditionalFormatting>
  <conditionalFormatting sqref="BB34:BE34">
    <cfRule type="expression" dxfId="3991" priority="67">
      <formula>INDIRECT(ADDRESS(ROW(),COLUMN()))=TRUNC(INDIRECT(ADDRESS(ROW(),COLUMN())))</formula>
    </cfRule>
  </conditionalFormatting>
  <conditionalFormatting sqref="BB36:BE36">
    <cfRule type="expression" dxfId="3990" priority="66">
      <formula>INDIRECT(ADDRESS(ROW(),COLUMN()))=TRUNC(INDIRECT(ADDRESS(ROW(),COLUMN())))</formula>
    </cfRule>
  </conditionalFormatting>
  <conditionalFormatting sqref="BB38:BE38">
    <cfRule type="expression" dxfId="3989" priority="65">
      <formula>INDIRECT(ADDRESS(ROW(),COLUMN()))=TRUNC(INDIRECT(ADDRESS(ROW(),COLUMN())))</formula>
    </cfRule>
  </conditionalFormatting>
  <conditionalFormatting sqref="BB40:BE40">
    <cfRule type="expression" dxfId="3988" priority="64">
      <formula>INDIRECT(ADDRESS(ROW(),COLUMN()))=TRUNC(INDIRECT(ADDRESS(ROW(),COLUMN())))</formula>
    </cfRule>
  </conditionalFormatting>
  <conditionalFormatting sqref="BB42:BE42">
    <cfRule type="expression" dxfId="3987" priority="63">
      <formula>INDIRECT(ADDRESS(ROW(),COLUMN()))=TRUNC(INDIRECT(ADDRESS(ROW(),COLUMN())))</formula>
    </cfRule>
  </conditionalFormatting>
  <conditionalFormatting sqref="BB44:BE44">
    <cfRule type="expression" dxfId="3986" priority="62">
      <formula>INDIRECT(ADDRESS(ROW(),COLUMN()))=TRUNC(INDIRECT(ADDRESS(ROW(),COLUMN())))</formula>
    </cfRule>
  </conditionalFormatting>
  <conditionalFormatting sqref="BB46:BE46">
    <cfRule type="expression" dxfId="3985" priority="61">
      <formula>INDIRECT(ADDRESS(ROW(),COLUMN()))=TRUNC(INDIRECT(ADDRESS(ROW(),COLUMN())))</formula>
    </cfRule>
  </conditionalFormatting>
  <conditionalFormatting sqref="BB48:BE48">
    <cfRule type="expression" dxfId="3984" priority="60">
      <formula>INDIRECT(ADDRESS(ROW(),COLUMN()))=TRUNC(INDIRECT(ADDRESS(ROW(),COLUMN())))</formula>
    </cfRule>
  </conditionalFormatting>
  <conditionalFormatting sqref="BB50:BE50">
    <cfRule type="expression" dxfId="3983" priority="59">
      <formula>INDIRECT(ADDRESS(ROW(),COLUMN()))=TRUNC(INDIRECT(ADDRESS(ROW(),COLUMN())))</formula>
    </cfRule>
  </conditionalFormatting>
  <conditionalFormatting sqref="BB52:BE52">
    <cfRule type="expression" dxfId="3982" priority="58">
      <formula>INDIRECT(ADDRESS(ROW(),COLUMN()))=TRUNC(INDIRECT(ADDRESS(ROW(),COLUMN())))</formula>
    </cfRule>
  </conditionalFormatting>
  <conditionalFormatting sqref="BB54:BE54">
    <cfRule type="expression" dxfId="3981" priority="57">
      <formula>INDIRECT(ADDRESS(ROW(),COLUMN()))=TRUNC(INDIRECT(ADDRESS(ROW(),COLUMN())))</formula>
    </cfRule>
  </conditionalFormatting>
  <conditionalFormatting sqref="BB56:BE56">
    <cfRule type="expression" dxfId="3980" priority="56">
      <formula>INDIRECT(ADDRESS(ROW(),COLUMN()))=TRUNC(INDIRECT(ADDRESS(ROW(),COLUMN())))</formula>
    </cfRule>
  </conditionalFormatting>
  <conditionalFormatting sqref="BB58:BE58">
    <cfRule type="expression" dxfId="3979" priority="55">
      <formula>INDIRECT(ADDRESS(ROW(),COLUMN()))=TRUNC(INDIRECT(ADDRESS(ROW(),COLUMN())))</formula>
    </cfRule>
  </conditionalFormatting>
  <conditionalFormatting sqref="BB60:BE60">
    <cfRule type="expression" dxfId="3978" priority="54">
      <formula>INDIRECT(ADDRESS(ROW(),COLUMN()))=TRUNC(INDIRECT(ADDRESS(ROW(),COLUMN())))</formula>
    </cfRule>
  </conditionalFormatting>
  <conditionalFormatting sqref="BB62:BE62">
    <cfRule type="expression" dxfId="3977" priority="53">
      <formula>INDIRECT(ADDRESS(ROW(),COLUMN()))=TRUNC(INDIRECT(ADDRESS(ROW(),COLUMN())))</formula>
    </cfRule>
  </conditionalFormatting>
  <conditionalFormatting sqref="BB64:BE64">
    <cfRule type="expression" dxfId="3976" priority="52">
      <formula>INDIRECT(ADDRESS(ROW(),COLUMN()))=TRUNC(INDIRECT(ADDRESS(ROW(),COLUMN())))</formula>
    </cfRule>
  </conditionalFormatting>
  <conditionalFormatting sqref="BB66:BE66">
    <cfRule type="expression" dxfId="3975" priority="51">
      <formula>INDIRECT(ADDRESS(ROW(),COLUMN()))=TRUNC(INDIRECT(ADDRESS(ROW(),COLUMN())))</formula>
    </cfRule>
  </conditionalFormatting>
  <conditionalFormatting sqref="BB68:BE68">
    <cfRule type="expression" dxfId="3974" priority="50">
      <formula>INDIRECT(ADDRESS(ROW(),COLUMN()))=TRUNC(INDIRECT(ADDRESS(ROW(),COLUMN())))</formula>
    </cfRule>
  </conditionalFormatting>
  <conditionalFormatting sqref="BB70:BE70">
    <cfRule type="expression" dxfId="3973" priority="49">
      <formula>INDIRECT(ADDRESS(ROW(),COLUMN()))=TRUNC(INDIRECT(ADDRESS(ROW(),COLUMN())))</formula>
    </cfRule>
  </conditionalFormatting>
  <conditionalFormatting sqref="BB72:BE72">
    <cfRule type="expression" dxfId="3972" priority="48">
      <formula>INDIRECT(ADDRESS(ROW(),COLUMN()))=TRUNC(INDIRECT(ADDRESS(ROW(),COLUMN())))</formula>
    </cfRule>
  </conditionalFormatting>
  <conditionalFormatting sqref="BB74:BE74">
    <cfRule type="expression" dxfId="3971" priority="41">
      <formula>INDIRECT(ADDRESS(ROW(),COLUMN()))=TRUNC(INDIRECT(ADDRESS(ROW(),COLUMN())))</formula>
    </cfRule>
  </conditionalFormatting>
  <conditionalFormatting sqref="W60:BA60">
    <cfRule type="expression" dxfId="3970" priority="8">
      <formula>INDIRECT(ADDRESS(ROW(),COLUMN()))=TRUNC(INDIRECT(ADDRESS(ROW(),COLUMN())))</formula>
    </cfRule>
  </conditionalFormatting>
  <conditionalFormatting sqref="W18:BA18">
    <cfRule type="expression" dxfId="3969" priority="29">
      <formula>INDIRECT(ADDRESS(ROW(),COLUMN()))=TRUNC(INDIRECT(ADDRESS(ROW(),COLUMN())))</formula>
    </cfRule>
  </conditionalFormatting>
  <conditionalFormatting sqref="W20:BA20">
    <cfRule type="expression" dxfId="3968" priority="28">
      <formula>INDIRECT(ADDRESS(ROW(),COLUMN()))=TRUNC(INDIRECT(ADDRESS(ROW(),COLUMN())))</formula>
    </cfRule>
  </conditionalFormatting>
  <conditionalFormatting sqref="W22:BA22">
    <cfRule type="expression" dxfId="3967" priority="27">
      <formula>INDIRECT(ADDRESS(ROW(),COLUMN()))=TRUNC(INDIRECT(ADDRESS(ROW(),COLUMN())))</formula>
    </cfRule>
  </conditionalFormatting>
  <conditionalFormatting sqref="W24:BA24">
    <cfRule type="expression" dxfId="3966" priority="26">
      <formula>INDIRECT(ADDRESS(ROW(),COLUMN()))=TRUNC(INDIRECT(ADDRESS(ROW(),COLUMN())))</formula>
    </cfRule>
  </conditionalFormatting>
  <conditionalFormatting sqref="W26:BA26">
    <cfRule type="expression" dxfId="3965" priority="25">
      <formula>INDIRECT(ADDRESS(ROW(),COLUMN()))=TRUNC(INDIRECT(ADDRESS(ROW(),COLUMN())))</formula>
    </cfRule>
  </conditionalFormatting>
  <conditionalFormatting sqref="W28:BA28">
    <cfRule type="expression" dxfId="3964" priority="24">
      <formula>INDIRECT(ADDRESS(ROW(),COLUMN()))=TRUNC(INDIRECT(ADDRESS(ROW(),COLUMN())))</formula>
    </cfRule>
  </conditionalFormatting>
  <conditionalFormatting sqref="W30:BA30">
    <cfRule type="expression" dxfId="3963" priority="23">
      <formula>INDIRECT(ADDRESS(ROW(),COLUMN()))=TRUNC(INDIRECT(ADDRESS(ROW(),COLUMN())))</formula>
    </cfRule>
  </conditionalFormatting>
  <conditionalFormatting sqref="W32:BA32">
    <cfRule type="expression" dxfId="3962" priority="22">
      <formula>INDIRECT(ADDRESS(ROW(),COLUMN()))=TRUNC(INDIRECT(ADDRESS(ROW(),COLUMN())))</formula>
    </cfRule>
  </conditionalFormatting>
  <conditionalFormatting sqref="W34:BA34">
    <cfRule type="expression" dxfId="3961" priority="21">
      <formula>INDIRECT(ADDRESS(ROW(),COLUMN()))=TRUNC(INDIRECT(ADDRESS(ROW(),COLUMN())))</formula>
    </cfRule>
  </conditionalFormatting>
  <conditionalFormatting sqref="W36:BA36">
    <cfRule type="expression" dxfId="3960" priority="20">
      <formula>INDIRECT(ADDRESS(ROW(),COLUMN()))=TRUNC(INDIRECT(ADDRESS(ROW(),COLUMN())))</formula>
    </cfRule>
  </conditionalFormatting>
  <conditionalFormatting sqref="W38:BA38">
    <cfRule type="expression" dxfId="3959" priority="19">
      <formula>INDIRECT(ADDRESS(ROW(),COLUMN()))=TRUNC(INDIRECT(ADDRESS(ROW(),COLUMN())))</formula>
    </cfRule>
  </conditionalFormatting>
  <conditionalFormatting sqref="W40:BA40">
    <cfRule type="expression" dxfId="3958" priority="18">
      <formula>INDIRECT(ADDRESS(ROW(),COLUMN()))=TRUNC(INDIRECT(ADDRESS(ROW(),COLUMN())))</formula>
    </cfRule>
  </conditionalFormatting>
  <conditionalFormatting sqref="W42:BA42">
    <cfRule type="expression" dxfId="3957" priority="17">
      <formula>INDIRECT(ADDRESS(ROW(),COLUMN()))=TRUNC(INDIRECT(ADDRESS(ROW(),COLUMN())))</formula>
    </cfRule>
  </conditionalFormatting>
  <conditionalFormatting sqref="W44:BA44">
    <cfRule type="expression" dxfId="3956" priority="16">
      <formula>INDIRECT(ADDRESS(ROW(),COLUMN()))=TRUNC(INDIRECT(ADDRESS(ROW(),COLUMN())))</formula>
    </cfRule>
  </conditionalFormatting>
  <conditionalFormatting sqref="W46:BA46">
    <cfRule type="expression" dxfId="3955" priority="15">
      <formula>INDIRECT(ADDRESS(ROW(),COLUMN()))=TRUNC(INDIRECT(ADDRESS(ROW(),COLUMN())))</formula>
    </cfRule>
  </conditionalFormatting>
  <conditionalFormatting sqref="W48:BA48">
    <cfRule type="expression" dxfId="3954" priority="14">
      <formula>INDIRECT(ADDRESS(ROW(),COLUMN()))=TRUNC(INDIRECT(ADDRESS(ROW(),COLUMN())))</formula>
    </cfRule>
  </conditionalFormatting>
  <conditionalFormatting sqref="W50:BA50">
    <cfRule type="expression" dxfId="3953" priority="13">
      <formula>INDIRECT(ADDRESS(ROW(),COLUMN()))=TRUNC(INDIRECT(ADDRESS(ROW(),COLUMN())))</formula>
    </cfRule>
  </conditionalFormatting>
  <conditionalFormatting sqref="W52:BA52">
    <cfRule type="expression" dxfId="3952" priority="12">
      <formula>INDIRECT(ADDRESS(ROW(),COLUMN()))=TRUNC(INDIRECT(ADDRESS(ROW(),COLUMN())))</formula>
    </cfRule>
  </conditionalFormatting>
  <conditionalFormatting sqref="W54:BA54">
    <cfRule type="expression" dxfId="3951" priority="11">
      <formula>INDIRECT(ADDRESS(ROW(),COLUMN()))=TRUNC(INDIRECT(ADDRESS(ROW(),COLUMN())))</formula>
    </cfRule>
  </conditionalFormatting>
  <conditionalFormatting sqref="W56:BA56">
    <cfRule type="expression" dxfId="3950" priority="10">
      <formula>INDIRECT(ADDRESS(ROW(),COLUMN()))=TRUNC(INDIRECT(ADDRESS(ROW(),COLUMN())))</formula>
    </cfRule>
  </conditionalFormatting>
  <conditionalFormatting sqref="W58:BA58">
    <cfRule type="expression" dxfId="3949" priority="9">
      <formula>INDIRECT(ADDRESS(ROW(),COLUMN()))=TRUNC(INDIRECT(ADDRESS(ROW(),COLUMN())))</formula>
    </cfRule>
  </conditionalFormatting>
  <conditionalFormatting sqref="W62:BA62">
    <cfRule type="expression" dxfId="3948" priority="7">
      <formula>INDIRECT(ADDRESS(ROW(),COLUMN()))=TRUNC(INDIRECT(ADDRESS(ROW(),COLUMN())))</formula>
    </cfRule>
  </conditionalFormatting>
  <conditionalFormatting sqref="W64:BA64">
    <cfRule type="expression" dxfId="3947" priority="6">
      <formula>INDIRECT(ADDRESS(ROW(),COLUMN()))=TRUNC(INDIRECT(ADDRESS(ROW(),COLUMN())))</formula>
    </cfRule>
  </conditionalFormatting>
  <conditionalFormatting sqref="W66:BA66">
    <cfRule type="expression" dxfId="3946" priority="5">
      <formula>INDIRECT(ADDRESS(ROW(),COLUMN()))=TRUNC(INDIRECT(ADDRESS(ROW(),COLUMN())))</formula>
    </cfRule>
  </conditionalFormatting>
  <conditionalFormatting sqref="W68:BA68">
    <cfRule type="expression" dxfId="3945" priority="4">
      <formula>INDIRECT(ADDRESS(ROW(),COLUMN()))=TRUNC(INDIRECT(ADDRESS(ROW(),COLUMN())))</formula>
    </cfRule>
  </conditionalFormatting>
  <conditionalFormatting sqref="W70:BA70">
    <cfRule type="expression" dxfId="3944" priority="3">
      <formula>INDIRECT(ADDRESS(ROW(),COLUMN()))=TRUNC(INDIRECT(ADDRESS(ROW(),COLUMN())))</formula>
    </cfRule>
  </conditionalFormatting>
  <conditionalFormatting sqref="W72:BA72">
    <cfRule type="expression" dxfId="3943" priority="2">
      <formula>INDIRECT(ADDRESS(ROW(),COLUMN()))=TRUNC(INDIRECT(ADDRESS(ROW(),COLUMN())))</formula>
    </cfRule>
  </conditionalFormatting>
  <conditionalFormatting sqref="W74:BA74">
    <cfRule type="expression" dxfId="3942" priority="1">
      <formula>INDIRECT(ADDRESS(ROW(),COLUMN()))=TRUNC(INDIRECT(ADDRESS(ROW(),COLUMN())))</formula>
    </cfRule>
  </conditionalFormatting>
  <dataValidations count="8">
    <dataValidation type="list" allowBlank="1" showDropDown="0" showInputMessage="1" showErrorMessage="1" sqref="BE4:BH4">
      <formula1>"予定,実績,予定・実績"</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BE3:BH3">
      <formula1>"４週,暦月"</formula1>
    </dataValidation>
    <dataValidation type="list" allowBlank="1" showDropDown="0" showInputMessage="1" showErrorMessage="1" sqref="W15:BA15 W17:BA17 W19:BA19 W21:BA21 W23:BA23 W25:BA25 W65:BA65 W73:BA73 W27:BA27 W31:BA31 W29:BA29 W33:BA33 W37:BA37 W35:BA35 W39:BA39 W43:BA43 W45:BA45 W47:BA47 W49:BA49 W53:BA53 W51:BA51 W55:BA55 W57:BA57 W59:BA59 W61:BA61 W63:BA63 W67:BA67 W69:BA69 W71:BA71 W41:BA41"/>
    <dataValidation type="list" allowBlank="1" showDropDown="0" showInputMessage="1" showErrorMessage="0" sqref="C15:D74">
      <formula1>職種</formula1>
    </dataValidation>
    <dataValidation type="list" allowBlank="1" showDropDown="0" showInputMessage="1" showErrorMessage="0" sqref="I15:J74">
      <formula1>"A, B, C, D"</formula1>
    </dataValidation>
    <dataValidation type="list" errorStyle="warning" allowBlank="1" showDropDown="0" showInputMessage="1" showErrorMessage="0" error="リストにない場合のみ、入力してください。" sqref="K15:N74">
      <formula1>INDIRECT(C15)</formula1>
    </dataValidation>
    <dataValidation type="list" allowBlank="1" showDropDown="0" showInputMessage="1" showErrorMessage="1" sqref="AF3 AH4">
      <formula1>#REF!</formula1>
    </dataValidation>
  </dataValidations>
  <printOptions horizontalCentered="1"/>
  <pageMargins left="0.15748031496062992" right="0.15748031496062992" top="0.59055118110236227" bottom="7.874015748031496e-002" header="0.15748031496062992" footer="0.15748031496062992"/>
  <pageSetup paperSize="9" scale="32" fitToWidth="1" fitToHeight="0" orientation="landscape" usePrinterDefaults="1"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 (2)'!$C$4:$C$13</xm:f>
          </x14:formula1>
          <xm:sqref>AT1:BI1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8" tint="0.8"/>
    <pageSetUpPr fitToPage="1"/>
  </sheetPr>
  <dimension ref="B1:N52"/>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10.59765625" style="1997" hidden="1" customWidth="1"/>
    <col min="5" max="5" width="3.3984375" style="1997" bestFit="1" customWidth="1"/>
    <col min="6" max="6" width="15.59765625" style="1996" customWidth="1"/>
    <col min="7" max="7" width="3.3984375" style="1996" bestFit="1" customWidth="1"/>
    <col min="8" max="8" width="15.59765625" style="1996" customWidth="1"/>
    <col min="9" max="9" width="3.3984375" style="1996" bestFit="1" customWidth="1"/>
    <col min="10" max="10" width="15.59765625" style="1997" customWidth="1"/>
    <col min="11" max="11" width="3.3984375" style="1996" bestFit="1" customWidth="1"/>
    <col min="12" max="12" width="15.59765625" style="1996" customWidth="1"/>
    <col min="13" max="13" width="3.3984375" style="1996" customWidth="1"/>
    <col min="14" max="14" width="50.59765625" style="1996" customWidth="1"/>
    <col min="15" max="16384" width="9" style="1996"/>
  </cols>
  <sheetData>
    <row r="1" spans="2:14">
      <c r="B1" s="1998" t="s">
        <v>842</v>
      </c>
    </row>
    <row r="2" spans="2:14">
      <c r="B2" s="1999" t="s">
        <v>487</v>
      </c>
      <c r="F2" s="2000"/>
      <c r="G2" s="2011"/>
      <c r="H2" s="2011"/>
      <c r="I2" s="2011"/>
      <c r="J2" s="2007"/>
      <c r="K2" s="2011"/>
      <c r="L2" s="2011"/>
    </row>
    <row r="3" spans="2:14">
      <c r="B3" s="2000" t="s">
        <v>843</v>
      </c>
      <c r="F3" s="2007" t="s">
        <v>871</v>
      </c>
      <c r="G3" s="2011"/>
      <c r="H3" s="2011"/>
      <c r="I3" s="2011"/>
      <c r="J3" s="2007"/>
      <c r="K3" s="2011"/>
      <c r="L3" s="2011"/>
    </row>
    <row r="4" spans="2:14">
      <c r="B4" s="1999"/>
      <c r="F4" s="2008" t="s">
        <v>662</v>
      </c>
      <c r="G4" s="2008"/>
      <c r="H4" s="2008"/>
      <c r="I4" s="2008"/>
      <c r="J4" s="2008"/>
      <c r="K4" s="2008"/>
      <c r="L4" s="2008"/>
      <c r="N4" s="2008" t="s">
        <v>876</v>
      </c>
    </row>
    <row r="5" spans="2:14">
      <c r="B5" s="1997" t="s">
        <v>504</v>
      </c>
      <c r="C5" s="1997" t="s">
        <v>779</v>
      </c>
      <c r="F5" s="1997" t="s">
        <v>36</v>
      </c>
      <c r="G5" s="1997"/>
      <c r="H5" s="1997" t="s">
        <v>530</v>
      </c>
      <c r="J5" s="1997" t="s">
        <v>875</v>
      </c>
      <c r="L5" s="1997" t="s">
        <v>662</v>
      </c>
      <c r="N5" s="2008"/>
    </row>
    <row r="6" spans="2:14">
      <c r="B6" s="2001">
        <v>1</v>
      </c>
      <c r="C6" s="2002" t="s">
        <v>835</v>
      </c>
      <c r="D6" s="2006" t="str">
        <f t="shared" ref="D6:D38" si="0">C6</f>
        <v>a</v>
      </c>
      <c r="E6" s="2001" t="s">
        <v>591</v>
      </c>
      <c r="F6" s="2009">
        <v>0.375</v>
      </c>
      <c r="G6" s="2001" t="s">
        <v>363</v>
      </c>
      <c r="H6" s="2009">
        <v>0.75</v>
      </c>
      <c r="I6" s="2012" t="s">
        <v>874</v>
      </c>
      <c r="J6" s="2009">
        <v>4.1666666666666664e-002</v>
      </c>
      <c r="K6" s="2013" t="s">
        <v>156</v>
      </c>
      <c r="L6" s="2008">
        <f t="shared" ref="L6:L22" si="1">IF(OR(F6="",H6=""),"",(H6+IF(F6&gt;H6,1,0)-F6-J6)*24)</f>
        <v>8</v>
      </c>
      <c r="N6" s="2014"/>
    </row>
    <row r="7" spans="2:14">
      <c r="B7" s="2001">
        <v>2</v>
      </c>
      <c r="C7" s="2002" t="s">
        <v>836</v>
      </c>
      <c r="D7" s="2006" t="str">
        <f t="shared" si="0"/>
        <v>b</v>
      </c>
      <c r="E7" s="2001" t="s">
        <v>591</v>
      </c>
      <c r="F7" s="2009">
        <v>0.89583333333333337</v>
      </c>
      <c r="G7" s="2001" t="s">
        <v>363</v>
      </c>
      <c r="H7" s="2009">
        <v>0.27083333333333331</v>
      </c>
      <c r="I7" s="2012" t="s">
        <v>874</v>
      </c>
      <c r="J7" s="2009">
        <v>4.1666666666666664e-002</v>
      </c>
      <c r="K7" s="2013" t="s">
        <v>156</v>
      </c>
      <c r="L7" s="2008">
        <f t="shared" si="1"/>
        <v>7.9999999999999964</v>
      </c>
      <c r="N7" s="2014"/>
    </row>
    <row r="8" spans="2:14">
      <c r="B8" s="2001">
        <v>3</v>
      </c>
      <c r="C8" s="2002" t="s">
        <v>838</v>
      </c>
      <c r="D8" s="2006" t="str">
        <f t="shared" si="0"/>
        <v>c</v>
      </c>
      <c r="E8" s="2001" t="s">
        <v>591</v>
      </c>
      <c r="F8" s="2009"/>
      <c r="G8" s="2001" t="s">
        <v>363</v>
      </c>
      <c r="H8" s="2009"/>
      <c r="I8" s="2012" t="s">
        <v>874</v>
      </c>
      <c r="J8" s="2009">
        <v>0</v>
      </c>
      <c r="K8" s="2013" t="s">
        <v>156</v>
      </c>
      <c r="L8" s="2008" t="str">
        <f t="shared" si="1"/>
        <v/>
      </c>
      <c r="N8" s="2014"/>
    </row>
    <row r="9" spans="2:14">
      <c r="B9" s="2001">
        <v>4</v>
      </c>
      <c r="C9" s="2002" t="s">
        <v>837</v>
      </c>
      <c r="D9" s="2006" t="str">
        <f t="shared" si="0"/>
        <v>d</v>
      </c>
      <c r="E9" s="2001" t="s">
        <v>591</v>
      </c>
      <c r="F9" s="2009"/>
      <c r="G9" s="2001" t="s">
        <v>363</v>
      </c>
      <c r="H9" s="2009"/>
      <c r="I9" s="2012" t="s">
        <v>874</v>
      </c>
      <c r="J9" s="2009">
        <v>0</v>
      </c>
      <c r="K9" s="2013" t="s">
        <v>156</v>
      </c>
      <c r="L9" s="2008" t="str">
        <f t="shared" si="1"/>
        <v/>
      </c>
      <c r="N9" s="2014"/>
    </row>
    <row r="10" spans="2:14">
      <c r="B10" s="2001">
        <v>5</v>
      </c>
      <c r="C10" s="2002" t="s">
        <v>390</v>
      </c>
      <c r="D10" s="2006" t="str">
        <f t="shared" si="0"/>
        <v>e</v>
      </c>
      <c r="E10" s="2001" t="s">
        <v>591</v>
      </c>
      <c r="F10" s="2009"/>
      <c r="G10" s="2001" t="s">
        <v>363</v>
      </c>
      <c r="H10" s="2009"/>
      <c r="I10" s="2012" t="s">
        <v>874</v>
      </c>
      <c r="J10" s="2009">
        <v>0</v>
      </c>
      <c r="K10" s="2013" t="s">
        <v>156</v>
      </c>
      <c r="L10" s="2008" t="str">
        <f t="shared" si="1"/>
        <v/>
      </c>
      <c r="N10" s="2014"/>
    </row>
    <row r="11" spans="2:14">
      <c r="B11" s="2001">
        <v>6</v>
      </c>
      <c r="C11" s="2002" t="s">
        <v>844</v>
      </c>
      <c r="D11" s="2006" t="str">
        <f t="shared" si="0"/>
        <v>f</v>
      </c>
      <c r="E11" s="2001" t="s">
        <v>591</v>
      </c>
      <c r="F11" s="2009"/>
      <c r="G11" s="2001" t="s">
        <v>363</v>
      </c>
      <c r="H11" s="2009"/>
      <c r="I11" s="2012" t="s">
        <v>874</v>
      </c>
      <c r="J11" s="2009">
        <v>0</v>
      </c>
      <c r="K11" s="2013" t="s">
        <v>156</v>
      </c>
      <c r="L11" s="2008" t="str">
        <f t="shared" si="1"/>
        <v/>
      </c>
      <c r="N11" s="2014"/>
    </row>
    <row r="12" spans="2:14">
      <c r="B12" s="2001">
        <v>7</v>
      </c>
      <c r="C12" s="2002" t="s">
        <v>845</v>
      </c>
      <c r="D12" s="2006" t="str">
        <f t="shared" si="0"/>
        <v>g</v>
      </c>
      <c r="E12" s="2001" t="s">
        <v>591</v>
      </c>
      <c r="F12" s="2009"/>
      <c r="G12" s="2001" t="s">
        <v>363</v>
      </c>
      <c r="H12" s="2009"/>
      <c r="I12" s="2012" t="s">
        <v>874</v>
      </c>
      <c r="J12" s="2009">
        <v>0</v>
      </c>
      <c r="K12" s="2013" t="s">
        <v>156</v>
      </c>
      <c r="L12" s="2008" t="str">
        <f t="shared" si="1"/>
        <v/>
      </c>
      <c r="N12" s="2014"/>
    </row>
    <row r="13" spans="2:14">
      <c r="B13" s="2001">
        <v>8</v>
      </c>
      <c r="C13" s="2002" t="s">
        <v>847</v>
      </c>
      <c r="D13" s="2006" t="str">
        <f t="shared" si="0"/>
        <v>h</v>
      </c>
      <c r="E13" s="2001" t="s">
        <v>591</v>
      </c>
      <c r="F13" s="2009"/>
      <c r="G13" s="2001" t="s">
        <v>363</v>
      </c>
      <c r="H13" s="2009"/>
      <c r="I13" s="2012" t="s">
        <v>874</v>
      </c>
      <c r="J13" s="2009">
        <v>0</v>
      </c>
      <c r="K13" s="2013" t="s">
        <v>156</v>
      </c>
      <c r="L13" s="2008" t="str">
        <f t="shared" si="1"/>
        <v/>
      </c>
      <c r="N13" s="2014"/>
    </row>
    <row r="14" spans="2:14">
      <c r="B14" s="2001">
        <v>9</v>
      </c>
      <c r="C14" s="2002" t="s">
        <v>849</v>
      </c>
      <c r="D14" s="2006" t="str">
        <f t="shared" si="0"/>
        <v>i</v>
      </c>
      <c r="E14" s="2001" t="s">
        <v>591</v>
      </c>
      <c r="F14" s="2009"/>
      <c r="G14" s="2001" t="s">
        <v>363</v>
      </c>
      <c r="H14" s="2009"/>
      <c r="I14" s="2012" t="s">
        <v>874</v>
      </c>
      <c r="J14" s="2009">
        <v>0</v>
      </c>
      <c r="K14" s="2013" t="s">
        <v>156</v>
      </c>
      <c r="L14" s="2008" t="str">
        <f t="shared" si="1"/>
        <v/>
      </c>
      <c r="N14" s="2014"/>
    </row>
    <row r="15" spans="2:14">
      <c r="B15" s="2001">
        <v>10</v>
      </c>
      <c r="C15" s="2002" t="s">
        <v>850</v>
      </c>
      <c r="D15" s="2006" t="str">
        <f t="shared" si="0"/>
        <v>j</v>
      </c>
      <c r="E15" s="2001" t="s">
        <v>591</v>
      </c>
      <c r="F15" s="2009"/>
      <c r="G15" s="2001" t="s">
        <v>363</v>
      </c>
      <c r="H15" s="2009"/>
      <c r="I15" s="2012" t="s">
        <v>874</v>
      </c>
      <c r="J15" s="2009">
        <v>0</v>
      </c>
      <c r="K15" s="2013" t="s">
        <v>156</v>
      </c>
      <c r="L15" s="2008" t="str">
        <f t="shared" si="1"/>
        <v/>
      </c>
      <c r="N15" s="2014"/>
    </row>
    <row r="16" spans="2:14">
      <c r="B16" s="2001">
        <v>11</v>
      </c>
      <c r="C16" s="2002" t="s">
        <v>451</v>
      </c>
      <c r="D16" s="2006" t="str">
        <f t="shared" si="0"/>
        <v>k</v>
      </c>
      <c r="E16" s="2001" t="s">
        <v>591</v>
      </c>
      <c r="F16" s="2009"/>
      <c r="G16" s="2001" t="s">
        <v>363</v>
      </c>
      <c r="H16" s="2009"/>
      <c r="I16" s="2012" t="s">
        <v>874</v>
      </c>
      <c r="J16" s="2009">
        <v>0</v>
      </c>
      <c r="K16" s="2013" t="s">
        <v>156</v>
      </c>
      <c r="L16" s="2008" t="str">
        <f t="shared" si="1"/>
        <v/>
      </c>
      <c r="N16" s="2014"/>
    </row>
    <row r="17" spans="2:14">
      <c r="B17" s="2001">
        <v>12</v>
      </c>
      <c r="C17" s="2002" t="s">
        <v>851</v>
      </c>
      <c r="D17" s="2006" t="str">
        <f t="shared" si="0"/>
        <v>l</v>
      </c>
      <c r="E17" s="2001" t="s">
        <v>591</v>
      </c>
      <c r="F17" s="2009"/>
      <c r="G17" s="2001" t="s">
        <v>363</v>
      </c>
      <c r="H17" s="2009"/>
      <c r="I17" s="2012" t="s">
        <v>874</v>
      </c>
      <c r="J17" s="2009">
        <v>0</v>
      </c>
      <c r="K17" s="2013" t="s">
        <v>156</v>
      </c>
      <c r="L17" s="2008" t="str">
        <f t="shared" si="1"/>
        <v/>
      </c>
      <c r="N17" s="2014"/>
    </row>
    <row r="18" spans="2:14">
      <c r="B18" s="2001">
        <v>13</v>
      </c>
      <c r="C18" s="2002" t="s">
        <v>463</v>
      </c>
      <c r="D18" s="2006" t="str">
        <f t="shared" si="0"/>
        <v>m</v>
      </c>
      <c r="E18" s="2001" t="s">
        <v>591</v>
      </c>
      <c r="F18" s="2009"/>
      <c r="G18" s="2001" t="s">
        <v>363</v>
      </c>
      <c r="H18" s="2009"/>
      <c r="I18" s="2012" t="s">
        <v>874</v>
      </c>
      <c r="J18" s="2009">
        <v>0</v>
      </c>
      <c r="K18" s="2013" t="s">
        <v>156</v>
      </c>
      <c r="L18" s="2008" t="str">
        <f t="shared" si="1"/>
        <v/>
      </c>
      <c r="N18" s="2014"/>
    </row>
    <row r="19" spans="2:14">
      <c r="B19" s="2001">
        <v>14</v>
      </c>
      <c r="C19" s="2002" t="s">
        <v>118</v>
      </c>
      <c r="D19" s="2006" t="str">
        <f t="shared" si="0"/>
        <v>n</v>
      </c>
      <c r="E19" s="2001" t="s">
        <v>591</v>
      </c>
      <c r="F19" s="2009"/>
      <c r="G19" s="2001" t="s">
        <v>363</v>
      </c>
      <c r="H19" s="2009"/>
      <c r="I19" s="2012" t="s">
        <v>874</v>
      </c>
      <c r="J19" s="2009">
        <v>0</v>
      </c>
      <c r="K19" s="2013" t="s">
        <v>156</v>
      </c>
      <c r="L19" s="2008" t="str">
        <f t="shared" si="1"/>
        <v/>
      </c>
      <c r="N19" s="2014"/>
    </row>
    <row r="20" spans="2:14">
      <c r="B20" s="2001">
        <v>15</v>
      </c>
      <c r="C20" s="2002" t="s">
        <v>590</v>
      </c>
      <c r="D20" s="2006" t="str">
        <f t="shared" si="0"/>
        <v>o</v>
      </c>
      <c r="E20" s="2001" t="s">
        <v>591</v>
      </c>
      <c r="F20" s="2009"/>
      <c r="G20" s="2001" t="s">
        <v>363</v>
      </c>
      <c r="H20" s="2009"/>
      <c r="I20" s="2012" t="s">
        <v>874</v>
      </c>
      <c r="J20" s="2009">
        <v>0</v>
      </c>
      <c r="K20" s="2013" t="s">
        <v>156</v>
      </c>
      <c r="L20" s="2008" t="str">
        <f t="shared" si="1"/>
        <v/>
      </c>
      <c r="N20" s="2014"/>
    </row>
    <row r="21" spans="2:14">
      <c r="B21" s="2001">
        <v>16</v>
      </c>
      <c r="C21" s="2002" t="s">
        <v>409</v>
      </c>
      <c r="D21" s="2006" t="str">
        <f t="shared" si="0"/>
        <v>p</v>
      </c>
      <c r="E21" s="2001" t="s">
        <v>591</v>
      </c>
      <c r="F21" s="2009"/>
      <c r="G21" s="2001" t="s">
        <v>363</v>
      </c>
      <c r="H21" s="2009"/>
      <c r="I21" s="2012" t="s">
        <v>874</v>
      </c>
      <c r="J21" s="2009">
        <v>0</v>
      </c>
      <c r="K21" s="2013" t="s">
        <v>156</v>
      </c>
      <c r="L21" s="2008" t="str">
        <f t="shared" si="1"/>
        <v/>
      </c>
      <c r="N21" s="2014"/>
    </row>
    <row r="22" spans="2:14">
      <c r="B22" s="2001">
        <v>17</v>
      </c>
      <c r="C22" s="2002" t="s">
        <v>852</v>
      </c>
      <c r="D22" s="2006" t="str">
        <f t="shared" si="0"/>
        <v>q</v>
      </c>
      <c r="E22" s="2001" t="s">
        <v>591</v>
      </c>
      <c r="F22" s="2009"/>
      <c r="G22" s="2001" t="s">
        <v>363</v>
      </c>
      <c r="H22" s="2009"/>
      <c r="I22" s="2012" t="s">
        <v>874</v>
      </c>
      <c r="J22" s="2009">
        <v>0</v>
      </c>
      <c r="K22" s="2013" t="s">
        <v>156</v>
      </c>
      <c r="L22" s="2008" t="str">
        <f t="shared" si="1"/>
        <v/>
      </c>
      <c r="N22" s="2014"/>
    </row>
    <row r="23" spans="2:14">
      <c r="B23" s="2001">
        <v>18</v>
      </c>
      <c r="C23" s="2002" t="s">
        <v>115</v>
      </c>
      <c r="D23" s="2006" t="str">
        <f t="shared" si="0"/>
        <v>r</v>
      </c>
      <c r="E23" s="2001" t="s">
        <v>591</v>
      </c>
      <c r="F23" s="2010"/>
      <c r="G23" s="2001" t="s">
        <v>363</v>
      </c>
      <c r="H23" s="2010"/>
      <c r="I23" s="2012" t="s">
        <v>874</v>
      </c>
      <c r="J23" s="2010"/>
      <c r="K23" s="2013" t="s">
        <v>156</v>
      </c>
      <c r="L23" s="2002">
        <v>1</v>
      </c>
      <c r="N23" s="2014"/>
    </row>
    <row r="24" spans="2:14">
      <c r="B24" s="2001">
        <v>19</v>
      </c>
      <c r="C24" s="2002" t="s">
        <v>853</v>
      </c>
      <c r="D24" s="2006" t="str">
        <f t="shared" si="0"/>
        <v>s</v>
      </c>
      <c r="E24" s="2001" t="s">
        <v>591</v>
      </c>
      <c r="F24" s="2010"/>
      <c r="G24" s="2001" t="s">
        <v>363</v>
      </c>
      <c r="H24" s="2010"/>
      <c r="I24" s="2012" t="s">
        <v>874</v>
      </c>
      <c r="J24" s="2010"/>
      <c r="K24" s="2013" t="s">
        <v>156</v>
      </c>
      <c r="L24" s="2002">
        <v>2</v>
      </c>
      <c r="N24" s="2014"/>
    </row>
    <row r="25" spans="2:14">
      <c r="B25" s="2001">
        <v>20</v>
      </c>
      <c r="C25" s="2002" t="s">
        <v>854</v>
      </c>
      <c r="D25" s="2006" t="str">
        <f t="shared" si="0"/>
        <v>t</v>
      </c>
      <c r="E25" s="2001" t="s">
        <v>591</v>
      </c>
      <c r="F25" s="2010"/>
      <c r="G25" s="2001" t="s">
        <v>363</v>
      </c>
      <c r="H25" s="2010"/>
      <c r="I25" s="2012" t="s">
        <v>874</v>
      </c>
      <c r="J25" s="2010"/>
      <c r="K25" s="2013" t="s">
        <v>156</v>
      </c>
      <c r="L25" s="2002">
        <v>3</v>
      </c>
      <c r="N25" s="2014"/>
    </row>
    <row r="26" spans="2:14">
      <c r="B26" s="2001">
        <v>21</v>
      </c>
      <c r="C26" s="2002" t="s">
        <v>857</v>
      </c>
      <c r="D26" s="2006" t="str">
        <f t="shared" si="0"/>
        <v>u</v>
      </c>
      <c r="E26" s="2001" t="s">
        <v>591</v>
      </c>
      <c r="F26" s="2010"/>
      <c r="G26" s="2001" t="s">
        <v>363</v>
      </c>
      <c r="H26" s="2010"/>
      <c r="I26" s="2012" t="s">
        <v>874</v>
      </c>
      <c r="J26" s="2010"/>
      <c r="K26" s="2013" t="s">
        <v>156</v>
      </c>
      <c r="L26" s="2002">
        <v>4</v>
      </c>
      <c r="N26" s="2014"/>
    </row>
    <row r="27" spans="2:14">
      <c r="B27" s="2001">
        <v>22</v>
      </c>
      <c r="C27" s="2002" t="s">
        <v>858</v>
      </c>
      <c r="D27" s="2006" t="str">
        <f t="shared" si="0"/>
        <v>v</v>
      </c>
      <c r="E27" s="2001" t="s">
        <v>591</v>
      </c>
      <c r="F27" s="2010"/>
      <c r="G27" s="2001" t="s">
        <v>363</v>
      </c>
      <c r="H27" s="2010"/>
      <c r="I27" s="2012" t="s">
        <v>874</v>
      </c>
      <c r="J27" s="2010"/>
      <c r="K27" s="2013" t="s">
        <v>156</v>
      </c>
      <c r="L27" s="2002">
        <v>5</v>
      </c>
      <c r="N27" s="2014"/>
    </row>
    <row r="28" spans="2:14">
      <c r="B28" s="2001">
        <v>23</v>
      </c>
      <c r="C28" s="2002" t="s">
        <v>762</v>
      </c>
      <c r="D28" s="2006" t="str">
        <f t="shared" si="0"/>
        <v>w</v>
      </c>
      <c r="E28" s="2001" t="s">
        <v>591</v>
      </c>
      <c r="F28" s="2010"/>
      <c r="G28" s="2001" t="s">
        <v>363</v>
      </c>
      <c r="H28" s="2010"/>
      <c r="I28" s="2012" t="s">
        <v>874</v>
      </c>
      <c r="J28" s="2010"/>
      <c r="K28" s="2013" t="s">
        <v>156</v>
      </c>
      <c r="L28" s="2002">
        <v>6</v>
      </c>
      <c r="N28" s="2014"/>
    </row>
    <row r="29" spans="2:14">
      <c r="B29" s="2001">
        <v>24</v>
      </c>
      <c r="C29" s="2002" t="s">
        <v>438</v>
      </c>
      <c r="D29" s="2006" t="str">
        <f t="shared" si="0"/>
        <v>x</v>
      </c>
      <c r="E29" s="2001" t="s">
        <v>591</v>
      </c>
      <c r="F29" s="2010"/>
      <c r="G29" s="2001" t="s">
        <v>363</v>
      </c>
      <c r="H29" s="2010"/>
      <c r="I29" s="2012" t="s">
        <v>874</v>
      </c>
      <c r="J29" s="2010"/>
      <c r="K29" s="2013" t="s">
        <v>156</v>
      </c>
      <c r="L29" s="2002">
        <v>7</v>
      </c>
      <c r="N29" s="2014"/>
    </row>
    <row r="30" spans="2:14">
      <c r="B30" s="2001">
        <v>25</v>
      </c>
      <c r="C30" s="2002" t="s">
        <v>495</v>
      </c>
      <c r="D30" s="2006" t="str">
        <f t="shared" si="0"/>
        <v>y</v>
      </c>
      <c r="E30" s="2001" t="s">
        <v>591</v>
      </c>
      <c r="F30" s="2010"/>
      <c r="G30" s="2001" t="s">
        <v>363</v>
      </c>
      <c r="H30" s="2010"/>
      <c r="I30" s="2012" t="s">
        <v>874</v>
      </c>
      <c r="J30" s="2010"/>
      <c r="K30" s="2013" t="s">
        <v>156</v>
      </c>
      <c r="L30" s="2002">
        <v>8</v>
      </c>
      <c r="N30" s="2014"/>
    </row>
    <row r="31" spans="2:14">
      <c r="B31" s="2001">
        <v>26</v>
      </c>
      <c r="C31" s="2002" t="s">
        <v>440</v>
      </c>
      <c r="D31" s="2006" t="str">
        <f t="shared" si="0"/>
        <v>z</v>
      </c>
      <c r="E31" s="2001" t="s">
        <v>591</v>
      </c>
      <c r="F31" s="2010"/>
      <c r="G31" s="2001" t="s">
        <v>363</v>
      </c>
      <c r="H31" s="2010"/>
      <c r="I31" s="2012" t="s">
        <v>874</v>
      </c>
      <c r="J31" s="2010"/>
      <c r="K31" s="2013" t="s">
        <v>156</v>
      </c>
      <c r="L31" s="2002">
        <v>1</v>
      </c>
      <c r="N31" s="2014"/>
    </row>
    <row r="32" spans="2:14">
      <c r="B32" s="2001">
        <v>27</v>
      </c>
      <c r="C32" s="2002" t="s">
        <v>438</v>
      </c>
      <c r="D32" s="2006" t="str">
        <f t="shared" si="0"/>
        <v>x</v>
      </c>
      <c r="E32" s="2001" t="s">
        <v>591</v>
      </c>
      <c r="F32" s="2010"/>
      <c r="G32" s="2001" t="s">
        <v>363</v>
      </c>
      <c r="H32" s="2010"/>
      <c r="I32" s="2012" t="s">
        <v>874</v>
      </c>
      <c r="J32" s="2010"/>
      <c r="K32" s="2013" t="s">
        <v>156</v>
      </c>
      <c r="L32" s="2002">
        <v>2</v>
      </c>
      <c r="N32" s="2014"/>
    </row>
    <row r="33" spans="2:14">
      <c r="B33" s="2001">
        <v>28</v>
      </c>
      <c r="C33" s="2002" t="s">
        <v>861</v>
      </c>
      <c r="D33" s="2006" t="str">
        <f t="shared" si="0"/>
        <v>aa</v>
      </c>
      <c r="E33" s="2001" t="s">
        <v>591</v>
      </c>
      <c r="F33" s="2010"/>
      <c r="G33" s="2001" t="s">
        <v>363</v>
      </c>
      <c r="H33" s="2010"/>
      <c r="I33" s="2012" t="s">
        <v>874</v>
      </c>
      <c r="J33" s="2010"/>
      <c r="K33" s="2013" t="s">
        <v>156</v>
      </c>
      <c r="L33" s="2002">
        <v>3</v>
      </c>
      <c r="N33" s="2014"/>
    </row>
    <row r="34" spans="2:14">
      <c r="B34" s="2001">
        <v>29</v>
      </c>
      <c r="C34" s="2002" t="s">
        <v>863</v>
      </c>
      <c r="D34" s="2006" t="str">
        <f t="shared" si="0"/>
        <v>ab</v>
      </c>
      <c r="E34" s="2001" t="s">
        <v>591</v>
      </c>
      <c r="F34" s="2010"/>
      <c r="G34" s="2001" t="s">
        <v>363</v>
      </c>
      <c r="H34" s="2010"/>
      <c r="I34" s="2012" t="s">
        <v>874</v>
      </c>
      <c r="J34" s="2010"/>
      <c r="K34" s="2013" t="s">
        <v>156</v>
      </c>
      <c r="L34" s="2002">
        <v>4</v>
      </c>
      <c r="N34" s="2014"/>
    </row>
    <row r="35" spans="2:14">
      <c r="B35" s="2001">
        <v>30</v>
      </c>
      <c r="C35" s="2002" t="s">
        <v>364</v>
      </c>
      <c r="D35" s="2006" t="str">
        <f t="shared" si="0"/>
        <v>ac</v>
      </c>
      <c r="E35" s="2001" t="s">
        <v>591</v>
      </c>
      <c r="F35" s="2010"/>
      <c r="G35" s="2001" t="s">
        <v>363</v>
      </c>
      <c r="H35" s="2010"/>
      <c r="I35" s="2012" t="s">
        <v>874</v>
      </c>
      <c r="J35" s="2010"/>
      <c r="K35" s="2013" t="s">
        <v>156</v>
      </c>
      <c r="L35" s="2002">
        <v>5</v>
      </c>
      <c r="N35" s="2014"/>
    </row>
    <row r="36" spans="2:14">
      <c r="B36" s="2001">
        <v>31</v>
      </c>
      <c r="C36" s="2002" t="s">
        <v>865</v>
      </c>
      <c r="D36" s="2006" t="str">
        <f t="shared" si="0"/>
        <v>ad</v>
      </c>
      <c r="E36" s="2001" t="s">
        <v>591</v>
      </c>
      <c r="F36" s="2010"/>
      <c r="G36" s="2001" t="s">
        <v>363</v>
      </c>
      <c r="H36" s="2010"/>
      <c r="I36" s="2012" t="s">
        <v>874</v>
      </c>
      <c r="J36" s="2010"/>
      <c r="K36" s="2013" t="s">
        <v>156</v>
      </c>
      <c r="L36" s="2002">
        <v>6</v>
      </c>
      <c r="N36" s="2014"/>
    </row>
    <row r="37" spans="2:14">
      <c r="B37" s="2001">
        <v>32</v>
      </c>
      <c r="C37" s="2002" t="s">
        <v>818</v>
      </c>
      <c r="D37" s="2006" t="str">
        <f t="shared" si="0"/>
        <v>ae</v>
      </c>
      <c r="E37" s="2001" t="s">
        <v>591</v>
      </c>
      <c r="F37" s="2010"/>
      <c r="G37" s="2001" t="s">
        <v>363</v>
      </c>
      <c r="H37" s="2010"/>
      <c r="I37" s="2012" t="s">
        <v>874</v>
      </c>
      <c r="J37" s="2010"/>
      <c r="K37" s="2013" t="s">
        <v>156</v>
      </c>
      <c r="L37" s="2002">
        <v>7</v>
      </c>
      <c r="N37" s="2014"/>
    </row>
    <row r="38" spans="2:14">
      <c r="B38" s="2001">
        <v>33</v>
      </c>
      <c r="C38" s="2002" t="s">
        <v>525</v>
      </c>
      <c r="D38" s="2006" t="str">
        <f t="shared" si="0"/>
        <v>af</v>
      </c>
      <c r="E38" s="2001" t="s">
        <v>591</v>
      </c>
      <c r="F38" s="2010"/>
      <c r="G38" s="2001" t="s">
        <v>363</v>
      </c>
      <c r="H38" s="2010"/>
      <c r="I38" s="2012" t="s">
        <v>874</v>
      </c>
      <c r="J38" s="2010"/>
      <c r="K38" s="2013" t="s">
        <v>156</v>
      </c>
      <c r="L38" s="2002">
        <v>8</v>
      </c>
      <c r="N38" s="2014"/>
    </row>
    <row r="39" spans="2:14">
      <c r="B39" s="2001">
        <v>34</v>
      </c>
      <c r="C39" s="2003" t="s">
        <v>866</v>
      </c>
      <c r="D39" s="2006"/>
      <c r="E39" s="2001" t="s">
        <v>591</v>
      </c>
      <c r="F39" s="2009">
        <v>0.29166666666666669</v>
      </c>
      <c r="G39" s="2001" t="s">
        <v>363</v>
      </c>
      <c r="H39" s="2009">
        <v>0.39583333333333331</v>
      </c>
      <c r="I39" s="2012" t="s">
        <v>874</v>
      </c>
      <c r="J39" s="2009">
        <v>0</v>
      </c>
      <c r="K39" s="2013" t="s">
        <v>156</v>
      </c>
      <c r="L39" s="2008">
        <f>IF(OR(F39="",H39=""),"",(H39+IF(F39&gt;H39,1,0)-F39-J39)*24)</f>
        <v>2.4999999999999991</v>
      </c>
      <c r="N39" s="2014"/>
    </row>
    <row r="40" spans="2:14">
      <c r="B40" s="2001"/>
      <c r="C40" s="2004" t="s">
        <v>41</v>
      </c>
      <c r="D40" s="2006"/>
      <c r="E40" s="2001" t="s">
        <v>591</v>
      </c>
      <c r="F40" s="2009">
        <v>0.6875</v>
      </c>
      <c r="G40" s="2001" t="s">
        <v>363</v>
      </c>
      <c r="H40" s="2009">
        <v>0.83333333333333337</v>
      </c>
      <c r="I40" s="2012" t="s">
        <v>874</v>
      </c>
      <c r="J40" s="2009">
        <v>0</v>
      </c>
      <c r="K40" s="2013" t="s">
        <v>156</v>
      </c>
      <c r="L40" s="2008">
        <f>IF(OR(F40="",H40=""),"",(H40+IF(F40&gt;H40,1,0)-F40-J40)*24)</f>
        <v>3.5000000000000009</v>
      </c>
      <c r="N40" s="2014"/>
    </row>
    <row r="41" spans="2:14">
      <c r="B41" s="2001"/>
      <c r="C41" s="2005" t="s">
        <v>41</v>
      </c>
      <c r="D41" s="2006" t="str">
        <f>C39</f>
        <v>ag</v>
      </c>
      <c r="E41" s="2001" t="s">
        <v>591</v>
      </c>
      <c r="F41" s="2009" t="s">
        <v>41</v>
      </c>
      <c r="G41" s="2001" t="s">
        <v>363</v>
      </c>
      <c r="H41" s="2009" t="s">
        <v>41</v>
      </c>
      <c r="I41" s="2012" t="s">
        <v>874</v>
      </c>
      <c r="J41" s="2009" t="s">
        <v>41</v>
      </c>
      <c r="K41" s="2013" t="s">
        <v>156</v>
      </c>
      <c r="L41" s="2008">
        <f>IF(OR(L39="",L40=""),"",L39+L40)</f>
        <v>6</v>
      </c>
      <c r="N41" s="2014" t="s">
        <v>778</v>
      </c>
    </row>
    <row r="42" spans="2:14">
      <c r="B42" s="2001"/>
      <c r="C42" s="2003" t="s">
        <v>450</v>
      </c>
      <c r="D42" s="2006"/>
      <c r="E42" s="2001" t="s">
        <v>591</v>
      </c>
      <c r="F42" s="2009"/>
      <c r="G42" s="2001" t="s">
        <v>363</v>
      </c>
      <c r="H42" s="2009"/>
      <c r="I42" s="2012" t="s">
        <v>874</v>
      </c>
      <c r="J42" s="2009">
        <v>0</v>
      </c>
      <c r="K42" s="2013" t="s">
        <v>156</v>
      </c>
      <c r="L42" s="2008" t="str">
        <f>IF(OR(F42="",H42=""),"",(H42+IF(F42&gt;H42,1,0)-F42-J42)*24)</f>
        <v/>
      </c>
      <c r="N42" s="2014"/>
    </row>
    <row r="43" spans="2:14">
      <c r="B43" s="2001">
        <v>35</v>
      </c>
      <c r="C43" s="2004" t="s">
        <v>41</v>
      </c>
      <c r="D43" s="2006"/>
      <c r="E43" s="2001" t="s">
        <v>591</v>
      </c>
      <c r="F43" s="2009"/>
      <c r="G43" s="2001" t="s">
        <v>363</v>
      </c>
      <c r="H43" s="2009"/>
      <c r="I43" s="2012" t="s">
        <v>874</v>
      </c>
      <c r="J43" s="2009">
        <v>0</v>
      </c>
      <c r="K43" s="2013" t="s">
        <v>156</v>
      </c>
      <c r="L43" s="2008" t="str">
        <f>IF(OR(F43="",H43=""),"",(H43+IF(F43&gt;H43,1,0)-F43-J43)*24)</f>
        <v/>
      </c>
      <c r="N43" s="2014"/>
    </row>
    <row r="44" spans="2:14">
      <c r="B44" s="2001"/>
      <c r="C44" s="2005" t="s">
        <v>41</v>
      </c>
      <c r="D44" s="2006" t="str">
        <f>C42</f>
        <v>ah</v>
      </c>
      <c r="E44" s="2001" t="s">
        <v>591</v>
      </c>
      <c r="F44" s="2009" t="s">
        <v>41</v>
      </c>
      <c r="G44" s="2001" t="s">
        <v>363</v>
      </c>
      <c r="H44" s="2009" t="s">
        <v>41</v>
      </c>
      <c r="I44" s="2012" t="s">
        <v>874</v>
      </c>
      <c r="J44" s="2009" t="s">
        <v>41</v>
      </c>
      <c r="K44" s="2013" t="s">
        <v>156</v>
      </c>
      <c r="L44" s="2008" t="str">
        <f>IF(OR(L42="",L43=""),"",L42+L43)</f>
        <v/>
      </c>
      <c r="N44" s="2014" t="s">
        <v>15</v>
      </c>
    </row>
    <row r="45" spans="2:14">
      <c r="B45" s="2001"/>
      <c r="C45" s="2003" t="s">
        <v>828</v>
      </c>
      <c r="D45" s="2006"/>
      <c r="E45" s="2001" t="s">
        <v>591</v>
      </c>
      <c r="F45" s="2009"/>
      <c r="G45" s="2001" t="s">
        <v>363</v>
      </c>
      <c r="H45" s="2009"/>
      <c r="I45" s="2012" t="s">
        <v>874</v>
      </c>
      <c r="J45" s="2009">
        <v>0</v>
      </c>
      <c r="K45" s="2013" t="s">
        <v>156</v>
      </c>
      <c r="L45" s="2008" t="str">
        <f>IF(OR(F45="",H45=""),"",(H45+IF(F45&gt;H45,1,0)-F45-J45)*24)</f>
        <v/>
      </c>
      <c r="N45" s="2014"/>
    </row>
    <row r="46" spans="2:14">
      <c r="B46" s="2001">
        <v>36</v>
      </c>
      <c r="C46" s="2004" t="s">
        <v>41</v>
      </c>
      <c r="D46" s="2006"/>
      <c r="E46" s="2001" t="s">
        <v>591</v>
      </c>
      <c r="F46" s="2009"/>
      <c r="G46" s="2001" t="s">
        <v>363</v>
      </c>
      <c r="H46" s="2009"/>
      <c r="I46" s="2012" t="s">
        <v>874</v>
      </c>
      <c r="J46" s="2009">
        <v>0</v>
      </c>
      <c r="K46" s="2013" t="s">
        <v>156</v>
      </c>
      <c r="L46" s="2008" t="str">
        <f>IF(OR(F46="",H46=""),"",(H46+IF(F46&gt;H46,1,0)-F46-J46)*24)</f>
        <v/>
      </c>
      <c r="N46" s="2014"/>
    </row>
    <row r="47" spans="2:14">
      <c r="B47" s="2001"/>
      <c r="C47" s="2005" t="s">
        <v>41</v>
      </c>
      <c r="D47" s="2006" t="str">
        <f>C45</f>
        <v>ai</v>
      </c>
      <c r="E47" s="2001" t="s">
        <v>591</v>
      </c>
      <c r="F47" s="2009" t="s">
        <v>41</v>
      </c>
      <c r="G47" s="2001" t="s">
        <v>363</v>
      </c>
      <c r="H47" s="2009" t="s">
        <v>41</v>
      </c>
      <c r="I47" s="2012" t="s">
        <v>874</v>
      </c>
      <c r="J47" s="2009" t="s">
        <v>41</v>
      </c>
      <c r="K47" s="2013" t="s">
        <v>156</v>
      </c>
      <c r="L47" s="2008" t="str">
        <f>IF(OR(L45="",L46=""),"",L45+L46)</f>
        <v/>
      </c>
      <c r="N47" s="2014" t="s">
        <v>15</v>
      </c>
    </row>
    <row r="49" spans="3:4">
      <c r="C49" s="1999" t="s">
        <v>470</v>
      </c>
      <c r="D49" s="1999"/>
    </row>
    <row r="50" spans="3:4">
      <c r="C50" s="1999" t="s">
        <v>558</v>
      </c>
      <c r="D50" s="1999"/>
    </row>
    <row r="51" spans="3:4">
      <c r="C51" s="1999" t="s">
        <v>870</v>
      </c>
      <c r="D51" s="1999"/>
    </row>
    <row r="52" spans="3:4">
      <c r="C52" s="1999" t="s">
        <v>610</v>
      </c>
      <c r="D52" s="1999"/>
    </row>
  </sheetData>
  <mergeCells count="2">
    <mergeCell ref="F4:L4"/>
    <mergeCell ref="N4:N5"/>
  </mergeCells>
  <phoneticPr fontId="6"/>
  <printOptions horizontalCentered="1"/>
  <pageMargins left="0.70866141732283472" right="0.70866141732283472" top="0.55118110236220474" bottom="0.35433070866141736" header="0.31496062992125984" footer="0.31496062992125984"/>
  <pageSetup paperSize="9" scale="55"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7">
    <tabColor theme="8" tint="0.8"/>
    <pageSetUpPr fitToPage="1"/>
  </sheetPr>
  <dimension ref="B1:AY56"/>
  <sheetViews>
    <sheetView workbookViewId="0"/>
  </sheetViews>
  <sheetFormatPr defaultColWidth="9" defaultRowHeight="15"/>
  <cols>
    <col min="1" max="1" width="1.3984375" style="2015" customWidth="1"/>
    <col min="2" max="3" width="9" style="2015"/>
    <col min="4" max="4" width="40.59765625" style="2015" customWidth="1"/>
    <col min="5" max="16384" width="9" style="2015"/>
  </cols>
  <sheetData>
    <row r="1" spans="2:11" ht="15.75">
      <c r="B1" s="2015" t="s">
        <v>878</v>
      </c>
      <c r="D1" s="2022"/>
      <c r="E1" s="2022"/>
      <c r="F1" s="2022"/>
    </row>
    <row r="2" spans="2:11" s="2016" customFormat="1" ht="20.25" customHeight="1">
      <c r="B2" s="2018" t="s">
        <v>584</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17.25" customHeight="1">
      <c r="B16" s="2022" t="s">
        <v>885</v>
      </c>
      <c r="C16" s="2022"/>
      <c r="D16" s="2022"/>
    </row>
    <row r="17" spans="2:6" s="2016" customFormat="1" ht="17.25" customHeight="1">
      <c r="B17" s="2022" t="s">
        <v>887</v>
      </c>
      <c r="C17" s="2022"/>
      <c r="D17" s="2022"/>
    </row>
    <row r="18" spans="2:6" s="2016" customFormat="1" ht="17.25" customHeight="1">
      <c r="B18" s="2022"/>
      <c r="C18" s="2022"/>
      <c r="D18" s="2022"/>
    </row>
    <row r="19" spans="2:6" s="2016" customFormat="1" ht="17.25" customHeight="1">
      <c r="B19" s="2022"/>
      <c r="C19" s="2026" t="s">
        <v>504</v>
      </c>
      <c r="D19" s="2026" t="s">
        <v>380</v>
      </c>
    </row>
    <row r="20" spans="2:6" s="2016" customFormat="1" ht="17.25" customHeight="1">
      <c r="B20" s="2022"/>
      <c r="C20" s="2026">
        <v>1</v>
      </c>
      <c r="D20" s="2027" t="s">
        <v>800</v>
      </c>
    </row>
    <row r="21" spans="2:6" s="2016" customFormat="1" ht="17.25" customHeight="1">
      <c r="B21" s="2022"/>
      <c r="C21" s="2026">
        <v>2</v>
      </c>
      <c r="D21" s="2027" t="s">
        <v>479</v>
      </c>
    </row>
    <row r="22" spans="2:6" s="2016" customFormat="1" ht="17.25" customHeight="1">
      <c r="B22" s="2022"/>
      <c r="C22" s="2026">
        <v>3</v>
      </c>
      <c r="D22" s="2027" t="s">
        <v>908</v>
      </c>
    </row>
    <row r="23" spans="2:6" s="2016" customFormat="1" ht="17.25" customHeight="1">
      <c r="B23" s="2022"/>
      <c r="C23" s="1745"/>
      <c r="D23" s="2028"/>
    </row>
    <row r="24" spans="2:6" s="2016" customFormat="1" ht="20.25" customHeight="1">
      <c r="B24" s="2022" t="s">
        <v>855</v>
      </c>
      <c r="C24" s="2018"/>
      <c r="D24" s="2022"/>
    </row>
    <row r="25" spans="2:6" s="2016" customFormat="1" ht="20.25" customHeight="1">
      <c r="B25" s="2022"/>
      <c r="C25" s="2018"/>
      <c r="D25" s="2022"/>
    </row>
    <row r="26" spans="2:6" s="2016" customFormat="1" ht="17.25" customHeight="1">
      <c r="B26" s="2022" t="s">
        <v>948</v>
      </c>
      <c r="C26" s="2022"/>
      <c r="D26" s="2022"/>
      <c r="E26" s="2017"/>
      <c r="F26" s="2017"/>
    </row>
    <row r="27" spans="2:6" s="2016" customFormat="1" ht="17.25" customHeight="1">
      <c r="B27" s="2022" t="s">
        <v>400</v>
      </c>
      <c r="C27" s="2022"/>
      <c r="D27" s="2022"/>
      <c r="E27" s="2017"/>
      <c r="F27" s="2017"/>
    </row>
    <row r="28" spans="2:6" s="2016" customFormat="1" ht="17.25" customHeight="1">
      <c r="B28" s="2022"/>
      <c r="C28" s="2022"/>
      <c r="D28" s="2022"/>
      <c r="E28" s="2017"/>
      <c r="F28" s="2017"/>
    </row>
    <row r="29" spans="2:6" s="2016" customFormat="1" ht="17.25" customHeight="1">
      <c r="B29" s="2022"/>
      <c r="C29" s="2026" t="s">
        <v>779</v>
      </c>
      <c r="D29" s="2026" t="s">
        <v>757</v>
      </c>
      <c r="E29" s="2017"/>
      <c r="F29" s="2017"/>
    </row>
    <row r="30" spans="2:6" s="2016" customFormat="1" ht="17.25" customHeight="1">
      <c r="B30" s="2022"/>
      <c r="C30" s="2026" t="s">
        <v>751</v>
      </c>
      <c r="D30" s="2027" t="s">
        <v>782</v>
      </c>
      <c r="E30" s="2017"/>
      <c r="F30" s="2017"/>
    </row>
    <row r="31" spans="2:6" s="2016" customFormat="1" ht="17.25" customHeight="1">
      <c r="B31" s="2022"/>
      <c r="C31" s="2026" t="s">
        <v>192</v>
      </c>
      <c r="D31" s="2027" t="s">
        <v>783</v>
      </c>
      <c r="E31" s="2017"/>
      <c r="F31" s="2017"/>
    </row>
    <row r="32" spans="2:6" s="2016" customFormat="1" ht="17.25" customHeight="1">
      <c r="B32" s="2022"/>
      <c r="C32" s="2026" t="s">
        <v>702</v>
      </c>
      <c r="D32" s="2027" t="s">
        <v>1</v>
      </c>
      <c r="E32" s="2017"/>
      <c r="F32" s="2017"/>
    </row>
    <row r="33" spans="2:51" s="2016" customFormat="1" ht="17.25" customHeight="1">
      <c r="B33" s="2022"/>
      <c r="C33" s="2026" t="s">
        <v>752</v>
      </c>
      <c r="D33" s="2027" t="s">
        <v>913</v>
      </c>
      <c r="E33" s="2017"/>
      <c r="F33" s="2017"/>
    </row>
    <row r="34" spans="2:51" s="2016" customFormat="1" ht="17.25" customHeight="1">
      <c r="B34" s="2022"/>
      <c r="C34" s="2022"/>
      <c r="D34" s="2022"/>
      <c r="E34" s="2017"/>
      <c r="F34" s="2017"/>
    </row>
    <row r="35" spans="2:51" s="2016" customFormat="1" ht="17.25" customHeight="1">
      <c r="B35" s="2022"/>
      <c r="C35" s="2022" t="s">
        <v>905</v>
      </c>
      <c r="D35" s="2022"/>
      <c r="E35" s="2017"/>
      <c r="F35" s="2017"/>
    </row>
    <row r="36" spans="2:51" s="2016" customFormat="1" ht="17.25" customHeight="1">
      <c r="B36" s="2017"/>
      <c r="C36" s="2022" t="s">
        <v>251</v>
      </c>
      <c r="D36" s="2017"/>
      <c r="E36" s="2017"/>
      <c r="F36" s="2022"/>
    </row>
    <row r="37" spans="2:51" s="2016" customFormat="1" ht="17.25" customHeight="1">
      <c r="B37" s="2017"/>
      <c r="C37" s="2022" t="s">
        <v>907</v>
      </c>
      <c r="D37" s="2017"/>
      <c r="E37" s="2017"/>
      <c r="F37" s="2022"/>
    </row>
    <row r="38" spans="2:51" s="2016" customFormat="1" ht="17.25" customHeight="1">
      <c r="B38" s="2022"/>
      <c r="C38" s="2022"/>
      <c r="D38" s="2022"/>
      <c r="E38" s="2022"/>
    </row>
    <row r="39" spans="2:51" s="2016" customFormat="1" ht="17.25" customHeight="1">
      <c r="B39" s="2022" t="s">
        <v>915</v>
      </c>
      <c r="C39" s="2022"/>
      <c r="D39" s="2022"/>
    </row>
    <row r="40" spans="2:51" s="2016" customFormat="1" ht="17.25" customHeight="1">
      <c r="B40" s="2022" t="s">
        <v>639</v>
      </c>
      <c r="C40" s="2022"/>
      <c r="D40" s="2022"/>
    </row>
    <row r="41" spans="2:51" s="2016" customFormat="1" ht="17.25" customHeight="1">
      <c r="B41" s="2023" t="s">
        <v>89</v>
      </c>
      <c r="C41" s="2017"/>
      <c r="D41" s="2017"/>
      <c r="O41" s="2031"/>
      <c r="P41" s="2031"/>
      <c r="R41" s="2031"/>
      <c r="U41" s="2031"/>
      <c r="AE41" s="2031"/>
      <c r="AF41" s="2031"/>
      <c r="AG41" s="2031"/>
      <c r="AH41" s="2031"/>
      <c r="AI41" s="2032"/>
      <c r="AJ41" s="2031"/>
      <c r="AK41" s="2031"/>
      <c r="AL41" s="2031"/>
      <c r="AM41" s="2031"/>
      <c r="AN41" s="2031"/>
      <c r="AO41" s="2031"/>
      <c r="AP41" s="2031"/>
      <c r="AQ41" s="2031"/>
      <c r="AR41" s="2031"/>
      <c r="AS41" s="2031"/>
      <c r="AT41" s="2031"/>
      <c r="AU41" s="2031"/>
      <c r="AV41" s="2031"/>
      <c r="AW41" s="2031"/>
      <c r="AX41" s="2031"/>
      <c r="AY41" s="2032"/>
    </row>
    <row r="42" spans="2:51" s="2016" customFormat="1" ht="17.25" customHeight="1"/>
    <row r="43" spans="2:51" s="2016" customFormat="1" ht="17.25" customHeight="1">
      <c r="B43" s="2022" t="s">
        <v>202</v>
      </c>
      <c r="C43" s="2022"/>
    </row>
    <row r="44" spans="2:51" s="2016" customFormat="1" ht="17.25" customHeight="1">
      <c r="B44" s="2022"/>
      <c r="C44" s="2022"/>
    </row>
    <row r="45" spans="2:51" s="2016" customFormat="1" ht="17.25" customHeight="1">
      <c r="B45" s="2022" t="s">
        <v>950</v>
      </c>
      <c r="C45" s="2022"/>
    </row>
    <row r="46" spans="2:51" s="2016" customFormat="1" ht="17.25" customHeight="1">
      <c r="B46" s="2022" t="s">
        <v>892</v>
      </c>
      <c r="C46" s="2022"/>
    </row>
    <row r="47" spans="2:51" s="2016" customFormat="1" ht="17.25" customHeight="1">
      <c r="B47" s="2022"/>
      <c r="C47" s="2022"/>
    </row>
    <row r="48" spans="2:51" s="2016" customFormat="1" ht="17.25" customHeight="1">
      <c r="B48" s="2022" t="s">
        <v>954</v>
      </c>
      <c r="C48" s="2022"/>
    </row>
    <row r="49" spans="2:4" s="2016" customFormat="1" ht="17.25" customHeight="1">
      <c r="B49" s="2022" t="s">
        <v>339</v>
      </c>
      <c r="C49" s="2022"/>
    </row>
    <row r="50" spans="2:4" s="2016" customFormat="1" ht="17.25" customHeight="1">
      <c r="B50" s="2022"/>
      <c r="C50" s="2022"/>
    </row>
    <row r="51" spans="2:4" s="2016" customFormat="1" ht="17.25" customHeight="1">
      <c r="B51" s="2022" t="s">
        <v>957</v>
      </c>
      <c r="C51" s="2022"/>
      <c r="D51" s="2022"/>
    </row>
    <row r="52" spans="2:4" s="2016" customFormat="1" ht="17.25" customHeight="1">
      <c r="B52" s="2022"/>
      <c r="C52" s="2022"/>
      <c r="D52" s="2022"/>
    </row>
    <row r="53" spans="2:4" s="2016" customFormat="1" ht="17.25" customHeight="1">
      <c r="B53" s="2017" t="s">
        <v>276</v>
      </c>
      <c r="C53" s="2017"/>
      <c r="D53" s="2022"/>
    </row>
    <row r="54" spans="2:4" s="2016" customFormat="1" ht="17.25" customHeight="1">
      <c r="B54" s="2017" t="s">
        <v>666</v>
      </c>
      <c r="C54" s="2017"/>
      <c r="D54" s="2022"/>
    </row>
    <row r="55" spans="2:4" s="2016" customFormat="1" ht="17.25" customHeight="1">
      <c r="B55" s="2017" t="s">
        <v>893</v>
      </c>
    </row>
    <row r="56" spans="2:4" s="2016" customFormat="1" ht="17.25" customHeight="1">
      <c r="B56" s="2017"/>
    </row>
    <row r="57" spans="2:4" ht="18.75" customHeight="1"/>
    <row r="58" spans="2:4" ht="18.75" customHeight="1"/>
    <row r="59" spans="2:4" ht="18.75" customHeight="1"/>
    <row r="60" spans="2:4" ht="18.75" customHeight="1"/>
    <row r="61" spans="2:4" ht="18.75" customHeight="1"/>
    <row r="62" spans="2:4" ht="18.75" customHeight="1"/>
    <row r="63" spans="2:4" ht="18.75" customHeight="1"/>
    <row r="64" spans="2: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sheetData>
  <mergeCells count="1">
    <mergeCell ref="F4:K5"/>
  </mergeCells>
  <phoneticPr fontId="6"/>
  <pageMargins left="0.70866141732283472" right="0.70866141732283472" top="0.74803149606299213" bottom="0.35433070866141736" header="0.31496062992125984" footer="0.31496062992125984"/>
  <pageSetup paperSize="9" scale="45" fitToWidth="1" fitToHeight="1" orientation="portrait" usePrinterDefaults="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B1:L48"/>
  <sheetViews>
    <sheetView workbookViewId="0">
      <selection activeCell="P4" sqref="P4"/>
    </sheetView>
  </sheetViews>
  <sheetFormatPr defaultColWidth="9" defaultRowHeight="15"/>
  <cols>
    <col min="1" max="1" width="1.8984375" style="2015" customWidth="1"/>
    <col min="2" max="2" width="11.5" style="2015" customWidth="1"/>
    <col min="3" max="12" width="40.59765625" style="2015" customWidth="1"/>
    <col min="13" max="16384" width="9" style="2015"/>
  </cols>
  <sheetData>
    <row r="1" spans="2:4" ht="15.75">
      <c r="B1" s="2033" t="s">
        <v>104</v>
      </c>
      <c r="C1" s="2033"/>
      <c r="D1" s="2033"/>
    </row>
    <row r="2" spans="2:4" ht="15.75">
      <c r="B2" s="2033"/>
      <c r="C2" s="2033"/>
      <c r="D2" s="2033"/>
    </row>
    <row r="3" spans="2:4" ht="15.75">
      <c r="B3" s="2026" t="s">
        <v>504</v>
      </c>
      <c r="C3" s="2026" t="s">
        <v>916</v>
      </c>
      <c r="D3" s="2033"/>
    </row>
    <row r="4" spans="2:4" ht="15.75">
      <c r="B4" s="2034">
        <v>1</v>
      </c>
      <c r="C4" s="2039" t="s">
        <v>29</v>
      </c>
      <c r="D4" s="2033"/>
    </row>
    <row r="5" spans="2:4" ht="15.75">
      <c r="B5" s="2034">
        <v>2</v>
      </c>
      <c r="C5" s="2039" t="s">
        <v>806</v>
      </c>
      <c r="D5" s="2033"/>
    </row>
    <row r="6" spans="2:4" ht="15.75">
      <c r="B6" s="2034">
        <v>3</v>
      </c>
      <c r="C6" s="2039" t="s">
        <v>806</v>
      </c>
      <c r="D6" s="2033"/>
    </row>
    <row r="7" spans="2:4" ht="15.75">
      <c r="B7" s="2034">
        <v>4</v>
      </c>
      <c r="C7" s="2039" t="s">
        <v>806</v>
      </c>
      <c r="D7" s="2033"/>
    </row>
    <row r="8" spans="2:4" ht="15.75">
      <c r="B8" s="2034">
        <v>5</v>
      </c>
      <c r="C8" s="2039" t="s">
        <v>806</v>
      </c>
      <c r="D8" s="2033"/>
    </row>
    <row r="9" spans="2:4" ht="15.75">
      <c r="B9" s="2034">
        <v>6</v>
      </c>
      <c r="C9" s="2039" t="s">
        <v>806</v>
      </c>
    </row>
    <row r="10" spans="2:4" ht="15.75">
      <c r="B10" s="2034">
        <v>7</v>
      </c>
      <c r="C10" s="2039" t="s">
        <v>806</v>
      </c>
      <c r="D10" s="2033"/>
    </row>
    <row r="11" spans="2:4" ht="15.75">
      <c r="B11" s="2034">
        <v>8</v>
      </c>
      <c r="C11" s="2039" t="s">
        <v>806</v>
      </c>
      <c r="D11" s="2033"/>
    </row>
    <row r="12" spans="2:4" ht="15.75">
      <c r="B12" s="2034">
        <v>9</v>
      </c>
      <c r="C12" s="2039" t="s">
        <v>806</v>
      </c>
      <c r="D12" s="2033"/>
    </row>
    <row r="13" spans="2:4" ht="15.75">
      <c r="B13" s="2034">
        <v>10</v>
      </c>
      <c r="C13" s="2039" t="s">
        <v>806</v>
      </c>
      <c r="D13" s="2033"/>
    </row>
    <row r="15" spans="2:4" ht="15.75">
      <c r="B15" s="2033" t="s">
        <v>605</v>
      </c>
    </row>
    <row r="16" spans="2:4" ht="15.75"/>
    <row r="17" spans="2:12" ht="16.5">
      <c r="B17" s="2035" t="s">
        <v>380</v>
      </c>
      <c r="C17" s="2040" t="s">
        <v>917</v>
      </c>
      <c r="D17" s="2044" t="s">
        <v>479</v>
      </c>
      <c r="E17" s="2044" t="s">
        <v>472</v>
      </c>
      <c r="F17" s="2047" t="s">
        <v>376</v>
      </c>
      <c r="G17" s="2047" t="s">
        <v>806</v>
      </c>
      <c r="H17" s="2047" t="s">
        <v>806</v>
      </c>
      <c r="I17" s="2047" t="s">
        <v>806</v>
      </c>
      <c r="J17" s="2047" t="s">
        <v>806</v>
      </c>
      <c r="K17" s="2047" t="s">
        <v>806</v>
      </c>
      <c r="L17" s="2051" t="s">
        <v>806</v>
      </c>
    </row>
    <row r="18" spans="2:12" ht="15.75">
      <c r="B18" s="2036" t="s">
        <v>498</v>
      </c>
      <c r="C18" s="2041" t="s">
        <v>806</v>
      </c>
      <c r="D18" s="2045" t="s">
        <v>811</v>
      </c>
      <c r="E18" s="2045" t="s">
        <v>809</v>
      </c>
      <c r="F18" s="2042" t="s">
        <v>811</v>
      </c>
      <c r="G18" s="2042" t="s">
        <v>806</v>
      </c>
      <c r="H18" s="2042" t="s">
        <v>806</v>
      </c>
      <c r="I18" s="2042" t="s">
        <v>806</v>
      </c>
      <c r="J18" s="2048"/>
      <c r="K18" s="2048"/>
      <c r="L18" s="2052"/>
    </row>
    <row r="19" spans="2:12" ht="15.75">
      <c r="B19" s="2037"/>
      <c r="C19" s="2042" t="s">
        <v>806</v>
      </c>
      <c r="D19" s="2042" t="s">
        <v>673</v>
      </c>
      <c r="E19" s="2042" t="s">
        <v>811</v>
      </c>
      <c r="F19" s="2042" t="s">
        <v>673</v>
      </c>
      <c r="G19" s="2042" t="s">
        <v>806</v>
      </c>
      <c r="H19" s="2042" t="s">
        <v>806</v>
      </c>
      <c r="I19" s="2042" t="s">
        <v>806</v>
      </c>
      <c r="J19" s="2042"/>
      <c r="K19" s="2049"/>
      <c r="L19" s="2053"/>
    </row>
    <row r="20" spans="2:12" ht="15.75">
      <c r="B20" s="2037"/>
      <c r="C20" s="2042" t="s">
        <v>806</v>
      </c>
      <c r="D20" s="2042" t="s">
        <v>809</v>
      </c>
      <c r="E20" s="2042" t="s">
        <v>673</v>
      </c>
      <c r="F20" s="2042" t="s">
        <v>809</v>
      </c>
      <c r="G20" s="2042" t="s">
        <v>806</v>
      </c>
      <c r="H20" s="2042" t="s">
        <v>806</v>
      </c>
      <c r="I20" s="2042" t="s">
        <v>806</v>
      </c>
      <c r="J20" s="2042"/>
      <c r="K20" s="2049"/>
      <c r="L20" s="2053"/>
    </row>
    <row r="21" spans="2:12" ht="15.75">
      <c r="B21" s="2037"/>
      <c r="C21" s="2042" t="s">
        <v>806</v>
      </c>
      <c r="D21" s="2042" t="s">
        <v>727</v>
      </c>
      <c r="E21" s="2042" t="s">
        <v>180</v>
      </c>
      <c r="F21" s="2042" t="s">
        <v>727</v>
      </c>
      <c r="G21" s="2042" t="s">
        <v>806</v>
      </c>
      <c r="H21" s="2042" t="s">
        <v>806</v>
      </c>
      <c r="I21" s="2042" t="s">
        <v>806</v>
      </c>
      <c r="J21" s="2042"/>
      <c r="K21" s="2049"/>
      <c r="L21" s="2053"/>
    </row>
    <row r="22" spans="2:12" ht="15.75">
      <c r="B22" s="2037"/>
      <c r="C22" s="2042" t="s">
        <v>806</v>
      </c>
      <c r="D22" s="2042" t="s">
        <v>813</v>
      </c>
      <c r="E22" s="2042" t="s">
        <v>824</v>
      </c>
      <c r="F22" s="2042" t="s">
        <v>813</v>
      </c>
      <c r="G22" s="2042" t="s">
        <v>806</v>
      </c>
      <c r="H22" s="2042" t="s">
        <v>806</v>
      </c>
      <c r="I22" s="2042" t="s">
        <v>806</v>
      </c>
      <c r="J22" s="2042"/>
      <c r="K22" s="2049"/>
      <c r="L22" s="2053"/>
    </row>
    <row r="23" spans="2:12" ht="15.75">
      <c r="B23" s="2037"/>
      <c r="C23" s="2042" t="s">
        <v>806</v>
      </c>
      <c r="D23" s="2042" t="s">
        <v>808</v>
      </c>
      <c r="E23" s="2042" t="s">
        <v>820</v>
      </c>
      <c r="F23" s="2042" t="s">
        <v>808</v>
      </c>
      <c r="G23" s="2042" t="s">
        <v>806</v>
      </c>
      <c r="H23" s="2042" t="s">
        <v>806</v>
      </c>
      <c r="I23" s="2042" t="s">
        <v>806</v>
      </c>
      <c r="J23" s="2042"/>
      <c r="K23" s="2049"/>
      <c r="L23" s="2053"/>
    </row>
    <row r="24" spans="2:12" ht="15.75">
      <c r="B24" s="2037"/>
      <c r="C24" s="2042" t="s">
        <v>806</v>
      </c>
      <c r="D24" s="2042" t="s">
        <v>931</v>
      </c>
      <c r="E24" s="2042" t="s">
        <v>933</v>
      </c>
      <c r="F24" s="2042" t="s">
        <v>931</v>
      </c>
      <c r="G24" s="2042" t="s">
        <v>806</v>
      </c>
      <c r="H24" s="2042" t="s">
        <v>806</v>
      </c>
      <c r="I24" s="2042" t="s">
        <v>806</v>
      </c>
      <c r="J24" s="2042"/>
      <c r="K24" s="2049"/>
      <c r="L24" s="2053"/>
    </row>
    <row r="25" spans="2:12" ht="15.75">
      <c r="B25" s="2037"/>
      <c r="C25" s="2042" t="s">
        <v>806</v>
      </c>
      <c r="D25" s="2042" t="s">
        <v>806</v>
      </c>
      <c r="E25" s="2042" t="s">
        <v>934</v>
      </c>
      <c r="F25" s="2042" t="s">
        <v>806</v>
      </c>
      <c r="G25" s="2042" t="s">
        <v>806</v>
      </c>
      <c r="H25" s="2042" t="s">
        <v>806</v>
      </c>
      <c r="I25" s="2042" t="s">
        <v>806</v>
      </c>
      <c r="J25" s="2042"/>
      <c r="K25" s="2049"/>
      <c r="L25" s="2053"/>
    </row>
    <row r="26" spans="2:12" ht="15.75">
      <c r="B26" s="2037"/>
      <c r="C26" s="2042" t="s">
        <v>806</v>
      </c>
      <c r="D26" s="2042" t="s">
        <v>806</v>
      </c>
      <c r="E26" s="2042" t="s">
        <v>806</v>
      </c>
      <c r="F26" s="2042" t="s">
        <v>806</v>
      </c>
      <c r="G26" s="2042" t="s">
        <v>806</v>
      </c>
      <c r="H26" s="2042" t="s">
        <v>806</v>
      </c>
      <c r="I26" s="2042" t="s">
        <v>806</v>
      </c>
      <c r="J26" s="2042"/>
      <c r="K26" s="2049"/>
      <c r="L26" s="2053"/>
    </row>
    <row r="27" spans="2:12" ht="16.5">
      <c r="B27" s="2038"/>
      <c r="C27" s="2043" t="s">
        <v>806</v>
      </c>
      <c r="D27" s="2046" t="s">
        <v>806</v>
      </c>
      <c r="E27" s="2046" t="s">
        <v>806</v>
      </c>
      <c r="F27" s="2046" t="s">
        <v>806</v>
      </c>
      <c r="G27" s="2046" t="s">
        <v>806</v>
      </c>
      <c r="H27" s="2046" t="s">
        <v>806</v>
      </c>
      <c r="I27" s="2046" t="s">
        <v>806</v>
      </c>
      <c r="J27" s="2046"/>
      <c r="K27" s="2050"/>
      <c r="L27" s="2054"/>
    </row>
    <row r="32" spans="2:12">
      <c r="C32" s="2015" t="s">
        <v>920</v>
      </c>
    </row>
    <row r="33" spans="3:3">
      <c r="C33" s="2015" t="s">
        <v>447</v>
      </c>
    </row>
    <row r="34" spans="3:3">
      <c r="C34" s="2015" t="s">
        <v>921</v>
      </c>
    </row>
    <row r="35" spans="3:3">
      <c r="C35" s="2015" t="s">
        <v>922</v>
      </c>
    </row>
    <row r="36" spans="3:3">
      <c r="C36" s="2015" t="s">
        <v>923</v>
      </c>
    </row>
    <row r="37" spans="3:3">
      <c r="C37" s="2015" t="s">
        <v>925</v>
      </c>
    </row>
    <row r="38" spans="3:3">
      <c r="C38" s="2015" t="s">
        <v>507</v>
      </c>
    </row>
    <row r="40" spans="3:3">
      <c r="C40" s="2015" t="s">
        <v>123</v>
      </c>
    </row>
    <row r="41" spans="3:3">
      <c r="C41" s="2015" t="s">
        <v>928</v>
      </c>
    </row>
    <row r="43" spans="3:3">
      <c r="C43" s="2015" t="s">
        <v>929</v>
      </c>
    </row>
    <row r="44" spans="3:3">
      <c r="C44" s="2015" t="s">
        <v>883</v>
      </c>
    </row>
    <row r="45" spans="3:3">
      <c r="C45" s="2015" t="s">
        <v>766</v>
      </c>
    </row>
    <row r="46" spans="3:3">
      <c r="C46" s="2015" t="s">
        <v>930</v>
      </c>
    </row>
    <row r="47" spans="3:3">
      <c r="C47" s="2015" t="s">
        <v>518</v>
      </c>
    </row>
    <row r="48" spans="3:3">
      <c r="C48" s="2015" t="s">
        <v>469</v>
      </c>
    </row>
  </sheetData>
  <mergeCells count="1">
    <mergeCell ref="B18:B27"/>
  </mergeCells>
  <phoneticPr fontId="6"/>
  <pageMargins left="0.70866141732283472" right="0.70866141732283472" top="0.74803149606299213" bottom="0.74803149606299213" header="0.31496062992125984" footer="0.31496062992125984"/>
  <pageSetup paperSize="9" scale="28" fitToWidth="1" fitToHeight="1" orientation="landscape"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BV154"/>
  <sheetViews>
    <sheetView showGridLines="0" view="pageBreakPreview" zoomScaleSheetLayoutView="100" workbookViewId="0"/>
  </sheetViews>
  <sheetFormatPr defaultColWidth="2.875" defaultRowHeight="14.85" customHeight="1"/>
  <cols>
    <col min="1" max="1" width="2.875" style="20"/>
    <col min="2" max="7" width="3" style="20" customWidth="1"/>
    <col min="8" max="17" width="2.875" style="20"/>
    <col min="18" max="19" width="3.875" style="20" customWidth="1"/>
    <col min="20" max="20" width="4.5" style="20" customWidth="1"/>
    <col min="21" max="23" width="2.875" style="20"/>
    <col min="24" max="24" width="4.125" style="20" customWidth="1"/>
    <col min="25" max="16384" width="2.875" style="20"/>
  </cols>
  <sheetData>
    <row r="1" spans="1:71" ht="14.85" customHeight="1">
      <c r="A1" s="19" t="s">
        <v>226</v>
      </c>
      <c r="B1" s="19"/>
      <c r="C1" s="19"/>
      <c r="D1" s="19"/>
      <c r="E1" s="19"/>
      <c r="F1" s="19"/>
      <c r="G1" s="19"/>
      <c r="H1" s="19"/>
      <c r="I1" s="19"/>
      <c r="J1" s="19"/>
      <c r="K1" s="19"/>
      <c r="L1" s="19"/>
      <c r="M1" s="19"/>
      <c r="N1" s="111"/>
      <c r="O1" s="19"/>
      <c r="P1" s="19"/>
      <c r="Q1" s="19"/>
      <c r="R1" s="19"/>
      <c r="S1" s="19"/>
      <c r="T1" s="19"/>
      <c r="U1" s="19"/>
      <c r="V1" s="19"/>
      <c r="W1" s="32"/>
      <c r="X1" s="32"/>
      <c r="Y1" s="32"/>
      <c r="Z1" s="32"/>
      <c r="AA1" s="32"/>
      <c r="AB1" s="32"/>
      <c r="AC1" s="32"/>
      <c r="AD1" s="32"/>
      <c r="AE1" s="32"/>
      <c r="AF1" s="19"/>
      <c r="AG1" s="19"/>
      <c r="AH1" s="19"/>
      <c r="AL1" s="177"/>
      <c r="AM1" s="177"/>
      <c r="AN1" s="177"/>
      <c r="AO1" s="177"/>
      <c r="AP1" s="177"/>
      <c r="AQ1" s="177"/>
      <c r="AR1" s="177"/>
      <c r="AS1" s="177"/>
      <c r="AT1" s="177"/>
      <c r="AU1" s="177"/>
      <c r="AV1" s="177"/>
      <c r="AW1" s="177"/>
      <c r="AX1" s="177"/>
      <c r="AY1" s="177"/>
      <c r="AZ1" s="177"/>
      <c r="BA1" s="177"/>
      <c r="BB1" s="177"/>
      <c r="BC1" s="177"/>
      <c r="BD1" s="177"/>
      <c r="BE1" s="177"/>
      <c r="BF1" s="177"/>
      <c r="BG1" s="177"/>
      <c r="BH1" s="177"/>
      <c r="BI1" s="177"/>
      <c r="BJ1" s="177"/>
      <c r="BK1" s="177"/>
      <c r="BL1" s="177"/>
      <c r="BM1" s="177"/>
      <c r="BN1" s="177"/>
      <c r="BO1" s="177"/>
      <c r="BP1" s="177"/>
      <c r="BQ1" s="177"/>
      <c r="BR1" s="177"/>
      <c r="BS1" s="177"/>
    </row>
    <row r="2" spans="1:71" ht="14.85" customHeight="1">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c r="BM2" s="177"/>
      <c r="BN2" s="177"/>
      <c r="BO2" s="177"/>
      <c r="BP2" s="177"/>
      <c r="BQ2" s="177"/>
      <c r="BR2" s="177"/>
      <c r="BS2" s="177"/>
    </row>
    <row r="3" spans="1:71" ht="14.85" customHeight="1">
      <c r="A3" s="19"/>
      <c r="B3" s="19"/>
      <c r="C3" s="19"/>
      <c r="D3" s="19" t="s">
        <v>96</v>
      </c>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L3" s="177"/>
      <c r="AM3" s="177"/>
      <c r="AN3" s="177"/>
      <c r="AO3" s="177"/>
      <c r="AP3" s="177"/>
      <c r="AQ3" s="177"/>
      <c r="AR3" s="177"/>
      <c r="AS3" s="177"/>
      <c r="AT3" s="177"/>
      <c r="AU3" s="177"/>
      <c r="AV3" s="177"/>
      <c r="AW3" s="177"/>
      <c r="AX3" s="177"/>
      <c r="AY3" s="177"/>
      <c r="AZ3" s="177"/>
      <c r="BA3" s="177"/>
      <c r="BB3" s="177"/>
      <c r="BC3" s="177"/>
      <c r="BD3" s="177"/>
      <c r="BE3" s="177"/>
      <c r="BF3" s="177"/>
    </row>
    <row r="4" spans="1:71" ht="14.85" customHeight="1">
      <c r="A4" s="19"/>
      <c r="B4" s="19"/>
      <c r="C4" s="19"/>
      <c r="D4" s="19" t="s">
        <v>100</v>
      </c>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L4" s="177"/>
      <c r="AM4" s="177"/>
      <c r="AN4" s="177"/>
      <c r="AO4" s="177"/>
      <c r="AP4" s="177"/>
      <c r="AQ4" s="177"/>
      <c r="AR4" s="177"/>
      <c r="AS4" s="177"/>
      <c r="AT4" s="177"/>
      <c r="AU4" s="177"/>
      <c r="AV4" s="177"/>
      <c r="AW4" s="177"/>
      <c r="AX4" s="177"/>
      <c r="AY4" s="177"/>
      <c r="AZ4" s="177"/>
      <c r="BA4" s="177"/>
      <c r="BB4" s="177"/>
      <c r="BC4" s="177"/>
      <c r="BD4" s="177"/>
      <c r="BE4" s="177"/>
      <c r="BF4" s="177"/>
    </row>
    <row r="5" spans="1:71" ht="14.85" customHeight="1">
      <c r="A5" s="19"/>
      <c r="B5" s="19"/>
      <c r="C5" s="19"/>
      <c r="D5" s="19" t="s">
        <v>39</v>
      </c>
      <c r="F5" s="19"/>
      <c r="G5" s="19"/>
      <c r="H5" s="19"/>
      <c r="I5" s="19"/>
      <c r="J5" s="19"/>
      <c r="K5" s="19"/>
      <c r="L5" s="19"/>
      <c r="M5" s="19"/>
      <c r="N5" s="19"/>
      <c r="P5" s="19"/>
      <c r="Q5" s="19"/>
      <c r="R5" s="19"/>
      <c r="S5" s="19"/>
      <c r="T5" s="19"/>
      <c r="U5" s="19"/>
      <c r="V5" s="19"/>
      <c r="W5" s="19"/>
      <c r="X5" s="19"/>
      <c r="Y5" s="19"/>
      <c r="Z5" s="19"/>
      <c r="AA5" s="19"/>
      <c r="AB5" s="19"/>
      <c r="AC5" s="19"/>
      <c r="AD5" s="19"/>
      <c r="AE5" s="19"/>
      <c r="AF5" s="19"/>
      <c r="AG5" s="19"/>
      <c r="AH5" s="19"/>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row>
    <row r="6" spans="1:71" ht="14.85" customHeight="1">
      <c r="A6" s="19"/>
      <c r="B6" s="19"/>
      <c r="C6" s="19"/>
      <c r="D6" s="19" t="s">
        <v>247</v>
      </c>
      <c r="F6" s="19"/>
      <c r="G6" s="19"/>
      <c r="H6" s="19"/>
      <c r="I6" s="19"/>
      <c r="J6" s="19"/>
      <c r="K6" s="19"/>
      <c r="L6" s="19"/>
      <c r="M6" s="19"/>
      <c r="N6" s="19"/>
      <c r="P6" s="19"/>
      <c r="Q6" s="19"/>
      <c r="R6" s="19"/>
      <c r="S6" s="19"/>
      <c r="T6" s="19"/>
      <c r="U6" s="19"/>
      <c r="V6" s="19"/>
      <c r="W6" s="19"/>
      <c r="X6" s="19"/>
      <c r="Y6" s="19"/>
      <c r="Z6" s="19"/>
      <c r="AA6" s="19"/>
      <c r="AB6" s="19"/>
      <c r="AC6" s="19"/>
      <c r="AD6" s="19"/>
      <c r="AE6" s="19"/>
      <c r="AF6" s="19"/>
      <c r="AG6" s="19"/>
      <c r="AH6" s="19"/>
      <c r="AL6" s="177"/>
      <c r="AM6" s="177"/>
      <c r="AN6" s="177"/>
      <c r="AO6" s="177"/>
      <c r="AP6" s="177"/>
      <c r="AQ6" s="177"/>
      <c r="AR6" s="177"/>
      <c r="AS6" s="177"/>
      <c r="AT6" s="177"/>
      <c r="AU6" s="177"/>
      <c r="AV6" s="177"/>
      <c r="AW6" s="177"/>
      <c r="AX6" s="177"/>
      <c r="AY6" s="177"/>
      <c r="AZ6" s="177"/>
      <c r="BA6" s="177"/>
      <c r="BB6" s="177"/>
      <c r="BC6" s="177"/>
      <c r="BD6" s="177"/>
      <c r="BE6" s="177"/>
      <c r="BF6" s="177"/>
      <c r="BG6" s="177"/>
      <c r="BH6" s="177"/>
      <c r="BI6" s="177"/>
      <c r="BJ6" s="177"/>
      <c r="BK6" s="177"/>
      <c r="BL6" s="177"/>
      <c r="BM6" s="177"/>
      <c r="BN6" s="177"/>
      <c r="BO6" s="177"/>
      <c r="BP6" s="177"/>
      <c r="BQ6" s="177"/>
      <c r="BR6" s="177"/>
      <c r="BS6" s="177"/>
    </row>
    <row r="7" spans="1:71" ht="14.85" customHeight="1">
      <c r="A7" s="22" t="s">
        <v>227</v>
      </c>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L7" s="177"/>
      <c r="AM7" s="177"/>
      <c r="AN7" s="177"/>
      <c r="AO7" s="177"/>
      <c r="AP7" s="177"/>
      <c r="AQ7" s="177"/>
      <c r="AR7" s="177"/>
      <c r="AS7" s="177"/>
      <c r="AT7" s="177"/>
      <c r="AU7" s="177"/>
      <c r="AV7" s="177"/>
      <c r="AW7" s="177"/>
      <c r="AX7" s="177"/>
      <c r="AY7" s="177"/>
      <c r="AZ7" s="177"/>
      <c r="BA7" s="177"/>
      <c r="BB7" s="177"/>
      <c r="BC7" s="177"/>
      <c r="BD7" s="177"/>
      <c r="BE7" s="177"/>
      <c r="BF7" s="177"/>
      <c r="BG7" s="177"/>
      <c r="BH7" s="177"/>
      <c r="BI7" s="177"/>
      <c r="BJ7" s="177"/>
      <c r="BK7" s="177"/>
      <c r="BL7" s="177"/>
      <c r="BM7" s="177"/>
      <c r="BN7" s="177"/>
      <c r="BO7" s="177"/>
      <c r="BP7" s="177"/>
      <c r="BQ7" s="177"/>
      <c r="BR7" s="177"/>
      <c r="BS7" s="177"/>
    </row>
    <row r="8" spans="1:71" ht="14.85" customHeight="1">
      <c r="A8" s="19"/>
      <c r="B8" s="19"/>
      <c r="C8" s="19"/>
      <c r="D8" s="19"/>
      <c r="E8" s="19"/>
      <c r="F8" s="19"/>
      <c r="G8" s="32"/>
      <c r="H8" s="32"/>
      <c r="I8" s="32"/>
      <c r="J8" s="32"/>
      <c r="K8" s="32"/>
      <c r="L8" s="32"/>
      <c r="M8" s="32"/>
      <c r="N8" s="32"/>
      <c r="O8" s="32"/>
      <c r="P8" s="32"/>
      <c r="Q8" s="32"/>
      <c r="R8" s="32"/>
      <c r="S8" s="19"/>
      <c r="T8" s="19"/>
      <c r="U8" s="19"/>
      <c r="V8" s="19"/>
      <c r="W8" s="19"/>
      <c r="X8" s="19"/>
      <c r="Y8" s="19"/>
      <c r="Z8" s="19"/>
      <c r="AA8" s="19"/>
      <c r="AB8" s="19"/>
      <c r="AC8" s="19"/>
      <c r="AD8" s="19"/>
      <c r="AE8" s="19"/>
      <c r="AF8" s="19"/>
      <c r="AG8" s="19"/>
      <c r="AH8" s="19"/>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row>
    <row r="9" spans="1:71" ht="14.85" customHeight="1">
      <c r="A9" s="19"/>
      <c r="B9" s="19"/>
      <c r="C9" s="32"/>
      <c r="D9" s="32"/>
      <c r="E9" s="19"/>
      <c r="F9" s="32"/>
      <c r="G9" s="32"/>
      <c r="H9" s="32"/>
      <c r="I9" s="32"/>
      <c r="J9" s="32"/>
      <c r="K9" s="32"/>
      <c r="L9" s="19"/>
      <c r="M9" s="19"/>
      <c r="N9" s="19"/>
      <c r="O9" s="19"/>
      <c r="P9" s="19"/>
      <c r="Q9" s="19"/>
      <c r="R9" s="19"/>
      <c r="S9" s="19"/>
      <c r="T9" s="19"/>
      <c r="U9" s="19"/>
      <c r="V9" s="19"/>
      <c r="W9" s="19"/>
      <c r="X9" s="19"/>
      <c r="Y9" s="22"/>
      <c r="Z9" s="22"/>
      <c r="AA9" s="22"/>
      <c r="AB9" s="19" t="s">
        <v>65</v>
      </c>
      <c r="AC9" s="22"/>
      <c r="AD9" s="22"/>
      <c r="AE9" s="19" t="s">
        <v>58</v>
      </c>
      <c r="AF9" s="22"/>
      <c r="AG9" s="22"/>
      <c r="AH9" s="19" t="s">
        <v>209</v>
      </c>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row>
    <row r="10" spans="1:71" ht="14.85" customHeight="1">
      <c r="A10" s="173"/>
      <c r="B10" s="173"/>
      <c r="C10" s="173"/>
      <c r="D10" s="173"/>
      <c r="E10" s="173"/>
      <c r="F10" s="22" t="s">
        <v>258</v>
      </c>
      <c r="G10" s="22"/>
      <c r="H10" s="22"/>
      <c r="I10" s="22"/>
      <c r="J10" s="22"/>
      <c r="K10" s="22"/>
      <c r="L10" s="19"/>
      <c r="M10" s="19"/>
      <c r="N10" s="19"/>
      <c r="O10" s="19"/>
      <c r="P10" s="19"/>
      <c r="Q10" s="19"/>
      <c r="R10" s="19"/>
      <c r="S10" s="19"/>
      <c r="T10" s="19"/>
      <c r="U10" s="19"/>
      <c r="V10" s="19"/>
      <c r="W10" s="19"/>
      <c r="X10" s="19"/>
      <c r="Y10" s="19"/>
      <c r="Z10" s="19"/>
      <c r="AA10" s="19"/>
      <c r="AB10" s="19"/>
      <c r="AC10" s="19"/>
      <c r="AD10" s="19"/>
      <c r="AE10" s="19"/>
      <c r="AF10" s="19"/>
      <c r="AG10" s="19"/>
      <c r="AH10" s="19"/>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row>
    <row r="11" spans="1:71" ht="18" customHeight="1">
      <c r="A11" s="173"/>
      <c r="B11" s="173"/>
      <c r="C11" s="173"/>
      <c r="D11" s="173"/>
      <c r="E11" s="173"/>
      <c r="F11" s="22"/>
      <c r="G11" s="22"/>
      <c r="H11" s="22"/>
      <c r="I11" s="22"/>
      <c r="J11" s="22"/>
      <c r="K11" s="22"/>
      <c r="M11" s="19"/>
      <c r="N11" s="19"/>
      <c r="O11" s="19"/>
      <c r="P11" s="112" t="s">
        <v>63</v>
      </c>
      <c r="Q11" s="112"/>
      <c r="R11" s="112"/>
      <c r="S11" s="112"/>
      <c r="T11" s="112"/>
      <c r="U11" s="112"/>
      <c r="V11" s="112"/>
      <c r="W11" s="112"/>
      <c r="X11" s="112"/>
      <c r="Y11" s="112"/>
      <c r="Z11" s="112"/>
      <c r="AA11" s="112"/>
      <c r="AB11" s="112"/>
      <c r="AC11" s="112"/>
      <c r="AD11" s="112"/>
      <c r="AE11" s="112"/>
      <c r="AF11" s="112"/>
      <c r="AG11" s="112"/>
      <c r="AH11" s="112"/>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row>
    <row r="12" spans="1:71" ht="18" customHeight="1">
      <c r="A12" s="22"/>
      <c r="B12" s="22"/>
      <c r="C12" s="22"/>
      <c r="D12" s="22"/>
      <c r="E12" s="22"/>
      <c r="F12" s="22"/>
      <c r="G12" s="190"/>
      <c r="H12" s="19"/>
      <c r="I12" s="32"/>
      <c r="J12" s="190"/>
      <c r="K12" s="32"/>
      <c r="L12" s="19"/>
      <c r="M12" s="19"/>
      <c r="N12" s="19"/>
      <c r="O12" s="19"/>
      <c r="P12" s="113"/>
      <c r="Q12" s="113"/>
      <c r="R12" s="112"/>
      <c r="S12" s="112"/>
      <c r="T12" s="112"/>
      <c r="U12" s="112"/>
      <c r="V12" s="112"/>
      <c r="W12" s="112"/>
      <c r="X12" s="112"/>
      <c r="Y12" s="112"/>
      <c r="Z12" s="112"/>
      <c r="AA12" s="112"/>
      <c r="AB12" s="112"/>
      <c r="AC12" s="112"/>
      <c r="AD12" s="112"/>
      <c r="AE12" s="112"/>
      <c r="AF12" s="112"/>
      <c r="AG12" s="112"/>
      <c r="AH12" s="112"/>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row>
    <row r="13" spans="1:71" ht="18" customHeight="1">
      <c r="A13" s="19"/>
      <c r="B13" s="19"/>
      <c r="C13" s="32"/>
      <c r="D13" s="32"/>
      <c r="E13" s="32"/>
      <c r="F13" s="32"/>
      <c r="G13" s="32"/>
      <c r="H13" s="32"/>
      <c r="I13" s="32"/>
      <c r="J13" s="32"/>
      <c r="K13" s="32"/>
      <c r="L13" s="19"/>
      <c r="M13" s="110" t="s">
        <v>12</v>
      </c>
      <c r="O13" s="19"/>
      <c r="P13" s="112" t="s">
        <v>259</v>
      </c>
      <c r="Q13" s="112"/>
      <c r="R13" s="112"/>
      <c r="S13" s="112"/>
      <c r="T13" s="112"/>
      <c r="U13" s="112"/>
      <c r="V13" s="112"/>
      <c r="W13" s="112"/>
      <c r="X13" s="112"/>
      <c r="Y13" s="112"/>
      <c r="Z13" s="112"/>
      <c r="AA13" s="112"/>
      <c r="AB13" s="112"/>
      <c r="AC13" s="112"/>
      <c r="AD13" s="112"/>
      <c r="AE13" s="112"/>
      <c r="AF13" s="112"/>
      <c r="AG13" s="112"/>
      <c r="AH13" s="112"/>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row>
    <row r="14" spans="1:71" ht="18" customHeight="1">
      <c r="A14" s="19"/>
      <c r="B14" s="19"/>
      <c r="C14" s="32"/>
      <c r="D14" s="32"/>
      <c r="E14" s="32"/>
      <c r="F14" s="32"/>
      <c r="G14" s="32"/>
      <c r="H14" s="32"/>
      <c r="I14" s="32"/>
      <c r="J14" s="32"/>
      <c r="K14" s="32"/>
      <c r="L14" s="19"/>
      <c r="M14" s="19"/>
      <c r="N14" s="19"/>
      <c r="O14" s="19"/>
      <c r="P14" s="113"/>
      <c r="Q14" s="113"/>
      <c r="R14" s="112"/>
      <c r="S14" s="112"/>
      <c r="T14" s="112"/>
      <c r="U14" s="112"/>
      <c r="V14" s="112"/>
      <c r="W14" s="112"/>
      <c r="X14" s="112"/>
      <c r="Y14" s="112"/>
      <c r="Z14" s="112"/>
      <c r="AA14" s="112"/>
      <c r="AB14" s="112"/>
      <c r="AC14" s="112"/>
      <c r="AD14" s="112"/>
      <c r="AE14" s="112"/>
      <c r="AF14" s="112"/>
      <c r="AG14" s="112"/>
      <c r="AH14" s="112"/>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row>
    <row r="15" spans="1:71" ht="18" customHeight="1">
      <c r="A15" s="19"/>
      <c r="B15" s="19"/>
      <c r="C15" s="32"/>
      <c r="D15" s="32"/>
      <c r="E15" s="32"/>
      <c r="F15" s="32"/>
      <c r="G15" s="32"/>
      <c r="H15" s="32"/>
      <c r="I15" s="32"/>
      <c r="J15" s="32"/>
      <c r="K15" s="32"/>
      <c r="L15" s="19"/>
      <c r="M15" s="19"/>
      <c r="N15" s="19"/>
      <c r="O15" s="19"/>
      <c r="P15" s="112" t="s">
        <v>155</v>
      </c>
      <c r="Q15" s="112"/>
      <c r="R15" s="112"/>
      <c r="S15" s="112"/>
      <c r="T15" s="112"/>
      <c r="U15" s="112"/>
      <c r="V15" s="112"/>
      <c r="W15" s="112"/>
      <c r="X15" s="112"/>
      <c r="Y15" s="112"/>
      <c r="Z15" s="112"/>
      <c r="AA15" s="112"/>
      <c r="AB15" s="112"/>
      <c r="AC15" s="112"/>
      <c r="AD15" s="112"/>
      <c r="AE15" s="112"/>
      <c r="AF15" s="112"/>
      <c r="AG15" s="112"/>
      <c r="AH15" s="112"/>
      <c r="AI15" s="112"/>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row>
    <row r="16" spans="1:71" ht="18" customHeight="1">
      <c r="A16" s="19"/>
      <c r="B16" s="19"/>
      <c r="C16" s="32"/>
      <c r="D16" s="32"/>
      <c r="E16" s="32"/>
      <c r="F16" s="32"/>
      <c r="G16" s="32"/>
      <c r="H16" s="32"/>
      <c r="I16" s="32"/>
      <c r="J16" s="32"/>
      <c r="K16" s="32"/>
      <c r="L16" s="19"/>
      <c r="M16" s="19"/>
      <c r="N16" s="19"/>
      <c r="O16" s="19"/>
      <c r="P16" s="113"/>
      <c r="Q16" s="113"/>
      <c r="R16" s="113"/>
      <c r="S16" s="113"/>
      <c r="T16" s="113"/>
      <c r="U16" s="112"/>
      <c r="V16" s="112"/>
      <c r="W16" s="112"/>
      <c r="X16" s="112"/>
      <c r="Y16" s="112"/>
      <c r="Z16" s="112"/>
      <c r="AA16" s="112"/>
      <c r="AB16" s="112"/>
      <c r="AC16" s="112"/>
      <c r="AD16" s="112"/>
      <c r="AE16" s="112"/>
      <c r="AF16" s="112"/>
      <c r="AG16" s="112"/>
      <c r="AH16" s="112"/>
      <c r="AI16" s="112"/>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row>
    <row r="17" spans="1:74" ht="18" customHeight="1">
      <c r="A17" s="19"/>
      <c r="B17" s="19"/>
      <c r="C17" s="32"/>
      <c r="D17" s="32"/>
      <c r="E17" s="32"/>
      <c r="F17" s="32"/>
      <c r="G17" s="32"/>
      <c r="H17" s="32"/>
      <c r="I17" s="32"/>
      <c r="J17" s="32"/>
      <c r="K17" s="32"/>
      <c r="L17" s="19"/>
      <c r="M17" s="19"/>
      <c r="N17" s="19"/>
      <c r="O17" s="19"/>
      <c r="P17" s="113"/>
      <c r="Q17" s="113"/>
      <c r="R17" s="113"/>
      <c r="S17" s="113"/>
      <c r="T17" s="113"/>
      <c r="U17" s="113"/>
      <c r="V17" s="103"/>
      <c r="W17" s="103"/>
      <c r="X17" s="103"/>
      <c r="Y17" s="103"/>
      <c r="Z17" s="103"/>
      <c r="AA17" s="103"/>
      <c r="AB17" s="103"/>
      <c r="AC17" s="103"/>
      <c r="AD17" s="103"/>
      <c r="AE17" s="103"/>
      <c r="AF17" s="103"/>
      <c r="AG17" s="103"/>
      <c r="AH17" s="103"/>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row>
    <row r="18" spans="1:74" ht="14.85" customHeight="1">
      <c r="B18" s="19"/>
      <c r="C18" s="19"/>
      <c r="D18" s="19" t="s">
        <v>250</v>
      </c>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row>
    <row r="19" spans="1:74" ht="14.85" customHeight="1">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row>
    <row r="20" spans="1:74" ht="14.85" customHeight="1">
      <c r="A20" s="19"/>
      <c r="B20" s="19"/>
      <c r="C20" s="19"/>
      <c r="D20" s="19"/>
      <c r="E20" s="19"/>
      <c r="F20" s="19"/>
      <c r="G20" s="19"/>
      <c r="H20" s="19"/>
      <c r="I20" s="19"/>
      <c r="J20" s="19"/>
      <c r="K20" s="19"/>
      <c r="L20" s="19"/>
      <c r="M20" s="19"/>
      <c r="N20" s="19"/>
      <c r="O20" s="19"/>
      <c r="P20" s="19"/>
      <c r="Q20" s="19"/>
      <c r="R20" s="19"/>
      <c r="S20" s="131" t="s">
        <v>164</v>
      </c>
      <c r="T20" s="138"/>
      <c r="U20" s="140"/>
      <c r="V20" s="207"/>
      <c r="W20" s="209"/>
      <c r="X20" s="209"/>
      <c r="Y20" s="209"/>
      <c r="Z20" s="209"/>
      <c r="AA20" s="209"/>
      <c r="AB20" s="209"/>
      <c r="AC20" s="209"/>
      <c r="AD20" s="209"/>
      <c r="AE20" s="209"/>
      <c r="AF20" s="224"/>
      <c r="AG20" s="224"/>
      <c r="AH20" s="225"/>
      <c r="AI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row>
    <row r="21" spans="1:74" ht="14.85" customHeight="1">
      <c r="A21" s="174" t="s">
        <v>5</v>
      </c>
      <c r="B21" s="178" t="s">
        <v>64</v>
      </c>
      <c r="C21" s="182"/>
      <c r="D21" s="182"/>
      <c r="E21" s="182"/>
      <c r="F21" s="182"/>
      <c r="G21" s="191"/>
      <c r="H21" s="195"/>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26"/>
      <c r="AI21" s="177"/>
      <c r="AL21" s="241"/>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row>
    <row r="22" spans="1:74" ht="28.5" customHeight="1">
      <c r="A22" s="175"/>
      <c r="B22" s="38" t="s">
        <v>235</v>
      </c>
      <c r="C22" s="58"/>
      <c r="D22" s="58"/>
      <c r="E22" s="58"/>
      <c r="F22" s="58"/>
      <c r="G22" s="85"/>
      <c r="H22" s="196"/>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27"/>
      <c r="AI22" s="177"/>
      <c r="AL22" s="241"/>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row>
    <row r="23" spans="1:74" ht="14.25" customHeight="1">
      <c r="A23" s="175"/>
      <c r="B23" s="35" t="s">
        <v>81</v>
      </c>
      <c r="C23" s="56"/>
      <c r="D23" s="56"/>
      <c r="E23" s="56"/>
      <c r="F23" s="56"/>
      <c r="G23" s="83"/>
      <c r="H23" s="92" t="s">
        <v>83</v>
      </c>
      <c r="I23" s="100"/>
      <c r="J23" s="100"/>
      <c r="K23" s="100"/>
      <c r="L23" s="107"/>
      <c r="M23" s="107"/>
      <c r="N23" s="100" t="s">
        <v>41</v>
      </c>
      <c r="O23" s="107"/>
      <c r="P23" s="107"/>
      <c r="Q23" s="114" t="s">
        <v>156</v>
      </c>
      <c r="R23" s="100"/>
      <c r="S23" s="100"/>
      <c r="T23" s="100"/>
      <c r="U23" s="100"/>
      <c r="V23" s="100"/>
      <c r="W23" s="100"/>
      <c r="X23" s="100"/>
      <c r="Y23" s="100"/>
      <c r="Z23" s="100"/>
      <c r="AA23" s="100"/>
      <c r="AB23" s="100"/>
      <c r="AC23" s="100"/>
      <c r="AD23" s="100"/>
      <c r="AE23" s="100"/>
      <c r="AF23" s="100"/>
      <c r="AG23" s="100"/>
      <c r="AH23" s="228"/>
      <c r="AJ23" s="177"/>
      <c r="AK23" s="177"/>
      <c r="AL23" s="241"/>
      <c r="AM23" s="177"/>
      <c r="AN23" s="177"/>
      <c r="AO23" s="177"/>
      <c r="AP23" s="177"/>
      <c r="AQ23" s="177"/>
      <c r="AR23" s="177"/>
      <c r="BT23" s="177"/>
      <c r="BU23" s="177"/>
      <c r="BV23" s="177"/>
    </row>
    <row r="24" spans="1:74" ht="14.85" customHeight="1">
      <c r="A24" s="175"/>
      <c r="B24" s="36"/>
      <c r="C24" s="57"/>
      <c r="D24" s="57"/>
      <c r="E24" s="57"/>
      <c r="F24" s="57"/>
      <c r="G24" s="84"/>
      <c r="H24" s="36"/>
      <c r="I24" s="23"/>
      <c r="J24" s="23"/>
      <c r="K24" s="23"/>
      <c r="L24" s="108" t="s">
        <v>137</v>
      </c>
      <c r="M24" s="108" t="s">
        <v>144</v>
      </c>
      <c r="N24" s="23"/>
      <c r="O24" s="23"/>
      <c r="P24" s="23"/>
      <c r="Q24" s="23"/>
      <c r="R24" s="23"/>
      <c r="S24" s="23"/>
      <c r="T24" s="23"/>
      <c r="U24" s="23"/>
      <c r="V24" s="108" t="s">
        <v>167</v>
      </c>
      <c r="W24" s="108" t="s">
        <v>178</v>
      </c>
      <c r="X24" s="23"/>
      <c r="Y24" s="23"/>
      <c r="Z24" s="23"/>
      <c r="AA24" s="23"/>
      <c r="AB24" s="23"/>
      <c r="AC24" s="23"/>
      <c r="AD24" s="23"/>
      <c r="AE24" s="23"/>
      <c r="AF24" s="23"/>
      <c r="AG24" s="23"/>
      <c r="AH24" s="229"/>
      <c r="AJ24" s="177"/>
      <c r="AK24" s="177"/>
      <c r="AL24" s="241"/>
      <c r="AM24" s="177"/>
      <c r="AN24" s="177"/>
      <c r="AO24" s="177"/>
      <c r="AP24" s="177"/>
      <c r="AQ24" s="177"/>
      <c r="AR24" s="177"/>
      <c r="AW24" s="244"/>
      <c r="AX24" s="244"/>
      <c r="BC24" s="243"/>
      <c r="BD24" s="244"/>
      <c r="BF24" s="177"/>
      <c r="BH24" s="177"/>
      <c r="BM24" s="177"/>
      <c r="BT24" s="177"/>
      <c r="BU24" s="177"/>
      <c r="BV24" s="177"/>
    </row>
    <row r="25" spans="1:74" ht="14.85" customHeight="1">
      <c r="A25" s="175"/>
      <c r="B25" s="37"/>
      <c r="C25" s="57"/>
      <c r="D25" s="57"/>
      <c r="E25" s="57"/>
      <c r="F25" s="57"/>
      <c r="G25" s="84"/>
      <c r="H25" s="36"/>
      <c r="I25" s="23"/>
      <c r="J25" s="23"/>
      <c r="K25" s="23"/>
      <c r="L25" s="108" t="s">
        <v>143</v>
      </c>
      <c r="M25" s="108" t="s">
        <v>147</v>
      </c>
      <c r="N25" s="23"/>
      <c r="O25" s="23"/>
      <c r="P25" s="23"/>
      <c r="Q25" s="23"/>
      <c r="R25" s="23"/>
      <c r="S25" s="23"/>
      <c r="T25" s="23"/>
      <c r="U25" s="23"/>
      <c r="V25" s="108" t="s">
        <v>170</v>
      </c>
      <c r="W25" s="108" t="s">
        <v>181</v>
      </c>
      <c r="X25" s="23"/>
      <c r="Y25" s="23"/>
      <c r="Z25" s="23"/>
      <c r="AA25" s="23"/>
      <c r="AB25" s="23"/>
      <c r="AC25" s="23"/>
      <c r="AD25" s="23"/>
      <c r="AE25" s="23"/>
      <c r="AF25" s="23"/>
      <c r="AG25" s="23"/>
      <c r="AH25" s="229"/>
      <c r="AJ25" s="177"/>
      <c r="AK25" s="177"/>
      <c r="AL25" s="241"/>
      <c r="AM25" s="177"/>
      <c r="AN25" s="177"/>
      <c r="AO25" s="177"/>
      <c r="AP25" s="177"/>
      <c r="AQ25" s="177"/>
      <c r="AR25" s="177"/>
      <c r="AW25" s="244"/>
      <c r="AX25" s="244"/>
      <c r="BC25" s="243"/>
      <c r="BD25" s="244"/>
      <c r="BF25" s="177"/>
      <c r="BH25" s="177"/>
      <c r="BM25" s="177"/>
      <c r="BT25" s="177"/>
      <c r="BU25" s="177"/>
      <c r="BV25" s="177"/>
    </row>
    <row r="26" spans="1:74" ht="18.95" customHeight="1">
      <c r="A26" s="175"/>
      <c r="B26" s="37"/>
      <c r="C26" s="57"/>
      <c r="D26" s="57"/>
      <c r="E26" s="57"/>
      <c r="F26" s="57"/>
      <c r="G26" s="84"/>
      <c r="H26" s="39"/>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230"/>
      <c r="AL26" s="241"/>
      <c r="AM26" s="177"/>
      <c r="AN26" s="177"/>
      <c r="AO26" s="177"/>
      <c r="AP26" s="177"/>
      <c r="AQ26" s="177"/>
      <c r="AR26" s="177"/>
      <c r="AW26" s="244"/>
      <c r="AX26" s="244"/>
      <c r="BC26" s="244"/>
      <c r="BD26" s="244"/>
      <c r="BF26" s="177"/>
      <c r="BH26" s="177"/>
    </row>
    <row r="27" spans="1:74" ht="14.85" customHeight="1">
      <c r="A27" s="175"/>
      <c r="B27" s="40" t="s">
        <v>84</v>
      </c>
      <c r="C27" s="56"/>
      <c r="D27" s="56"/>
      <c r="E27" s="56"/>
      <c r="F27" s="56"/>
      <c r="G27" s="83"/>
      <c r="H27" s="26" t="s">
        <v>60</v>
      </c>
      <c r="I27" s="41"/>
      <c r="J27" s="147"/>
      <c r="K27" s="106"/>
      <c r="L27" s="109"/>
      <c r="M27" s="109"/>
      <c r="N27" s="109"/>
      <c r="O27" s="109"/>
      <c r="P27" s="109"/>
      <c r="Q27" s="115" t="s">
        <v>159</v>
      </c>
      <c r="R27" s="119"/>
      <c r="S27" s="123"/>
      <c r="T27" s="123"/>
      <c r="U27" s="132"/>
      <c r="V27" s="26" t="s">
        <v>171</v>
      </c>
      <c r="W27" s="41"/>
      <c r="X27" s="147"/>
      <c r="Y27" s="106"/>
      <c r="Z27" s="109"/>
      <c r="AA27" s="109"/>
      <c r="AB27" s="109"/>
      <c r="AC27" s="109"/>
      <c r="AD27" s="109"/>
      <c r="AE27" s="109"/>
      <c r="AF27" s="109"/>
      <c r="AG27" s="109"/>
      <c r="AH27" s="231"/>
      <c r="AI27" s="177"/>
      <c r="AL27" s="241"/>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row>
    <row r="28" spans="1:74" ht="14.85" customHeight="1">
      <c r="A28" s="175"/>
      <c r="B28" s="38"/>
      <c r="C28" s="58"/>
      <c r="D28" s="58"/>
      <c r="E28" s="58"/>
      <c r="F28" s="58"/>
      <c r="G28" s="85"/>
      <c r="H28" s="94" t="s">
        <v>134</v>
      </c>
      <c r="I28" s="94"/>
      <c r="J28" s="94"/>
      <c r="K28" s="106"/>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231"/>
      <c r="AI28" s="177"/>
      <c r="AL28" s="241"/>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row>
    <row r="29" spans="1:74" ht="14.85" customHeight="1">
      <c r="A29" s="175"/>
      <c r="B29" s="179" t="s">
        <v>37</v>
      </c>
      <c r="C29" s="183"/>
      <c r="D29" s="183"/>
      <c r="E29" s="183"/>
      <c r="F29" s="183"/>
      <c r="G29" s="192"/>
      <c r="H29" s="40" t="s">
        <v>127</v>
      </c>
      <c r="I29" s="56"/>
      <c r="J29" s="83"/>
      <c r="K29" s="35"/>
      <c r="L29" s="59"/>
      <c r="M29" s="59"/>
      <c r="N29" s="59"/>
      <c r="O29" s="59"/>
      <c r="P29" s="86"/>
      <c r="Q29" s="90" t="s">
        <v>64</v>
      </c>
      <c r="R29" s="98"/>
      <c r="S29" s="98"/>
      <c r="T29" s="98"/>
      <c r="U29" s="98"/>
      <c r="V29" s="98"/>
      <c r="W29" s="98"/>
      <c r="X29" s="98"/>
      <c r="Y29" s="98"/>
      <c r="Z29" s="98"/>
      <c r="AA29" s="124"/>
      <c r="AB29" s="219" t="s">
        <v>272</v>
      </c>
      <c r="AC29" s="222"/>
      <c r="AD29" s="222"/>
      <c r="AE29" s="222"/>
      <c r="AF29" s="222"/>
      <c r="AG29" s="222"/>
      <c r="AH29" s="232"/>
      <c r="AI29" s="177"/>
      <c r="AL29" s="241"/>
      <c r="AM29" s="177"/>
      <c r="AN29" s="177"/>
      <c r="AO29" s="177"/>
      <c r="AP29" s="177"/>
      <c r="AQ29" s="177"/>
      <c r="AR29" s="177"/>
      <c r="AS29" s="243"/>
      <c r="AT29" s="243"/>
      <c r="AU29" s="243"/>
      <c r="AV29" s="177"/>
      <c r="AW29" s="177"/>
      <c r="AX29" s="177"/>
      <c r="AY29" s="177"/>
      <c r="AZ29" s="177"/>
      <c r="BA29" s="177"/>
      <c r="BB29" s="177"/>
      <c r="BC29" s="177"/>
      <c r="BD29" s="177"/>
      <c r="BE29" s="245"/>
      <c r="BF29" s="245"/>
      <c r="BG29" s="177"/>
      <c r="BH29" s="177"/>
      <c r="BI29" s="177"/>
      <c r="BJ29" s="177"/>
      <c r="BK29" s="177"/>
      <c r="BL29" s="177"/>
      <c r="BM29" s="177"/>
      <c r="BN29" s="177"/>
      <c r="BO29" s="177"/>
      <c r="BP29" s="177"/>
      <c r="BQ29" s="177"/>
      <c r="BR29" s="177"/>
      <c r="BS29" s="177"/>
    </row>
    <row r="30" spans="1:74" ht="14.85" customHeight="1">
      <c r="A30" s="175"/>
      <c r="B30" s="93"/>
      <c r="C30" s="101"/>
      <c r="D30" s="101"/>
      <c r="E30" s="101"/>
      <c r="F30" s="101"/>
      <c r="G30" s="165"/>
      <c r="H30" s="38"/>
      <c r="I30" s="58"/>
      <c r="J30" s="85"/>
      <c r="K30" s="39"/>
      <c r="L30" s="60"/>
      <c r="M30" s="60"/>
      <c r="N30" s="60"/>
      <c r="O30" s="60"/>
      <c r="P30" s="87"/>
      <c r="Q30" s="116" t="s">
        <v>150</v>
      </c>
      <c r="R30" s="120"/>
      <c r="S30" s="120"/>
      <c r="T30" s="120"/>
      <c r="U30" s="120"/>
      <c r="V30" s="120"/>
      <c r="W30" s="120"/>
      <c r="X30" s="120"/>
      <c r="Y30" s="120"/>
      <c r="Z30" s="120"/>
      <c r="AA30" s="125"/>
      <c r="AB30" s="220"/>
      <c r="AC30" s="223"/>
      <c r="AD30" s="223"/>
      <c r="AE30" s="223"/>
      <c r="AF30" s="223"/>
      <c r="AG30" s="223"/>
      <c r="AH30" s="233"/>
      <c r="AI30" s="177"/>
      <c r="AL30" s="241"/>
      <c r="AM30" s="177"/>
      <c r="AN30" s="177"/>
      <c r="AO30" s="177"/>
      <c r="AP30" s="177"/>
      <c r="AQ30" s="177"/>
      <c r="AR30" s="177"/>
      <c r="AS30" s="243"/>
      <c r="AT30" s="243"/>
      <c r="AU30" s="243"/>
      <c r="AV30" s="177"/>
      <c r="AW30" s="177"/>
      <c r="AX30" s="177"/>
      <c r="AY30" s="177"/>
      <c r="AZ30" s="177"/>
      <c r="BA30" s="177"/>
      <c r="BB30" s="177"/>
      <c r="BC30" s="177"/>
      <c r="BD30" s="177"/>
      <c r="BE30" s="245"/>
      <c r="BF30" s="245"/>
      <c r="BG30" s="177"/>
      <c r="BH30" s="177"/>
      <c r="BI30" s="177"/>
      <c r="BJ30" s="177"/>
      <c r="BK30" s="177"/>
      <c r="BL30" s="177"/>
      <c r="BM30" s="177"/>
      <c r="BN30" s="177"/>
      <c r="BO30" s="177"/>
      <c r="BP30" s="177"/>
      <c r="BQ30" s="177"/>
      <c r="BR30" s="177"/>
      <c r="BS30" s="177"/>
    </row>
    <row r="31" spans="1:74" ht="14.85" customHeight="1">
      <c r="A31" s="175"/>
      <c r="B31" s="40" t="s">
        <v>46</v>
      </c>
      <c r="C31" s="56"/>
      <c r="D31" s="56"/>
      <c r="E31" s="56"/>
      <c r="F31" s="56"/>
      <c r="G31" s="83"/>
      <c r="H31" s="92" t="s">
        <v>83</v>
      </c>
      <c r="I31" s="100"/>
      <c r="J31" s="100"/>
      <c r="K31" s="100"/>
      <c r="L31" s="107"/>
      <c r="M31" s="107"/>
      <c r="N31" s="100" t="s">
        <v>41</v>
      </c>
      <c r="O31" s="107"/>
      <c r="P31" s="107"/>
      <c r="Q31" s="114" t="s">
        <v>156</v>
      </c>
      <c r="R31" s="100"/>
      <c r="S31" s="100"/>
      <c r="T31" s="100"/>
      <c r="U31" s="100"/>
      <c r="V31" s="100"/>
      <c r="W31" s="100"/>
      <c r="X31" s="100"/>
      <c r="Y31" s="100"/>
      <c r="Z31" s="100"/>
      <c r="AA31" s="100"/>
      <c r="AB31" s="100"/>
      <c r="AC31" s="100"/>
      <c r="AD31" s="100"/>
      <c r="AE31" s="100"/>
      <c r="AF31" s="100"/>
      <c r="AG31" s="100"/>
      <c r="AH31" s="228"/>
      <c r="AL31" s="241"/>
      <c r="AM31" s="242"/>
      <c r="AN31" s="242"/>
      <c r="AO31" s="242"/>
      <c r="AP31" s="242"/>
      <c r="AQ31" s="242"/>
      <c r="AR31" s="242"/>
    </row>
    <row r="32" spans="1:74" ht="14.85" customHeight="1">
      <c r="A32" s="175"/>
      <c r="B32" s="37"/>
      <c r="C32" s="57"/>
      <c r="D32" s="57"/>
      <c r="E32" s="57"/>
      <c r="F32" s="57"/>
      <c r="G32" s="84"/>
      <c r="H32" s="36"/>
      <c r="I32" s="23"/>
      <c r="J32" s="23"/>
      <c r="K32" s="23"/>
      <c r="L32" s="108" t="s">
        <v>137</v>
      </c>
      <c r="M32" s="108" t="s">
        <v>144</v>
      </c>
      <c r="N32" s="23"/>
      <c r="O32" s="23"/>
      <c r="P32" s="23"/>
      <c r="Q32" s="23"/>
      <c r="R32" s="23"/>
      <c r="S32" s="23"/>
      <c r="T32" s="23"/>
      <c r="U32" s="23"/>
      <c r="V32" s="108" t="s">
        <v>167</v>
      </c>
      <c r="W32" s="108" t="s">
        <v>178</v>
      </c>
      <c r="X32" s="23"/>
      <c r="Y32" s="23"/>
      <c r="Z32" s="23"/>
      <c r="AA32" s="23"/>
      <c r="AB32" s="23"/>
      <c r="AC32" s="23"/>
      <c r="AD32" s="23"/>
      <c r="AE32" s="23"/>
      <c r="AF32" s="23"/>
      <c r="AG32" s="23"/>
      <c r="AH32" s="229"/>
      <c r="AL32" s="241"/>
      <c r="AM32" s="242"/>
      <c r="AN32" s="242"/>
      <c r="AO32" s="242"/>
      <c r="AP32" s="242"/>
      <c r="AQ32" s="242"/>
      <c r="AR32" s="242"/>
      <c r="AW32" s="244"/>
      <c r="AX32" s="244"/>
      <c r="BC32" s="243"/>
      <c r="BD32" s="244"/>
      <c r="BF32" s="177"/>
      <c r="BH32" s="177"/>
      <c r="BM32" s="177"/>
    </row>
    <row r="33" spans="1:74" ht="14.85" customHeight="1">
      <c r="A33" s="175"/>
      <c r="B33" s="37"/>
      <c r="C33" s="57"/>
      <c r="D33" s="57"/>
      <c r="E33" s="57"/>
      <c r="F33" s="57"/>
      <c r="G33" s="84"/>
      <c r="H33" s="36"/>
      <c r="I33" s="23"/>
      <c r="J33" s="23"/>
      <c r="K33" s="23"/>
      <c r="L33" s="108" t="s">
        <v>143</v>
      </c>
      <c r="M33" s="108" t="s">
        <v>147</v>
      </c>
      <c r="N33" s="23"/>
      <c r="O33" s="23"/>
      <c r="P33" s="23"/>
      <c r="Q33" s="23"/>
      <c r="R33" s="23"/>
      <c r="S33" s="23"/>
      <c r="T33" s="23"/>
      <c r="U33" s="23"/>
      <c r="V33" s="108" t="s">
        <v>170</v>
      </c>
      <c r="W33" s="108" t="s">
        <v>181</v>
      </c>
      <c r="X33" s="23"/>
      <c r="Y33" s="23"/>
      <c r="Z33" s="23"/>
      <c r="AA33" s="23"/>
      <c r="AB33" s="23"/>
      <c r="AC33" s="23"/>
      <c r="AD33" s="23"/>
      <c r="AE33" s="23"/>
      <c r="AF33" s="23"/>
      <c r="AG33" s="23"/>
      <c r="AH33" s="229"/>
      <c r="AL33" s="241"/>
      <c r="AM33" s="242"/>
      <c r="AN33" s="242"/>
      <c r="AO33" s="242"/>
      <c r="AP33" s="242"/>
      <c r="AQ33" s="242"/>
      <c r="AR33" s="242"/>
      <c r="AW33" s="244"/>
      <c r="AX33" s="244"/>
      <c r="BC33" s="243"/>
      <c r="BD33" s="244"/>
      <c r="BF33" s="177"/>
      <c r="BH33" s="177"/>
      <c r="BM33" s="177"/>
    </row>
    <row r="34" spans="1:74" ht="18.95" customHeight="1">
      <c r="A34" s="176"/>
      <c r="B34" s="180"/>
      <c r="C34" s="184"/>
      <c r="D34" s="184"/>
      <c r="E34" s="184"/>
      <c r="F34" s="184"/>
      <c r="G34" s="193"/>
      <c r="H34" s="39"/>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230"/>
      <c r="AL34" s="241"/>
      <c r="AM34" s="177"/>
      <c r="AN34" s="177"/>
      <c r="AO34" s="177"/>
      <c r="AP34" s="177"/>
      <c r="AQ34" s="177"/>
      <c r="AR34" s="177"/>
      <c r="AW34" s="244"/>
      <c r="AX34" s="244"/>
      <c r="BC34" s="244"/>
      <c r="BD34" s="244"/>
      <c r="BF34" s="177"/>
      <c r="BH34" s="177"/>
    </row>
    <row r="35" spans="1:74" ht="27" customHeight="1">
      <c r="A35" s="174" t="s">
        <v>154</v>
      </c>
      <c r="B35" s="181" t="s">
        <v>236</v>
      </c>
      <c r="C35" s="185"/>
      <c r="D35" s="185"/>
      <c r="E35" s="185"/>
      <c r="F35" s="185"/>
      <c r="G35" s="194"/>
      <c r="H35" s="197"/>
      <c r="I35" s="202"/>
      <c r="J35" s="202"/>
      <c r="K35" s="202"/>
      <c r="L35" s="202"/>
      <c r="M35" s="202"/>
      <c r="N35" s="202"/>
      <c r="O35" s="202"/>
      <c r="P35" s="202"/>
      <c r="Q35" s="205"/>
      <c r="R35" s="181" t="s">
        <v>97</v>
      </c>
      <c r="S35" s="185"/>
      <c r="T35" s="185"/>
      <c r="U35" s="185"/>
      <c r="V35" s="185"/>
      <c r="W35" s="185"/>
      <c r="X35" s="185"/>
      <c r="Y35" s="211"/>
      <c r="Z35" s="213"/>
      <c r="AA35" s="216"/>
      <c r="AB35" s="221"/>
      <c r="AC35" s="221"/>
      <c r="AD35" s="221"/>
      <c r="AE35" s="221"/>
      <c r="AF35" s="221"/>
      <c r="AG35" s="216"/>
      <c r="AH35" s="234"/>
      <c r="AL35" s="241"/>
      <c r="AM35" s="177"/>
      <c r="AN35" s="177"/>
      <c r="AO35" s="177"/>
      <c r="AP35" s="177"/>
      <c r="AQ35" s="177"/>
      <c r="AR35" s="177"/>
      <c r="AW35" s="244"/>
      <c r="AX35" s="244"/>
      <c r="BC35" s="244"/>
      <c r="BD35" s="244"/>
      <c r="BF35" s="177"/>
      <c r="BH35" s="177"/>
    </row>
    <row r="36" spans="1:74" ht="18" customHeight="1">
      <c r="A36" s="175"/>
      <c r="B36" s="26" t="s">
        <v>239</v>
      </c>
      <c r="C36" s="41"/>
      <c r="D36" s="41"/>
      <c r="E36" s="41"/>
      <c r="F36" s="41"/>
      <c r="G36" s="147"/>
      <c r="H36" s="198"/>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35"/>
      <c r="AL36" s="241"/>
      <c r="AM36" s="177"/>
      <c r="AN36" s="177"/>
      <c r="AO36" s="177"/>
      <c r="AP36" s="177"/>
      <c r="AQ36" s="177"/>
      <c r="AR36" s="177"/>
      <c r="AW36" s="244"/>
      <c r="AX36" s="244"/>
      <c r="BC36" s="244"/>
      <c r="BD36" s="244"/>
      <c r="BF36" s="177"/>
      <c r="BH36" s="177"/>
    </row>
    <row r="37" spans="1:74" ht="14.85" customHeight="1">
      <c r="A37" s="175"/>
      <c r="B37" s="40" t="s">
        <v>64</v>
      </c>
      <c r="C37" s="56"/>
      <c r="D37" s="56"/>
      <c r="E37" s="56"/>
      <c r="F37" s="56"/>
      <c r="G37" s="83"/>
      <c r="H37" s="90"/>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236"/>
      <c r="AI37" s="177"/>
      <c r="AL37" s="241"/>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77"/>
      <c r="BI37" s="177"/>
      <c r="BJ37" s="177"/>
      <c r="BK37" s="177"/>
      <c r="BL37" s="177"/>
      <c r="BM37" s="177"/>
      <c r="BN37" s="177"/>
      <c r="BO37" s="177"/>
      <c r="BP37" s="177"/>
      <c r="BQ37" s="177"/>
      <c r="BR37" s="177"/>
      <c r="BS37" s="177"/>
    </row>
    <row r="38" spans="1:74" ht="28.5" customHeight="1">
      <c r="A38" s="175"/>
      <c r="B38" s="38" t="s">
        <v>235</v>
      </c>
      <c r="C38" s="58"/>
      <c r="D38" s="58"/>
      <c r="E38" s="58"/>
      <c r="F38" s="58"/>
      <c r="G38" s="85"/>
      <c r="H38" s="196"/>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27"/>
      <c r="AI38" s="177"/>
      <c r="AL38" s="241"/>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row>
    <row r="39" spans="1:74" ht="14.85" customHeight="1">
      <c r="A39" s="175"/>
      <c r="B39" s="35" t="s">
        <v>99</v>
      </c>
      <c r="C39" s="56"/>
      <c r="D39" s="56"/>
      <c r="E39" s="56"/>
      <c r="F39" s="56"/>
      <c r="G39" s="83"/>
      <c r="H39" s="92" t="s">
        <v>83</v>
      </c>
      <c r="I39" s="100"/>
      <c r="J39" s="100"/>
      <c r="K39" s="100"/>
      <c r="L39" s="107"/>
      <c r="M39" s="107"/>
      <c r="N39" s="100" t="s">
        <v>41</v>
      </c>
      <c r="O39" s="107"/>
      <c r="P39" s="107"/>
      <c r="Q39" s="114" t="s">
        <v>156</v>
      </c>
      <c r="R39" s="100"/>
      <c r="S39" s="100"/>
      <c r="T39" s="100"/>
      <c r="U39" s="100"/>
      <c r="V39" s="100"/>
      <c r="W39" s="100"/>
      <c r="X39" s="100"/>
      <c r="Y39" s="100"/>
      <c r="Z39" s="100"/>
      <c r="AA39" s="100"/>
      <c r="AB39" s="100"/>
      <c r="AC39" s="100"/>
      <c r="AD39" s="100"/>
      <c r="AE39" s="100"/>
      <c r="AF39" s="100"/>
      <c r="AG39" s="100"/>
      <c r="AH39" s="228"/>
      <c r="AJ39" s="177"/>
      <c r="AK39" s="177"/>
      <c r="AL39" s="241"/>
      <c r="AM39" s="177"/>
      <c r="AN39" s="177"/>
      <c r="AO39" s="177"/>
      <c r="AP39" s="177"/>
      <c r="AQ39" s="177"/>
      <c r="AR39" s="177"/>
      <c r="BT39" s="177"/>
      <c r="BU39" s="177"/>
      <c r="BV39" s="177"/>
    </row>
    <row r="40" spans="1:74" ht="14.85" customHeight="1">
      <c r="A40" s="175"/>
      <c r="B40" s="36"/>
      <c r="C40" s="57"/>
      <c r="D40" s="57"/>
      <c r="E40" s="57"/>
      <c r="F40" s="57"/>
      <c r="G40" s="84"/>
      <c r="H40" s="36"/>
      <c r="I40" s="23"/>
      <c r="J40" s="23"/>
      <c r="K40" s="23"/>
      <c r="L40" s="108" t="s">
        <v>137</v>
      </c>
      <c r="M40" s="108" t="s">
        <v>144</v>
      </c>
      <c r="N40" s="23"/>
      <c r="O40" s="23"/>
      <c r="P40" s="23"/>
      <c r="Q40" s="23"/>
      <c r="R40" s="23"/>
      <c r="S40" s="23"/>
      <c r="T40" s="23"/>
      <c r="U40" s="23"/>
      <c r="V40" s="108" t="s">
        <v>167</v>
      </c>
      <c r="W40" s="108" t="s">
        <v>178</v>
      </c>
      <c r="X40" s="23"/>
      <c r="Y40" s="23"/>
      <c r="Z40" s="23"/>
      <c r="AA40" s="23"/>
      <c r="AB40" s="23"/>
      <c r="AC40" s="23"/>
      <c r="AD40" s="23"/>
      <c r="AE40" s="23"/>
      <c r="AF40" s="23"/>
      <c r="AG40" s="23"/>
      <c r="AH40" s="229"/>
      <c r="AJ40" s="177"/>
      <c r="AK40" s="177"/>
      <c r="AL40" s="241"/>
      <c r="AM40" s="177"/>
      <c r="AN40" s="177"/>
      <c r="AO40" s="177"/>
      <c r="AP40" s="177"/>
      <c r="AQ40" s="177"/>
      <c r="AR40" s="177"/>
      <c r="AW40" s="244"/>
      <c r="AX40" s="244"/>
      <c r="BC40" s="243"/>
      <c r="BD40" s="244"/>
      <c r="BF40" s="177"/>
      <c r="BH40" s="177"/>
      <c r="BM40" s="177"/>
      <c r="BT40" s="177"/>
      <c r="BU40" s="177"/>
      <c r="BV40" s="177"/>
    </row>
    <row r="41" spans="1:74" ht="14.85" customHeight="1">
      <c r="A41" s="175"/>
      <c r="B41" s="37"/>
      <c r="C41" s="57"/>
      <c r="D41" s="57"/>
      <c r="E41" s="57"/>
      <c r="F41" s="57"/>
      <c r="G41" s="84"/>
      <c r="H41" s="36"/>
      <c r="I41" s="23"/>
      <c r="J41" s="23"/>
      <c r="K41" s="23"/>
      <c r="L41" s="108" t="s">
        <v>143</v>
      </c>
      <c r="M41" s="108" t="s">
        <v>147</v>
      </c>
      <c r="N41" s="23"/>
      <c r="O41" s="23"/>
      <c r="P41" s="23"/>
      <c r="Q41" s="23"/>
      <c r="R41" s="23"/>
      <c r="S41" s="23"/>
      <c r="T41" s="23"/>
      <c r="U41" s="23"/>
      <c r="V41" s="108" t="s">
        <v>170</v>
      </c>
      <c r="W41" s="108" t="s">
        <v>181</v>
      </c>
      <c r="X41" s="23"/>
      <c r="Y41" s="23"/>
      <c r="Z41" s="23"/>
      <c r="AA41" s="23"/>
      <c r="AB41" s="23"/>
      <c r="AC41" s="23"/>
      <c r="AD41" s="23"/>
      <c r="AE41" s="23"/>
      <c r="AF41" s="23"/>
      <c r="AG41" s="23"/>
      <c r="AH41" s="229"/>
      <c r="AJ41" s="177"/>
      <c r="AK41" s="177"/>
      <c r="AL41" s="241"/>
      <c r="AM41" s="177"/>
      <c r="AN41" s="177"/>
      <c r="AO41" s="177"/>
      <c r="AP41" s="177"/>
      <c r="AQ41" s="177"/>
      <c r="AR41" s="177"/>
      <c r="AW41" s="244"/>
      <c r="AX41" s="244"/>
      <c r="BC41" s="243"/>
      <c r="BD41" s="244"/>
      <c r="BF41" s="177"/>
      <c r="BH41" s="177"/>
      <c r="BM41" s="177"/>
      <c r="BT41" s="177"/>
      <c r="BU41" s="177"/>
      <c r="BV41" s="177"/>
    </row>
    <row r="42" spans="1:74" ht="18.95" customHeight="1">
      <c r="A42" s="175"/>
      <c r="B42" s="38"/>
      <c r="C42" s="58"/>
      <c r="D42" s="58"/>
      <c r="E42" s="58"/>
      <c r="F42" s="58"/>
      <c r="G42" s="85"/>
      <c r="H42" s="39"/>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230"/>
      <c r="AL42" s="241"/>
      <c r="AM42" s="177"/>
      <c r="AN42" s="177"/>
      <c r="AO42" s="177"/>
      <c r="AP42" s="177"/>
      <c r="AQ42" s="177"/>
      <c r="AR42" s="177"/>
      <c r="AW42" s="244"/>
      <c r="AX42" s="244"/>
      <c r="BC42" s="244"/>
      <c r="BD42" s="244"/>
      <c r="BF42" s="177"/>
      <c r="BH42" s="177"/>
    </row>
    <row r="43" spans="1:74" ht="14.85" customHeight="1">
      <c r="A43" s="175"/>
      <c r="B43" s="44" t="s">
        <v>107</v>
      </c>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237"/>
      <c r="AL43" s="241"/>
      <c r="AM43" s="177"/>
      <c r="AN43" s="177"/>
      <c r="AO43" s="177"/>
      <c r="AP43" s="177"/>
      <c r="AQ43" s="177"/>
      <c r="AR43" s="177"/>
      <c r="AW43" s="244"/>
      <c r="AX43" s="244"/>
      <c r="BC43" s="244"/>
      <c r="BD43" s="244"/>
      <c r="BF43" s="177"/>
      <c r="BH43" s="177"/>
    </row>
    <row r="44" spans="1:74" ht="14.85" customHeight="1">
      <c r="A44" s="175"/>
      <c r="B44" s="40" t="s">
        <v>64</v>
      </c>
      <c r="C44" s="56"/>
      <c r="D44" s="56"/>
      <c r="E44" s="56"/>
      <c r="F44" s="56"/>
      <c r="G44" s="83"/>
      <c r="H44" s="90"/>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236"/>
      <c r="AI44" s="177"/>
      <c r="AL44" s="241"/>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77"/>
      <c r="BI44" s="177"/>
      <c r="BJ44" s="177"/>
      <c r="BK44" s="177"/>
      <c r="BL44" s="177"/>
      <c r="BM44" s="177"/>
      <c r="BN44" s="177"/>
      <c r="BO44" s="177"/>
      <c r="BP44" s="177"/>
      <c r="BQ44" s="177"/>
      <c r="BR44" s="177"/>
      <c r="BS44" s="177"/>
    </row>
    <row r="45" spans="1:74" ht="28.5" customHeight="1">
      <c r="A45" s="175"/>
      <c r="B45" s="38" t="s">
        <v>235</v>
      </c>
      <c r="C45" s="58"/>
      <c r="D45" s="58"/>
      <c r="E45" s="58"/>
      <c r="F45" s="58"/>
      <c r="G45" s="85"/>
      <c r="H45" s="196"/>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27"/>
      <c r="AI45" s="177"/>
      <c r="AL45" s="241"/>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row>
    <row r="46" spans="1:74" ht="14.85" customHeight="1">
      <c r="A46" s="175"/>
      <c r="B46" s="35" t="s">
        <v>81</v>
      </c>
      <c r="C46" s="56"/>
      <c r="D46" s="56"/>
      <c r="E46" s="56"/>
      <c r="F46" s="56"/>
      <c r="G46" s="83"/>
      <c r="H46" s="92" t="s">
        <v>83</v>
      </c>
      <c r="I46" s="100"/>
      <c r="J46" s="100"/>
      <c r="K46" s="100"/>
      <c r="L46" s="107"/>
      <c r="M46" s="107"/>
      <c r="N46" s="100" t="s">
        <v>41</v>
      </c>
      <c r="O46" s="107"/>
      <c r="P46" s="107"/>
      <c r="Q46" s="114" t="s">
        <v>156</v>
      </c>
      <c r="R46" s="100"/>
      <c r="S46" s="100"/>
      <c r="T46" s="100"/>
      <c r="U46" s="100"/>
      <c r="V46" s="100"/>
      <c r="W46" s="100"/>
      <c r="X46" s="100"/>
      <c r="Y46" s="100"/>
      <c r="Z46" s="100"/>
      <c r="AA46" s="100"/>
      <c r="AB46" s="100"/>
      <c r="AC46" s="100"/>
      <c r="AD46" s="100"/>
      <c r="AE46" s="100"/>
      <c r="AF46" s="100"/>
      <c r="AG46" s="100"/>
      <c r="AH46" s="228"/>
      <c r="AJ46" s="177"/>
      <c r="AK46" s="177"/>
      <c r="AL46" s="241"/>
      <c r="AM46" s="177"/>
      <c r="AN46" s="177"/>
      <c r="AO46" s="177"/>
      <c r="AP46" s="177"/>
      <c r="AQ46" s="177"/>
      <c r="AR46" s="177"/>
      <c r="BT46" s="177"/>
      <c r="BU46" s="177"/>
      <c r="BV46" s="177"/>
    </row>
    <row r="47" spans="1:74" ht="14.85" customHeight="1">
      <c r="A47" s="175"/>
      <c r="B47" s="36"/>
      <c r="C47" s="57"/>
      <c r="D47" s="57"/>
      <c r="E47" s="57"/>
      <c r="F47" s="57"/>
      <c r="G47" s="84"/>
      <c r="H47" s="36"/>
      <c r="I47" s="23"/>
      <c r="J47" s="23"/>
      <c r="K47" s="23"/>
      <c r="L47" s="108" t="s">
        <v>137</v>
      </c>
      <c r="M47" s="108" t="s">
        <v>144</v>
      </c>
      <c r="N47" s="23"/>
      <c r="O47" s="23"/>
      <c r="P47" s="23"/>
      <c r="Q47" s="23"/>
      <c r="R47" s="23"/>
      <c r="S47" s="23"/>
      <c r="T47" s="23"/>
      <c r="U47" s="23"/>
      <c r="V47" s="108" t="s">
        <v>167</v>
      </c>
      <c r="W47" s="108" t="s">
        <v>178</v>
      </c>
      <c r="X47" s="23"/>
      <c r="Y47" s="23"/>
      <c r="Z47" s="23"/>
      <c r="AA47" s="23"/>
      <c r="AB47" s="23"/>
      <c r="AC47" s="23"/>
      <c r="AD47" s="23"/>
      <c r="AE47" s="23"/>
      <c r="AF47" s="23"/>
      <c r="AG47" s="23"/>
      <c r="AH47" s="229"/>
      <c r="AJ47" s="177"/>
      <c r="AK47" s="177"/>
      <c r="AL47" s="241"/>
      <c r="AM47" s="177"/>
      <c r="AN47" s="177"/>
      <c r="AO47" s="177"/>
      <c r="AP47" s="177"/>
      <c r="AQ47" s="177"/>
      <c r="AR47" s="177"/>
      <c r="AW47" s="244"/>
      <c r="AX47" s="244"/>
      <c r="BC47" s="243"/>
      <c r="BD47" s="244"/>
      <c r="BF47" s="177"/>
      <c r="BH47" s="177"/>
      <c r="BM47" s="177"/>
      <c r="BT47" s="177"/>
      <c r="BU47" s="177"/>
      <c r="BV47" s="177"/>
    </row>
    <row r="48" spans="1:74" ht="14.85" customHeight="1">
      <c r="A48" s="175"/>
      <c r="B48" s="37"/>
      <c r="C48" s="57"/>
      <c r="D48" s="57"/>
      <c r="E48" s="57"/>
      <c r="F48" s="57"/>
      <c r="G48" s="84"/>
      <c r="H48" s="36"/>
      <c r="I48" s="23"/>
      <c r="J48" s="23"/>
      <c r="K48" s="23"/>
      <c r="L48" s="108" t="s">
        <v>143</v>
      </c>
      <c r="M48" s="108" t="s">
        <v>147</v>
      </c>
      <c r="N48" s="23"/>
      <c r="O48" s="23"/>
      <c r="P48" s="23"/>
      <c r="Q48" s="23"/>
      <c r="R48" s="23"/>
      <c r="S48" s="23"/>
      <c r="T48" s="23"/>
      <c r="U48" s="23"/>
      <c r="V48" s="108" t="s">
        <v>170</v>
      </c>
      <c r="W48" s="108" t="s">
        <v>181</v>
      </c>
      <c r="X48" s="23"/>
      <c r="Y48" s="23"/>
      <c r="Z48" s="23"/>
      <c r="AA48" s="23"/>
      <c r="AB48" s="23"/>
      <c r="AC48" s="23"/>
      <c r="AD48" s="23"/>
      <c r="AE48" s="23"/>
      <c r="AF48" s="23"/>
      <c r="AG48" s="23"/>
      <c r="AH48" s="229"/>
      <c r="AJ48" s="177"/>
      <c r="AK48" s="177"/>
      <c r="AL48" s="241"/>
      <c r="AM48" s="177"/>
      <c r="AN48" s="177"/>
      <c r="AO48" s="177"/>
      <c r="AP48" s="177"/>
      <c r="AQ48" s="177"/>
      <c r="AR48" s="177"/>
      <c r="AW48" s="244"/>
      <c r="AX48" s="244"/>
      <c r="BC48" s="243"/>
      <c r="BD48" s="244"/>
      <c r="BF48" s="177"/>
      <c r="BH48" s="177"/>
      <c r="BM48" s="177"/>
      <c r="BT48" s="177"/>
      <c r="BU48" s="177"/>
      <c r="BV48" s="177"/>
    </row>
    <row r="49" spans="1:74" ht="18.95" customHeight="1">
      <c r="A49" s="176"/>
      <c r="B49" s="180"/>
      <c r="C49" s="184"/>
      <c r="D49" s="184"/>
      <c r="E49" s="184"/>
      <c r="F49" s="184"/>
      <c r="G49" s="193"/>
      <c r="H49" s="39"/>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230"/>
      <c r="AL49" s="241"/>
      <c r="AM49" s="177"/>
      <c r="AN49" s="177"/>
      <c r="AO49" s="177"/>
      <c r="AP49" s="177"/>
      <c r="AQ49" s="177"/>
      <c r="AR49" s="177"/>
      <c r="AW49" s="244"/>
      <c r="AX49" s="244"/>
      <c r="BC49" s="244"/>
      <c r="BD49" s="244"/>
      <c r="BF49" s="177"/>
      <c r="BH49" s="177"/>
    </row>
    <row r="50" spans="1:74" ht="14.85" customHeight="1">
      <c r="A50" s="174" t="s">
        <v>231</v>
      </c>
      <c r="B50" s="178" t="s">
        <v>64</v>
      </c>
      <c r="C50" s="182"/>
      <c r="D50" s="182"/>
      <c r="E50" s="182"/>
      <c r="F50" s="182"/>
      <c r="G50" s="191"/>
      <c r="H50" s="195"/>
      <c r="I50" s="200"/>
      <c r="J50" s="200"/>
      <c r="K50" s="200"/>
      <c r="L50" s="200"/>
      <c r="M50" s="200"/>
      <c r="N50" s="200"/>
      <c r="O50" s="200"/>
      <c r="P50" s="200"/>
      <c r="Q50" s="200"/>
      <c r="R50" s="200"/>
      <c r="S50" s="200"/>
      <c r="T50" s="200"/>
      <c r="U50" s="206"/>
      <c r="V50" s="208" t="s">
        <v>270</v>
      </c>
      <c r="W50" s="210"/>
      <c r="X50" s="210"/>
      <c r="Y50" s="212"/>
      <c r="Z50" s="214"/>
      <c r="AA50" s="217"/>
      <c r="AB50" s="217"/>
      <c r="AC50" s="217"/>
      <c r="AD50" s="217"/>
      <c r="AE50" s="217"/>
      <c r="AF50" s="217"/>
      <c r="AG50" s="217"/>
      <c r="AH50" s="238"/>
      <c r="AI50" s="177"/>
      <c r="AL50" s="241"/>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7"/>
      <c r="BR50" s="177"/>
      <c r="BS50" s="177"/>
    </row>
    <row r="51" spans="1:74" ht="28.5" customHeight="1">
      <c r="A51" s="175"/>
      <c r="B51" s="38" t="s">
        <v>240</v>
      </c>
      <c r="C51" s="58"/>
      <c r="D51" s="58"/>
      <c r="E51" s="58"/>
      <c r="F51" s="58"/>
      <c r="G51" s="85"/>
      <c r="H51" s="116"/>
      <c r="I51" s="120"/>
      <c r="J51" s="120"/>
      <c r="K51" s="120"/>
      <c r="L51" s="120"/>
      <c r="M51" s="120"/>
      <c r="N51" s="120"/>
      <c r="O51" s="120"/>
      <c r="P51" s="120"/>
      <c r="Q51" s="120"/>
      <c r="R51" s="120"/>
      <c r="S51" s="120"/>
      <c r="T51" s="120"/>
      <c r="U51" s="125"/>
      <c r="V51" s="44"/>
      <c r="W51" s="63"/>
      <c r="X51" s="63"/>
      <c r="Y51" s="172"/>
      <c r="Z51" s="215"/>
      <c r="AA51" s="218"/>
      <c r="AB51" s="218"/>
      <c r="AC51" s="218"/>
      <c r="AD51" s="218"/>
      <c r="AE51" s="218"/>
      <c r="AF51" s="218"/>
      <c r="AG51" s="218"/>
      <c r="AH51" s="239"/>
      <c r="AI51" s="177"/>
      <c r="AL51" s="241"/>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77"/>
      <c r="BI51" s="177"/>
      <c r="BJ51" s="177"/>
      <c r="BK51" s="177"/>
      <c r="BL51" s="177"/>
      <c r="BM51" s="177"/>
      <c r="BN51" s="177"/>
      <c r="BO51" s="177"/>
      <c r="BP51" s="177"/>
      <c r="BQ51" s="177"/>
      <c r="BR51" s="177"/>
      <c r="BS51" s="177"/>
    </row>
    <row r="52" spans="1:74" ht="14.85" customHeight="1">
      <c r="A52" s="175"/>
      <c r="B52" s="35" t="s">
        <v>242</v>
      </c>
      <c r="C52" s="56"/>
      <c r="D52" s="56"/>
      <c r="E52" s="56"/>
      <c r="F52" s="56"/>
      <c r="G52" s="83"/>
      <c r="H52" s="92" t="s">
        <v>83</v>
      </c>
      <c r="I52" s="100"/>
      <c r="J52" s="100"/>
      <c r="K52" s="100"/>
      <c r="L52" s="107"/>
      <c r="M52" s="107"/>
      <c r="N52" s="100" t="s">
        <v>41</v>
      </c>
      <c r="O52" s="107"/>
      <c r="P52" s="107"/>
      <c r="Q52" s="114" t="s">
        <v>156</v>
      </c>
      <c r="R52" s="100"/>
      <c r="S52" s="100"/>
      <c r="T52" s="100"/>
      <c r="U52" s="100"/>
      <c r="V52" s="100"/>
      <c r="W52" s="100"/>
      <c r="X52" s="100"/>
      <c r="Y52" s="100"/>
      <c r="Z52" s="100"/>
      <c r="AA52" s="100"/>
      <c r="AB52" s="100"/>
      <c r="AC52" s="100"/>
      <c r="AD52" s="100"/>
      <c r="AE52" s="100"/>
      <c r="AF52" s="100"/>
      <c r="AG52" s="100"/>
      <c r="AH52" s="228"/>
      <c r="AJ52" s="177"/>
      <c r="AK52" s="177"/>
      <c r="AL52" s="241"/>
      <c r="AM52" s="177"/>
      <c r="AN52" s="177"/>
      <c r="AO52" s="177"/>
      <c r="AP52" s="177"/>
      <c r="AQ52" s="177"/>
      <c r="AR52" s="177"/>
      <c r="BT52" s="177"/>
      <c r="BU52" s="177"/>
      <c r="BV52" s="177"/>
    </row>
    <row r="53" spans="1:74" ht="14.85" customHeight="1">
      <c r="A53" s="175"/>
      <c r="B53" s="36"/>
      <c r="C53" s="57"/>
      <c r="D53" s="57"/>
      <c r="E53" s="57"/>
      <c r="F53" s="57"/>
      <c r="G53" s="84"/>
      <c r="H53" s="36"/>
      <c r="I53" s="23"/>
      <c r="J53" s="23"/>
      <c r="K53" s="23"/>
      <c r="L53" s="108" t="s">
        <v>137</v>
      </c>
      <c r="M53" s="108" t="s">
        <v>144</v>
      </c>
      <c r="N53" s="23"/>
      <c r="O53" s="23"/>
      <c r="P53" s="23"/>
      <c r="Q53" s="23"/>
      <c r="R53" s="23"/>
      <c r="S53" s="23"/>
      <c r="T53" s="23"/>
      <c r="U53" s="23"/>
      <c r="V53" s="108" t="s">
        <v>167</v>
      </c>
      <c r="W53" s="108" t="s">
        <v>178</v>
      </c>
      <c r="X53" s="23"/>
      <c r="Y53" s="23"/>
      <c r="Z53" s="23"/>
      <c r="AA53" s="23"/>
      <c r="AB53" s="23"/>
      <c r="AC53" s="23"/>
      <c r="AD53" s="23"/>
      <c r="AE53" s="23"/>
      <c r="AF53" s="23"/>
      <c r="AG53" s="23"/>
      <c r="AH53" s="229"/>
      <c r="AJ53" s="177"/>
      <c r="AK53" s="177"/>
      <c r="AL53" s="241"/>
      <c r="AM53" s="177"/>
      <c r="AN53" s="177"/>
      <c r="AO53" s="177"/>
      <c r="AP53" s="177"/>
      <c r="AQ53" s="177"/>
      <c r="AR53" s="177"/>
      <c r="AW53" s="244"/>
      <c r="AX53" s="244"/>
      <c r="BC53" s="243"/>
      <c r="BD53" s="244"/>
      <c r="BF53" s="177"/>
      <c r="BH53" s="177"/>
      <c r="BM53" s="177"/>
      <c r="BT53" s="177"/>
      <c r="BU53" s="177"/>
      <c r="BV53" s="177"/>
    </row>
    <row r="54" spans="1:74" ht="14.85" customHeight="1">
      <c r="A54" s="175"/>
      <c r="B54" s="37"/>
      <c r="C54" s="57"/>
      <c r="D54" s="57"/>
      <c r="E54" s="57"/>
      <c r="F54" s="57"/>
      <c r="G54" s="84"/>
      <c r="H54" s="36"/>
      <c r="I54" s="23"/>
      <c r="J54" s="23"/>
      <c r="K54" s="23"/>
      <c r="L54" s="108" t="s">
        <v>143</v>
      </c>
      <c r="M54" s="108" t="s">
        <v>147</v>
      </c>
      <c r="N54" s="23"/>
      <c r="O54" s="23"/>
      <c r="P54" s="23"/>
      <c r="Q54" s="23"/>
      <c r="R54" s="23"/>
      <c r="S54" s="23"/>
      <c r="T54" s="23"/>
      <c r="U54" s="23"/>
      <c r="V54" s="108" t="s">
        <v>170</v>
      </c>
      <c r="W54" s="108" t="s">
        <v>181</v>
      </c>
      <c r="X54" s="23"/>
      <c r="Y54" s="23"/>
      <c r="Z54" s="23"/>
      <c r="AA54" s="23"/>
      <c r="AB54" s="23"/>
      <c r="AC54" s="23"/>
      <c r="AD54" s="23"/>
      <c r="AE54" s="23"/>
      <c r="AF54" s="23"/>
      <c r="AG54" s="23"/>
      <c r="AH54" s="229"/>
      <c r="AJ54" s="177"/>
      <c r="AK54" s="177"/>
      <c r="AL54" s="241"/>
      <c r="AM54" s="177"/>
      <c r="AN54" s="177"/>
      <c r="AO54" s="177"/>
      <c r="AP54" s="177"/>
      <c r="AQ54" s="177"/>
      <c r="AR54" s="177"/>
      <c r="AW54" s="244"/>
      <c r="AX54" s="244"/>
      <c r="BC54" s="243"/>
      <c r="BD54" s="244"/>
      <c r="BF54" s="177"/>
      <c r="BH54" s="177"/>
      <c r="BM54" s="177"/>
      <c r="BT54" s="177"/>
      <c r="BU54" s="177"/>
      <c r="BV54" s="177"/>
    </row>
    <row r="55" spans="1:74" ht="18.95" customHeight="1">
      <c r="A55" s="176"/>
      <c r="B55" s="180"/>
      <c r="C55" s="184"/>
      <c r="D55" s="184"/>
      <c r="E55" s="184"/>
      <c r="F55" s="184"/>
      <c r="G55" s="193"/>
      <c r="H55" s="199"/>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40"/>
      <c r="AL55" s="241"/>
      <c r="AM55" s="177"/>
      <c r="AN55" s="177"/>
      <c r="AO55" s="177"/>
      <c r="AP55" s="177"/>
      <c r="AQ55" s="177"/>
      <c r="AR55" s="177"/>
      <c r="AW55" s="244"/>
      <c r="AX55" s="244"/>
      <c r="BC55" s="244"/>
      <c r="BD55" s="244"/>
      <c r="BF55" s="177"/>
      <c r="BH55" s="177"/>
    </row>
    <row r="56" spans="1:74" ht="14.85" customHeight="1">
      <c r="A56" s="20" t="s">
        <v>233</v>
      </c>
      <c r="C56" s="186" t="s">
        <v>245</v>
      </c>
      <c r="D56" s="188" t="s">
        <v>254</v>
      </c>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row>
    <row r="57" spans="1:74" ht="14.85" customHeight="1">
      <c r="C57" s="187"/>
      <c r="D57" s="189"/>
      <c r="E57" s="189"/>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row>
    <row r="58" spans="1:74" ht="14.85" customHeight="1">
      <c r="C58" s="187"/>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row>
    <row r="59" spans="1:74" ht="14.85" customHeight="1">
      <c r="C59" s="187"/>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row>
    <row r="60" spans="1:74" ht="14.85" customHeight="1">
      <c r="C60" s="187"/>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row>
    <row r="61" spans="1:74" ht="14.85" customHeight="1">
      <c r="C61" s="187"/>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c r="AF61" s="189"/>
      <c r="AG61" s="189"/>
      <c r="AH61" s="189"/>
    </row>
    <row r="62" spans="1:74" ht="14.85" customHeight="1">
      <c r="A62" s="177"/>
      <c r="C62" s="187"/>
      <c r="D62" s="189"/>
      <c r="E62" s="18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c r="AF62" s="189"/>
      <c r="AG62" s="189"/>
      <c r="AH62" s="189"/>
    </row>
    <row r="63" spans="1:74" ht="14.85" customHeight="1">
      <c r="A63" s="177"/>
      <c r="C63" s="187"/>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row>
    <row r="64" spans="1:74" ht="14.85" customHeight="1">
      <c r="A64" s="177"/>
      <c r="C64" s="187"/>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row>
    <row r="65" spans="1:3" ht="14.85" customHeight="1">
      <c r="A65" s="177"/>
      <c r="C65" s="187"/>
    </row>
    <row r="66" spans="1:3" ht="14.85" customHeight="1">
      <c r="A66" s="177"/>
    </row>
    <row r="67" spans="1:3" ht="14.85" customHeight="1">
      <c r="A67" s="177"/>
    </row>
    <row r="68" spans="1:3" ht="14.85" customHeight="1">
      <c r="A68" s="177"/>
    </row>
    <row r="69" spans="1:3" ht="14.85" customHeight="1">
      <c r="A69" s="177"/>
    </row>
    <row r="70" spans="1:3" ht="14.85" customHeight="1">
      <c r="A70" s="177"/>
    </row>
    <row r="71" spans="1:3" ht="14.85" customHeight="1">
      <c r="A71" s="177"/>
    </row>
    <row r="72" spans="1:3" ht="14.85" customHeight="1">
      <c r="A72" s="177"/>
    </row>
    <row r="73" spans="1:3" ht="14.85" customHeight="1">
      <c r="A73" s="177"/>
    </row>
    <row r="74" spans="1:3" ht="14.85" customHeight="1">
      <c r="A74" s="177"/>
    </row>
    <row r="75" spans="1:3" ht="14.85" customHeight="1">
      <c r="A75" s="177"/>
    </row>
    <row r="76" spans="1:3" ht="14.85" customHeight="1">
      <c r="A76" s="177"/>
    </row>
    <row r="77" spans="1:3" ht="14.85" customHeight="1">
      <c r="A77" s="177"/>
    </row>
    <row r="78" spans="1:3" ht="14.85" customHeight="1">
      <c r="A78" s="177"/>
    </row>
    <row r="79" spans="1:3" ht="14.85" customHeight="1">
      <c r="A79" s="177"/>
    </row>
    <row r="80" spans="1:3" ht="14.85" customHeight="1">
      <c r="A80" s="177"/>
    </row>
    <row r="81" spans="1:1" ht="14.85" customHeight="1">
      <c r="A81" s="177"/>
    </row>
    <row r="82" spans="1:1" ht="14.85" customHeight="1">
      <c r="A82" s="177"/>
    </row>
    <row r="83" spans="1:1" ht="14.85" customHeight="1">
      <c r="A83" s="177"/>
    </row>
    <row r="84" spans="1:1" ht="14.85" customHeight="1">
      <c r="A84" s="177"/>
    </row>
    <row r="85" spans="1:1" ht="14.85" customHeight="1">
      <c r="A85" s="177"/>
    </row>
    <row r="86" spans="1:1" ht="14.85" customHeight="1">
      <c r="A86" s="177"/>
    </row>
    <row r="87" spans="1:1" ht="14.85" customHeight="1">
      <c r="A87" s="177"/>
    </row>
    <row r="88" spans="1:1" ht="14.85" customHeight="1">
      <c r="A88" s="177"/>
    </row>
    <row r="89" spans="1:1" ht="14.85" customHeight="1">
      <c r="A89" s="177"/>
    </row>
    <row r="90" spans="1:1" ht="14.85" customHeight="1">
      <c r="A90" s="177"/>
    </row>
    <row r="91" spans="1:1" ht="14.85" customHeight="1">
      <c r="A91" s="177"/>
    </row>
    <row r="92" spans="1:1" ht="14.85" customHeight="1">
      <c r="A92" s="177"/>
    </row>
    <row r="93" spans="1:1" ht="14.85" customHeight="1">
      <c r="A93" s="177"/>
    </row>
    <row r="94" spans="1:1" ht="14.85" customHeight="1">
      <c r="A94" s="177"/>
    </row>
    <row r="95" spans="1:1" ht="14.85" customHeight="1">
      <c r="A95" s="177"/>
    </row>
    <row r="96" spans="1:1" ht="14.85" customHeight="1">
      <c r="A96" s="177"/>
    </row>
    <row r="97" spans="1:1" ht="14.85" customHeight="1">
      <c r="A97" s="177"/>
    </row>
    <row r="98" spans="1:1" ht="14.85" customHeight="1">
      <c r="A98" s="177"/>
    </row>
    <row r="99" spans="1:1" ht="14.85" customHeight="1">
      <c r="A99" s="177"/>
    </row>
    <row r="100" spans="1:1" ht="14.85" customHeight="1">
      <c r="A100" s="177"/>
    </row>
    <row r="101" spans="1:1" ht="14.85" customHeight="1">
      <c r="A101" s="177"/>
    </row>
    <row r="102" spans="1:1" ht="14.85" customHeight="1">
      <c r="A102" s="177"/>
    </row>
    <row r="103" spans="1:1" ht="14.85" customHeight="1">
      <c r="A103" s="177"/>
    </row>
    <row r="104" spans="1:1" ht="14.85" customHeight="1">
      <c r="A104" s="177"/>
    </row>
    <row r="105" spans="1:1" ht="14.85" customHeight="1">
      <c r="A105" s="177"/>
    </row>
    <row r="106" spans="1:1" ht="14.85" customHeight="1">
      <c r="A106" s="177"/>
    </row>
    <row r="107" spans="1:1" ht="14.85" customHeight="1">
      <c r="A107" s="177"/>
    </row>
    <row r="108" spans="1:1" ht="14.85" customHeight="1">
      <c r="A108" s="177"/>
    </row>
    <row r="109" spans="1:1" ht="14.85" customHeight="1">
      <c r="A109" s="177"/>
    </row>
    <row r="110" spans="1:1" ht="14.85" customHeight="1">
      <c r="A110" s="177"/>
    </row>
    <row r="111" spans="1:1" ht="14.85" customHeight="1">
      <c r="A111" s="177"/>
    </row>
    <row r="112" spans="1:1" ht="14.85" customHeight="1">
      <c r="A112" s="177"/>
    </row>
    <row r="113" spans="1:1" ht="14.85" customHeight="1">
      <c r="A113" s="177"/>
    </row>
    <row r="114" spans="1:1" ht="14.85" customHeight="1">
      <c r="A114" s="177"/>
    </row>
    <row r="115" spans="1:1" ht="14.85" customHeight="1">
      <c r="A115" s="177"/>
    </row>
    <row r="116" spans="1:1" ht="14.85" customHeight="1">
      <c r="A116" s="177"/>
    </row>
    <row r="117" spans="1:1" ht="14.85" customHeight="1">
      <c r="A117" s="177"/>
    </row>
    <row r="118" spans="1:1" ht="14.85" customHeight="1">
      <c r="A118" s="177"/>
    </row>
    <row r="119" spans="1:1" ht="14.85" customHeight="1">
      <c r="A119" s="177"/>
    </row>
    <row r="120" spans="1:1" ht="14.85" customHeight="1">
      <c r="A120" s="177"/>
    </row>
    <row r="121" spans="1:1" ht="14.85" customHeight="1">
      <c r="A121" s="177"/>
    </row>
    <row r="122" spans="1:1" ht="14.85" customHeight="1">
      <c r="A122" s="177"/>
    </row>
    <row r="123" spans="1:1" ht="14.85" customHeight="1">
      <c r="A123" s="177"/>
    </row>
    <row r="124" spans="1:1" ht="14.85" customHeight="1">
      <c r="A124" s="177"/>
    </row>
    <row r="125" spans="1:1" ht="14.85" customHeight="1">
      <c r="A125" s="177"/>
    </row>
    <row r="126" spans="1:1" ht="14.85" customHeight="1">
      <c r="A126" s="177"/>
    </row>
    <row r="127" spans="1:1" ht="14.85" customHeight="1">
      <c r="A127" s="177"/>
    </row>
    <row r="128" spans="1:1" ht="14.85" customHeight="1">
      <c r="A128" s="177"/>
    </row>
    <row r="129" spans="1:1" ht="14.85" customHeight="1">
      <c r="A129" s="177"/>
    </row>
    <row r="130" spans="1:1" ht="14.85" customHeight="1">
      <c r="A130" s="177"/>
    </row>
    <row r="131" spans="1:1" ht="14.85" customHeight="1">
      <c r="A131" s="177"/>
    </row>
    <row r="132" spans="1:1" ht="14.85" customHeight="1">
      <c r="A132" s="177"/>
    </row>
    <row r="133" spans="1:1" ht="14.85" customHeight="1">
      <c r="A133" s="177"/>
    </row>
    <row r="134" spans="1:1" ht="14.85" customHeight="1">
      <c r="A134" s="177"/>
    </row>
    <row r="135" spans="1:1" ht="14.85" customHeight="1">
      <c r="A135" s="177"/>
    </row>
    <row r="136" spans="1:1" ht="14.85" customHeight="1">
      <c r="A136" s="177"/>
    </row>
    <row r="137" spans="1:1" ht="14.85" customHeight="1">
      <c r="A137" s="177"/>
    </row>
    <row r="138" spans="1:1" ht="14.85" customHeight="1">
      <c r="A138" s="177"/>
    </row>
    <row r="139" spans="1:1" ht="14.85" customHeight="1">
      <c r="A139" s="177"/>
    </row>
    <row r="140" spans="1:1" ht="14.85" customHeight="1">
      <c r="A140" s="177"/>
    </row>
    <row r="141" spans="1:1" ht="14.85" customHeight="1">
      <c r="A141" s="177"/>
    </row>
    <row r="142" spans="1:1" ht="14.85" customHeight="1">
      <c r="A142" s="177"/>
    </row>
    <row r="143" spans="1:1" ht="14.85" customHeight="1">
      <c r="A143" s="177"/>
    </row>
    <row r="144" spans="1:1" ht="14.85" customHeight="1">
      <c r="A144" s="177"/>
    </row>
    <row r="145" spans="1:1" ht="14.85" customHeight="1">
      <c r="A145" s="177"/>
    </row>
    <row r="146" spans="1:1" ht="14.85" customHeight="1">
      <c r="A146" s="177"/>
    </row>
    <row r="147" spans="1:1" ht="14.85" customHeight="1">
      <c r="A147" s="177"/>
    </row>
    <row r="148" spans="1:1" ht="14.85" customHeight="1">
      <c r="A148" s="177"/>
    </row>
    <row r="149" spans="1:1" ht="14.85" customHeight="1">
      <c r="A149" s="177"/>
    </row>
    <row r="150" spans="1:1" ht="14.85" customHeight="1">
      <c r="A150" s="177"/>
    </row>
    <row r="151" spans="1:1" ht="14.85" customHeight="1">
      <c r="A151" s="177"/>
    </row>
    <row r="152" spans="1:1" ht="14.85" customHeight="1">
      <c r="A152" s="177"/>
    </row>
    <row r="153" spans="1:1" ht="14.85" customHeight="1">
      <c r="A153" s="177"/>
    </row>
    <row r="154" spans="1:1" ht="14.85" customHeight="1">
      <c r="A154" s="177"/>
    </row>
  </sheetData>
  <mergeCells count="107">
    <mergeCell ref="A7:AH7"/>
    <mergeCell ref="Y9:AA9"/>
    <mergeCell ref="AC9:AD9"/>
    <mergeCell ref="AF9:AG9"/>
    <mergeCell ref="P11:Q11"/>
    <mergeCell ref="P13:Q13"/>
    <mergeCell ref="P15:T15"/>
    <mergeCell ref="S20:U20"/>
    <mergeCell ref="B21:G21"/>
    <mergeCell ref="H21:AH21"/>
    <mergeCell ref="B22:G22"/>
    <mergeCell ref="H22:AH22"/>
    <mergeCell ref="H23:K23"/>
    <mergeCell ref="L23:M23"/>
    <mergeCell ref="O23:P23"/>
    <mergeCell ref="R23:AH23"/>
    <mergeCell ref="H26:AH26"/>
    <mergeCell ref="H27:J27"/>
    <mergeCell ref="K27:P27"/>
    <mergeCell ref="S27:U27"/>
    <mergeCell ref="V27:X27"/>
    <mergeCell ref="Y27:AH27"/>
    <mergeCell ref="H28:J28"/>
    <mergeCell ref="K28:AH28"/>
    <mergeCell ref="Q29:S29"/>
    <mergeCell ref="T29:AA29"/>
    <mergeCell ref="AB29:AH29"/>
    <mergeCell ref="Q30:S30"/>
    <mergeCell ref="T30:AA30"/>
    <mergeCell ref="AB30:AH30"/>
    <mergeCell ref="H31:K31"/>
    <mergeCell ref="L31:M31"/>
    <mergeCell ref="O31:P31"/>
    <mergeCell ref="R31:AH31"/>
    <mergeCell ref="H34:AH34"/>
    <mergeCell ref="B35:G35"/>
    <mergeCell ref="H35:Q35"/>
    <mergeCell ref="R35:X35"/>
    <mergeCell ref="B36:G36"/>
    <mergeCell ref="H36:AH36"/>
    <mergeCell ref="B37:G37"/>
    <mergeCell ref="H37:AH37"/>
    <mergeCell ref="B38:G38"/>
    <mergeCell ref="H38:AH38"/>
    <mergeCell ref="H39:K39"/>
    <mergeCell ref="L39:M39"/>
    <mergeCell ref="O39:P39"/>
    <mergeCell ref="R39:AH39"/>
    <mergeCell ref="H42:AH42"/>
    <mergeCell ref="B43:AH43"/>
    <mergeCell ref="B44:G44"/>
    <mergeCell ref="H44:AH44"/>
    <mergeCell ref="B45:G45"/>
    <mergeCell ref="H45:AH45"/>
    <mergeCell ref="H46:K46"/>
    <mergeCell ref="L46:M46"/>
    <mergeCell ref="O46:P46"/>
    <mergeCell ref="R46:AH46"/>
    <mergeCell ref="H49:AH49"/>
    <mergeCell ref="B50:G50"/>
    <mergeCell ref="H50:U50"/>
    <mergeCell ref="B51:G51"/>
    <mergeCell ref="H51:U51"/>
    <mergeCell ref="H52:K52"/>
    <mergeCell ref="L52:M52"/>
    <mergeCell ref="O52:P52"/>
    <mergeCell ref="R52:AH52"/>
    <mergeCell ref="H55:AH55"/>
    <mergeCell ref="A10:E11"/>
    <mergeCell ref="F10:K11"/>
    <mergeCell ref="R11:AH12"/>
    <mergeCell ref="R13:AH14"/>
    <mergeCell ref="U15:AH16"/>
    <mergeCell ref="B23:G26"/>
    <mergeCell ref="H24:K25"/>
    <mergeCell ref="N24:U25"/>
    <mergeCell ref="X24:AH25"/>
    <mergeCell ref="B27:G28"/>
    <mergeCell ref="B29:G30"/>
    <mergeCell ref="H29:J30"/>
    <mergeCell ref="K29:P30"/>
    <mergeCell ref="AS29:AU30"/>
    <mergeCell ref="B31:G34"/>
    <mergeCell ref="AM31:AR33"/>
    <mergeCell ref="H32:K33"/>
    <mergeCell ref="N32:U33"/>
    <mergeCell ref="X32:AH33"/>
    <mergeCell ref="B39:G42"/>
    <mergeCell ref="H40:K41"/>
    <mergeCell ref="N40:U41"/>
    <mergeCell ref="X40:AH41"/>
    <mergeCell ref="B46:G49"/>
    <mergeCell ref="H47:K48"/>
    <mergeCell ref="N47:U48"/>
    <mergeCell ref="X47:AH48"/>
    <mergeCell ref="A50:A55"/>
    <mergeCell ref="V50:Y51"/>
    <mergeCell ref="Z50:AH51"/>
    <mergeCell ref="B52:G55"/>
    <mergeCell ref="H53:K54"/>
    <mergeCell ref="N53:U54"/>
    <mergeCell ref="X53:AH54"/>
    <mergeCell ref="A21:A34"/>
    <mergeCell ref="AL21:AL34"/>
    <mergeCell ref="A35:A49"/>
    <mergeCell ref="C56:C65"/>
    <mergeCell ref="D56:AH64"/>
  </mergeCells>
  <phoneticPr fontId="11"/>
  <printOptions horizontalCentered="1"/>
  <pageMargins left="0.70866141732283472" right="0.70866141732283472" top="0.74803149606299213" bottom="0.74803149606299213" header="0.31496062992125984" footer="0.31496062992125984"/>
  <pageSetup paperSize="9" scale="69" fitToWidth="1" fitToHeight="1" orientation="portrait" usePrinterDefaults="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A1:BU81"/>
  <sheetViews>
    <sheetView showGridLines="0" zoomScaleSheetLayoutView="100" workbookViewId="0">
      <selection activeCell="E7" sqref="E7"/>
    </sheetView>
  </sheetViews>
  <sheetFormatPr defaultColWidth="4.3984375" defaultRowHeight="20.25" customHeight="1"/>
  <cols>
    <col min="1" max="1" width="1.59765625" style="1732" customWidth="1"/>
    <col min="2" max="5" width="5.69921875" style="1732" customWidth="1"/>
    <col min="6" max="6" width="16.5" style="1732" hidden="1" customWidth="1"/>
    <col min="7" max="58" width="5.59765625" style="1732" customWidth="1"/>
    <col min="59" max="16384" width="4.3984375" style="1732"/>
  </cols>
  <sheetData>
    <row r="1" spans="2:64" s="1733" customFormat="1" ht="20.25" customHeight="1">
      <c r="C1" s="1746" t="s">
        <v>663</v>
      </c>
      <c r="D1" s="1746"/>
      <c r="E1" s="1746"/>
      <c r="F1" s="1746"/>
      <c r="G1" s="1746"/>
      <c r="H1" s="1794" t="s">
        <v>755</v>
      </c>
      <c r="J1" s="1794"/>
      <c r="L1" s="1746"/>
      <c r="M1" s="1746"/>
      <c r="N1" s="1746"/>
      <c r="O1" s="1746"/>
      <c r="P1" s="1746"/>
      <c r="Q1" s="1746"/>
      <c r="R1" s="1746"/>
      <c r="AM1" s="2212"/>
      <c r="AN1" s="1828"/>
      <c r="AO1" s="1828" t="s">
        <v>56</v>
      </c>
      <c r="AP1" s="2216" t="s">
        <v>970</v>
      </c>
      <c r="AQ1" s="2217"/>
      <c r="AR1" s="2217"/>
      <c r="AS1" s="2217"/>
      <c r="AT1" s="2217"/>
      <c r="AU1" s="2217"/>
      <c r="AV1" s="2217"/>
      <c r="AW1" s="2217"/>
      <c r="AX1" s="2217"/>
      <c r="AY1" s="2217"/>
      <c r="AZ1" s="2217"/>
      <c r="BA1" s="2217"/>
      <c r="BB1" s="2217"/>
      <c r="BC1" s="2217"/>
      <c r="BD1" s="2217"/>
      <c r="BE1" s="2217"/>
      <c r="BF1" s="1828" t="s">
        <v>156</v>
      </c>
    </row>
    <row r="2" spans="2:64" s="1733" customFormat="1" ht="20.25" customHeight="1">
      <c r="C2" s="1746"/>
      <c r="D2" s="1746"/>
      <c r="E2" s="1746"/>
      <c r="F2" s="1746"/>
      <c r="G2" s="1746"/>
      <c r="J2" s="1794"/>
      <c r="L2" s="1746"/>
      <c r="M2" s="1746"/>
      <c r="N2" s="1746"/>
      <c r="O2" s="1746"/>
      <c r="P2" s="1746"/>
      <c r="Q2" s="1746"/>
      <c r="R2" s="1746"/>
      <c r="Y2" s="1828" t="s">
        <v>780</v>
      </c>
      <c r="Z2" s="1904">
        <v>6</v>
      </c>
      <c r="AA2" s="1904"/>
      <c r="AB2" s="1828" t="s">
        <v>679</v>
      </c>
      <c r="AC2" s="1920">
        <f>IF(Z2=0,"",YEAR(DATE(2018+Z2,1,1)))</f>
        <v>2024</v>
      </c>
      <c r="AD2" s="1920"/>
      <c r="AE2" s="1923" t="s">
        <v>592</v>
      </c>
      <c r="AF2" s="1923" t="s">
        <v>785</v>
      </c>
      <c r="AG2" s="1904">
        <v>4</v>
      </c>
      <c r="AH2" s="1904"/>
      <c r="AI2" s="1923" t="s">
        <v>313</v>
      </c>
      <c r="AM2" s="2212"/>
      <c r="AN2" s="1828"/>
      <c r="AO2" s="1828" t="s">
        <v>338</v>
      </c>
      <c r="AP2" s="1904" t="s">
        <v>973</v>
      </c>
      <c r="AQ2" s="1904"/>
      <c r="AR2" s="1904"/>
      <c r="AS2" s="1904"/>
      <c r="AT2" s="1904"/>
      <c r="AU2" s="1904"/>
      <c r="AV2" s="1904"/>
      <c r="AW2" s="1904"/>
      <c r="AX2" s="1904"/>
      <c r="AY2" s="1904"/>
      <c r="AZ2" s="1904"/>
      <c r="BA2" s="1904"/>
      <c r="BB2" s="1904"/>
      <c r="BC2" s="1904"/>
      <c r="BD2" s="1904"/>
      <c r="BE2" s="1904"/>
      <c r="BF2" s="1828" t="s">
        <v>156</v>
      </c>
    </row>
    <row r="3" spans="2:64" s="1734" customFormat="1" ht="20.25" customHeight="1">
      <c r="B3" s="1735"/>
      <c r="C3" s="1735"/>
      <c r="D3" s="1735"/>
      <c r="E3" s="1735"/>
      <c r="F3" s="1735"/>
      <c r="G3" s="1795"/>
      <c r="H3" s="1735"/>
      <c r="I3" s="1735"/>
      <c r="J3" s="1795"/>
      <c r="K3" s="1735"/>
      <c r="L3" s="1829"/>
      <c r="M3" s="1829"/>
      <c r="N3" s="1829"/>
      <c r="O3" s="1829"/>
      <c r="P3" s="1829"/>
      <c r="Q3" s="1829"/>
      <c r="R3" s="1829"/>
      <c r="S3" s="1735"/>
      <c r="T3" s="1735"/>
      <c r="U3" s="1735"/>
      <c r="V3" s="1735"/>
      <c r="W3" s="1735"/>
      <c r="X3" s="1735"/>
      <c r="Y3" s="1735"/>
      <c r="Z3" s="1906"/>
      <c r="AA3" s="1906"/>
      <c r="AB3" s="1919"/>
      <c r="AC3" s="1922"/>
      <c r="AD3" s="1919"/>
      <c r="AE3" s="1735"/>
      <c r="AF3" s="1735"/>
      <c r="AG3" s="1735"/>
      <c r="AH3" s="1735"/>
      <c r="AI3" s="1735"/>
      <c r="AJ3" s="1735"/>
      <c r="AK3" s="1735"/>
      <c r="AL3" s="1735"/>
      <c r="AM3" s="1735"/>
      <c r="AN3" s="1735"/>
      <c r="AO3" s="1735"/>
      <c r="AP3" s="1735"/>
      <c r="AQ3" s="1735"/>
      <c r="AR3" s="1735"/>
      <c r="AS3" s="1735"/>
      <c r="AT3" s="1735"/>
      <c r="BA3" s="1955" t="s">
        <v>794</v>
      </c>
      <c r="BB3" s="1964" t="s">
        <v>796</v>
      </c>
      <c r="BC3" s="1968"/>
      <c r="BD3" s="1968"/>
      <c r="BE3" s="1980"/>
      <c r="BF3" s="1828"/>
    </row>
    <row r="4" spans="2:64" s="1734" customFormat="1" ht="21">
      <c r="B4" s="1735"/>
      <c r="C4" s="1735"/>
      <c r="D4" s="1735"/>
      <c r="E4" s="1735"/>
      <c r="F4" s="1735"/>
      <c r="G4" s="1795"/>
      <c r="H4" s="1735"/>
      <c r="I4" s="1735"/>
      <c r="J4" s="1795"/>
      <c r="K4" s="1735"/>
      <c r="L4" s="1829"/>
      <c r="M4" s="1829"/>
      <c r="N4" s="1829"/>
      <c r="O4" s="1829"/>
      <c r="P4" s="1829"/>
      <c r="Q4" s="1829"/>
      <c r="R4" s="1829"/>
      <c r="S4" s="1735"/>
      <c r="T4" s="1735"/>
      <c r="U4" s="1735"/>
      <c r="V4" s="1735"/>
      <c r="W4" s="1735"/>
      <c r="X4" s="1735"/>
      <c r="Y4" s="1735"/>
      <c r="Z4" s="1907"/>
      <c r="AA4" s="1907"/>
      <c r="AB4" s="1735"/>
      <c r="AC4" s="1735"/>
      <c r="AD4" s="1735"/>
      <c r="AE4" s="1735"/>
      <c r="AF4" s="1735"/>
      <c r="AG4" s="1924"/>
      <c r="AH4" s="1924"/>
      <c r="AI4" s="1924"/>
      <c r="AJ4" s="1924"/>
      <c r="AK4" s="1924"/>
      <c r="AL4" s="1924"/>
      <c r="AM4" s="1924"/>
      <c r="AN4" s="1924"/>
      <c r="AO4" s="1924"/>
      <c r="AP4" s="1924"/>
      <c r="AQ4" s="1924"/>
      <c r="AR4" s="1924"/>
      <c r="AS4" s="1924"/>
      <c r="AT4" s="1924"/>
      <c r="AU4" s="1733"/>
      <c r="AV4" s="1733"/>
      <c r="AW4" s="1733"/>
      <c r="AX4" s="1733"/>
      <c r="AY4" s="1733"/>
      <c r="AZ4" s="1733"/>
      <c r="BA4" s="1955" t="s">
        <v>795</v>
      </c>
      <c r="BB4" s="1964" t="s">
        <v>797</v>
      </c>
      <c r="BC4" s="1968"/>
      <c r="BD4" s="1968"/>
      <c r="BE4" s="1980"/>
      <c r="BF4" s="1981"/>
    </row>
    <row r="5" spans="2:64" s="1734" customFormat="1" ht="6.75" customHeight="1">
      <c r="B5" s="1735"/>
      <c r="C5" s="2071"/>
      <c r="D5" s="2071"/>
      <c r="E5" s="2071"/>
      <c r="F5" s="2071"/>
      <c r="G5" s="1736"/>
      <c r="H5" s="2071"/>
      <c r="I5" s="2071"/>
      <c r="J5" s="1736"/>
      <c r="K5" s="2071"/>
      <c r="L5" s="1926"/>
      <c r="M5" s="1926"/>
      <c r="N5" s="1926"/>
      <c r="O5" s="1926"/>
      <c r="P5" s="1926"/>
      <c r="Q5" s="1926"/>
      <c r="R5" s="1926"/>
      <c r="S5" s="2071"/>
      <c r="T5" s="2071"/>
      <c r="U5" s="2071"/>
      <c r="V5" s="2071"/>
      <c r="W5" s="2071"/>
      <c r="X5" s="2071"/>
      <c r="Y5" s="2071"/>
      <c r="Z5" s="1748"/>
      <c r="AA5" s="1748"/>
      <c r="AB5" s="2071"/>
      <c r="AC5" s="2071"/>
      <c r="AD5" s="2071"/>
      <c r="AE5" s="2071"/>
      <c r="AF5" s="1735"/>
      <c r="AG5" s="1924"/>
      <c r="AH5" s="1924"/>
      <c r="AI5" s="1924"/>
      <c r="AJ5" s="1924"/>
      <c r="AK5" s="1924"/>
      <c r="AL5" s="1924"/>
      <c r="AM5" s="1924"/>
      <c r="AN5" s="1924"/>
      <c r="AO5" s="1924"/>
      <c r="AP5" s="1924"/>
      <c r="AQ5" s="1924"/>
      <c r="AR5" s="1924"/>
      <c r="AS5" s="1924"/>
      <c r="AT5" s="1924"/>
      <c r="AU5" s="1733"/>
      <c r="AV5" s="1733"/>
      <c r="AW5" s="1733"/>
      <c r="AX5" s="1733"/>
      <c r="AY5" s="1733"/>
      <c r="AZ5" s="1733"/>
      <c r="BA5" s="1733"/>
      <c r="BB5" s="1733"/>
      <c r="BC5" s="1733"/>
      <c r="BD5" s="1733"/>
      <c r="BE5" s="1981"/>
      <c r="BF5" s="1981"/>
    </row>
    <row r="6" spans="2:64" s="1734" customFormat="1" ht="20.25" customHeight="1">
      <c r="B6" s="1735"/>
      <c r="C6" s="2071"/>
      <c r="D6" s="2071"/>
      <c r="E6" s="2071"/>
      <c r="F6" s="2071"/>
      <c r="G6" s="1736"/>
      <c r="H6" s="2071"/>
      <c r="I6" s="2071"/>
      <c r="J6" s="1736"/>
      <c r="K6" s="2071"/>
      <c r="L6" s="1926"/>
      <c r="M6" s="1926"/>
      <c r="N6" s="1926"/>
      <c r="O6" s="1926"/>
      <c r="P6" s="1926"/>
      <c r="Q6" s="1926"/>
      <c r="R6" s="1926"/>
      <c r="S6" s="2071"/>
      <c r="T6" s="2071"/>
      <c r="U6" s="2071"/>
      <c r="V6" s="2071"/>
      <c r="W6" s="2071"/>
      <c r="X6" s="2071"/>
      <c r="Y6" s="2071"/>
      <c r="Z6" s="1748"/>
      <c r="AA6" s="1748"/>
      <c r="AB6" s="2071"/>
      <c r="AC6" s="2071"/>
      <c r="AD6" s="2071"/>
      <c r="AE6" s="2071"/>
      <c r="AF6" s="1735"/>
      <c r="AG6" s="1924"/>
      <c r="AH6" s="1924"/>
      <c r="AI6" s="1924"/>
      <c r="AJ6" s="1924"/>
      <c r="AK6" s="1924"/>
      <c r="AL6" s="1924" t="s">
        <v>968</v>
      </c>
      <c r="AM6" s="1924"/>
      <c r="AN6" s="1924"/>
      <c r="AO6" s="1924"/>
      <c r="AP6" s="1924"/>
      <c r="AQ6" s="1924"/>
      <c r="AR6" s="1924"/>
      <c r="AS6" s="1924"/>
      <c r="AT6" s="1932"/>
      <c r="AU6" s="1932"/>
      <c r="AV6" s="2219"/>
      <c r="AW6" s="1924"/>
      <c r="AX6" s="1936">
        <v>40</v>
      </c>
      <c r="AY6" s="1938"/>
      <c r="AZ6" s="2219" t="s">
        <v>140</v>
      </c>
      <c r="BA6" s="1924"/>
      <c r="BB6" s="1936">
        <v>160</v>
      </c>
      <c r="BC6" s="1938"/>
      <c r="BD6" s="2219" t="s">
        <v>93</v>
      </c>
      <c r="BE6" s="1924"/>
      <c r="BF6" s="1981"/>
    </row>
    <row r="7" spans="2:64" s="1734" customFormat="1" ht="6.75" customHeight="1">
      <c r="B7" s="1735"/>
      <c r="C7" s="2071"/>
      <c r="D7" s="2071"/>
      <c r="E7" s="2071"/>
      <c r="F7" s="2071"/>
      <c r="G7" s="1736"/>
      <c r="H7" s="2071"/>
      <c r="I7" s="2071"/>
      <c r="J7" s="1736"/>
      <c r="K7" s="2071"/>
      <c r="L7" s="1926"/>
      <c r="M7" s="1926"/>
      <c r="N7" s="1926"/>
      <c r="O7" s="1926"/>
      <c r="P7" s="1926"/>
      <c r="Q7" s="1926"/>
      <c r="R7" s="1926"/>
      <c r="S7" s="2071"/>
      <c r="T7" s="2071"/>
      <c r="U7" s="2071"/>
      <c r="V7" s="2071"/>
      <c r="W7" s="2071"/>
      <c r="X7" s="2071"/>
      <c r="Y7" s="2071"/>
      <c r="Z7" s="1748"/>
      <c r="AA7" s="1748"/>
      <c r="AB7" s="2071"/>
      <c r="AC7" s="2071"/>
      <c r="AD7" s="2071"/>
      <c r="AE7" s="2071"/>
      <c r="AF7" s="1735"/>
      <c r="AG7" s="1924"/>
      <c r="AH7" s="1924"/>
      <c r="AI7" s="1924"/>
      <c r="AJ7" s="1924"/>
      <c r="AK7" s="1924"/>
      <c r="AL7" s="1924"/>
      <c r="AM7" s="1924"/>
      <c r="AN7" s="1924"/>
      <c r="AO7" s="1924"/>
      <c r="AP7" s="1924"/>
      <c r="AQ7" s="1924"/>
      <c r="AR7" s="1924"/>
      <c r="AS7" s="1924"/>
      <c r="AT7" s="1924"/>
      <c r="AU7" s="1733"/>
      <c r="AV7" s="1733"/>
      <c r="AW7" s="1733"/>
      <c r="AX7" s="1733"/>
      <c r="AY7" s="1733"/>
      <c r="AZ7" s="1733"/>
      <c r="BA7" s="1733"/>
      <c r="BB7" s="1733"/>
      <c r="BC7" s="1733"/>
      <c r="BD7" s="1733"/>
      <c r="BE7" s="1981"/>
      <c r="BF7" s="1981"/>
    </row>
    <row r="8" spans="2:64" s="1734" customFormat="1" ht="20.25" customHeight="1">
      <c r="B8" s="1749"/>
      <c r="C8" s="1749"/>
      <c r="D8" s="1749"/>
      <c r="E8" s="1749"/>
      <c r="F8" s="1749"/>
      <c r="G8" s="1796"/>
      <c r="H8" s="1796"/>
      <c r="I8" s="1796"/>
      <c r="J8" s="1749"/>
      <c r="K8" s="1749"/>
      <c r="L8" s="1796"/>
      <c r="M8" s="1796"/>
      <c r="N8" s="1796"/>
      <c r="O8" s="1749"/>
      <c r="P8" s="1796"/>
      <c r="Q8" s="1796"/>
      <c r="R8" s="1796"/>
      <c r="S8" s="2179"/>
      <c r="T8" s="2188"/>
      <c r="U8" s="2188"/>
      <c r="V8" s="1737"/>
      <c r="W8" s="1735"/>
      <c r="X8" s="1735"/>
      <c r="Y8" s="1735"/>
      <c r="Z8" s="1748"/>
      <c r="AA8" s="1928"/>
      <c r="AB8" s="1736"/>
      <c r="AC8" s="1748"/>
      <c r="AD8" s="1748"/>
      <c r="AE8" s="1748"/>
      <c r="AF8" s="2209"/>
      <c r="AG8" s="1925"/>
      <c r="AH8" s="1925"/>
      <c r="AI8" s="1925"/>
      <c r="AJ8" s="1747"/>
      <c r="AK8" s="1926"/>
      <c r="AL8" s="1928"/>
      <c r="AM8" s="1928"/>
      <c r="AN8" s="1736"/>
      <c r="AO8" s="1932"/>
      <c r="AP8" s="1932"/>
      <c r="AQ8" s="1932"/>
      <c r="AR8" s="1935"/>
      <c r="AS8" s="1935"/>
      <c r="AT8" s="1924"/>
      <c r="AU8" s="2221"/>
      <c r="AV8" s="2221"/>
      <c r="AW8" s="2231"/>
      <c r="AX8" s="1733"/>
      <c r="AY8" s="1733" t="s">
        <v>623</v>
      </c>
      <c r="AZ8" s="1733"/>
      <c r="BA8" s="1733"/>
      <c r="BB8" s="2281">
        <f>DAY(EOMONTH(DATE(AC2,AG2,1),0))</f>
        <v>30</v>
      </c>
      <c r="BC8" s="2292"/>
      <c r="BD8" s="1733" t="s">
        <v>798</v>
      </c>
      <c r="BE8" s="1733"/>
      <c r="BF8" s="1733"/>
      <c r="BJ8" s="1828"/>
      <c r="BK8" s="1828"/>
      <c r="BL8" s="1828"/>
    </row>
    <row r="9" spans="2:64" s="1734" customFormat="1" ht="6" customHeight="1">
      <c r="B9" s="2056"/>
      <c r="C9" s="2056"/>
      <c r="D9" s="2056"/>
      <c r="E9" s="2056"/>
      <c r="F9" s="2056"/>
      <c r="G9" s="1749"/>
      <c r="H9" s="1796"/>
      <c r="I9" s="1932"/>
      <c r="J9" s="1932"/>
      <c r="K9" s="2056"/>
      <c r="L9" s="1749"/>
      <c r="M9" s="1796"/>
      <c r="N9" s="1932"/>
      <c r="O9" s="1932"/>
      <c r="P9" s="1749"/>
      <c r="Q9" s="1932"/>
      <c r="R9" s="2056"/>
      <c r="S9" s="1932"/>
      <c r="T9" s="1932"/>
      <c r="U9" s="1932"/>
      <c r="V9" s="1932"/>
      <c r="W9" s="1735"/>
      <c r="X9" s="1735"/>
      <c r="Y9" s="1735"/>
      <c r="Z9" s="2071"/>
      <c r="AA9" s="1747"/>
      <c r="AB9" s="1747"/>
      <c r="AC9" s="2071"/>
      <c r="AD9" s="2071"/>
      <c r="AE9" s="2071"/>
      <c r="AF9" s="2210"/>
      <c r="AG9" s="1748"/>
      <c r="AH9" s="1747"/>
      <c r="AI9" s="2071"/>
      <c r="AJ9" s="1925"/>
      <c r="AK9" s="1747"/>
      <c r="AL9" s="1747"/>
      <c r="AM9" s="1747"/>
      <c r="AN9" s="1747"/>
      <c r="AO9" s="2071"/>
      <c r="AP9" s="1924"/>
      <c r="AQ9" s="2218"/>
      <c r="AR9" s="2218"/>
      <c r="AS9" s="2218"/>
      <c r="AT9" s="1924"/>
      <c r="AU9" s="1733"/>
      <c r="AV9" s="1733"/>
      <c r="AW9" s="1733"/>
      <c r="AX9" s="1733"/>
      <c r="AY9" s="1733"/>
      <c r="AZ9" s="1733"/>
      <c r="BA9" s="1733"/>
      <c r="BB9" s="1733"/>
      <c r="BC9" s="1733"/>
      <c r="BD9" s="1733"/>
      <c r="BE9" s="1733"/>
      <c r="BF9" s="1733"/>
      <c r="BJ9" s="1828"/>
      <c r="BK9" s="1828"/>
      <c r="BL9" s="1828"/>
    </row>
    <row r="10" spans="2:64" s="1734" customFormat="1" ht="21">
      <c r="B10" s="1749"/>
      <c r="C10" s="1749"/>
      <c r="D10" s="1749"/>
      <c r="E10" s="1749"/>
      <c r="F10" s="1749"/>
      <c r="G10" s="1796"/>
      <c r="H10" s="1796"/>
      <c r="I10" s="1796"/>
      <c r="J10" s="1749"/>
      <c r="K10" s="1749"/>
      <c r="L10" s="1796"/>
      <c r="M10" s="1796"/>
      <c r="N10" s="1796"/>
      <c r="O10" s="1749"/>
      <c r="P10" s="1796"/>
      <c r="Q10" s="1796"/>
      <c r="R10" s="1796"/>
      <c r="S10" s="2179"/>
      <c r="T10" s="2188"/>
      <c r="U10" s="2188"/>
      <c r="V10" s="1737"/>
      <c r="W10" s="1735"/>
      <c r="X10" s="1735"/>
      <c r="Y10" s="1735"/>
      <c r="Z10" s="1748"/>
      <c r="AA10" s="1928"/>
      <c r="AB10" s="1736"/>
      <c r="AC10" s="1748"/>
      <c r="AD10" s="1748"/>
      <c r="AE10" s="1748"/>
      <c r="AF10" s="2210"/>
      <c r="AG10" s="1925"/>
      <c r="AH10" s="1925"/>
      <c r="AI10" s="1925"/>
      <c r="AJ10" s="1747"/>
      <c r="AK10" s="1926"/>
      <c r="AL10" s="1928"/>
      <c r="AM10" s="1924"/>
      <c r="AN10" s="1924"/>
      <c r="AO10" s="2213"/>
      <c r="AP10" s="2213"/>
      <c r="AQ10" s="2213"/>
      <c r="AR10" s="2219"/>
      <c r="AS10" s="2218"/>
      <c r="AT10" s="2218"/>
      <c r="AU10" s="2222"/>
      <c r="AV10" s="2226"/>
      <c r="AW10" s="2226"/>
      <c r="AX10" s="2236"/>
      <c r="AY10" s="2236"/>
      <c r="AZ10" s="1981" t="s">
        <v>862</v>
      </c>
      <c r="BA10" s="2226"/>
      <c r="BB10" s="1936">
        <v>1</v>
      </c>
      <c r="BC10" s="2293"/>
      <c r="BD10" s="1938"/>
      <c r="BE10" s="2300" t="s">
        <v>434</v>
      </c>
      <c r="BF10" s="1733"/>
      <c r="BJ10" s="1828"/>
      <c r="BK10" s="1828"/>
      <c r="BL10" s="1828"/>
    </row>
    <row r="11" spans="2:64" s="1734" customFormat="1" ht="6" customHeight="1">
      <c r="B11" s="2056"/>
      <c r="C11" s="2056"/>
      <c r="D11" s="2056"/>
      <c r="E11" s="2056"/>
      <c r="F11" s="2093"/>
      <c r="G11" s="2056"/>
      <c r="H11" s="2056"/>
      <c r="I11" s="2056"/>
      <c r="J11" s="2056"/>
      <c r="K11" s="1749"/>
      <c r="L11" s="1796"/>
      <c r="M11" s="1932"/>
      <c r="N11" s="1932"/>
      <c r="O11" s="1749"/>
      <c r="P11" s="1932"/>
      <c r="Q11" s="2056"/>
      <c r="R11" s="1932"/>
      <c r="S11" s="1932"/>
      <c r="T11" s="1932"/>
      <c r="U11" s="1932"/>
      <c r="V11" s="2093"/>
      <c r="W11" s="1735"/>
      <c r="X11" s="1735"/>
      <c r="Y11" s="1735"/>
      <c r="Z11" s="2071"/>
      <c r="AA11" s="1747"/>
      <c r="AB11" s="1747"/>
      <c r="AC11" s="2071"/>
      <c r="AD11" s="2071"/>
      <c r="AE11" s="2071"/>
      <c r="AF11" s="2210"/>
      <c r="AG11" s="1748"/>
      <c r="AH11" s="1925"/>
      <c r="AI11" s="1747"/>
      <c r="AJ11" s="1925"/>
      <c r="AK11" s="1747"/>
      <c r="AL11" s="1747"/>
      <c r="AM11" s="1747"/>
      <c r="AN11" s="1747"/>
      <c r="AO11" s="2056"/>
      <c r="AP11" s="2056"/>
      <c r="AQ11" s="1749"/>
      <c r="AR11" s="2220"/>
      <c r="AS11" s="2218"/>
      <c r="AT11" s="2218"/>
      <c r="AU11" s="2222"/>
      <c r="AV11" s="2226"/>
      <c r="AW11" s="2226"/>
      <c r="AX11" s="2236"/>
      <c r="AY11" s="2236"/>
      <c r="AZ11" s="2226"/>
      <c r="BA11" s="2226"/>
      <c r="BB11" s="2237"/>
      <c r="BC11" s="2237"/>
      <c r="BD11" s="2237"/>
      <c r="BE11" s="2300"/>
      <c r="BF11" s="1733"/>
      <c r="BJ11" s="1828"/>
      <c r="BK11" s="1828"/>
      <c r="BL11" s="1828"/>
    </row>
    <row r="12" spans="2:64" s="1734" customFormat="1" ht="20.25" customHeight="1">
      <c r="B12" s="2057"/>
      <c r="C12" s="2057"/>
      <c r="D12" s="2057"/>
      <c r="E12" s="2057"/>
      <c r="F12" s="2057"/>
      <c r="G12" s="2057"/>
      <c r="H12" s="2057"/>
      <c r="I12" s="2057"/>
      <c r="J12" s="2057"/>
      <c r="K12" s="2057"/>
      <c r="L12" s="2057"/>
      <c r="M12" s="2057"/>
      <c r="N12" s="2057"/>
      <c r="O12" s="2057"/>
      <c r="P12" s="2057"/>
      <c r="Q12" s="2057"/>
      <c r="R12" s="2057"/>
      <c r="S12" s="2057"/>
      <c r="T12" s="2057"/>
      <c r="U12" s="2057"/>
      <c r="V12" s="2057"/>
      <c r="W12" s="1735"/>
      <c r="X12" s="1735"/>
      <c r="Y12" s="1735"/>
      <c r="Z12" s="1749"/>
      <c r="AA12" s="2207"/>
      <c r="AB12" s="2207"/>
      <c r="AC12" s="1749"/>
      <c r="AD12" s="1748"/>
      <c r="AE12" s="1748"/>
      <c r="AF12" s="2209"/>
      <c r="AG12" s="1736"/>
      <c r="AH12" s="1925"/>
      <c r="AI12" s="1747"/>
      <c r="AJ12" s="1925"/>
      <c r="AK12" s="1747"/>
      <c r="AL12" s="1747"/>
      <c r="AM12" s="1747"/>
      <c r="AN12" s="1747"/>
      <c r="AO12" s="2214"/>
      <c r="AP12" s="2214"/>
      <c r="AQ12" s="2214"/>
      <c r="AR12" s="2219"/>
      <c r="AS12" s="2218"/>
      <c r="AT12" s="2218"/>
      <c r="AU12" s="2222"/>
      <c r="AV12" s="2226"/>
      <c r="AW12" s="2226"/>
      <c r="AX12" s="2236"/>
      <c r="AY12" s="2236"/>
      <c r="AZ12" s="2226"/>
      <c r="BA12" s="2226"/>
      <c r="BB12" s="1936">
        <v>1</v>
      </c>
      <c r="BC12" s="2293"/>
      <c r="BD12" s="1938"/>
      <c r="BE12" s="2301" t="s">
        <v>506</v>
      </c>
      <c r="BF12" s="1733"/>
      <c r="BJ12" s="1828"/>
      <c r="BK12" s="1828"/>
      <c r="BL12" s="1828"/>
    </row>
    <row r="13" spans="2:64" s="1734" customFormat="1" ht="6.75" customHeight="1">
      <c r="B13" s="2057"/>
      <c r="C13" s="2057"/>
      <c r="D13" s="2057"/>
      <c r="E13" s="2057"/>
      <c r="F13" s="2057"/>
      <c r="G13" s="2057"/>
      <c r="H13" s="2057"/>
      <c r="I13" s="2057"/>
      <c r="J13" s="2057"/>
      <c r="K13" s="2057"/>
      <c r="L13" s="2057"/>
      <c r="M13" s="2057"/>
      <c r="N13" s="2057"/>
      <c r="O13" s="2057"/>
      <c r="P13" s="2057"/>
      <c r="Q13" s="2057"/>
      <c r="R13" s="2057"/>
      <c r="S13" s="2057"/>
      <c r="T13" s="2057"/>
      <c r="U13" s="2057"/>
      <c r="V13" s="2057"/>
      <c r="W13" s="1735"/>
      <c r="X13" s="1735"/>
      <c r="Y13" s="1735"/>
      <c r="Z13" s="1796"/>
      <c r="AA13" s="2208"/>
      <c r="AB13" s="2208"/>
      <c r="AC13" s="1796"/>
      <c r="AD13" s="1925"/>
      <c r="AE13" s="1925"/>
      <c r="AF13" s="2210"/>
      <c r="AG13" s="1924"/>
      <c r="AH13" s="1924"/>
      <c r="AI13" s="1924"/>
      <c r="AJ13" s="1924"/>
      <c r="AK13" s="1924"/>
      <c r="AL13" s="1924"/>
      <c r="AM13" s="1924"/>
      <c r="AN13" s="1924"/>
      <c r="AO13" s="2056"/>
      <c r="AP13" s="2056"/>
      <c r="AQ13" s="2056"/>
      <c r="AR13" s="1924"/>
      <c r="AS13" s="2218"/>
      <c r="AT13" s="2218"/>
      <c r="AU13" s="2222"/>
      <c r="AV13" s="2226"/>
      <c r="AW13" s="2226"/>
      <c r="AX13" s="2236"/>
      <c r="AY13" s="2236"/>
      <c r="AZ13" s="2226"/>
      <c r="BA13" s="2226"/>
      <c r="BB13" s="2237"/>
      <c r="BC13" s="2237"/>
      <c r="BD13" s="2237"/>
      <c r="BE13" s="2300"/>
      <c r="BF13" s="1733"/>
      <c r="BJ13" s="1828"/>
      <c r="BK13" s="1828"/>
      <c r="BL13" s="1828"/>
    </row>
    <row r="14" spans="2:64" s="1734" customFormat="1" ht="21">
      <c r="B14" s="2057"/>
      <c r="C14" s="2057"/>
      <c r="D14" s="2057"/>
      <c r="E14" s="2057"/>
      <c r="F14" s="2057"/>
      <c r="G14" s="2057"/>
      <c r="H14" s="2057"/>
      <c r="I14" s="2057"/>
      <c r="J14" s="2057"/>
      <c r="K14" s="2057"/>
      <c r="L14" s="2057"/>
      <c r="M14" s="2057"/>
      <c r="N14" s="2057"/>
      <c r="O14" s="2057"/>
      <c r="P14" s="2057"/>
      <c r="Q14" s="2057"/>
      <c r="R14" s="2057"/>
      <c r="S14" s="2057"/>
      <c r="T14" s="2057"/>
      <c r="U14" s="2057"/>
      <c r="V14" s="2057"/>
      <c r="W14" s="1735"/>
      <c r="X14" s="1735"/>
      <c r="Y14" s="1735"/>
      <c r="Z14" s="1749"/>
      <c r="AA14" s="2207"/>
      <c r="AB14" s="2207"/>
      <c r="AC14" s="1749"/>
      <c r="AD14" s="1748"/>
      <c r="AE14" s="1748"/>
      <c r="AF14" s="2210"/>
      <c r="AG14" s="1924"/>
      <c r="AH14" s="1924"/>
      <c r="AI14" s="1924"/>
      <c r="AJ14" s="1924"/>
      <c r="AK14" s="1924"/>
      <c r="AL14" s="1924"/>
      <c r="AM14" s="1924"/>
      <c r="AN14" s="1924"/>
      <c r="AO14" s="1932"/>
      <c r="AP14" s="1932"/>
      <c r="AQ14" s="1932"/>
      <c r="AR14" s="1924"/>
      <c r="AS14" s="2218"/>
      <c r="AT14" s="1982" t="s">
        <v>974</v>
      </c>
      <c r="AU14" s="2223"/>
      <c r="AV14" s="2227"/>
      <c r="AW14" s="2232"/>
      <c r="AX14" s="2237" t="s">
        <v>363</v>
      </c>
      <c r="AY14" s="2223"/>
      <c r="AZ14" s="2227"/>
      <c r="BA14" s="2232"/>
      <c r="BB14" s="2282" t="s">
        <v>483</v>
      </c>
      <c r="BC14" s="2294">
        <f>(AY14-AU14)*24</f>
        <v>0</v>
      </c>
      <c r="BD14" s="2299"/>
      <c r="BE14" s="2302" t="s">
        <v>977</v>
      </c>
      <c r="BF14" s="2237"/>
      <c r="BJ14" s="1828"/>
      <c r="BK14" s="1828"/>
      <c r="BL14" s="1828"/>
    </row>
    <row r="15" spans="2:64" s="1734" customFormat="1" ht="6.75" customHeight="1">
      <c r="B15" s="1735"/>
      <c r="C15" s="1935"/>
      <c r="D15" s="1935"/>
      <c r="E15" s="1935"/>
      <c r="F15" s="1935"/>
      <c r="G15" s="2071"/>
      <c r="H15" s="2071"/>
      <c r="I15" s="1926"/>
      <c r="J15" s="1748"/>
      <c r="K15" s="1925"/>
      <c r="L15" s="1747"/>
      <c r="M15" s="1747"/>
      <c r="N15" s="1748"/>
      <c r="O15" s="1747"/>
      <c r="P15" s="2071"/>
      <c r="Q15" s="1925"/>
      <c r="R15" s="1747"/>
      <c r="S15" s="1747"/>
      <c r="T15" s="1747"/>
      <c r="U15" s="1747"/>
      <c r="V15" s="2071"/>
      <c r="W15" s="1926"/>
      <c r="X15" s="1748"/>
      <c r="Y15" s="1748"/>
      <c r="Z15" s="1736"/>
      <c r="AA15" s="1748"/>
      <c r="AB15" s="1926"/>
      <c r="AC15" s="1748"/>
      <c r="AD15" s="1925"/>
      <c r="AE15" s="1747"/>
      <c r="AF15" s="2210"/>
      <c r="AG15" s="2209"/>
      <c r="AH15" s="2211"/>
      <c r="AI15" s="2210"/>
      <c r="AJ15" s="2211"/>
      <c r="AK15" s="2210"/>
      <c r="AL15" s="2210"/>
      <c r="AM15" s="2210"/>
      <c r="AN15" s="2210"/>
      <c r="AO15" s="2215"/>
      <c r="AP15" s="1735"/>
      <c r="AQ15" s="1907"/>
      <c r="AR15" s="1907"/>
      <c r="AS15" s="1907"/>
      <c r="AT15" s="1907"/>
      <c r="AU15" s="1920"/>
      <c r="AV15" s="2228"/>
      <c r="AW15" s="2228"/>
      <c r="AX15" s="2238"/>
      <c r="AY15" s="2238"/>
      <c r="AZ15" s="2228"/>
      <c r="BA15" s="2228"/>
      <c r="BB15" s="2283"/>
      <c r="BC15" s="2283"/>
      <c r="BD15" s="2283"/>
      <c r="BE15" s="2303"/>
      <c r="BJ15" s="1828"/>
      <c r="BK15" s="1828"/>
      <c r="BL15" s="1828"/>
    </row>
    <row r="16" spans="2:64" ht="8.4" customHeight="1">
      <c r="B16" s="1738"/>
      <c r="C16" s="1750"/>
      <c r="D16" s="1750"/>
      <c r="E16" s="1750"/>
      <c r="F16" s="1750"/>
      <c r="G16" s="1750"/>
      <c r="H16" s="1738"/>
      <c r="I16" s="1738"/>
      <c r="J16" s="1738"/>
      <c r="K16" s="1738"/>
      <c r="L16" s="1738"/>
      <c r="M16" s="1738"/>
      <c r="N16" s="1738"/>
      <c r="O16" s="1738"/>
      <c r="P16" s="1738"/>
      <c r="Q16" s="1738"/>
      <c r="R16" s="1738"/>
      <c r="S16" s="1738"/>
      <c r="T16" s="1738"/>
      <c r="U16" s="1738"/>
      <c r="V16" s="1738"/>
      <c r="W16" s="1738"/>
      <c r="X16" s="1750"/>
      <c r="Y16" s="1738"/>
      <c r="Z16" s="1738"/>
      <c r="AA16" s="1738"/>
      <c r="AB16" s="1738"/>
      <c r="AC16" s="1738"/>
      <c r="AD16" s="1738"/>
      <c r="AE16" s="1738"/>
      <c r="AF16" s="1738"/>
      <c r="AG16" s="1738"/>
      <c r="AH16" s="1738"/>
      <c r="AI16" s="1738"/>
      <c r="AJ16" s="1738"/>
      <c r="AK16" s="1738"/>
      <c r="AL16" s="1738"/>
      <c r="AM16" s="1738"/>
      <c r="AN16" s="1750"/>
      <c r="AO16" s="1738"/>
      <c r="AP16" s="1738"/>
      <c r="AQ16" s="1738"/>
      <c r="AR16" s="1738"/>
      <c r="AS16" s="1738"/>
      <c r="AT16" s="1738"/>
      <c r="BE16" s="1991"/>
      <c r="BF16" s="1991"/>
      <c r="BG16" s="1991"/>
    </row>
    <row r="17" spans="2:58" ht="20.25" customHeight="1">
      <c r="B17" s="2058" t="s">
        <v>504</v>
      </c>
      <c r="C17" s="1751" t="s">
        <v>519</v>
      </c>
      <c r="D17" s="1819"/>
      <c r="E17" s="1762"/>
      <c r="F17" s="1762"/>
      <c r="G17" s="2099" t="s">
        <v>707</v>
      </c>
      <c r="H17" s="1770" t="s">
        <v>417</v>
      </c>
      <c r="I17" s="1819"/>
      <c r="J17" s="1819"/>
      <c r="K17" s="1762"/>
      <c r="L17" s="1770" t="s">
        <v>959</v>
      </c>
      <c r="M17" s="1819"/>
      <c r="N17" s="1819"/>
      <c r="O17" s="1983"/>
      <c r="P17" s="1956"/>
      <c r="Q17" s="2160"/>
      <c r="R17" s="1947"/>
      <c r="S17" s="2180" t="s">
        <v>967</v>
      </c>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233"/>
      <c r="AX17" s="2239" t="str">
        <f>IF(BB3="４週","(11) 1～4週目の勤務時間数合計","(11) 1か月の勤務時間数   合計")</f>
        <v>(11) 1～4週目の勤務時間数合計</v>
      </c>
      <c r="AY17" s="2251"/>
      <c r="AZ17" s="2262" t="s">
        <v>412</v>
      </c>
      <c r="BA17" s="2270"/>
      <c r="BB17" s="2284" t="s">
        <v>976</v>
      </c>
      <c r="BC17" s="2295"/>
      <c r="BD17" s="2295"/>
      <c r="BE17" s="2295"/>
      <c r="BF17" s="2304"/>
    </row>
    <row r="18" spans="2:58" ht="20.25" customHeight="1">
      <c r="B18" s="2059"/>
      <c r="C18" s="1752"/>
      <c r="D18" s="1820"/>
      <c r="E18" s="1763"/>
      <c r="F18" s="1763"/>
      <c r="G18" s="2100"/>
      <c r="H18" s="1771"/>
      <c r="I18" s="1820"/>
      <c r="J18" s="1820"/>
      <c r="K18" s="1763"/>
      <c r="L18" s="1771"/>
      <c r="M18" s="1820"/>
      <c r="N18" s="1820"/>
      <c r="O18" s="1984"/>
      <c r="P18" s="1957"/>
      <c r="Q18" s="1842"/>
      <c r="R18" s="1948"/>
      <c r="S18" s="1915" t="s">
        <v>775</v>
      </c>
      <c r="T18" s="1881"/>
      <c r="U18" s="1881"/>
      <c r="V18" s="1881"/>
      <c r="W18" s="1881"/>
      <c r="X18" s="1881"/>
      <c r="Y18" s="1908"/>
      <c r="Z18" s="1915" t="s">
        <v>784</v>
      </c>
      <c r="AA18" s="1881"/>
      <c r="AB18" s="1881"/>
      <c r="AC18" s="1881"/>
      <c r="AD18" s="1881"/>
      <c r="AE18" s="1881"/>
      <c r="AF18" s="1908"/>
      <c r="AG18" s="1915" t="s">
        <v>789</v>
      </c>
      <c r="AH18" s="1881"/>
      <c r="AI18" s="1881"/>
      <c r="AJ18" s="1881"/>
      <c r="AK18" s="1881"/>
      <c r="AL18" s="1881"/>
      <c r="AM18" s="1908"/>
      <c r="AN18" s="1915" t="s">
        <v>551</v>
      </c>
      <c r="AO18" s="1881"/>
      <c r="AP18" s="1881"/>
      <c r="AQ18" s="1881"/>
      <c r="AR18" s="1881"/>
      <c r="AS18" s="1881"/>
      <c r="AT18" s="1908"/>
      <c r="AU18" s="2224" t="s">
        <v>71</v>
      </c>
      <c r="AV18" s="2229"/>
      <c r="AW18" s="2234"/>
      <c r="AX18" s="2240"/>
      <c r="AY18" s="2252"/>
      <c r="AZ18" s="2263"/>
      <c r="BA18" s="2271"/>
      <c r="BB18" s="2069"/>
      <c r="BC18" s="2082"/>
      <c r="BD18" s="2082"/>
      <c r="BE18" s="2082"/>
      <c r="BF18" s="2129"/>
    </row>
    <row r="19" spans="2:58" ht="20.25" customHeight="1">
      <c r="B19" s="2059"/>
      <c r="C19" s="1752"/>
      <c r="D19" s="1820"/>
      <c r="E19" s="1763"/>
      <c r="F19" s="1763"/>
      <c r="G19" s="2100"/>
      <c r="H19" s="1771"/>
      <c r="I19" s="1820"/>
      <c r="J19" s="1820"/>
      <c r="K19" s="1763"/>
      <c r="L19" s="1771"/>
      <c r="M19" s="1820"/>
      <c r="N19" s="1820"/>
      <c r="O19" s="1984"/>
      <c r="P19" s="1957"/>
      <c r="Q19" s="1842"/>
      <c r="R19" s="1948"/>
      <c r="S19" s="1916">
        <v>1</v>
      </c>
      <c r="T19" s="1813">
        <v>2</v>
      </c>
      <c r="U19" s="1813">
        <v>3</v>
      </c>
      <c r="V19" s="1813">
        <v>4</v>
      </c>
      <c r="W19" s="1813">
        <v>5</v>
      </c>
      <c r="X19" s="1813">
        <v>6</v>
      </c>
      <c r="Y19" s="1909">
        <v>7</v>
      </c>
      <c r="Z19" s="1916">
        <v>8</v>
      </c>
      <c r="AA19" s="1813">
        <v>9</v>
      </c>
      <c r="AB19" s="1813">
        <v>10</v>
      </c>
      <c r="AC19" s="1813">
        <v>11</v>
      </c>
      <c r="AD19" s="1813">
        <v>12</v>
      </c>
      <c r="AE19" s="1813">
        <v>13</v>
      </c>
      <c r="AF19" s="1909">
        <v>14</v>
      </c>
      <c r="AG19" s="1882">
        <v>15</v>
      </c>
      <c r="AH19" s="1813">
        <v>16</v>
      </c>
      <c r="AI19" s="1813">
        <v>17</v>
      </c>
      <c r="AJ19" s="1813">
        <v>18</v>
      </c>
      <c r="AK19" s="1813">
        <v>19</v>
      </c>
      <c r="AL19" s="1813">
        <v>20</v>
      </c>
      <c r="AM19" s="1909">
        <v>21</v>
      </c>
      <c r="AN19" s="1916">
        <v>22</v>
      </c>
      <c r="AO19" s="1813">
        <v>23</v>
      </c>
      <c r="AP19" s="1813">
        <v>24</v>
      </c>
      <c r="AQ19" s="1813">
        <v>25</v>
      </c>
      <c r="AR19" s="1813">
        <v>26</v>
      </c>
      <c r="AS19" s="1813">
        <v>27</v>
      </c>
      <c r="AT19" s="1909">
        <v>28</v>
      </c>
      <c r="AU19" s="1916" t="str">
        <f>IF($BB$3="暦月",IF(DAY(DATE($AC$2,$AG$2,29))=29,29,""),"")</f>
        <v/>
      </c>
      <c r="AV19" s="1813" t="str">
        <f>IF($BB$3="暦月",IF(DAY(DATE($AC$2,$AG$2,30))=30,30,""),"")</f>
        <v/>
      </c>
      <c r="AW19" s="1909" t="str">
        <f>IF($BB$3="暦月",IF(DAY(DATE($AC$2,$AG$2,31))=31,31,""),"")</f>
        <v/>
      </c>
      <c r="AX19" s="2240"/>
      <c r="AY19" s="2252"/>
      <c r="AZ19" s="2263"/>
      <c r="BA19" s="2271"/>
      <c r="BB19" s="2069"/>
      <c r="BC19" s="2082"/>
      <c r="BD19" s="2082"/>
      <c r="BE19" s="2082"/>
      <c r="BF19" s="2129"/>
    </row>
    <row r="20" spans="2:58" ht="20.25" hidden="1" customHeight="1">
      <c r="B20" s="2059"/>
      <c r="C20" s="1752"/>
      <c r="D20" s="1820"/>
      <c r="E20" s="1763"/>
      <c r="F20" s="1763"/>
      <c r="G20" s="2100"/>
      <c r="H20" s="1771"/>
      <c r="I20" s="1820"/>
      <c r="J20" s="1820"/>
      <c r="K20" s="1763"/>
      <c r="L20" s="1771"/>
      <c r="M20" s="1820"/>
      <c r="N20" s="1820"/>
      <c r="O20" s="1984"/>
      <c r="P20" s="1957"/>
      <c r="Q20" s="1842"/>
      <c r="R20" s="1948"/>
      <c r="S20" s="1916">
        <f>WEEKDAY(DATE($AC$2,$AG$2,1))</f>
        <v>2</v>
      </c>
      <c r="T20" s="1813">
        <f>WEEKDAY(DATE($AC$2,$AG$2,2))</f>
        <v>3</v>
      </c>
      <c r="U20" s="1813">
        <f>WEEKDAY(DATE($AC$2,$AG$2,3))</f>
        <v>4</v>
      </c>
      <c r="V20" s="1813">
        <f>WEEKDAY(DATE($AC$2,$AG$2,4))</f>
        <v>5</v>
      </c>
      <c r="W20" s="1813">
        <f>WEEKDAY(DATE($AC$2,$AG$2,5))</f>
        <v>6</v>
      </c>
      <c r="X20" s="1813">
        <f>WEEKDAY(DATE($AC$2,$AG$2,6))</f>
        <v>7</v>
      </c>
      <c r="Y20" s="1909">
        <f>WEEKDAY(DATE($AC$2,$AG$2,7))</f>
        <v>1</v>
      </c>
      <c r="Z20" s="1916">
        <f>WEEKDAY(DATE($AC$2,$AG$2,8))</f>
        <v>2</v>
      </c>
      <c r="AA20" s="1813">
        <f>WEEKDAY(DATE($AC$2,$AG$2,9))</f>
        <v>3</v>
      </c>
      <c r="AB20" s="1813">
        <f>WEEKDAY(DATE($AC$2,$AG$2,10))</f>
        <v>4</v>
      </c>
      <c r="AC20" s="1813">
        <f>WEEKDAY(DATE($AC$2,$AG$2,11))</f>
        <v>5</v>
      </c>
      <c r="AD20" s="1813">
        <f>WEEKDAY(DATE($AC$2,$AG$2,12))</f>
        <v>6</v>
      </c>
      <c r="AE20" s="1813">
        <f>WEEKDAY(DATE($AC$2,$AG$2,13))</f>
        <v>7</v>
      </c>
      <c r="AF20" s="1909">
        <f>WEEKDAY(DATE($AC$2,$AG$2,14))</f>
        <v>1</v>
      </c>
      <c r="AG20" s="1916">
        <f>WEEKDAY(DATE($AC$2,$AG$2,15))</f>
        <v>2</v>
      </c>
      <c r="AH20" s="1813">
        <f>WEEKDAY(DATE($AC$2,$AG$2,16))</f>
        <v>3</v>
      </c>
      <c r="AI20" s="1813">
        <f>WEEKDAY(DATE($AC$2,$AG$2,17))</f>
        <v>4</v>
      </c>
      <c r="AJ20" s="1813">
        <f>WEEKDAY(DATE($AC$2,$AG$2,18))</f>
        <v>5</v>
      </c>
      <c r="AK20" s="1813">
        <f>WEEKDAY(DATE($AC$2,$AG$2,19))</f>
        <v>6</v>
      </c>
      <c r="AL20" s="1813">
        <f>WEEKDAY(DATE($AC$2,$AG$2,20))</f>
        <v>7</v>
      </c>
      <c r="AM20" s="1909">
        <f>WEEKDAY(DATE($AC$2,$AG$2,21))</f>
        <v>1</v>
      </c>
      <c r="AN20" s="1916">
        <f>WEEKDAY(DATE($AC$2,$AG$2,22))</f>
        <v>2</v>
      </c>
      <c r="AO20" s="1813">
        <f>WEEKDAY(DATE($AC$2,$AG$2,23))</f>
        <v>3</v>
      </c>
      <c r="AP20" s="1813">
        <f>WEEKDAY(DATE($AC$2,$AG$2,24))</f>
        <v>4</v>
      </c>
      <c r="AQ20" s="1813">
        <f>WEEKDAY(DATE($AC$2,$AG$2,25))</f>
        <v>5</v>
      </c>
      <c r="AR20" s="1813">
        <f>WEEKDAY(DATE($AC$2,$AG$2,26))</f>
        <v>6</v>
      </c>
      <c r="AS20" s="1813">
        <f>WEEKDAY(DATE($AC$2,$AG$2,27))</f>
        <v>7</v>
      </c>
      <c r="AT20" s="1909">
        <f>WEEKDAY(DATE($AC$2,$AG$2,28))</f>
        <v>1</v>
      </c>
      <c r="AU20" s="1916">
        <f>IF(AU19=29,WEEKDAY(DATE($AC$2,$AG$2,29)),0)</f>
        <v>0</v>
      </c>
      <c r="AV20" s="1813">
        <f>IF(AV19=30,WEEKDAY(DATE($AC$2,$AG$2,30)),0)</f>
        <v>0</v>
      </c>
      <c r="AW20" s="1909">
        <f>IF(AW19=31,WEEKDAY(DATE($AC$2,$AG$2,31)),0)</f>
        <v>0</v>
      </c>
      <c r="AX20" s="2240"/>
      <c r="AY20" s="2252"/>
      <c r="AZ20" s="2263"/>
      <c r="BA20" s="2271"/>
      <c r="BB20" s="2069"/>
      <c r="BC20" s="2082"/>
      <c r="BD20" s="2082"/>
      <c r="BE20" s="2082"/>
      <c r="BF20" s="2129"/>
    </row>
    <row r="21" spans="2:58" ht="22.5" customHeight="1">
      <c r="B21" s="1744"/>
      <c r="C21" s="1753"/>
      <c r="D21" s="1821"/>
      <c r="E21" s="1764"/>
      <c r="F21" s="1764"/>
      <c r="G21" s="2101"/>
      <c r="H21" s="1772"/>
      <c r="I21" s="1821"/>
      <c r="J21" s="1821"/>
      <c r="K21" s="1764"/>
      <c r="L21" s="1772"/>
      <c r="M21" s="1821"/>
      <c r="N21" s="1821"/>
      <c r="O21" s="1985"/>
      <c r="P21" s="1958"/>
      <c r="Q21" s="2161"/>
      <c r="R21" s="1949"/>
      <c r="S21" s="1917" t="str">
        <f t="shared" ref="S21:AT21" si="0">IF(S20=1,"日",IF(S20=2,"月",IF(S20=3,"火",IF(S20=4,"水",IF(S20=5,"木",IF(S20=6,"金","土"))))))</f>
        <v>月</v>
      </c>
      <c r="T21" s="1895" t="str">
        <f t="shared" si="0"/>
        <v>火</v>
      </c>
      <c r="U21" s="1895" t="str">
        <f t="shared" si="0"/>
        <v>水</v>
      </c>
      <c r="V21" s="1895" t="str">
        <f t="shared" si="0"/>
        <v>木</v>
      </c>
      <c r="W21" s="1895" t="str">
        <f t="shared" si="0"/>
        <v>金</v>
      </c>
      <c r="X21" s="1895" t="str">
        <f t="shared" si="0"/>
        <v>土</v>
      </c>
      <c r="Y21" s="1910" t="str">
        <f t="shared" si="0"/>
        <v>日</v>
      </c>
      <c r="Z21" s="1917" t="str">
        <f t="shared" si="0"/>
        <v>月</v>
      </c>
      <c r="AA21" s="1895" t="str">
        <f t="shared" si="0"/>
        <v>火</v>
      </c>
      <c r="AB21" s="1895" t="str">
        <f t="shared" si="0"/>
        <v>水</v>
      </c>
      <c r="AC21" s="1895" t="str">
        <f t="shared" si="0"/>
        <v>木</v>
      </c>
      <c r="AD21" s="1895" t="str">
        <f t="shared" si="0"/>
        <v>金</v>
      </c>
      <c r="AE21" s="1895" t="str">
        <f t="shared" si="0"/>
        <v>土</v>
      </c>
      <c r="AF21" s="1910" t="str">
        <f t="shared" si="0"/>
        <v>日</v>
      </c>
      <c r="AG21" s="1917" t="str">
        <f t="shared" si="0"/>
        <v>月</v>
      </c>
      <c r="AH21" s="1895" t="str">
        <f t="shared" si="0"/>
        <v>火</v>
      </c>
      <c r="AI21" s="1895" t="str">
        <f t="shared" si="0"/>
        <v>水</v>
      </c>
      <c r="AJ21" s="1895" t="str">
        <f t="shared" si="0"/>
        <v>木</v>
      </c>
      <c r="AK21" s="1895" t="str">
        <f t="shared" si="0"/>
        <v>金</v>
      </c>
      <c r="AL21" s="1895" t="str">
        <f t="shared" si="0"/>
        <v>土</v>
      </c>
      <c r="AM21" s="1910" t="str">
        <f t="shared" si="0"/>
        <v>日</v>
      </c>
      <c r="AN21" s="1917" t="str">
        <f t="shared" si="0"/>
        <v>月</v>
      </c>
      <c r="AO21" s="1895" t="str">
        <f t="shared" si="0"/>
        <v>火</v>
      </c>
      <c r="AP21" s="1895" t="str">
        <f t="shared" si="0"/>
        <v>水</v>
      </c>
      <c r="AQ21" s="1895" t="str">
        <f t="shared" si="0"/>
        <v>木</v>
      </c>
      <c r="AR21" s="1895" t="str">
        <f t="shared" si="0"/>
        <v>金</v>
      </c>
      <c r="AS21" s="1895" t="str">
        <f t="shared" si="0"/>
        <v>土</v>
      </c>
      <c r="AT21" s="1910" t="str">
        <f t="shared" si="0"/>
        <v>日</v>
      </c>
      <c r="AU21" s="1895" t="str">
        <f>IF(AU20=1,"日",IF(AU20=2,"月",IF(AU20=3,"火",IF(AU20=4,"水",IF(AU20=5,"木",IF(AU20=6,"金",IF(AU20=0,"","土")))))))</f>
        <v/>
      </c>
      <c r="AV21" s="1895" t="str">
        <f>IF(AV20=1,"日",IF(AV20=2,"月",IF(AV20=3,"火",IF(AV20=4,"水",IF(AV20=5,"木",IF(AV20=6,"金",IF(AV20=0,"","土")))))))</f>
        <v/>
      </c>
      <c r="AW21" s="1895" t="str">
        <f>IF(AW20=1,"日",IF(AW20=2,"月",IF(AW20=3,"火",IF(AW20=4,"水",IF(AW20=5,"木",IF(AW20=6,"金",IF(AW20=0,"","土")))))))</f>
        <v/>
      </c>
      <c r="AX21" s="2241"/>
      <c r="AY21" s="2253"/>
      <c r="AZ21" s="2264"/>
      <c r="BA21" s="2272"/>
      <c r="BB21" s="2070"/>
      <c r="BC21" s="2083"/>
      <c r="BD21" s="2083"/>
      <c r="BE21" s="2083"/>
      <c r="BF21" s="2130"/>
    </row>
    <row r="22" spans="2:58" ht="20.25" customHeight="1">
      <c r="B22" s="2060">
        <v>1</v>
      </c>
      <c r="C22" s="2072"/>
      <c r="D22" s="2085"/>
      <c r="E22" s="2089"/>
      <c r="F22" s="1800"/>
      <c r="G22" s="2102"/>
      <c r="H22" s="2112"/>
      <c r="I22" s="2120"/>
      <c r="J22" s="2120"/>
      <c r="K22" s="2123"/>
      <c r="L22" s="2131"/>
      <c r="M22" s="2140"/>
      <c r="N22" s="2140"/>
      <c r="O22" s="2149"/>
      <c r="P22" s="2154" t="s">
        <v>964</v>
      </c>
      <c r="Q22" s="2162"/>
      <c r="R22" s="2167"/>
      <c r="S22" s="1886"/>
      <c r="T22" s="1898"/>
      <c r="U22" s="1898"/>
      <c r="V22" s="1898"/>
      <c r="W22" s="1898"/>
      <c r="X22" s="1898"/>
      <c r="Y22" s="1913"/>
      <c r="Z22" s="1886"/>
      <c r="AA22" s="1898"/>
      <c r="AB22" s="1898"/>
      <c r="AC22" s="1898"/>
      <c r="AD22" s="1898"/>
      <c r="AE22" s="1898"/>
      <c r="AF22" s="1913"/>
      <c r="AG22" s="1886"/>
      <c r="AH22" s="1898"/>
      <c r="AI22" s="1898"/>
      <c r="AJ22" s="1898"/>
      <c r="AK22" s="1898"/>
      <c r="AL22" s="1898"/>
      <c r="AM22" s="1913"/>
      <c r="AN22" s="1886"/>
      <c r="AO22" s="1898"/>
      <c r="AP22" s="1898"/>
      <c r="AQ22" s="1898"/>
      <c r="AR22" s="1898"/>
      <c r="AS22" s="1898"/>
      <c r="AT22" s="1913"/>
      <c r="AU22" s="1886"/>
      <c r="AV22" s="1898"/>
      <c r="AW22" s="1898"/>
      <c r="AX22" s="2242"/>
      <c r="AY22" s="2254"/>
      <c r="AZ22" s="2265"/>
      <c r="BA22" s="2273"/>
      <c r="BB22" s="1970"/>
      <c r="BC22" s="1975"/>
      <c r="BD22" s="1975"/>
      <c r="BE22" s="1975"/>
      <c r="BF22" s="1986"/>
    </row>
    <row r="23" spans="2:58" ht="20.25" customHeight="1">
      <c r="B23" s="2061"/>
      <c r="C23" s="2073"/>
      <c r="D23" s="2086"/>
      <c r="E23" s="2090"/>
      <c r="F23" s="1801"/>
      <c r="G23" s="2103"/>
      <c r="H23" s="2113"/>
      <c r="I23" s="2121"/>
      <c r="J23" s="2121"/>
      <c r="K23" s="2124"/>
      <c r="L23" s="2132"/>
      <c r="M23" s="2141"/>
      <c r="N23" s="2141"/>
      <c r="O23" s="2150"/>
      <c r="P23" s="2155" t="s">
        <v>546</v>
      </c>
      <c r="Q23" s="2163"/>
      <c r="R23" s="2168"/>
      <c r="S23" s="2181" t="str">
        <f>IF(S22="","",VLOOKUP(S22,'シフト記号表（勤務時間帯）'!$C$6:$K$35,9,FALSE))</f>
        <v/>
      </c>
      <c r="T23" s="2190" t="str">
        <f>IF(T22="","",VLOOKUP(T22,'シフト記号表（勤務時間帯）'!$C$6:$K$35,9,FALSE))</f>
        <v/>
      </c>
      <c r="U23" s="2190" t="str">
        <f>IF(U22="","",VLOOKUP(U22,'シフト記号表（勤務時間帯）'!$C$6:$K$35,9,FALSE))</f>
        <v/>
      </c>
      <c r="V23" s="2190" t="str">
        <f>IF(V22="","",VLOOKUP(V22,'シフト記号表（勤務時間帯）'!$C$6:$K$35,9,FALSE))</f>
        <v/>
      </c>
      <c r="W23" s="2190" t="str">
        <f>IF(W22="","",VLOOKUP(W22,'シフト記号表（勤務時間帯）'!$C$6:$K$35,9,FALSE))</f>
        <v/>
      </c>
      <c r="X23" s="2190" t="str">
        <f>IF(X22="","",VLOOKUP(X22,'シフト記号表（勤務時間帯）'!$C$6:$K$35,9,FALSE))</f>
        <v/>
      </c>
      <c r="Y23" s="2197" t="str">
        <f>IF(Y22="","",VLOOKUP(Y22,'シフト記号表（勤務時間帯）'!$C$6:$K$35,9,FALSE))</f>
        <v/>
      </c>
      <c r="Z23" s="2181" t="str">
        <f>IF(Z22="","",VLOOKUP(Z22,'シフト記号表（勤務時間帯）'!$C$6:$K$35,9,FALSE))</f>
        <v/>
      </c>
      <c r="AA23" s="2190" t="str">
        <f>IF(AA22="","",VLOOKUP(AA22,'シフト記号表（勤務時間帯）'!$C$6:$K$35,9,FALSE))</f>
        <v/>
      </c>
      <c r="AB23" s="2190" t="str">
        <f>IF(AB22="","",VLOOKUP(AB22,'シフト記号表（勤務時間帯）'!$C$6:$K$35,9,FALSE))</f>
        <v/>
      </c>
      <c r="AC23" s="2190" t="str">
        <f>IF(AC22="","",VLOOKUP(AC22,'シフト記号表（勤務時間帯）'!$C$6:$K$35,9,FALSE))</f>
        <v/>
      </c>
      <c r="AD23" s="2190" t="str">
        <f>IF(AD22="","",VLOOKUP(AD22,'シフト記号表（勤務時間帯）'!$C$6:$K$35,9,FALSE))</f>
        <v/>
      </c>
      <c r="AE23" s="2190" t="str">
        <f>IF(AE22="","",VLOOKUP(AE22,'シフト記号表（勤務時間帯）'!$C$6:$K$35,9,FALSE))</f>
        <v/>
      </c>
      <c r="AF23" s="2197" t="str">
        <f>IF(AF22="","",VLOOKUP(AF22,'シフト記号表（勤務時間帯）'!$C$6:$K$35,9,FALSE))</f>
        <v/>
      </c>
      <c r="AG23" s="2181" t="str">
        <f>IF(AG22="","",VLOOKUP(AG22,'シフト記号表（勤務時間帯）'!$C$6:$K$35,9,FALSE))</f>
        <v/>
      </c>
      <c r="AH23" s="2190" t="str">
        <f>IF(AH22="","",VLOOKUP(AH22,'シフト記号表（勤務時間帯）'!$C$6:$K$35,9,FALSE))</f>
        <v/>
      </c>
      <c r="AI23" s="2190" t="str">
        <f>IF(AI22="","",VLOOKUP(AI22,'シフト記号表（勤務時間帯）'!$C$6:$K$35,9,FALSE))</f>
        <v/>
      </c>
      <c r="AJ23" s="2190" t="str">
        <f>IF(AJ22="","",VLOOKUP(AJ22,'シフト記号表（勤務時間帯）'!$C$6:$K$35,9,FALSE))</f>
        <v/>
      </c>
      <c r="AK23" s="2190" t="str">
        <f>IF(AK22="","",VLOOKUP(AK22,'シフト記号表（勤務時間帯）'!$C$6:$K$35,9,FALSE))</f>
        <v/>
      </c>
      <c r="AL23" s="2190" t="str">
        <f>IF(AL22="","",VLOOKUP(AL22,'シフト記号表（勤務時間帯）'!$C$6:$K$35,9,FALSE))</f>
        <v/>
      </c>
      <c r="AM23" s="2197" t="str">
        <f>IF(AM22="","",VLOOKUP(AM22,'シフト記号表（勤務時間帯）'!$C$6:$K$35,9,FALSE))</f>
        <v/>
      </c>
      <c r="AN23" s="2181" t="str">
        <f>IF(AN22="","",VLOOKUP(AN22,'シフト記号表（勤務時間帯）'!$C$6:$K$35,9,FALSE))</f>
        <v/>
      </c>
      <c r="AO23" s="2190" t="str">
        <f>IF(AO22="","",VLOOKUP(AO22,'シフト記号表（勤務時間帯）'!$C$6:$K$35,9,FALSE))</f>
        <v/>
      </c>
      <c r="AP23" s="2190" t="str">
        <f>IF(AP22="","",VLOOKUP(AP22,'シフト記号表（勤務時間帯）'!$C$6:$K$35,9,FALSE))</f>
        <v/>
      </c>
      <c r="AQ23" s="2190" t="str">
        <f>IF(AQ22="","",VLOOKUP(AQ22,'シフト記号表（勤務時間帯）'!$C$6:$K$35,9,FALSE))</f>
        <v/>
      </c>
      <c r="AR23" s="2190" t="str">
        <f>IF(AR22="","",VLOOKUP(AR22,'シフト記号表（勤務時間帯）'!$C$6:$K$35,9,FALSE))</f>
        <v/>
      </c>
      <c r="AS23" s="2190" t="str">
        <f>IF(AS22="","",VLOOKUP(AS22,'シフト記号表（勤務時間帯）'!$C$6:$K$35,9,FALSE))</f>
        <v/>
      </c>
      <c r="AT23" s="2197" t="str">
        <f>IF(AT22="","",VLOOKUP(AT22,'シフト記号表（勤務時間帯）'!$C$6:$K$35,9,FALSE))</f>
        <v/>
      </c>
      <c r="AU23" s="2181" t="str">
        <f>IF(AU22="","",VLOOKUP(AU22,'シフト記号表（勤務時間帯）'!$C$6:$K$35,9,FALSE))</f>
        <v/>
      </c>
      <c r="AV23" s="2190" t="str">
        <f>IF(AV22="","",VLOOKUP(AV22,'シフト記号表（勤務時間帯）'!$C$6:$K$35,9,FALSE))</f>
        <v/>
      </c>
      <c r="AW23" s="2190" t="str">
        <f>IF(AW22="","",VLOOKUP(AW22,'シフト記号表（勤務時間帯）'!$C$6:$K$35,9,FALSE))</f>
        <v/>
      </c>
      <c r="AX23" s="2243">
        <f>IF($BB$3="４週",SUM(S23:AT23),IF($BB$3="暦月",SUM(S23:AW23),""))</f>
        <v>0</v>
      </c>
      <c r="AY23" s="2255"/>
      <c r="AZ23" s="2266">
        <f>IF($BB$3="４週",AX23/4,IF($BB$3="暦月",'地域密着型通所介護（1枚版）'!AX23/('地域密着型通所介護（1枚版）'!$BB$8/7),""))</f>
        <v>0</v>
      </c>
      <c r="BA23" s="2274"/>
      <c r="BB23" s="1971"/>
      <c r="BC23" s="1976"/>
      <c r="BD23" s="1976"/>
      <c r="BE23" s="1976"/>
      <c r="BF23" s="1987"/>
    </row>
    <row r="24" spans="2:58" ht="20.25" customHeight="1">
      <c r="B24" s="2061"/>
      <c r="C24" s="2074"/>
      <c r="D24" s="2087"/>
      <c r="E24" s="2091"/>
      <c r="F24" s="2094">
        <f>C22</f>
        <v>0</v>
      </c>
      <c r="G24" s="2103"/>
      <c r="H24" s="2113"/>
      <c r="I24" s="2121"/>
      <c r="J24" s="2121"/>
      <c r="K24" s="2124"/>
      <c r="L24" s="2132"/>
      <c r="M24" s="2141"/>
      <c r="N24" s="2141"/>
      <c r="O24" s="2150"/>
      <c r="P24" s="2156" t="s">
        <v>965</v>
      </c>
      <c r="Q24" s="2164"/>
      <c r="R24" s="2169"/>
      <c r="S24" s="1885" t="str">
        <f>IF(S22="","",VLOOKUP(S22,'シフト記号表（勤務時間帯）'!$C$6:$U$35,19,FALSE))</f>
        <v/>
      </c>
      <c r="T24" s="1897" t="str">
        <f>IF(T22="","",VLOOKUP(T22,'シフト記号表（勤務時間帯）'!$C$6:$U$35,19,FALSE))</f>
        <v/>
      </c>
      <c r="U24" s="1897" t="str">
        <f>IF(U22="","",VLOOKUP(U22,'シフト記号表（勤務時間帯）'!$C$6:$U$35,19,FALSE))</f>
        <v/>
      </c>
      <c r="V24" s="1897" t="str">
        <f>IF(V22="","",VLOOKUP(V22,'シフト記号表（勤務時間帯）'!$C$6:$U$35,19,FALSE))</f>
        <v/>
      </c>
      <c r="W24" s="1897" t="str">
        <f>IF(W22="","",VLOOKUP(W22,'シフト記号表（勤務時間帯）'!$C$6:$U$35,19,FALSE))</f>
        <v/>
      </c>
      <c r="X24" s="1897" t="str">
        <f>IF(X22="","",VLOOKUP(X22,'シフト記号表（勤務時間帯）'!$C$6:$U$35,19,FALSE))</f>
        <v/>
      </c>
      <c r="Y24" s="1912" t="str">
        <f>IF(Y22="","",VLOOKUP(Y22,'シフト記号表（勤務時間帯）'!$C$6:$U$35,19,FALSE))</f>
        <v/>
      </c>
      <c r="Z24" s="1885" t="str">
        <f>IF(Z22="","",VLOOKUP(Z22,'シフト記号表（勤務時間帯）'!$C$6:$U$35,19,FALSE))</f>
        <v/>
      </c>
      <c r="AA24" s="1897" t="str">
        <f>IF(AA22="","",VLOOKUP(AA22,'シフト記号表（勤務時間帯）'!$C$6:$U$35,19,FALSE))</f>
        <v/>
      </c>
      <c r="AB24" s="1897" t="str">
        <f>IF(AB22="","",VLOOKUP(AB22,'シフト記号表（勤務時間帯）'!$C$6:$U$35,19,FALSE))</f>
        <v/>
      </c>
      <c r="AC24" s="1897" t="str">
        <f>IF(AC22="","",VLOOKUP(AC22,'シフト記号表（勤務時間帯）'!$C$6:$U$35,19,FALSE))</f>
        <v/>
      </c>
      <c r="AD24" s="1897" t="str">
        <f>IF(AD22="","",VLOOKUP(AD22,'シフト記号表（勤務時間帯）'!$C$6:$U$35,19,FALSE))</f>
        <v/>
      </c>
      <c r="AE24" s="1897" t="str">
        <f>IF(AE22="","",VLOOKUP(AE22,'シフト記号表（勤務時間帯）'!$C$6:$U$35,19,FALSE))</f>
        <v/>
      </c>
      <c r="AF24" s="1912" t="str">
        <f>IF(AF22="","",VLOOKUP(AF22,'シフト記号表（勤務時間帯）'!$C$6:$U$35,19,FALSE))</f>
        <v/>
      </c>
      <c r="AG24" s="1885" t="str">
        <f>IF(AG22="","",VLOOKUP(AG22,'シフト記号表（勤務時間帯）'!$C$6:$U$35,19,FALSE))</f>
        <v/>
      </c>
      <c r="AH24" s="1897" t="str">
        <f>IF(AH22="","",VLOOKUP(AH22,'シフト記号表（勤務時間帯）'!$C$6:$U$35,19,FALSE))</f>
        <v/>
      </c>
      <c r="AI24" s="1897" t="str">
        <f>IF(AI22="","",VLOOKUP(AI22,'シフト記号表（勤務時間帯）'!$C$6:$U$35,19,FALSE))</f>
        <v/>
      </c>
      <c r="AJ24" s="1897" t="str">
        <f>IF(AJ22="","",VLOOKUP(AJ22,'シフト記号表（勤務時間帯）'!$C$6:$U$35,19,FALSE))</f>
        <v/>
      </c>
      <c r="AK24" s="1897" t="str">
        <f>IF(AK22="","",VLOOKUP(AK22,'シフト記号表（勤務時間帯）'!$C$6:$U$35,19,FALSE))</f>
        <v/>
      </c>
      <c r="AL24" s="1897" t="str">
        <f>IF(AL22="","",VLOOKUP(AL22,'シフト記号表（勤務時間帯）'!$C$6:$U$35,19,FALSE))</f>
        <v/>
      </c>
      <c r="AM24" s="1912" t="str">
        <f>IF(AM22="","",VLOOKUP(AM22,'シフト記号表（勤務時間帯）'!$C$6:$U$35,19,FALSE))</f>
        <v/>
      </c>
      <c r="AN24" s="1885" t="str">
        <f>IF(AN22="","",VLOOKUP(AN22,'シフト記号表（勤務時間帯）'!$C$6:$U$35,19,FALSE))</f>
        <v/>
      </c>
      <c r="AO24" s="1897" t="str">
        <f>IF(AO22="","",VLOOKUP(AO22,'シフト記号表（勤務時間帯）'!$C$6:$U$35,19,FALSE))</f>
        <v/>
      </c>
      <c r="AP24" s="1897" t="str">
        <f>IF(AP22="","",VLOOKUP(AP22,'シフト記号表（勤務時間帯）'!$C$6:$U$35,19,FALSE))</f>
        <v/>
      </c>
      <c r="AQ24" s="1897" t="str">
        <f>IF(AQ22="","",VLOOKUP(AQ22,'シフト記号表（勤務時間帯）'!$C$6:$U$35,19,FALSE))</f>
        <v/>
      </c>
      <c r="AR24" s="1897" t="str">
        <f>IF(AR22="","",VLOOKUP(AR22,'シフト記号表（勤務時間帯）'!$C$6:$U$35,19,FALSE))</f>
        <v/>
      </c>
      <c r="AS24" s="1897" t="str">
        <f>IF(AS22="","",VLOOKUP(AS22,'シフト記号表（勤務時間帯）'!$C$6:$U$35,19,FALSE))</f>
        <v/>
      </c>
      <c r="AT24" s="1912" t="str">
        <f>IF(AT22="","",VLOOKUP(AT22,'シフト記号表（勤務時間帯）'!$C$6:$U$35,19,FALSE))</f>
        <v/>
      </c>
      <c r="AU24" s="1885" t="str">
        <f>IF(AU22="","",VLOOKUP(AU22,'シフト記号表（勤務時間帯）'!$C$6:$U$35,19,FALSE))</f>
        <v/>
      </c>
      <c r="AV24" s="1897" t="str">
        <f>IF(AV22="","",VLOOKUP(AV22,'シフト記号表（勤務時間帯）'!$C$6:$U$35,19,FALSE))</f>
        <v/>
      </c>
      <c r="AW24" s="1897" t="str">
        <f>IF(AW22="","",VLOOKUP(AW22,'シフト記号表（勤務時間帯）'!$C$6:$U$35,19,FALSE))</f>
        <v/>
      </c>
      <c r="AX24" s="2244">
        <f>IF($BB$3="４週",SUM(S24:AT24),IF($BB$3="暦月",SUM(S24:AW24),""))</f>
        <v>0</v>
      </c>
      <c r="AY24" s="2256"/>
      <c r="AZ24" s="2267">
        <f>IF($BB$3="４週",AX24/4,IF($BB$3="暦月",'地域密着型通所介護（1枚版）'!AX24/('地域密着型通所介護（1枚版）'!$BB$8/7),""))</f>
        <v>0</v>
      </c>
      <c r="BA24" s="2275"/>
      <c r="BB24" s="1973"/>
      <c r="BC24" s="1978"/>
      <c r="BD24" s="1978"/>
      <c r="BE24" s="1978"/>
      <c r="BF24" s="1989"/>
    </row>
    <row r="25" spans="2:58" ht="20.25" customHeight="1">
      <c r="B25" s="2061">
        <f>B22+1</f>
        <v>2</v>
      </c>
      <c r="C25" s="2075"/>
      <c r="D25" s="2088"/>
      <c r="E25" s="2092"/>
      <c r="F25" s="2095"/>
      <c r="G25" s="2095"/>
      <c r="H25" s="2114"/>
      <c r="I25" s="2121"/>
      <c r="J25" s="2121"/>
      <c r="K25" s="2124"/>
      <c r="L25" s="2133"/>
      <c r="M25" s="2142"/>
      <c r="N25" s="2142"/>
      <c r="O25" s="2151"/>
      <c r="P25" s="2157" t="s">
        <v>964</v>
      </c>
      <c r="Q25" s="2165"/>
      <c r="R25" s="2170"/>
      <c r="S25" s="1886"/>
      <c r="T25" s="1898"/>
      <c r="U25" s="1898"/>
      <c r="V25" s="1898"/>
      <c r="W25" s="1898"/>
      <c r="X25" s="1898"/>
      <c r="Y25" s="1913"/>
      <c r="Z25" s="1886"/>
      <c r="AA25" s="1898"/>
      <c r="AB25" s="1898"/>
      <c r="AC25" s="1898"/>
      <c r="AD25" s="1898"/>
      <c r="AE25" s="1898"/>
      <c r="AF25" s="1913"/>
      <c r="AG25" s="1886"/>
      <c r="AH25" s="1898"/>
      <c r="AI25" s="1898"/>
      <c r="AJ25" s="1898"/>
      <c r="AK25" s="1898"/>
      <c r="AL25" s="1898"/>
      <c r="AM25" s="1913"/>
      <c r="AN25" s="1886"/>
      <c r="AO25" s="1898"/>
      <c r="AP25" s="1898"/>
      <c r="AQ25" s="1898"/>
      <c r="AR25" s="1898"/>
      <c r="AS25" s="1898"/>
      <c r="AT25" s="1913"/>
      <c r="AU25" s="1886"/>
      <c r="AV25" s="1898"/>
      <c r="AW25" s="1898"/>
      <c r="AX25" s="2245"/>
      <c r="AY25" s="2257"/>
      <c r="AZ25" s="2268"/>
      <c r="BA25" s="2276"/>
      <c r="BB25" s="1972"/>
      <c r="BC25" s="1977"/>
      <c r="BD25" s="1977"/>
      <c r="BE25" s="1977"/>
      <c r="BF25" s="1988"/>
    </row>
    <row r="26" spans="2:58" ht="20.25" customHeight="1">
      <c r="B26" s="2061"/>
      <c r="C26" s="2073"/>
      <c r="D26" s="2086"/>
      <c r="E26" s="2090"/>
      <c r="F26" s="1801"/>
      <c r="G26" s="2103"/>
      <c r="H26" s="2113"/>
      <c r="I26" s="2121"/>
      <c r="J26" s="2121"/>
      <c r="K26" s="2124"/>
      <c r="L26" s="2132"/>
      <c r="M26" s="2141"/>
      <c r="N26" s="2141"/>
      <c r="O26" s="2150"/>
      <c r="P26" s="2155" t="s">
        <v>546</v>
      </c>
      <c r="Q26" s="2163"/>
      <c r="R26" s="2168"/>
      <c r="S26" s="2181" t="str">
        <f>IF(S25="","",VLOOKUP(S25,'シフト記号表（勤務時間帯）'!$C$6:$K$35,9,FALSE))</f>
        <v/>
      </c>
      <c r="T26" s="2190" t="str">
        <f>IF(T25="","",VLOOKUP(T25,'シフト記号表（勤務時間帯）'!$C$6:$K$35,9,FALSE))</f>
        <v/>
      </c>
      <c r="U26" s="2190" t="str">
        <f>IF(U25="","",VLOOKUP(U25,'シフト記号表（勤務時間帯）'!$C$6:$K$35,9,FALSE))</f>
        <v/>
      </c>
      <c r="V26" s="2190" t="str">
        <f>IF(V25="","",VLOOKUP(V25,'シフト記号表（勤務時間帯）'!$C$6:$K$35,9,FALSE))</f>
        <v/>
      </c>
      <c r="W26" s="2190" t="str">
        <f>IF(W25="","",VLOOKUP(W25,'シフト記号表（勤務時間帯）'!$C$6:$K$35,9,FALSE))</f>
        <v/>
      </c>
      <c r="X26" s="2190" t="str">
        <f>IF(X25="","",VLOOKUP(X25,'シフト記号表（勤務時間帯）'!$C$6:$K$35,9,FALSE))</f>
        <v/>
      </c>
      <c r="Y26" s="2197" t="str">
        <f>IF(Y25="","",VLOOKUP(Y25,'シフト記号表（勤務時間帯）'!$C$6:$K$35,9,FALSE))</f>
        <v/>
      </c>
      <c r="Z26" s="2181" t="str">
        <f>IF(Z25="","",VLOOKUP(Z25,'シフト記号表（勤務時間帯）'!$C$6:$K$35,9,FALSE))</f>
        <v/>
      </c>
      <c r="AA26" s="2190" t="str">
        <f>IF(AA25="","",VLOOKUP(AA25,'シフト記号表（勤務時間帯）'!$C$6:$K$35,9,FALSE))</f>
        <v/>
      </c>
      <c r="AB26" s="2190" t="str">
        <f>IF(AB25="","",VLOOKUP(AB25,'シフト記号表（勤務時間帯）'!$C$6:$K$35,9,FALSE))</f>
        <v/>
      </c>
      <c r="AC26" s="2190" t="str">
        <f>IF(AC25="","",VLOOKUP(AC25,'シフト記号表（勤務時間帯）'!$C$6:$K$35,9,FALSE))</f>
        <v/>
      </c>
      <c r="AD26" s="2190" t="str">
        <f>IF(AD25="","",VLOOKUP(AD25,'シフト記号表（勤務時間帯）'!$C$6:$K$35,9,FALSE))</f>
        <v/>
      </c>
      <c r="AE26" s="2190" t="str">
        <f>IF(AE25="","",VLOOKUP(AE25,'シフト記号表（勤務時間帯）'!$C$6:$K$35,9,FALSE))</f>
        <v/>
      </c>
      <c r="AF26" s="2197" t="str">
        <f>IF(AF25="","",VLOOKUP(AF25,'シフト記号表（勤務時間帯）'!$C$6:$K$35,9,FALSE))</f>
        <v/>
      </c>
      <c r="AG26" s="2181" t="str">
        <f>IF(AG25="","",VLOOKUP(AG25,'シフト記号表（勤務時間帯）'!$C$6:$K$35,9,FALSE))</f>
        <v/>
      </c>
      <c r="AH26" s="2190" t="str">
        <f>IF(AH25="","",VLOOKUP(AH25,'シフト記号表（勤務時間帯）'!$C$6:$K$35,9,FALSE))</f>
        <v/>
      </c>
      <c r="AI26" s="2190" t="str">
        <f>IF(AI25="","",VLOOKUP(AI25,'シフト記号表（勤務時間帯）'!$C$6:$K$35,9,FALSE))</f>
        <v/>
      </c>
      <c r="AJ26" s="2190" t="str">
        <f>IF(AJ25="","",VLOOKUP(AJ25,'シフト記号表（勤務時間帯）'!$C$6:$K$35,9,FALSE))</f>
        <v/>
      </c>
      <c r="AK26" s="2190" t="str">
        <f>IF(AK25="","",VLOOKUP(AK25,'シフト記号表（勤務時間帯）'!$C$6:$K$35,9,FALSE))</f>
        <v/>
      </c>
      <c r="AL26" s="2190" t="str">
        <f>IF(AL25="","",VLOOKUP(AL25,'シフト記号表（勤務時間帯）'!$C$6:$K$35,9,FALSE))</f>
        <v/>
      </c>
      <c r="AM26" s="2197" t="str">
        <f>IF(AM25="","",VLOOKUP(AM25,'シフト記号表（勤務時間帯）'!$C$6:$K$35,9,FALSE))</f>
        <v/>
      </c>
      <c r="AN26" s="2181" t="str">
        <f>IF(AN25="","",VLOOKUP(AN25,'シフト記号表（勤務時間帯）'!$C$6:$K$35,9,FALSE))</f>
        <v/>
      </c>
      <c r="AO26" s="2190" t="str">
        <f>IF(AO25="","",VLOOKUP(AO25,'シフト記号表（勤務時間帯）'!$C$6:$K$35,9,FALSE))</f>
        <v/>
      </c>
      <c r="AP26" s="2190" t="str">
        <f>IF(AP25="","",VLOOKUP(AP25,'シフト記号表（勤務時間帯）'!$C$6:$K$35,9,FALSE))</f>
        <v/>
      </c>
      <c r="AQ26" s="2190" t="str">
        <f>IF(AQ25="","",VLOOKUP(AQ25,'シフト記号表（勤務時間帯）'!$C$6:$K$35,9,FALSE))</f>
        <v/>
      </c>
      <c r="AR26" s="2190" t="str">
        <f>IF(AR25="","",VLOOKUP(AR25,'シフト記号表（勤務時間帯）'!$C$6:$K$35,9,FALSE))</f>
        <v/>
      </c>
      <c r="AS26" s="2190" t="str">
        <f>IF(AS25="","",VLOOKUP(AS25,'シフト記号表（勤務時間帯）'!$C$6:$K$35,9,FALSE))</f>
        <v/>
      </c>
      <c r="AT26" s="2197" t="str">
        <f>IF(AT25="","",VLOOKUP(AT25,'シフト記号表（勤務時間帯）'!$C$6:$K$35,9,FALSE))</f>
        <v/>
      </c>
      <c r="AU26" s="2181" t="str">
        <f>IF(AU25="","",VLOOKUP(AU25,'シフト記号表（勤務時間帯）'!$C$6:$K$35,9,FALSE))</f>
        <v/>
      </c>
      <c r="AV26" s="2190" t="str">
        <f>IF(AV25="","",VLOOKUP(AV25,'シフト記号表（勤務時間帯）'!$C$6:$K$35,9,FALSE))</f>
        <v/>
      </c>
      <c r="AW26" s="2190" t="str">
        <f>IF(AW25="","",VLOOKUP(AW25,'シフト記号表（勤務時間帯）'!$C$6:$K$35,9,FALSE))</f>
        <v/>
      </c>
      <c r="AX26" s="2243">
        <f>IF($BB$3="４週",SUM(S26:AT26),IF($BB$3="暦月",SUM(S26:AW26),""))</f>
        <v>0</v>
      </c>
      <c r="AY26" s="2255"/>
      <c r="AZ26" s="2266">
        <f>IF($BB$3="４週",AX26/4,IF($BB$3="暦月",'地域密着型通所介護（1枚版）'!AX26/('地域密着型通所介護（1枚版）'!$BB$8/7),""))</f>
        <v>0</v>
      </c>
      <c r="BA26" s="2274"/>
      <c r="BB26" s="1971"/>
      <c r="BC26" s="1976"/>
      <c r="BD26" s="1976"/>
      <c r="BE26" s="1976"/>
      <c r="BF26" s="1987"/>
    </row>
    <row r="27" spans="2:58" ht="20.25" customHeight="1">
      <c r="B27" s="2061"/>
      <c r="C27" s="2074"/>
      <c r="D27" s="2087"/>
      <c r="E27" s="2091"/>
      <c r="F27" s="1801">
        <f>C25</f>
        <v>0</v>
      </c>
      <c r="G27" s="2104"/>
      <c r="H27" s="2113"/>
      <c r="I27" s="2121"/>
      <c r="J27" s="2121"/>
      <c r="K27" s="2124"/>
      <c r="L27" s="2134"/>
      <c r="M27" s="2143"/>
      <c r="N27" s="2143"/>
      <c r="O27" s="2152"/>
      <c r="P27" s="2156" t="s">
        <v>965</v>
      </c>
      <c r="Q27" s="2164"/>
      <c r="R27" s="2169"/>
      <c r="S27" s="1885" t="str">
        <f>IF(S25="","",VLOOKUP(S25,'シフト記号表（勤務時間帯）'!$C$6:$U$35,19,FALSE))</f>
        <v/>
      </c>
      <c r="T27" s="1897" t="str">
        <f>IF(T25="","",VLOOKUP(T25,'シフト記号表（勤務時間帯）'!$C$6:$U$35,19,FALSE))</f>
        <v/>
      </c>
      <c r="U27" s="1897" t="str">
        <f>IF(U25="","",VLOOKUP(U25,'シフト記号表（勤務時間帯）'!$C$6:$U$35,19,FALSE))</f>
        <v/>
      </c>
      <c r="V27" s="1897" t="str">
        <f>IF(V25="","",VLOOKUP(V25,'シフト記号表（勤務時間帯）'!$C$6:$U$35,19,FALSE))</f>
        <v/>
      </c>
      <c r="W27" s="1897" t="str">
        <f>IF(W25="","",VLOOKUP(W25,'シフト記号表（勤務時間帯）'!$C$6:$U$35,19,FALSE))</f>
        <v/>
      </c>
      <c r="X27" s="1897" t="str">
        <f>IF(X25="","",VLOOKUP(X25,'シフト記号表（勤務時間帯）'!$C$6:$U$35,19,FALSE))</f>
        <v/>
      </c>
      <c r="Y27" s="1912" t="str">
        <f>IF(Y25="","",VLOOKUP(Y25,'シフト記号表（勤務時間帯）'!$C$6:$U$35,19,FALSE))</f>
        <v/>
      </c>
      <c r="Z27" s="1885" t="str">
        <f>IF(Z25="","",VLOOKUP(Z25,'シフト記号表（勤務時間帯）'!$C$6:$U$35,19,FALSE))</f>
        <v/>
      </c>
      <c r="AA27" s="1897" t="str">
        <f>IF(AA25="","",VLOOKUP(AA25,'シフト記号表（勤務時間帯）'!$C$6:$U$35,19,FALSE))</f>
        <v/>
      </c>
      <c r="AB27" s="1897" t="str">
        <f>IF(AB25="","",VLOOKUP(AB25,'シフト記号表（勤務時間帯）'!$C$6:$U$35,19,FALSE))</f>
        <v/>
      </c>
      <c r="AC27" s="1897" t="str">
        <f>IF(AC25="","",VLOOKUP(AC25,'シフト記号表（勤務時間帯）'!$C$6:$U$35,19,FALSE))</f>
        <v/>
      </c>
      <c r="AD27" s="1897" t="str">
        <f>IF(AD25="","",VLOOKUP(AD25,'シフト記号表（勤務時間帯）'!$C$6:$U$35,19,FALSE))</f>
        <v/>
      </c>
      <c r="AE27" s="1897" t="str">
        <f>IF(AE25="","",VLOOKUP(AE25,'シフト記号表（勤務時間帯）'!$C$6:$U$35,19,FALSE))</f>
        <v/>
      </c>
      <c r="AF27" s="1912" t="str">
        <f>IF(AF25="","",VLOOKUP(AF25,'シフト記号表（勤務時間帯）'!$C$6:$U$35,19,FALSE))</f>
        <v/>
      </c>
      <c r="AG27" s="1885" t="str">
        <f>IF(AG25="","",VLOOKUP(AG25,'シフト記号表（勤務時間帯）'!$C$6:$U$35,19,FALSE))</f>
        <v/>
      </c>
      <c r="AH27" s="1897" t="str">
        <f>IF(AH25="","",VLOOKUP(AH25,'シフト記号表（勤務時間帯）'!$C$6:$U$35,19,FALSE))</f>
        <v/>
      </c>
      <c r="AI27" s="1897" t="str">
        <f>IF(AI25="","",VLOOKUP(AI25,'シフト記号表（勤務時間帯）'!$C$6:$U$35,19,FALSE))</f>
        <v/>
      </c>
      <c r="AJ27" s="1897" t="str">
        <f>IF(AJ25="","",VLOOKUP(AJ25,'シフト記号表（勤務時間帯）'!$C$6:$U$35,19,FALSE))</f>
        <v/>
      </c>
      <c r="AK27" s="1897" t="str">
        <f>IF(AK25="","",VLOOKUP(AK25,'シフト記号表（勤務時間帯）'!$C$6:$U$35,19,FALSE))</f>
        <v/>
      </c>
      <c r="AL27" s="1897" t="str">
        <f>IF(AL25="","",VLOOKUP(AL25,'シフト記号表（勤務時間帯）'!$C$6:$U$35,19,FALSE))</f>
        <v/>
      </c>
      <c r="AM27" s="1912" t="str">
        <f>IF(AM25="","",VLOOKUP(AM25,'シフト記号表（勤務時間帯）'!$C$6:$U$35,19,FALSE))</f>
        <v/>
      </c>
      <c r="AN27" s="1885" t="str">
        <f>IF(AN25="","",VLOOKUP(AN25,'シフト記号表（勤務時間帯）'!$C$6:$U$35,19,FALSE))</f>
        <v/>
      </c>
      <c r="AO27" s="1897" t="str">
        <f>IF(AO25="","",VLOOKUP(AO25,'シフト記号表（勤務時間帯）'!$C$6:$U$35,19,FALSE))</f>
        <v/>
      </c>
      <c r="AP27" s="1897" t="str">
        <f>IF(AP25="","",VLOOKUP(AP25,'シフト記号表（勤務時間帯）'!$C$6:$U$35,19,FALSE))</f>
        <v/>
      </c>
      <c r="AQ27" s="1897" t="str">
        <f>IF(AQ25="","",VLOOKUP(AQ25,'シフト記号表（勤務時間帯）'!$C$6:$U$35,19,FALSE))</f>
        <v/>
      </c>
      <c r="AR27" s="1897" t="str">
        <f>IF(AR25="","",VLOOKUP(AR25,'シフト記号表（勤務時間帯）'!$C$6:$U$35,19,FALSE))</f>
        <v/>
      </c>
      <c r="AS27" s="1897" t="str">
        <f>IF(AS25="","",VLOOKUP(AS25,'シフト記号表（勤務時間帯）'!$C$6:$U$35,19,FALSE))</f>
        <v/>
      </c>
      <c r="AT27" s="1912" t="str">
        <f>IF(AT25="","",VLOOKUP(AT25,'シフト記号表（勤務時間帯）'!$C$6:$U$35,19,FALSE))</f>
        <v/>
      </c>
      <c r="AU27" s="1885" t="str">
        <f>IF(AU25="","",VLOOKUP(AU25,'シフト記号表（勤務時間帯）'!$C$6:$U$35,19,FALSE))</f>
        <v/>
      </c>
      <c r="AV27" s="1897" t="str">
        <f>IF(AV25="","",VLOOKUP(AV25,'シフト記号表（勤務時間帯）'!$C$6:$U$35,19,FALSE))</f>
        <v/>
      </c>
      <c r="AW27" s="1897" t="str">
        <f>IF(AW25="","",VLOOKUP(AW25,'シフト記号表（勤務時間帯）'!$C$6:$U$35,19,FALSE))</f>
        <v/>
      </c>
      <c r="AX27" s="2244">
        <f>IF($BB$3="４週",SUM(S27:AT27),IF($BB$3="暦月",SUM(S27:AW27),""))</f>
        <v>0</v>
      </c>
      <c r="AY27" s="2256"/>
      <c r="AZ27" s="2267">
        <f>IF($BB$3="４週",AX27/4,IF($BB$3="暦月",'地域密着型通所介護（1枚版）'!AX27/('地域密着型通所介護（1枚版）'!$BB$8/7),""))</f>
        <v>0</v>
      </c>
      <c r="BA27" s="2275"/>
      <c r="BB27" s="1973"/>
      <c r="BC27" s="1978"/>
      <c r="BD27" s="1978"/>
      <c r="BE27" s="1978"/>
      <c r="BF27" s="1989"/>
    </row>
    <row r="28" spans="2:58" ht="20.25" customHeight="1">
      <c r="B28" s="2061">
        <f>B25+1</f>
        <v>3</v>
      </c>
      <c r="C28" s="1756"/>
      <c r="D28" s="1824"/>
      <c r="E28" s="1767"/>
      <c r="F28" s="2095"/>
      <c r="G28" s="2095"/>
      <c r="H28" s="2114"/>
      <c r="I28" s="2121"/>
      <c r="J28" s="2121"/>
      <c r="K28" s="2124"/>
      <c r="L28" s="2133"/>
      <c r="M28" s="2142"/>
      <c r="N28" s="2142"/>
      <c r="O28" s="2151"/>
      <c r="P28" s="2157" t="s">
        <v>964</v>
      </c>
      <c r="Q28" s="2165"/>
      <c r="R28" s="2170"/>
      <c r="S28" s="1886"/>
      <c r="T28" s="1898"/>
      <c r="U28" s="1898"/>
      <c r="V28" s="1898"/>
      <c r="W28" s="1898"/>
      <c r="X28" s="1898"/>
      <c r="Y28" s="1913"/>
      <c r="Z28" s="1886"/>
      <c r="AA28" s="1898"/>
      <c r="AB28" s="1898"/>
      <c r="AC28" s="1898"/>
      <c r="AD28" s="1898"/>
      <c r="AE28" s="1898"/>
      <c r="AF28" s="1913"/>
      <c r="AG28" s="1886"/>
      <c r="AH28" s="1898"/>
      <c r="AI28" s="1898"/>
      <c r="AJ28" s="1898"/>
      <c r="AK28" s="1898"/>
      <c r="AL28" s="1898"/>
      <c r="AM28" s="1913"/>
      <c r="AN28" s="1886"/>
      <c r="AO28" s="1898"/>
      <c r="AP28" s="1898"/>
      <c r="AQ28" s="1898"/>
      <c r="AR28" s="1898"/>
      <c r="AS28" s="1898"/>
      <c r="AT28" s="1913"/>
      <c r="AU28" s="1886"/>
      <c r="AV28" s="1898"/>
      <c r="AW28" s="1898"/>
      <c r="AX28" s="2245"/>
      <c r="AY28" s="2257"/>
      <c r="AZ28" s="2268"/>
      <c r="BA28" s="2276"/>
      <c r="BB28" s="1972"/>
      <c r="BC28" s="1977"/>
      <c r="BD28" s="1977"/>
      <c r="BE28" s="1977"/>
      <c r="BF28" s="1988"/>
    </row>
    <row r="29" spans="2:58" ht="20.25" customHeight="1">
      <c r="B29" s="2061"/>
      <c r="C29" s="1755"/>
      <c r="D29" s="1823"/>
      <c r="E29" s="1766"/>
      <c r="F29" s="1801"/>
      <c r="G29" s="2103"/>
      <c r="H29" s="2113"/>
      <c r="I29" s="2121"/>
      <c r="J29" s="2121"/>
      <c r="K29" s="2124"/>
      <c r="L29" s="2132"/>
      <c r="M29" s="2141"/>
      <c r="N29" s="2141"/>
      <c r="O29" s="2150"/>
      <c r="P29" s="2155" t="s">
        <v>546</v>
      </c>
      <c r="Q29" s="2163"/>
      <c r="R29" s="2168"/>
      <c r="S29" s="2181" t="str">
        <f>IF(S28="","",VLOOKUP(S28,'シフト記号表（勤務時間帯）'!$C$6:$K$35,9,FALSE))</f>
        <v/>
      </c>
      <c r="T29" s="2190" t="str">
        <f>IF(T28="","",VLOOKUP(T28,'シフト記号表（勤務時間帯）'!$C$6:$K$35,9,FALSE))</f>
        <v/>
      </c>
      <c r="U29" s="2190" t="str">
        <f>IF(U28="","",VLOOKUP(U28,'シフト記号表（勤務時間帯）'!$C$6:$K$35,9,FALSE))</f>
        <v/>
      </c>
      <c r="V29" s="2190" t="str">
        <f>IF(V28="","",VLOOKUP(V28,'シフト記号表（勤務時間帯）'!$C$6:$K$35,9,FALSE))</f>
        <v/>
      </c>
      <c r="W29" s="2190" t="str">
        <f>IF(W28="","",VLOOKUP(W28,'シフト記号表（勤務時間帯）'!$C$6:$K$35,9,FALSE))</f>
        <v/>
      </c>
      <c r="X29" s="2190" t="str">
        <f>IF(X28="","",VLOOKUP(X28,'シフト記号表（勤務時間帯）'!$C$6:$K$35,9,FALSE))</f>
        <v/>
      </c>
      <c r="Y29" s="2197" t="str">
        <f>IF(Y28="","",VLOOKUP(Y28,'シフト記号表（勤務時間帯）'!$C$6:$K$35,9,FALSE))</f>
        <v/>
      </c>
      <c r="Z29" s="2181" t="str">
        <f>IF(Z28="","",VLOOKUP(Z28,'シフト記号表（勤務時間帯）'!$C$6:$K$35,9,FALSE))</f>
        <v/>
      </c>
      <c r="AA29" s="2190" t="str">
        <f>IF(AA28="","",VLOOKUP(AA28,'シフト記号表（勤務時間帯）'!$C$6:$K$35,9,FALSE))</f>
        <v/>
      </c>
      <c r="AB29" s="2190" t="str">
        <f>IF(AB28="","",VLOOKUP(AB28,'シフト記号表（勤務時間帯）'!$C$6:$K$35,9,FALSE))</f>
        <v/>
      </c>
      <c r="AC29" s="2190" t="str">
        <f>IF(AC28="","",VLOOKUP(AC28,'シフト記号表（勤務時間帯）'!$C$6:$K$35,9,FALSE))</f>
        <v/>
      </c>
      <c r="AD29" s="2190" t="str">
        <f>IF(AD28="","",VLOOKUP(AD28,'シフト記号表（勤務時間帯）'!$C$6:$K$35,9,FALSE))</f>
        <v/>
      </c>
      <c r="AE29" s="2190" t="str">
        <f>IF(AE28="","",VLOOKUP(AE28,'シフト記号表（勤務時間帯）'!$C$6:$K$35,9,FALSE))</f>
        <v/>
      </c>
      <c r="AF29" s="2197" t="str">
        <f>IF(AF28="","",VLOOKUP(AF28,'シフト記号表（勤務時間帯）'!$C$6:$K$35,9,FALSE))</f>
        <v/>
      </c>
      <c r="AG29" s="2181" t="str">
        <f>IF(AG28="","",VLOOKUP(AG28,'シフト記号表（勤務時間帯）'!$C$6:$K$35,9,FALSE))</f>
        <v/>
      </c>
      <c r="AH29" s="2190" t="str">
        <f>IF(AH28="","",VLOOKUP(AH28,'シフト記号表（勤務時間帯）'!$C$6:$K$35,9,FALSE))</f>
        <v/>
      </c>
      <c r="AI29" s="2190" t="str">
        <f>IF(AI28="","",VLOOKUP(AI28,'シフト記号表（勤務時間帯）'!$C$6:$K$35,9,FALSE))</f>
        <v/>
      </c>
      <c r="AJ29" s="2190" t="str">
        <f>IF(AJ28="","",VLOOKUP(AJ28,'シフト記号表（勤務時間帯）'!$C$6:$K$35,9,FALSE))</f>
        <v/>
      </c>
      <c r="AK29" s="2190" t="str">
        <f>IF(AK28="","",VLOOKUP(AK28,'シフト記号表（勤務時間帯）'!$C$6:$K$35,9,FALSE))</f>
        <v/>
      </c>
      <c r="AL29" s="2190" t="str">
        <f>IF(AL28="","",VLOOKUP(AL28,'シフト記号表（勤務時間帯）'!$C$6:$K$35,9,FALSE))</f>
        <v/>
      </c>
      <c r="AM29" s="2197" t="str">
        <f>IF(AM28="","",VLOOKUP(AM28,'シフト記号表（勤務時間帯）'!$C$6:$K$35,9,FALSE))</f>
        <v/>
      </c>
      <c r="AN29" s="2181" t="str">
        <f>IF(AN28="","",VLOOKUP(AN28,'シフト記号表（勤務時間帯）'!$C$6:$K$35,9,FALSE))</f>
        <v/>
      </c>
      <c r="AO29" s="2190" t="str">
        <f>IF(AO28="","",VLOOKUP(AO28,'シフト記号表（勤務時間帯）'!$C$6:$K$35,9,FALSE))</f>
        <v/>
      </c>
      <c r="AP29" s="2190" t="str">
        <f>IF(AP28="","",VLOOKUP(AP28,'シフト記号表（勤務時間帯）'!$C$6:$K$35,9,FALSE))</f>
        <v/>
      </c>
      <c r="AQ29" s="2190" t="str">
        <f>IF(AQ28="","",VLOOKUP(AQ28,'シフト記号表（勤務時間帯）'!$C$6:$K$35,9,FALSE))</f>
        <v/>
      </c>
      <c r="AR29" s="2190" t="str">
        <f>IF(AR28="","",VLOOKUP(AR28,'シフト記号表（勤務時間帯）'!$C$6:$K$35,9,FALSE))</f>
        <v/>
      </c>
      <c r="AS29" s="2190" t="str">
        <f>IF(AS28="","",VLOOKUP(AS28,'シフト記号表（勤務時間帯）'!$C$6:$K$35,9,FALSE))</f>
        <v/>
      </c>
      <c r="AT29" s="2197" t="str">
        <f>IF(AT28="","",VLOOKUP(AT28,'シフト記号表（勤務時間帯）'!$C$6:$K$35,9,FALSE))</f>
        <v/>
      </c>
      <c r="AU29" s="2181" t="str">
        <f>IF(AU28="","",VLOOKUP(AU28,'シフト記号表（勤務時間帯）'!$C$6:$K$35,9,FALSE))</f>
        <v/>
      </c>
      <c r="AV29" s="2190" t="str">
        <f>IF(AV28="","",VLOOKUP(AV28,'シフト記号表（勤務時間帯）'!$C$6:$K$35,9,FALSE))</f>
        <v/>
      </c>
      <c r="AW29" s="2190" t="str">
        <f>IF(AW28="","",VLOOKUP(AW28,'シフト記号表（勤務時間帯）'!$C$6:$K$35,9,FALSE))</f>
        <v/>
      </c>
      <c r="AX29" s="2243">
        <f>IF($BB$3="４週",SUM(S29:AT29),IF($BB$3="暦月",SUM(S29:AW29),""))</f>
        <v>0</v>
      </c>
      <c r="AY29" s="2255"/>
      <c r="AZ29" s="2266">
        <f>IF($BB$3="４週",AX29/4,IF($BB$3="暦月",'地域密着型通所介護（1枚版）'!AX29/('地域密着型通所介護（1枚版）'!$BB$8/7),""))</f>
        <v>0</v>
      </c>
      <c r="BA29" s="2274"/>
      <c r="BB29" s="1971"/>
      <c r="BC29" s="1976"/>
      <c r="BD29" s="1976"/>
      <c r="BE29" s="1976"/>
      <c r="BF29" s="1987"/>
    </row>
    <row r="30" spans="2:58" ht="20.25" customHeight="1">
      <c r="B30" s="2061"/>
      <c r="C30" s="1757"/>
      <c r="D30" s="1825"/>
      <c r="E30" s="1768"/>
      <c r="F30" s="1801">
        <f>C28</f>
        <v>0</v>
      </c>
      <c r="G30" s="2104"/>
      <c r="H30" s="2113"/>
      <c r="I30" s="2121"/>
      <c r="J30" s="2121"/>
      <c r="K30" s="2124"/>
      <c r="L30" s="2134"/>
      <c r="M30" s="2143"/>
      <c r="N30" s="2143"/>
      <c r="O30" s="2152"/>
      <c r="P30" s="2156" t="s">
        <v>965</v>
      </c>
      <c r="Q30" s="2164"/>
      <c r="R30" s="2169"/>
      <c r="S30" s="1885" t="str">
        <f>IF(S28="","",VLOOKUP(S28,'シフト記号表（勤務時間帯）'!$C$6:$U$35,19,FALSE))</f>
        <v/>
      </c>
      <c r="T30" s="1897" t="str">
        <f>IF(T28="","",VLOOKUP(T28,'シフト記号表（勤務時間帯）'!$C$6:$U$35,19,FALSE))</f>
        <v/>
      </c>
      <c r="U30" s="1897" t="str">
        <f>IF(U28="","",VLOOKUP(U28,'シフト記号表（勤務時間帯）'!$C$6:$U$35,19,FALSE))</f>
        <v/>
      </c>
      <c r="V30" s="1897" t="str">
        <f>IF(V28="","",VLOOKUP(V28,'シフト記号表（勤務時間帯）'!$C$6:$U$35,19,FALSE))</f>
        <v/>
      </c>
      <c r="W30" s="1897" t="str">
        <f>IF(W28="","",VLOOKUP(W28,'シフト記号表（勤務時間帯）'!$C$6:$U$35,19,FALSE))</f>
        <v/>
      </c>
      <c r="X30" s="1897" t="str">
        <f>IF(X28="","",VLOOKUP(X28,'シフト記号表（勤務時間帯）'!$C$6:$U$35,19,FALSE))</f>
        <v/>
      </c>
      <c r="Y30" s="1912" t="str">
        <f>IF(Y28="","",VLOOKUP(Y28,'シフト記号表（勤務時間帯）'!$C$6:$U$35,19,FALSE))</f>
        <v/>
      </c>
      <c r="Z30" s="1885" t="str">
        <f>IF(Z28="","",VLOOKUP(Z28,'シフト記号表（勤務時間帯）'!$C$6:$U$35,19,FALSE))</f>
        <v/>
      </c>
      <c r="AA30" s="1897" t="str">
        <f>IF(AA28="","",VLOOKUP(AA28,'シフト記号表（勤務時間帯）'!$C$6:$U$35,19,FALSE))</f>
        <v/>
      </c>
      <c r="AB30" s="1897" t="str">
        <f>IF(AB28="","",VLOOKUP(AB28,'シフト記号表（勤務時間帯）'!$C$6:$U$35,19,FALSE))</f>
        <v/>
      </c>
      <c r="AC30" s="1897" t="str">
        <f>IF(AC28="","",VLOOKUP(AC28,'シフト記号表（勤務時間帯）'!$C$6:$U$35,19,FALSE))</f>
        <v/>
      </c>
      <c r="AD30" s="1897" t="str">
        <f>IF(AD28="","",VLOOKUP(AD28,'シフト記号表（勤務時間帯）'!$C$6:$U$35,19,FALSE))</f>
        <v/>
      </c>
      <c r="AE30" s="1897" t="str">
        <f>IF(AE28="","",VLOOKUP(AE28,'シフト記号表（勤務時間帯）'!$C$6:$U$35,19,FALSE))</f>
        <v/>
      </c>
      <c r="AF30" s="1912" t="str">
        <f>IF(AF28="","",VLOOKUP(AF28,'シフト記号表（勤務時間帯）'!$C$6:$U$35,19,FALSE))</f>
        <v/>
      </c>
      <c r="AG30" s="1885" t="str">
        <f>IF(AG28="","",VLOOKUP(AG28,'シフト記号表（勤務時間帯）'!$C$6:$U$35,19,FALSE))</f>
        <v/>
      </c>
      <c r="AH30" s="1897" t="str">
        <f>IF(AH28="","",VLOOKUP(AH28,'シフト記号表（勤務時間帯）'!$C$6:$U$35,19,FALSE))</f>
        <v/>
      </c>
      <c r="AI30" s="1897" t="str">
        <f>IF(AI28="","",VLOOKUP(AI28,'シフト記号表（勤務時間帯）'!$C$6:$U$35,19,FALSE))</f>
        <v/>
      </c>
      <c r="AJ30" s="1897" t="str">
        <f>IF(AJ28="","",VLOOKUP(AJ28,'シフト記号表（勤務時間帯）'!$C$6:$U$35,19,FALSE))</f>
        <v/>
      </c>
      <c r="AK30" s="1897" t="str">
        <f>IF(AK28="","",VLOOKUP(AK28,'シフト記号表（勤務時間帯）'!$C$6:$U$35,19,FALSE))</f>
        <v/>
      </c>
      <c r="AL30" s="1897" t="str">
        <f>IF(AL28="","",VLOOKUP(AL28,'シフト記号表（勤務時間帯）'!$C$6:$U$35,19,FALSE))</f>
        <v/>
      </c>
      <c r="AM30" s="1912" t="str">
        <f>IF(AM28="","",VLOOKUP(AM28,'シフト記号表（勤務時間帯）'!$C$6:$U$35,19,FALSE))</f>
        <v/>
      </c>
      <c r="AN30" s="1885" t="str">
        <f>IF(AN28="","",VLOOKUP(AN28,'シフト記号表（勤務時間帯）'!$C$6:$U$35,19,FALSE))</f>
        <v/>
      </c>
      <c r="AO30" s="1897" t="str">
        <f>IF(AO28="","",VLOOKUP(AO28,'シフト記号表（勤務時間帯）'!$C$6:$U$35,19,FALSE))</f>
        <v/>
      </c>
      <c r="AP30" s="1897" t="str">
        <f>IF(AP28="","",VLOOKUP(AP28,'シフト記号表（勤務時間帯）'!$C$6:$U$35,19,FALSE))</f>
        <v/>
      </c>
      <c r="AQ30" s="1897" t="str">
        <f>IF(AQ28="","",VLOOKUP(AQ28,'シフト記号表（勤務時間帯）'!$C$6:$U$35,19,FALSE))</f>
        <v/>
      </c>
      <c r="AR30" s="1897" t="str">
        <f>IF(AR28="","",VLOOKUP(AR28,'シフト記号表（勤務時間帯）'!$C$6:$U$35,19,FALSE))</f>
        <v/>
      </c>
      <c r="AS30" s="1897" t="str">
        <f>IF(AS28="","",VLOOKUP(AS28,'シフト記号表（勤務時間帯）'!$C$6:$U$35,19,FALSE))</f>
        <v/>
      </c>
      <c r="AT30" s="1912" t="str">
        <f>IF(AT28="","",VLOOKUP(AT28,'シフト記号表（勤務時間帯）'!$C$6:$U$35,19,FALSE))</f>
        <v/>
      </c>
      <c r="AU30" s="1885" t="str">
        <f>IF(AU28="","",VLOOKUP(AU28,'シフト記号表（勤務時間帯）'!$C$6:$U$35,19,FALSE))</f>
        <v/>
      </c>
      <c r="AV30" s="1897" t="str">
        <f>IF(AV28="","",VLOOKUP(AV28,'シフト記号表（勤務時間帯）'!$C$6:$U$35,19,FALSE))</f>
        <v/>
      </c>
      <c r="AW30" s="1897" t="str">
        <f>IF(AW28="","",VLOOKUP(AW28,'シフト記号表（勤務時間帯）'!$C$6:$U$35,19,FALSE))</f>
        <v/>
      </c>
      <c r="AX30" s="2244">
        <f>IF($BB$3="４週",SUM(S30:AT30),IF($BB$3="暦月",SUM(S30:AW30),""))</f>
        <v>0</v>
      </c>
      <c r="AY30" s="2256"/>
      <c r="AZ30" s="2267">
        <f>IF($BB$3="４週",AX30/4,IF($BB$3="暦月",'地域密着型通所介護（1枚版）'!AX30/('地域密着型通所介護（1枚版）'!$BB$8/7),""))</f>
        <v>0</v>
      </c>
      <c r="BA30" s="2275"/>
      <c r="BB30" s="1973"/>
      <c r="BC30" s="1978"/>
      <c r="BD30" s="1978"/>
      <c r="BE30" s="1978"/>
      <c r="BF30" s="1989"/>
    </row>
    <row r="31" spans="2:58" ht="20.25" customHeight="1">
      <c r="B31" s="2061">
        <f>B28+1</f>
        <v>4</v>
      </c>
      <c r="C31" s="1756"/>
      <c r="D31" s="1824"/>
      <c r="E31" s="1767"/>
      <c r="F31" s="2095"/>
      <c r="G31" s="2095"/>
      <c r="H31" s="2114"/>
      <c r="I31" s="2121"/>
      <c r="J31" s="2121"/>
      <c r="K31" s="2124"/>
      <c r="L31" s="2133"/>
      <c r="M31" s="2142"/>
      <c r="N31" s="2142"/>
      <c r="O31" s="2151"/>
      <c r="P31" s="2157" t="s">
        <v>964</v>
      </c>
      <c r="Q31" s="2165"/>
      <c r="R31" s="2170"/>
      <c r="S31" s="1886"/>
      <c r="T31" s="1898"/>
      <c r="U31" s="1898"/>
      <c r="V31" s="1898"/>
      <c r="W31" s="1898"/>
      <c r="X31" s="1898"/>
      <c r="Y31" s="1913"/>
      <c r="Z31" s="1886"/>
      <c r="AA31" s="1898"/>
      <c r="AB31" s="1898"/>
      <c r="AC31" s="1898"/>
      <c r="AD31" s="1898"/>
      <c r="AE31" s="1898"/>
      <c r="AF31" s="1913"/>
      <c r="AG31" s="1886"/>
      <c r="AH31" s="1898"/>
      <c r="AI31" s="1898"/>
      <c r="AJ31" s="1898"/>
      <c r="AK31" s="1898"/>
      <c r="AL31" s="1898"/>
      <c r="AM31" s="1913"/>
      <c r="AN31" s="1886"/>
      <c r="AO31" s="1898"/>
      <c r="AP31" s="1898"/>
      <c r="AQ31" s="1898"/>
      <c r="AR31" s="1898"/>
      <c r="AS31" s="1898"/>
      <c r="AT31" s="1913"/>
      <c r="AU31" s="1886"/>
      <c r="AV31" s="1898"/>
      <c r="AW31" s="1898"/>
      <c r="AX31" s="2245"/>
      <c r="AY31" s="2257"/>
      <c r="AZ31" s="2268"/>
      <c r="BA31" s="2276"/>
      <c r="BB31" s="1972"/>
      <c r="BC31" s="1977"/>
      <c r="BD31" s="1977"/>
      <c r="BE31" s="1977"/>
      <c r="BF31" s="1988"/>
    </row>
    <row r="32" spans="2:58" ht="20.25" customHeight="1">
      <c r="B32" s="2061"/>
      <c r="C32" s="1755"/>
      <c r="D32" s="1823"/>
      <c r="E32" s="1766"/>
      <c r="F32" s="1801"/>
      <c r="G32" s="2103"/>
      <c r="H32" s="2113"/>
      <c r="I32" s="2121"/>
      <c r="J32" s="2121"/>
      <c r="K32" s="2124"/>
      <c r="L32" s="2132"/>
      <c r="M32" s="2141"/>
      <c r="N32" s="2141"/>
      <c r="O32" s="2150"/>
      <c r="P32" s="2155" t="s">
        <v>546</v>
      </c>
      <c r="Q32" s="2163"/>
      <c r="R32" s="2168"/>
      <c r="S32" s="2181" t="str">
        <f>IF(S31="","",VLOOKUP(S31,'シフト記号表（勤務時間帯）'!$C$6:$K$35,9,FALSE))</f>
        <v/>
      </c>
      <c r="T32" s="2190" t="str">
        <f>IF(T31="","",VLOOKUP(T31,'シフト記号表（勤務時間帯）'!$C$6:$K$35,9,FALSE))</f>
        <v/>
      </c>
      <c r="U32" s="2190" t="str">
        <f>IF(U31="","",VLOOKUP(U31,'シフト記号表（勤務時間帯）'!$C$6:$K$35,9,FALSE))</f>
        <v/>
      </c>
      <c r="V32" s="2190" t="str">
        <f>IF(V31="","",VLOOKUP(V31,'シフト記号表（勤務時間帯）'!$C$6:$K$35,9,FALSE))</f>
        <v/>
      </c>
      <c r="W32" s="2190" t="str">
        <f>IF(W31="","",VLOOKUP(W31,'シフト記号表（勤務時間帯）'!$C$6:$K$35,9,FALSE))</f>
        <v/>
      </c>
      <c r="X32" s="2190" t="str">
        <f>IF(X31="","",VLOOKUP(X31,'シフト記号表（勤務時間帯）'!$C$6:$K$35,9,FALSE))</f>
        <v/>
      </c>
      <c r="Y32" s="2197" t="str">
        <f>IF(Y31="","",VLOOKUP(Y31,'シフト記号表（勤務時間帯）'!$C$6:$K$35,9,FALSE))</f>
        <v/>
      </c>
      <c r="Z32" s="2181" t="str">
        <f>IF(Z31="","",VLOOKUP(Z31,'シフト記号表（勤務時間帯）'!$C$6:$K$35,9,FALSE))</f>
        <v/>
      </c>
      <c r="AA32" s="2190" t="str">
        <f>IF(AA31="","",VLOOKUP(AA31,'シフト記号表（勤務時間帯）'!$C$6:$K$35,9,FALSE))</f>
        <v/>
      </c>
      <c r="AB32" s="2190" t="str">
        <f>IF(AB31="","",VLOOKUP(AB31,'シフト記号表（勤務時間帯）'!$C$6:$K$35,9,FALSE))</f>
        <v/>
      </c>
      <c r="AC32" s="2190" t="str">
        <f>IF(AC31="","",VLOOKUP(AC31,'シフト記号表（勤務時間帯）'!$C$6:$K$35,9,FALSE))</f>
        <v/>
      </c>
      <c r="AD32" s="2190" t="str">
        <f>IF(AD31="","",VLOOKUP(AD31,'シフト記号表（勤務時間帯）'!$C$6:$K$35,9,FALSE))</f>
        <v/>
      </c>
      <c r="AE32" s="2190" t="str">
        <f>IF(AE31="","",VLOOKUP(AE31,'シフト記号表（勤務時間帯）'!$C$6:$K$35,9,FALSE))</f>
        <v/>
      </c>
      <c r="AF32" s="2197" t="str">
        <f>IF(AF31="","",VLOOKUP(AF31,'シフト記号表（勤務時間帯）'!$C$6:$K$35,9,FALSE))</f>
        <v/>
      </c>
      <c r="AG32" s="2181" t="str">
        <f>IF(AG31="","",VLOOKUP(AG31,'シフト記号表（勤務時間帯）'!$C$6:$K$35,9,FALSE))</f>
        <v/>
      </c>
      <c r="AH32" s="2190" t="str">
        <f>IF(AH31="","",VLOOKUP(AH31,'シフト記号表（勤務時間帯）'!$C$6:$K$35,9,FALSE))</f>
        <v/>
      </c>
      <c r="AI32" s="2190" t="str">
        <f>IF(AI31="","",VLOOKUP(AI31,'シフト記号表（勤務時間帯）'!$C$6:$K$35,9,FALSE))</f>
        <v/>
      </c>
      <c r="AJ32" s="2190" t="str">
        <f>IF(AJ31="","",VLOOKUP(AJ31,'シフト記号表（勤務時間帯）'!$C$6:$K$35,9,FALSE))</f>
        <v/>
      </c>
      <c r="AK32" s="2190" t="str">
        <f>IF(AK31="","",VLOOKUP(AK31,'シフト記号表（勤務時間帯）'!$C$6:$K$35,9,FALSE))</f>
        <v/>
      </c>
      <c r="AL32" s="2190" t="str">
        <f>IF(AL31="","",VLOOKUP(AL31,'シフト記号表（勤務時間帯）'!$C$6:$K$35,9,FALSE))</f>
        <v/>
      </c>
      <c r="AM32" s="2197" t="str">
        <f>IF(AM31="","",VLOOKUP(AM31,'シフト記号表（勤務時間帯）'!$C$6:$K$35,9,FALSE))</f>
        <v/>
      </c>
      <c r="AN32" s="2181" t="str">
        <f>IF(AN31="","",VLOOKUP(AN31,'シフト記号表（勤務時間帯）'!$C$6:$K$35,9,FALSE))</f>
        <v/>
      </c>
      <c r="AO32" s="2190" t="str">
        <f>IF(AO31="","",VLOOKUP(AO31,'シフト記号表（勤務時間帯）'!$C$6:$K$35,9,FALSE))</f>
        <v/>
      </c>
      <c r="AP32" s="2190" t="str">
        <f>IF(AP31="","",VLOOKUP(AP31,'シフト記号表（勤務時間帯）'!$C$6:$K$35,9,FALSE))</f>
        <v/>
      </c>
      <c r="AQ32" s="2190" t="str">
        <f>IF(AQ31="","",VLOOKUP(AQ31,'シフト記号表（勤務時間帯）'!$C$6:$K$35,9,FALSE))</f>
        <v/>
      </c>
      <c r="AR32" s="2190" t="str">
        <f>IF(AR31="","",VLOOKUP(AR31,'シフト記号表（勤務時間帯）'!$C$6:$K$35,9,FALSE))</f>
        <v/>
      </c>
      <c r="AS32" s="2190" t="str">
        <f>IF(AS31="","",VLOOKUP(AS31,'シフト記号表（勤務時間帯）'!$C$6:$K$35,9,FALSE))</f>
        <v/>
      </c>
      <c r="AT32" s="2197" t="str">
        <f>IF(AT31="","",VLOOKUP(AT31,'シフト記号表（勤務時間帯）'!$C$6:$K$35,9,FALSE))</f>
        <v/>
      </c>
      <c r="AU32" s="2181" t="str">
        <f>IF(AU31="","",VLOOKUP(AU31,'シフト記号表（勤務時間帯）'!$C$6:$K$35,9,FALSE))</f>
        <v/>
      </c>
      <c r="AV32" s="2190" t="str">
        <f>IF(AV31="","",VLOOKUP(AV31,'シフト記号表（勤務時間帯）'!$C$6:$K$35,9,FALSE))</f>
        <v/>
      </c>
      <c r="AW32" s="2190" t="str">
        <f>IF(AW31="","",VLOOKUP(AW31,'シフト記号表（勤務時間帯）'!$C$6:$K$35,9,FALSE))</f>
        <v/>
      </c>
      <c r="AX32" s="2243">
        <f>IF($BB$3="４週",SUM(S32:AT32),IF($BB$3="暦月",SUM(S32:AW32),""))</f>
        <v>0</v>
      </c>
      <c r="AY32" s="2255"/>
      <c r="AZ32" s="2266">
        <f>IF($BB$3="４週",AX32/4,IF($BB$3="暦月",'地域密着型通所介護（1枚版）'!AX32/('地域密着型通所介護（1枚版）'!$BB$8/7),""))</f>
        <v>0</v>
      </c>
      <c r="BA32" s="2274"/>
      <c r="BB32" s="1971"/>
      <c r="BC32" s="1976"/>
      <c r="BD32" s="1976"/>
      <c r="BE32" s="1976"/>
      <c r="BF32" s="1987"/>
    </row>
    <row r="33" spans="2:58" ht="20.25" customHeight="1">
      <c r="B33" s="2061"/>
      <c r="C33" s="1757"/>
      <c r="D33" s="1825"/>
      <c r="E33" s="1768"/>
      <c r="F33" s="1801">
        <f>C31</f>
        <v>0</v>
      </c>
      <c r="G33" s="2104"/>
      <c r="H33" s="2113"/>
      <c r="I33" s="2121"/>
      <c r="J33" s="2121"/>
      <c r="K33" s="2124"/>
      <c r="L33" s="2134"/>
      <c r="M33" s="2143"/>
      <c r="N33" s="2143"/>
      <c r="O33" s="2152"/>
      <c r="P33" s="2156" t="s">
        <v>965</v>
      </c>
      <c r="Q33" s="2164"/>
      <c r="R33" s="2169"/>
      <c r="S33" s="1885" t="str">
        <f>IF(S31="","",VLOOKUP(S31,'シフト記号表（勤務時間帯）'!$C$6:$U$35,19,FALSE))</f>
        <v/>
      </c>
      <c r="T33" s="1897" t="str">
        <f>IF(T31="","",VLOOKUP(T31,'シフト記号表（勤務時間帯）'!$C$6:$U$35,19,FALSE))</f>
        <v/>
      </c>
      <c r="U33" s="1897" t="str">
        <f>IF(U31="","",VLOOKUP(U31,'シフト記号表（勤務時間帯）'!$C$6:$U$35,19,FALSE))</f>
        <v/>
      </c>
      <c r="V33" s="1897" t="str">
        <f>IF(V31="","",VLOOKUP(V31,'シフト記号表（勤務時間帯）'!$C$6:$U$35,19,FALSE))</f>
        <v/>
      </c>
      <c r="W33" s="1897" t="str">
        <f>IF(W31="","",VLOOKUP(W31,'シフト記号表（勤務時間帯）'!$C$6:$U$35,19,FALSE))</f>
        <v/>
      </c>
      <c r="X33" s="1897" t="str">
        <f>IF(X31="","",VLOOKUP(X31,'シフト記号表（勤務時間帯）'!$C$6:$U$35,19,FALSE))</f>
        <v/>
      </c>
      <c r="Y33" s="1912" t="str">
        <f>IF(Y31="","",VLOOKUP(Y31,'シフト記号表（勤務時間帯）'!$C$6:$U$35,19,FALSE))</f>
        <v/>
      </c>
      <c r="Z33" s="1885" t="str">
        <f>IF(Z31="","",VLOOKUP(Z31,'シフト記号表（勤務時間帯）'!$C$6:$U$35,19,FALSE))</f>
        <v/>
      </c>
      <c r="AA33" s="1897" t="str">
        <f>IF(AA31="","",VLOOKUP(AA31,'シフト記号表（勤務時間帯）'!$C$6:$U$35,19,FALSE))</f>
        <v/>
      </c>
      <c r="AB33" s="1897" t="str">
        <f>IF(AB31="","",VLOOKUP(AB31,'シフト記号表（勤務時間帯）'!$C$6:$U$35,19,FALSE))</f>
        <v/>
      </c>
      <c r="AC33" s="1897" t="str">
        <f>IF(AC31="","",VLOOKUP(AC31,'シフト記号表（勤務時間帯）'!$C$6:$U$35,19,FALSE))</f>
        <v/>
      </c>
      <c r="AD33" s="1897" t="str">
        <f>IF(AD31="","",VLOOKUP(AD31,'シフト記号表（勤務時間帯）'!$C$6:$U$35,19,FALSE))</f>
        <v/>
      </c>
      <c r="AE33" s="1897" t="str">
        <f>IF(AE31="","",VLOOKUP(AE31,'シフト記号表（勤務時間帯）'!$C$6:$U$35,19,FALSE))</f>
        <v/>
      </c>
      <c r="AF33" s="1912" t="str">
        <f>IF(AF31="","",VLOOKUP(AF31,'シフト記号表（勤務時間帯）'!$C$6:$U$35,19,FALSE))</f>
        <v/>
      </c>
      <c r="AG33" s="1885" t="str">
        <f>IF(AG31="","",VLOOKUP(AG31,'シフト記号表（勤務時間帯）'!$C$6:$U$35,19,FALSE))</f>
        <v/>
      </c>
      <c r="AH33" s="1897" t="str">
        <f>IF(AH31="","",VLOOKUP(AH31,'シフト記号表（勤務時間帯）'!$C$6:$U$35,19,FALSE))</f>
        <v/>
      </c>
      <c r="AI33" s="1897" t="str">
        <f>IF(AI31="","",VLOOKUP(AI31,'シフト記号表（勤務時間帯）'!$C$6:$U$35,19,FALSE))</f>
        <v/>
      </c>
      <c r="AJ33" s="1897" t="str">
        <f>IF(AJ31="","",VLOOKUP(AJ31,'シフト記号表（勤務時間帯）'!$C$6:$U$35,19,FALSE))</f>
        <v/>
      </c>
      <c r="AK33" s="1897" t="str">
        <f>IF(AK31="","",VLOOKUP(AK31,'シフト記号表（勤務時間帯）'!$C$6:$U$35,19,FALSE))</f>
        <v/>
      </c>
      <c r="AL33" s="1897" t="str">
        <f>IF(AL31="","",VLOOKUP(AL31,'シフト記号表（勤務時間帯）'!$C$6:$U$35,19,FALSE))</f>
        <v/>
      </c>
      <c r="AM33" s="1912" t="str">
        <f>IF(AM31="","",VLOOKUP(AM31,'シフト記号表（勤務時間帯）'!$C$6:$U$35,19,FALSE))</f>
        <v/>
      </c>
      <c r="AN33" s="1885" t="str">
        <f>IF(AN31="","",VLOOKUP(AN31,'シフト記号表（勤務時間帯）'!$C$6:$U$35,19,FALSE))</f>
        <v/>
      </c>
      <c r="AO33" s="1897" t="str">
        <f>IF(AO31="","",VLOOKUP(AO31,'シフト記号表（勤務時間帯）'!$C$6:$U$35,19,FALSE))</f>
        <v/>
      </c>
      <c r="AP33" s="1897" t="str">
        <f>IF(AP31="","",VLOOKUP(AP31,'シフト記号表（勤務時間帯）'!$C$6:$U$35,19,FALSE))</f>
        <v/>
      </c>
      <c r="AQ33" s="1897" t="str">
        <f>IF(AQ31="","",VLOOKUP(AQ31,'シフト記号表（勤務時間帯）'!$C$6:$U$35,19,FALSE))</f>
        <v/>
      </c>
      <c r="AR33" s="1897" t="str">
        <f>IF(AR31="","",VLOOKUP(AR31,'シフト記号表（勤務時間帯）'!$C$6:$U$35,19,FALSE))</f>
        <v/>
      </c>
      <c r="AS33" s="1897" t="str">
        <f>IF(AS31="","",VLOOKUP(AS31,'シフト記号表（勤務時間帯）'!$C$6:$U$35,19,FALSE))</f>
        <v/>
      </c>
      <c r="AT33" s="1912" t="str">
        <f>IF(AT31="","",VLOOKUP(AT31,'シフト記号表（勤務時間帯）'!$C$6:$U$35,19,FALSE))</f>
        <v/>
      </c>
      <c r="AU33" s="1885" t="str">
        <f>IF(AU31="","",VLOOKUP(AU31,'シフト記号表（勤務時間帯）'!$C$6:$U$35,19,FALSE))</f>
        <v/>
      </c>
      <c r="AV33" s="1897" t="str">
        <f>IF(AV31="","",VLOOKUP(AV31,'シフト記号表（勤務時間帯）'!$C$6:$U$35,19,FALSE))</f>
        <v/>
      </c>
      <c r="AW33" s="1897" t="str">
        <f>IF(AW31="","",VLOOKUP(AW31,'シフト記号表（勤務時間帯）'!$C$6:$U$35,19,FALSE))</f>
        <v/>
      </c>
      <c r="AX33" s="2244">
        <f>IF($BB$3="４週",SUM(S33:AT33),IF($BB$3="暦月",SUM(S33:AW33),""))</f>
        <v>0</v>
      </c>
      <c r="AY33" s="2256"/>
      <c r="AZ33" s="2267">
        <f>IF($BB$3="４週",AX33/4,IF($BB$3="暦月",'地域密着型通所介護（1枚版）'!AX33/('地域密着型通所介護（1枚版）'!$BB$8/7),""))</f>
        <v>0</v>
      </c>
      <c r="BA33" s="2275"/>
      <c r="BB33" s="1973"/>
      <c r="BC33" s="1978"/>
      <c r="BD33" s="1978"/>
      <c r="BE33" s="1978"/>
      <c r="BF33" s="1989"/>
    </row>
    <row r="34" spans="2:58" ht="20.25" customHeight="1">
      <c r="B34" s="2061">
        <f>B31+1</f>
        <v>5</v>
      </c>
      <c r="C34" s="1756"/>
      <c r="D34" s="1824"/>
      <c r="E34" s="1767"/>
      <c r="F34" s="2095"/>
      <c r="G34" s="2095"/>
      <c r="H34" s="2114"/>
      <c r="I34" s="2121"/>
      <c r="J34" s="2121"/>
      <c r="K34" s="2124"/>
      <c r="L34" s="2133"/>
      <c r="M34" s="2142"/>
      <c r="N34" s="2142"/>
      <c r="O34" s="2151"/>
      <c r="P34" s="2157" t="s">
        <v>964</v>
      </c>
      <c r="Q34" s="2165"/>
      <c r="R34" s="2170"/>
      <c r="S34" s="1886"/>
      <c r="T34" s="1898"/>
      <c r="U34" s="1898"/>
      <c r="V34" s="1898"/>
      <c r="W34" s="1898"/>
      <c r="X34" s="1898"/>
      <c r="Y34" s="1913"/>
      <c r="Z34" s="1886"/>
      <c r="AA34" s="1898"/>
      <c r="AB34" s="1898"/>
      <c r="AC34" s="1898"/>
      <c r="AD34" s="1898"/>
      <c r="AE34" s="1898"/>
      <c r="AF34" s="1913"/>
      <c r="AG34" s="1886"/>
      <c r="AH34" s="1898"/>
      <c r="AI34" s="1898"/>
      <c r="AJ34" s="1898"/>
      <c r="AK34" s="1898"/>
      <c r="AL34" s="1898"/>
      <c r="AM34" s="1913"/>
      <c r="AN34" s="1886"/>
      <c r="AO34" s="1898"/>
      <c r="AP34" s="1898"/>
      <c r="AQ34" s="1898"/>
      <c r="AR34" s="1898"/>
      <c r="AS34" s="1898"/>
      <c r="AT34" s="1913"/>
      <c r="AU34" s="1886"/>
      <c r="AV34" s="1898"/>
      <c r="AW34" s="1898"/>
      <c r="AX34" s="2245"/>
      <c r="AY34" s="2257"/>
      <c r="AZ34" s="2268"/>
      <c r="BA34" s="2276"/>
      <c r="BB34" s="1972"/>
      <c r="BC34" s="1977"/>
      <c r="BD34" s="1977"/>
      <c r="BE34" s="1977"/>
      <c r="BF34" s="1988"/>
    </row>
    <row r="35" spans="2:58" ht="20.25" customHeight="1">
      <c r="B35" s="2061"/>
      <c r="C35" s="1755"/>
      <c r="D35" s="1823"/>
      <c r="E35" s="1766"/>
      <c r="F35" s="1801"/>
      <c r="G35" s="2103"/>
      <c r="H35" s="2113"/>
      <c r="I35" s="2121"/>
      <c r="J35" s="2121"/>
      <c r="K35" s="2124"/>
      <c r="L35" s="2132"/>
      <c r="M35" s="2141"/>
      <c r="N35" s="2141"/>
      <c r="O35" s="2150"/>
      <c r="P35" s="2155" t="s">
        <v>546</v>
      </c>
      <c r="Q35" s="2163"/>
      <c r="R35" s="2168"/>
      <c r="S35" s="2181" t="str">
        <f>IF(S34="","",VLOOKUP(S34,'シフト記号表（勤務時間帯）'!$C$6:$K$35,9,FALSE))</f>
        <v/>
      </c>
      <c r="T35" s="2190" t="str">
        <f>IF(T34="","",VLOOKUP(T34,'シフト記号表（勤務時間帯）'!$C$6:$K$35,9,FALSE))</f>
        <v/>
      </c>
      <c r="U35" s="2190" t="str">
        <f>IF(U34="","",VLOOKUP(U34,'シフト記号表（勤務時間帯）'!$C$6:$K$35,9,FALSE))</f>
        <v/>
      </c>
      <c r="V35" s="2190" t="str">
        <f>IF(V34="","",VLOOKUP(V34,'シフト記号表（勤務時間帯）'!$C$6:$K$35,9,FALSE))</f>
        <v/>
      </c>
      <c r="W35" s="2190" t="str">
        <f>IF(W34="","",VLOOKUP(W34,'シフト記号表（勤務時間帯）'!$C$6:$K$35,9,FALSE))</f>
        <v/>
      </c>
      <c r="X35" s="2190" t="str">
        <f>IF(X34="","",VLOOKUP(X34,'シフト記号表（勤務時間帯）'!$C$6:$K$35,9,FALSE))</f>
        <v/>
      </c>
      <c r="Y35" s="2197" t="str">
        <f>IF(Y34="","",VLOOKUP(Y34,'シフト記号表（勤務時間帯）'!$C$6:$K$35,9,FALSE))</f>
        <v/>
      </c>
      <c r="Z35" s="2181" t="str">
        <f>IF(Z34="","",VLOOKUP(Z34,'シフト記号表（勤務時間帯）'!$C$6:$K$35,9,FALSE))</f>
        <v/>
      </c>
      <c r="AA35" s="2190" t="str">
        <f>IF(AA34="","",VLOOKUP(AA34,'シフト記号表（勤務時間帯）'!$C$6:$K$35,9,FALSE))</f>
        <v/>
      </c>
      <c r="AB35" s="2190" t="str">
        <f>IF(AB34="","",VLOOKUP(AB34,'シフト記号表（勤務時間帯）'!$C$6:$K$35,9,FALSE))</f>
        <v/>
      </c>
      <c r="AC35" s="2190" t="str">
        <f>IF(AC34="","",VLOOKUP(AC34,'シフト記号表（勤務時間帯）'!$C$6:$K$35,9,FALSE))</f>
        <v/>
      </c>
      <c r="AD35" s="2190" t="str">
        <f>IF(AD34="","",VLOOKUP(AD34,'シフト記号表（勤務時間帯）'!$C$6:$K$35,9,FALSE))</f>
        <v/>
      </c>
      <c r="AE35" s="2190" t="str">
        <f>IF(AE34="","",VLOOKUP(AE34,'シフト記号表（勤務時間帯）'!$C$6:$K$35,9,FALSE))</f>
        <v/>
      </c>
      <c r="AF35" s="2197" t="str">
        <f>IF(AF34="","",VLOOKUP(AF34,'シフト記号表（勤務時間帯）'!$C$6:$K$35,9,FALSE))</f>
        <v/>
      </c>
      <c r="AG35" s="2181" t="str">
        <f>IF(AG34="","",VLOOKUP(AG34,'シフト記号表（勤務時間帯）'!$C$6:$K$35,9,FALSE))</f>
        <v/>
      </c>
      <c r="AH35" s="2190" t="str">
        <f>IF(AH34="","",VLOOKUP(AH34,'シフト記号表（勤務時間帯）'!$C$6:$K$35,9,FALSE))</f>
        <v/>
      </c>
      <c r="AI35" s="2190" t="str">
        <f>IF(AI34="","",VLOOKUP(AI34,'シフト記号表（勤務時間帯）'!$C$6:$K$35,9,FALSE))</f>
        <v/>
      </c>
      <c r="AJ35" s="2190" t="str">
        <f>IF(AJ34="","",VLOOKUP(AJ34,'シフト記号表（勤務時間帯）'!$C$6:$K$35,9,FALSE))</f>
        <v/>
      </c>
      <c r="AK35" s="2190" t="str">
        <f>IF(AK34="","",VLOOKUP(AK34,'シフト記号表（勤務時間帯）'!$C$6:$K$35,9,FALSE))</f>
        <v/>
      </c>
      <c r="AL35" s="2190" t="str">
        <f>IF(AL34="","",VLOOKUP(AL34,'シフト記号表（勤務時間帯）'!$C$6:$K$35,9,FALSE))</f>
        <v/>
      </c>
      <c r="AM35" s="2197" t="str">
        <f>IF(AM34="","",VLOOKUP(AM34,'シフト記号表（勤務時間帯）'!$C$6:$K$35,9,FALSE))</f>
        <v/>
      </c>
      <c r="AN35" s="2181" t="str">
        <f>IF(AN34="","",VLOOKUP(AN34,'シフト記号表（勤務時間帯）'!$C$6:$K$35,9,FALSE))</f>
        <v/>
      </c>
      <c r="AO35" s="2190" t="str">
        <f>IF(AO34="","",VLOOKUP(AO34,'シフト記号表（勤務時間帯）'!$C$6:$K$35,9,FALSE))</f>
        <v/>
      </c>
      <c r="AP35" s="2190" t="str">
        <f>IF(AP34="","",VLOOKUP(AP34,'シフト記号表（勤務時間帯）'!$C$6:$K$35,9,FALSE))</f>
        <v/>
      </c>
      <c r="AQ35" s="2190" t="str">
        <f>IF(AQ34="","",VLOOKUP(AQ34,'シフト記号表（勤務時間帯）'!$C$6:$K$35,9,FALSE))</f>
        <v/>
      </c>
      <c r="AR35" s="2190" t="str">
        <f>IF(AR34="","",VLOOKUP(AR34,'シフト記号表（勤務時間帯）'!$C$6:$K$35,9,FALSE))</f>
        <v/>
      </c>
      <c r="AS35" s="2190" t="str">
        <f>IF(AS34="","",VLOOKUP(AS34,'シフト記号表（勤務時間帯）'!$C$6:$K$35,9,FALSE))</f>
        <v/>
      </c>
      <c r="AT35" s="2197" t="str">
        <f>IF(AT34="","",VLOOKUP(AT34,'シフト記号表（勤務時間帯）'!$C$6:$K$35,9,FALSE))</f>
        <v/>
      </c>
      <c r="AU35" s="2181" t="str">
        <f>IF(AU34="","",VLOOKUP(AU34,'シフト記号表（勤務時間帯）'!$C$6:$K$35,9,FALSE))</f>
        <v/>
      </c>
      <c r="AV35" s="2190" t="str">
        <f>IF(AV34="","",VLOOKUP(AV34,'シフト記号表（勤務時間帯）'!$C$6:$K$35,9,FALSE))</f>
        <v/>
      </c>
      <c r="AW35" s="2190" t="str">
        <f>IF(AW34="","",VLOOKUP(AW34,'シフト記号表（勤務時間帯）'!$C$6:$K$35,9,FALSE))</f>
        <v/>
      </c>
      <c r="AX35" s="2243">
        <f>IF($BB$3="４週",SUM(S35:AT35),IF($BB$3="暦月",SUM(S35:AW35),""))</f>
        <v>0</v>
      </c>
      <c r="AY35" s="2255"/>
      <c r="AZ35" s="2266">
        <f>IF($BB$3="４週",AX35/4,IF($BB$3="暦月",'地域密着型通所介護（1枚版）'!AX35/('地域密着型通所介護（1枚版）'!$BB$8/7),""))</f>
        <v>0</v>
      </c>
      <c r="BA35" s="2274"/>
      <c r="BB35" s="1971"/>
      <c r="BC35" s="1976"/>
      <c r="BD35" s="1976"/>
      <c r="BE35" s="1976"/>
      <c r="BF35" s="1987"/>
    </row>
    <row r="36" spans="2:58" ht="20.25" customHeight="1">
      <c r="B36" s="2061"/>
      <c r="C36" s="1757"/>
      <c r="D36" s="1825"/>
      <c r="E36" s="1768"/>
      <c r="F36" s="1801">
        <f>C34</f>
        <v>0</v>
      </c>
      <c r="G36" s="2104"/>
      <c r="H36" s="2113"/>
      <c r="I36" s="2121"/>
      <c r="J36" s="2121"/>
      <c r="K36" s="2124"/>
      <c r="L36" s="2134"/>
      <c r="M36" s="2143"/>
      <c r="N36" s="2143"/>
      <c r="O36" s="2152"/>
      <c r="P36" s="2156" t="s">
        <v>965</v>
      </c>
      <c r="Q36" s="2164"/>
      <c r="R36" s="2169"/>
      <c r="S36" s="1885" t="str">
        <f>IF(S34="","",VLOOKUP(S34,'シフト記号表（勤務時間帯）'!$C$6:$U$35,19,FALSE))</f>
        <v/>
      </c>
      <c r="T36" s="1897" t="str">
        <f>IF(T34="","",VLOOKUP(T34,'シフト記号表（勤務時間帯）'!$C$6:$U$35,19,FALSE))</f>
        <v/>
      </c>
      <c r="U36" s="1897" t="str">
        <f>IF(U34="","",VLOOKUP(U34,'シフト記号表（勤務時間帯）'!$C$6:$U$35,19,FALSE))</f>
        <v/>
      </c>
      <c r="V36" s="1897" t="str">
        <f>IF(V34="","",VLOOKUP(V34,'シフト記号表（勤務時間帯）'!$C$6:$U$35,19,FALSE))</f>
        <v/>
      </c>
      <c r="W36" s="1897" t="str">
        <f>IF(W34="","",VLOOKUP(W34,'シフト記号表（勤務時間帯）'!$C$6:$U$35,19,FALSE))</f>
        <v/>
      </c>
      <c r="X36" s="1897" t="str">
        <f>IF(X34="","",VLOOKUP(X34,'シフト記号表（勤務時間帯）'!$C$6:$U$35,19,FALSE))</f>
        <v/>
      </c>
      <c r="Y36" s="1912" t="str">
        <f>IF(Y34="","",VLOOKUP(Y34,'シフト記号表（勤務時間帯）'!$C$6:$U$35,19,FALSE))</f>
        <v/>
      </c>
      <c r="Z36" s="1885" t="str">
        <f>IF(Z34="","",VLOOKUP(Z34,'シフト記号表（勤務時間帯）'!$C$6:$U$35,19,FALSE))</f>
        <v/>
      </c>
      <c r="AA36" s="1897" t="str">
        <f>IF(AA34="","",VLOOKUP(AA34,'シフト記号表（勤務時間帯）'!$C$6:$U$35,19,FALSE))</f>
        <v/>
      </c>
      <c r="AB36" s="1897" t="str">
        <f>IF(AB34="","",VLOOKUP(AB34,'シフト記号表（勤務時間帯）'!$C$6:$U$35,19,FALSE))</f>
        <v/>
      </c>
      <c r="AC36" s="1897" t="str">
        <f>IF(AC34="","",VLOOKUP(AC34,'シフト記号表（勤務時間帯）'!$C$6:$U$35,19,FALSE))</f>
        <v/>
      </c>
      <c r="AD36" s="1897" t="str">
        <f>IF(AD34="","",VLOOKUP(AD34,'シフト記号表（勤務時間帯）'!$C$6:$U$35,19,FALSE))</f>
        <v/>
      </c>
      <c r="AE36" s="1897" t="str">
        <f>IF(AE34="","",VLOOKUP(AE34,'シフト記号表（勤務時間帯）'!$C$6:$U$35,19,FALSE))</f>
        <v/>
      </c>
      <c r="AF36" s="1912" t="str">
        <f>IF(AF34="","",VLOOKUP(AF34,'シフト記号表（勤務時間帯）'!$C$6:$U$35,19,FALSE))</f>
        <v/>
      </c>
      <c r="AG36" s="1885" t="str">
        <f>IF(AG34="","",VLOOKUP(AG34,'シフト記号表（勤務時間帯）'!$C$6:$U$35,19,FALSE))</f>
        <v/>
      </c>
      <c r="AH36" s="1897" t="str">
        <f>IF(AH34="","",VLOOKUP(AH34,'シフト記号表（勤務時間帯）'!$C$6:$U$35,19,FALSE))</f>
        <v/>
      </c>
      <c r="AI36" s="1897" t="str">
        <f>IF(AI34="","",VLOOKUP(AI34,'シフト記号表（勤務時間帯）'!$C$6:$U$35,19,FALSE))</f>
        <v/>
      </c>
      <c r="AJ36" s="1897" t="str">
        <f>IF(AJ34="","",VLOOKUP(AJ34,'シフト記号表（勤務時間帯）'!$C$6:$U$35,19,FALSE))</f>
        <v/>
      </c>
      <c r="AK36" s="1897" t="str">
        <f>IF(AK34="","",VLOOKUP(AK34,'シフト記号表（勤務時間帯）'!$C$6:$U$35,19,FALSE))</f>
        <v/>
      </c>
      <c r="AL36" s="1897" t="str">
        <f>IF(AL34="","",VLOOKUP(AL34,'シフト記号表（勤務時間帯）'!$C$6:$U$35,19,FALSE))</f>
        <v/>
      </c>
      <c r="AM36" s="1912" t="str">
        <f>IF(AM34="","",VLOOKUP(AM34,'シフト記号表（勤務時間帯）'!$C$6:$U$35,19,FALSE))</f>
        <v/>
      </c>
      <c r="AN36" s="1885" t="str">
        <f>IF(AN34="","",VLOOKUP(AN34,'シフト記号表（勤務時間帯）'!$C$6:$U$35,19,FALSE))</f>
        <v/>
      </c>
      <c r="AO36" s="1897" t="str">
        <f>IF(AO34="","",VLOOKUP(AO34,'シフト記号表（勤務時間帯）'!$C$6:$U$35,19,FALSE))</f>
        <v/>
      </c>
      <c r="AP36" s="1897" t="str">
        <f>IF(AP34="","",VLOOKUP(AP34,'シフト記号表（勤務時間帯）'!$C$6:$U$35,19,FALSE))</f>
        <v/>
      </c>
      <c r="AQ36" s="1897" t="str">
        <f>IF(AQ34="","",VLOOKUP(AQ34,'シフト記号表（勤務時間帯）'!$C$6:$U$35,19,FALSE))</f>
        <v/>
      </c>
      <c r="AR36" s="1897" t="str">
        <f>IF(AR34="","",VLOOKUP(AR34,'シフト記号表（勤務時間帯）'!$C$6:$U$35,19,FALSE))</f>
        <v/>
      </c>
      <c r="AS36" s="1897" t="str">
        <f>IF(AS34="","",VLOOKUP(AS34,'シフト記号表（勤務時間帯）'!$C$6:$U$35,19,FALSE))</f>
        <v/>
      </c>
      <c r="AT36" s="1912" t="str">
        <f>IF(AT34="","",VLOOKUP(AT34,'シフト記号表（勤務時間帯）'!$C$6:$U$35,19,FALSE))</f>
        <v/>
      </c>
      <c r="AU36" s="1885" t="str">
        <f>IF(AU34="","",VLOOKUP(AU34,'シフト記号表（勤務時間帯）'!$C$6:$U$35,19,FALSE))</f>
        <v/>
      </c>
      <c r="AV36" s="1897" t="str">
        <f>IF(AV34="","",VLOOKUP(AV34,'シフト記号表（勤務時間帯）'!$C$6:$U$35,19,FALSE))</f>
        <v/>
      </c>
      <c r="AW36" s="1897" t="str">
        <f>IF(AW34="","",VLOOKUP(AW34,'シフト記号表（勤務時間帯）'!$C$6:$U$35,19,FALSE))</f>
        <v/>
      </c>
      <c r="AX36" s="2244">
        <f>IF($BB$3="４週",SUM(S36:AT36),IF($BB$3="暦月",SUM(S36:AW36),""))</f>
        <v>0</v>
      </c>
      <c r="AY36" s="2256"/>
      <c r="AZ36" s="2267">
        <f>IF($BB$3="４週",AX36/4,IF($BB$3="暦月",'地域密着型通所介護（1枚版）'!AX36/('地域密着型通所介護（1枚版）'!$BB$8/7),""))</f>
        <v>0</v>
      </c>
      <c r="BA36" s="2275"/>
      <c r="BB36" s="1973"/>
      <c r="BC36" s="1978"/>
      <c r="BD36" s="1978"/>
      <c r="BE36" s="1978"/>
      <c r="BF36" s="1989"/>
    </row>
    <row r="37" spans="2:58" ht="20.25" customHeight="1">
      <c r="B37" s="2061">
        <f>B34+1</f>
        <v>6</v>
      </c>
      <c r="C37" s="1756"/>
      <c r="D37" s="1824"/>
      <c r="E37" s="1767"/>
      <c r="F37" s="2095"/>
      <c r="G37" s="2095"/>
      <c r="H37" s="2114"/>
      <c r="I37" s="2121"/>
      <c r="J37" s="2121"/>
      <c r="K37" s="2124"/>
      <c r="L37" s="2133"/>
      <c r="M37" s="2142"/>
      <c r="N37" s="2142"/>
      <c r="O37" s="2151"/>
      <c r="P37" s="2157" t="s">
        <v>964</v>
      </c>
      <c r="Q37" s="2165"/>
      <c r="R37" s="2170"/>
      <c r="S37" s="1886"/>
      <c r="T37" s="1898"/>
      <c r="U37" s="1898"/>
      <c r="V37" s="1898"/>
      <c r="W37" s="1898"/>
      <c r="X37" s="1898"/>
      <c r="Y37" s="1913"/>
      <c r="Z37" s="1886"/>
      <c r="AA37" s="1898"/>
      <c r="AB37" s="1898"/>
      <c r="AC37" s="1898"/>
      <c r="AD37" s="1898"/>
      <c r="AE37" s="1898"/>
      <c r="AF37" s="1913"/>
      <c r="AG37" s="1886"/>
      <c r="AH37" s="1898"/>
      <c r="AI37" s="1898"/>
      <c r="AJ37" s="1898"/>
      <c r="AK37" s="1898"/>
      <c r="AL37" s="1898"/>
      <c r="AM37" s="1913"/>
      <c r="AN37" s="1886"/>
      <c r="AO37" s="1898"/>
      <c r="AP37" s="1898"/>
      <c r="AQ37" s="1898"/>
      <c r="AR37" s="1898"/>
      <c r="AS37" s="1898"/>
      <c r="AT37" s="1913"/>
      <c r="AU37" s="1886"/>
      <c r="AV37" s="1898"/>
      <c r="AW37" s="1898"/>
      <c r="AX37" s="2245"/>
      <c r="AY37" s="2257"/>
      <c r="AZ37" s="2268"/>
      <c r="BA37" s="2276"/>
      <c r="BB37" s="1972"/>
      <c r="BC37" s="1977"/>
      <c r="BD37" s="1977"/>
      <c r="BE37" s="1977"/>
      <c r="BF37" s="1988"/>
    </row>
    <row r="38" spans="2:58" ht="20.25" customHeight="1">
      <c r="B38" s="2061"/>
      <c r="C38" s="1755"/>
      <c r="D38" s="1823"/>
      <c r="E38" s="1766"/>
      <c r="F38" s="1801"/>
      <c r="G38" s="2103"/>
      <c r="H38" s="2113"/>
      <c r="I38" s="2121"/>
      <c r="J38" s="2121"/>
      <c r="K38" s="2124"/>
      <c r="L38" s="2132"/>
      <c r="M38" s="2141"/>
      <c r="N38" s="2141"/>
      <c r="O38" s="2150"/>
      <c r="P38" s="2155" t="s">
        <v>546</v>
      </c>
      <c r="Q38" s="2163"/>
      <c r="R38" s="2168"/>
      <c r="S38" s="2181" t="str">
        <f>IF(S37="","",VLOOKUP(S37,'シフト記号表（勤務時間帯）'!$C$6:$K$35,9,FALSE))</f>
        <v/>
      </c>
      <c r="T38" s="2190" t="str">
        <f>IF(T37="","",VLOOKUP(T37,'シフト記号表（勤務時間帯）'!$C$6:$K$35,9,FALSE))</f>
        <v/>
      </c>
      <c r="U38" s="2190" t="str">
        <f>IF(U37="","",VLOOKUP(U37,'シフト記号表（勤務時間帯）'!$C$6:$K$35,9,FALSE))</f>
        <v/>
      </c>
      <c r="V38" s="2190" t="str">
        <f>IF(V37="","",VLOOKUP(V37,'シフト記号表（勤務時間帯）'!$C$6:$K$35,9,FALSE))</f>
        <v/>
      </c>
      <c r="W38" s="2190" t="str">
        <f>IF(W37="","",VLOOKUP(W37,'シフト記号表（勤務時間帯）'!$C$6:$K$35,9,FALSE))</f>
        <v/>
      </c>
      <c r="X38" s="2190" t="str">
        <f>IF(X37="","",VLOOKUP(X37,'シフト記号表（勤務時間帯）'!$C$6:$K$35,9,FALSE))</f>
        <v/>
      </c>
      <c r="Y38" s="2197" t="str">
        <f>IF(Y37="","",VLOOKUP(Y37,'シフト記号表（勤務時間帯）'!$C$6:$K$35,9,FALSE))</f>
        <v/>
      </c>
      <c r="Z38" s="2181" t="str">
        <f>IF(Z37="","",VLOOKUP(Z37,'シフト記号表（勤務時間帯）'!$C$6:$K$35,9,FALSE))</f>
        <v/>
      </c>
      <c r="AA38" s="2190" t="str">
        <f>IF(AA37="","",VLOOKUP(AA37,'シフト記号表（勤務時間帯）'!$C$6:$K$35,9,FALSE))</f>
        <v/>
      </c>
      <c r="AB38" s="2190" t="str">
        <f>IF(AB37="","",VLOOKUP(AB37,'シフト記号表（勤務時間帯）'!$C$6:$K$35,9,FALSE))</f>
        <v/>
      </c>
      <c r="AC38" s="2190" t="str">
        <f>IF(AC37="","",VLOOKUP(AC37,'シフト記号表（勤務時間帯）'!$C$6:$K$35,9,FALSE))</f>
        <v/>
      </c>
      <c r="AD38" s="2190" t="str">
        <f>IF(AD37="","",VLOOKUP(AD37,'シフト記号表（勤務時間帯）'!$C$6:$K$35,9,FALSE))</f>
        <v/>
      </c>
      <c r="AE38" s="2190" t="str">
        <f>IF(AE37="","",VLOOKUP(AE37,'シフト記号表（勤務時間帯）'!$C$6:$K$35,9,FALSE))</f>
        <v/>
      </c>
      <c r="AF38" s="2197" t="str">
        <f>IF(AF37="","",VLOOKUP(AF37,'シフト記号表（勤務時間帯）'!$C$6:$K$35,9,FALSE))</f>
        <v/>
      </c>
      <c r="AG38" s="2181" t="str">
        <f>IF(AG37="","",VLOOKUP(AG37,'シフト記号表（勤務時間帯）'!$C$6:$K$35,9,FALSE))</f>
        <v/>
      </c>
      <c r="AH38" s="2190" t="str">
        <f>IF(AH37="","",VLOOKUP(AH37,'シフト記号表（勤務時間帯）'!$C$6:$K$35,9,FALSE))</f>
        <v/>
      </c>
      <c r="AI38" s="2190" t="str">
        <f>IF(AI37="","",VLOOKUP(AI37,'シフト記号表（勤務時間帯）'!$C$6:$K$35,9,FALSE))</f>
        <v/>
      </c>
      <c r="AJ38" s="2190" t="str">
        <f>IF(AJ37="","",VLOOKUP(AJ37,'シフト記号表（勤務時間帯）'!$C$6:$K$35,9,FALSE))</f>
        <v/>
      </c>
      <c r="AK38" s="2190" t="str">
        <f>IF(AK37="","",VLOOKUP(AK37,'シフト記号表（勤務時間帯）'!$C$6:$K$35,9,FALSE))</f>
        <v/>
      </c>
      <c r="AL38" s="2190" t="str">
        <f>IF(AL37="","",VLOOKUP(AL37,'シフト記号表（勤務時間帯）'!$C$6:$K$35,9,FALSE))</f>
        <v/>
      </c>
      <c r="AM38" s="2197" t="str">
        <f>IF(AM37="","",VLOOKUP(AM37,'シフト記号表（勤務時間帯）'!$C$6:$K$35,9,FALSE))</f>
        <v/>
      </c>
      <c r="AN38" s="2181" t="str">
        <f>IF(AN37="","",VLOOKUP(AN37,'シフト記号表（勤務時間帯）'!$C$6:$K$35,9,FALSE))</f>
        <v/>
      </c>
      <c r="AO38" s="2190" t="str">
        <f>IF(AO37="","",VLOOKUP(AO37,'シフト記号表（勤務時間帯）'!$C$6:$K$35,9,FALSE))</f>
        <v/>
      </c>
      <c r="AP38" s="2190" t="str">
        <f>IF(AP37="","",VLOOKUP(AP37,'シフト記号表（勤務時間帯）'!$C$6:$K$35,9,FALSE))</f>
        <v/>
      </c>
      <c r="AQ38" s="2190" t="str">
        <f>IF(AQ37="","",VLOOKUP(AQ37,'シフト記号表（勤務時間帯）'!$C$6:$K$35,9,FALSE))</f>
        <v/>
      </c>
      <c r="AR38" s="2190" t="str">
        <f>IF(AR37="","",VLOOKUP(AR37,'シフト記号表（勤務時間帯）'!$C$6:$K$35,9,FALSE))</f>
        <v/>
      </c>
      <c r="AS38" s="2190" t="str">
        <f>IF(AS37="","",VLOOKUP(AS37,'シフト記号表（勤務時間帯）'!$C$6:$K$35,9,FALSE))</f>
        <v/>
      </c>
      <c r="AT38" s="2197" t="str">
        <f>IF(AT37="","",VLOOKUP(AT37,'シフト記号表（勤務時間帯）'!$C$6:$K$35,9,FALSE))</f>
        <v/>
      </c>
      <c r="AU38" s="2181" t="str">
        <f>IF(AU37="","",VLOOKUP(AU37,'シフト記号表（勤務時間帯）'!$C$6:$K$35,9,FALSE))</f>
        <v/>
      </c>
      <c r="AV38" s="2190" t="str">
        <f>IF(AV37="","",VLOOKUP(AV37,'シフト記号表（勤務時間帯）'!$C$6:$K$35,9,FALSE))</f>
        <v/>
      </c>
      <c r="AW38" s="2190" t="str">
        <f>IF(AW37="","",VLOOKUP(AW37,'シフト記号表（勤務時間帯）'!$C$6:$K$35,9,FALSE))</f>
        <v/>
      </c>
      <c r="AX38" s="2243">
        <f>IF($BB$3="４週",SUM(S38:AT38),IF($BB$3="暦月",SUM(S38:AW38),""))</f>
        <v>0</v>
      </c>
      <c r="AY38" s="2255"/>
      <c r="AZ38" s="2266">
        <f>IF($BB$3="４週",AX38/4,IF($BB$3="暦月",'地域密着型通所介護（1枚版）'!AX38/('地域密着型通所介護（1枚版）'!$BB$8/7),""))</f>
        <v>0</v>
      </c>
      <c r="BA38" s="2274"/>
      <c r="BB38" s="1971"/>
      <c r="BC38" s="1976"/>
      <c r="BD38" s="1976"/>
      <c r="BE38" s="1976"/>
      <c r="BF38" s="1987"/>
    </row>
    <row r="39" spans="2:58" ht="20.25" customHeight="1">
      <c r="B39" s="2061"/>
      <c r="C39" s="1757"/>
      <c r="D39" s="1825"/>
      <c r="E39" s="1768"/>
      <c r="F39" s="1801">
        <f>C37</f>
        <v>0</v>
      </c>
      <c r="G39" s="2104"/>
      <c r="H39" s="2113"/>
      <c r="I39" s="2121"/>
      <c r="J39" s="2121"/>
      <c r="K39" s="2124"/>
      <c r="L39" s="2134"/>
      <c r="M39" s="2143"/>
      <c r="N39" s="2143"/>
      <c r="O39" s="2152"/>
      <c r="P39" s="2156" t="s">
        <v>965</v>
      </c>
      <c r="Q39" s="2164"/>
      <c r="R39" s="2169"/>
      <c r="S39" s="1885" t="str">
        <f>IF(S37="","",VLOOKUP(S37,'シフト記号表（勤務時間帯）'!$C$6:$U$35,19,FALSE))</f>
        <v/>
      </c>
      <c r="T39" s="1897" t="str">
        <f>IF(T37="","",VLOOKUP(T37,'シフト記号表（勤務時間帯）'!$C$6:$U$35,19,FALSE))</f>
        <v/>
      </c>
      <c r="U39" s="1897" t="str">
        <f>IF(U37="","",VLOOKUP(U37,'シフト記号表（勤務時間帯）'!$C$6:$U$35,19,FALSE))</f>
        <v/>
      </c>
      <c r="V39" s="1897" t="str">
        <f>IF(V37="","",VLOOKUP(V37,'シフト記号表（勤務時間帯）'!$C$6:$U$35,19,FALSE))</f>
        <v/>
      </c>
      <c r="W39" s="1897" t="str">
        <f>IF(W37="","",VLOOKUP(W37,'シフト記号表（勤務時間帯）'!$C$6:$U$35,19,FALSE))</f>
        <v/>
      </c>
      <c r="X39" s="1897" t="str">
        <f>IF(X37="","",VLOOKUP(X37,'シフト記号表（勤務時間帯）'!$C$6:$U$35,19,FALSE))</f>
        <v/>
      </c>
      <c r="Y39" s="1912" t="str">
        <f>IF(Y37="","",VLOOKUP(Y37,'シフト記号表（勤務時間帯）'!$C$6:$U$35,19,FALSE))</f>
        <v/>
      </c>
      <c r="Z39" s="1885" t="str">
        <f>IF(Z37="","",VLOOKUP(Z37,'シフト記号表（勤務時間帯）'!$C$6:$U$35,19,FALSE))</f>
        <v/>
      </c>
      <c r="AA39" s="1897" t="str">
        <f>IF(AA37="","",VLOOKUP(AA37,'シフト記号表（勤務時間帯）'!$C$6:$U$35,19,FALSE))</f>
        <v/>
      </c>
      <c r="AB39" s="1897" t="str">
        <f>IF(AB37="","",VLOOKUP(AB37,'シフト記号表（勤務時間帯）'!$C$6:$U$35,19,FALSE))</f>
        <v/>
      </c>
      <c r="AC39" s="1897" t="str">
        <f>IF(AC37="","",VLOOKUP(AC37,'シフト記号表（勤務時間帯）'!$C$6:$U$35,19,FALSE))</f>
        <v/>
      </c>
      <c r="AD39" s="1897" t="str">
        <f>IF(AD37="","",VLOOKUP(AD37,'シフト記号表（勤務時間帯）'!$C$6:$U$35,19,FALSE))</f>
        <v/>
      </c>
      <c r="AE39" s="1897" t="str">
        <f>IF(AE37="","",VLOOKUP(AE37,'シフト記号表（勤務時間帯）'!$C$6:$U$35,19,FALSE))</f>
        <v/>
      </c>
      <c r="AF39" s="1912" t="str">
        <f>IF(AF37="","",VLOOKUP(AF37,'シフト記号表（勤務時間帯）'!$C$6:$U$35,19,FALSE))</f>
        <v/>
      </c>
      <c r="AG39" s="1885" t="str">
        <f>IF(AG37="","",VLOOKUP(AG37,'シフト記号表（勤務時間帯）'!$C$6:$U$35,19,FALSE))</f>
        <v/>
      </c>
      <c r="AH39" s="1897" t="str">
        <f>IF(AH37="","",VLOOKUP(AH37,'シフト記号表（勤務時間帯）'!$C$6:$U$35,19,FALSE))</f>
        <v/>
      </c>
      <c r="AI39" s="1897" t="str">
        <f>IF(AI37="","",VLOOKUP(AI37,'シフト記号表（勤務時間帯）'!$C$6:$U$35,19,FALSE))</f>
        <v/>
      </c>
      <c r="AJ39" s="1897" t="str">
        <f>IF(AJ37="","",VLOOKUP(AJ37,'シフト記号表（勤務時間帯）'!$C$6:$U$35,19,FALSE))</f>
        <v/>
      </c>
      <c r="AK39" s="1897" t="str">
        <f>IF(AK37="","",VLOOKUP(AK37,'シフト記号表（勤務時間帯）'!$C$6:$U$35,19,FALSE))</f>
        <v/>
      </c>
      <c r="AL39" s="1897" t="str">
        <f>IF(AL37="","",VLOOKUP(AL37,'シフト記号表（勤務時間帯）'!$C$6:$U$35,19,FALSE))</f>
        <v/>
      </c>
      <c r="AM39" s="1912" t="str">
        <f>IF(AM37="","",VLOOKUP(AM37,'シフト記号表（勤務時間帯）'!$C$6:$U$35,19,FALSE))</f>
        <v/>
      </c>
      <c r="AN39" s="1885" t="str">
        <f>IF(AN37="","",VLOOKUP(AN37,'シフト記号表（勤務時間帯）'!$C$6:$U$35,19,FALSE))</f>
        <v/>
      </c>
      <c r="AO39" s="1897" t="str">
        <f>IF(AO37="","",VLOOKUP(AO37,'シフト記号表（勤務時間帯）'!$C$6:$U$35,19,FALSE))</f>
        <v/>
      </c>
      <c r="AP39" s="1897" t="str">
        <f>IF(AP37="","",VLOOKUP(AP37,'シフト記号表（勤務時間帯）'!$C$6:$U$35,19,FALSE))</f>
        <v/>
      </c>
      <c r="AQ39" s="1897" t="str">
        <f>IF(AQ37="","",VLOOKUP(AQ37,'シフト記号表（勤務時間帯）'!$C$6:$U$35,19,FALSE))</f>
        <v/>
      </c>
      <c r="AR39" s="1897" t="str">
        <f>IF(AR37="","",VLOOKUP(AR37,'シフト記号表（勤務時間帯）'!$C$6:$U$35,19,FALSE))</f>
        <v/>
      </c>
      <c r="AS39" s="1897" t="str">
        <f>IF(AS37="","",VLOOKUP(AS37,'シフト記号表（勤務時間帯）'!$C$6:$U$35,19,FALSE))</f>
        <v/>
      </c>
      <c r="AT39" s="1912" t="str">
        <f>IF(AT37="","",VLOOKUP(AT37,'シフト記号表（勤務時間帯）'!$C$6:$U$35,19,FALSE))</f>
        <v/>
      </c>
      <c r="AU39" s="1885" t="str">
        <f>IF(AU37="","",VLOOKUP(AU37,'シフト記号表（勤務時間帯）'!$C$6:$U$35,19,FALSE))</f>
        <v/>
      </c>
      <c r="AV39" s="1897" t="str">
        <f>IF(AV37="","",VLOOKUP(AV37,'シフト記号表（勤務時間帯）'!$C$6:$U$35,19,FALSE))</f>
        <v/>
      </c>
      <c r="AW39" s="1897" t="str">
        <f>IF(AW37="","",VLOOKUP(AW37,'シフト記号表（勤務時間帯）'!$C$6:$U$35,19,FALSE))</f>
        <v/>
      </c>
      <c r="AX39" s="2244">
        <f>IF($BB$3="４週",SUM(S39:AT39),IF($BB$3="暦月",SUM(S39:AW39),""))</f>
        <v>0</v>
      </c>
      <c r="AY39" s="2256"/>
      <c r="AZ39" s="2267">
        <f>IF($BB$3="４週",AX39/4,IF($BB$3="暦月",'地域密着型通所介護（1枚版）'!AX39/('地域密着型通所介護（1枚版）'!$BB$8/7),""))</f>
        <v>0</v>
      </c>
      <c r="BA39" s="2275"/>
      <c r="BB39" s="1973"/>
      <c r="BC39" s="1978"/>
      <c r="BD39" s="1978"/>
      <c r="BE39" s="1978"/>
      <c r="BF39" s="1989"/>
    </row>
    <row r="40" spans="2:58" ht="20.25" customHeight="1">
      <c r="B40" s="2061">
        <f>B37+1</f>
        <v>7</v>
      </c>
      <c r="C40" s="1756"/>
      <c r="D40" s="1824"/>
      <c r="E40" s="1767"/>
      <c r="F40" s="2095"/>
      <c r="G40" s="2095"/>
      <c r="H40" s="2114"/>
      <c r="I40" s="2121"/>
      <c r="J40" s="2121"/>
      <c r="K40" s="2124"/>
      <c r="L40" s="2133"/>
      <c r="M40" s="2142"/>
      <c r="N40" s="2142"/>
      <c r="O40" s="2151"/>
      <c r="P40" s="2157" t="s">
        <v>964</v>
      </c>
      <c r="Q40" s="2165"/>
      <c r="R40" s="2170"/>
      <c r="S40" s="1886"/>
      <c r="T40" s="1898"/>
      <c r="U40" s="1898"/>
      <c r="V40" s="1898"/>
      <c r="W40" s="1898"/>
      <c r="X40" s="1898"/>
      <c r="Y40" s="1913"/>
      <c r="Z40" s="1886"/>
      <c r="AA40" s="1898"/>
      <c r="AB40" s="1898"/>
      <c r="AC40" s="1898"/>
      <c r="AD40" s="1898"/>
      <c r="AE40" s="1898"/>
      <c r="AF40" s="1913"/>
      <c r="AG40" s="1886"/>
      <c r="AH40" s="1898"/>
      <c r="AI40" s="1898"/>
      <c r="AJ40" s="1898"/>
      <c r="AK40" s="1898"/>
      <c r="AL40" s="1898"/>
      <c r="AM40" s="1913"/>
      <c r="AN40" s="1886"/>
      <c r="AO40" s="1898"/>
      <c r="AP40" s="1898"/>
      <c r="AQ40" s="1898"/>
      <c r="AR40" s="1898"/>
      <c r="AS40" s="1898"/>
      <c r="AT40" s="1913"/>
      <c r="AU40" s="1886"/>
      <c r="AV40" s="1898"/>
      <c r="AW40" s="1898"/>
      <c r="AX40" s="2245"/>
      <c r="AY40" s="2257"/>
      <c r="AZ40" s="2268"/>
      <c r="BA40" s="2276"/>
      <c r="BB40" s="1972"/>
      <c r="BC40" s="1977"/>
      <c r="BD40" s="1977"/>
      <c r="BE40" s="1977"/>
      <c r="BF40" s="1988"/>
    </row>
    <row r="41" spans="2:58" ht="20.25" customHeight="1">
      <c r="B41" s="2061"/>
      <c r="C41" s="1755"/>
      <c r="D41" s="1823"/>
      <c r="E41" s="1766"/>
      <c r="F41" s="1801"/>
      <c r="G41" s="2103"/>
      <c r="H41" s="2113"/>
      <c r="I41" s="2121"/>
      <c r="J41" s="2121"/>
      <c r="K41" s="2124"/>
      <c r="L41" s="2132"/>
      <c r="M41" s="2141"/>
      <c r="N41" s="2141"/>
      <c r="O41" s="2150"/>
      <c r="P41" s="2155" t="s">
        <v>546</v>
      </c>
      <c r="Q41" s="2163"/>
      <c r="R41" s="2168"/>
      <c r="S41" s="2181" t="str">
        <f>IF(S40="","",VLOOKUP(S40,'シフト記号表（勤務時間帯）'!$C$6:$K$35,9,FALSE))</f>
        <v/>
      </c>
      <c r="T41" s="2190" t="str">
        <f>IF(T40="","",VLOOKUP(T40,'シフト記号表（勤務時間帯）'!$C$6:$K$35,9,FALSE))</f>
        <v/>
      </c>
      <c r="U41" s="2190" t="str">
        <f>IF(U40="","",VLOOKUP(U40,'シフト記号表（勤務時間帯）'!$C$6:$K$35,9,FALSE))</f>
        <v/>
      </c>
      <c r="V41" s="2190" t="str">
        <f>IF(V40="","",VLOOKUP(V40,'シフト記号表（勤務時間帯）'!$C$6:$K$35,9,FALSE))</f>
        <v/>
      </c>
      <c r="W41" s="2190" t="str">
        <f>IF(W40="","",VLOOKUP(W40,'シフト記号表（勤務時間帯）'!$C$6:$K$35,9,FALSE))</f>
        <v/>
      </c>
      <c r="X41" s="2190" t="str">
        <f>IF(X40="","",VLOOKUP(X40,'シフト記号表（勤務時間帯）'!$C$6:$K$35,9,FALSE))</f>
        <v/>
      </c>
      <c r="Y41" s="2197" t="str">
        <f>IF(Y40="","",VLOOKUP(Y40,'シフト記号表（勤務時間帯）'!$C$6:$K$35,9,FALSE))</f>
        <v/>
      </c>
      <c r="Z41" s="2181" t="str">
        <f>IF(Z40="","",VLOOKUP(Z40,'シフト記号表（勤務時間帯）'!$C$6:$K$35,9,FALSE))</f>
        <v/>
      </c>
      <c r="AA41" s="2190" t="str">
        <f>IF(AA40="","",VLOOKUP(AA40,'シフト記号表（勤務時間帯）'!$C$6:$K$35,9,FALSE))</f>
        <v/>
      </c>
      <c r="AB41" s="2190" t="str">
        <f>IF(AB40="","",VLOOKUP(AB40,'シフト記号表（勤務時間帯）'!$C$6:$K$35,9,FALSE))</f>
        <v/>
      </c>
      <c r="AC41" s="2190" t="str">
        <f>IF(AC40="","",VLOOKUP(AC40,'シフト記号表（勤務時間帯）'!$C$6:$K$35,9,FALSE))</f>
        <v/>
      </c>
      <c r="AD41" s="2190" t="str">
        <f>IF(AD40="","",VLOOKUP(AD40,'シフト記号表（勤務時間帯）'!$C$6:$K$35,9,FALSE))</f>
        <v/>
      </c>
      <c r="AE41" s="2190" t="str">
        <f>IF(AE40="","",VLOOKUP(AE40,'シフト記号表（勤務時間帯）'!$C$6:$K$35,9,FALSE))</f>
        <v/>
      </c>
      <c r="AF41" s="2197" t="str">
        <f>IF(AF40="","",VLOOKUP(AF40,'シフト記号表（勤務時間帯）'!$C$6:$K$35,9,FALSE))</f>
        <v/>
      </c>
      <c r="AG41" s="2181" t="str">
        <f>IF(AG40="","",VLOOKUP(AG40,'シフト記号表（勤務時間帯）'!$C$6:$K$35,9,FALSE))</f>
        <v/>
      </c>
      <c r="AH41" s="2190" t="str">
        <f>IF(AH40="","",VLOOKUP(AH40,'シフト記号表（勤務時間帯）'!$C$6:$K$35,9,FALSE))</f>
        <v/>
      </c>
      <c r="AI41" s="2190" t="str">
        <f>IF(AI40="","",VLOOKUP(AI40,'シフト記号表（勤務時間帯）'!$C$6:$K$35,9,FALSE))</f>
        <v/>
      </c>
      <c r="AJ41" s="2190" t="str">
        <f>IF(AJ40="","",VLOOKUP(AJ40,'シフト記号表（勤務時間帯）'!$C$6:$K$35,9,FALSE))</f>
        <v/>
      </c>
      <c r="AK41" s="2190" t="str">
        <f>IF(AK40="","",VLOOKUP(AK40,'シフト記号表（勤務時間帯）'!$C$6:$K$35,9,FALSE))</f>
        <v/>
      </c>
      <c r="AL41" s="2190" t="str">
        <f>IF(AL40="","",VLOOKUP(AL40,'シフト記号表（勤務時間帯）'!$C$6:$K$35,9,FALSE))</f>
        <v/>
      </c>
      <c r="AM41" s="2197" t="str">
        <f>IF(AM40="","",VLOOKUP(AM40,'シフト記号表（勤務時間帯）'!$C$6:$K$35,9,FALSE))</f>
        <v/>
      </c>
      <c r="AN41" s="2181" t="str">
        <f>IF(AN40="","",VLOOKUP(AN40,'シフト記号表（勤務時間帯）'!$C$6:$K$35,9,FALSE))</f>
        <v/>
      </c>
      <c r="AO41" s="2190" t="str">
        <f>IF(AO40="","",VLOOKUP(AO40,'シフト記号表（勤務時間帯）'!$C$6:$K$35,9,FALSE))</f>
        <v/>
      </c>
      <c r="AP41" s="2190" t="str">
        <f>IF(AP40="","",VLOOKUP(AP40,'シフト記号表（勤務時間帯）'!$C$6:$K$35,9,FALSE))</f>
        <v/>
      </c>
      <c r="AQ41" s="2190" t="str">
        <f>IF(AQ40="","",VLOOKUP(AQ40,'シフト記号表（勤務時間帯）'!$C$6:$K$35,9,FALSE))</f>
        <v/>
      </c>
      <c r="AR41" s="2190" t="str">
        <f>IF(AR40="","",VLOOKUP(AR40,'シフト記号表（勤務時間帯）'!$C$6:$K$35,9,FALSE))</f>
        <v/>
      </c>
      <c r="AS41" s="2190" t="str">
        <f>IF(AS40="","",VLOOKUP(AS40,'シフト記号表（勤務時間帯）'!$C$6:$K$35,9,FALSE))</f>
        <v/>
      </c>
      <c r="AT41" s="2197" t="str">
        <f>IF(AT40="","",VLOOKUP(AT40,'シフト記号表（勤務時間帯）'!$C$6:$K$35,9,FALSE))</f>
        <v/>
      </c>
      <c r="AU41" s="2181" t="str">
        <f>IF(AU40="","",VLOOKUP(AU40,'シフト記号表（勤務時間帯）'!$C$6:$K$35,9,FALSE))</f>
        <v/>
      </c>
      <c r="AV41" s="2190" t="str">
        <f>IF(AV40="","",VLOOKUP(AV40,'シフト記号表（勤務時間帯）'!$C$6:$K$35,9,FALSE))</f>
        <v/>
      </c>
      <c r="AW41" s="2190" t="str">
        <f>IF(AW40="","",VLOOKUP(AW40,'シフト記号表（勤務時間帯）'!$C$6:$K$35,9,FALSE))</f>
        <v/>
      </c>
      <c r="AX41" s="2243">
        <f>IF($BB$3="４週",SUM(S41:AT41),IF($BB$3="暦月",SUM(S41:AW41),""))</f>
        <v>0</v>
      </c>
      <c r="AY41" s="2255"/>
      <c r="AZ41" s="2266">
        <f>IF($BB$3="４週",AX41/4,IF($BB$3="暦月",'地域密着型通所介護（1枚版）'!AX41/('地域密着型通所介護（1枚版）'!$BB$8/7),""))</f>
        <v>0</v>
      </c>
      <c r="BA41" s="2274"/>
      <c r="BB41" s="1971"/>
      <c r="BC41" s="1976"/>
      <c r="BD41" s="1976"/>
      <c r="BE41" s="1976"/>
      <c r="BF41" s="1987"/>
    </row>
    <row r="42" spans="2:58" ht="20.25" customHeight="1">
      <c r="B42" s="2061"/>
      <c r="C42" s="1757"/>
      <c r="D42" s="1825"/>
      <c r="E42" s="1768"/>
      <c r="F42" s="1801">
        <f>C40</f>
        <v>0</v>
      </c>
      <c r="G42" s="2104"/>
      <c r="H42" s="2113"/>
      <c r="I42" s="2121"/>
      <c r="J42" s="2121"/>
      <c r="K42" s="2124"/>
      <c r="L42" s="2134"/>
      <c r="M42" s="2143"/>
      <c r="N42" s="2143"/>
      <c r="O42" s="2152"/>
      <c r="P42" s="2156" t="s">
        <v>965</v>
      </c>
      <c r="Q42" s="2164"/>
      <c r="R42" s="2169"/>
      <c r="S42" s="1885" t="str">
        <f>IF(S40="","",VLOOKUP(S40,'シフト記号表（勤務時間帯）'!$C$6:$U$35,19,FALSE))</f>
        <v/>
      </c>
      <c r="T42" s="1897" t="str">
        <f>IF(T40="","",VLOOKUP(T40,'シフト記号表（勤務時間帯）'!$C$6:$U$35,19,FALSE))</f>
        <v/>
      </c>
      <c r="U42" s="1897" t="str">
        <f>IF(U40="","",VLOOKUP(U40,'シフト記号表（勤務時間帯）'!$C$6:$U$35,19,FALSE))</f>
        <v/>
      </c>
      <c r="V42" s="1897" t="str">
        <f>IF(V40="","",VLOOKUP(V40,'シフト記号表（勤務時間帯）'!$C$6:$U$35,19,FALSE))</f>
        <v/>
      </c>
      <c r="W42" s="1897" t="str">
        <f>IF(W40="","",VLOOKUP(W40,'シフト記号表（勤務時間帯）'!$C$6:$U$35,19,FALSE))</f>
        <v/>
      </c>
      <c r="X42" s="1897" t="str">
        <f>IF(X40="","",VLOOKUP(X40,'シフト記号表（勤務時間帯）'!$C$6:$U$35,19,FALSE))</f>
        <v/>
      </c>
      <c r="Y42" s="1912" t="str">
        <f>IF(Y40="","",VLOOKUP(Y40,'シフト記号表（勤務時間帯）'!$C$6:$U$35,19,FALSE))</f>
        <v/>
      </c>
      <c r="Z42" s="1885" t="str">
        <f>IF(Z40="","",VLOOKUP(Z40,'シフト記号表（勤務時間帯）'!$C$6:$U$35,19,FALSE))</f>
        <v/>
      </c>
      <c r="AA42" s="1897" t="str">
        <f>IF(AA40="","",VLOOKUP(AA40,'シフト記号表（勤務時間帯）'!$C$6:$U$35,19,FALSE))</f>
        <v/>
      </c>
      <c r="AB42" s="1897" t="str">
        <f>IF(AB40="","",VLOOKUP(AB40,'シフト記号表（勤務時間帯）'!$C$6:$U$35,19,FALSE))</f>
        <v/>
      </c>
      <c r="AC42" s="1897" t="str">
        <f>IF(AC40="","",VLOOKUP(AC40,'シフト記号表（勤務時間帯）'!$C$6:$U$35,19,FALSE))</f>
        <v/>
      </c>
      <c r="AD42" s="1897" t="str">
        <f>IF(AD40="","",VLOOKUP(AD40,'シフト記号表（勤務時間帯）'!$C$6:$U$35,19,FALSE))</f>
        <v/>
      </c>
      <c r="AE42" s="1897" t="str">
        <f>IF(AE40="","",VLOOKUP(AE40,'シフト記号表（勤務時間帯）'!$C$6:$U$35,19,FALSE))</f>
        <v/>
      </c>
      <c r="AF42" s="1912" t="str">
        <f>IF(AF40="","",VLOOKUP(AF40,'シフト記号表（勤務時間帯）'!$C$6:$U$35,19,FALSE))</f>
        <v/>
      </c>
      <c r="AG42" s="1885" t="str">
        <f>IF(AG40="","",VLOOKUP(AG40,'シフト記号表（勤務時間帯）'!$C$6:$U$35,19,FALSE))</f>
        <v/>
      </c>
      <c r="AH42" s="1897" t="str">
        <f>IF(AH40="","",VLOOKUP(AH40,'シフト記号表（勤務時間帯）'!$C$6:$U$35,19,FALSE))</f>
        <v/>
      </c>
      <c r="AI42" s="1897" t="str">
        <f>IF(AI40="","",VLOOKUP(AI40,'シフト記号表（勤務時間帯）'!$C$6:$U$35,19,FALSE))</f>
        <v/>
      </c>
      <c r="AJ42" s="1897" t="str">
        <f>IF(AJ40="","",VLOOKUP(AJ40,'シフト記号表（勤務時間帯）'!$C$6:$U$35,19,FALSE))</f>
        <v/>
      </c>
      <c r="AK42" s="1897" t="str">
        <f>IF(AK40="","",VLOOKUP(AK40,'シフト記号表（勤務時間帯）'!$C$6:$U$35,19,FALSE))</f>
        <v/>
      </c>
      <c r="AL42" s="1897" t="str">
        <f>IF(AL40="","",VLOOKUP(AL40,'シフト記号表（勤務時間帯）'!$C$6:$U$35,19,FALSE))</f>
        <v/>
      </c>
      <c r="AM42" s="1912" t="str">
        <f>IF(AM40="","",VLOOKUP(AM40,'シフト記号表（勤務時間帯）'!$C$6:$U$35,19,FALSE))</f>
        <v/>
      </c>
      <c r="AN42" s="1885" t="str">
        <f>IF(AN40="","",VLOOKUP(AN40,'シフト記号表（勤務時間帯）'!$C$6:$U$35,19,FALSE))</f>
        <v/>
      </c>
      <c r="AO42" s="1897" t="str">
        <f>IF(AO40="","",VLOOKUP(AO40,'シフト記号表（勤務時間帯）'!$C$6:$U$35,19,FALSE))</f>
        <v/>
      </c>
      <c r="AP42" s="1897" t="str">
        <f>IF(AP40="","",VLOOKUP(AP40,'シフト記号表（勤務時間帯）'!$C$6:$U$35,19,FALSE))</f>
        <v/>
      </c>
      <c r="AQ42" s="1897" t="str">
        <f>IF(AQ40="","",VLOOKUP(AQ40,'シフト記号表（勤務時間帯）'!$C$6:$U$35,19,FALSE))</f>
        <v/>
      </c>
      <c r="AR42" s="1897" t="str">
        <f>IF(AR40="","",VLOOKUP(AR40,'シフト記号表（勤務時間帯）'!$C$6:$U$35,19,FALSE))</f>
        <v/>
      </c>
      <c r="AS42" s="1897" t="str">
        <f>IF(AS40="","",VLOOKUP(AS40,'シフト記号表（勤務時間帯）'!$C$6:$U$35,19,FALSE))</f>
        <v/>
      </c>
      <c r="AT42" s="1912" t="str">
        <f>IF(AT40="","",VLOOKUP(AT40,'シフト記号表（勤務時間帯）'!$C$6:$U$35,19,FALSE))</f>
        <v/>
      </c>
      <c r="AU42" s="1885" t="str">
        <f>IF(AU40="","",VLOOKUP(AU40,'シフト記号表（勤務時間帯）'!$C$6:$U$35,19,FALSE))</f>
        <v/>
      </c>
      <c r="AV42" s="1897" t="str">
        <f>IF(AV40="","",VLOOKUP(AV40,'シフト記号表（勤務時間帯）'!$C$6:$U$35,19,FALSE))</f>
        <v/>
      </c>
      <c r="AW42" s="1897" t="str">
        <f>IF(AW40="","",VLOOKUP(AW40,'シフト記号表（勤務時間帯）'!$C$6:$U$35,19,FALSE))</f>
        <v/>
      </c>
      <c r="AX42" s="2244">
        <f>IF($BB$3="４週",SUM(S42:AT42),IF($BB$3="暦月",SUM(S42:AW42),""))</f>
        <v>0</v>
      </c>
      <c r="AY42" s="2256"/>
      <c r="AZ42" s="2267">
        <f>IF($BB$3="４週",AX42/4,IF($BB$3="暦月",'地域密着型通所介護（1枚版）'!AX42/('地域密着型通所介護（1枚版）'!$BB$8/7),""))</f>
        <v>0</v>
      </c>
      <c r="BA42" s="2275"/>
      <c r="BB42" s="1973"/>
      <c r="BC42" s="1978"/>
      <c r="BD42" s="1978"/>
      <c r="BE42" s="1978"/>
      <c r="BF42" s="1989"/>
    </row>
    <row r="43" spans="2:58" ht="20.25" customHeight="1">
      <c r="B43" s="2061">
        <f>B40+1</f>
        <v>8</v>
      </c>
      <c r="C43" s="1756"/>
      <c r="D43" s="1824"/>
      <c r="E43" s="1767"/>
      <c r="F43" s="2095"/>
      <c r="G43" s="2095"/>
      <c r="H43" s="2114"/>
      <c r="I43" s="2121"/>
      <c r="J43" s="2121"/>
      <c r="K43" s="2124"/>
      <c r="L43" s="2133"/>
      <c r="M43" s="2142"/>
      <c r="N43" s="2142"/>
      <c r="O43" s="2151"/>
      <c r="P43" s="2157" t="s">
        <v>964</v>
      </c>
      <c r="Q43" s="2165"/>
      <c r="R43" s="2170"/>
      <c r="S43" s="1886"/>
      <c r="T43" s="1898"/>
      <c r="U43" s="1898"/>
      <c r="V43" s="1898"/>
      <c r="W43" s="1898"/>
      <c r="X43" s="1898"/>
      <c r="Y43" s="1913"/>
      <c r="Z43" s="1886"/>
      <c r="AA43" s="1898"/>
      <c r="AB43" s="1898"/>
      <c r="AC43" s="1898"/>
      <c r="AD43" s="1898"/>
      <c r="AE43" s="1898"/>
      <c r="AF43" s="1913"/>
      <c r="AG43" s="1886"/>
      <c r="AH43" s="1898"/>
      <c r="AI43" s="1898"/>
      <c r="AJ43" s="1898"/>
      <c r="AK43" s="1898"/>
      <c r="AL43" s="1898"/>
      <c r="AM43" s="1913"/>
      <c r="AN43" s="1886"/>
      <c r="AO43" s="1898"/>
      <c r="AP43" s="1898"/>
      <c r="AQ43" s="1898"/>
      <c r="AR43" s="1898"/>
      <c r="AS43" s="1898"/>
      <c r="AT43" s="1913"/>
      <c r="AU43" s="1886"/>
      <c r="AV43" s="1898"/>
      <c r="AW43" s="1898"/>
      <c r="AX43" s="2245"/>
      <c r="AY43" s="2257"/>
      <c r="AZ43" s="2268"/>
      <c r="BA43" s="2276"/>
      <c r="BB43" s="1972"/>
      <c r="BC43" s="1977"/>
      <c r="BD43" s="1977"/>
      <c r="BE43" s="1977"/>
      <c r="BF43" s="1988"/>
    </row>
    <row r="44" spans="2:58" ht="20.25" customHeight="1">
      <c r="B44" s="2061"/>
      <c r="C44" s="1755"/>
      <c r="D44" s="1823"/>
      <c r="E44" s="1766"/>
      <c r="F44" s="1801"/>
      <c r="G44" s="2103"/>
      <c r="H44" s="2113"/>
      <c r="I44" s="2121"/>
      <c r="J44" s="2121"/>
      <c r="K44" s="2124"/>
      <c r="L44" s="2132"/>
      <c r="M44" s="2141"/>
      <c r="N44" s="2141"/>
      <c r="O44" s="2150"/>
      <c r="P44" s="2155" t="s">
        <v>546</v>
      </c>
      <c r="Q44" s="2163"/>
      <c r="R44" s="2168"/>
      <c r="S44" s="2181" t="str">
        <f>IF(S43="","",VLOOKUP(S43,'シフト記号表（勤務時間帯）'!$C$6:$K$35,9,FALSE))</f>
        <v/>
      </c>
      <c r="T44" s="2190" t="str">
        <f>IF(T43="","",VLOOKUP(T43,'シフト記号表（勤務時間帯）'!$C$6:$K$35,9,FALSE))</f>
        <v/>
      </c>
      <c r="U44" s="2190" t="str">
        <f>IF(U43="","",VLOOKUP(U43,'シフト記号表（勤務時間帯）'!$C$6:$K$35,9,FALSE))</f>
        <v/>
      </c>
      <c r="V44" s="2190" t="str">
        <f>IF(V43="","",VLOOKUP(V43,'シフト記号表（勤務時間帯）'!$C$6:$K$35,9,FALSE))</f>
        <v/>
      </c>
      <c r="W44" s="2190" t="str">
        <f>IF(W43="","",VLOOKUP(W43,'シフト記号表（勤務時間帯）'!$C$6:$K$35,9,FALSE))</f>
        <v/>
      </c>
      <c r="X44" s="2190" t="str">
        <f>IF(X43="","",VLOOKUP(X43,'シフト記号表（勤務時間帯）'!$C$6:$K$35,9,FALSE))</f>
        <v/>
      </c>
      <c r="Y44" s="2197" t="str">
        <f>IF(Y43="","",VLOOKUP(Y43,'シフト記号表（勤務時間帯）'!$C$6:$K$35,9,FALSE))</f>
        <v/>
      </c>
      <c r="Z44" s="2181" t="str">
        <f>IF(Z43="","",VLOOKUP(Z43,'シフト記号表（勤務時間帯）'!$C$6:$K$35,9,FALSE))</f>
        <v/>
      </c>
      <c r="AA44" s="2190" t="str">
        <f>IF(AA43="","",VLOOKUP(AA43,'シフト記号表（勤務時間帯）'!$C$6:$K$35,9,FALSE))</f>
        <v/>
      </c>
      <c r="AB44" s="2190" t="str">
        <f>IF(AB43="","",VLOOKUP(AB43,'シフト記号表（勤務時間帯）'!$C$6:$K$35,9,FALSE))</f>
        <v/>
      </c>
      <c r="AC44" s="2190" t="str">
        <f>IF(AC43="","",VLOOKUP(AC43,'シフト記号表（勤務時間帯）'!$C$6:$K$35,9,FALSE))</f>
        <v/>
      </c>
      <c r="AD44" s="2190" t="str">
        <f>IF(AD43="","",VLOOKUP(AD43,'シフト記号表（勤務時間帯）'!$C$6:$K$35,9,FALSE))</f>
        <v/>
      </c>
      <c r="AE44" s="2190" t="str">
        <f>IF(AE43="","",VLOOKUP(AE43,'シフト記号表（勤務時間帯）'!$C$6:$K$35,9,FALSE))</f>
        <v/>
      </c>
      <c r="AF44" s="2197" t="str">
        <f>IF(AF43="","",VLOOKUP(AF43,'シフト記号表（勤務時間帯）'!$C$6:$K$35,9,FALSE))</f>
        <v/>
      </c>
      <c r="AG44" s="2181" t="str">
        <f>IF(AG43="","",VLOOKUP(AG43,'シフト記号表（勤務時間帯）'!$C$6:$K$35,9,FALSE))</f>
        <v/>
      </c>
      <c r="AH44" s="2190" t="str">
        <f>IF(AH43="","",VLOOKUP(AH43,'シフト記号表（勤務時間帯）'!$C$6:$K$35,9,FALSE))</f>
        <v/>
      </c>
      <c r="AI44" s="2190" t="str">
        <f>IF(AI43="","",VLOOKUP(AI43,'シフト記号表（勤務時間帯）'!$C$6:$K$35,9,FALSE))</f>
        <v/>
      </c>
      <c r="AJ44" s="2190" t="str">
        <f>IF(AJ43="","",VLOOKUP(AJ43,'シフト記号表（勤務時間帯）'!$C$6:$K$35,9,FALSE))</f>
        <v/>
      </c>
      <c r="AK44" s="2190" t="str">
        <f>IF(AK43="","",VLOOKUP(AK43,'シフト記号表（勤務時間帯）'!$C$6:$K$35,9,FALSE))</f>
        <v/>
      </c>
      <c r="AL44" s="2190" t="str">
        <f>IF(AL43="","",VLOOKUP(AL43,'シフト記号表（勤務時間帯）'!$C$6:$K$35,9,FALSE))</f>
        <v/>
      </c>
      <c r="AM44" s="2197" t="str">
        <f>IF(AM43="","",VLOOKUP(AM43,'シフト記号表（勤務時間帯）'!$C$6:$K$35,9,FALSE))</f>
        <v/>
      </c>
      <c r="AN44" s="2181" t="str">
        <f>IF(AN43="","",VLOOKUP(AN43,'シフト記号表（勤務時間帯）'!$C$6:$K$35,9,FALSE))</f>
        <v/>
      </c>
      <c r="AO44" s="2190" t="str">
        <f>IF(AO43="","",VLOOKUP(AO43,'シフト記号表（勤務時間帯）'!$C$6:$K$35,9,FALSE))</f>
        <v/>
      </c>
      <c r="AP44" s="2190" t="str">
        <f>IF(AP43="","",VLOOKUP(AP43,'シフト記号表（勤務時間帯）'!$C$6:$K$35,9,FALSE))</f>
        <v/>
      </c>
      <c r="AQ44" s="2190" t="str">
        <f>IF(AQ43="","",VLOOKUP(AQ43,'シフト記号表（勤務時間帯）'!$C$6:$K$35,9,FALSE))</f>
        <v/>
      </c>
      <c r="AR44" s="2190" t="str">
        <f>IF(AR43="","",VLOOKUP(AR43,'シフト記号表（勤務時間帯）'!$C$6:$K$35,9,FALSE))</f>
        <v/>
      </c>
      <c r="AS44" s="2190" t="str">
        <f>IF(AS43="","",VLOOKUP(AS43,'シフト記号表（勤務時間帯）'!$C$6:$K$35,9,FALSE))</f>
        <v/>
      </c>
      <c r="AT44" s="2197" t="str">
        <f>IF(AT43="","",VLOOKUP(AT43,'シフト記号表（勤務時間帯）'!$C$6:$K$35,9,FALSE))</f>
        <v/>
      </c>
      <c r="AU44" s="2181" t="str">
        <f>IF(AU43="","",VLOOKUP(AU43,'シフト記号表（勤務時間帯）'!$C$6:$K$35,9,FALSE))</f>
        <v/>
      </c>
      <c r="AV44" s="2190" t="str">
        <f>IF(AV43="","",VLOOKUP(AV43,'シフト記号表（勤務時間帯）'!$C$6:$K$35,9,FALSE))</f>
        <v/>
      </c>
      <c r="AW44" s="2190" t="str">
        <f>IF(AW43="","",VLOOKUP(AW43,'シフト記号表（勤務時間帯）'!$C$6:$K$35,9,FALSE))</f>
        <v/>
      </c>
      <c r="AX44" s="2243">
        <f>IF($BB$3="４週",SUM(S44:AT44),IF($BB$3="暦月",SUM(S44:AW44),""))</f>
        <v>0</v>
      </c>
      <c r="AY44" s="2255"/>
      <c r="AZ44" s="2266">
        <f>IF($BB$3="４週",AX44/4,IF($BB$3="暦月",'地域密着型通所介護（1枚版）'!AX44/('地域密着型通所介護（1枚版）'!$BB$8/7),""))</f>
        <v>0</v>
      </c>
      <c r="BA44" s="2274"/>
      <c r="BB44" s="1971"/>
      <c r="BC44" s="1976"/>
      <c r="BD44" s="1976"/>
      <c r="BE44" s="1976"/>
      <c r="BF44" s="1987"/>
    </row>
    <row r="45" spans="2:58" ht="20.25" customHeight="1">
      <c r="B45" s="2061"/>
      <c r="C45" s="1757"/>
      <c r="D45" s="1825"/>
      <c r="E45" s="1768"/>
      <c r="F45" s="1801">
        <f>C43</f>
        <v>0</v>
      </c>
      <c r="G45" s="2104"/>
      <c r="H45" s="2113"/>
      <c r="I45" s="2121"/>
      <c r="J45" s="2121"/>
      <c r="K45" s="2124"/>
      <c r="L45" s="2134"/>
      <c r="M45" s="2143"/>
      <c r="N45" s="2143"/>
      <c r="O45" s="2152"/>
      <c r="P45" s="2156" t="s">
        <v>965</v>
      </c>
      <c r="Q45" s="2164"/>
      <c r="R45" s="2169"/>
      <c r="S45" s="1885" t="str">
        <f>IF(S43="","",VLOOKUP(S43,'シフト記号表（勤務時間帯）'!$C$6:$U$35,19,FALSE))</f>
        <v/>
      </c>
      <c r="T45" s="1897" t="str">
        <f>IF(T43="","",VLOOKUP(T43,'シフト記号表（勤務時間帯）'!$C$6:$U$35,19,FALSE))</f>
        <v/>
      </c>
      <c r="U45" s="1897" t="str">
        <f>IF(U43="","",VLOOKUP(U43,'シフト記号表（勤務時間帯）'!$C$6:$U$35,19,FALSE))</f>
        <v/>
      </c>
      <c r="V45" s="1897" t="str">
        <f>IF(V43="","",VLOOKUP(V43,'シフト記号表（勤務時間帯）'!$C$6:$U$35,19,FALSE))</f>
        <v/>
      </c>
      <c r="W45" s="1897" t="str">
        <f>IF(W43="","",VLOOKUP(W43,'シフト記号表（勤務時間帯）'!$C$6:$U$35,19,FALSE))</f>
        <v/>
      </c>
      <c r="X45" s="1897" t="str">
        <f>IF(X43="","",VLOOKUP(X43,'シフト記号表（勤務時間帯）'!$C$6:$U$35,19,FALSE))</f>
        <v/>
      </c>
      <c r="Y45" s="1912" t="str">
        <f>IF(Y43="","",VLOOKUP(Y43,'シフト記号表（勤務時間帯）'!$C$6:$U$35,19,FALSE))</f>
        <v/>
      </c>
      <c r="Z45" s="1885" t="str">
        <f>IF(Z43="","",VLOOKUP(Z43,'シフト記号表（勤務時間帯）'!$C$6:$U$35,19,FALSE))</f>
        <v/>
      </c>
      <c r="AA45" s="1897" t="str">
        <f>IF(AA43="","",VLOOKUP(AA43,'シフト記号表（勤務時間帯）'!$C$6:$U$35,19,FALSE))</f>
        <v/>
      </c>
      <c r="AB45" s="1897" t="str">
        <f>IF(AB43="","",VLOOKUP(AB43,'シフト記号表（勤務時間帯）'!$C$6:$U$35,19,FALSE))</f>
        <v/>
      </c>
      <c r="AC45" s="1897" t="str">
        <f>IF(AC43="","",VLOOKUP(AC43,'シフト記号表（勤務時間帯）'!$C$6:$U$35,19,FALSE))</f>
        <v/>
      </c>
      <c r="AD45" s="1897" t="str">
        <f>IF(AD43="","",VLOOKUP(AD43,'シフト記号表（勤務時間帯）'!$C$6:$U$35,19,FALSE))</f>
        <v/>
      </c>
      <c r="AE45" s="1897" t="str">
        <f>IF(AE43="","",VLOOKUP(AE43,'シフト記号表（勤務時間帯）'!$C$6:$U$35,19,FALSE))</f>
        <v/>
      </c>
      <c r="AF45" s="1912" t="str">
        <f>IF(AF43="","",VLOOKUP(AF43,'シフト記号表（勤務時間帯）'!$C$6:$U$35,19,FALSE))</f>
        <v/>
      </c>
      <c r="AG45" s="1885" t="str">
        <f>IF(AG43="","",VLOOKUP(AG43,'シフト記号表（勤務時間帯）'!$C$6:$U$35,19,FALSE))</f>
        <v/>
      </c>
      <c r="AH45" s="1897" t="str">
        <f>IF(AH43="","",VLOOKUP(AH43,'シフト記号表（勤務時間帯）'!$C$6:$U$35,19,FALSE))</f>
        <v/>
      </c>
      <c r="AI45" s="1897" t="str">
        <f>IF(AI43="","",VLOOKUP(AI43,'シフト記号表（勤務時間帯）'!$C$6:$U$35,19,FALSE))</f>
        <v/>
      </c>
      <c r="AJ45" s="1897" t="str">
        <f>IF(AJ43="","",VLOOKUP(AJ43,'シフト記号表（勤務時間帯）'!$C$6:$U$35,19,FALSE))</f>
        <v/>
      </c>
      <c r="AK45" s="1897" t="str">
        <f>IF(AK43="","",VLOOKUP(AK43,'シフト記号表（勤務時間帯）'!$C$6:$U$35,19,FALSE))</f>
        <v/>
      </c>
      <c r="AL45" s="1897" t="str">
        <f>IF(AL43="","",VLOOKUP(AL43,'シフト記号表（勤務時間帯）'!$C$6:$U$35,19,FALSE))</f>
        <v/>
      </c>
      <c r="AM45" s="1912" t="str">
        <f>IF(AM43="","",VLOOKUP(AM43,'シフト記号表（勤務時間帯）'!$C$6:$U$35,19,FALSE))</f>
        <v/>
      </c>
      <c r="AN45" s="1885" t="str">
        <f>IF(AN43="","",VLOOKUP(AN43,'シフト記号表（勤務時間帯）'!$C$6:$U$35,19,FALSE))</f>
        <v/>
      </c>
      <c r="AO45" s="1897" t="str">
        <f>IF(AO43="","",VLOOKUP(AO43,'シフト記号表（勤務時間帯）'!$C$6:$U$35,19,FALSE))</f>
        <v/>
      </c>
      <c r="AP45" s="1897" t="str">
        <f>IF(AP43="","",VLOOKUP(AP43,'シフト記号表（勤務時間帯）'!$C$6:$U$35,19,FALSE))</f>
        <v/>
      </c>
      <c r="AQ45" s="1897" t="str">
        <f>IF(AQ43="","",VLOOKUP(AQ43,'シフト記号表（勤務時間帯）'!$C$6:$U$35,19,FALSE))</f>
        <v/>
      </c>
      <c r="AR45" s="1897" t="str">
        <f>IF(AR43="","",VLOOKUP(AR43,'シフト記号表（勤務時間帯）'!$C$6:$U$35,19,FALSE))</f>
        <v/>
      </c>
      <c r="AS45" s="1897" t="str">
        <f>IF(AS43="","",VLOOKUP(AS43,'シフト記号表（勤務時間帯）'!$C$6:$U$35,19,FALSE))</f>
        <v/>
      </c>
      <c r="AT45" s="1912" t="str">
        <f>IF(AT43="","",VLOOKUP(AT43,'シフト記号表（勤務時間帯）'!$C$6:$U$35,19,FALSE))</f>
        <v/>
      </c>
      <c r="AU45" s="1885" t="str">
        <f>IF(AU43="","",VLOOKUP(AU43,'シフト記号表（勤務時間帯）'!$C$6:$U$35,19,FALSE))</f>
        <v/>
      </c>
      <c r="AV45" s="1897" t="str">
        <f>IF(AV43="","",VLOOKUP(AV43,'シフト記号表（勤務時間帯）'!$C$6:$U$35,19,FALSE))</f>
        <v/>
      </c>
      <c r="AW45" s="1897" t="str">
        <f>IF(AW43="","",VLOOKUP(AW43,'シフト記号表（勤務時間帯）'!$C$6:$U$35,19,FALSE))</f>
        <v/>
      </c>
      <c r="AX45" s="2244">
        <f>IF($BB$3="４週",SUM(S45:AT45),IF($BB$3="暦月",SUM(S45:AW45),""))</f>
        <v>0</v>
      </c>
      <c r="AY45" s="2256"/>
      <c r="AZ45" s="2267">
        <f>IF($BB$3="４週",AX45/4,IF($BB$3="暦月",'地域密着型通所介護（1枚版）'!AX45/('地域密着型通所介護（1枚版）'!$BB$8/7),""))</f>
        <v>0</v>
      </c>
      <c r="BA45" s="2275"/>
      <c r="BB45" s="1973"/>
      <c r="BC45" s="1978"/>
      <c r="BD45" s="1978"/>
      <c r="BE45" s="1978"/>
      <c r="BF45" s="1989"/>
    </row>
    <row r="46" spans="2:58" ht="20.25" customHeight="1">
      <c r="B46" s="2061">
        <f>B43+1</f>
        <v>9</v>
      </c>
      <c r="C46" s="1756"/>
      <c r="D46" s="1824"/>
      <c r="E46" s="1767"/>
      <c r="F46" s="2095"/>
      <c r="G46" s="2095"/>
      <c r="H46" s="2114"/>
      <c r="I46" s="2121"/>
      <c r="J46" s="2121"/>
      <c r="K46" s="2124"/>
      <c r="L46" s="2133"/>
      <c r="M46" s="2142"/>
      <c r="N46" s="2142"/>
      <c r="O46" s="2151"/>
      <c r="P46" s="2157" t="s">
        <v>964</v>
      </c>
      <c r="Q46" s="2165"/>
      <c r="R46" s="2170"/>
      <c r="S46" s="1886"/>
      <c r="T46" s="1898"/>
      <c r="U46" s="1898"/>
      <c r="V46" s="1898"/>
      <c r="W46" s="1898"/>
      <c r="X46" s="1898"/>
      <c r="Y46" s="1913"/>
      <c r="Z46" s="1886"/>
      <c r="AA46" s="1898"/>
      <c r="AB46" s="1898"/>
      <c r="AC46" s="1898"/>
      <c r="AD46" s="1898"/>
      <c r="AE46" s="1898"/>
      <c r="AF46" s="1913"/>
      <c r="AG46" s="1886"/>
      <c r="AH46" s="1898"/>
      <c r="AI46" s="1898"/>
      <c r="AJ46" s="1898"/>
      <c r="AK46" s="1898"/>
      <c r="AL46" s="1898"/>
      <c r="AM46" s="1913"/>
      <c r="AN46" s="1886"/>
      <c r="AO46" s="1898"/>
      <c r="AP46" s="1898"/>
      <c r="AQ46" s="1898"/>
      <c r="AR46" s="1898"/>
      <c r="AS46" s="1898"/>
      <c r="AT46" s="1913"/>
      <c r="AU46" s="1886"/>
      <c r="AV46" s="1898"/>
      <c r="AW46" s="1898"/>
      <c r="AX46" s="2245"/>
      <c r="AY46" s="2257"/>
      <c r="AZ46" s="2268"/>
      <c r="BA46" s="2276"/>
      <c r="BB46" s="1972"/>
      <c r="BC46" s="1977"/>
      <c r="BD46" s="1977"/>
      <c r="BE46" s="1977"/>
      <c r="BF46" s="1988"/>
    </row>
    <row r="47" spans="2:58" ht="20.25" customHeight="1">
      <c r="B47" s="2061"/>
      <c r="C47" s="1755"/>
      <c r="D47" s="1823"/>
      <c r="E47" s="1766"/>
      <c r="F47" s="1801"/>
      <c r="G47" s="2103"/>
      <c r="H47" s="2113"/>
      <c r="I47" s="2121"/>
      <c r="J47" s="2121"/>
      <c r="K47" s="2124"/>
      <c r="L47" s="2132"/>
      <c r="M47" s="2141"/>
      <c r="N47" s="2141"/>
      <c r="O47" s="2150"/>
      <c r="P47" s="2155" t="s">
        <v>546</v>
      </c>
      <c r="Q47" s="2163"/>
      <c r="R47" s="2168"/>
      <c r="S47" s="2181" t="str">
        <f>IF(S46="","",VLOOKUP(S46,'シフト記号表（勤務時間帯）'!$C$6:$K$35,9,FALSE))</f>
        <v/>
      </c>
      <c r="T47" s="2190" t="str">
        <f>IF(T46="","",VLOOKUP(T46,'シフト記号表（勤務時間帯）'!$C$6:$K$35,9,FALSE))</f>
        <v/>
      </c>
      <c r="U47" s="2190" t="str">
        <f>IF(U46="","",VLOOKUP(U46,'シフト記号表（勤務時間帯）'!$C$6:$K$35,9,FALSE))</f>
        <v/>
      </c>
      <c r="V47" s="2190" t="str">
        <f>IF(V46="","",VLOOKUP(V46,'シフト記号表（勤務時間帯）'!$C$6:$K$35,9,FALSE))</f>
        <v/>
      </c>
      <c r="W47" s="2190" t="str">
        <f>IF(W46="","",VLOOKUP(W46,'シフト記号表（勤務時間帯）'!$C$6:$K$35,9,FALSE))</f>
        <v/>
      </c>
      <c r="X47" s="2190" t="str">
        <f>IF(X46="","",VLOOKUP(X46,'シフト記号表（勤務時間帯）'!$C$6:$K$35,9,FALSE))</f>
        <v/>
      </c>
      <c r="Y47" s="2197" t="str">
        <f>IF(Y46="","",VLOOKUP(Y46,'シフト記号表（勤務時間帯）'!$C$6:$K$35,9,FALSE))</f>
        <v/>
      </c>
      <c r="Z47" s="2181" t="str">
        <f>IF(Z46="","",VLOOKUP(Z46,'シフト記号表（勤務時間帯）'!$C$6:$K$35,9,FALSE))</f>
        <v/>
      </c>
      <c r="AA47" s="2190" t="str">
        <f>IF(AA46="","",VLOOKUP(AA46,'シフト記号表（勤務時間帯）'!$C$6:$K$35,9,FALSE))</f>
        <v/>
      </c>
      <c r="AB47" s="2190" t="str">
        <f>IF(AB46="","",VLOOKUP(AB46,'シフト記号表（勤務時間帯）'!$C$6:$K$35,9,FALSE))</f>
        <v/>
      </c>
      <c r="AC47" s="2190" t="str">
        <f>IF(AC46="","",VLOOKUP(AC46,'シフト記号表（勤務時間帯）'!$C$6:$K$35,9,FALSE))</f>
        <v/>
      </c>
      <c r="AD47" s="2190" t="str">
        <f>IF(AD46="","",VLOOKUP(AD46,'シフト記号表（勤務時間帯）'!$C$6:$K$35,9,FALSE))</f>
        <v/>
      </c>
      <c r="AE47" s="2190" t="str">
        <f>IF(AE46="","",VLOOKUP(AE46,'シフト記号表（勤務時間帯）'!$C$6:$K$35,9,FALSE))</f>
        <v/>
      </c>
      <c r="AF47" s="2197" t="str">
        <f>IF(AF46="","",VLOOKUP(AF46,'シフト記号表（勤務時間帯）'!$C$6:$K$35,9,FALSE))</f>
        <v/>
      </c>
      <c r="AG47" s="2181" t="str">
        <f>IF(AG46="","",VLOOKUP(AG46,'シフト記号表（勤務時間帯）'!$C$6:$K$35,9,FALSE))</f>
        <v/>
      </c>
      <c r="AH47" s="2190" t="str">
        <f>IF(AH46="","",VLOOKUP(AH46,'シフト記号表（勤務時間帯）'!$C$6:$K$35,9,FALSE))</f>
        <v/>
      </c>
      <c r="AI47" s="2190" t="str">
        <f>IF(AI46="","",VLOOKUP(AI46,'シフト記号表（勤務時間帯）'!$C$6:$K$35,9,FALSE))</f>
        <v/>
      </c>
      <c r="AJ47" s="2190" t="str">
        <f>IF(AJ46="","",VLOOKUP(AJ46,'シフト記号表（勤務時間帯）'!$C$6:$K$35,9,FALSE))</f>
        <v/>
      </c>
      <c r="AK47" s="2190" t="str">
        <f>IF(AK46="","",VLOOKUP(AK46,'シフト記号表（勤務時間帯）'!$C$6:$K$35,9,FALSE))</f>
        <v/>
      </c>
      <c r="AL47" s="2190" t="str">
        <f>IF(AL46="","",VLOOKUP(AL46,'シフト記号表（勤務時間帯）'!$C$6:$K$35,9,FALSE))</f>
        <v/>
      </c>
      <c r="AM47" s="2197" t="str">
        <f>IF(AM46="","",VLOOKUP(AM46,'シフト記号表（勤務時間帯）'!$C$6:$K$35,9,FALSE))</f>
        <v/>
      </c>
      <c r="AN47" s="2181" t="str">
        <f>IF(AN46="","",VLOOKUP(AN46,'シフト記号表（勤務時間帯）'!$C$6:$K$35,9,FALSE))</f>
        <v/>
      </c>
      <c r="AO47" s="2190" t="str">
        <f>IF(AO46="","",VLOOKUP(AO46,'シフト記号表（勤務時間帯）'!$C$6:$K$35,9,FALSE))</f>
        <v/>
      </c>
      <c r="AP47" s="2190" t="str">
        <f>IF(AP46="","",VLOOKUP(AP46,'シフト記号表（勤務時間帯）'!$C$6:$K$35,9,FALSE))</f>
        <v/>
      </c>
      <c r="AQ47" s="2190" t="str">
        <f>IF(AQ46="","",VLOOKUP(AQ46,'シフト記号表（勤務時間帯）'!$C$6:$K$35,9,FALSE))</f>
        <v/>
      </c>
      <c r="AR47" s="2190" t="str">
        <f>IF(AR46="","",VLOOKUP(AR46,'シフト記号表（勤務時間帯）'!$C$6:$K$35,9,FALSE))</f>
        <v/>
      </c>
      <c r="AS47" s="2190" t="str">
        <f>IF(AS46="","",VLOOKUP(AS46,'シフト記号表（勤務時間帯）'!$C$6:$K$35,9,FALSE))</f>
        <v/>
      </c>
      <c r="AT47" s="2197" t="str">
        <f>IF(AT46="","",VLOOKUP(AT46,'シフト記号表（勤務時間帯）'!$C$6:$K$35,9,FALSE))</f>
        <v/>
      </c>
      <c r="AU47" s="2181" t="str">
        <f>IF(AU46="","",VLOOKUP(AU46,'シフト記号表（勤務時間帯）'!$C$6:$K$35,9,FALSE))</f>
        <v/>
      </c>
      <c r="AV47" s="2190" t="str">
        <f>IF(AV46="","",VLOOKUP(AV46,'シフト記号表（勤務時間帯）'!$C$6:$K$35,9,FALSE))</f>
        <v/>
      </c>
      <c r="AW47" s="2190" t="str">
        <f>IF(AW46="","",VLOOKUP(AW46,'シフト記号表（勤務時間帯）'!$C$6:$K$35,9,FALSE))</f>
        <v/>
      </c>
      <c r="AX47" s="2243">
        <f>IF($BB$3="４週",SUM(S47:AT47),IF($BB$3="暦月",SUM(S47:AW47),""))</f>
        <v>0</v>
      </c>
      <c r="AY47" s="2255"/>
      <c r="AZ47" s="2266">
        <f>IF($BB$3="４週",AX47/4,IF($BB$3="暦月",'地域密着型通所介護（1枚版）'!AX47/('地域密着型通所介護（1枚版）'!$BB$8/7),""))</f>
        <v>0</v>
      </c>
      <c r="BA47" s="2274"/>
      <c r="BB47" s="1971"/>
      <c r="BC47" s="1976"/>
      <c r="BD47" s="1976"/>
      <c r="BE47" s="1976"/>
      <c r="BF47" s="1987"/>
    </row>
    <row r="48" spans="2:58" ht="20.25" customHeight="1">
      <c r="B48" s="2061"/>
      <c r="C48" s="1757"/>
      <c r="D48" s="1825"/>
      <c r="E48" s="1768"/>
      <c r="F48" s="1801">
        <f>C46</f>
        <v>0</v>
      </c>
      <c r="G48" s="2104"/>
      <c r="H48" s="2113"/>
      <c r="I48" s="2121"/>
      <c r="J48" s="2121"/>
      <c r="K48" s="2124"/>
      <c r="L48" s="2134"/>
      <c r="M48" s="2143"/>
      <c r="N48" s="2143"/>
      <c r="O48" s="2152"/>
      <c r="P48" s="2156" t="s">
        <v>965</v>
      </c>
      <c r="Q48" s="2164"/>
      <c r="R48" s="2169"/>
      <c r="S48" s="1885" t="str">
        <f>IF(S46="","",VLOOKUP(S46,'シフト記号表（勤務時間帯）'!$C$6:$U$35,19,FALSE))</f>
        <v/>
      </c>
      <c r="T48" s="1897" t="str">
        <f>IF(T46="","",VLOOKUP(T46,'シフト記号表（勤務時間帯）'!$C$6:$U$35,19,FALSE))</f>
        <v/>
      </c>
      <c r="U48" s="1897" t="str">
        <f>IF(U46="","",VLOOKUP(U46,'シフト記号表（勤務時間帯）'!$C$6:$U$35,19,FALSE))</f>
        <v/>
      </c>
      <c r="V48" s="1897" t="str">
        <f>IF(V46="","",VLOOKUP(V46,'シフト記号表（勤務時間帯）'!$C$6:$U$35,19,FALSE))</f>
        <v/>
      </c>
      <c r="W48" s="1897" t="str">
        <f>IF(W46="","",VLOOKUP(W46,'シフト記号表（勤務時間帯）'!$C$6:$U$35,19,FALSE))</f>
        <v/>
      </c>
      <c r="X48" s="1897" t="str">
        <f>IF(X46="","",VLOOKUP(X46,'シフト記号表（勤務時間帯）'!$C$6:$U$35,19,FALSE))</f>
        <v/>
      </c>
      <c r="Y48" s="1912" t="str">
        <f>IF(Y46="","",VLOOKUP(Y46,'シフト記号表（勤務時間帯）'!$C$6:$U$35,19,FALSE))</f>
        <v/>
      </c>
      <c r="Z48" s="1885" t="str">
        <f>IF(Z46="","",VLOOKUP(Z46,'シフト記号表（勤務時間帯）'!$C$6:$U$35,19,FALSE))</f>
        <v/>
      </c>
      <c r="AA48" s="1897" t="str">
        <f>IF(AA46="","",VLOOKUP(AA46,'シフト記号表（勤務時間帯）'!$C$6:$U$35,19,FALSE))</f>
        <v/>
      </c>
      <c r="AB48" s="1897" t="str">
        <f>IF(AB46="","",VLOOKUP(AB46,'シフト記号表（勤務時間帯）'!$C$6:$U$35,19,FALSE))</f>
        <v/>
      </c>
      <c r="AC48" s="1897" t="str">
        <f>IF(AC46="","",VLOOKUP(AC46,'シフト記号表（勤務時間帯）'!$C$6:$U$35,19,FALSE))</f>
        <v/>
      </c>
      <c r="AD48" s="1897" t="str">
        <f>IF(AD46="","",VLOOKUP(AD46,'シフト記号表（勤務時間帯）'!$C$6:$U$35,19,FALSE))</f>
        <v/>
      </c>
      <c r="AE48" s="1897" t="str">
        <f>IF(AE46="","",VLOOKUP(AE46,'シフト記号表（勤務時間帯）'!$C$6:$U$35,19,FALSE))</f>
        <v/>
      </c>
      <c r="AF48" s="1912" t="str">
        <f>IF(AF46="","",VLOOKUP(AF46,'シフト記号表（勤務時間帯）'!$C$6:$U$35,19,FALSE))</f>
        <v/>
      </c>
      <c r="AG48" s="1885" t="str">
        <f>IF(AG46="","",VLOOKUP(AG46,'シフト記号表（勤務時間帯）'!$C$6:$U$35,19,FALSE))</f>
        <v/>
      </c>
      <c r="AH48" s="1897" t="str">
        <f>IF(AH46="","",VLOOKUP(AH46,'シフト記号表（勤務時間帯）'!$C$6:$U$35,19,FALSE))</f>
        <v/>
      </c>
      <c r="AI48" s="1897" t="str">
        <f>IF(AI46="","",VLOOKUP(AI46,'シフト記号表（勤務時間帯）'!$C$6:$U$35,19,FALSE))</f>
        <v/>
      </c>
      <c r="AJ48" s="1897" t="str">
        <f>IF(AJ46="","",VLOOKUP(AJ46,'シフト記号表（勤務時間帯）'!$C$6:$U$35,19,FALSE))</f>
        <v/>
      </c>
      <c r="AK48" s="1897" t="str">
        <f>IF(AK46="","",VLOOKUP(AK46,'シフト記号表（勤務時間帯）'!$C$6:$U$35,19,FALSE))</f>
        <v/>
      </c>
      <c r="AL48" s="1897" t="str">
        <f>IF(AL46="","",VLOOKUP(AL46,'シフト記号表（勤務時間帯）'!$C$6:$U$35,19,FALSE))</f>
        <v/>
      </c>
      <c r="AM48" s="1912" t="str">
        <f>IF(AM46="","",VLOOKUP(AM46,'シフト記号表（勤務時間帯）'!$C$6:$U$35,19,FALSE))</f>
        <v/>
      </c>
      <c r="AN48" s="1885" t="str">
        <f>IF(AN46="","",VLOOKUP(AN46,'シフト記号表（勤務時間帯）'!$C$6:$U$35,19,FALSE))</f>
        <v/>
      </c>
      <c r="AO48" s="1897" t="str">
        <f>IF(AO46="","",VLOOKUP(AO46,'シフト記号表（勤務時間帯）'!$C$6:$U$35,19,FALSE))</f>
        <v/>
      </c>
      <c r="AP48" s="1897" t="str">
        <f>IF(AP46="","",VLOOKUP(AP46,'シフト記号表（勤務時間帯）'!$C$6:$U$35,19,FALSE))</f>
        <v/>
      </c>
      <c r="AQ48" s="1897" t="str">
        <f>IF(AQ46="","",VLOOKUP(AQ46,'シフト記号表（勤務時間帯）'!$C$6:$U$35,19,FALSE))</f>
        <v/>
      </c>
      <c r="AR48" s="1897" t="str">
        <f>IF(AR46="","",VLOOKUP(AR46,'シフト記号表（勤務時間帯）'!$C$6:$U$35,19,FALSE))</f>
        <v/>
      </c>
      <c r="AS48" s="1897" t="str">
        <f>IF(AS46="","",VLOOKUP(AS46,'シフト記号表（勤務時間帯）'!$C$6:$U$35,19,FALSE))</f>
        <v/>
      </c>
      <c r="AT48" s="1912" t="str">
        <f>IF(AT46="","",VLOOKUP(AT46,'シフト記号表（勤務時間帯）'!$C$6:$U$35,19,FALSE))</f>
        <v/>
      </c>
      <c r="AU48" s="1885" t="str">
        <f>IF(AU46="","",VLOOKUP(AU46,'シフト記号表（勤務時間帯）'!$C$6:$U$35,19,FALSE))</f>
        <v/>
      </c>
      <c r="AV48" s="1897" t="str">
        <f>IF(AV46="","",VLOOKUP(AV46,'シフト記号表（勤務時間帯）'!$C$6:$U$35,19,FALSE))</f>
        <v/>
      </c>
      <c r="AW48" s="1897" t="str">
        <f>IF(AW46="","",VLOOKUP(AW46,'シフト記号表（勤務時間帯）'!$C$6:$U$35,19,FALSE))</f>
        <v/>
      </c>
      <c r="AX48" s="2244">
        <f>IF($BB$3="４週",SUM(S48:AT48),IF($BB$3="暦月",SUM(S48:AW48),""))</f>
        <v>0</v>
      </c>
      <c r="AY48" s="2256"/>
      <c r="AZ48" s="2267">
        <f>IF($BB$3="４週",AX48/4,IF($BB$3="暦月",'地域密着型通所介護（1枚版）'!AX48/('地域密着型通所介護（1枚版）'!$BB$8/7),""))</f>
        <v>0</v>
      </c>
      <c r="BA48" s="2275"/>
      <c r="BB48" s="1973"/>
      <c r="BC48" s="1978"/>
      <c r="BD48" s="1978"/>
      <c r="BE48" s="1978"/>
      <c r="BF48" s="1989"/>
    </row>
    <row r="49" spans="2:58" ht="20.25" customHeight="1">
      <c r="B49" s="2061">
        <f>B46+1</f>
        <v>10</v>
      </c>
      <c r="C49" s="1756"/>
      <c r="D49" s="1824"/>
      <c r="E49" s="1767"/>
      <c r="F49" s="2095"/>
      <c r="G49" s="2095"/>
      <c r="H49" s="2114"/>
      <c r="I49" s="2121"/>
      <c r="J49" s="2121"/>
      <c r="K49" s="2124"/>
      <c r="L49" s="2133"/>
      <c r="M49" s="2142"/>
      <c r="N49" s="2142"/>
      <c r="O49" s="2151"/>
      <c r="P49" s="2157" t="s">
        <v>964</v>
      </c>
      <c r="Q49" s="2165"/>
      <c r="R49" s="2170"/>
      <c r="S49" s="1886"/>
      <c r="T49" s="1898"/>
      <c r="U49" s="1898"/>
      <c r="V49" s="1898"/>
      <c r="W49" s="1898"/>
      <c r="X49" s="1898"/>
      <c r="Y49" s="1913"/>
      <c r="Z49" s="1886"/>
      <c r="AA49" s="1898"/>
      <c r="AB49" s="1898"/>
      <c r="AC49" s="1898"/>
      <c r="AD49" s="1898"/>
      <c r="AE49" s="1898"/>
      <c r="AF49" s="1913"/>
      <c r="AG49" s="1886"/>
      <c r="AH49" s="1898"/>
      <c r="AI49" s="1898"/>
      <c r="AJ49" s="1898"/>
      <c r="AK49" s="1898"/>
      <c r="AL49" s="1898"/>
      <c r="AM49" s="1913"/>
      <c r="AN49" s="1886"/>
      <c r="AO49" s="1898"/>
      <c r="AP49" s="1898"/>
      <c r="AQ49" s="1898"/>
      <c r="AR49" s="1898"/>
      <c r="AS49" s="1898"/>
      <c r="AT49" s="1913"/>
      <c r="AU49" s="1886"/>
      <c r="AV49" s="1898"/>
      <c r="AW49" s="1898"/>
      <c r="AX49" s="2245"/>
      <c r="AY49" s="2257"/>
      <c r="AZ49" s="2268"/>
      <c r="BA49" s="2276"/>
      <c r="BB49" s="1972"/>
      <c r="BC49" s="1977"/>
      <c r="BD49" s="1977"/>
      <c r="BE49" s="1977"/>
      <c r="BF49" s="1988"/>
    </row>
    <row r="50" spans="2:58" ht="20.25" customHeight="1">
      <c r="B50" s="2061"/>
      <c r="C50" s="1755"/>
      <c r="D50" s="1823"/>
      <c r="E50" s="1766"/>
      <c r="F50" s="1801"/>
      <c r="G50" s="2103"/>
      <c r="H50" s="2113"/>
      <c r="I50" s="2121"/>
      <c r="J50" s="2121"/>
      <c r="K50" s="2124"/>
      <c r="L50" s="2132"/>
      <c r="M50" s="2141"/>
      <c r="N50" s="2141"/>
      <c r="O50" s="2150"/>
      <c r="P50" s="2155" t="s">
        <v>546</v>
      </c>
      <c r="Q50" s="2163"/>
      <c r="R50" s="2168"/>
      <c r="S50" s="2181" t="str">
        <f>IF(S49="","",VLOOKUP(S49,'シフト記号表（勤務時間帯）'!$C$6:$K$35,9,FALSE))</f>
        <v/>
      </c>
      <c r="T50" s="2190" t="str">
        <f>IF(T49="","",VLOOKUP(T49,'シフト記号表（勤務時間帯）'!$C$6:$K$35,9,FALSE))</f>
        <v/>
      </c>
      <c r="U50" s="2190" t="str">
        <f>IF(U49="","",VLOOKUP(U49,'シフト記号表（勤務時間帯）'!$C$6:$K$35,9,FALSE))</f>
        <v/>
      </c>
      <c r="V50" s="2190" t="str">
        <f>IF(V49="","",VLOOKUP(V49,'シフト記号表（勤務時間帯）'!$C$6:$K$35,9,FALSE))</f>
        <v/>
      </c>
      <c r="W50" s="2190" t="str">
        <f>IF(W49="","",VLOOKUP(W49,'シフト記号表（勤務時間帯）'!$C$6:$K$35,9,FALSE))</f>
        <v/>
      </c>
      <c r="X50" s="2190" t="str">
        <f>IF(X49="","",VLOOKUP(X49,'シフト記号表（勤務時間帯）'!$C$6:$K$35,9,FALSE))</f>
        <v/>
      </c>
      <c r="Y50" s="2197" t="str">
        <f>IF(Y49="","",VLOOKUP(Y49,'シフト記号表（勤務時間帯）'!$C$6:$K$35,9,FALSE))</f>
        <v/>
      </c>
      <c r="Z50" s="2181" t="str">
        <f>IF(Z49="","",VLOOKUP(Z49,'シフト記号表（勤務時間帯）'!$C$6:$K$35,9,FALSE))</f>
        <v/>
      </c>
      <c r="AA50" s="2190" t="str">
        <f>IF(AA49="","",VLOOKUP(AA49,'シフト記号表（勤務時間帯）'!$C$6:$K$35,9,FALSE))</f>
        <v/>
      </c>
      <c r="AB50" s="2190" t="str">
        <f>IF(AB49="","",VLOOKUP(AB49,'シフト記号表（勤務時間帯）'!$C$6:$K$35,9,FALSE))</f>
        <v/>
      </c>
      <c r="AC50" s="2190" t="str">
        <f>IF(AC49="","",VLOOKUP(AC49,'シフト記号表（勤務時間帯）'!$C$6:$K$35,9,FALSE))</f>
        <v/>
      </c>
      <c r="AD50" s="2190" t="str">
        <f>IF(AD49="","",VLOOKUP(AD49,'シフト記号表（勤務時間帯）'!$C$6:$K$35,9,FALSE))</f>
        <v/>
      </c>
      <c r="AE50" s="2190" t="str">
        <f>IF(AE49="","",VLOOKUP(AE49,'シフト記号表（勤務時間帯）'!$C$6:$K$35,9,FALSE))</f>
        <v/>
      </c>
      <c r="AF50" s="2197" t="str">
        <f>IF(AF49="","",VLOOKUP(AF49,'シフト記号表（勤務時間帯）'!$C$6:$K$35,9,FALSE))</f>
        <v/>
      </c>
      <c r="AG50" s="2181" t="str">
        <f>IF(AG49="","",VLOOKUP(AG49,'シフト記号表（勤務時間帯）'!$C$6:$K$35,9,FALSE))</f>
        <v/>
      </c>
      <c r="AH50" s="2190" t="str">
        <f>IF(AH49="","",VLOOKUP(AH49,'シフト記号表（勤務時間帯）'!$C$6:$K$35,9,FALSE))</f>
        <v/>
      </c>
      <c r="AI50" s="2190" t="str">
        <f>IF(AI49="","",VLOOKUP(AI49,'シフト記号表（勤務時間帯）'!$C$6:$K$35,9,FALSE))</f>
        <v/>
      </c>
      <c r="AJ50" s="2190" t="str">
        <f>IF(AJ49="","",VLOOKUP(AJ49,'シフト記号表（勤務時間帯）'!$C$6:$K$35,9,FALSE))</f>
        <v/>
      </c>
      <c r="AK50" s="2190" t="str">
        <f>IF(AK49="","",VLOOKUP(AK49,'シフト記号表（勤務時間帯）'!$C$6:$K$35,9,FALSE))</f>
        <v/>
      </c>
      <c r="AL50" s="2190" t="str">
        <f>IF(AL49="","",VLOOKUP(AL49,'シフト記号表（勤務時間帯）'!$C$6:$K$35,9,FALSE))</f>
        <v/>
      </c>
      <c r="AM50" s="2197" t="str">
        <f>IF(AM49="","",VLOOKUP(AM49,'シフト記号表（勤務時間帯）'!$C$6:$K$35,9,FALSE))</f>
        <v/>
      </c>
      <c r="AN50" s="2181" t="str">
        <f>IF(AN49="","",VLOOKUP(AN49,'シフト記号表（勤務時間帯）'!$C$6:$K$35,9,FALSE))</f>
        <v/>
      </c>
      <c r="AO50" s="2190" t="str">
        <f>IF(AO49="","",VLOOKUP(AO49,'シフト記号表（勤務時間帯）'!$C$6:$K$35,9,FALSE))</f>
        <v/>
      </c>
      <c r="AP50" s="2190" t="str">
        <f>IF(AP49="","",VLOOKUP(AP49,'シフト記号表（勤務時間帯）'!$C$6:$K$35,9,FALSE))</f>
        <v/>
      </c>
      <c r="AQ50" s="2190" t="str">
        <f>IF(AQ49="","",VLOOKUP(AQ49,'シフト記号表（勤務時間帯）'!$C$6:$K$35,9,FALSE))</f>
        <v/>
      </c>
      <c r="AR50" s="2190" t="str">
        <f>IF(AR49="","",VLOOKUP(AR49,'シフト記号表（勤務時間帯）'!$C$6:$K$35,9,FALSE))</f>
        <v/>
      </c>
      <c r="AS50" s="2190" t="str">
        <f>IF(AS49="","",VLOOKUP(AS49,'シフト記号表（勤務時間帯）'!$C$6:$K$35,9,FALSE))</f>
        <v/>
      </c>
      <c r="AT50" s="2197" t="str">
        <f>IF(AT49="","",VLOOKUP(AT49,'シフト記号表（勤務時間帯）'!$C$6:$K$35,9,FALSE))</f>
        <v/>
      </c>
      <c r="AU50" s="2181" t="str">
        <f>IF(AU49="","",VLOOKUP(AU49,'シフト記号表（勤務時間帯）'!$C$6:$K$35,9,FALSE))</f>
        <v/>
      </c>
      <c r="AV50" s="2190" t="str">
        <f>IF(AV49="","",VLOOKUP(AV49,'シフト記号表（勤務時間帯）'!$C$6:$K$35,9,FALSE))</f>
        <v/>
      </c>
      <c r="AW50" s="2190" t="str">
        <f>IF(AW49="","",VLOOKUP(AW49,'シフト記号表（勤務時間帯）'!$C$6:$K$35,9,FALSE))</f>
        <v/>
      </c>
      <c r="AX50" s="2243">
        <f>IF($BB$3="４週",SUM(S50:AT50),IF($BB$3="暦月",SUM(S50:AW50),""))</f>
        <v>0</v>
      </c>
      <c r="AY50" s="2255"/>
      <c r="AZ50" s="2266">
        <f>IF($BB$3="４週",AX50/4,IF($BB$3="暦月",'地域密着型通所介護（1枚版）'!AX50/('地域密着型通所介護（1枚版）'!$BB$8/7),""))</f>
        <v>0</v>
      </c>
      <c r="BA50" s="2274"/>
      <c r="BB50" s="1971"/>
      <c r="BC50" s="1976"/>
      <c r="BD50" s="1976"/>
      <c r="BE50" s="1976"/>
      <c r="BF50" s="1987"/>
    </row>
    <row r="51" spans="2:58" ht="20.25" customHeight="1">
      <c r="B51" s="2061"/>
      <c r="C51" s="1757"/>
      <c r="D51" s="1825"/>
      <c r="E51" s="1768"/>
      <c r="F51" s="1801">
        <f>C49</f>
        <v>0</v>
      </c>
      <c r="G51" s="2104"/>
      <c r="H51" s="2113"/>
      <c r="I51" s="2121"/>
      <c r="J51" s="2121"/>
      <c r="K51" s="2124"/>
      <c r="L51" s="2134"/>
      <c r="M51" s="2143"/>
      <c r="N51" s="2143"/>
      <c r="O51" s="2152"/>
      <c r="P51" s="2156" t="s">
        <v>965</v>
      </c>
      <c r="Q51" s="2164"/>
      <c r="R51" s="2169"/>
      <c r="S51" s="1885" t="str">
        <f>IF(S49="","",VLOOKUP(S49,'シフト記号表（勤務時間帯）'!$C$6:$U$35,19,FALSE))</f>
        <v/>
      </c>
      <c r="T51" s="1897" t="str">
        <f>IF(T49="","",VLOOKUP(T49,'シフト記号表（勤務時間帯）'!$C$6:$U$35,19,FALSE))</f>
        <v/>
      </c>
      <c r="U51" s="1897" t="str">
        <f>IF(U49="","",VLOOKUP(U49,'シフト記号表（勤務時間帯）'!$C$6:$U$35,19,FALSE))</f>
        <v/>
      </c>
      <c r="V51" s="1897" t="str">
        <f>IF(V49="","",VLOOKUP(V49,'シフト記号表（勤務時間帯）'!$C$6:$U$35,19,FALSE))</f>
        <v/>
      </c>
      <c r="W51" s="1897" t="str">
        <f>IF(W49="","",VLOOKUP(W49,'シフト記号表（勤務時間帯）'!$C$6:$U$35,19,FALSE))</f>
        <v/>
      </c>
      <c r="X51" s="1897" t="str">
        <f>IF(X49="","",VLOOKUP(X49,'シフト記号表（勤務時間帯）'!$C$6:$U$35,19,FALSE))</f>
        <v/>
      </c>
      <c r="Y51" s="1912" t="str">
        <f>IF(Y49="","",VLOOKUP(Y49,'シフト記号表（勤務時間帯）'!$C$6:$U$35,19,FALSE))</f>
        <v/>
      </c>
      <c r="Z51" s="1885" t="str">
        <f>IF(Z49="","",VLOOKUP(Z49,'シフト記号表（勤務時間帯）'!$C$6:$U$35,19,FALSE))</f>
        <v/>
      </c>
      <c r="AA51" s="1897" t="str">
        <f>IF(AA49="","",VLOOKUP(AA49,'シフト記号表（勤務時間帯）'!$C$6:$U$35,19,FALSE))</f>
        <v/>
      </c>
      <c r="AB51" s="1897" t="str">
        <f>IF(AB49="","",VLOOKUP(AB49,'シフト記号表（勤務時間帯）'!$C$6:$U$35,19,FALSE))</f>
        <v/>
      </c>
      <c r="AC51" s="1897" t="str">
        <f>IF(AC49="","",VLOOKUP(AC49,'シフト記号表（勤務時間帯）'!$C$6:$U$35,19,FALSE))</f>
        <v/>
      </c>
      <c r="AD51" s="1897" t="str">
        <f>IF(AD49="","",VLOOKUP(AD49,'シフト記号表（勤務時間帯）'!$C$6:$U$35,19,FALSE))</f>
        <v/>
      </c>
      <c r="AE51" s="1897" t="str">
        <f>IF(AE49="","",VLOOKUP(AE49,'シフト記号表（勤務時間帯）'!$C$6:$U$35,19,FALSE))</f>
        <v/>
      </c>
      <c r="AF51" s="1912" t="str">
        <f>IF(AF49="","",VLOOKUP(AF49,'シフト記号表（勤務時間帯）'!$C$6:$U$35,19,FALSE))</f>
        <v/>
      </c>
      <c r="AG51" s="1885" t="str">
        <f>IF(AG49="","",VLOOKUP(AG49,'シフト記号表（勤務時間帯）'!$C$6:$U$35,19,FALSE))</f>
        <v/>
      </c>
      <c r="AH51" s="1897" t="str">
        <f>IF(AH49="","",VLOOKUP(AH49,'シフト記号表（勤務時間帯）'!$C$6:$U$35,19,FALSE))</f>
        <v/>
      </c>
      <c r="AI51" s="1897" t="str">
        <f>IF(AI49="","",VLOOKUP(AI49,'シフト記号表（勤務時間帯）'!$C$6:$U$35,19,FALSE))</f>
        <v/>
      </c>
      <c r="AJ51" s="1897" t="str">
        <f>IF(AJ49="","",VLOOKUP(AJ49,'シフト記号表（勤務時間帯）'!$C$6:$U$35,19,FALSE))</f>
        <v/>
      </c>
      <c r="AK51" s="1897" t="str">
        <f>IF(AK49="","",VLOOKUP(AK49,'シフト記号表（勤務時間帯）'!$C$6:$U$35,19,FALSE))</f>
        <v/>
      </c>
      <c r="AL51" s="1897" t="str">
        <f>IF(AL49="","",VLOOKUP(AL49,'シフト記号表（勤務時間帯）'!$C$6:$U$35,19,FALSE))</f>
        <v/>
      </c>
      <c r="AM51" s="1912" t="str">
        <f>IF(AM49="","",VLOOKUP(AM49,'シフト記号表（勤務時間帯）'!$C$6:$U$35,19,FALSE))</f>
        <v/>
      </c>
      <c r="AN51" s="1885" t="str">
        <f>IF(AN49="","",VLOOKUP(AN49,'シフト記号表（勤務時間帯）'!$C$6:$U$35,19,FALSE))</f>
        <v/>
      </c>
      <c r="AO51" s="1897" t="str">
        <f>IF(AO49="","",VLOOKUP(AO49,'シフト記号表（勤務時間帯）'!$C$6:$U$35,19,FALSE))</f>
        <v/>
      </c>
      <c r="AP51" s="1897" t="str">
        <f>IF(AP49="","",VLOOKUP(AP49,'シフト記号表（勤務時間帯）'!$C$6:$U$35,19,FALSE))</f>
        <v/>
      </c>
      <c r="AQ51" s="1897" t="str">
        <f>IF(AQ49="","",VLOOKUP(AQ49,'シフト記号表（勤務時間帯）'!$C$6:$U$35,19,FALSE))</f>
        <v/>
      </c>
      <c r="AR51" s="1897" t="str">
        <f>IF(AR49="","",VLOOKUP(AR49,'シフト記号表（勤務時間帯）'!$C$6:$U$35,19,FALSE))</f>
        <v/>
      </c>
      <c r="AS51" s="1897" t="str">
        <f>IF(AS49="","",VLOOKUP(AS49,'シフト記号表（勤務時間帯）'!$C$6:$U$35,19,FALSE))</f>
        <v/>
      </c>
      <c r="AT51" s="1912" t="str">
        <f>IF(AT49="","",VLOOKUP(AT49,'シフト記号表（勤務時間帯）'!$C$6:$U$35,19,FALSE))</f>
        <v/>
      </c>
      <c r="AU51" s="1885" t="str">
        <f>IF(AU49="","",VLOOKUP(AU49,'シフト記号表（勤務時間帯）'!$C$6:$U$35,19,FALSE))</f>
        <v/>
      </c>
      <c r="AV51" s="1897" t="str">
        <f>IF(AV49="","",VLOOKUP(AV49,'シフト記号表（勤務時間帯）'!$C$6:$U$35,19,FALSE))</f>
        <v/>
      </c>
      <c r="AW51" s="1897" t="str">
        <f>IF(AW49="","",VLOOKUP(AW49,'シフト記号表（勤務時間帯）'!$C$6:$U$35,19,FALSE))</f>
        <v/>
      </c>
      <c r="AX51" s="2244">
        <f>IF($BB$3="４週",SUM(S51:AT51),IF($BB$3="暦月",SUM(S51:AW51),""))</f>
        <v>0</v>
      </c>
      <c r="AY51" s="2256"/>
      <c r="AZ51" s="2267">
        <f>IF($BB$3="４週",AX51/4,IF($BB$3="暦月",'地域密着型通所介護（1枚版）'!AX51/('地域密着型通所介護（1枚版）'!$BB$8/7),""))</f>
        <v>0</v>
      </c>
      <c r="BA51" s="2275"/>
      <c r="BB51" s="1973"/>
      <c r="BC51" s="1978"/>
      <c r="BD51" s="1978"/>
      <c r="BE51" s="1978"/>
      <c r="BF51" s="1989"/>
    </row>
    <row r="52" spans="2:58" ht="20.25" customHeight="1">
      <c r="B52" s="2061">
        <f>B49+1</f>
        <v>11</v>
      </c>
      <c r="C52" s="1756"/>
      <c r="D52" s="1824"/>
      <c r="E52" s="1767"/>
      <c r="F52" s="2095"/>
      <c r="G52" s="2095"/>
      <c r="H52" s="2114"/>
      <c r="I52" s="2121"/>
      <c r="J52" s="2121"/>
      <c r="K52" s="2124"/>
      <c r="L52" s="2133"/>
      <c r="M52" s="2142"/>
      <c r="N52" s="2142"/>
      <c r="O52" s="2151"/>
      <c r="P52" s="2157" t="s">
        <v>964</v>
      </c>
      <c r="Q52" s="2165"/>
      <c r="R52" s="2170"/>
      <c r="S52" s="1886"/>
      <c r="T52" s="1898"/>
      <c r="U52" s="1898"/>
      <c r="V52" s="1898"/>
      <c r="W52" s="1898"/>
      <c r="X52" s="1898"/>
      <c r="Y52" s="1913"/>
      <c r="Z52" s="1886"/>
      <c r="AA52" s="1898"/>
      <c r="AB52" s="1898"/>
      <c r="AC52" s="1898"/>
      <c r="AD52" s="1898"/>
      <c r="AE52" s="1898"/>
      <c r="AF52" s="1913"/>
      <c r="AG52" s="1886"/>
      <c r="AH52" s="1898"/>
      <c r="AI52" s="1898"/>
      <c r="AJ52" s="1898"/>
      <c r="AK52" s="1898"/>
      <c r="AL52" s="1898"/>
      <c r="AM52" s="1913"/>
      <c r="AN52" s="1886"/>
      <c r="AO52" s="1898"/>
      <c r="AP52" s="1898"/>
      <c r="AQ52" s="1898"/>
      <c r="AR52" s="1898"/>
      <c r="AS52" s="1898"/>
      <c r="AT52" s="1913"/>
      <c r="AU52" s="1886"/>
      <c r="AV52" s="1898"/>
      <c r="AW52" s="1898"/>
      <c r="AX52" s="2245"/>
      <c r="AY52" s="2257"/>
      <c r="AZ52" s="2268"/>
      <c r="BA52" s="2276"/>
      <c r="BB52" s="1972"/>
      <c r="BC52" s="1977"/>
      <c r="BD52" s="1977"/>
      <c r="BE52" s="1977"/>
      <c r="BF52" s="1988"/>
    </row>
    <row r="53" spans="2:58" ht="20.25" customHeight="1">
      <c r="B53" s="2061"/>
      <c r="C53" s="1755"/>
      <c r="D53" s="1823"/>
      <c r="E53" s="1766"/>
      <c r="F53" s="1801"/>
      <c r="G53" s="2103"/>
      <c r="H53" s="2113"/>
      <c r="I53" s="2121"/>
      <c r="J53" s="2121"/>
      <c r="K53" s="2124"/>
      <c r="L53" s="2132"/>
      <c r="M53" s="2141"/>
      <c r="N53" s="2141"/>
      <c r="O53" s="2150"/>
      <c r="P53" s="2155" t="s">
        <v>546</v>
      </c>
      <c r="Q53" s="2163"/>
      <c r="R53" s="2168"/>
      <c r="S53" s="2181" t="str">
        <f>IF(S52="","",VLOOKUP(S52,'シフト記号表（勤務時間帯）'!$C$6:$K$35,9,FALSE))</f>
        <v/>
      </c>
      <c r="T53" s="2190" t="str">
        <f>IF(T52="","",VLOOKUP(T52,'シフト記号表（勤務時間帯）'!$C$6:$K$35,9,FALSE))</f>
        <v/>
      </c>
      <c r="U53" s="2190" t="str">
        <f>IF(U52="","",VLOOKUP(U52,'シフト記号表（勤務時間帯）'!$C$6:$K$35,9,FALSE))</f>
        <v/>
      </c>
      <c r="V53" s="2190" t="str">
        <f>IF(V52="","",VLOOKUP(V52,'シフト記号表（勤務時間帯）'!$C$6:$K$35,9,FALSE))</f>
        <v/>
      </c>
      <c r="W53" s="2190" t="str">
        <f>IF(W52="","",VLOOKUP(W52,'シフト記号表（勤務時間帯）'!$C$6:$K$35,9,FALSE))</f>
        <v/>
      </c>
      <c r="X53" s="2190" t="str">
        <f>IF(X52="","",VLOOKUP(X52,'シフト記号表（勤務時間帯）'!$C$6:$K$35,9,FALSE))</f>
        <v/>
      </c>
      <c r="Y53" s="2197" t="str">
        <f>IF(Y52="","",VLOOKUP(Y52,'シフト記号表（勤務時間帯）'!$C$6:$K$35,9,FALSE))</f>
        <v/>
      </c>
      <c r="Z53" s="2181" t="str">
        <f>IF(Z52="","",VLOOKUP(Z52,'シフト記号表（勤務時間帯）'!$C$6:$K$35,9,FALSE))</f>
        <v/>
      </c>
      <c r="AA53" s="2190" t="str">
        <f>IF(AA52="","",VLOOKUP(AA52,'シフト記号表（勤務時間帯）'!$C$6:$K$35,9,FALSE))</f>
        <v/>
      </c>
      <c r="AB53" s="2190" t="str">
        <f>IF(AB52="","",VLOOKUP(AB52,'シフト記号表（勤務時間帯）'!$C$6:$K$35,9,FALSE))</f>
        <v/>
      </c>
      <c r="AC53" s="2190" t="str">
        <f>IF(AC52="","",VLOOKUP(AC52,'シフト記号表（勤務時間帯）'!$C$6:$K$35,9,FALSE))</f>
        <v/>
      </c>
      <c r="AD53" s="2190" t="str">
        <f>IF(AD52="","",VLOOKUP(AD52,'シフト記号表（勤務時間帯）'!$C$6:$K$35,9,FALSE))</f>
        <v/>
      </c>
      <c r="AE53" s="2190" t="str">
        <f>IF(AE52="","",VLOOKUP(AE52,'シフト記号表（勤務時間帯）'!$C$6:$K$35,9,FALSE))</f>
        <v/>
      </c>
      <c r="AF53" s="2197" t="str">
        <f>IF(AF52="","",VLOOKUP(AF52,'シフト記号表（勤務時間帯）'!$C$6:$K$35,9,FALSE))</f>
        <v/>
      </c>
      <c r="AG53" s="2181" t="str">
        <f>IF(AG52="","",VLOOKUP(AG52,'シフト記号表（勤務時間帯）'!$C$6:$K$35,9,FALSE))</f>
        <v/>
      </c>
      <c r="AH53" s="2190" t="str">
        <f>IF(AH52="","",VLOOKUP(AH52,'シフト記号表（勤務時間帯）'!$C$6:$K$35,9,FALSE))</f>
        <v/>
      </c>
      <c r="AI53" s="2190" t="str">
        <f>IF(AI52="","",VLOOKUP(AI52,'シフト記号表（勤務時間帯）'!$C$6:$K$35,9,FALSE))</f>
        <v/>
      </c>
      <c r="AJ53" s="2190" t="str">
        <f>IF(AJ52="","",VLOOKUP(AJ52,'シフト記号表（勤務時間帯）'!$C$6:$K$35,9,FALSE))</f>
        <v/>
      </c>
      <c r="AK53" s="2190" t="str">
        <f>IF(AK52="","",VLOOKUP(AK52,'シフト記号表（勤務時間帯）'!$C$6:$K$35,9,FALSE))</f>
        <v/>
      </c>
      <c r="AL53" s="2190" t="str">
        <f>IF(AL52="","",VLOOKUP(AL52,'シフト記号表（勤務時間帯）'!$C$6:$K$35,9,FALSE))</f>
        <v/>
      </c>
      <c r="AM53" s="2197" t="str">
        <f>IF(AM52="","",VLOOKUP(AM52,'シフト記号表（勤務時間帯）'!$C$6:$K$35,9,FALSE))</f>
        <v/>
      </c>
      <c r="AN53" s="2181" t="str">
        <f>IF(AN52="","",VLOOKUP(AN52,'シフト記号表（勤務時間帯）'!$C$6:$K$35,9,FALSE))</f>
        <v/>
      </c>
      <c r="AO53" s="2190" t="str">
        <f>IF(AO52="","",VLOOKUP(AO52,'シフト記号表（勤務時間帯）'!$C$6:$K$35,9,FALSE))</f>
        <v/>
      </c>
      <c r="AP53" s="2190" t="str">
        <f>IF(AP52="","",VLOOKUP(AP52,'シフト記号表（勤務時間帯）'!$C$6:$K$35,9,FALSE))</f>
        <v/>
      </c>
      <c r="AQ53" s="2190" t="str">
        <f>IF(AQ52="","",VLOOKUP(AQ52,'シフト記号表（勤務時間帯）'!$C$6:$K$35,9,FALSE))</f>
        <v/>
      </c>
      <c r="AR53" s="2190" t="str">
        <f>IF(AR52="","",VLOOKUP(AR52,'シフト記号表（勤務時間帯）'!$C$6:$K$35,9,FALSE))</f>
        <v/>
      </c>
      <c r="AS53" s="2190" t="str">
        <f>IF(AS52="","",VLOOKUP(AS52,'シフト記号表（勤務時間帯）'!$C$6:$K$35,9,FALSE))</f>
        <v/>
      </c>
      <c r="AT53" s="2197" t="str">
        <f>IF(AT52="","",VLOOKUP(AT52,'シフト記号表（勤務時間帯）'!$C$6:$K$35,9,FALSE))</f>
        <v/>
      </c>
      <c r="AU53" s="2181" t="str">
        <f>IF(AU52="","",VLOOKUP(AU52,'シフト記号表（勤務時間帯）'!$C$6:$K$35,9,FALSE))</f>
        <v/>
      </c>
      <c r="AV53" s="2190" t="str">
        <f>IF(AV52="","",VLOOKUP(AV52,'シフト記号表（勤務時間帯）'!$C$6:$K$35,9,FALSE))</f>
        <v/>
      </c>
      <c r="AW53" s="2190" t="str">
        <f>IF(AW52="","",VLOOKUP(AW52,'シフト記号表（勤務時間帯）'!$C$6:$K$35,9,FALSE))</f>
        <v/>
      </c>
      <c r="AX53" s="2243">
        <f>IF($BB$3="４週",SUM(S53:AT53),IF($BB$3="暦月",SUM(S53:AW53),""))</f>
        <v>0</v>
      </c>
      <c r="AY53" s="2255"/>
      <c r="AZ53" s="2266">
        <f>IF($BB$3="４週",AX53/4,IF($BB$3="暦月",'地域密着型通所介護（1枚版）'!AX53/('地域密着型通所介護（1枚版）'!$BB$8/7),""))</f>
        <v>0</v>
      </c>
      <c r="BA53" s="2274"/>
      <c r="BB53" s="1971"/>
      <c r="BC53" s="1976"/>
      <c r="BD53" s="1976"/>
      <c r="BE53" s="1976"/>
      <c r="BF53" s="1987"/>
    </row>
    <row r="54" spans="2:58" ht="20.25" customHeight="1">
      <c r="B54" s="2061"/>
      <c r="C54" s="1757"/>
      <c r="D54" s="1825"/>
      <c r="E54" s="1768"/>
      <c r="F54" s="1801">
        <f>C52</f>
        <v>0</v>
      </c>
      <c r="G54" s="2104"/>
      <c r="H54" s="2113"/>
      <c r="I54" s="2121"/>
      <c r="J54" s="2121"/>
      <c r="K54" s="2124"/>
      <c r="L54" s="2134"/>
      <c r="M54" s="2143"/>
      <c r="N54" s="2143"/>
      <c r="O54" s="2152"/>
      <c r="P54" s="2156" t="s">
        <v>965</v>
      </c>
      <c r="Q54" s="2164"/>
      <c r="R54" s="2169"/>
      <c r="S54" s="1885" t="str">
        <f>IF(S52="","",VLOOKUP(S52,'シフト記号表（勤務時間帯）'!$C$6:$U$35,19,FALSE))</f>
        <v/>
      </c>
      <c r="T54" s="1897" t="str">
        <f>IF(T52="","",VLOOKUP(T52,'シフト記号表（勤務時間帯）'!$C$6:$U$35,19,FALSE))</f>
        <v/>
      </c>
      <c r="U54" s="1897" t="str">
        <f>IF(U52="","",VLOOKUP(U52,'シフト記号表（勤務時間帯）'!$C$6:$U$35,19,FALSE))</f>
        <v/>
      </c>
      <c r="V54" s="1897" t="str">
        <f>IF(V52="","",VLOOKUP(V52,'シフト記号表（勤務時間帯）'!$C$6:$U$35,19,FALSE))</f>
        <v/>
      </c>
      <c r="W54" s="1897" t="str">
        <f>IF(W52="","",VLOOKUP(W52,'シフト記号表（勤務時間帯）'!$C$6:$U$35,19,FALSE))</f>
        <v/>
      </c>
      <c r="X54" s="1897" t="str">
        <f>IF(X52="","",VLOOKUP(X52,'シフト記号表（勤務時間帯）'!$C$6:$U$35,19,FALSE))</f>
        <v/>
      </c>
      <c r="Y54" s="1912" t="str">
        <f>IF(Y52="","",VLOOKUP(Y52,'シフト記号表（勤務時間帯）'!$C$6:$U$35,19,FALSE))</f>
        <v/>
      </c>
      <c r="Z54" s="1885" t="str">
        <f>IF(Z52="","",VLOOKUP(Z52,'シフト記号表（勤務時間帯）'!$C$6:$U$35,19,FALSE))</f>
        <v/>
      </c>
      <c r="AA54" s="1897" t="str">
        <f>IF(AA52="","",VLOOKUP(AA52,'シフト記号表（勤務時間帯）'!$C$6:$U$35,19,FALSE))</f>
        <v/>
      </c>
      <c r="AB54" s="1897" t="str">
        <f>IF(AB52="","",VLOOKUP(AB52,'シフト記号表（勤務時間帯）'!$C$6:$U$35,19,FALSE))</f>
        <v/>
      </c>
      <c r="AC54" s="1897" t="str">
        <f>IF(AC52="","",VLOOKUP(AC52,'シフト記号表（勤務時間帯）'!$C$6:$U$35,19,FALSE))</f>
        <v/>
      </c>
      <c r="AD54" s="1897" t="str">
        <f>IF(AD52="","",VLOOKUP(AD52,'シフト記号表（勤務時間帯）'!$C$6:$U$35,19,FALSE))</f>
        <v/>
      </c>
      <c r="AE54" s="1897" t="str">
        <f>IF(AE52="","",VLOOKUP(AE52,'シフト記号表（勤務時間帯）'!$C$6:$U$35,19,FALSE))</f>
        <v/>
      </c>
      <c r="AF54" s="1912" t="str">
        <f>IF(AF52="","",VLOOKUP(AF52,'シフト記号表（勤務時間帯）'!$C$6:$U$35,19,FALSE))</f>
        <v/>
      </c>
      <c r="AG54" s="1885" t="str">
        <f>IF(AG52="","",VLOOKUP(AG52,'シフト記号表（勤務時間帯）'!$C$6:$U$35,19,FALSE))</f>
        <v/>
      </c>
      <c r="AH54" s="1897" t="str">
        <f>IF(AH52="","",VLOOKUP(AH52,'シフト記号表（勤務時間帯）'!$C$6:$U$35,19,FALSE))</f>
        <v/>
      </c>
      <c r="AI54" s="1897" t="str">
        <f>IF(AI52="","",VLOOKUP(AI52,'シフト記号表（勤務時間帯）'!$C$6:$U$35,19,FALSE))</f>
        <v/>
      </c>
      <c r="AJ54" s="1897" t="str">
        <f>IF(AJ52="","",VLOOKUP(AJ52,'シフト記号表（勤務時間帯）'!$C$6:$U$35,19,FALSE))</f>
        <v/>
      </c>
      <c r="AK54" s="1897" t="str">
        <f>IF(AK52="","",VLOOKUP(AK52,'シフト記号表（勤務時間帯）'!$C$6:$U$35,19,FALSE))</f>
        <v/>
      </c>
      <c r="AL54" s="1897" t="str">
        <f>IF(AL52="","",VLOOKUP(AL52,'シフト記号表（勤務時間帯）'!$C$6:$U$35,19,FALSE))</f>
        <v/>
      </c>
      <c r="AM54" s="1912" t="str">
        <f>IF(AM52="","",VLOOKUP(AM52,'シフト記号表（勤務時間帯）'!$C$6:$U$35,19,FALSE))</f>
        <v/>
      </c>
      <c r="AN54" s="1885" t="str">
        <f>IF(AN52="","",VLOOKUP(AN52,'シフト記号表（勤務時間帯）'!$C$6:$U$35,19,FALSE))</f>
        <v/>
      </c>
      <c r="AO54" s="1897" t="str">
        <f>IF(AO52="","",VLOOKUP(AO52,'シフト記号表（勤務時間帯）'!$C$6:$U$35,19,FALSE))</f>
        <v/>
      </c>
      <c r="AP54" s="1897" t="str">
        <f>IF(AP52="","",VLOOKUP(AP52,'シフト記号表（勤務時間帯）'!$C$6:$U$35,19,FALSE))</f>
        <v/>
      </c>
      <c r="AQ54" s="1897" t="str">
        <f>IF(AQ52="","",VLOOKUP(AQ52,'シフト記号表（勤務時間帯）'!$C$6:$U$35,19,FALSE))</f>
        <v/>
      </c>
      <c r="AR54" s="1897" t="str">
        <f>IF(AR52="","",VLOOKUP(AR52,'シフト記号表（勤務時間帯）'!$C$6:$U$35,19,FALSE))</f>
        <v/>
      </c>
      <c r="AS54" s="1897" t="str">
        <f>IF(AS52="","",VLOOKUP(AS52,'シフト記号表（勤務時間帯）'!$C$6:$U$35,19,FALSE))</f>
        <v/>
      </c>
      <c r="AT54" s="1912" t="str">
        <f>IF(AT52="","",VLOOKUP(AT52,'シフト記号表（勤務時間帯）'!$C$6:$U$35,19,FALSE))</f>
        <v/>
      </c>
      <c r="AU54" s="1885" t="str">
        <f>IF(AU52="","",VLOOKUP(AU52,'シフト記号表（勤務時間帯）'!$C$6:$U$35,19,FALSE))</f>
        <v/>
      </c>
      <c r="AV54" s="1897" t="str">
        <f>IF(AV52="","",VLOOKUP(AV52,'シフト記号表（勤務時間帯）'!$C$6:$U$35,19,FALSE))</f>
        <v/>
      </c>
      <c r="AW54" s="1897" t="str">
        <f>IF(AW52="","",VLOOKUP(AW52,'シフト記号表（勤務時間帯）'!$C$6:$U$35,19,FALSE))</f>
        <v/>
      </c>
      <c r="AX54" s="2244">
        <f>IF($BB$3="４週",SUM(S54:AT54),IF($BB$3="暦月",SUM(S54:AW54),""))</f>
        <v>0</v>
      </c>
      <c r="AY54" s="2256"/>
      <c r="AZ54" s="2267">
        <f>IF($BB$3="４週",AX54/4,IF($BB$3="暦月",'地域密着型通所介護（1枚版）'!AX54/('地域密着型通所介護（1枚版）'!$BB$8/7),""))</f>
        <v>0</v>
      </c>
      <c r="BA54" s="2275"/>
      <c r="BB54" s="1973"/>
      <c r="BC54" s="1978"/>
      <c r="BD54" s="1978"/>
      <c r="BE54" s="1978"/>
      <c r="BF54" s="1989"/>
    </row>
    <row r="55" spans="2:58" ht="20.25" customHeight="1">
      <c r="B55" s="2061">
        <f>B52+1</f>
        <v>12</v>
      </c>
      <c r="C55" s="1756"/>
      <c r="D55" s="1824"/>
      <c r="E55" s="1767"/>
      <c r="F55" s="2095"/>
      <c r="G55" s="2095"/>
      <c r="H55" s="2114"/>
      <c r="I55" s="2121"/>
      <c r="J55" s="2121"/>
      <c r="K55" s="2124"/>
      <c r="L55" s="2133"/>
      <c r="M55" s="2142"/>
      <c r="N55" s="2142"/>
      <c r="O55" s="2151"/>
      <c r="P55" s="2157" t="s">
        <v>964</v>
      </c>
      <c r="Q55" s="2165"/>
      <c r="R55" s="2170"/>
      <c r="S55" s="1886"/>
      <c r="T55" s="1898"/>
      <c r="U55" s="1898"/>
      <c r="V55" s="1898"/>
      <c r="W55" s="1898"/>
      <c r="X55" s="1898"/>
      <c r="Y55" s="1913"/>
      <c r="Z55" s="1886"/>
      <c r="AA55" s="1898"/>
      <c r="AB55" s="1898"/>
      <c r="AC55" s="1898"/>
      <c r="AD55" s="1898"/>
      <c r="AE55" s="1898"/>
      <c r="AF55" s="1913"/>
      <c r="AG55" s="1886"/>
      <c r="AH55" s="1898"/>
      <c r="AI55" s="1898"/>
      <c r="AJ55" s="1898"/>
      <c r="AK55" s="1898"/>
      <c r="AL55" s="1898"/>
      <c r="AM55" s="1913"/>
      <c r="AN55" s="1886"/>
      <c r="AO55" s="1898"/>
      <c r="AP55" s="1898"/>
      <c r="AQ55" s="1898"/>
      <c r="AR55" s="1898"/>
      <c r="AS55" s="1898"/>
      <c r="AT55" s="1913"/>
      <c r="AU55" s="1886"/>
      <c r="AV55" s="1898"/>
      <c r="AW55" s="1898"/>
      <c r="AX55" s="2245"/>
      <c r="AY55" s="2257"/>
      <c r="AZ55" s="2268"/>
      <c r="BA55" s="2276"/>
      <c r="BB55" s="2285"/>
      <c r="BC55" s="2142"/>
      <c r="BD55" s="2142"/>
      <c r="BE55" s="2142"/>
      <c r="BF55" s="2151"/>
    </row>
    <row r="56" spans="2:58" ht="20.25" customHeight="1">
      <c r="B56" s="2061"/>
      <c r="C56" s="1755"/>
      <c r="D56" s="1823"/>
      <c r="E56" s="1766"/>
      <c r="F56" s="1801"/>
      <c r="G56" s="2103"/>
      <c r="H56" s="2113"/>
      <c r="I56" s="2121"/>
      <c r="J56" s="2121"/>
      <c r="K56" s="2124"/>
      <c r="L56" s="2132"/>
      <c r="M56" s="2141"/>
      <c r="N56" s="2141"/>
      <c r="O56" s="2150"/>
      <c r="P56" s="2155" t="s">
        <v>546</v>
      </c>
      <c r="Q56" s="2163"/>
      <c r="R56" s="2168"/>
      <c r="S56" s="2181" t="str">
        <f>IF(S55="","",VLOOKUP(S55,'シフト記号表（勤務時間帯）'!$C$6:$K$35,9,FALSE))</f>
        <v/>
      </c>
      <c r="T56" s="2190" t="str">
        <f>IF(T55="","",VLOOKUP(T55,'シフト記号表（勤務時間帯）'!$C$6:$K$35,9,FALSE))</f>
        <v/>
      </c>
      <c r="U56" s="2190" t="str">
        <f>IF(U55="","",VLOOKUP(U55,'シフト記号表（勤務時間帯）'!$C$6:$K$35,9,FALSE))</f>
        <v/>
      </c>
      <c r="V56" s="2190" t="str">
        <f>IF(V55="","",VLOOKUP(V55,'シフト記号表（勤務時間帯）'!$C$6:$K$35,9,FALSE))</f>
        <v/>
      </c>
      <c r="W56" s="2190" t="str">
        <f>IF(W55="","",VLOOKUP(W55,'シフト記号表（勤務時間帯）'!$C$6:$K$35,9,FALSE))</f>
        <v/>
      </c>
      <c r="X56" s="2190" t="str">
        <f>IF(X55="","",VLOOKUP(X55,'シフト記号表（勤務時間帯）'!$C$6:$K$35,9,FALSE))</f>
        <v/>
      </c>
      <c r="Y56" s="2197" t="str">
        <f>IF(Y55="","",VLOOKUP(Y55,'シフト記号表（勤務時間帯）'!$C$6:$K$35,9,FALSE))</f>
        <v/>
      </c>
      <c r="Z56" s="2181" t="str">
        <f>IF(Z55="","",VLOOKUP(Z55,'シフト記号表（勤務時間帯）'!$C$6:$K$35,9,FALSE))</f>
        <v/>
      </c>
      <c r="AA56" s="2190" t="str">
        <f>IF(AA55="","",VLOOKUP(AA55,'シフト記号表（勤務時間帯）'!$C$6:$K$35,9,FALSE))</f>
        <v/>
      </c>
      <c r="AB56" s="2190" t="str">
        <f>IF(AB55="","",VLOOKUP(AB55,'シフト記号表（勤務時間帯）'!$C$6:$K$35,9,FALSE))</f>
        <v/>
      </c>
      <c r="AC56" s="2190" t="str">
        <f>IF(AC55="","",VLOOKUP(AC55,'シフト記号表（勤務時間帯）'!$C$6:$K$35,9,FALSE))</f>
        <v/>
      </c>
      <c r="AD56" s="2190" t="str">
        <f>IF(AD55="","",VLOOKUP(AD55,'シフト記号表（勤務時間帯）'!$C$6:$K$35,9,FALSE))</f>
        <v/>
      </c>
      <c r="AE56" s="2190" t="str">
        <f>IF(AE55="","",VLOOKUP(AE55,'シフト記号表（勤務時間帯）'!$C$6:$K$35,9,FALSE))</f>
        <v/>
      </c>
      <c r="AF56" s="2197" t="str">
        <f>IF(AF55="","",VLOOKUP(AF55,'シフト記号表（勤務時間帯）'!$C$6:$K$35,9,FALSE))</f>
        <v/>
      </c>
      <c r="AG56" s="2181" t="str">
        <f>IF(AG55="","",VLOOKUP(AG55,'シフト記号表（勤務時間帯）'!$C$6:$K$35,9,FALSE))</f>
        <v/>
      </c>
      <c r="AH56" s="2190" t="str">
        <f>IF(AH55="","",VLOOKUP(AH55,'シフト記号表（勤務時間帯）'!$C$6:$K$35,9,FALSE))</f>
        <v/>
      </c>
      <c r="AI56" s="2190" t="str">
        <f>IF(AI55="","",VLOOKUP(AI55,'シフト記号表（勤務時間帯）'!$C$6:$K$35,9,FALSE))</f>
        <v/>
      </c>
      <c r="AJ56" s="2190" t="str">
        <f>IF(AJ55="","",VLOOKUP(AJ55,'シフト記号表（勤務時間帯）'!$C$6:$K$35,9,FALSE))</f>
        <v/>
      </c>
      <c r="AK56" s="2190" t="str">
        <f>IF(AK55="","",VLOOKUP(AK55,'シフト記号表（勤務時間帯）'!$C$6:$K$35,9,FALSE))</f>
        <v/>
      </c>
      <c r="AL56" s="2190" t="str">
        <f>IF(AL55="","",VLOOKUP(AL55,'シフト記号表（勤務時間帯）'!$C$6:$K$35,9,FALSE))</f>
        <v/>
      </c>
      <c r="AM56" s="2197" t="str">
        <f>IF(AM55="","",VLOOKUP(AM55,'シフト記号表（勤務時間帯）'!$C$6:$K$35,9,FALSE))</f>
        <v/>
      </c>
      <c r="AN56" s="2181" t="str">
        <f>IF(AN55="","",VLOOKUP(AN55,'シフト記号表（勤務時間帯）'!$C$6:$K$35,9,FALSE))</f>
        <v/>
      </c>
      <c r="AO56" s="2190" t="str">
        <f>IF(AO55="","",VLOOKUP(AO55,'シフト記号表（勤務時間帯）'!$C$6:$K$35,9,FALSE))</f>
        <v/>
      </c>
      <c r="AP56" s="2190" t="str">
        <f>IF(AP55="","",VLOOKUP(AP55,'シフト記号表（勤務時間帯）'!$C$6:$K$35,9,FALSE))</f>
        <v/>
      </c>
      <c r="AQ56" s="2190" t="str">
        <f>IF(AQ55="","",VLOOKUP(AQ55,'シフト記号表（勤務時間帯）'!$C$6:$K$35,9,FALSE))</f>
        <v/>
      </c>
      <c r="AR56" s="2190" t="str">
        <f>IF(AR55="","",VLOOKUP(AR55,'シフト記号表（勤務時間帯）'!$C$6:$K$35,9,FALSE))</f>
        <v/>
      </c>
      <c r="AS56" s="2190" t="str">
        <f>IF(AS55="","",VLOOKUP(AS55,'シフト記号表（勤務時間帯）'!$C$6:$K$35,9,FALSE))</f>
        <v/>
      </c>
      <c r="AT56" s="2197" t="str">
        <f>IF(AT55="","",VLOOKUP(AT55,'シフト記号表（勤務時間帯）'!$C$6:$K$35,9,FALSE))</f>
        <v/>
      </c>
      <c r="AU56" s="2181" t="str">
        <f>IF(AU55="","",VLOOKUP(AU55,'シフト記号表（勤務時間帯）'!$C$6:$K$35,9,FALSE))</f>
        <v/>
      </c>
      <c r="AV56" s="2190" t="str">
        <f>IF(AV55="","",VLOOKUP(AV55,'シフト記号表（勤務時間帯）'!$C$6:$K$35,9,FALSE))</f>
        <v/>
      </c>
      <c r="AW56" s="2190" t="str">
        <f>IF(AW55="","",VLOOKUP(AW55,'シフト記号表（勤務時間帯）'!$C$6:$K$35,9,FALSE))</f>
        <v/>
      </c>
      <c r="AX56" s="2243">
        <f>IF($BB$3="４週",SUM(S56:AT56),IF($BB$3="暦月",SUM(S56:AW56),""))</f>
        <v>0</v>
      </c>
      <c r="AY56" s="2255"/>
      <c r="AZ56" s="2266">
        <f>IF($BB$3="４週",AX56/4,IF($BB$3="暦月",'地域密着型通所介護（1枚版）'!AX56/('地域密着型通所介護（1枚版）'!$BB$8/7),""))</f>
        <v>0</v>
      </c>
      <c r="BA56" s="2274"/>
      <c r="BB56" s="2286"/>
      <c r="BC56" s="2141"/>
      <c r="BD56" s="2141"/>
      <c r="BE56" s="2141"/>
      <c r="BF56" s="2150"/>
    </row>
    <row r="57" spans="2:58" ht="20.25" customHeight="1">
      <c r="B57" s="2061"/>
      <c r="C57" s="1757"/>
      <c r="D57" s="1825"/>
      <c r="E57" s="1768"/>
      <c r="F57" s="1801">
        <f>C55</f>
        <v>0</v>
      </c>
      <c r="G57" s="2104"/>
      <c r="H57" s="2113"/>
      <c r="I57" s="2121"/>
      <c r="J57" s="2121"/>
      <c r="K57" s="2124"/>
      <c r="L57" s="2134"/>
      <c r="M57" s="2143"/>
      <c r="N57" s="2143"/>
      <c r="O57" s="2152"/>
      <c r="P57" s="2156" t="s">
        <v>965</v>
      </c>
      <c r="Q57" s="2164"/>
      <c r="R57" s="2169"/>
      <c r="S57" s="1885" t="str">
        <f>IF(S55="","",VLOOKUP(S55,'シフト記号表（勤務時間帯）'!$C$6:$U$35,19,FALSE))</f>
        <v/>
      </c>
      <c r="T57" s="1897" t="str">
        <f>IF(T55="","",VLOOKUP(T55,'シフト記号表（勤務時間帯）'!$C$6:$U$35,19,FALSE))</f>
        <v/>
      </c>
      <c r="U57" s="1897" t="str">
        <f>IF(U55="","",VLOOKUP(U55,'シフト記号表（勤務時間帯）'!$C$6:$U$35,19,FALSE))</f>
        <v/>
      </c>
      <c r="V57" s="1897" t="str">
        <f>IF(V55="","",VLOOKUP(V55,'シフト記号表（勤務時間帯）'!$C$6:$U$35,19,FALSE))</f>
        <v/>
      </c>
      <c r="W57" s="1897" t="str">
        <f>IF(W55="","",VLOOKUP(W55,'シフト記号表（勤務時間帯）'!$C$6:$U$35,19,FALSE))</f>
        <v/>
      </c>
      <c r="X57" s="1897" t="str">
        <f>IF(X55="","",VLOOKUP(X55,'シフト記号表（勤務時間帯）'!$C$6:$U$35,19,FALSE))</f>
        <v/>
      </c>
      <c r="Y57" s="1912" t="str">
        <f>IF(Y55="","",VLOOKUP(Y55,'シフト記号表（勤務時間帯）'!$C$6:$U$35,19,FALSE))</f>
        <v/>
      </c>
      <c r="Z57" s="1885" t="str">
        <f>IF(Z55="","",VLOOKUP(Z55,'シフト記号表（勤務時間帯）'!$C$6:$U$35,19,FALSE))</f>
        <v/>
      </c>
      <c r="AA57" s="1897" t="str">
        <f>IF(AA55="","",VLOOKUP(AA55,'シフト記号表（勤務時間帯）'!$C$6:$U$35,19,FALSE))</f>
        <v/>
      </c>
      <c r="AB57" s="1897" t="str">
        <f>IF(AB55="","",VLOOKUP(AB55,'シフト記号表（勤務時間帯）'!$C$6:$U$35,19,FALSE))</f>
        <v/>
      </c>
      <c r="AC57" s="1897" t="str">
        <f>IF(AC55="","",VLOOKUP(AC55,'シフト記号表（勤務時間帯）'!$C$6:$U$35,19,FALSE))</f>
        <v/>
      </c>
      <c r="AD57" s="1897" t="str">
        <f>IF(AD55="","",VLOOKUP(AD55,'シフト記号表（勤務時間帯）'!$C$6:$U$35,19,FALSE))</f>
        <v/>
      </c>
      <c r="AE57" s="1897" t="str">
        <f>IF(AE55="","",VLOOKUP(AE55,'シフト記号表（勤務時間帯）'!$C$6:$U$35,19,FALSE))</f>
        <v/>
      </c>
      <c r="AF57" s="1912" t="str">
        <f>IF(AF55="","",VLOOKUP(AF55,'シフト記号表（勤務時間帯）'!$C$6:$U$35,19,FALSE))</f>
        <v/>
      </c>
      <c r="AG57" s="1885" t="str">
        <f>IF(AG55="","",VLOOKUP(AG55,'シフト記号表（勤務時間帯）'!$C$6:$U$35,19,FALSE))</f>
        <v/>
      </c>
      <c r="AH57" s="1897" t="str">
        <f>IF(AH55="","",VLOOKUP(AH55,'シフト記号表（勤務時間帯）'!$C$6:$U$35,19,FALSE))</f>
        <v/>
      </c>
      <c r="AI57" s="1897" t="str">
        <f>IF(AI55="","",VLOOKUP(AI55,'シフト記号表（勤務時間帯）'!$C$6:$U$35,19,FALSE))</f>
        <v/>
      </c>
      <c r="AJ57" s="1897" t="str">
        <f>IF(AJ55="","",VLOOKUP(AJ55,'シフト記号表（勤務時間帯）'!$C$6:$U$35,19,FALSE))</f>
        <v/>
      </c>
      <c r="AK57" s="1897" t="str">
        <f>IF(AK55="","",VLOOKUP(AK55,'シフト記号表（勤務時間帯）'!$C$6:$U$35,19,FALSE))</f>
        <v/>
      </c>
      <c r="AL57" s="1897" t="str">
        <f>IF(AL55="","",VLOOKUP(AL55,'シフト記号表（勤務時間帯）'!$C$6:$U$35,19,FALSE))</f>
        <v/>
      </c>
      <c r="AM57" s="1912" t="str">
        <f>IF(AM55="","",VLOOKUP(AM55,'シフト記号表（勤務時間帯）'!$C$6:$U$35,19,FALSE))</f>
        <v/>
      </c>
      <c r="AN57" s="1885" t="str">
        <f>IF(AN55="","",VLOOKUP(AN55,'シフト記号表（勤務時間帯）'!$C$6:$U$35,19,FALSE))</f>
        <v/>
      </c>
      <c r="AO57" s="1897" t="str">
        <f>IF(AO55="","",VLOOKUP(AO55,'シフト記号表（勤務時間帯）'!$C$6:$U$35,19,FALSE))</f>
        <v/>
      </c>
      <c r="AP57" s="1897" t="str">
        <f>IF(AP55="","",VLOOKUP(AP55,'シフト記号表（勤務時間帯）'!$C$6:$U$35,19,FALSE))</f>
        <v/>
      </c>
      <c r="AQ57" s="1897" t="str">
        <f>IF(AQ55="","",VLOOKUP(AQ55,'シフト記号表（勤務時間帯）'!$C$6:$U$35,19,FALSE))</f>
        <v/>
      </c>
      <c r="AR57" s="1897" t="str">
        <f>IF(AR55="","",VLOOKUP(AR55,'シフト記号表（勤務時間帯）'!$C$6:$U$35,19,FALSE))</f>
        <v/>
      </c>
      <c r="AS57" s="1897" t="str">
        <f>IF(AS55="","",VLOOKUP(AS55,'シフト記号表（勤務時間帯）'!$C$6:$U$35,19,FALSE))</f>
        <v/>
      </c>
      <c r="AT57" s="1912" t="str">
        <f>IF(AT55="","",VLOOKUP(AT55,'シフト記号表（勤務時間帯）'!$C$6:$U$35,19,FALSE))</f>
        <v/>
      </c>
      <c r="AU57" s="1885" t="str">
        <f>IF(AU55="","",VLOOKUP(AU55,'シフト記号表（勤務時間帯）'!$C$6:$U$35,19,FALSE))</f>
        <v/>
      </c>
      <c r="AV57" s="1897" t="str">
        <f>IF(AV55="","",VLOOKUP(AV55,'シフト記号表（勤務時間帯）'!$C$6:$U$35,19,FALSE))</f>
        <v/>
      </c>
      <c r="AW57" s="1897" t="str">
        <f>IF(AW55="","",VLOOKUP(AW55,'シフト記号表（勤務時間帯）'!$C$6:$U$35,19,FALSE))</f>
        <v/>
      </c>
      <c r="AX57" s="2244">
        <f>IF($BB$3="４週",SUM(S57:AT57),IF($BB$3="暦月",SUM(S57:AW57),""))</f>
        <v>0</v>
      </c>
      <c r="AY57" s="2256"/>
      <c r="AZ57" s="2267">
        <f>IF($BB$3="４週",AX57/4,IF($BB$3="暦月",'地域密着型通所介護（1枚版）'!AX57/('地域密着型通所介護（1枚版）'!$BB$8/7),""))</f>
        <v>0</v>
      </c>
      <c r="BA57" s="2275"/>
      <c r="BB57" s="2287"/>
      <c r="BC57" s="2143"/>
      <c r="BD57" s="2143"/>
      <c r="BE57" s="2143"/>
      <c r="BF57" s="2152"/>
    </row>
    <row r="58" spans="2:58" ht="20.25" customHeight="1">
      <c r="B58" s="2061">
        <f>B55+1</f>
        <v>13</v>
      </c>
      <c r="C58" s="1756"/>
      <c r="D58" s="1824"/>
      <c r="E58" s="1767"/>
      <c r="F58" s="2095"/>
      <c r="G58" s="2095"/>
      <c r="H58" s="2114"/>
      <c r="I58" s="2121"/>
      <c r="J58" s="2121"/>
      <c r="K58" s="2124"/>
      <c r="L58" s="2133"/>
      <c r="M58" s="2142"/>
      <c r="N58" s="2142"/>
      <c r="O58" s="2151"/>
      <c r="P58" s="2157" t="s">
        <v>964</v>
      </c>
      <c r="Q58" s="2165"/>
      <c r="R58" s="2170"/>
      <c r="S58" s="1886"/>
      <c r="T58" s="1898"/>
      <c r="U58" s="1898"/>
      <c r="V58" s="1898"/>
      <c r="W58" s="1898"/>
      <c r="X58" s="1898"/>
      <c r="Y58" s="1913"/>
      <c r="Z58" s="1886"/>
      <c r="AA58" s="1898"/>
      <c r="AB58" s="1898"/>
      <c r="AC58" s="1898"/>
      <c r="AD58" s="1898"/>
      <c r="AE58" s="1898"/>
      <c r="AF58" s="1913"/>
      <c r="AG58" s="1886"/>
      <c r="AH58" s="1898"/>
      <c r="AI58" s="1898"/>
      <c r="AJ58" s="1898"/>
      <c r="AK58" s="1898"/>
      <c r="AL58" s="1898"/>
      <c r="AM58" s="1913"/>
      <c r="AN58" s="1886"/>
      <c r="AO58" s="1898"/>
      <c r="AP58" s="1898"/>
      <c r="AQ58" s="1898"/>
      <c r="AR58" s="1898"/>
      <c r="AS58" s="1898"/>
      <c r="AT58" s="1913"/>
      <c r="AU58" s="1886"/>
      <c r="AV58" s="1898"/>
      <c r="AW58" s="1898"/>
      <c r="AX58" s="2245"/>
      <c r="AY58" s="2257"/>
      <c r="AZ58" s="2268"/>
      <c r="BA58" s="2276"/>
      <c r="BB58" s="2285"/>
      <c r="BC58" s="2142"/>
      <c r="BD58" s="2142"/>
      <c r="BE58" s="2142"/>
      <c r="BF58" s="2151"/>
    </row>
    <row r="59" spans="2:58" ht="20.25" customHeight="1">
      <c r="B59" s="2061"/>
      <c r="C59" s="1755"/>
      <c r="D59" s="1823"/>
      <c r="E59" s="1766"/>
      <c r="F59" s="1801"/>
      <c r="G59" s="2103"/>
      <c r="H59" s="2113"/>
      <c r="I59" s="2121"/>
      <c r="J59" s="2121"/>
      <c r="K59" s="2124"/>
      <c r="L59" s="2132"/>
      <c r="M59" s="2141"/>
      <c r="N59" s="2141"/>
      <c r="O59" s="2150"/>
      <c r="P59" s="2155" t="s">
        <v>546</v>
      </c>
      <c r="Q59" s="2163"/>
      <c r="R59" s="2168"/>
      <c r="S59" s="2181" t="str">
        <f>IF(S58="","",VLOOKUP(S58,'シフト記号表（勤務時間帯）'!$C$6:$K$35,9,FALSE))</f>
        <v/>
      </c>
      <c r="T59" s="2190" t="str">
        <f>IF(T58="","",VLOOKUP(T58,'シフト記号表（勤務時間帯）'!$C$6:$K$35,9,FALSE))</f>
        <v/>
      </c>
      <c r="U59" s="2190" t="str">
        <f>IF(U58="","",VLOOKUP(U58,'シフト記号表（勤務時間帯）'!$C$6:$K$35,9,FALSE))</f>
        <v/>
      </c>
      <c r="V59" s="2190" t="str">
        <f>IF(V58="","",VLOOKUP(V58,'シフト記号表（勤務時間帯）'!$C$6:$K$35,9,FALSE))</f>
        <v/>
      </c>
      <c r="W59" s="2190" t="str">
        <f>IF(W58="","",VLOOKUP(W58,'シフト記号表（勤務時間帯）'!$C$6:$K$35,9,FALSE))</f>
        <v/>
      </c>
      <c r="X59" s="2190" t="str">
        <f>IF(X58="","",VLOOKUP(X58,'シフト記号表（勤務時間帯）'!$C$6:$K$35,9,FALSE))</f>
        <v/>
      </c>
      <c r="Y59" s="2197" t="str">
        <f>IF(Y58="","",VLOOKUP(Y58,'シフト記号表（勤務時間帯）'!$C$6:$K$35,9,FALSE))</f>
        <v/>
      </c>
      <c r="Z59" s="2181" t="str">
        <f>IF(Z58="","",VLOOKUP(Z58,'シフト記号表（勤務時間帯）'!$C$6:$K$35,9,FALSE))</f>
        <v/>
      </c>
      <c r="AA59" s="2190" t="str">
        <f>IF(AA58="","",VLOOKUP(AA58,'シフト記号表（勤務時間帯）'!$C$6:$K$35,9,FALSE))</f>
        <v/>
      </c>
      <c r="AB59" s="2190" t="str">
        <f>IF(AB58="","",VLOOKUP(AB58,'シフト記号表（勤務時間帯）'!$C$6:$K$35,9,FALSE))</f>
        <v/>
      </c>
      <c r="AC59" s="2190" t="str">
        <f>IF(AC58="","",VLOOKUP(AC58,'シフト記号表（勤務時間帯）'!$C$6:$K$35,9,FALSE))</f>
        <v/>
      </c>
      <c r="AD59" s="2190" t="str">
        <f>IF(AD58="","",VLOOKUP(AD58,'シフト記号表（勤務時間帯）'!$C$6:$K$35,9,FALSE))</f>
        <v/>
      </c>
      <c r="AE59" s="2190" t="str">
        <f>IF(AE58="","",VLOOKUP(AE58,'シフト記号表（勤務時間帯）'!$C$6:$K$35,9,FALSE))</f>
        <v/>
      </c>
      <c r="AF59" s="2197" t="str">
        <f>IF(AF58="","",VLOOKUP(AF58,'シフト記号表（勤務時間帯）'!$C$6:$K$35,9,FALSE))</f>
        <v/>
      </c>
      <c r="AG59" s="2181" t="str">
        <f>IF(AG58="","",VLOOKUP(AG58,'シフト記号表（勤務時間帯）'!$C$6:$K$35,9,FALSE))</f>
        <v/>
      </c>
      <c r="AH59" s="2190" t="str">
        <f>IF(AH58="","",VLOOKUP(AH58,'シフト記号表（勤務時間帯）'!$C$6:$K$35,9,FALSE))</f>
        <v/>
      </c>
      <c r="AI59" s="2190" t="str">
        <f>IF(AI58="","",VLOOKUP(AI58,'シフト記号表（勤務時間帯）'!$C$6:$K$35,9,FALSE))</f>
        <v/>
      </c>
      <c r="AJ59" s="2190" t="str">
        <f>IF(AJ58="","",VLOOKUP(AJ58,'シフト記号表（勤務時間帯）'!$C$6:$K$35,9,FALSE))</f>
        <v/>
      </c>
      <c r="AK59" s="2190" t="str">
        <f>IF(AK58="","",VLOOKUP(AK58,'シフト記号表（勤務時間帯）'!$C$6:$K$35,9,FALSE))</f>
        <v/>
      </c>
      <c r="AL59" s="2190" t="str">
        <f>IF(AL58="","",VLOOKUP(AL58,'シフト記号表（勤務時間帯）'!$C$6:$K$35,9,FALSE))</f>
        <v/>
      </c>
      <c r="AM59" s="2197" t="str">
        <f>IF(AM58="","",VLOOKUP(AM58,'シフト記号表（勤務時間帯）'!$C$6:$K$35,9,FALSE))</f>
        <v/>
      </c>
      <c r="AN59" s="2181" t="str">
        <f>IF(AN58="","",VLOOKUP(AN58,'シフト記号表（勤務時間帯）'!$C$6:$K$35,9,FALSE))</f>
        <v/>
      </c>
      <c r="AO59" s="2190" t="str">
        <f>IF(AO58="","",VLOOKUP(AO58,'シフト記号表（勤務時間帯）'!$C$6:$K$35,9,FALSE))</f>
        <v/>
      </c>
      <c r="AP59" s="2190" t="str">
        <f>IF(AP58="","",VLOOKUP(AP58,'シフト記号表（勤務時間帯）'!$C$6:$K$35,9,FALSE))</f>
        <v/>
      </c>
      <c r="AQ59" s="2190" t="str">
        <f>IF(AQ58="","",VLOOKUP(AQ58,'シフト記号表（勤務時間帯）'!$C$6:$K$35,9,FALSE))</f>
        <v/>
      </c>
      <c r="AR59" s="2190" t="str">
        <f>IF(AR58="","",VLOOKUP(AR58,'シフト記号表（勤務時間帯）'!$C$6:$K$35,9,FALSE))</f>
        <v/>
      </c>
      <c r="AS59" s="2190" t="str">
        <f>IF(AS58="","",VLOOKUP(AS58,'シフト記号表（勤務時間帯）'!$C$6:$K$35,9,FALSE))</f>
        <v/>
      </c>
      <c r="AT59" s="2197" t="str">
        <f>IF(AT58="","",VLOOKUP(AT58,'シフト記号表（勤務時間帯）'!$C$6:$K$35,9,FALSE))</f>
        <v/>
      </c>
      <c r="AU59" s="2181" t="str">
        <f>IF(AU58="","",VLOOKUP(AU58,'シフト記号表（勤務時間帯）'!$C$6:$K$35,9,FALSE))</f>
        <v/>
      </c>
      <c r="AV59" s="2190" t="str">
        <f>IF(AV58="","",VLOOKUP(AV58,'シフト記号表（勤務時間帯）'!$C$6:$K$35,9,FALSE))</f>
        <v/>
      </c>
      <c r="AW59" s="2190" t="str">
        <f>IF(AW58="","",VLOOKUP(AW58,'シフト記号表（勤務時間帯）'!$C$6:$K$35,9,FALSE))</f>
        <v/>
      </c>
      <c r="AX59" s="2243">
        <f>IF($BB$3="４週",SUM(S59:AT59),IF($BB$3="暦月",SUM(S59:AW59),""))</f>
        <v>0</v>
      </c>
      <c r="AY59" s="2255"/>
      <c r="AZ59" s="2266">
        <f>IF($BB$3="４週",AX59/4,IF($BB$3="暦月",'地域密着型通所介護（1枚版）'!AX59/('地域密着型通所介護（1枚版）'!$BB$8/7),""))</f>
        <v>0</v>
      </c>
      <c r="BA59" s="2274"/>
      <c r="BB59" s="2286"/>
      <c r="BC59" s="2141"/>
      <c r="BD59" s="2141"/>
      <c r="BE59" s="2141"/>
      <c r="BF59" s="2150"/>
    </row>
    <row r="60" spans="2:58" ht="20.25" customHeight="1">
      <c r="B60" s="2062"/>
      <c r="C60" s="1757"/>
      <c r="D60" s="1825"/>
      <c r="E60" s="1768"/>
      <c r="F60" s="1804">
        <f>C58</f>
        <v>0</v>
      </c>
      <c r="G60" s="2105"/>
      <c r="H60" s="2115"/>
      <c r="I60" s="2122"/>
      <c r="J60" s="2122"/>
      <c r="K60" s="2125"/>
      <c r="L60" s="2135"/>
      <c r="M60" s="2144"/>
      <c r="N60" s="2144"/>
      <c r="O60" s="2153"/>
      <c r="P60" s="2158" t="s">
        <v>965</v>
      </c>
      <c r="Q60" s="2166"/>
      <c r="R60" s="2171"/>
      <c r="S60" s="1885" t="str">
        <f>IF(S58="","",VLOOKUP(S58,'シフト記号表（勤務時間帯）'!$C$6:$U$35,19,FALSE))</f>
        <v/>
      </c>
      <c r="T60" s="1897" t="str">
        <f>IF(T58="","",VLOOKUP(T58,'シフト記号表（勤務時間帯）'!$C$6:$U$35,19,FALSE))</f>
        <v/>
      </c>
      <c r="U60" s="1897" t="str">
        <f>IF(U58="","",VLOOKUP(U58,'シフト記号表（勤務時間帯）'!$C$6:$U$35,19,FALSE))</f>
        <v/>
      </c>
      <c r="V60" s="1897" t="str">
        <f>IF(V58="","",VLOOKUP(V58,'シフト記号表（勤務時間帯）'!$C$6:$U$35,19,FALSE))</f>
        <v/>
      </c>
      <c r="W60" s="1897" t="str">
        <f>IF(W58="","",VLOOKUP(W58,'シフト記号表（勤務時間帯）'!$C$6:$U$35,19,FALSE))</f>
        <v/>
      </c>
      <c r="X60" s="1897" t="str">
        <f>IF(X58="","",VLOOKUP(X58,'シフト記号表（勤務時間帯）'!$C$6:$U$35,19,FALSE))</f>
        <v/>
      </c>
      <c r="Y60" s="1912" t="str">
        <f>IF(Y58="","",VLOOKUP(Y58,'シフト記号表（勤務時間帯）'!$C$6:$U$35,19,FALSE))</f>
        <v/>
      </c>
      <c r="Z60" s="1885" t="str">
        <f>IF(Z58="","",VLOOKUP(Z58,'シフト記号表（勤務時間帯）'!$C$6:$U$35,19,FALSE))</f>
        <v/>
      </c>
      <c r="AA60" s="1897" t="str">
        <f>IF(AA58="","",VLOOKUP(AA58,'シフト記号表（勤務時間帯）'!$C$6:$U$35,19,FALSE))</f>
        <v/>
      </c>
      <c r="AB60" s="1897" t="str">
        <f>IF(AB58="","",VLOOKUP(AB58,'シフト記号表（勤務時間帯）'!$C$6:$U$35,19,FALSE))</f>
        <v/>
      </c>
      <c r="AC60" s="1897" t="str">
        <f>IF(AC58="","",VLOOKUP(AC58,'シフト記号表（勤務時間帯）'!$C$6:$U$35,19,FALSE))</f>
        <v/>
      </c>
      <c r="AD60" s="1897" t="str">
        <f>IF(AD58="","",VLOOKUP(AD58,'シフト記号表（勤務時間帯）'!$C$6:$U$35,19,FALSE))</f>
        <v/>
      </c>
      <c r="AE60" s="1897" t="str">
        <f>IF(AE58="","",VLOOKUP(AE58,'シフト記号表（勤務時間帯）'!$C$6:$U$35,19,FALSE))</f>
        <v/>
      </c>
      <c r="AF60" s="1912" t="str">
        <f>IF(AF58="","",VLOOKUP(AF58,'シフト記号表（勤務時間帯）'!$C$6:$U$35,19,FALSE))</f>
        <v/>
      </c>
      <c r="AG60" s="1885" t="str">
        <f>IF(AG58="","",VLOOKUP(AG58,'シフト記号表（勤務時間帯）'!$C$6:$U$35,19,FALSE))</f>
        <v/>
      </c>
      <c r="AH60" s="1897" t="str">
        <f>IF(AH58="","",VLOOKUP(AH58,'シフト記号表（勤務時間帯）'!$C$6:$U$35,19,FALSE))</f>
        <v/>
      </c>
      <c r="AI60" s="1897" t="str">
        <f>IF(AI58="","",VLOOKUP(AI58,'シフト記号表（勤務時間帯）'!$C$6:$U$35,19,FALSE))</f>
        <v/>
      </c>
      <c r="AJ60" s="1897" t="str">
        <f>IF(AJ58="","",VLOOKUP(AJ58,'シフト記号表（勤務時間帯）'!$C$6:$U$35,19,FALSE))</f>
        <v/>
      </c>
      <c r="AK60" s="1897" t="str">
        <f>IF(AK58="","",VLOOKUP(AK58,'シフト記号表（勤務時間帯）'!$C$6:$U$35,19,FALSE))</f>
        <v/>
      </c>
      <c r="AL60" s="1897" t="str">
        <f>IF(AL58="","",VLOOKUP(AL58,'シフト記号表（勤務時間帯）'!$C$6:$U$35,19,FALSE))</f>
        <v/>
      </c>
      <c r="AM60" s="1912" t="str">
        <f>IF(AM58="","",VLOOKUP(AM58,'シフト記号表（勤務時間帯）'!$C$6:$U$35,19,FALSE))</f>
        <v/>
      </c>
      <c r="AN60" s="1885" t="str">
        <f>IF(AN58="","",VLOOKUP(AN58,'シフト記号表（勤務時間帯）'!$C$6:$U$35,19,FALSE))</f>
        <v/>
      </c>
      <c r="AO60" s="1897" t="str">
        <f>IF(AO58="","",VLOOKUP(AO58,'シフト記号表（勤務時間帯）'!$C$6:$U$35,19,FALSE))</f>
        <v/>
      </c>
      <c r="AP60" s="1897" t="str">
        <f>IF(AP58="","",VLOOKUP(AP58,'シフト記号表（勤務時間帯）'!$C$6:$U$35,19,FALSE))</f>
        <v/>
      </c>
      <c r="AQ60" s="1897" t="str">
        <f>IF(AQ58="","",VLOOKUP(AQ58,'シフト記号表（勤務時間帯）'!$C$6:$U$35,19,FALSE))</f>
        <v/>
      </c>
      <c r="AR60" s="1897" t="str">
        <f>IF(AR58="","",VLOOKUP(AR58,'シフト記号表（勤務時間帯）'!$C$6:$U$35,19,FALSE))</f>
        <v/>
      </c>
      <c r="AS60" s="1897" t="str">
        <f>IF(AS58="","",VLOOKUP(AS58,'シフト記号表（勤務時間帯）'!$C$6:$U$35,19,FALSE))</f>
        <v/>
      </c>
      <c r="AT60" s="1912" t="str">
        <f>IF(AT58="","",VLOOKUP(AT58,'シフト記号表（勤務時間帯）'!$C$6:$U$35,19,FALSE))</f>
        <v/>
      </c>
      <c r="AU60" s="1885" t="str">
        <f>IF(AU58="","",VLOOKUP(AU58,'シフト記号表（勤務時間帯）'!$C$6:$U$35,19,FALSE))</f>
        <v/>
      </c>
      <c r="AV60" s="1897" t="str">
        <f>IF(AV58="","",VLOOKUP(AV58,'シフト記号表（勤務時間帯）'!$C$6:$U$35,19,FALSE))</f>
        <v/>
      </c>
      <c r="AW60" s="1897" t="str">
        <f>IF(AW58="","",VLOOKUP(AW58,'シフト記号表（勤務時間帯）'!$C$6:$U$35,19,FALSE))</f>
        <v/>
      </c>
      <c r="AX60" s="2244">
        <f>IF($BB$3="４週",SUM(S60:AT60),IF($BB$3="暦月",SUM(S60:AW60),""))</f>
        <v>0</v>
      </c>
      <c r="AY60" s="2256"/>
      <c r="AZ60" s="2267">
        <f>IF($BB$3="４週",AX60/4,IF($BB$3="暦月",'地域密着型通所介護（1枚版）'!AX60/('地域密着型通所介護（1枚版）'!$BB$8/7),""))</f>
        <v>0</v>
      </c>
      <c r="BA60" s="2275"/>
      <c r="BB60" s="2288"/>
      <c r="BC60" s="2144"/>
      <c r="BD60" s="2144"/>
      <c r="BE60" s="2144"/>
      <c r="BF60" s="2153"/>
    </row>
    <row r="61" spans="2:58" s="2016" customFormat="1" ht="6" customHeight="1">
      <c r="B61" s="2063"/>
      <c r="C61" s="2076"/>
      <c r="D61" s="2076"/>
      <c r="E61" s="2076"/>
      <c r="F61" s="2096"/>
      <c r="G61" s="2096"/>
      <c r="H61" s="2116"/>
      <c r="I61" s="2116"/>
      <c r="J61" s="2116"/>
      <c r="K61" s="2116"/>
      <c r="L61" s="2096"/>
      <c r="M61" s="2096"/>
      <c r="N61" s="2096"/>
      <c r="O61" s="2096"/>
      <c r="P61" s="2159"/>
      <c r="Q61" s="2159"/>
      <c r="R61" s="2159"/>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c r="AO61" s="2116"/>
      <c r="AP61" s="2116"/>
      <c r="AQ61" s="2116"/>
      <c r="AR61" s="2116"/>
      <c r="AS61" s="2116"/>
      <c r="AT61" s="2116"/>
      <c r="AU61" s="2116"/>
      <c r="AV61" s="2116"/>
      <c r="AW61" s="2116"/>
      <c r="AX61" s="2246"/>
      <c r="AY61" s="2246"/>
      <c r="AZ61" s="2246"/>
      <c r="BA61" s="2246"/>
      <c r="BB61" s="2096"/>
      <c r="BC61" s="2096"/>
      <c r="BD61" s="2096"/>
      <c r="BE61" s="2096"/>
      <c r="BF61" s="2305"/>
    </row>
    <row r="62" spans="2:58" ht="20.100000000000001" customHeight="1">
      <c r="B62" s="2064"/>
      <c r="C62" s="2077"/>
      <c r="D62" s="2077"/>
      <c r="E62" s="2077"/>
      <c r="F62" s="2097"/>
      <c r="G62" s="2106" t="s">
        <v>792</v>
      </c>
      <c r="H62" s="2106"/>
      <c r="I62" s="2106"/>
      <c r="J62" s="2106"/>
      <c r="K62" s="2126"/>
      <c r="L62" s="2136"/>
      <c r="M62" s="2145" t="s">
        <v>801</v>
      </c>
      <c r="N62" s="2147"/>
      <c r="O62" s="2147"/>
      <c r="P62" s="2147"/>
      <c r="Q62" s="2147"/>
      <c r="R62" s="2172"/>
      <c r="S62" s="2182" t="str">
        <f t="shared" ref="S62:AX64" si="1">IF(SUMIF($F$22:$F$60,$M62,S$22:S$60)=0,"",SUMIF($F$22:$F$60,$M62,S$22:S$60))</f>
        <v/>
      </c>
      <c r="T62" s="2191" t="str">
        <f t="shared" si="1"/>
        <v/>
      </c>
      <c r="U62" s="2191" t="str">
        <f t="shared" si="1"/>
        <v/>
      </c>
      <c r="V62" s="2191" t="str">
        <f t="shared" si="1"/>
        <v/>
      </c>
      <c r="W62" s="2191" t="str">
        <f t="shared" si="1"/>
        <v/>
      </c>
      <c r="X62" s="2191" t="str">
        <f t="shared" si="1"/>
        <v/>
      </c>
      <c r="Y62" s="2198" t="str">
        <f t="shared" si="1"/>
        <v/>
      </c>
      <c r="Z62" s="2182" t="str">
        <f t="shared" si="1"/>
        <v/>
      </c>
      <c r="AA62" s="2191" t="str">
        <f t="shared" si="1"/>
        <v/>
      </c>
      <c r="AB62" s="2191" t="str">
        <f t="shared" si="1"/>
        <v/>
      </c>
      <c r="AC62" s="2191" t="str">
        <f t="shared" si="1"/>
        <v/>
      </c>
      <c r="AD62" s="2191" t="str">
        <f t="shared" si="1"/>
        <v/>
      </c>
      <c r="AE62" s="2191" t="str">
        <f t="shared" si="1"/>
        <v/>
      </c>
      <c r="AF62" s="2198" t="str">
        <f t="shared" si="1"/>
        <v/>
      </c>
      <c r="AG62" s="2182" t="str">
        <f t="shared" si="1"/>
        <v/>
      </c>
      <c r="AH62" s="2191" t="str">
        <f t="shared" si="1"/>
        <v/>
      </c>
      <c r="AI62" s="2191" t="str">
        <f t="shared" si="1"/>
        <v/>
      </c>
      <c r="AJ62" s="2191" t="str">
        <f t="shared" si="1"/>
        <v/>
      </c>
      <c r="AK62" s="2191" t="str">
        <f t="shared" si="1"/>
        <v/>
      </c>
      <c r="AL62" s="2191" t="str">
        <f t="shared" si="1"/>
        <v/>
      </c>
      <c r="AM62" s="2198" t="str">
        <f t="shared" si="1"/>
        <v/>
      </c>
      <c r="AN62" s="2182" t="str">
        <f t="shared" si="1"/>
        <v/>
      </c>
      <c r="AO62" s="2191" t="str">
        <f t="shared" si="1"/>
        <v/>
      </c>
      <c r="AP62" s="2191" t="str">
        <f t="shared" si="1"/>
        <v/>
      </c>
      <c r="AQ62" s="2191" t="str">
        <f t="shared" si="1"/>
        <v/>
      </c>
      <c r="AR62" s="2191" t="str">
        <f t="shared" si="1"/>
        <v/>
      </c>
      <c r="AS62" s="2191" t="str">
        <f t="shared" si="1"/>
        <v/>
      </c>
      <c r="AT62" s="2198" t="str">
        <f t="shared" si="1"/>
        <v/>
      </c>
      <c r="AU62" s="2182" t="str">
        <f t="shared" si="1"/>
        <v/>
      </c>
      <c r="AV62" s="2191" t="str">
        <f t="shared" si="1"/>
        <v/>
      </c>
      <c r="AW62" s="2191" t="str">
        <f t="shared" si="1"/>
        <v/>
      </c>
      <c r="AX62" s="2247" t="str">
        <f t="shared" si="1"/>
        <v/>
      </c>
      <c r="AY62" s="2258"/>
      <c r="AZ62" s="2269" t="str">
        <f>IF(AX62="","",IF($BB$3="４週",AX62/4,IF($BB$3="暦月",AX62/($BB$8/7),"")))</f>
        <v/>
      </c>
      <c r="BA62" s="2277"/>
      <c r="BB62" s="2289"/>
      <c r="BC62" s="2296"/>
      <c r="BD62" s="2296"/>
      <c r="BE62" s="2296"/>
      <c r="BF62" s="2306"/>
    </row>
    <row r="63" spans="2:58" ht="20.25" customHeight="1">
      <c r="B63" s="2065"/>
      <c r="C63" s="2078"/>
      <c r="D63" s="2078"/>
      <c r="E63" s="2078"/>
      <c r="F63" s="2098"/>
      <c r="G63" s="2107"/>
      <c r="H63" s="2107"/>
      <c r="I63" s="2107"/>
      <c r="J63" s="2107"/>
      <c r="K63" s="2127"/>
      <c r="L63" s="2137"/>
      <c r="M63" s="2146" t="s">
        <v>910</v>
      </c>
      <c r="N63" s="2148"/>
      <c r="O63" s="2148"/>
      <c r="P63" s="2148"/>
      <c r="Q63" s="2148"/>
      <c r="R63" s="2173"/>
      <c r="S63" s="2182" t="str">
        <f t="shared" si="1"/>
        <v/>
      </c>
      <c r="T63" s="2191" t="str">
        <f t="shared" si="1"/>
        <v/>
      </c>
      <c r="U63" s="2191" t="str">
        <f t="shared" si="1"/>
        <v/>
      </c>
      <c r="V63" s="2191" t="str">
        <f t="shared" si="1"/>
        <v/>
      </c>
      <c r="W63" s="2191" t="str">
        <f t="shared" si="1"/>
        <v/>
      </c>
      <c r="X63" s="2191" t="str">
        <f t="shared" si="1"/>
        <v/>
      </c>
      <c r="Y63" s="2198" t="str">
        <f t="shared" si="1"/>
        <v/>
      </c>
      <c r="Z63" s="2182" t="str">
        <f t="shared" si="1"/>
        <v/>
      </c>
      <c r="AA63" s="2191" t="str">
        <f t="shared" si="1"/>
        <v/>
      </c>
      <c r="AB63" s="2191" t="str">
        <f t="shared" si="1"/>
        <v/>
      </c>
      <c r="AC63" s="2191" t="str">
        <f t="shared" si="1"/>
        <v/>
      </c>
      <c r="AD63" s="2191" t="str">
        <f t="shared" si="1"/>
        <v/>
      </c>
      <c r="AE63" s="2191" t="str">
        <f t="shared" si="1"/>
        <v/>
      </c>
      <c r="AF63" s="2198" t="str">
        <f t="shared" si="1"/>
        <v/>
      </c>
      <c r="AG63" s="2182" t="str">
        <f t="shared" si="1"/>
        <v/>
      </c>
      <c r="AH63" s="2191" t="str">
        <f t="shared" si="1"/>
        <v/>
      </c>
      <c r="AI63" s="2191" t="str">
        <f t="shared" si="1"/>
        <v/>
      </c>
      <c r="AJ63" s="2191" t="str">
        <f t="shared" si="1"/>
        <v/>
      </c>
      <c r="AK63" s="2191" t="str">
        <f t="shared" si="1"/>
        <v/>
      </c>
      <c r="AL63" s="2191" t="str">
        <f t="shared" si="1"/>
        <v/>
      </c>
      <c r="AM63" s="2198" t="str">
        <f t="shared" si="1"/>
        <v/>
      </c>
      <c r="AN63" s="2182" t="str">
        <f t="shared" si="1"/>
        <v/>
      </c>
      <c r="AO63" s="2191" t="str">
        <f t="shared" si="1"/>
        <v/>
      </c>
      <c r="AP63" s="2191" t="str">
        <f t="shared" si="1"/>
        <v/>
      </c>
      <c r="AQ63" s="2191" t="str">
        <f t="shared" si="1"/>
        <v/>
      </c>
      <c r="AR63" s="2191" t="str">
        <f t="shared" si="1"/>
        <v/>
      </c>
      <c r="AS63" s="2191" t="str">
        <f t="shared" si="1"/>
        <v/>
      </c>
      <c r="AT63" s="2198" t="str">
        <f t="shared" si="1"/>
        <v/>
      </c>
      <c r="AU63" s="2182" t="str">
        <f t="shared" si="1"/>
        <v/>
      </c>
      <c r="AV63" s="2191" t="str">
        <f t="shared" si="1"/>
        <v/>
      </c>
      <c r="AW63" s="2191" t="str">
        <f t="shared" si="1"/>
        <v/>
      </c>
      <c r="AX63" s="2247" t="str">
        <f t="shared" si="1"/>
        <v/>
      </c>
      <c r="AY63" s="2258"/>
      <c r="AZ63" s="2269" t="str">
        <f>IF(AX63="","",IF($BB$3="４週",AX63/4,IF($BB$3="暦月",AX63/($BB$8/7),"")))</f>
        <v/>
      </c>
      <c r="BA63" s="2277"/>
      <c r="BB63" s="2290"/>
      <c r="BC63" s="2297"/>
      <c r="BD63" s="2297"/>
      <c r="BE63" s="2297"/>
      <c r="BF63" s="2307"/>
    </row>
    <row r="64" spans="2:58" ht="20.25" customHeight="1">
      <c r="B64" s="2066"/>
      <c r="C64" s="2079"/>
      <c r="D64" s="2079"/>
      <c r="E64" s="2079"/>
      <c r="F64" s="2098"/>
      <c r="G64" s="2108"/>
      <c r="H64" s="2108"/>
      <c r="I64" s="2108"/>
      <c r="J64" s="2108"/>
      <c r="K64" s="2128"/>
      <c r="L64" s="2137"/>
      <c r="M64" s="2146" t="s">
        <v>962</v>
      </c>
      <c r="N64" s="2148"/>
      <c r="O64" s="2148"/>
      <c r="P64" s="2148"/>
      <c r="Q64" s="2148"/>
      <c r="R64" s="2173"/>
      <c r="S64" s="2182" t="str">
        <f t="shared" si="1"/>
        <v/>
      </c>
      <c r="T64" s="2191" t="str">
        <f t="shared" si="1"/>
        <v/>
      </c>
      <c r="U64" s="2191" t="str">
        <f t="shared" si="1"/>
        <v/>
      </c>
      <c r="V64" s="2191" t="str">
        <f t="shared" si="1"/>
        <v/>
      </c>
      <c r="W64" s="2191" t="str">
        <f t="shared" si="1"/>
        <v/>
      </c>
      <c r="X64" s="2191" t="str">
        <f t="shared" si="1"/>
        <v/>
      </c>
      <c r="Y64" s="2198" t="str">
        <f t="shared" si="1"/>
        <v/>
      </c>
      <c r="Z64" s="2182" t="str">
        <f t="shared" si="1"/>
        <v/>
      </c>
      <c r="AA64" s="2191" t="str">
        <f t="shared" si="1"/>
        <v/>
      </c>
      <c r="AB64" s="2191" t="str">
        <f t="shared" si="1"/>
        <v/>
      </c>
      <c r="AC64" s="2191" t="str">
        <f t="shared" si="1"/>
        <v/>
      </c>
      <c r="AD64" s="2191" t="str">
        <f t="shared" si="1"/>
        <v/>
      </c>
      <c r="AE64" s="2191" t="str">
        <f t="shared" si="1"/>
        <v/>
      </c>
      <c r="AF64" s="2198" t="str">
        <f t="shared" si="1"/>
        <v/>
      </c>
      <c r="AG64" s="2182" t="str">
        <f t="shared" si="1"/>
        <v/>
      </c>
      <c r="AH64" s="2191" t="str">
        <f t="shared" si="1"/>
        <v/>
      </c>
      <c r="AI64" s="2191" t="str">
        <f t="shared" si="1"/>
        <v/>
      </c>
      <c r="AJ64" s="2191" t="str">
        <f t="shared" si="1"/>
        <v/>
      </c>
      <c r="AK64" s="2191" t="str">
        <f t="shared" si="1"/>
        <v/>
      </c>
      <c r="AL64" s="2191" t="str">
        <f t="shared" si="1"/>
        <v/>
      </c>
      <c r="AM64" s="2198" t="str">
        <f t="shared" si="1"/>
        <v/>
      </c>
      <c r="AN64" s="2182" t="str">
        <f t="shared" si="1"/>
        <v/>
      </c>
      <c r="AO64" s="2191" t="str">
        <f t="shared" si="1"/>
        <v/>
      </c>
      <c r="AP64" s="2191" t="str">
        <f t="shared" si="1"/>
        <v/>
      </c>
      <c r="AQ64" s="2191" t="str">
        <f t="shared" si="1"/>
        <v/>
      </c>
      <c r="AR64" s="2191" t="str">
        <f t="shared" si="1"/>
        <v/>
      </c>
      <c r="AS64" s="2191" t="str">
        <f t="shared" si="1"/>
        <v/>
      </c>
      <c r="AT64" s="2198" t="str">
        <f t="shared" si="1"/>
        <v/>
      </c>
      <c r="AU64" s="2182" t="str">
        <f t="shared" si="1"/>
        <v/>
      </c>
      <c r="AV64" s="2191" t="str">
        <f t="shared" si="1"/>
        <v/>
      </c>
      <c r="AW64" s="2191" t="str">
        <f t="shared" si="1"/>
        <v/>
      </c>
      <c r="AX64" s="2247" t="str">
        <f t="shared" si="1"/>
        <v/>
      </c>
      <c r="AY64" s="2258"/>
      <c r="AZ64" s="2269" t="str">
        <f>IF(AX64="","",IF($BB$3="４週",AX64/4,IF($BB$3="暦月",AX64/($BB$8/7),"")))</f>
        <v/>
      </c>
      <c r="BA64" s="2277"/>
      <c r="BB64" s="2290"/>
      <c r="BC64" s="2297"/>
      <c r="BD64" s="2297"/>
      <c r="BE64" s="2297"/>
      <c r="BF64" s="2307"/>
    </row>
    <row r="65" spans="1:73" ht="20.25" customHeight="1">
      <c r="B65" s="2067"/>
      <c r="C65" s="2080"/>
      <c r="D65" s="2080"/>
      <c r="E65" s="2080"/>
      <c r="F65" s="2080"/>
      <c r="G65" s="2109" t="s">
        <v>958</v>
      </c>
      <c r="H65" s="2109"/>
      <c r="I65" s="2109"/>
      <c r="J65" s="2109"/>
      <c r="K65" s="2109"/>
      <c r="L65" s="2109"/>
      <c r="M65" s="2109"/>
      <c r="N65" s="2109"/>
      <c r="O65" s="2109"/>
      <c r="P65" s="2109"/>
      <c r="Q65" s="2109"/>
      <c r="R65" s="2174"/>
      <c r="S65" s="2183"/>
      <c r="T65" s="2192"/>
      <c r="U65" s="2192"/>
      <c r="V65" s="2192"/>
      <c r="W65" s="2192"/>
      <c r="X65" s="2192"/>
      <c r="Y65" s="2199"/>
      <c r="Z65" s="2183"/>
      <c r="AA65" s="2192"/>
      <c r="AB65" s="2192"/>
      <c r="AC65" s="2192"/>
      <c r="AD65" s="2192"/>
      <c r="AE65" s="2192"/>
      <c r="AF65" s="2199"/>
      <c r="AG65" s="2183"/>
      <c r="AH65" s="2192"/>
      <c r="AI65" s="2192"/>
      <c r="AJ65" s="2192"/>
      <c r="AK65" s="2192"/>
      <c r="AL65" s="2192"/>
      <c r="AM65" s="2199"/>
      <c r="AN65" s="2183"/>
      <c r="AO65" s="2192"/>
      <c r="AP65" s="2192"/>
      <c r="AQ65" s="2192"/>
      <c r="AR65" s="2192"/>
      <c r="AS65" s="2192"/>
      <c r="AT65" s="2199"/>
      <c r="AU65" s="2183"/>
      <c r="AV65" s="2192"/>
      <c r="AW65" s="2199"/>
      <c r="AX65" s="2248"/>
      <c r="AY65" s="2259"/>
      <c r="AZ65" s="2259"/>
      <c r="BA65" s="2278"/>
      <c r="BB65" s="2290"/>
      <c r="BC65" s="2297"/>
      <c r="BD65" s="2297"/>
      <c r="BE65" s="2297"/>
      <c r="BF65" s="2307"/>
    </row>
    <row r="66" spans="1:73" ht="20.25" customHeight="1">
      <c r="B66" s="2067"/>
      <c r="C66" s="2080"/>
      <c r="D66" s="2080"/>
      <c r="E66" s="2080"/>
      <c r="F66" s="2080"/>
      <c r="G66" s="2109" t="s">
        <v>698</v>
      </c>
      <c r="H66" s="2109"/>
      <c r="I66" s="2109"/>
      <c r="J66" s="2109"/>
      <c r="K66" s="2109"/>
      <c r="L66" s="2109"/>
      <c r="M66" s="2109"/>
      <c r="N66" s="2109"/>
      <c r="O66" s="2109"/>
      <c r="P66" s="2109"/>
      <c r="Q66" s="2109"/>
      <c r="R66" s="2174"/>
      <c r="S66" s="2183"/>
      <c r="T66" s="2192"/>
      <c r="U66" s="2192"/>
      <c r="V66" s="2192"/>
      <c r="W66" s="2192"/>
      <c r="X66" s="2192"/>
      <c r="Y66" s="2199"/>
      <c r="Z66" s="2183"/>
      <c r="AA66" s="2192"/>
      <c r="AB66" s="2192"/>
      <c r="AC66" s="2192"/>
      <c r="AD66" s="2192"/>
      <c r="AE66" s="2192"/>
      <c r="AF66" s="2199"/>
      <c r="AG66" s="2183"/>
      <c r="AH66" s="2192"/>
      <c r="AI66" s="2192"/>
      <c r="AJ66" s="2192"/>
      <c r="AK66" s="2192"/>
      <c r="AL66" s="2192"/>
      <c r="AM66" s="2199"/>
      <c r="AN66" s="2183"/>
      <c r="AO66" s="2192"/>
      <c r="AP66" s="2192"/>
      <c r="AQ66" s="2192"/>
      <c r="AR66" s="2192"/>
      <c r="AS66" s="2192"/>
      <c r="AT66" s="2199"/>
      <c r="AU66" s="2183"/>
      <c r="AV66" s="2192"/>
      <c r="AW66" s="2199"/>
      <c r="AX66" s="2249"/>
      <c r="AY66" s="2260"/>
      <c r="AZ66" s="2260"/>
      <c r="BA66" s="2279"/>
      <c r="BB66" s="2290"/>
      <c r="BC66" s="2297"/>
      <c r="BD66" s="2297"/>
      <c r="BE66" s="2297"/>
      <c r="BF66" s="2307"/>
    </row>
    <row r="67" spans="1:73" ht="20.25" customHeight="1">
      <c r="B67" s="2068"/>
      <c r="C67" s="2081"/>
      <c r="D67" s="2081"/>
      <c r="E67" s="2081"/>
      <c r="F67" s="2081"/>
      <c r="G67" s="2110" t="s">
        <v>217</v>
      </c>
      <c r="H67" s="2117"/>
      <c r="I67" s="2117"/>
      <c r="J67" s="2117"/>
      <c r="K67" s="2117"/>
      <c r="L67" s="2117"/>
      <c r="M67" s="2117"/>
      <c r="N67" s="2117"/>
      <c r="O67" s="2117"/>
      <c r="P67" s="2117"/>
      <c r="Q67" s="2117"/>
      <c r="R67" s="2175"/>
      <c r="S67" s="2184" t="str">
        <f t="shared" ref="S67:AW67" si="2">IF(S66&lt;&gt;"",IF(S65&gt;15,((S65-15)/5+1)*S66,S66),"")</f>
        <v/>
      </c>
      <c r="T67" s="2193" t="str">
        <f t="shared" si="2"/>
        <v/>
      </c>
      <c r="U67" s="2193" t="str">
        <f t="shared" si="2"/>
        <v/>
      </c>
      <c r="V67" s="2193" t="str">
        <f t="shared" si="2"/>
        <v/>
      </c>
      <c r="W67" s="2193" t="str">
        <f t="shared" si="2"/>
        <v/>
      </c>
      <c r="X67" s="2193" t="str">
        <f t="shared" si="2"/>
        <v/>
      </c>
      <c r="Y67" s="2200" t="str">
        <f t="shared" si="2"/>
        <v/>
      </c>
      <c r="Z67" s="2184" t="str">
        <f t="shared" si="2"/>
        <v/>
      </c>
      <c r="AA67" s="2193" t="str">
        <f t="shared" si="2"/>
        <v/>
      </c>
      <c r="AB67" s="2193" t="str">
        <f t="shared" si="2"/>
        <v/>
      </c>
      <c r="AC67" s="2193" t="str">
        <f t="shared" si="2"/>
        <v/>
      </c>
      <c r="AD67" s="2193" t="str">
        <f t="shared" si="2"/>
        <v/>
      </c>
      <c r="AE67" s="2193" t="str">
        <f t="shared" si="2"/>
        <v/>
      </c>
      <c r="AF67" s="2200" t="str">
        <f t="shared" si="2"/>
        <v/>
      </c>
      <c r="AG67" s="2184" t="str">
        <f t="shared" si="2"/>
        <v/>
      </c>
      <c r="AH67" s="2193" t="str">
        <f t="shared" si="2"/>
        <v/>
      </c>
      <c r="AI67" s="2193" t="str">
        <f t="shared" si="2"/>
        <v/>
      </c>
      <c r="AJ67" s="2193" t="str">
        <f t="shared" si="2"/>
        <v/>
      </c>
      <c r="AK67" s="2193" t="str">
        <f t="shared" si="2"/>
        <v/>
      </c>
      <c r="AL67" s="2193" t="str">
        <f t="shared" si="2"/>
        <v/>
      </c>
      <c r="AM67" s="2200" t="str">
        <f t="shared" si="2"/>
        <v/>
      </c>
      <c r="AN67" s="2184" t="str">
        <f t="shared" si="2"/>
        <v/>
      </c>
      <c r="AO67" s="2193" t="str">
        <f t="shared" si="2"/>
        <v/>
      </c>
      <c r="AP67" s="2193" t="str">
        <f t="shared" si="2"/>
        <v/>
      </c>
      <c r="AQ67" s="2193" t="str">
        <f t="shared" si="2"/>
        <v/>
      </c>
      <c r="AR67" s="2193" t="str">
        <f t="shared" si="2"/>
        <v/>
      </c>
      <c r="AS67" s="2193" t="str">
        <f t="shared" si="2"/>
        <v/>
      </c>
      <c r="AT67" s="2200" t="str">
        <f t="shared" si="2"/>
        <v/>
      </c>
      <c r="AU67" s="2225" t="str">
        <f t="shared" si="2"/>
        <v/>
      </c>
      <c r="AV67" s="2230" t="str">
        <f t="shared" si="2"/>
        <v/>
      </c>
      <c r="AW67" s="2235" t="str">
        <f t="shared" si="2"/>
        <v/>
      </c>
      <c r="AX67" s="2249"/>
      <c r="AY67" s="2260"/>
      <c r="AZ67" s="2260"/>
      <c r="BA67" s="2279"/>
      <c r="BB67" s="2290"/>
      <c r="BC67" s="2297"/>
      <c r="BD67" s="2297"/>
      <c r="BE67" s="2297"/>
      <c r="BF67" s="2307"/>
    </row>
    <row r="68" spans="1:73" ht="18.75" customHeight="1">
      <c r="B68" s="2069" t="s">
        <v>214</v>
      </c>
      <c r="C68" s="2082"/>
      <c r="D68" s="2082"/>
      <c r="E68" s="2082"/>
      <c r="F68" s="2082"/>
      <c r="G68" s="2082"/>
      <c r="H68" s="2082"/>
      <c r="I68" s="2082"/>
      <c r="J68" s="2082"/>
      <c r="K68" s="2129"/>
      <c r="L68" s="1812" t="s">
        <v>801</v>
      </c>
      <c r="M68" s="1812"/>
      <c r="N68" s="1812"/>
      <c r="O68" s="1812"/>
      <c r="P68" s="1812"/>
      <c r="Q68" s="1812"/>
      <c r="R68" s="2176"/>
      <c r="S68" s="2185" t="str">
        <f t="shared" ref="S68:AW72" si="3">IF($L68="","",IF(COUNTIFS($F$22:$F$60,$L68,S$22:S$60,"&gt;0")=0,"",COUNTIFS($F$22:$F$60,$L68,S$22:S$60,"&gt;0")))</f>
        <v/>
      </c>
      <c r="T68" s="2194" t="str">
        <f t="shared" si="3"/>
        <v/>
      </c>
      <c r="U68" s="2194" t="str">
        <f t="shared" si="3"/>
        <v/>
      </c>
      <c r="V68" s="2194" t="str">
        <f t="shared" si="3"/>
        <v/>
      </c>
      <c r="W68" s="2194" t="str">
        <f t="shared" si="3"/>
        <v/>
      </c>
      <c r="X68" s="2194" t="str">
        <f t="shared" si="3"/>
        <v/>
      </c>
      <c r="Y68" s="2201" t="str">
        <f t="shared" si="3"/>
        <v/>
      </c>
      <c r="Z68" s="2204" t="str">
        <f t="shared" si="3"/>
        <v/>
      </c>
      <c r="AA68" s="2194" t="str">
        <f t="shared" si="3"/>
        <v/>
      </c>
      <c r="AB68" s="2194" t="str">
        <f t="shared" si="3"/>
        <v/>
      </c>
      <c r="AC68" s="2194" t="str">
        <f t="shared" si="3"/>
        <v/>
      </c>
      <c r="AD68" s="2194" t="str">
        <f t="shared" si="3"/>
        <v/>
      </c>
      <c r="AE68" s="2194" t="str">
        <f t="shared" si="3"/>
        <v/>
      </c>
      <c r="AF68" s="2201" t="str">
        <f t="shared" si="3"/>
        <v/>
      </c>
      <c r="AG68" s="2194" t="str">
        <f t="shared" si="3"/>
        <v/>
      </c>
      <c r="AH68" s="2194" t="str">
        <f t="shared" si="3"/>
        <v/>
      </c>
      <c r="AI68" s="2194" t="str">
        <f t="shared" si="3"/>
        <v/>
      </c>
      <c r="AJ68" s="2194" t="str">
        <f t="shared" si="3"/>
        <v/>
      </c>
      <c r="AK68" s="2194" t="str">
        <f t="shared" si="3"/>
        <v/>
      </c>
      <c r="AL68" s="2194" t="str">
        <f t="shared" si="3"/>
        <v/>
      </c>
      <c r="AM68" s="2201" t="str">
        <f t="shared" si="3"/>
        <v/>
      </c>
      <c r="AN68" s="2194" t="str">
        <f t="shared" si="3"/>
        <v/>
      </c>
      <c r="AO68" s="2194" t="str">
        <f t="shared" si="3"/>
        <v/>
      </c>
      <c r="AP68" s="2194" t="str">
        <f t="shared" si="3"/>
        <v/>
      </c>
      <c r="AQ68" s="2194" t="str">
        <f t="shared" si="3"/>
        <v/>
      </c>
      <c r="AR68" s="2194" t="str">
        <f t="shared" si="3"/>
        <v/>
      </c>
      <c r="AS68" s="2194" t="str">
        <f t="shared" si="3"/>
        <v/>
      </c>
      <c r="AT68" s="2201" t="str">
        <f t="shared" si="3"/>
        <v/>
      </c>
      <c r="AU68" s="2194" t="str">
        <f t="shared" si="3"/>
        <v/>
      </c>
      <c r="AV68" s="2194" t="str">
        <f t="shared" si="3"/>
        <v/>
      </c>
      <c r="AW68" s="2201" t="str">
        <f t="shared" si="3"/>
        <v/>
      </c>
      <c r="AX68" s="2249"/>
      <c r="AY68" s="2260"/>
      <c r="AZ68" s="2260"/>
      <c r="BA68" s="2279"/>
      <c r="BB68" s="2290"/>
      <c r="BC68" s="2297"/>
      <c r="BD68" s="2297"/>
      <c r="BE68" s="2297"/>
      <c r="BF68" s="2307"/>
    </row>
    <row r="69" spans="1:73" ht="18.75" customHeight="1">
      <c r="B69" s="2069"/>
      <c r="C69" s="2082"/>
      <c r="D69" s="2082"/>
      <c r="E69" s="2082"/>
      <c r="F69" s="2082"/>
      <c r="G69" s="2082"/>
      <c r="H69" s="2082"/>
      <c r="I69" s="2082"/>
      <c r="J69" s="2082"/>
      <c r="K69" s="2129"/>
      <c r="L69" s="2138" t="s">
        <v>910</v>
      </c>
      <c r="M69" s="2138"/>
      <c r="N69" s="2138"/>
      <c r="O69" s="2138"/>
      <c r="P69" s="2138"/>
      <c r="Q69" s="2138"/>
      <c r="R69" s="2177"/>
      <c r="S69" s="2186" t="str">
        <f t="shared" si="3"/>
        <v/>
      </c>
      <c r="T69" s="2195" t="str">
        <f t="shared" si="3"/>
        <v/>
      </c>
      <c r="U69" s="2195" t="str">
        <f t="shared" si="3"/>
        <v/>
      </c>
      <c r="V69" s="2195" t="str">
        <f t="shared" si="3"/>
        <v/>
      </c>
      <c r="W69" s="2195" t="str">
        <f t="shared" si="3"/>
        <v/>
      </c>
      <c r="X69" s="2195" t="str">
        <f t="shared" si="3"/>
        <v/>
      </c>
      <c r="Y69" s="2202" t="str">
        <f t="shared" si="3"/>
        <v/>
      </c>
      <c r="Z69" s="2205" t="str">
        <f t="shared" si="3"/>
        <v/>
      </c>
      <c r="AA69" s="2195" t="str">
        <f t="shared" si="3"/>
        <v/>
      </c>
      <c r="AB69" s="2195" t="str">
        <f t="shared" si="3"/>
        <v/>
      </c>
      <c r="AC69" s="2195" t="str">
        <f t="shared" si="3"/>
        <v/>
      </c>
      <c r="AD69" s="2195" t="str">
        <f t="shared" si="3"/>
        <v/>
      </c>
      <c r="AE69" s="2195" t="str">
        <f t="shared" si="3"/>
        <v/>
      </c>
      <c r="AF69" s="2202" t="str">
        <f t="shared" si="3"/>
        <v/>
      </c>
      <c r="AG69" s="2195" t="str">
        <f t="shared" si="3"/>
        <v/>
      </c>
      <c r="AH69" s="2195" t="str">
        <f t="shared" si="3"/>
        <v/>
      </c>
      <c r="AI69" s="2195" t="str">
        <f t="shared" si="3"/>
        <v/>
      </c>
      <c r="AJ69" s="2195" t="str">
        <f t="shared" si="3"/>
        <v/>
      </c>
      <c r="AK69" s="2195" t="str">
        <f t="shared" si="3"/>
        <v/>
      </c>
      <c r="AL69" s="2195" t="str">
        <f t="shared" si="3"/>
        <v/>
      </c>
      <c r="AM69" s="2202" t="str">
        <f t="shared" si="3"/>
        <v/>
      </c>
      <c r="AN69" s="2195" t="str">
        <f t="shared" si="3"/>
        <v/>
      </c>
      <c r="AO69" s="2195" t="str">
        <f t="shared" si="3"/>
        <v/>
      </c>
      <c r="AP69" s="2195" t="str">
        <f t="shared" si="3"/>
        <v/>
      </c>
      <c r="AQ69" s="2195" t="str">
        <f t="shared" si="3"/>
        <v/>
      </c>
      <c r="AR69" s="2195" t="str">
        <f t="shared" si="3"/>
        <v/>
      </c>
      <c r="AS69" s="2195" t="str">
        <f t="shared" si="3"/>
        <v/>
      </c>
      <c r="AT69" s="2202" t="str">
        <f t="shared" si="3"/>
        <v/>
      </c>
      <c r="AU69" s="2195" t="str">
        <f t="shared" si="3"/>
        <v/>
      </c>
      <c r="AV69" s="2195" t="str">
        <f t="shared" si="3"/>
        <v/>
      </c>
      <c r="AW69" s="2202" t="str">
        <f t="shared" si="3"/>
        <v/>
      </c>
      <c r="AX69" s="2249"/>
      <c r="AY69" s="2260"/>
      <c r="AZ69" s="2260"/>
      <c r="BA69" s="2279"/>
      <c r="BB69" s="2290"/>
      <c r="BC69" s="2297"/>
      <c r="BD69" s="2297"/>
      <c r="BE69" s="2297"/>
      <c r="BF69" s="2307"/>
    </row>
    <row r="70" spans="1:73" ht="18.75" customHeight="1">
      <c r="B70" s="2069"/>
      <c r="C70" s="2082"/>
      <c r="D70" s="2082"/>
      <c r="E70" s="2082"/>
      <c r="F70" s="2082"/>
      <c r="G70" s="2082"/>
      <c r="H70" s="2082"/>
      <c r="I70" s="2082"/>
      <c r="J70" s="2082"/>
      <c r="K70" s="2129"/>
      <c r="L70" s="2138" t="s">
        <v>962</v>
      </c>
      <c r="M70" s="2138"/>
      <c r="N70" s="2138"/>
      <c r="O70" s="2138"/>
      <c r="P70" s="2138"/>
      <c r="Q70" s="2138"/>
      <c r="R70" s="2177"/>
      <c r="S70" s="2186" t="str">
        <f t="shared" si="3"/>
        <v/>
      </c>
      <c r="T70" s="2195" t="str">
        <f t="shared" si="3"/>
        <v/>
      </c>
      <c r="U70" s="2195" t="str">
        <f t="shared" si="3"/>
        <v/>
      </c>
      <c r="V70" s="2195" t="str">
        <f t="shared" si="3"/>
        <v/>
      </c>
      <c r="W70" s="2195" t="str">
        <f t="shared" si="3"/>
        <v/>
      </c>
      <c r="X70" s="2195" t="str">
        <f t="shared" si="3"/>
        <v/>
      </c>
      <c r="Y70" s="2202" t="str">
        <f t="shared" si="3"/>
        <v/>
      </c>
      <c r="Z70" s="2205" t="str">
        <f t="shared" si="3"/>
        <v/>
      </c>
      <c r="AA70" s="2195" t="str">
        <f t="shared" si="3"/>
        <v/>
      </c>
      <c r="AB70" s="2195" t="str">
        <f t="shared" si="3"/>
        <v/>
      </c>
      <c r="AC70" s="2195" t="str">
        <f t="shared" si="3"/>
        <v/>
      </c>
      <c r="AD70" s="2195" t="str">
        <f t="shared" si="3"/>
        <v/>
      </c>
      <c r="AE70" s="2195" t="str">
        <f t="shared" si="3"/>
        <v/>
      </c>
      <c r="AF70" s="2202" t="str">
        <f t="shared" si="3"/>
        <v/>
      </c>
      <c r="AG70" s="2195" t="str">
        <f t="shared" si="3"/>
        <v/>
      </c>
      <c r="AH70" s="2195" t="str">
        <f t="shared" si="3"/>
        <v/>
      </c>
      <c r="AI70" s="2195" t="str">
        <f t="shared" si="3"/>
        <v/>
      </c>
      <c r="AJ70" s="2195" t="str">
        <f t="shared" si="3"/>
        <v/>
      </c>
      <c r="AK70" s="2195" t="str">
        <f t="shared" si="3"/>
        <v/>
      </c>
      <c r="AL70" s="2195" t="str">
        <f t="shared" si="3"/>
        <v/>
      </c>
      <c r="AM70" s="2202" t="str">
        <f t="shared" si="3"/>
        <v/>
      </c>
      <c r="AN70" s="2195" t="str">
        <f t="shared" si="3"/>
        <v/>
      </c>
      <c r="AO70" s="2195" t="str">
        <f t="shared" si="3"/>
        <v/>
      </c>
      <c r="AP70" s="2195" t="str">
        <f t="shared" si="3"/>
        <v/>
      </c>
      <c r="AQ70" s="2195" t="str">
        <f t="shared" si="3"/>
        <v/>
      </c>
      <c r="AR70" s="2195" t="str">
        <f t="shared" si="3"/>
        <v/>
      </c>
      <c r="AS70" s="2195" t="str">
        <f t="shared" si="3"/>
        <v/>
      </c>
      <c r="AT70" s="2202" t="str">
        <f t="shared" si="3"/>
        <v/>
      </c>
      <c r="AU70" s="2195" t="str">
        <f t="shared" si="3"/>
        <v/>
      </c>
      <c r="AV70" s="2195" t="str">
        <f t="shared" si="3"/>
        <v/>
      </c>
      <c r="AW70" s="2202" t="str">
        <f t="shared" si="3"/>
        <v/>
      </c>
      <c r="AX70" s="2249"/>
      <c r="AY70" s="2260"/>
      <c r="AZ70" s="2260"/>
      <c r="BA70" s="2279"/>
      <c r="BB70" s="2290"/>
      <c r="BC70" s="2297"/>
      <c r="BD70" s="2297"/>
      <c r="BE70" s="2297"/>
      <c r="BF70" s="2307"/>
    </row>
    <row r="71" spans="1:73" ht="18.75" customHeight="1">
      <c r="B71" s="2069"/>
      <c r="C71" s="2082"/>
      <c r="D71" s="2082"/>
      <c r="E71" s="2082"/>
      <c r="F71" s="2082"/>
      <c r="G71" s="2082"/>
      <c r="H71" s="2082"/>
      <c r="I71" s="2082"/>
      <c r="J71" s="2082"/>
      <c r="K71" s="2129"/>
      <c r="L71" s="2138" t="s">
        <v>963</v>
      </c>
      <c r="M71" s="2138"/>
      <c r="N71" s="2138"/>
      <c r="O71" s="2138"/>
      <c r="P71" s="2138"/>
      <c r="Q71" s="2138"/>
      <c r="R71" s="2177"/>
      <c r="S71" s="2186" t="str">
        <f t="shared" si="3"/>
        <v/>
      </c>
      <c r="T71" s="2195" t="str">
        <f t="shared" si="3"/>
        <v/>
      </c>
      <c r="U71" s="2195" t="str">
        <f t="shared" si="3"/>
        <v/>
      </c>
      <c r="V71" s="2195" t="str">
        <f t="shared" si="3"/>
        <v/>
      </c>
      <c r="W71" s="2195" t="str">
        <f t="shared" si="3"/>
        <v/>
      </c>
      <c r="X71" s="2195" t="str">
        <f t="shared" si="3"/>
        <v/>
      </c>
      <c r="Y71" s="2202" t="str">
        <f t="shared" si="3"/>
        <v/>
      </c>
      <c r="Z71" s="2205" t="str">
        <f t="shared" si="3"/>
        <v/>
      </c>
      <c r="AA71" s="2195" t="str">
        <f t="shared" si="3"/>
        <v/>
      </c>
      <c r="AB71" s="2195" t="str">
        <f t="shared" si="3"/>
        <v/>
      </c>
      <c r="AC71" s="2195" t="str">
        <f t="shared" si="3"/>
        <v/>
      </c>
      <c r="AD71" s="2195" t="str">
        <f t="shared" si="3"/>
        <v/>
      </c>
      <c r="AE71" s="2195" t="str">
        <f t="shared" si="3"/>
        <v/>
      </c>
      <c r="AF71" s="2202" t="str">
        <f t="shared" si="3"/>
        <v/>
      </c>
      <c r="AG71" s="2195" t="str">
        <f t="shared" si="3"/>
        <v/>
      </c>
      <c r="AH71" s="2195" t="str">
        <f t="shared" si="3"/>
        <v/>
      </c>
      <c r="AI71" s="2195" t="str">
        <f t="shared" si="3"/>
        <v/>
      </c>
      <c r="AJ71" s="2195" t="str">
        <f t="shared" si="3"/>
        <v/>
      </c>
      <c r="AK71" s="2195" t="str">
        <f t="shared" si="3"/>
        <v/>
      </c>
      <c r="AL71" s="2195" t="str">
        <f t="shared" si="3"/>
        <v/>
      </c>
      <c r="AM71" s="2202" t="str">
        <f t="shared" si="3"/>
        <v/>
      </c>
      <c r="AN71" s="2195" t="str">
        <f t="shared" si="3"/>
        <v/>
      </c>
      <c r="AO71" s="2195" t="str">
        <f t="shared" si="3"/>
        <v/>
      </c>
      <c r="AP71" s="2195" t="str">
        <f t="shared" si="3"/>
        <v/>
      </c>
      <c r="AQ71" s="2195" t="str">
        <f t="shared" si="3"/>
        <v/>
      </c>
      <c r="AR71" s="2195" t="str">
        <f t="shared" si="3"/>
        <v/>
      </c>
      <c r="AS71" s="2195" t="str">
        <f t="shared" si="3"/>
        <v/>
      </c>
      <c r="AT71" s="2202" t="str">
        <f t="shared" si="3"/>
        <v/>
      </c>
      <c r="AU71" s="2195" t="str">
        <f t="shared" si="3"/>
        <v/>
      </c>
      <c r="AV71" s="2195" t="str">
        <f t="shared" si="3"/>
        <v/>
      </c>
      <c r="AW71" s="2202" t="str">
        <f t="shared" si="3"/>
        <v/>
      </c>
      <c r="AX71" s="2249"/>
      <c r="AY71" s="2260"/>
      <c r="AZ71" s="2260"/>
      <c r="BA71" s="2279"/>
      <c r="BB71" s="2290"/>
      <c r="BC71" s="2297"/>
      <c r="BD71" s="2297"/>
      <c r="BE71" s="2297"/>
      <c r="BF71" s="2307"/>
    </row>
    <row r="72" spans="1:73" ht="18.75" customHeight="1">
      <c r="B72" s="2070"/>
      <c r="C72" s="2083"/>
      <c r="D72" s="2083"/>
      <c r="E72" s="2083"/>
      <c r="F72" s="2083"/>
      <c r="G72" s="2083"/>
      <c r="H72" s="2083"/>
      <c r="I72" s="2083"/>
      <c r="J72" s="2083"/>
      <c r="K72" s="2130"/>
      <c r="L72" s="2139"/>
      <c r="M72" s="2139"/>
      <c r="N72" s="2139"/>
      <c r="O72" s="2139"/>
      <c r="P72" s="2139"/>
      <c r="Q72" s="2139"/>
      <c r="R72" s="2178"/>
      <c r="S72" s="2187" t="str">
        <f t="shared" si="3"/>
        <v/>
      </c>
      <c r="T72" s="2196" t="str">
        <f t="shared" si="3"/>
        <v/>
      </c>
      <c r="U72" s="2196" t="str">
        <f t="shared" si="3"/>
        <v/>
      </c>
      <c r="V72" s="2196" t="str">
        <f t="shared" si="3"/>
        <v/>
      </c>
      <c r="W72" s="2196" t="str">
        <f t="shared" si="3"/>
        <v/>
      </c>
      <c r="X72" s="2196" t="str">
        <f t="shared" si="3"/>
        <v/>
      </c>
      <c r="Y72" s="2203" t="str">
        <f t="shared" si="3"/>
        <v/>
      </c>
      <c r="Z72" s="2206" t="str">
        <f t="shared" si="3"/>
        <v/>
      </c>
      <c r="AA72" s="2196" t="str">
        <f t="shared" si="3"/>
        <v/>
      </c>
      <c r="AB72" s="2196" t="str">
        <f t="shared" si="3"/>
        <v/>
      </c>
      <c r="AC72" s="2196" t="str">
        <f t="shared" si="3"/>
        <v/>
      </c>
      <c r="AD72" s="2196" t="str">
        <f t="shared" si="3"/>
        <v/>
      </c>
      <c r="AE72" s="2196" t="str">
        <f t="shared" si="3"/>
        <v/>
      </c>
      <c r="AF72" s="2203" t="str">
        <f t="shared" si="3"/>
        <v/>
      </c>
      <c r="AG72" s="2196" t="str">
        <f t="shared" si="3"/>
        <v/>
      </c>
      <c r="AH72" s="2196" t="str">
        <f t="shared" si="3"/>
        <v/>
      </c>
      <c r="AI72" s="2196" t="str">
        <f t="shared" si="3"/>
        <v/>
      </c>
      <c r="AJ72" s="2196" t="str">
        <f t="shared" si="3"/>
        <v/>
      </c>
      <c r="AK72" s="2196" t="str">
        <f t="shared" si="3"/>
        <v/>
      </c>
      <c r="AL72" s="2196" t="str">
        <f t="shared" si="3"/>
        <v/>
      </c>
      <c r="AM72" s="2203" t="str">
        <f t="shared" si="3"/>
        <v/>
      </c>
      <c r="AN72" s="2196" t="str">
        <f t="shared" si="3"/>
        <v/>
      </c>
      <c r="AO72" s="2196" t="str">
        <f t="shared" si="3"/>
        <v/>
      </c>
      <c r="AP72" s="2196" t="str">
        <f t="shared" si="3"/>
        <v/>
      </c>
      <c r="AQ72" s="2196" t="str">
        <f t="shared" si="3"/>
        <v/>
      </c>
      <c r="AR72" s="2196" t="str">
        <f t="shared" si="3"/>
        <v/>
      </c>
      <c r="AS72" s="2196" t="str">
        <f t="shared" si="3"/>
        <v/>
      </c>
      <c r="AT72" s="2203" t="str">
        <f t="shared" si="3"/>
        <v/>
      </c>
      <c r="AU72" s="2196" t="str">
        <f t="shared" si="3"/>
        <v/>
      </c>
      <c r="AV72" s="2196" t="str">
        <f t="shared" si="3"/>
        <v/>
      </c>
      <c r="AW72" s="2203" t="str">
        <f t="shared" si="3"/>
        <v/>
      </c>
      <c r="AX72" s="2250"/>
      <c r="AY72" s="2261"/>
      <c r="AZ72" s="2261"/>
      <c r="BA72" s="2280"/>
      <c r="BB72" s="2291"/>
      <c r="BC72" s="2298"/>
      <c r="BD72" s="2298"/>
      <c r="BE72" s="2298"/>
      <c r="BF72" s="2308"/>
    </row>
    <row r="73" spans="1:73" ht="13.5" customHeight="1">
      <c r="C73" s="2084"/>
      <c r="D73" s="2084"/>
      <c r="E73" s="2084"/>
      <c r="F73" s="2084"/>
      <c r="G73" s="2111"/>
      <c r="H73" s="2118"/>
      <c r="AF73" s="1760"/>
    </row>
    <row r="74" spans="1:73" ht="11.4" customHeight="1">
      <c r="H74" s="2119"/>
      <c r="I74" s="2119"/>
      <c r="J74" s="2119"/>
      <c r="K74" s="2119"/>
      <c r="L74" s="2119"/>
      <c r="M74" s="2119"/>
      <c r="N74" s="2119"/>
      <c r="O74" s="2119"/>
      <c r="P74" s="2119"/>
      <c r="Q74" s="2119"/>
      <c r="R74" s="2119"/>
      <c r="S74" s="2119"/>
      <c r="T74" s="2119"/>
      <c r="U74" s="2119"/>
      <c r="V74" s="2119"/>
      <c r="W74" s="2119"/>
      <c r="X74" s="2119"/>
      <c r="Y74" s="2119"/>
      <c r="Z74" s="2119"/>
      <c r="AA74" s="2119"/>
      <c r="AB74" s="2119"/>
      <c r="AC74" s="2119"/>
      <c r="AD74" s="2119"/>
      <c r="AE74" s="2119"/>
      <c r="AF74" s="2119"/>
      <c r="AG74" s="2119"/>
      <c r="AH74" s="2119"/>
      <c r="AI74" s="2119"/>
      <c r="AJ74" s="2119"/>
      <c r="AK74" s="2119"/>
      <c r="AL74" s="2119"/>
      <c r="AM74" s="2119"/>
      <c r="AN74" s="2119"/>
      <c r="AO74" s="2119"/>
      <c r="AP74" s="2119"/>
      <c r="AQ74" s="2119"/>
      <c r="AR74" s="2119"/>
      <c r="AS74" s="2119"/>
      <c r="AT74" s="2119"/>
      <c r="AU74" s="2119"/>
      <c r="AV74" s="2119"/>
      <c r="AW74" s="2119"/>
      <c r="AX74" s="2119"/>
      <c r="AY74" s="2119"/>
      <c r="AZ74" s="2119"/>
      <c r="BA74" s="2119"/>
    </row>
    <row r="75" spans="1:73" ht="20.25" customHeight="1">
      <c r="A75" s="2055"/>
      <c r="B75" s="2055"/>
      <c r="G75" s="2055"/>
      <c r="H75" s="2055"/>
      <c r="I75" s="2055"/>
      <c r="J75" s="2055"/>
      <c r="K75" s="2055"/>
      <c r="L75" s="2055"/>
      <c r="M75" s="2055"/>
      <c r="N75" s="2055"/>
      <c r="O75" s="2055"/>
      <c r="P75" s="2055"/>
      <c r="Q75" s="2055"/>
      <c r="R75" s="2055"/>
      <c r="S75" s="2055"/>
      <c r="T75" s="2055"/>
      <c r="U75" s="2055"/>
      <c r="V75" s="2055"/>
      <c r="W75" s="2055"/>
      <c r="X75" s="2055"/>
      <c r="Y75" s="2055"/>
      <c r="Z75" s="2055"/>
      <c r="AA75" s="2055"/>
      <c r="AB75" s="2055"/>
      <c r="AC75" s="2055"/>
      <c r="AD75" s="2055"/>
      <c r="AE75" s="2055"/>
      <c r="AF75" s="2055"/>
      <c r="AG75" s="2055"/>
      <c r="AH75" s="2055"/>
      <c r="AI75" s="2055"/>
      <c r="AJ75" s="2055"/>
      <c r="AK75" s="2055"/>
      <c r="AL75" s="2055"/>
      <c r="AM75" s="2055"/>
      <c r="AN75" s="2055"/>
      <c r="AO75" s="2055"/>
      <c r="AP75" s="2055"/>
      <c r="AQ75" s="2055"/>
      <c r="AR75" s="2055"/>
      <c r="AS75" s="2055"/>
      <c r="AT75" s="2055"/>
      <c r="AU75" s="2055"/>
      <c r="AV75" s="2055"/>
      <c r="BN75" s="2300"/>
      <c r="BO75" s="1817"/>
      <c r="BP75" s="2300"/>
      <c r="BQ75" s="2300"/>
      <c r="BR75" s="2300"/>
      <c r="BS75" s="2309"/>
      <c r="BT75" s="2310"/>
      <c r="BU75" s="2310"/>
    </row>
    <row r="76" spans="1:73" ht="20.25" customHeight="1">
      <c r="C76" s="1761"/>
      <c r="D76" s="1761"/>
      <c r="E76" s="1761"/>
      <c r="F76" s="1761"/>
      <c r="G76" s="1761"/>
      <c r="H76" s="1760"/>
      <c r="I76" s="1760"/>
    </row>
    <row r="77" spans="1:73" ht="20.25" customHeight="1">
      <c r="C77" s="1761"/>
      <c r="D77" s="1761"/>
      <c r="E77" s="1761"/>
      <c r="F77" s="1761"/>
      <c r="G77" s="1761"/>
      <c r="H77" s="1760"/>
      <c r="I77" s="1760"/>
    </row>
    <row r="78" spans="1:73" ht="20.25" customHeight="1">
      <c r="C78" s="1760"/>
      <c r="D78" s="1760"/>
      <c r="E78" s="1760"/>
      <c r="F78" s="1760"/>
      <c r="G78" s="1760"/>
    </row>
    <row r="79" spans="1:73" ht="20.25" customHeight="1">
      <c r="C79" s="1760"/>
      <c r="D79" s="1760"/>
      <c r="E79" s="1760"/>
      <c r="F79" s="1760"/>
      <c r="G79" s="1760"/>
    </row>
    <row r="80" spans="1:73" ht="20.25" customHeight="1">
      <c r="C80" s="1760"/>
      <c r="D80" s="1760"/>
      <c r="E80" s="1760"/>
      <c r="F80" s="1760"/>
      <c r="G80" s="1760"/>
    </row>
    <row r="81" spans="3:7" ht="20.25" customHeight="1">
      <c r="C81" s="1760"/>
      <c r="D81" s="1760"/>
      <c r="E81" s="1760"/>
      <c r="F81" s="1760"/>
      <c r="G81" s="1760"/>
    </row>
  </sheetData>
  <mergeCells count="247">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M64:R64"/>
    <mergeCell ref="AX64:AY64"/>
    <mergeCell ref="AZ64:BA64"/>
    <mergeCell ref="G65:R65"/>
    <mergeCell ref="G66:R66"/>
    <mergeCell ref="G67:R67"/>
    <mergeCell ref="L68:R68"/>
    <mergeCell ref="L69:R69"/>
    <mergeCell ref="L70:R70"/>
    <mergeCell ref="L71:R71"/>
    <mergeCell ref="L72:R72"/>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4"/>
    <mergeCell ref="B68:K72"/>
    <mergeCell ref="BB62:BF72"/>
    <mergeCell ref="AX65:BA72"/>
  </mergeCells>
  <phoneticPr fontId="6"/>
  <conditionalFormatting sqref="S24 S65:BA72">
    <cfRule type="expression" dxfId="3941" priority="784">
      <formula>INDIRECT(ADDRESS(ROW(),COLUMN()))=TRUNC(INDIRECT(ADDRESS(ROW(),COLUMN())))</formula>
    </cfRule>
  </conditionalFormatting>
  <conditionalFormatting sqref="S23">
    <cfRule type="expression" dxfId="3940" priority="783">
      <formula>INDIRECT(ADDRESS(ROW(),COLUMN()))=TRUNC(INDIRECT(ADDRESS(ROW(),COLUMN())))</formula>
    </cfRule>
  </conditionalFormatting>
  <conditionalFormatting sqref="T24:Y24">
    <cfRule type="expression" dxfId="3939" priority="782">
      <formula>INDIRECT(ADDRESS(ROW(),COLUMN()))=TRUNC(INDIRECT(ADDRESS(ROW(),COLUMN())))</formula>
    </cfRule>
  </conditionalFormatting>
  <conditionalFormatting sqref="T23:Y23">
    <cfRule type="expression" dxfId="3938" priority="781">
      <formula>INDIRECT(ADDRESS(ROW(),COLUMN()))=TRUNC(INDIRECT(ADDRESS(ROW(),COLUMN())))</formula>
    </cfRule>
  </conditionalFormatting>
  <conditionalFormatting sqref="AX23:BA24">
    <cfRule type="expression" dxfId="3937" priority="764">
      <formula>INDIRECT(ADDRESS(ROW(),COLUMN()))=TRUNC(INDIRECT(ADDRESS(ROW(),COLUMN())))</formula>
    </cfRule>
  </conditionalFormatting>
  <conditionalFormatting sqref="BC14:BD14">
    <cfRule type="expression" dxfId="3936" priority="510">
      <formula>INDIRECT(ADDRESS(ROW(),COLUMN()))=TRUNC(INDIRECT(ADDRESS(ROW(),COLUMN())))</formula>
    </cfRule>
  </conditionalFormatting>
  <conditionalFormatting sqref="Z24">
    <cfRule type="expression" dxfId="3935" priority="509">
      <formula>INDIRECT(ADDRESS(ROW(),COLUMN()))=TRUNC(INDIRECT(ADDRESS(ROW(),COLUMN())))</formula>
    </cfRule>
  </conditionalFormatting>
  <conditionalFormatting sqref="Z23">
    <cfRule type="expression" dxfId="3934" priority="508">
      <formula>INDIRECT(ADDRESS(ROW(),COLUMN()))=TRUNC(INDIRECT(ADDRESS(ROW(),COLUMN())))</formula>
    </cfRule>
  </conditionalFormatting>
  <conditionalFormatting sqref="AA24:AF24">
    <cfRule type="expression" dxfId="3933" priority="507">
      <formula>INDIRECT(ADDRESS(ROW(),COLUMN()))=TRUNC(INDIRECT(ADDRESS(ROW(),COLUMN())))</formula>
    </cfRule>
  </conditionalFormatting>
  <conditionalFormatting sqref="AA23:AF23">
    <cfRule type="expression" dxfId="3932" priority="506">
      <formula>INDIRECT(ADDRESS(ROW(),COLUMN()))=TRUNC(INDIRECT(ADDRESS(ROW(),COLUMN())))</formula>
    </cfRule>
  </conditionalFormatting>
  <conditionalFormatting sqref="AG24">
    <cfRule type="expression" dxfId="3931" priority="505">
      <formula>INDIRECT(ADDRESS(ROW(),COLUMN()))=TRUNC(INDIRECT(ADDRESS(ROW(),COLUMN())))</formula>
    </cfRule>
  </conditionalFormatting>
  <conditionalFormatting sqref="AG23">
    <cfRule type="expression" dxfId="3930" priority="504">
      <formula>INDIRECT(ADDRESS(ROW(),COLUMN()))=TRUNC(INDIRECT(ADDRESS(ROW(),COLUMN())))</formula>
    </cfRule>
  </conditionalFormatting>
  <conditionalFormatting sqref="AH24:AM24">
    <cfRule type="expression" dxfId="3929" priority="503">
      <formula>INDIRECT(ADDRESS(ROW(),COLUMN()))=TRUNC(INDIRECT(ADDRESS(ROW(),COLUMN())))</formula>
    </cfRule>
  </conditionalFormatting>
  <conditionalFormatting sqref="AH23:AM23">
    <cfRule type="expression" dxfId="3928" priority="502">
      <formula>INDIRECT(ADDRESS(ROW(),COLUMN()))=TRUNC(INDIRECT(ADDRESS(ROW(),COLUMN())))</formula>
    </cfRule>
  </conditionalFormatting>
  <conditionalFormatting sqref="AN24">
    <cfRule type="expression" dxfId="3927" priority="501">
      <formula>INDIRECT(ADDRESS(ROW(),COLUMN()))=TRUNC(INDIRECT(ADDRESS(ROW(),COLUMN())))</formula>
    </cfRule>
  </conditionalFormatting>
  <conditionalFormatting sqref="AN23">
    <cfRule type="expression" dxfId="3926" priority="500">
      <formula>INDIRECT(ADDRESS(ROW(),COLUMN()))=TRUNC(INDIRECT(ADDRESS(ROW(),COLUMN())))</formula>
    </cfRule>
  </conditionalFormatting>
  <conditionalFormatting sqref="AO24:AT24">
    <cfRule type="expression" dxfId="3925" priority="499">
      <formula>INDIRECT(ADDRESS(ROW(),COLUMN()))=TRUNC(INDIRECT(ADDRESS(ROW(),COLUMN())))</formula>
    </cfRule>
  </conditionalFormatting>
  <conditionalFormatting sqref="AO23:AT23">
    <cfRule type="expression" dxfId="3924" priority="498">
      <formula>INDIRECT(ADDRESS(ROW(),COLUMN()))=TRUNC(INDIRECT(ADDRESS(ROW(),COLUMN())))</formula>
    </cfRule>
  </conditionalFormatting>
  <conditionalFormatting sqref="AU24">
    <cfRule type="expression" dxfId="3923" priority="497">
      <formula>INDIRECT(ADDRESS(ROW(),COLUMN()))=TRUNC(INDIRECT(ADDRESS(ROW(),COLUMN())))</formula>
    </cfRule>
  </conditionalFormatting>
  <conditionalFormatting sqref="AU23">
    <cfRule type="expression" dxfId="3922" priority="496">
      <formula>INDIRECT(ADDRESS(ROW(),COLUMN()))=TRUNC(INDIRECT(ADDRESS(ROW(),COLUMN())))</formula>
    </cfRule>
  </conditionalFormatting>
  <conditionalFormatting sqref="AV24:AW24">
    <cfRule type="expression" dxfId="3921" priority="495">
      <formula>INDIRECT(ADDRESS(ROW(),COLUMN()))=TRUNC(INDIRECT(ADDRESS(ROW(),COLUMN())))</formula>
    </cfRule>
  </conditionalFormatting>
  <conditionalFormatting sqref="AV23:AW23">
    <cfRule type="expression" dxfId="3920" priority="494">
      <formula>INDIRECT(ADDRESS(ROW(),COLUMN()))=TRUNC(INDIRECT(ADDRESS(ROW(),COLUMN())))</formula>
    </cfRule>
  </conditionalFormatting>
  <conditionalFormatting sqref="S27">
    <cfRule type="expression" dxfId="3919" priority="253">
      <formula>INDIRECT(ADDRESS(ROW(),COLUMN()))=TRUNC(INDIRECT(ADDRESS(ROW(),COLUMN())))</formula>
    </cfRule>
  </conditionalFormatting>
  <conditionalFormatting sqref="S26">
    <cfRule type="expression" dxfId="3918" priority="252">
      <formula>INDIRECT(ADDRESS(ROW(),COLUMN()))=TRUNC(INDIRECT(ADDRESS(ROW(),COLUMN())))</formula>
    </cfRule>
  </conditionalFormatting>
  <conditionalFormatting sqref="T27:Y27">
    <cfRule type="expression" dxfId="3917" priority="251">
      <formula>INDIRECT(ADDRESS(ROW(),COLUMN()))=TRUNC(INDIRECT(ADDRESS(ROW(),COLUMN())))</formula>
    </cfRule>
  </conditionalFormatting>
  <conditionalFormatting sqref="T26:Y26">
    <cfRule type="expression" dxfId="3916" priority="250">
      <formula>INDIRECT(ADDRESS(ROW(),COLUMN()))=TRUNC(INDIRECT(ADDRESS(ROW(),COLUMN())))</formula>
    </cfRule>
  </conditionalFormatting>
  <conditionalFormatting sqref="AX26:BA27">
    <cfRule type="expression" dxfId="3915" priority="249">
      <formula>INDIRECT(ADDRESS(ROW(),COLUMN()))=TRUNC(INDIRECT(ADDRESS(ROW(),COLUMN())))</formula>
    </cfRule>
  </conditionalFormatting>
  <conditionalFormatting sqref="Z27">
    <cfRule type="expression" dxfId="3914" priority="248">
      <formula>INDIRECT(ADDRESS(ROW(),COLUMN()))=TRUNC(INDIRECT(ADDRESS(ROW(),COLUMN())))</formula>
    </cfRule>
  </conditionalFormatting>
  <conditionalFormatting sqref="Z26">
    <cfRule type="expression" dxfId="3913" priority="247">
      <formula>INDIRECT(ADDRESS(ROW(),COLUMN()))=TRUNC(INDIRECT(ADDRESS(ROW(),COLUMN())))</formula>
    </cfRule>
  </conditionalFormatting>
  <conditionalFormatting sqref="AA27:AF27">
    <cfRule type="expression" dxfId="3912" priority="246">
      <formula>INDIRECT(ADDRESS(ROW(),COLUMN()))=TRUNC(INDIRECT(ADDRESS(ROW(),COLUMN())))</formula>
    </cfRule>
  </conditionalFormatting>
  <conditionalFormatting sqref="AA26:AF26">
    <cfRule type="expression" dxfId="3911" priority="245">
      <formula>INDIRECT(ADDRESS(ROW(),COLUMN()))=TRUNC(INDIRECT(ADDRESS(ROW(),COLUMN())))</formula>
    </cfRule>
  </conditionalFormatting>
  <conditionalFormatting sqref="AG27">
    <cfRule type="expression" dxfId="3910" priority="244">
      <formula>INDIRECT(ADDRESS(ROW(),COLUMN()))=TRUNC(INDIRECT(ADDRESS(ROW(),COLUMN())))</formula>
    </cfRule>
  </conditionalFormatting>
  <conditionalFormatting sqref="AG26">
    <cfRule type="expression" dxfId="3909" priority="243">
      <formula>INDIRECT(ADDRESS(ROW(),COLUMN()))=TRUNC(INDIRECT(ADDRESS(ROW(),COLUMN())))</formula>
    </cfRule>
  </conditionalFormatting>
  <conditionalFormatting sqref="AH27:AM27">
    <cfRule type="expression" dxfId="3908" priority="242">
      <formula>INDIRECT(ADDRESS(ROW(),COLUMN()))=TRUNC(INDIRECT(ADDRESS(ROW(),COLUMN())))</formula>
    </cfRule>
  </conditionalFormatting>
  <conditionalFormatting sqref="AH26:AM26">
    <cfRule type="expression" dxfId="3907" priority="241">
      <formula>INDIRECT(ADDRESS(ROW(),COLUMN()))=TRUNC(INDIRECT(ADDRESS(ROW(),COLUMN())))</formula>
    </cfRule>
  </conditionalFormatting>
  <conditionalFormatting sqref="AN27">
    <cfRule type="expression" dxfId="3906" priority="240">
      <formula>INDIRECT(ADDRESS(ROW(),COLUMN()))=TRUNC(INDIRECT(ADDRESS(ROW(),COLUMN())))</formula>
    </cfRule>
  </conditionalFormatting>
  <conditionalFormatting sqref="AN26">
    <cfRule type="expression" dxfId="3905" priority="239">
      <formula>INDIRECT(ADDRESS(ROW(),COLUMN()))=TRUNC(INDIRECT(ADDRESS(ROW(),COLUMN())))</formula>
    </cfRule>
  </conditionalFormatting>
  <conditionalFormatting sqref="AO27:AT27">
    <cfRule type="expression" dxfId="3904" priority="238">
      <formula>INDIRECT(ADDRESS(ROW(),COLUMN()))=TRUNC(INDIRECT(ADDRESS(ROW(),COLUMN())))</formula>
    </cfRule>
  </conditionalFormatting>
  <conditionalFormatting sqref="AO26:AT26">
    <cfRule type="expression" dxfId="3903" priority="237">
      <formula>INDIRECT(ADDRESS(ROW(),COLUMN()))=TRUNC(INDIRECT(ADDRESS(ROW(),COLUMN())))</formula>
    </cfRule>
  </conditionalFormatting>
  <conditionalFormatting sqref="AU27">
    <cfRule type="expression" dxfId="3902" priority="236">
      <formula>INDIRECT(ADDRESS(ROW(),COLUMN()))=TRUNC(INDIRECT(ADDRESS(ROW(),COLUMN())))</formula>
    </cfRule>
  </conditionalFormatting>
  <conditionalFormatting sqref="AU26">
    <cfRule type="expression" dxfId="3901" priority="235">
      <formula>INDIRECT(ADDRESS(ROW(),COLUMN()))=TRUNC(INDIRECT(ADDRESS(ROW(),COLUMN())))</formula>
    </cfRule>
  </conditionalFormatting>
  <conditionalFormatting sqref="AV27:AW27">
    <cfRule type="expression" dxfId="3900" priority="234">
      <formula>INDIRECT(ADDRESS(ROW(),COLUMN()))=TRUNC(INDIRECT(ADDRESS(ROW(),COLUMN())))</formula>
    </cfRule>
  </conditionalFormatting>
  <conditionalFormatting sqref="AV26:AW26">
    <cfRule type="expression" dxfId="3899" priority="233">
      <formula>INDIRECT(ADDRESS(ROW(),COLUMN()))=TRUNC(INDIRECT(ADDRESS(ROW(),COLUMN())))</formula>
    </cfRule>
  </conditionalFormatting>
  <conditionalFormatting sqref="S30">
    <cfRule type="expression" dxfId="3898" priority="232">
      <formula>INDIRECT(ADDRESS(ROW(),COLUMN()))=TRUNC(INDIRECT(ADDRESS(ROW(),COLUMN())))</formula>
    </cfRule>
  </conditionalFormatting>
  <conditionalFormatting sqref="S29">
    <cfRule type="expression" dxfId="3897" priority="231">
      <formula>INDIRECT(ADDRESS(ROW(),COLUMN()))=TRUNC(INDIRECT(ADDRESS(ROW(),COLUMN())))</formula>
    </cfRule>
  </conditionalFormatting>
  <conditionalFormatting sqref="T30:Y30">
    <cfRule type="expression" dxfId="3896" priority="230">
      <formula>INDIRECT(ADDRESS(ROW(),COLUMN()))=TRUNC(INDIRECT(ADDRESS(ROW(),COLUMN())))</formula>
    </cfRule>
  </conditionalFormatting>
  <conditionalFormatting sqref="T29:Y29">
    <cfRule type="expression" dxfId="3895" priority="229">
      <formula>INDIRECT(ADDRESS(ROW(),COLUMN()))=TRUNC(INDIRECT(ADDRESS(ROW(),COLUMN())))</formula>
    </cfRule>
  </conditionalFormatting>
  <conditionalFormatting sqref="AX29:BA30">
    <cfRule type="expression" dxfId="3894" priority="228">
      <formula>INDIRECT(ADDRESS(ROW(),COLUMN()))=TRUNC(INDIRECT(ADDRESS(ROW(),COLUMN())))</formula>
    </cfRule>
  </conditionalFormatting>
  <conditionalFormatting sqref="Z30">
    <cfRule type="expression" dxfId="3893" priority="227">
      <formula>INDIRECT(ADDRESS(ROW(),COLUMN()))=TRUNC(INDIRECT(ADDRESS(ROW(),COLUMN())))</formula>
    </cfRule>
  </conditionalFormatting>
  <conditionalFormatting sqref="Z29">
    <cfRule type="expression" dxfId="3892" priority="226">
      <formula>INDIRECT(ADDRESS(ROW(),COLUMN()))=TRUNC(INDIRECT(ADDRESS(ROW(),COLUMN())))</formula>
    </cfRule>
  </conditionalFormatting>
  <conditionalFormatting sqref="AA30:AF30">
    <cfRule type="expression" dxfId="3891" priority="225">
      <formula>INDIRECT(ADDRESS(ROW(),COLUMN()))=TRUNC(INDIRECT(ADDRESS(ROW(),COLUMN())))</formula>
    </cfRule>
  </conditionalFormatting>
  <conditionalFormatting sqref="AA29:AF29">
    <cfRule type="expression" dxfId="3890" priority="224">
      <formula>INDIRECT(ADDRESS(ROW(),COLUMN()))=TRUNC(INDIRECT(ADDRESS(ROW(),COLUMN())))</formula>
    </cfRule>
  </conditionalFormatting>
  <conditionalFormatting sqref="AG30">
    <cfRule type="expression" dxfId="3889" priority="223">
      <formula>INDIRECT(ADDRESS(ROW(),COLUMN()))=TRUNC(INDIRECT(ADDRESS(ROW(),COLUMN())))</formula>
    </cfRule>
  </conditionalFormatting>
  <conditionalFormatting sqref="AG29">
    <cfRule type="expression" dxfId="3888" priority="222">
      <formula>INDIRECT(ADDRESS(ROW(),COLUMN()))=TRUNC(INDIRECT(ADDRESS(ROW(),COLUMN())))</formula>
    </cfRule>
  </conditionalFormatting>
  <conditionalFormatting sqref="AH30:AM30">
    <cfRule type="expression" dxfId="3887" priority="221">
      <formula>INDIRECT(ADDRESS(ROW(),COLUMN()))=TRUNC(INDIRECT(ADDRESS(ROW(),COLUMN())))</formula>
    </cfRule>
  </conditionalFormatting>
  <conditionalFormatting sqref="AH29:AM29">
    <cfRule type="expression" dxfId="3886" priority="220">
      <formula>INDIRECT(ADDRESS(ROW(),COLUMN()))=TRUNC(INDIRECT(ADDRESS(ROW(),COLUMN())))</formula>
    </cfRule>
  </conditionalFormatting>
  <conditionalFormatting sqref="AN30">
    <cfRule type="expression" dxfId="3885" priority="219">
      <formula>INDIRECT(ADDRESS(ROW(),COLUMN()))=TRUNC(INDIRECT(ADDRESS(ROW(),COLUMN())))</formula>
    </cfRule>
  </conditionalFormatting>
  <conditionalFormatting sqref="AN29">
    <cfRule type="expression" dxfId="3884" priority="218">
      <formula>INDIRECT(ADDRESS(ROW(),COLUMN()))=TRUNC(INDIRECT(ADDRESS(ROW(),COLUMN())))</formula>
    </cfRule>
  </conditionalFormatting>
  <conditionalFormatting sqref="AO30:AT30">
    <cfRule type="expression" dxfId="3883" priority="217">
      <formula>INDIRECT(ADDRESS(ROW(),COLUMN()))=TRUNC(INDIRECT(ADDRESS(ROW(),COLUMN())))</formula>
    </cfRule>
  </conditionalFormatting>
  <conditionalFormatting sqref="AO29:AT29">
    <cfRule type="expression" dxfId="3882" priority="216">
      <formula>INDIRECT(ADDRESS(ROW(),COLUMN()))=TRUNC(INDIRECT(ADDRESS(ROW(),COLUMN())))</formula>
    </cfRule>
  </conditionalFormatting>
  <conditionalFormatting sqref="AU30">
    <cfRule type="expression" dxfId="3881" priority="215">
      <formula>INDIRECT(ADDRESS(ROW(),COLUMN()))=TRUNC(INDIRECT(ADDRESS(ROW(),COLUMN())))</formula>
    </cfRule>
  </conditionalFormatting>
  <conditionalFormatting sqref="AU29">
    <cfRule type="expression" dxfId="3880" priority="214">
      <formula>INDIRECT(ADDRESS(ROW(),COLUMN()))=TRUNC(INDIRECT(ADDRESS(ROW(),COLUMN())))</formula>
    </cfRule>
  </conditionalFormatting>
  <conditionalFormatting sqref="AV30:AW30">
    <cfRule type="expression" dxfId="3879" priority="213">
      <formula>INDIRECT(ADDRESS(ROW(),COLUMN()))=TRUNC(INDIRECT(ADDRESS(ROW(),COLUMN())))</formula>
    </cfRule>
  </conditionalFormatting>
  <conditionalFormatting sqref="AV29:AW29">
    <cfRule type="expression" dxfId="3878" priority="212">
      <formula>INDIRECT(ADDRESS(ROW(),COLUMN()))=TRUNC(INDIRECT(ADDRESS(ROW(),COLUMN())))</formula>
    </cfRule>
  </conditionalFormatting>
  <conditionalFormatting sqref="S33">
    <cfRule type="expression" dxfId="3877" priority="211">
      <formula>INDIRECT(ADDRESS(ROW(),COLUMN()))=TRUNC(INDIRECT(ADDRESS(ROW(),COLUMN())))</formula>
    </cfRule>
  </conditionalFormatting>
  <conditionalFormatting sqref="S32">
    <cfRule type="expression" dxfId="3876" priority="210">
      <formula>INDIRECT(ADDRESS(ROW(),COLUMN()))=TRUNC(INDIRECT(ADDRESS(ROW(),COLUMN())))</formula>
    </cfRule>
  </conditionalFormatting>
  <conditionalFormatting sqref="T33:Y33">
    <cfRule type="expression" dxfId="3875" priority="209">
      <formula>INDIRECT(ADDRESS(ROW(),COLUMN()))=TRUNC(INDIRECT(ADDRESS(ROW(),COLUMN())))</formula>
    </cfRule>
  </conditionalFormatting>
  <conditionalFormatting sqref="T32:Y32">
    <cfRule type="expression" dxfId="3874" priority="208">
      <formula>INDIRECT(ADDRESS(ROW(),COLUMN()))=TRUNC(INDIRECT(ADDRESS(ROW(),COLUMN())))</formula>
    </cfRule>
  </conditionalFormatting>
  <conditionalFormatting sqref="AX32:BA33">
    <cfRule type="expression" dxfId="3873" priority="207">
      <formula>INDIRECT(ADDRESS(ROW(),COLUMN()))=TRUNC(INDIRECT(ADDRESS(ROW(),COLUMN())))</formula>
    </cfRule>
  </conditionalFormatting>
  <conditionalFormatting sqref="Z33">
    <cfRule type="expression" dxfId="3872" priority="206">
      <formula>INDIRECT(ADDRESS(ROW(),COLUMN()))=TRUNC(INDIRECT(ADDRESS(ROW(),COLUMN())))</formula>
    </cfRule>
  </conditionalFormatting>
  <conditionalFormatting sqref="Z32">
    <cfRule type="expression" dxfId="3871" priority="205">
      <formula>INDIRECT(ADDRESS(ROW(),COLUMN()))=TRUNC(INDIRECT(ADDRESS(ROW(),COLUMN())))</formula>
    </cfRule>
  </conditionalFormatting>
  <conditionalFormatting sqref="AA33:AF33">
    <cfRule type="expression" dxfId="3870" priority="204">
      <formula>INDIRECT(ADDRESS(ROW(),COLUMN()))=TRUNC(INDIRECT(ADDRESS(ROW(),COLUMN())))</formula>
    </cfRule>
  </conditionalFormatting>
  <conditionalFormatting sqref="AA32:AF32">
    <cfRule type="expression" dxfId="3869" priority="203">
      <formula>INDIRECT(ADDRESS(ROW(),COLUMN()))=TRUNC(INDIRECT(ADDRESS(ROW(),COLUMN())))</formula>
    </cfRule>
  </conditionalFormatting>
  <conditionalFormatting sqref="AG33">
    <cfRule type="expression" dxfId="3868" priority="202">
      <formula>INDIRECT(ADDRESS(ROW(),COLUMN()))=TRUNC(INDIRECT(ADDRESS(ROW(),COLUMN())))</formula>
    </cfRule>
  </conditionalFormatting>
  <conditionalFormatting sqref="AG32">
    <cfRule type="expression" dxfId="3867" priority="201">
      <formula>INDIRECT(ADDRESS(ROW(),COLUMN()))=TRUNC(INDIRECT(ADDRESS(ROW(),COLUMN())))</formula>
    </cfRule>
  </conditionalFormatting>
  <conditionalFormatting sqref="AH33:AM33">
    <cfRule type="expression" dxfId="3866" priority="200">
      <formula>INDIRECT(ADDRESS(ROW(),COLUMN()))=TRUNC(INDIRECT(ADDRESS(ROW(),COLUMN())))</formula>
    </cfRule>
  </conditionalFormatting>
  <conditionalFormatting sqref="AH32:AM32">
    <cfRule type="expression" dxfId="3865" priority="199">
      <formula>INDIRECT(ADDRESS(ROW(),COLUMN()))=TRUNC(INDIRECT(ADDRESS(ROW(),COLUMN())))</formula>
    </cfRule>
  </conditionalFormatting>
  <conditionalFormatting sqref="AN33">
    <cfRule type="expression" dxfId="3864" priority="198">
      <formula>INDIRECT(ADDRESS(ROW(),COLUMN()))=TRUNC(INDIRECT(ADDRESS(ROW(),COLUMN())))</formula>
    </cfRule>
  </conditionalFormatting>
  <conditionalFormatting sqref="AN32">
    <cfRule type="expression" dxfId="3863" priority="197">
      <formula>INDIRECT(ADDRESS(ROW(),COLUMN()))=TRUNC(INDIRECT(ADDRESS(ROW(),COLUMN())))</formula>
    </cfRule>
  </conditionalFormatting>
  <conditionalFormatting sqref="AO33:AT33">
    <cfRule type="expression" dxfId="3862" priority="196">
      <formula>INDIRECT(ADDRESS(ROW(),COLUMN()))=TRUNC(INDIRECT(ADDRESS(ROW(),COLUMN())))</formula>
    </cfRule>
  </conditionalFormatting>
  <conditionalFormatting sqref="AO32:AT32">
    <cfRule type="expression" dxfId="3861" priority="195">
      <formula>INDIRECT(ADDRESS(ROW(),COLUMN()))=TRUNC(INDIRECT(ADDRESS(ROW(),COLUMN())))</formula>
    </cfRule>
  </conditionalFormatting>
  <conditionalFormatting sqref="AU33">
    <cfRule type="expression" dxfId="3860" priority="194">
      <formula>INDIRECT(ADDRESS(ROW(),COLUMN()))=TRUNC(INDIRECT(ADDRESS(ROW(),COLUMN())))</formula>
    </cfRule>
  </conditionalFormatting>
  <conditionalFormatting sqref="AU32">
    <cfRule type="expression" dxfId="3859" priority="193">
      <formula>INDIRECT(ADDRESS(ROW(),COLUMN()))=TRUNC(INDIRECT(ADDRESS(ROW(),COLUMN())))</formula>
    </cfRule>
  </conditionalFormatting>
  <conditionalFormatting sqref="AV33:AW33">
    <cfRule type="expression" dxfId="3858" priority="192">
      <formula>INDIRECT(ADDRESS(ROW(),COLUMN()))=TRUNC(INDIRECT(ADDRESS(ROW(),COLUMN())))</formula>
    </cfRule>
  </conditionalFormatting>
  <conditionalFormatting sqref="AV32:AW32">
    <cfRule type="expression" dxfId="3857" priority="191">
      <formula>INDIRECT(ADDRESS(ROW(),COLUMN()))=TRUNC(INDIRECT(ADDRESS(ROW(),COLUMN())))</formula>
    </cfRule>
  </conditionalFormatting>
  <conditionalFormatting sqref="S36">
    <cfRule type="expression" dxfId="3856" priority="190">
      <formula>INDIRECT(ADDRESS(ROW(),COLUMN()))=TRUNC(INDIRECT(ADDRESS(ROW(),COLUMN())))</formula>
    </cfRule>
  </conditionalFormatting>
  <conditionalFormatting sqref="S35">
    <cfRule type="expression" dxfId="3855" priority="189">
      <formula>INDIRECT(ADDRESS(ROW(),COLUMN()))=TRUNC(INDIRECT(ADDRESS(ROW(),COLUMN())))</formula>
    </cfRule>
  </conditionalFormatting>
  <conditionalFormatting sqref="T36:Y36">
    <cfRule type="expression" dxfId="3854" priority="188">
      <formula>INDIRECT(ADDRESS(ROW(),COLUMN()))=TRUNC(INDIRECT(ADDRESS(ROW(),COLUMN())))</formula>
    </cfRule>
  </conditionalFormatting>
  <conditionalFormatting sqref="T35:Y35">
    <cfRule type="expression" dxfId="3853" priority="187">
      <formula>INDIRECT(ADDRESS(ROW(),COLUMN()))=TRUNC(INDIRECT(ADDRESS(ROW(),COLUMN())))</formula>
    </cfRule>
  </conditionalFormatting>
  <conditionalFormatting sqref="AX35:BA36">
    <cfRule type="expression" dxfId="3852" priority="186">
      <formula>INDIRECT(ADDRESS(ROW(),COLUMN()))=TRUNC(INDIRECT(ADDRESS(ROW(),COLUMN())))</formula>
    </cfRule>
  </conditionalFormatting>
  <conditionalFormatting sqref="Z36">
    <cfRule type="expression" dxfId="3851" priority="185">
      <formula>INDIRECT(ADDRESS(ROW(),COLUMN()))=TRUNC(INDIRECT(ADDRESS(ROW(),COLUMN())))</formula>
    </cfRule>
  </conditionalFormatting>
  <conditionalFormatting sqref="Z35">
    <cfRule type="expression" dxfId="3850" priority="184">
      <formula>INDIRECT(ADDRESS(ROW(),COLUMN()))=TRUNC(INDIRECT(ADDRESS(ROW(),COLUMN())))</formula>
    </cfRule>
  </conditionalFormatting>
  <conditionalFormatting sqref="AA36:AF36">
    <cfRule type="expression" dxfId="3849" priority="183">
      <formula>INDIRECT(ADDRESS(ROW(),COLUMN()))=TRUNC(INDIRECT(ADDRESS(ROW(),COLUMN())))</formula>
    </cfRule>
  </conditionalFormatting>
  <conditionalFormatting sqref="AA35:AF35">
    <cfRule type="expression" dxfId="3848" priority="182">
      <formula>INDIRECT(ADDRESS(ROW(),COLUMN()))=TRUNC(INDIRECT(ADDRESS(ROW(),COLUMN())))</formula>
    </cfRule>
  </conditionalFormatting>
  <conditionalFormatting sqref="AG36">
    <cfRule type="expression" dxfId="3847" priority="181">
      <formula>INDIRECT(ADDRESS(ROW(),COLUMN()))=TRUNC(INDIRECT(ADDRESS(ROW(),COLUMN())))</formula>
    </cfRule>
  </conditionalFormatting>
  <conditionalFormatting sqref="AG35">
    <cfRule type="expression" dxfId="3846" priority="180">
      <formula>INDIRECT(ADDRESS(ROW(),COLUMN()))=TRUNC(INDIRECT(ADDRESS(ROW(),COLUMN())))</formula>
    </cfRule>
  </conditionalFormatting>
  <conditionalFormatting sqref="AH36:AM36">
    <cfRule type="expression" dxfId="3845" priority="179">
      <formula>INDIRECT(ADDRESS(ROW(),COLUMN()))=TRUNC(INDIRECT(ADDRESS(ROW(),COLUMN())))</formula>
    </cfRule>
  </conditionalFormatting>
  <conditionalFormatting sqref="AH35:AM35">
    <cfRule type="expression" dxfId="3844" priority="178">
      <formula>INDIRECT(ADDRESS(ROW(),COLUMN()))=TRUNC(INDIRECT(ADDRESS(ROW(),COLUMN())))</formula>
    </cfRule>
  </conditionalFormatting>
  <conditionalFormatting sqref="AN36">
    <cfRule type="expression" dxfId="3843" priority="177">
      <formula>INDIRECT(ADDRESS(ROW(),COLUMN()))=TRUNC(INDIRECT(ADDRESS(ROW(),COLUMN())))</formula>
    </cfRule>
  </conditionalFormatting>
  <conditionalFormatting sqref="AN35">
    <cfRule type="expression" dxfId="3842" priority="176">
      <formula>INDIRECT(ADDRESS(ROW(),COLUMN()))=TRUNC(INDIRECT(ADDRESS(ROW(),COLUMN())))</formula>
    </cfRule>
  </conditionalFormatting>
  <conditionalFormatting sqref="AO36:AT36">
    <cfRule type="expression" dxfId="3841" priority="175">
      <formula>INDIRECT(ADDRESS(ROW(),COLUMN()))=TRUNC(INDIRECT(ADDRESS(ROW(),COLUMN())))</formula>
    </cfRule>
  </conditionalFormatting>
  <conditionalFormatting sqref="AO35:AT35">
    <cfRule type="expression" dxfId="3840" priority="174">
      <formula>INDIRECT(ADDRESS(ROW(),COLUMN()))=TRUNC(INDIRECT(ADDRESS(ROW(),COLUMN())))</formula>
    </cfRule>
  </conditionalFormatting>
  <conditionalFormatting sqref="AU36">
    <cfRule type="expression" dxfId="3839" priority="173">
      <formula>INDIRECT(ADDRESS(ROW(),COLUMN()))=TRUNC(INDIRECT(ADDRESS(ROW(),COLUMN())))</formula>
    </cfRule>
  </conditionalFormatting>
  <conditionalFormatting sqref="AU35">
    <cfRule type="expression" dxfId="3838" priority="172">
      <formula>INDIRECT(ADDRESS(ROW(),COLUMN()))=TRUNC(INDIRECT(ADDRESS(ROW(),COLUMN())))</formula>
    </cfRule>
  </conditionalFormatting>
  <conditionalFormatting sqref="AV36:AW36">
    <cfRule type="expression" dxfId="3837" priority="171">
      <formula>INDIRECT(ADDRESS(ROW(),COLUMN()))=TRUNC(INDIRECT(ADDRESS(ROW(),COLUMN())))</formula>
    </cfRule>
  </conditionalFormatting>
  <conditionalFormatting sqref="AV35:AW35">
    <cfRule type="expression" dxfId="3836" priority="170">
      <formula>INDIRECT(ADDRESS(ROW(),COLUMN()))=TRUNC(INDIRECT(ADDRESS(ROW(),COLUMN())))</formula>
    </cfRule>
  </conditionalFormatting>
  <conditionalFormatting sqref="S39">
    <cfRule type="expression" dxfId="3835" priority="169">
      <formula>INDIRECT(ADDRESS(ROW(),COLUMN()))=TRUNC(INDIRECT(ADDRESS(ROW(),COLUMN())))</formula>
    </cfRule>
  </conditionalFormatting>
  <conditionalFormatting sqref="S38">
    <cfRule type="expression" dxfId="3834" priority="168">
      <formula>INDIRECT(ADDRESS(ROW(),COLUMN()))=TRUNC(INDIRECT(ADDRESS(ROW(),COLUMN())))</formula>
    </cfRule>
  </conditionalFormatting>
  <conditionalFormatting sqref="T39:Y39">
    <cfRule type="expression" dxfId="3833" priority="167">
      <formula>INDIRECT(ADDRESS(ROW(),COLUMN()))=TRUNC(INDIRECT(ADDRESS(ROW(),COLUMN())))</formula>
    </cfRule>
  </conditionalFormatting>
  <conditionalFormatting sqref="T38:Y38">
    <cfRule type="expression" dxfId="3832" priority="166">
      <formula>INDIRECT(ADDRESS(ROW(),COLUMN()))=TRUNC(INDIRECT(ADDRESS(ROW(),COLUMN())))</formula>
    </cfRule>
  </conditionalFormatting>
  <conditionalFormatting sqref="AX38:BA39">
    <cfRule type="expression" dxfId="3831" priority="165">
      <formula>INDIRECT(ADDRESS(ROW(),COLUMN()))=TRUNC(INDIRECT(ADDRESS(ROW(),COLUMN())))</formula>
    </cfRule>
  </conditionalFormatting>
  <conditionalFormatting sqref="Z39">
    <cfRule type="expression" dxfId="3830" priority="164">
      <formula>INDIRECT(ADDRESS(ROW(),COLUMN()))=TRUNC(INDIRECT(ADDRESS(ROW(),COLUMN())))</formula>
    </cfRule>
  </conditionalFormatting>
  <conditionalFormatting sqref="Z38">
    <cfRule type="expression" dxfId="3829" priority="163">
      <formula>INDIRECT(ADDRESS(ROW(),COLUMN()))=TRUNC(INDIRECT(ADDRESS(ROW(),COLUMN())))</formula>
    </cfRule>
  </conditionalFormatting>
  <conditionalFormatting sqref="AA39:AF39">
    <cfRule type="expression" dxfId="3828" priority="162">
      <formula>INDIRECT(ADDRESS(ROW(),COLUMN()))=TRUNC(INDIRECT(ADDRESS(ROW(),COLUMN())))</formula>
    </cfRule>
  </conditionalFormatting>
  <conditionalFormatting sqref="AA38:AF38">
    <cfRule type="expression" dxfId="3827" priority="161">
      <formula>INDIRECT(ADDRESS(ROW(),COLUMN()))=TRUNC(INDIRECT(ADDRESS(ROW(),COLUMN())))</formula>
    </cfRule>
  </conditionalFormatting>
  <conditionalFormatting sqref="AG39">
    <cfRule type="expression" dxfId="3826" priority="160">
      <formula>INDIRECT(ADDRESS(ROW(),COLUMN()))=TRUNC(INDIRECT(ADDRESS(ROW(),COLUMN())))</formula>
    </cfRule>
  </conditionalFormatting>
  <conditionalFormatting sqref="AG38">
    <cfRule type="expression" dxfId="3825" priority="159">
      <formula>INDIRECT(ADDRESS(ROW(),COLUMN()))=TRUNC(INDIRECT(ADDRESS(ROW(),COLUMN())))</formula>
    </cfRule>
  </conditionalFormatting>
  <conditionalFormatting sqref="AH39:AM39">
    <cfRule type="expression" dxfId="3824" priority="158">
      <formula>INDIRECT(ADDRESS(ROW(),COLUMN()))=TRUNC(INDIRECT(ADDRESS(ROW(),COLUMN())))</formula>
    </cfRule>
  </conditionalFormatting>
  <conditionalFormatting sqref="AH38:AM38">
    <cfRule type="expression" dxfId="3823" priority="157">
      <formula>INDIRECT(ADDRESS(ROW(),COLUMN()))=TRUNC(INDIRECT(ADDRESS(ROW(),COLUMN())))</formula>
    </cfRule>
  </conditionalFormatting>
  <conditionalFormatting sqref="AN39">
    <cfRule type="expression" dxfId="3822" priority="156">
      <formula>INDIRECT(ADDRESS(ROW(),COLUMN()))=TRUNC(INDIRECT(ADDRESS(ROW(),COLUMN())))</formula>
    </cfRule>
  </conditionalFormatting>
  <conditionalFormatting sqref="AN38">
    <cfRule type="expression" dxfId="3821" priority="155">
      <formula>INDIRECT(ADDRESS(ROW(),COLUMN()))=TRUNC(INDIRECT(ADDRESS(ROW(),COLUMN())))</formula>
    </cfRule>
  </conditionalFormatting>
  <conditionalFormatting sqref="AO39:AT39">
    <cfRule type="expression" dxfId="3820" priority="154">
      <formula>INDIRECT(ADDRESS(ROW(),COLUMN()))=TRUNC(INDIRECT(ADDRESS(ROW(),COLUMN())))</formula>
    </cfRule>
  </conditionalFormatting>
  <conditionalFormatting sqref="AO38:AT38">
    <cfRule type="expression" dxfId="3819" priority="153">
      <formula>INDIRECT(ADDRESS(ROW(),COLUMN()))=TRUNC(INDIRECT(ADDRESS(ROW(),COLUMN())))</formula>
    </cfRule>
  </conditionalFormatting>
  <conditionalFormatting sqref="AU39">
    <cfRule type="expression" dxfId="3818" priority="152">
      <formula>INDIRECT(ADDRESS(ROW(),COLUMN()))=TRUNC(INDIRECT(ADDRESS(ROW(),COLUMN())))</formula>
    </cfRule>
  </conditionalFormatting>
  <conditionalFormatting sqref="AU38">
    <cfRule type="expression" dxfId="3817" priority="151">
      <formula>INDIRECT(ADDRESS(ROW(),COLUMN()))=TRUNC(INDIRECT(ADDRESS(ROW(),COLUMN())))</formula>
    </cfRule>
  </conditionalFormatting>
  <conditionalFormatting sqref="AV39:AW39">
    <cfRule type="expression" dxfId="3816" priority="150">
      <formula>INDIRECT(ADDRESS(ROW(),COLUMN()))=TRUNC(INDIRECT(ADDRESS(ROW(),COLUMN())))</formula>
    </cfRule>
  </conditionalFormatting>
  <conditionalFormatting sqref="AV38:AW38">
    <cfRule type="expression" dxfId="3815" priority="149">
      <formula>INDIRECT(ADDRESS(ROW(),COLUMN()))=TRUNC(INDIRECT(ADDRESS(ROW(),COLUMN())))</formula>
    </cfRule>
  </conditionalFormatting>
  <conditionalFormatting sqref="S42">
    <cfRule type="expression" dxfId="3814" priority="148">
      <formula>INDIRECT(ADDRESS(ROW(),COLUMN()))=TRUNC(INDIRECT(ADDRESS(ROW(),COLUMN())))</formula>
    </cfRule>
  </conditionalFormatting>
  <conditionalFormatting sqref="S41">
    <cfRule type="expression" dxfId="3813" priority="147">
      <formula>INDIRECT(ADDRESS(ROW(),COLUMN()))=TRUNC(INDIRECT(ADDRESS(ROW(),COLUMN())))</formula>
    </cfRule>
  </conditionalFormatting>
  <conditionalFormatting sqref="T42:Y42">
    <cfRule type="expression" dxfId="3812" priority="146">
      <formula>INDIRECT(ADDRESS(ROW(),COLUMN()))=TRUNC(INDIRECT(ADDRESS(ROW(),COLUMN())))</formula>
    </cfRule>
  </conditionalFormatting>
  <conditionalFormatting sqref="T41:Y41">
    <cfRule type="expression" dxfId="3811" priority="145">
      <formula>INDIRECT(ADDRESS(ROW(),COLUMN()))=TRUNC(INDIRECT(ADDRESS(ROW(),COLUMN())))</formula>
    </cfRule>
  </conditionalFormatting>
  <conditionalFormatting sqref="AX41:BA42">
    <cfRule type="expression" dxfId="3810" priority="144">
      <formula>INDIRECT(ADDRESS(ROW(),COLUMN()))=TRUNC(INDIRECT(ADDRESS(ROW(),COLUMN())))</formula>
    </cfRule>
  </conditionalFormatting>
  <conditionalFormatting sqref="Z42">
    <cfRule type="expression" dxfId="3809" priority="143">
      <formula>INDIRECT(ADDRESS(ROW(),COLUMN()))=TRUNC(INDIRECT(ADDRESS(ROW(),COLUMN())))</formula>
    </cfRule>
  </conditionalFormatting>
  <conditionalFormatting sqref="Z41">
    <cfRule type="expression" dxfId="3808" priority="142">
      <formula>INDIRECT(ADDRESS(ROW(),COLUMN()))=TRUNC(INDIRECT(ADDRESS(ROW(),COLUMN())))</formula>
    </cfRule>
  </conditionalFormatting>
  <conditionalFormatting sqref="AA42:AF42">
    <cfRule type="expression" dxfId="3807" priority="141">
      <formula>INDIRECT(ADDRESS(ROW(),COLUMN()))=TRUNC(INDIRECT(ADDRESS(ROW(),COLUMN())))</formula>
    </cfRule>
  </conditionalFormatting>
  <conditionalFormatting sqref="AA41:AF41">
    <cfRule type="expression" dxfId="3806" priority="140">
      <formula>INDIRECT(ADDRESS(ROW(),COLUMN()))=TRUNC(INDIRECT(ADDRESS(ROW(),COLUMN())))</formula>
    </cfRule>
  </conditionalFormatting>
  <conditionalFormatting sqref="AG42">
    <cfRule type="expression" dxfId="3805" priority="139">
      <formula>INDIRECT(ADDRESS(ROW(),COLUMN()))=TRUNC(INDIRECT(ADDRESS(ROW(),COLUMN())))</formula>
    </cfRule>
  </conditionalFormatting>
  <conditionalFormatting sqref="AG41">
    <cfRule type="expression" dxfId="3804" priority="138">
      <formula>INDIRECT(ADDRESS(ROW(),COLUMN()))=TRUNC(INDIRECT(ADDRESS(ROW(),COLUMN())))</formula>
    </cfRule>
  </conditionalFormatting>
  <conditionalFormatting sqref="AH42:AM42">
    <cfRule type="expression" dxfId="3803" priority="137">
      <formula>INDIRECT(ADDRESS(ROW(),COLUMN()))=TRUNC(INDIRECT(ADDRESS(ROW(),COLUMN())))</formula>
    </cfRule>
  </conditionalFormatting>
  <conditionalFormatting sqref="AH41:AM41">
    <cfRule type="expression" dxfId="3802" priority="136">
      <formula>INDIRECT(ADDRESS(ROW(),COLUMN()))=TRUNC(INDIRECT(ADDRESS(ROW(),COLUMN())))</formula>
    </cfRule>
  </conditionalFormatting>
  <conditionalFormatting sqref="AN42">
    <cfRule type="expression" dxfId="3801" priority="135">
      <formula>INDIRECT(ADDRESS(ROW(),COLUMN()))=TRUNC(INDIRECT(ADDRESS(ROW(),COLUMN())))</formula>
    </cfRule>
  </conditionalFormatting>
  <conditionalFormatting sqref="AN41">
    <cfRule type="expression" dxfId="3800" priority="134">
      <formula>INDIRECT(ADDRESS(ROW(),COLUMN()))=TRUNC(INDIRECT(ADDRESS(ROW(),COLUMN())))</formula>
    </cfRule>
  </conditionalFormatting>
  <conditionalFormatting sqref="AO42:AT42">
    <cfRule type="expression" dxfId="3799" priority="133">
      <formula>INDIRECT(ADDRESS(ROW(),COLUMN()))=TRUNC(INDIRECT(ADDRESS(ROW(),COLUMN())))</formula>
    </cfRule>
  </conditionalFormatting>
  <conditionalFormatting sqref="AO41:AT41">
    <cfRule type="expression" dxfId="3798" priority="132">
      <formula>INDIRECT(ADDRESS(ROW(),COLUMN()))=TRUNC(INDIRECT(ADDRESS(ROW(),COLUMN())))</formula>
    </cfRule>
  </conditionalFormatting>
  <conditionalFormatting sqref="AU42">
    <cfRule type="expression" dxfId="3797" priority="131">
      <formula>INDIRECT(ADDRESS(ROW(),COLUMN()))=TRUNC(INDIRECT(ADDRESS(ROW(),COLUMN())))</formula>
    </cfRule>
  </conditionalFormatting>
  <conditionalFormatting sqref="AU41">
    <cfRule type="expression" dxfId="3796" priority="130">
      <formula>INDIRECT(ADDRESS(ROW(),COLUMN()))=TRUNC(INDIRECT(ADDRESS(ROW(),COLUMN())))</formula>
    </cfRule>
  </conditionalFormatting>
  <conditionalFormatting sqref="AV42:AW42">
    <cfRule type="expression" dxfId="3795" priority="129">
      <formula>INDIRECT(ADDRESS(ROW(),COLUMN()))=TRUNC(INDIRECT(ADDRESS(ROW(),COLUMN())))</formula>
    </cfRule>
  </conditionalFormatting>
  <conditionalFormatting sqref="AV41:AW41">
    <cfRule type="expression" dxfId="3794" priority="128">
      <formula>INDIRECT(ADDRESS(ROW(),COLUMN()))=TRUNC(INDIRECT(ADDRESS(ROW(),COLUMN())))</formula>
    </cfRule>
  </conditionalFormatting>
  <conditionalFormatting sqref="S45">
    <cfRule type="expression" dxfId="3793" priority="127">
      <formula>INDIRECT(ADDRESS(ROW(),COLUMN()))=TRUNC(INDIRECT(ADDRESS(ROW(),COLUMN())))</formula>
    </cfRule>
  </conditionalFormatting>
  <conditionalFormatting sqref="S44">
    <cfRule type="expression" dxfId="3792" priority="126">
      <formula>INDIRECT(ADDRESS(ROW(),COLUMN()))=TRUNC(INDIRECT(ADDRESS(ROW(),COLUMN())))</formula>
    </cfRule>
  </conditionalFormatting>
  <conditionalFormatting sqref="T45:Y45">
    <cfRule type="expression" dxfId="3791" priority="125">
      <formula>INDIRECT(ADDRESS(ROW(),COLUMN()))=TRUNC(INDIRECT(ADDRESS(ROW(),COLUMN())))</formula>
    </cfRule>
  </conditionalFormatting>
  <conditionalFormatting sqref="T44:Y44">
    <cfRule type="expression" dxfId="3790" priority="124">
      <formula>INDIRECT(ADDRESS(ROW(),COLUMN()))=TRUNC(INDIRECT(ADDRESS(ROW(),COLUMN())))</formula>
    </cfRule>
  </conditionalFormatting>
  <conditionalFormatting sqref="AX44:BA45">
    <cfRule type="expression" dxfId="3789" priority="123">
      <formula>INDIRECT(ADDRESS(ROW(),COLUMN()))=TRUNC(INDIRECT(ADDRESS(ROW(),COLUMN())))</formula>
    </cfRule>
  </conditionalFormatting>
  <conditionalFormatting sqref="Z45">
    <cfRule type="expression" dxfId="3788" priority="122">
      <formula>INDIRECT(ADDRESS(ROW(),COLUMN()))=TRUNC(INDIRECT(ADDRESS(ROW(),COLUMN())))</formula>
    </cfRule>
  </conditionalFormatting>
  <conditionalFormatting sqref="Z44">
    <cfRule type="expression" dxfId="3787" priority="121">
      <formula>INDIRECT(ADDRESS(ROW(),COLUMN()))=TRUNC(INDIRECT(ADDRESS(ROW(),COLUMN())))</formula>
    </cfRule>
  </conditionalFormatting>
  <conditionalFormatting sqref="AA45:AF45">
    <cfRule type="expression" dxfId="3786" priority="120">
      <formula>INDIRECT(ADDRESS(ROW(),COLUMN()))=TRUNC(INDIRECT(ADDRESS(ROW(),COLUMN())))</formula>
    </cfRule>
  </conditionalFormatting>
  <conditionalFormatting sqref="AA44:AF44">
    <cfRule type="expression" dxfId="3785" priority="119">
      <formula>INDIRECT(ADDRESS(ROW(),COLUMN()))=TRUNC(INDIRECT(ADDRESS(ROW(),COLUMN())))</formula>
    </cfRule>
  </conditionalFormatting>
  <conditionalFormatting sqref="AG45">
    <cfRule type="expression" dxfId="3784" priority="118">
      <formula>INDIRECT(ADDRESS(ROW(),COLUMN()))=TRUNC(INDIRECT(ADDRESS(ROW(),COLUMN())))</formula>
    </cfRule>
  </conditionalFormatting>
  <conditionalFormatting sqref="AG44">
    <cfRule type="expression" dxfId="3783" priority="117">
      <formula>INDIRECT(ADDRESS(ROW(),COLUMN()))=TRUNC(INDIRECT(ADDRESS(ROW(),COLUMN())))</formula>
    </cfRule>
  </conditionalFormatting>
  <conditionalFormatting sqref="AH45:AM45">
    <cfRule type="expression" dxfId="3782" priority="116">
      <formula>INDIRECT(ADDRESS(ROW(),COLUMN()))=TRUNC(INDIRECT(ADDRESS(ROW(),COLUMN())))</formula>
    </cfRule>
  </conditionalFormatting>
  <conditionalFormatting sqref="AH44:AM44">
    <cfRule type="expression" dxfId="3781" priority="115">
      <formula>INDIRECT(ADDRESS(ROW(),COLUMN()))=TRUNC(INDIRECT(ADDRESS(ROW(),COLUMN())))</formula>
    </cfRule>
  </conditionalFormatting>
  <conditionalFormatting sqref="AN45">
    <cfRule type="expression" dxfId="3780" priority="114">
      <formula>INDIRECT(ADDRESS(ROW(),COLUMN()))=TRUNC(INDIRECT(ADDRESS(ROW(),COLUMN())))</formula>
    </cfRule>
  </conditionalFormatting>
  <conditionalFormatting sqref="AN44">
    <cfRule type="expression" dxfId="3779" priority="113">
      <formula>INDIRECT(ADDRESS(ROW(),COLUMN()))=TRUNC(INDIRECT(ADDRESS(ROW(),COLUMN())))</formula>
    </cfRule>
  </conditionalFormatting>
  <conditionalFormatting sqref="AO45:AT45">
    <cfRule type="expression" dxfId="3778" priority="112">
      <formula>INDIRECT(ADDRESS(ROW(),COLUMN()))=TRUNC(INDIRECT(ADDRESS(ROW(),COLUMN())))</formula>
    </cfRule>
  </conditionalFormatting>
  <conditionalFormatting sqref="AO44:AT44">
    <cfRule type="expression" dxfId="3777" priority="111">
      <formula>INDIRECT(ADDRESS(ROW(),COLUMN()))=TRUNC(INDIRECT(ADDRESS(ROW(),COLUMN())))</formula>
    </cfRule>
  </conditionalFormatting>
  <conditionalFormatting sqref="AU45">
    <cfRule type="expression" dxfId="3776" priority="110">
      <formula>INDIRECT(ADDRESS(ROW(),COLUMN()))=TRUNC(INDIRECT(ADDRESS(ROW(),COLUMN())))</formula>
    </cfRule>
  </conditionalFormatting>
  <conditionalFormatting sqref="AU44">
    <cfRule type="expression" dxfId="3775" priority="109">
      <formula>INDIRECT(ADDRESS(ROW(),COLUMN()))=TRUNC(INDIRECT(ADDRESS(ROW(),COLUMN())))</formula>
    </cfRule>
  </conditionalFormatting>
  <conditionalFormatting sqref="AV45:AW45">
    <cfRule type="expression" dxfId="3774" priority="108">
      <formula>INDIRECT(ADDRESS(ROW(),COLUMN()))=TRUNC(INDIRECT(ADDRESS(ROW(),COLUMN())))</formula>
    </cfRule>
  </conditionalFormatting>
  <conditionalFormatting sqref="AV44:AW44">
    <cfRule type="expression" dxfId="3773" priority="107">
      <formula>INDIRECT(ADDRESS(ROW(),COLUMN()))=TRUNC(INDIRECT(ADDRESS(ROW(),COLUMN())))</formula>
    </cfRule>
  </conditionalFormatting>
  <conditionalFormatting sqref="S48">
    <cfRule type="expression" dxfId="3772" priority="106">
      <formula>INDIRECT(ADDRESS(ROW(),COLUMN()))=TRUNC(INDIRECT(ADDRESS(ROW(),COLUMN())))</formula>
    </cfRule>
  </conditionalFormatting>
  <conditionalFormatting sqref="S47">
    <cfRule type="expression" dxfId="3771" priority="105">
      <formula>INDIRECT(ADDRESS(ROW(),COLUMN()))=TRUNC(INDIRECT(ADDRESS(ROW(),COLUMN())))</formula>
    </cfRule>
  </conditionalFormatting>
  <conditionalFormatting sqref="T48:Y48">
    <cfRule type="expression" dxfId="3770" priority="104">
      <formula>INDIRECT(ADDRESS(ROW(),COLUMN()))=TRUNC(INDIRECT(ADDRESS(ROW(),COLUMN())))</formula>
    </cfRule>
  </conditionalFormatting>
  <conditionalFormatting sqref="T47:Y47">
    <cfRule type="expression" dxfId="3769" priority="103">
      <formula>INDIRECT(ADDRESS(ROW(),COLUMN()))=TRUNC(INDIRECT(ADDRESS(ROW(),COLUMN())))</formula>
    </cfRule>
  </conditionalFormatting>
  <conditionalFormatting sqref="AX47:BA48">
    <cfRule type="expression" dxfId="3768" priority="102">
      <formula>INDIRECT(ADDRESS(ROW(),COLUMN()))=TRUNC(INDIRECT(ADDRESS(ROW(),COLUMN())))</formula>
    </cfRule>
  </conditionalFormatting>
  <conditionalFormatting sqref="Z48">
    <cfRule type="expression" dxfId="3767" priority="101">
      <formula>INDIRECT(ADDRESS(ROW(),COLUMN()))=TRUNC(INDIRECT(ADDRESS(ROW(),COLUMN())))</formula>
    </cfRule>
  </conditionalFormatting>
  <conditionalFormatting sqref="Z47">
    <cfRule type="expression" dxfId="3766" priority="100">
      <formula>INDIRECT(ADDRESS(ROW(),COLUMN()))=TRUNC(INDIRECT(ADDRESS(ROW(),COLUMN())))</formula>
    </cfRule>
  </conditionalFormatting>
  <conditionalFormatting sqref="AA48:AF48">
    <cfRule type="expression" dxfId="3765" priority="99">
      <formula>INDIRECT(ADDRESS(ROW(),COLUMN()))=TRUNC(INDIRECT(ADDRESS(ROW(),COLUMN())))</formula>
    </cfRule>
  </conditionalFormatting>
  <conditionalFormatting sqref="AA47:AF47">
    <cfRule type="expression" dxfId="3764" priority="98">
      <formula>INDIRECT(ADDRESS(ROW(),COLUMN()))=TRUNC(INDIRECT(ADDRESS(ROW(),COLUMN())))</formula>
    </cfRule>
  </conditionalFormatting>
  <conditionalFormatting sqref="AG48">
    <cfRule type="expression" dxfId="3763" priority="97">
      <formula>INDIRECT(ADDRESS(ROW(),COLUMN()))=TRUNC(INDIRECT(ADDRESS(ROW(),COLUMN())))</formula>
    </cfRule>
  </conditionalFormatting>
  <conditionalFormatting sqref="AG47">
    <cfRule type="expression" dxfId="3762" priority="96">
      <formula>INDIRECT(ADDRESS(ROW(),COLUMN()))=TRUNC(INDIRECT(ADDRESS(ROW(),COLUMN())))</formula>
    </cfRule>
  </conditionalFormatting>
  <conditionalFormatting sqref="AH48:AM48">
    <cfRule type="expression" dxfId="3761" priority="95">
      <formula>INDIRECT(ADDRESS(ROW(),COLUMN()))=TRUNC(INDIRECT(ADDRESS(ROW(),COLUMN())))</formula>
    </cfRule>
  </conditionalFormatting>
  <conditionalFormatting sqref="AH47:AM47">
    <cfRule type="expression" dxfId="3760" priority="94">
      <formula>INDIRECT(ADDRESS(ROW(),COLUMN()))=TRUNC(INDIRECT(ADDRESS(ROW(),COLUMN())))</formula>
    </cfRule>
  </conditionalFormatting>
  <conditionalFormatting sqref="AN48">
    <cfRule type="expression" dxfId="3759" priority="93">
      <formula>INDIRECT(ADDRESS(ROW(),COLUMN()))=TRUNC(INDIRECT(ADDRESS(ROW(),COLUMN())))</formula>
    </cfRule>
  </conditionalFormatting>
  <conditionalFormatting sqref="AN47">
    <cfRule type="expression" dxfId="3758" priority="92">
      <formula>INDIRECT(ADDRESS(ROW(),COLUMN()))=TRUNC(INDIRECT(ADDRESS(ROW(),COLUMN())))</formula>
    </cfRule>
  </conditionalFormatting>
  <conditionalFormatting sqref="AO48:AT48">
    <cfRule type="expression" dxfId="3757" priority="91">
      <formula>INDIRECT(ADDRESS(ROW(),COLUMN()))=TRUNC(INDIRECT(ADDRESS(ROW(),COLUMN())))</formula>
    </cfRule>
  </conditionalFormatting>
  <conditionalFormatting sqref="AO47:AT47">
    <cfRule type="expression" dxfId="3756" priority="90">
      <formula>INDIRECT(ADDRESS(ROW(),COLUMN()))=TRUNC(INDIRECT(ADDRESS(ROW(),COLUMN())))</formula>
    </cfRule>
  </conditionalFormatting>
  <conditionalFormatting sqref="AU48">
    <cfRule type="expression" dxfId="3755" priority="89">
      <formula>INDIRECT(ADDRESS(ROW(),COLUMN()))=TRUNC(INDIRECT(ADDRESS(ROW(),COLUMN())))</formula>
    </cfRule>
  </conditionalFormatting>
  <conditionalFormatting sqref="AU47">
    <cfRule type="expression" dxfId="3754" priority="88">
      <formula>INDIRECT(ADDRESS(ROW(),COLUMN()))=TRUNC(INDIRECT(ADDRESS(ROW(),COLUMN())))</formula>
    </cfRule>
  </conditionalFormatting>
  <conditionalFormatting sqref="AV48:AW48">
    <cfRule type="expression" dxfId="3753" priority="87">
      <formula>INDIRECT(ADDRESS(ROW(),COLUMN()))=TRUNC(INDIRECT(ADDRESS(ROW(),COLUMN())))</formula>
    </cfRule>
  </conditionalFormatting>
  <conditionalFormatting sqref="AV47:AW47">
    <cfRule type="expression" dxfId="3752" priority="86">
      <formula>INDIRECT(ADDRESS(ROW(),COLUMN()))=TRUNC(INDIRECT(ADDRESS(ROW(),COLUMN())))</formula>
    </cfRule>
  </conditionalFormatting>
  <conditionalFormatting sqref="S51">
    <cfRule type="expression" dxfId="3751" priority="85">
      <formula>INDIRECT(ADDRESS(ROW(),COLUMN()))=TRUNC(INDIRECT(ADDRESS(ROW(),COLUMN())))</formula>
    </cfRule>
  </conditionalFormatting>
  <conditionalFormatting sqref="S50">
    <cfRule type="expression" dxfId="3750" priority="84">
      <formula>INDIRECT(ADDRESS(ROW(),COLUMN()))=TRUNC(INDIRECT(ADDRESS(ROW(),COLUMN())))</formula>
    </cfRule>
  </conditionalFormatting>
  <conditionalFormatting sqref="T51:Y51">
    <cfRule type="expression" dxfId="3749" priority="83">
      <formula>INDIRECT(ADDRESS(ROW(),COLUMN()))=TRUNC(INDIRECT(ADDRESS(ROW(),COLUMN())))</formula>
    </cfRule>
  </conditionalFormatting>
  <conditionalFormatting sqref="T50:Y50">
    <cfRule type="expression" dxfId="3748" priority="82">
      <formula>INDIRECT(ADDRESS(ROW(),COLUMN()))=TRUNC(INDIRECT(ADDRESS(ROW(),COLUMN())))</formula>
    </cfRule>
  </conditionalFormatting>
  <conditionalFormatting sqref="AX50:BA51">
    <cfRule type="expression" dxfId="3747" priority="81">
      <formula>INDIRECT(ADDRESS(ROW(),COLUMN()))=TRUNC(INDIRECT(ADDRESS(ROW(),COLUMN())))</formula>
    </cfRule>
  </conditionalFormatting>
  <conditionalFormatting sqref="Z51">
    <cfRule type="expression" dxfId="3746" priority="80">
      <formula>INDIRECT(ADDRESS(ROW(),COLUMN()))=TRUNC(INDIRECT(ADDRESS(ROW(),COLUMN())))</formula>
    </cfRule>
  </conditionalFormatting>
  <conditionalFormatting sqref="Z50">
    <cfRule type="expression" dxfId="3745" priority="79">
      <formula>INDIRECT(ADDRESS(ROW(),COLUMN()))=TRUNC(INDIRECT(ADDRESS(ROW(),COLUMN())))</formula>
    </cfRule>
  </conditionalFormatting>
  <conditionalFormatting sqref="AA51:AF51">
    <cfRule type="expression" dxfId="3744" priority="78">
      <formula>INDIRECT(ADDRESS(ROW(),COLUMN()))=TRUNC(INDIRECT(ADDRESS(ROW(),COLUMN())))</formula>
    </cfRule>
  </conditionalFormatting>
  <conditionalFormatting sqref="AA50:AF50">
    <cfRule type="expression" dxfId="3743" priority="77">
      <formula>INDIRECT(ADDRESS(ROW(),COLUMN()))=TRUNC(INDIRECT(ADDRESS(ROW(),COLUMN())))</formula>
    </cfRule>
  </conditionalFormatting>
  <conditionalFormatting sqref="AG51">
    <cfRule type="expression" dxfId="3742" priority="76">
      <formula>INDIRECT(ADDRESS(ROW(),COLUMN()))=TRUNC(INDIRECT(ADDRESS(ROW(),COLUMN())))</formula>
    </cfRule>
  </conditionalFormatting>
  <conditionalFormatting sqref="AG50">
    <cfRule type="expression" dxfId="3741" priority="75">
      <formula>INDIRECT(ADDRESS(ROW(),COLUMN()))=TRUNC(INDIRECT(ADDRESS(ROW(),COLUMN())))</formula>
    </cfRule>
  </conditionalFormatting>
  <conditionalFormatting sqref="AH51:AM51">
    <cfRule type="expression" dxfId="3740" priority="74">
      <formula>INDIRECT(ADDRESS(ROW(),COLUMN()))=TRUNC(INDIRECT(ADDRESS(ROW(),COLUMN())))</formula>
    </cfRule>
  </conditionalFormatting>
  <conditionalFormatting sqref="AH50:AM50">
    <cfRule type="expression" dxfId="3739" priority="73">
      <formula>INDIRECT(ADDRESS(ROW(),COLUMN()))=TRUNC(INDIRECT(ADDRESS(ROW(),COLUMN())))</formula>
    </cfRule>
  </conditionalFormatting>
  <conditionalFormatting sqref="AN51">
    <cfRule type="expression" dxfId="3738" priority="72">
      <formula>INDIRECT(ADDRESS(ROW(),COLUMN()))=TRUNC(INDIRECT(ADDRESS(ROW(),COLUMN())))</formula>
    </cfRule>
  </conditionalFormatting>
  <conditionalFormatting sqref="AN50">
    <cfRule type="expression" dxfId="3737" priority="71">
      <formula>INDIRECT(ADDRESS(ROW(),COLUMN()))=TRUNC(INDIRECT(ADDRESS(ROW(),COLUMN())))</formula>
    </cfRule>
  </conditionalFormatting>
  <conditionalFormatting sqref="AO51:AT51">
    <cfRule type="expression" dxfId="3736" priority="70">
      <formula>INDIRECT(ADDRESS(ROW(),COLUMN()))=TRUNC(INDIRECT(ADDRESS(ROW(),COLUMN())))</formula>
    </cfRule>
  </conditionalFormatting>
  <conditionalFormatting sqref="AO50:AT50">
    <cfRule type="expression" dxfId="3735" priority="69">
      <formula>INDIRECT(ADDRESS(ROW(),COLUMN()))=TRUNC(INDIRECT(ADDRESS(ROW(),COLUMN())))</formula>
    </cfRule>
  </conditionalFormatting>
  <conditionalFormatting sqref="AU51">
    <cfRule type="expression" dxfId="3734" priority="68">
      <formula>INDIRECT(ADDRESS(ROW(),COLUMN()))=TRUNC(INDIRECT(ADDRESS(ROW(),COLUMN())))</formula>
    </cfRule>
  </conditionalFormatting>
  <conditionalFormatting sqref="AU50">
    <cfRule type="expression" dxfId="3733" priority="67">
      <formula>INDIRECT(ADDRESS(ROW(),COLUMN()))=TRUNC(INDIRECT(ADDRESS(ROW(),COLUMN())))</formula>
    </cfRule>
  </conditionalFormatting>
  <conditionalFormatting sqref="AV51:AW51">
    <cfRule type="expression" dxfId="3732" priority="66">
      <formula>INDIRECT(ADDRESS(ROW(),COLUMN()))=TRUNC(INDIRECT(ADDRESS(ROW(),COLUMN())))</formula>
    </cfRule>
  </conditionalFormatting>
  <conditionalFormatting sqref="AV50:AW50">
    <cfRule type="expression" dxfId="3731" priority="65">
      <formula>INDIRECT(ADDRESS(ROW(),COLUMN()))=TRUNC(INDIRECT(ADDRESS(ROW(),COLUMN())))</formula>
    </cfRule>
  </conditionalFormatting>
  <conditionalFormatting sqref="S54">
    <cfRule type="expression" dxfId="3730" priority="64">
      <formula>INDIRECT(ADDRESS(ROW(),COLUMN()))=TRUNC(INDIRECT(ADDRESS(ROW(),COLUMN())))</formula>
    </cfRule>
  </conditionalFormatting>
  <conditionalFormatting sqref="S53">
    <cfRule type="expression" dxfId="3729" priority="63">
      <formula>INDIRECT(ADDRESS(ROW(),COLUMN()))=TRUNC(INDIRECT(ADDRESS(ROW(),COLUMN())))</formula>
    </cfRule>
  </conditionalFormatting>
  <conditionalFormatting sqref="T54:Y54">
    <cfRule type="expression" dxfId="3728" priority="62">
      <formula>INDIRECT(ADDRESS(ROW(),COLUMN()))=TRUNC(INDIRECT(ADDRESS(ROW(),COLUMN())))</formula>
    </cfRule>
  </conditionalFormatting>
  <conditionalFormatting sqref="T53:Y53">
    <cfRule type="expression" dxfId="3727" priority="61">
      <formula>INDIRECT(ADDRESS(ROW(),COLUMN()))=TRUNC(INDIRECT(ADDRESS(ROW(),COLUMN())))</formula>
    </cfRule>
  </conditionalFormatting>
  <conditionalFormatting sqref="AX53:BA54">
    <cfRule type="expression" dxfId="3726" priority="60">
      <formula>INDIRECT(ADDRESS(ROW(),COLUMN()))=TRUNC(INDIRECT(ADDRESS(ROW(),COLUMN())))</formula>
    </cfRule>
  </conditionalFormatting>
  <conditionalFormatting sqref="Z54">
    <cfRule type="expression" dxfId="3725" priority="59">
      <formula>INDIRECT(ADDRESS(ROW(),COLUMN()))=TRUNC(INDIRECT(ADDRESS(ROW(),COLUMN())))</formula>
    </cfRule>
  </conditionalFormatting>
  <conditionalFormatting sqref="Z53">
    <cfRule type="expression" dxfId="3724" priority="58">
      <formula>INDIRECT(ADDRESS(ROW(),COLUMN()))=TRUNC(INDIRECT(ADDRESS(ROW(),COLUMN())))</formula>
    </cfRule>
  </conditionalFormatting>
  <conditionalFormatting sqref="AA54:AF54">
    <cfRule type="expression" dxfId="3723" priority="57">
      <formula>INDIRECT(ADDRESS(ROW(),COLUMN()))=TRUNC(INDIRECT(ADDRESS(ROW(),COLUMN())))</formula>
    </cfRule>
  </conditionalFormatting>
  <conditionalFormatting sqref="AA53:AF53">
    <cfRule type="expression" dxfId="3722" priority="56">
      <formula>INDIRECT(ADDRESS(ROW(),COLUMN()))=TRUNC(INDIRECT(ADDRESS(ROW(),COLUMN())))</formula>
    </cfRule>
  </conditionalFormatting>
  <conditionalFormatting sqref="AG54">
    <cfRule type="expression" dxfId="3721" priority="55">
      <formula>INDIRECT(ADDRESS(ROW(),COLUMN()))=TRUNC(INDIRECT(ADDRESS(ROW(),COLUMN())))</formula>
    </cfRule>
  </conditionalFormatting>
  <conditionalFormatting sqref="AG53">
    <cfRule type="expression" dxfId="3720" priority="54">
      <formula>INDIRECT(ADDRESS(ROW(),COLUMN()))=TRUNC(INDIRECT(ADDRESS(ROW(),COLUMN())))</formula>
    </cfRule>
  </conditionalFormatting>
  <conditionalFormatting sqref="AH54:AM54">
    <cfRule type="expression" dxfId="3719" priority="53">
      <formula>INDIRECT(ADDRESS(ROW(),COLUMN()))=TRUNC(INDIRECT(ADDRESS(ROW(),COLUMN())))</formula>
    </cfRule>
  </conditionalFormatting>
  <conditionalFormatting sqref="AH53:AM53">
    <cfRule type="expression" dxfId="3718" priority="52">
      <formula>INDIRECT(ADDRESS(ROW(),COLUMN()))=TRUNC(INDIRECT(ADDRESS(ROW(),COLUMN())))</formula>
    </cfRule>
  </conditionalFormatting>
  <conditionalFormatting sqref="AN54">
    <cfRule type="expression" dxfId="3717" priority="51">
      <formula>INDIRECT(ADDRESS(ROW(),COLUMN()))=TRUNC(INDIRECT(ADDRESS(ROW(),COLUMN())))</formula>
    </cfRule>
  </conditionalFormatting>
  <conditionalFormatting sqref="AN53">
    <cfRule type="expression" dxfId="3716" priority="50">
      <formula>INDIRECT(ADDRESS(ROW(),COLUMN()))=TRUNC(INDIRECT(ADDRESS(ROW(),COLUMN())))</formula>
    </cfRule>
  </conditionalFormatting>
  <conditionalFormatting sqref="AO54:AT54">
    <cfRule type="expression" dxfId="3715" priority="49">
      <formula>INDIRECT(ADDRESS(ROW(),COLUMN()))=TRUNC(INDIRECT(ADDRESS(ROW(),COLUMN())))</formula>
    </cfRule>
  </conditionalFormatting>
  <conditionalFormatting sqref="AO53:AT53">
    <cfRule type="expression" dxfId="3714" priority="48">
      <formula>INDIRECT(ADDRESS(ROW(),COLUMN()))=TRUNC(INDIRECT(ADDRESS(ROW(),COLUMN())))</formula>
    </cfRule>
  </conditionalFormatting>
  <conditionalFormatting sqref="AU54">
    <cfRule type="expression" dxfId="3713" priority="47">
      <formula>INDIRECT(ADDRESS(ROW(),COLUMN()))=TRUNC(INDIRECT(ADDRESS(ROW(),COLUMN())))</formula>
    </cfRule>
  </conditionalFormatting>
  <conditionalFormatting sqref="AU53">
    <cfRule type="expression" dxfId="3712" priority="46">
      <formula>INDIRECT(ADDRESS(ROW(),COLUMN()))=TRUNC(INDIRECT(ADDRESS(ROW(),COLUMN())))</formula>
    </cfRule>
  </conditionalFormatting>
  <conditionalFormatting sqref="AV54:AW54">
    <cfRule type="expression" dxfId="3711" priority="45">
      <formula>INDIRECT(ADDRESS(ROW(),COLUMN()))=TRUNC(INDIRECT(ADDRESS(ROW(),COLUMN())))</formula>
    </cfRule>
  </conditionalFormatting>
  <conditionalFormatting sqref="AV53:AW53">
    <cfRule type="expression" dxfId="3710" priority="44">
      <formula>INDIRECT(ADDRESS(ROW(),COLUMN()))=TRUNC(INDIRECT(ADDRESS(ROW(),COLUMN())))</formula>
    </cfRule>
  </conditionalFormatting>
  <conditionalFormatting sqref="S57">
    <cfRule type="expression" dxfId="3709" priority="43">
      <formula>INDIRECT(ADDRESS(ROW(),COLUMN()))=TRUNC(INDIRECT(ADDRESS(ROW(),COLUMN())))</formula>
    </cfRule>
  </conditionalFormatting>
  <conditionalFormatting sqref="S56">
    <cfRule type="expression" dxfId="3708" priority="42">
      <formula>INDIRECT(ADDRESS(ROW(),COLUMN()))=TRUNC(INDIRECT(ADDRESS(ROW(),COLUMN())))</formula>
    </cfRule>
  </conditionalFormatting>
  <conditionalFormatting sqref="T57:Y57">
    <cfRule type="expression" dxfId="3707" priority="41">
      <formula>INDIRECT(ADDRESS(ROW(),COLUMN()))=TRUNC(INDIRECT(ADDRESS(ROW(),COLUMN())))</formula>
    </cfRule>
  </conditionalFormatting>
  <conditionalFormatting sqref="T56:Y56">
    <cfRule type="expression" dxfId="3706" priority="40">
      <formula>INDIRECT(ADDRESS(ROW(),COLUMN()))=TRUNC(INDIRECT(ADDRESS(ROW(),COLUMN())))</formula>
    </cfRule>
  </conditionalFormatting>
  <conditionalFormatting sqref="AX56:BA57">
    <cfRule type="expression" dxfId="3705" priority="39">
      <formula>INDIRECT(ADDRESS(ROW(),COLUMN()))=TRUNC(INDIRECT(ADDRESS(ROW(),COLUMN())))</formula>
    </cfRule>
  </conditionalFormatting>
  <conditionalFormatting sqref="Z57">
    <cfRule type="expression" dxfId="3704" priority="38">
      <formula>INDIRECT(ADDRESS(ROW(),COLUMN()))=TRUNC(INDIRECT(ADDRESS(ROW(),COLUMN())))</formula>
    </cfRule>
  </conditionalFormatting>
  <conditionalFormatting sqref="Z56">
    <cfRule type="expression" dxfId="3703" priority="37">
      <formula>INDIRECT(ADDRESS(ROW(),COLUMN()))=TRUNC(INDIRECT(ADDRESS(ROW(),COLUMN())))</formula>
    </cfRule>
  </conditionalFormatting>
  <conditionalFormatting sqref="AA57:AF57">
    <cfRule type="expression" dxfId="3702" priority="36">
      <formula>INDIRECT(ADDRESS(ROW(),COLUMN()))=TRUNC(INDIRECT(ADDRESS(ROW(),COLUMN())))</formula>
    </cfRule>
  </conditionalFormatting>
  <conditionalFormatting sqref="AA56:AF56">
    <cfRule type="expression" dxfId="3701" priority="35">
      <formula>INDIRECT(ADDRESS(ROW(),COLUMN()))=TRUNC(INDIRECT(ADDRESS(ROW(),COLUMN())))</formula>
    </cfRule>
  </conditionalFormatting>
  <conditionalFormatting sqref="AG57">
    <cfRule type="expression" dxfId="3700" priority="34">
      <formula>INDIRECT(ADDRESS(ROW(),COLUMN()))=TRUNC(INDIRECT(ADDRESS(ROW(),COLUMN())))</formula>
    </cfRule>
  </conditionalFormatting>
  <conditionalFormatting sqref="AG56">
    <cfRule type="expression" dxfId="3699" priority="33">
      <formula>INDIRECT(ADDRESS(ROW(),COLUMN()))=TRUNC(INDIRECT(ADDRESS(ROW(),COLUMN())))</formula>
    </cfRule>
  </conditionalFormatting>
  <conditionalFormatting sqref="AH57:AM57">
    <cfRule type="expression" dxfId="3698" priority="32">
      <formula>INDIRECT(ADDRESS(ROW(),COLUMN()))=TRUNC(INDIRECT(ADDRESS(ROW(),COLUMN())))</formula>
    </cfRule>
  </conditionalFormatting>
  <conditionalFormatting sqref="AH56:AM56">
    <cfRule type="expression" dxfId="3697" priority="31">
      <formula>INDIRECT(ADDRESS(ROW(),COLUMN()))=TRUNC(INDIRECT(ADDRESS(ROW(),COLUMN())))</formula>
    </cfRule>
  </conditionalFormatting>
  <conditionalFormatting sqref="AN57">
    <cfRule type="expression" dxfId="3696" priority="30">
      <formula>INDIRECT(ADDRESS(ROW(),COLUMN()))=TRUNC(INDIRECT(ADDRESS(ROW(),COLUMN())))</formula>
    </cfRule>
  </conditionalFormatting>
  <conditionalFormatting sqref="AN56">
    <cfRule type="expression" dxfId="3695" priority="29">
      <formula>INDIRECT(ADDRESS(ROW(),COLUMN()))=TRUNC(INDIRECT(ADDRESS(ROW(),COLUMN())))</formula>
    </cfRule>
  </conditionalFormatting>
  <conditionalFormatting sqref="AO57:AT57">
    <cfRule type="expression" dxfId="3694" priority="28">
      <formula>INDIRECT(ADDRESS(ROW(),COLUMN()))=TRUNC(INDIRECT(ADDRESS(ROW(),COLUMN())))</formula>
    </cfRule>
  </conditionalFormatting>
  <conditionalFormatting sqref="AO56:AT56">
    <cfRule type="expression" dxfId="3693" priority="27">
      <formula>INDIRECT(ADDRESS(ROW(),COLUMN()))=TRUNC(INDIRECT(ADDRESS(ROW(),COLUMN())))</formula>
    </cfRule>
  </conditionalFormatting>
  <conditionalFormatting sqref="AU57">
    <cfRule type="expression" dxfId="3692" priority="26">
      <formula>INDIRECT(ADDRESS(ROW(),COLUMN()))=TRUNC(INDIRECT(ADDRESS(ROW(),COLUMN())))</formula>
    </cfRule>
  </conditionalFormatting>
  <conditionalFormatting sqref="AU56">
    <cfRule type="expression" dxfId="3691" priority="25">
      <formula>INDIRECT(ADDRESS(ROW(),COLUMN()))=TRUNC(INDIRECT(ADDRESS(ROW(),COLUMN())))</formula>
    </cfRule>
  </conditionalFormatting>
  <conditionalFormatting sqref="AV57:AW57">
    <cfRule type="expression" dxfId="3690" priority="24">
      <formula>INDIRECT(ADDRESS(ROW(),COLUMN()))=TRUNC(INDIRECT(ADDRESS(ROW(),COLUMN())))</formula>
    </cfRule>
  </conditionalFormatting>
  <conditionalFormatting sqref="AV56:AW56">
    <cfRule type="expression" dxfId="3689" priority="23">
      <formula>INDIRECT(ADDRESS(ROW(),COLUMN()))=TRUNC(INDIRECT(ADDRESS(ROW(),COLUMN())))</formula>
    </cfRule>
  </conditionalFormatting>
  <conditionalFormatting sqref="S60">
    <cfRule type="expression" dxfId="3688" priority="22">
      <formula>INDIRECT(ADDRESS(ROW(),COLUMN()))=TRUNC(INDIRECT(ADDRESS(ROW(),COLUMN())))</formula>
    </cfRule>
  </conditionalFormatting>
  <conditionalFormatting sqref="S59">
    <cfRule type="expression" dxfId="3687" priority="21">
      <formula>INDIRECT(ADDRESS(ROW(),COLUMN()))=TRUNC(INDIRECT(ADDRESS(ROW(),COLUMN())))</formula>
    </cfRule>
  </conditionalFormatting>
  <conditionalFormatting sqref="T60:Y60">
    <cfRule type="expression" dxfId="3686" priority="20">
      <formula>INDIRECT(ADDRESS(ROW(),COLUMN()))=TRUNC(INDIRECT(ADDRESS(ROW(),COLUMN())))</formula>
    </cfRule>
  </conditionalFormatting>
  <conditionalFormatting sqref="T59:Y59">
    <cfRule type="expression" dxfId="3685" priority="19">
      <formula>INDIRECT(ADDRESS(ROW(),COLUMN()))=TRUNC(INDIRECT(ADDRESS(ROW(),COLUMN())))</formula>
    </cfRule>
  </conditionalFormatting>
  <conditionalFormatting sqref="AX59:BA60">
    <cfRule type="expression" dxfId="3684" priority="18">
      <formula>INDIRECT(ADDRESS(ROW(),COLUMN()))=TRUNC(INDIRECT(ADDRESS(ROW(),COLUMN())))</formula>
    </cfRule>
  </conditionalFormatting>
  <conditionalFormatting sqref="Z60">
    <cfRule type="expression" dxfId="3683" priority="17">
      <formula>INDIRECT(ADDRESS(ROW(),COLUMN()))=TRUNC(INDIRECT(ADDRESS(ROW(),COLUMN())))</formula>
    </cfRule>
  </conditionalFormatting>
  <conditionalFormatting sqref="Z59">
    <cfRule type="expression" dxfId="3682" priority="16">
      <formula>INDIRECT(ADDRESS(ROW(),COLUMN()))=TRUNC(INDIRECT(ADDRESS(ROW(),COLUMN())))</formula>
    </cfRule>
  </conditionalFormatting>
  <conditionalFormatting sqref="AA60:AF60">
    <cfRule type="expression" dxfId="3681" priority="15">
      <formula>INDIRECT(ADDRESS(ROW(),COLUMN()))=TRUNC(INDIRECT(ADDRESS(ROW(),COLUMN())))</formula>
    </cfRule>
  </conditionalFormatting>
  <conditionalFormatting sqref="AA59:AF59">
    <cfRule type="expression" dxfId="3680" priority="14">
      <formula>INDIRECT(ADDRESS(ROW(),COLUMN()))=TRUNC(INDIRECT(ADDRESS(ROW(),COLUMN())))</formula>
    </cfRule>
  </conditionalFormatting>
  <conditionalFormatting sqref="AG60">
    <cfRule type="expression" dxfId="3679" priority="13">
      <formula>INDIRECT(ADDRESS(ROW(),COLUMN()))=TRUNC(INDIRECT(ADDRESS(ROW(),COLUMN())))</formula>
    </cfRule>
  </conditionalFormatting>
  <conditionalFormatting sqref="AG59">
    <cfRule type="expression" dxfId="3678" priority="12">
      <formula>INDIRECT(ADDRESS(ROW(),COLUMN()))=TRUNC(INDIRECT(ADDRESS(ROW(),COLUMN())))</formula>
    </cfRule>
  </conditionalFormatting>
  <conditionalFormatting sqref="AH60:AM60">
    <cfRule type="expression" dxfId="3677" priority="11">
      <formula>INDIRECT(ADDRESS(ROW(),COLUMN()))=TRUNC(INDIRECT(ADDRESS(ROW(),COLUMN())))</formula>
    </cfRule>
  </conditionalFormatting>
  <conditionalFormatting sqref="AH59:AM59">
    <cfRule type="expression" dxfId="3676" priority="10">
      <formula>INDIRECT(ADDRESS(ROW(),COLUMN()))=TRUNC(INDIRECT(ADDRESS(ROW(),COLUMN())))</formula>
    </cfRule>
  </conditionalFormatting>
  <conditionalFormatting sqref="AN60">
    <cfRule type="expression" dxfId="3675" priority="9">
      <formula>INDIRECT(ADDRESS(ROW(),COLUMN()))=TRUNC(INDIRECT(ADDRESS(ROW(),COLUMN())))</formula>
    </cfRule>
  </conditionalFormatting>
  <conditionalFormatting sqref="AN59">
    <cfRule type="expression" dxfId="3674" priority="8">
      <formula>INDIRECT(ADDRESS(ROW(),COLUMN()))=TRUNC(INDIRECT(ADDRESS(ROW(),COLUMN())))</formula>
    </cfRule>
  </conditionalFormatting>
  <conditionalFormatting sqref="AO60:AT60">
    <cfRule type="expression" dxfId="3673" priority="7">
      <formula>INDIRECT(ADDRESS(ROW(),COLUMN()))=TRUNC(INDIRECT(ADDRESS(ROW(),COLUMN())))</formula>
    </cfRule>
  </conditionalFormatting>
  <conditionalFormatting sqref="AO59:AT59">
    <cfRule type="expression" dxfId="3672" priority="6">
      <formula>INDIRECT(ADDRESS(ROW(),COLUMN()))=TRUNC(INDIRECT(ADDRESS(ROW(),COLUMN())))</formula>
    </cfRule>
  </conditionalFormatting>
  <conditionalFormatting sqref="AU60">
    <cfRule type="expression" dxfId="3671" priority="5">
      <formula>INDIRECT(ADDRESS(ROW(),COLUMN()))=TRUNC(INDIRECT(ADDRESS(ROW(),COLUMN())))</formula>
    </cfRule>
  </conditionalFormatting>
  <conditionalFormatting sqref="AU59">
    <cfRule type="expression" dxfId="3670" priority="4">
      <formula>INDIRECT(ADDRESS(ROW(),COLUMN()))=TRUNC(INDIRECT(ADDRESS(ROW(),COLUMN())))</formula>
    </cfRule>
  </conditionalFormatting>
  <conditionalFormatting sqref="AV60:AW60">
    <cfRule type="expression" dxfId="3669" priority="3">
      <formula>INDIRECT(ADDRESS(ROW(),COLUMN()))=TRUNC(INDIRECT(ADDRESS(ROW(),COLUMN())))</formula>
    </cfRule>
  </conditionalFormatting>
  <conditionalFormatting sqref="AV59:AW59">
    <cfRule type="expression" dxfId="3668" priority="2">
      <formula>INDIRECT(ADDRESS(ROW(),COLUMN()))=TRUNC(INDIRECT(ADDRESS(ROW(),COLUMN())))</formula>
    </cfRule>
  </conditionalFormatting>
  <conditionalFormatting sqref="S62:BA64">
    <cfRule type="expression" dxfId="3667" priority="1">
      <formula>INDIRECT(ADDRESS(ROW(),COLUMN()))=TRUNC(INDIRECT(ADDRESS(ROW(),COLUMN())))</formula>
    </cfRule>
  </conditionalFormatting>
  <dataValidations count="8">
    <dataValidation type="list" errorStyle="warning" allowBlank="1" showDropDown="0" showInputMessage="1" showErrorMessage="0" error="リストにない場合のみ、入力してください。" sqref="H22:K60">
      <formula1>INDIRECT(C22)</formula1>
    </dataValidation>
    <dataValidation type="list" allowBlank="1" showDropDown="0" showInputMessage="1" showErrorMessage="1" sqref="BB3:BE3">
      <formula1>"４週,暦月"</formula1>
    </dataValidation>
    <dataValidation type="list" allowBlank="1" showDropDown="0" showInputMessage="1" showErrorMessage="1" sqref="AC3">
      <formula1>#REF!</formula1>
    </dataValidation>
    <dataValidation type="list" allowBlank="1" showDropDown="0" showInputMessage="1" showErrorMessage="0" sqref="S58:AW58 S22:AW22 S25:AW25 S28:AW28 S31:AW31 S34:AW34 S37:AW37 S40:AW40 S43:AW43 S46:AW46 S49:AW49 S52:AW52 S55:AW55">
      <formula1>シフト記号表</formula1>
    </dataValidation>
    <dataValidation type="list" allowBlank="1" showDropDown="0" showInputMessage="1" showErrorMessage="1" sqref="BB4:BE4">
      <formula1>"予定,実績,予定・実績"</formula1>
    </dataValidation>
    <dataValidation type="list" allowBlank="1" showDropDown="0" showInputMessage="1" showErrorMessage="0" sqref="C22:E60">
      <formula1>職種</formula1>
    </dataValidation>
    <dataValidation type="list" allowBlank="1" showDropDown="0" showInputMessage="1" showErrorMessage="0" sqref="G22:G60">
      <formula1>"A, B, C, D"</formula1>
    </dataValidation>
    <dataValidation type="decimal" allowBlank="1" showDropDown="0" showInputMessage="1" showErrorMessage="1" error="入力可能範囲　32～40" sqref="AX6">
      <formula1>32</formula1>
      <formula2>40</formula2>
    </dataValidation>
  </dataValidations>
  <printOptions horizontalCentered="1"/>
  <pageMargins left="0.15748031496062992" right="0.15748031496062992" top="0.31496062992125984" bottom="0.35433070866141736" header="0.31496062992125984" footer="0.31496062992125984"/>
  <pageSetup paperSize="8" scale="49" fitToWidth="1" fitToHeight="1" orientation="landscape" usePrinterDefaults="1" r:id="rId1"/>
  <headerFooter>
    <oddFooter>&amp;R&amp;14&amp;P/&amp;N</oddFooter>
  </headerFooter>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'プルダウン・リスト (3)'!$C$4:$C$8</xm:f>
          </x14:formula1>
          <xm:sqref>AP1:BE1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2"/>
  <dimension ref="A1:BU81"/>
  <sheetViews>
    <sheetView showGridLines="0" zoomScaleSheetLayoutView="100" workbookViewId="0"/>
  </sheetViews>
  <sheetFormatPr defaultColWidth="4.3984375" defaultRowHeight="20.25" customHeight="1"/>
  <cols>
    <col min="1" max="1" width="1.59765625" style="1738" customWidth="1"/>
    <col min="2" max="5" width="5.69921875" style="1738" customWidth="1"/>
    <col min="6" max="6" width="16.5" style="1738" hidden="1" customWidth="1"/>
    <col min="7" max="58" width="5.59765625" style="1738" customWidth="1"/>
    <col min="59" max="16384" width="4.3984375" style="1738"/>
  </cols>
  <sheetData>
    <row r="1" spans="2:64" s="1924" customFormat="1" ht="20.25" customHeight="1">
      <c r="C1" s="2324" t="s">
        <v>663</v>
      </c>
      <c r="D1" s="2324"/>
      <c r="E1" s="2324"/>
      <c r="F1" s="2324"/>
      <c r="G1" s="2324"/>
      <c r="H1" s="1795" t="s">
        <v>755</v>
      </c>
      <c r="J1" s="1795"/>
      <c r="L1" s="2324"/>
      <c r="M1" s="2324"/>
      <c r="N1" s="2324"/>
      <c r="O1" s="2324"/>
      <c r="P1" s="2324"/>
      <c r="Q1" s="2324"/>
      <c r="R1" s="2324"/>
      <c r="AM1" s="2408"/>
      <c r="AN1" s="1829"/>
      <c r="AO1" s="1829" t="s">
        <v>56</v>
      </c>
      <c r="AP1" s="2216" t="s">
        <v>970</v>
      </c>
      <c r="AQ1" s="2217"/>
      <c r="AR1" s="2217"/>
      <c r="AS1" s="2217"/>
      <c r="AT1" s="2217"/>
      <c r="AU1" s="2217"/>
      <c r="AV1" s="2217"/>
      <c r="AW1" s="2217"/>
      <c r="AX1" s="2217"/>
      <c r="AY1" s="2217"/>
      <c r="AZ1" s="2217"/>
      <c r="BA1" s="2217"/>
      <c r="BB1" s="2217"/>
      <c r="BC1" s="2217"/>
      <c r="BD1" s="2217"/>
      <c r="BE1" s="2217"/>
      <c r="BF1" s="1829" t="s">
        <v>156</v>
      </c>
    </row>
    <row r="2" spans="2:64" s="1924" customFormat="1" ht="20.25" customHeight="1">
      <c r="C2" s="2324"/>
      <c r="D2" s="2324"/>
      <c r="E2" s="2324"/>
      <c r="F2" s="2324"/>
      <c r="G2" s="2324"/>
      <c r="J2" s="1795"/>
      <c r="L2" s="2324"/>
      <c r="M2" s="2324"/>
      <c r="N2" s="2324"/>
      <c r="O2" s="2324"/>
      <c r="P2" s="2324"/>
      <c r="Q2" s="2324"/>
      <c r="R2" s="2324"/>
      <c r="Y2" s="1829" t="s">
        <v>780</v>
      </c>
      <c r="Z2" s="1904">
        <v>6</v>
      </c>
      <c r="AA2" s="1904"/>
      <c r="AB2" s="1829" t="s">
        <v>679</v>
      </c>
      <c r="AC2" s="1907">
        <f>IF(Z2=0,"",YEAR(DATE(2018+Z2,1,1)))</f>
        <v>2024</v>
      </c>
      <c r="AD2" s="1907"/>
      <c r="AE2" s="2406" t="s">
        <v>592</v>
      </c>
      <c r="AF2" s="2406" t="s">
        <v>785</v>
      </c>
      <c r="AG2" s="1904">
        <v>4</v>
      </c>
      <c r="AH2" s="1904"/>
      <c r="AI2" s="2406" t="s">
        <v>313</v>
      </c>
      <c r="AM2" s="2408"/>
      <c r="AN2" s="1829"/>
      <c r="AO2" s="1829" t="s">
        <v>338</v>
      </c>
      <c r="AP2" s="1904" t="s">
        <v>973</v>
      </c>
      <c r="AQ2" s="1904"/>
      <c r="AR2" s="1904"/>
      <c r="AS2" s="1904"/>
      <c r="AT2" s="1904"/>
      <c r="AU2" s="1904"/>
      <c r="AV2" s="1904"/>
      <c r="AW2" s="1904"/>
      <c r="AX2" s="1904"/>
      <c r="AY2" s="1904"/>
      <c r="AZ2" s="1904"/>
      <c r="BA2" s="1904"/>
      <c r="BB2" s="1904"/>
      <c r="BC2" s="1904"/>
      <c r="BD2" s="1904"/>
      <c r="BE2" s="1904"/>
      <c r="BF2" s="1829" t="s">
        <v>156</v>
      </c>
    </row>
    <row r="3" spans="2:64" s="1735" customFormat="1" ht="20.25" customHeight="1">
      <c r="G3" s="1795"/>
      <c r="J3" s="1795"/>
      <c r="L3" s="1829"/>
      <c r="M3" s="1829"/>
      <c r="N3" s="1829"/>
      <c r="O3" s="1829"/>
      <c r="P3" s="1829"/>
      <c r="Q3" s="1829"/>
      <c r="R3" s="1829"/>
      <c r="Z3" s="1906"/>
      <c r="AA3" s="1906"/>
      <c r="AB3" s="1919"/>
      <c r="AC3" s="1922"/>
      <c r="AD3" s="1919"/>
      <c r="BA3" s="2442" t="s">
        <v>794</v>
      </c>
      <c r="BB3" s="1964" t="s">
        <v>796</v>
      </c>
      <c r="BC3" s="1968"/>
      <c r="BD3" s="1968"/>
      <c r="BE3" s="1980"/>
      <c r="BF3" s="1829"/>
    </row>
    <row r="4" spans="2:64" s="1735" customFormat="1" ht="21">
      <c r="G4" s="1795"/>
      <c r="J4" s="1795"/>
      <c r="L4" s="1829"/>
      <c r="M4" s="1829"/>
      <c r="N4" s="1829"/>
      <c r="O4" s="1829"/>
      <c r="P4" s="1829"/>
      <c r="Q4" s="1829"/>
      <c r="R4" s="1829"/>
      <c r="Z4" s="1907"/>
      <c r="AA4" s="1907"/>
      <c r="AG4" s="1924"/>
      <c r="AH4" s="1924"/>
      <c r="AI4" s="1924"/>
      <c r="AJ4" s="1924"/>
      <c r="AK4" s="1924"/>
      <c r="AL4" s="1924"/>
      <c r="AM4" s="1924"/>
      <c r="AN4" s="1924"/>
      <c r="AO4" s="1924"/>
      <c r="AP4" s="1924"/>
      <c r="AQ4" s="1924"/>
      <c r="AR4" s="1924"/>
      <c r="AS4" s="1924"/>
      <c r="AT4" s="1924"/>
      <c r="AU4" s="1924"/>
      <c r="AV4" s="1924"/>
      <c r="AW4" s="1924"/>
      <c r="AX4" s="1924"/>
      <c r="AY4" s="1924"/>
      <c r="AZ4" s="1924"/>
      <c r="BA4" s="2442" t="s">
        <v>795</v>
      </c>
      <c r="BB4" s="1964" t="s">
        <v>797</v>
      </c>
      <c r="BC4" s="1968"/>
      <c r="BD4" s="1968"/>
      <c r="BE4" s="1980"/>
      <c r="BF4" s="1982"/>
    </row>
    <row r="5" spans="2:64" s="1735" customFormat="1" ht="6.75" customHeight="1">
      <c r="C5" s="2071"/>
      <c r="D5" s="2071"/>
      <c r="E5" s="2071"/>
      <c r="F5" s="2071"/>
      <c r="G5" s="1736"/>
      <c r="H5" s="2071"/>
      <c r="I5" s="2071"/>
      <c r="J5" s="1736"/>
      <c r="K5" s="2071"/>
      <c r="L5" s="1926"/>
      <c r="M5" s="1926"/>
      <c r="N5" s="1926"/>
      <c r="O5" s="1926"/>
      <c r="P5" s="1926"/>
      <c r="Q5" s="1926"/>
      <c r="R5" s="1926"/>
      <c r="S5" s="2071"/>
      <c r="T5" s="2071"/>
      <c r="U5" s="2071"/>
      <c r="V5" s="2071"/>
      <c r="W5" s="2071"/>
      <c r="X5" s="2071"/>
      <c r="Y5" s="2071"/>
      <c r="Z5" s="1748"/>
      <c r="AA5" s="1748"/>
      <c r="AB5" s="2071"/>
      <c r="AC5" s="2071"/>
      <c r="AD5" s="2071"/>
      <c r="AE5" s="2071"/>
      <c r="AG5" s="1924"/>
      <c r="AH5" s="1924"/>
      <c r="AI5" s="1924"/>
      <c r="AJ5" s="1924"/>
      <c r="AK5" s="1924"/>
      <c r="AL5" s="1924"/>
      <c r="AM5" s="1924"/>
      <c r="AN5" s="1924"/>
      <c r="AO5" s="1924"/>
      <c r="AP5" s="1924"/>
      <c r="AQ5" s="1924"/>
      <c r="AR5" s="1924"/>
      <c r="AS5" s="1924"/>
      <c r="AT5" s="1924"/>
      <c r="AU5" s="1924"/>
      <c r="AV5" s="1924"/>
      <c r="AW5" s="1924"/>
      <c r="AX5" s="1924"/>
      <c r="AY5" s="1924"/>
      <c r="AZ5" s="1924"/>
      <c r="BA5" s="1924"/>
      <c r="BB5" s="1924"/>
      <c r="BC5" s="1924"/>
      <c r="BD5" s="1924"/>
      <c r="BE5" s="1982"/>
      <c r="BF5" s="1982"/>
    </row>
    <row r="6" spans="2:64" s="1735" customFormat="1" ht="20.25" customHeight="1">
      <c r="C6" s="2071"/>
      <c r="D6" s="2071"/>
      <c r="E6" s="2071"/>
      <c r="F6" s="2071"/>
      <c r="G6" s="1736"/>
      <c r="H6" s="2071"/>
      <c r="I6" s="2071"/>
      <c r="J6" s="1736"/>
      <c r="K6" s="2071"/>
      <c r="L6" s="1926"/>
      <c r="M6" s="1926"/>
      <c r="N6" s="1926"/>
      <c r="O6" s="1926"/>
      <c r="P6" s="1926"/>
      <c r="Q6" s="1926"/>
      <c r="R6" s="1926"/>
      <c r="S6" s="2071"/>
      <c r="T6" s="2071"/>
      <c r="U6" s="2071"/>
      <c r="V6" s="2071"/>
      <c r="W6" s="2071"/>
      <c r="X6" s="2071"/>
      <c r="Y6" s="2071"/>
      <c r="Z6" s="1748"/>
      <c r="AA6" s="1748"/>
      <c r="AB6" s="2071"/>
      <c r="AC6" s="2071"/>
      <c r="AD6" s="2071"/>
      <c r="AE6" s="2071"/>
      <c r="AG6" s="1924"/>
      <c r="AH6" s="1924"/>
      <c r="AI6" s="1924"/>
      <c r="AJ6" s="1924"/>
      <c r="AK6" s="1924"/>
      <c r="AL6" s="1924" t="s">
        <v>968</v>
      </c>
      <c r="AM6" s="1924"/>
      <c r="AN6" s="1924"/>
      <c r="AO6" s="1924"/>
      <c r="AP6" s="1924"/>
      <c r="AQ6" s="1924"/>
      <c r="AR6" s="1924"/>
      <c r="AS6" s="1924"/>
      <c r="AT6" s="1932"/>
      <c r="AU6" s="1932"/>
      <c r="AV6" s="2219"/>
      <c r="AW6" s="1924"/>
      <c r="AX6" s="1936">
        <v>40</v>
      </c>
      <c r="AY6" s="1938"/>
      <c r="AZ6" s="2219" t="s">
        <v>140</v>
      </c>
      <c r="BA6" s="1924"/>
      <c r="BB6" s="1936">
        <v>160</v>
      </c>
      <c r="BC6" s="1938"/>
      <c r="BD6" s="2219" t="s">
        <v>93</v>
      </c>
      <c r="BE6" s="1924"/>
      <c r="BF6" s="1982"/>
    </row>
    <row r="7" spans="2:64" s="1735" customFormat="1" ht="6.75" customHeight="1">
      <c r="C7" s="2071"/>
      <c r="D7" s="2071"/>
      <c r="E7" s="2071"/>
      <c r="F7" s="2071"/>
      <c r="G7" s="1736"/>
      <c r="H7" s="2071"/>
      <c r="I7" s="2071"/>
      <c r="J7" s="1736"/>
      <c r="K7" s="2071"/>
      <c r="L7" s="1926"/>
      <c r="M7" s="1926"/>
      <c r="N7" s="1926"/>
      <c r="O7" s="1926"/>
      <c r="P7" s="1926"/>
      <c r="Q7" s="1926"/>
      <c r="R7" s="1926"/>
      <c r="S7" s="2071"/>
      <c r="T7" s="2071"/>
      <c r="U7" s="2071"/>
      <c r="V7" s="2071"/>
      <c r="W7" s="2071"/>
      <c r="X7" s="2071"/>
      <c r="Y7" s="2071"/>
      <c r="Z7" s="1748"/>
      <c r="AA7" s="1748"/>
      <c r="AB7" s="2071"/>
      <c r="AC7" s="2071"/>
      <c r="AD7" s="2071"/>
      <c r="AE7" s="2071"/>
      <c r="AG7" s="1924"/>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82"/>
      <c r="BF7" s="1982"/>
    </row>
    <row r="8" spans="2:64" s="1735" customFormat="1" ht="20.25" customHeight="1">
      <c r="B8" s="1749"/>
      <c r="C8" s="1749"/>
      <c r="D8" s="1749"/>
      <c r="E8" s="1749"/>
      <c r="F8" s="1749"/>
      <c r="G8" s="1796"/>
      <c r="H8" s="1796"/>
      <c r="I8" s="1796"/>
      <c r="J8" s="1749"/>
      <c r="K8" s="1749"/>
      <c r="L8" s="1796"/>
      <c r="M8" s="1796"/>
      <c r="N8" s="1796"/>
      <c r="O8" s="1749"/>
      <c r="P8" s="1796"/>
      <c r="Q8" s="1796"/>
      <c r="R8" s="1796"/>
      <c r="S8" s="2179"/>
      <c r="T8" s="2188"/>
      <c r="U8" s="2188"/>
      <c r="V8" s="1737"/>
      <c r="Z8" s="1748"/>
      <c r="AA8" s="1928"/>
      <c r="AB8" s="1736"/>
      <c r="AC8" s="1748"/>
      <c r="AD8" s="1748"/>
      <c r="AE8" s="1748"/>
      <c r="AF8" s="2209"/>
      <c r="AG8" s="1925"/>
      <c r="AH8" s="1925"/>
      <c r="AI8" s="1925"/>
      <c r="AJ8" s="1747"/>
      <c r="AK8" s="1926"/>
      <c r="AL8" s="1928"/>
      <c r="AM8" s="1928"/>
      <c r="AN8" s="1736"/>
      <c r="AO8" s="1932"/>
      <c r="AP8" s="1932"/>
      <c r="AQ8" s="1932"/>
      <c r="AR8" s="1935"/>
      <c r="AS8" s="1935"/>
      <c r="AT8" s="1924"/>
      <c r="AU8" s="1932"/>
      <c r="AV8" s="1932"/>
      <c r="AW8" s="1749"/>
      <c r="AX8" s="1924"/>
      <c r="AY8" s="1924" t="s">
        <v>623</v>
      </c>
      <c r="AZ8" s="1924"/>
      <c r="BA8" s="1924"/>
      <c r="BB8" s="1965">
        <f>DAY(EOMONTH(DATE(AC2,AG2,1),0))</f>
        <v>30</v>
      </c>
      <c r="BC8" s="1969"/>
      <c r="BD8" s="1924" t="s">
        <v>798</v>
      </c>
      <c r="BE8" s="1924"/>
      <c r="BF8" s="1924"/>
      <c r="BJ8" s="1829"/>
      <c r="BK8" s="1829"/>
      <c r="BL8" s="1829"/>
    </row>
    <row r="9" spans="2:64" s="1735" customFormat="1" ht="6" customHeight="1">
      <c r="B9" s="2056"/>
      <c r="C9" s="2056"/>
      <c r="D9" s="2056"/>
      <c r="E9" s="2056"/>
      <c r="F9" s="2056"/>
      <c r="G9" s="1749"/>
      <c r="H9" s="1796"/>
      <c r="I9" s="1932"/>
      <c r="J9" s="1932"/>
      <c r="K9" s="2056"/>
      <c r="L9" s="1749"/>
      <c r="M9" s="1796"/>
      <c r="N9" s="1932"/>
      <c r="O9" s="1932"/>
      <c r="P9" s="1749"/>
      <c r="Q9" s="1932"/>
      <c r="R9" s="2056"/>
      <c r="S9" s="1932"/>
      <c r="T9" s="1932"/>
      <c r="U9" s="1932"/>
      <c r="V9" s="1932"/>
      <c r="Z9" s="2071"/>
      <c r="AA9" s="1747"/>
      <c r="AB9" s="1747"/>
      <c r="AC9" s="2071"/>
      <c r="AD9" s="2071"/>
      <c r="AE9" s="2071"/>
      <c r="AF9" s="2210"/>
      <c r="AG9" s="1748"/>
      <c r="AH9" s="1747"/>
      <c r="AI9" s="2071"/>
      <c r="AJ9" s="1925"/>
      <c r="AK9" s="1747"/>
      <c r="AL9" s="1747"/>
      <c r="AM9" s="1747"/>
      <c r="AN9" s="1747"/>
      <c r="AO9" s="2071"/>
      <c r="AP9" s="1924"/>
      <c r="AQ9" s="2218"/>
      <c r="AR9" s="2218"/>
      <c r="AS9" s="2218"/>
      <c r="AT9" s="1924"/>
      <c r="AU9" s="1924"/>
      <c r="AV9" s="1924"/>
      <c r="AW9" s="1924"/>
      <c r="AX9" s="1924"/>
      <c r="AY9" s="1924"/>
      <c r="AZ9" s="1924"/>
      <c r="BA9" s="1924"/>
      <c r="BB9" s="1924"/>
      <c r="BC9" s="1924"/>
      <c r="BD9" s="1924"/>
      <c r="BE9" s="1924"/>
      <c r="BF9" s="1924"/>
      <c r="BJ9" s="1829"/>
      <c r="BK9" s="1829"/>
      <c r="BL9" s="1829"/>
    </row>
    <row r="10" spans="2:64" s="1735" customFormat="1" ht="21">
      <c r="B10" s="1749"/>
      <c r="C10" s="1749"/>
      <c r="D10" s="1749"/>
      <c r="E10" s="1749"/>
      <c r="F10" s="1749"/>
      <c r="G10" s="1796"/>
      <c r="H10" s="1796"/>
      <c r="I10" s="1796"/>
      <c r="J10" s="1749"/>
      <c r="K10" s="1749"/>
      <c r="L10" s="1796"/>
      <c r="M10" s="1796"/>
      <c r="N10" s="1796"/>
      <c r="O10" s="1749"/>
      <c r="P10" s="1796"/>
      <c r="Q10" s="1796"/>
      <c r="R10" s="1796"/>
      <c r="S10" s="2179"/>
      <c r="T10" s="2188"/>
      <c r="U10" s="2188"/>
      <c r="V10" s="1737"/>
      <c r="Z10" s="1748"/>
      <c r="AA10" s="1928"/>
      <c r="AB10" s="1736"/>
      <c r="AC10" s="1748"/>
      <c r="AD10" s="1748"/>
      <c r="AE10" s="1748"/>
      <c r="AF10" s="2210"/>
      <c r="AG10" s="1925"/>
      <c r="AH10" s="1925"/>
      <c r="AI10" s="1925"/>
      <c r="AJ10" s="1747"/>
      <c r="AK10" s="1926"/>
      <c r="AL10" s="1928"/>
      <c r="AM10" s="1924"/>
      <c r="AN10" s="1924"/>
      <c r="AO10" s="2213"/>
      <c r="AP10" s="2213"/>
      <c r="AQ10" s="2213"/>
      <c r="AR10" s="2219"/>
      <c r="AS10" s="2218"/>
      <c r="AT10" s="2218"/>
      <c r="AU10" s="2218"/>
      <c r="AV10" s="1747"/>
      <c r="AW10" s="1747"/>
      <c r="AX10" s="2412"/>
      <c r="AY10" s="2412"/>
      <c r="AZ10" s="1982" t="s">
        <v>862</v>
      </c>
      <c r="BA10" s="1747"/>
      <c r="BB10" s="1936">
        <v>1</v>
      </c>
      <c r="BC10" s="2293"/>
      <c r="BD10" s="1938"/>
      <c r="BE10" s="2462" t="s">
        <v>434</v>
      </c>
      <c r="BF10" s="1924"/>
      <c r="BJ10" s="1829"/>
      <c r="BK10" s="1829"/>
      <c r="BL10" s="1829"/>
    </row>
    <row r="11" spans="2:64" s="1735" customFormat="1" ht="6" customHeight="1">
      <c r="B11" s="2056"/>
      <c r="C11" s="2056"/>
      <c r="D11" s="2056"/>
      <c r="E11" s="2056"/>
      <c r="F11" s="2093"/>
      <c r="G11" s="2056"/>
      <c r="H11" s="2056"/>
      <c r="I11" s="2056"/>
      <c r="J11" s="2056"/>
      <c r="K11" s="1749"/>
      <c r="L11" s="1796"/>
      <c r="M11" s="1932"/>
      <c r="N11" s="1932"/>
      <c r="O11" s="1749"/>
      <c r="P11" s="1932"/>
      <c r="Q11" s="2056"/>
      <c r="R11" s="1932"/>
      <c r="S11" s="1932"/>
      <c r="T11" s="1932"/>
      <c r="U11" s="1932"/>
      <c r="V11" s="2093"/>
      <c r="Z11" s="2071"/>
      <c r="AA11" s="1747"/>
      <c r="AB11" s="1747"/>
      <c r="AC11" s="2071"/>
      <c r="AD11" s="2071"/>
      <c r="AE11" s="2071"/>
      <c r="AF11" s="2210"/>
      <c r="AG11" s="1748"/>
      <c r="AH11" s="1925"/>
      <c r="AI11" s="1747"/>
      <c r="AJ11" s="1925"/>
      <c r="AK11" s="1747"/>
      <c r="AL11" s="1747"/>
      <c r="AM11" s="1747"/>
      <c r="AN11" s="1747"/>
      <c r="AO11" s="2056"/>
      <c r="AP11" s="2056"/>
      <c r="AQ11" s="1749"/>
      <c r="AR11" s="2220"/>
      <c r="AS11" s="2218"/>
      <c r="AT11" s="2218"/>
      <c r="AU11" s="2218"/>
      <c r="AV11" s="1747"/>
      <c r="AW11" s="1747"/>
      <c r="AX11" s="2412"/>
      <c r="AY11" s="2412"/>
      <c r="AZ11" s="1747"/>
      <c r="BA11" s="1747"/>
      <c r="BB11" s="1748"/>
      <c r="BC11" s="1748"/>
      <c r="BD11" s="1748"/>
      <c r="BE11" s="2462"/>
      <c r="BF11" s="1924"/>
      <c r="BJ11" s="1829"/>
      <c r="BK11" s="1829"/>
      <c r="BL11" s="1829"/>
    </row>
    <row r="12" spans="2:64" s="1735" customFormat="1" ht="20.25" customHeight="1">
      <c r="B12" s="2057"/>
      <c r="C12" s="2057"/>
      <c r="D12" s="2057"/>
      <c r="E12" s="2057"/>
      <c r="F12" s="2057"/>
      <c r="G12" s="2057"/>
      <c r="H12" s="2057"/>
      <c r="I12" s="2057"/>
      <c r="J12" s="2057"/>
      <c r="K12" s="2057"/>
      <c r="L12" s="2057"/>
      <c r="M12" s="2057"/>
      <c r="N12" s="2057"/>
      <c r="O12" s="2057"/>
      <c r="P12" s="2057"/>
      <c r="Q12" s="2057"/>
      <c r="R12" s="2057"/>
      <c r="S12" s="2057"/>
      <c r="T12" s="2057"/>
      <c r="U12" s="2057"/>
      <c r="V12" s="2057"/>
      <c r="Z12" s="1749"/>
      <c r="AA12" s="2207"/>
      <c r="AB12" s="2207"/>
      <c r="AC12" s="1749"/>
      <c r="AD12" s="1748"/>
      <c r="AE12" s="1748"/>
      <c r="AF12" s="2209"/>
      <c r="AG12" s="1736"/>
      <c r="AH12" s="1925"/>
      <c r="AI12" s="1747"/>
      <c r="AJ12" s="1925"/>
      <c r="AK12" s="1747"/>
      <c r="AL12" s="1747"/>
      <c r="AM12" s="1747"/>
      <c r="AN12" s="1747"/>
      <c r="AO12" s="2214"/>
      <c r="AP12" s="2214"/>
      <c r="AQ12" s="2214"/>
      <c r="AR12" s="2219"/>
      <c r="AS12" s="2218"/>
      <c r="AT12" s="2218"/>
      <c r="AU12" s="2218"/>
      <c r="AV12" s="1747"/>
      <c r="AW12" s="1747"/>
      <c r="AX12" s="2412"/>
      <c r="AY12" s="2412"/>
      <c r="AZ12" s="1747"/>
      <c r="BA12" s="1747"/>
      <c r="BB12" s="1936">
        <v>1</v>
      </c>
      <c r="BC12" s="2293"/>
      <c r="BD12" s="1938"/>
      <c r="BE12" s="2463" t="s">
        <v>506</v>
      </c>
      <c r="BF12" s="1924"/>
      <c r="BJ12" s="1829"/>
      <c r="BK12" s="1829"/>
      <c r="BL12" s="1829"/>
    </row>
    <row r="13" spans="2:64" s="1735" customFormat="1" ht="6.75" customHeight="1">
      <c r="B13" s="2057"/>
      <c r="C13" s="2057"/>
      <c r="D13" s="2057"/>
      <c r="E13" s="2057"/>
      <c r="F13" s="2057"/>
      <c r="G13" s="2057"/>
      <c r="H13" s="2057"/>
      <c r="I13" s="2057"/>
      <c r="J13" s="2057"/>
      <c r="K13" s="2057"/>
      <c r="L13" s="2057"/>
      <c r="M13" s="2057"/>
      <c r="N13" s="2057"/>
      <c r="O13" s="2057"/>
      <c r="P13" s="2057"/>
      <c r="Q13" s="2057"/>
      <c r="R13" s="2057"/>
      <c r="S13" s="2057"/>
      <c r="T13" s="2057"/>
      <c r="U13" s="2057"/>
      <c r="V13" s="2057"/>
      <c r="Z13" s="1796"/>
      <c r="AA13" s="2208"/>
      <c r="AB13" s="2208"/>
      <c r="AC13" s="1796"/>
      <c r="AD13" s="1925"/>
      <c r="AE13" s="1925"/>
      <c r="AF13" s="2210"/>
      <c r="AG13" s="1924"/>
      <c r="AH13" s="1924"/>
      <c r="AI13" s="1924"/>
      <c r="AJ13" s="1924"/>
      <c r="AK13" s="1924"/>
      <c r="AL13" s="1924"/>
      <c r="AM13" s="1924"/>
      <c r="AN13" s="1924"/>
      <c r="AO13" s="2056"/>
      <c r="AP13" s="2056"/>
      <c r="AQ13" s="2056"/>
      <c r="AR13" s="1924"/>
      <c r="AS13" s="2218"/>
      <c r="AT13" s="2218"/>
      <c r="AU13" s="2218"/>
      <c r="AV13" s="1747"/>
      <c r="AW13" s="1747"/>
      <c r="AX13" s="2412"/>
      <c r="AY13" s="2412"/>
      <c r="AZ13" s="1747"/>
      <c r="BA13" s="1747"/>
      <c r="BB13" s="1748"/>
      <c r="BC13" s="1748"/>
      <c r="BD13" s="1748"/>
      <c r="BE13" s="2462"/>
      <c r="BF13" s="1924"/>
      <c r="BJ13" s="1829"/>
      <c r="BK13" s="1829"/>
      <c r="BL13" s="1829"/>
    </row>
    <row r="14" spans="2:64" s="1735" customFormat="1" ht="21">
      <c r="B14" s="2057"/>
      <c r="C14" s="2057"/>
      <c r="D14" s="2057"/>
      <c r="E14" s="2057"/>
      <c r="F14" s="2057"/>
      <c r="G14" s="2057"/>
      <c r="H14" s="2057"/>
      <c r="I14" s="2057"/>
      <c r="J14" s="2057"/>
      <c r="K14" s="2057"/>
      <c r="L14" s="2057"/>
      <c r="M14" s="2057"/>
      <c r="N14" s="2057"/>
      <c r="O14" s="2057"/>
      <c r="P14" s="2057"/>
      <c r="Q14" s="2057"/>
      <c r="R14" s="2057"/>
      <c r="S14" s="2057"/>
      <c r="T14" s="2057"/>
      <c r="U14" s="2057"/>
      <c r="V14" s="2057"/>
      <c r="Z14" s="1749"/>
      <c r="AA14" s="2207"/>
      <c r="AB14" s="2207"/>
      <c r="AC14" s="1749"/>
      <c r="AD14" s="1748"/>
      <c r="AE14" s="1748"/>
      <c r="AF14" s="2210"/>
      <c r="AG14" s="1924"/>
      <c r="AH14" s="1924"/>
      <c r="AI14" s="1924"/>
      <c r="AJ14" s="1924"/>
      <c r="AK14" s="1924"/>
      <c r="AL14" s="1924"/>
      <c r="AM14" s="1924"/>
      <c r="AN14" s="1924"/>
      <c r="AO14" s="1932"/>
      <c r="AP14" s="1932"/>
      <c r="AQ14" s="1932"/>
      <c r="AR14" s="1924"/>
      <c r="AS14" s="2218"/>
      <c r="AT14" s="1982" t="s">
        <v>974</v>
      </c>
      <c r="AU14" s="2223">
        <v>0.39583333333333331</v>
      </c>
      <c r="AV14" s="2227"/>
      <c r="AW14" s="2232"/>
      <c r="AX14" s="1748" t="s">
        <v>363</v>
      </c>
      <c r="AY14" s="2223">
        <v>0.6875</v>
      </c>
      <c r="AZ14" s="2227"/>
      <c r="BA14" s="2232"/>
      <c r="BB14" s="1926" t="s">
        <v>483</v>
      </c>
      <c r="BC14" s="2457">
        <f>(AY14-AU14)*24</f>
        <v>7</v>
      </c>
      <c r="BD14" s="2461"/>
      <c r="BE14" s="1736" t="s">
        <v>977</v>
      </c>
      <c r="BF14" s="1748"/>
      <c r="BJ14" s="1829"/>
      <c r="BK14" s="1829"/>
      <c r="BL14" s="1829"/>
    </row>
    <row r="15" spans="2:64" s="1735" customFormat="1" ht="6.75" customHeight="1">
      <c r="C15" s="1935"/>
      <c r="D15" s="1935"/>
      <c r="E15" s="1935"/>
      <c r="F15" s="1935"/>
      <c r="G15" s="2071"/>
      <c r="H15" s="2071"/>
      <c r="I15" s="1926"/>
      <c r="J15" s="1748"/>
      <c r="K15" s="1925"/>
      <c r="L15" s="1747"/>
      <c r="M15" s="1747"/>
      <c r="N15" s="1748"/>
      <c r="O15" s="1747"/>
      <c r="P15" s="2071"/>
      <c r="Q15" s="1925"/>
      <c r="R15" s="1747"/>
      <c r="S15" s="1747"/>
      <c r="T15" s="1747"/>
      <c r="U15" s="1747"/>
      <c r="V15" s="2071"/>
      <c r="W15" s="1926"/>
      <c r="X15" s="1748"/>
      <c r="Y15" s="1748"/>
      <c r="Z15" s="1736"/>
      <c r="AA15" s="1748"/>
      <c r="AB15" s="1926"/>
      <c r="AC15" s="1748"/>
      <c r="AD15" s="1925"/>
      <c r="AE15" s="1747"/>
      <c r="AF15" s="2210"/>
      <c r="AG15" s="2209"/>
      <c r="AH15" s="2211"/>
      <c r="AI15" s="2210"/>
      <c r="AJ15" s="2211"/>
      <c r="AK15" s="2210"/>
      <c r="AL15" s="2210"/>
      <c r="AM15" s="2210"/>
      <c r="AN15" s="2210"/>
      <c r="AQ15" s="1907"/>
      <c r="AR15" s="1907"/>
      <c r="AS15" s="1907"/>
      <c r="AT15" s="1907"/>
      <c r="AU15" s="1907"/>
      <c r="AV15" s="2210"/>
      <c r="AW15" s="2210"/>
      <c r="AX15" s="2413"/>
      <c r="AY15" s="2413"/>
      <c r="AZ15" s="2210"/>
      <c r="BA15" s="2210"/>
      <c r="BB15" s="2209"/>
      <c r="BC15" s="2209"/>
      <c r="BD15" s="2209"/>
      <c r="BE15" s="2464"/>
      <c r="BJ15" s="1829"/>
      <c r="BK15" s="1829"/>
      <c r="BL15" s="1829"/>
    </row>
    <row r="16" spans="2:64" ht="8.4" customHeight="1">
      <c r="C16" s="1750"/>
      <c r="D16" s="1750"/>
      <c r="E16" s="1750"/>
      <c r="F16" s="1750"/>
      <c r="G16" s="1750"/>
      <c r="X16" s="1750"/>
      <c r="AN16" s="1750"/>
      <c r="BE16" s="2465"/>
      <c r="BF16" s="2465"/>
      <c r="BG16" s="2465"/>
    </row>
    <row r="17" spans="2:58" ht="20.25" customHeight="1">
      <c r="B17" s="2313" t="s">
        <v>504</v>
      </c>
      <c r="C17" s="2325" t="s">
        <v>519</v>
      </c>
      <c r="D17" s="2333"/>
      <c r="E17" s="2336"/>
      <c r="F17" s="2336"/>
      <c r="G17" s="2340" t="s">
        <v>707</v>
      </c>
      <c r="H17" s="2346" t="s">
        <v>417</v>
      </c>
      <c r="I17" s="2333"/>
      <c r="J17" s="2333"/>
      <c r="K17" s="2336"/>
      <c r="L17" s="2346" t="s">
        <v>959</v>
      </c>
      <c r="M17" s="2333"/>
      <c r="N17" s="2333"/>
      <c r="O17" s="2356"/>
      <c r="P17" s="2359"/>
      <c r="Q17" s="2368"/>
      <c r="R17" s="2376"/>
      <c r="S17" s="2180" t="s">
        <v>967</v>
      </c>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233"/>
      <c r="AX17" s="2414" t="str">
        <f>IF(BB3="４週","(11) 1～4週目の勤務時間数合計","(11) 1か月の勤務時間数   合計")</f>
        <v>(11) 1～4週目の勤務時間数合計</v>
      </c>
      <c r="AY17" s="2425"/>
      <c r="AZ17" s="2435" t="s">
        <v>412</v>
      </c>
      <c r="BA17" s="2443"/>
      <c r="BB17" s="2453" t="s">
        <v>976</v>
      </c>
      <c r="BC17" s="2106"/>
      <c r="BD17" s="2106"/>
      <c r="BE17" s="2106"/>
      <c r="BF17" s="2466"/>
    </row>
    <row r="18" spans="2:58" ht="20.25" customHeight="1">
      <c r="B18" s="2314"/>
      <c r="C18" s="2326"/>
      <c r="D18" s="2334"/>
      <c r="E18" s="2337"/>
      <c r="F18" s="2337"/>
      <c r="G18" s="2341"/>
      <c r="H18" s="2347"/>
      <c r="I18" s="2334"/>
      <c r="J18" s="2334"/>
      <c r="K18" s="2337"/>
      <c r="L18" s="2347"/>
      <c r="M18" s="2334"/>
      <c r="N18" s="2334"/>
      <c r="O18" s="2357"/>
      <c r="P18" s="2360"/>
      <c r="Q18" s="2369"/>
      <c r="R18" s="2377"/>
      <c r="S18" s="2388" t="s">
        <v>775</v>
      </c>
      <c r="T18" s="2394"/>
      <c r="U18" s="2394"/>
      <c r="V18" s="2394"/>
      <c r="W18" s="2394"/>
      <c r="X18" s="2394"/>
      <c r="Y18" s="2400"/>
      <c r="Z18" s="2388" t="s">
        <v>784</v>
      </c>
      <c r="AA18" s="2394"/>
      <c r="AB18" s="2394"/>
      <c r="AC18" s="2394"/>
      <c r="AD18" s="2394"/>
      <c r="AE18" s="2394"/>
      <c r="AF18" s="2400"/>
      <c r="AG18" s="2388" t="s">
        <v>789</v>
      </c>
      <c r="AH18" s="2394"/>
      <c r="AI18" s="2394"/>
      <c r="AJ18" s="2394"/>
      <c r="AK18" s="2394"/>
      <c r="AL18" s="2394"/>
      <c r="AM18" s="2400"/>
      <c r="AN18" s="2388" t="s">
        <v>551</v>
      </c>
      <c r="AO18" s="2394"/>
      <c r="AP18" s="2394"/>
      <c r="AQ18" s="2394"/>
      <c r="AR18" s="2394"/>
      <c r="AS18" s="2394"/>
      <c r="AT18" s="2400"/>
      <c r="AU18" s="2409" t="s">
        <v>71</v>
      </c>
      <c r="AV18" s="2410"/>
      <c r="AW18" s="2411"/>
      <c r="AX18" s="2415"/>
      <c r="AY18" s="2426"/>
      <c r="AZ18" s="2436"/>
      <c r="BA18" s="2444"/>
      <c r="BB18" s="2322"/>
      <c r="BC18" s="2107"/>
      <c r="BD18" s="2107"/>
      <c r="BE18" s="2107"/>
      <c r="BF18" s="2352"/>
    </row>
    <row r="19" spans="2:58" ht="20.25" customHeight="1">
      <c r="B19" s="2314"/>
      <c r="C19" s="2326"/>
      <c r="D19" s="2334"/>
      <c r="E19" s="2337"/>
      <c r="F19" s="2337"/>
      <c r="G19" s="2341"/>
      <c r="H19" s="2347"/>
      <c r="I19" s="2334"/>
      <c r="J19" s="2334"/>
      <c r="K19" s="2337"/>
      <c r="L19" s="2347"/>
      <c r="M19" s="2334"/>
      <c r="N19" s="2334"/>
      <c r="O19" s="2357"/>
      <c r="P19" s="2360"/>
      <c r="Q19" s="2369"/>
      <c r="R19" s="2377"/>
      <c r="S19" s="2389">
        <v>1</v>
      </c>
      <c r="T19" s="2395">
        <v>2</v>
      </c>
      <c r="U19" s="2395">
        <v>3</v>
      </c>
      <c r="V19" s="2395">
        <v>4</v>
      </c>
      <c r="W19" s="2395">
        <v>5</v>
      </c>
      <c r="X19" s="2395">
        <v>6</v>
      </c>
      <c r="Y19" s="2401">
        <v>7</v>
      </c>
      <c r="Z19" s="2389">
        <v>8</v>
      </c>
      <c r="AA19" s="2395">
        <v>9</v>
      </c>
      <c r="AB19" s="2395">
        <v>10</v>
      </c>
      <c r="AC19" s="2395">
        <v>11</v>
      </c>
      <c r="AD19" s="2395">
        <v>12</v>
      </c>
      <c r="AE19" s="2395">
        <v>13</v>
      </c>
      <c r="AF19" s="2401">
        <v>14</v>
      </c>
      <c r="AG19" s="2407">
        <v>15</v>
      </c>
      <c r="AH19" s="2395">
        <v>16</v>
      </c>
      <c r="AI19" s="2395">
        <v>17</v>
      </c>
      <c r="AJ19" s="2395">
        <v>18</v>
      </c>
      <c r="AK19" s="2395">
        <v>19</v>
      </c>
      <c r="AL19" s="2395">
        <v>20</v>
      </c>
      <c r="AM19" s="2401">
        <v>21</v>
      </c>
      <c r="AN19" s="2389">
        <v>22</v>
      </c>
      <c r="AO19" s="2395">
        <v>23</v>
      </c>
      <c r="AP19" s="2395">
        <v>24</v>
      </c>
      <c r="AQ19" s="2395">
        <v>25</v>
      </c>
      <c r="AR19" s="2395">
        <v>26</v>
      </c>
      <c r="AS19" s="2395">
        <v>27</v>
      </c>
      <c r="AT19" s="2401">
        <v>28</v>
      </c>
      <c r="AU19" s="2389" t="str">
        <f>IF($BB$3="暦月",IF(DAY(DATE($AC$2,$AG$2,29))=29,29,""),"")</f>
        <v/>
      </c>
      <c r="AV19" s="2395" t="str">
        <f>IF($BB$3="暦月",IF(DAY(DATE($AC$2,$AG$2,30))=30,30,""),"")</f>
        <v/>
      </c>
      <c r="AW19" s="2401" t="str">
        <f>IF($BB$3="暦月",IF(DAY(DATE($AC$2,$AG$2,31))=31,31,""),"")</f>
        <v/>
      </c>
      <c r="AX19" s="2415"/>
      <c r="AY19" s="2426"/>
      <c r="AZ19" s="2436"/>
      <c r="BA19" s="2444"/>
      <c r="BB19" s="2322"/>
      <c r="BC19" s="2107"/>
      <c r="BD19" s="2107"/>
      <c r="BE19" s="2107"/>
      <c r="BF19" s="2352"/>
    </row>
    <row r="20" spans="2:58" ht="20.25" hidden="1" customHeight="1">
      <c r="B20" s="2314"/>
      <c r="C20" s="2326"/>
      <c r="D20" s="2334"/>
      <c r="E20" s="2337"/>
      <c r="F20" s="2337"/>
      <c r="G20" s="2341"/>
      <c r="H20" s="2347"/>
      <c r="I20" s="2334"/>
      <c r="J20" s="2334"/>
      <c r="K20" s="2337"/>
      <c r="L20" s="2347"/>
      <c r="M20" s="2334"/>
      <c r="N20" s="2334"/>
      <c r="O20" s="2357"/>
      <c r="P20" s="2360"/>
      <c r="Q20" s="2369"/>
      <c r="R20" s="2377"/>
      <c r="S20" s="2389">
        <f>WEEKDAY(DATE($AC$2,$AG$2,1))</f>
        <v>2</v>
      </c>
      <c r="T20" s="2395">
        <f>WEEKDAY(DATE($AC$2,$AG$2,2))</f>
        <v>3</v>
      </c>
      <c r="U20" s="2395">
        <f>WEEKDAY(DATE($AC$2,$AG$2,3))</f>
        <v>4</v>
      </c>
      <c r="V20" s="2395">
        <f>WEEKDAY(DATE($AC$2,$AG$2,4))</f>
        <v>5</v>
      </c>
      <c r="W20" s="2395">
        <f>WEEKDAY(DATE($AC$2,$AG$2,5))</f>
        <v>6</v>
      </c>
      <c r="X20" s="2395">
        <f>WEEKDAY(DATE($AC$2,$AG$2,6))</f>
        <v>7</v>
      </c>
      <c r="Y20" s="2401">
        <f>WEEKDAY(DATE($AC$2,$AG$2,7))</f>
        <v>1</v>
      </c>
      <c r="Z20" s="2389">
        <f>WEEKDAY(DATE($AC$2,$AG$2,8))</f>
        <v>2</v>
      </c>
      <c r="AA20" s="2395">
        <f>WEEKDAY(DATE($AC$2,$AG$2,9))</f>
        <v>3</v>
      </c>
      <c r="AB20" s="2395">
        <f>WEEKDAY(DATE($AC$2,$AG$2,10))</f>
        <v>4</v>
      </c>
      <c r="AC20" s="2395">
        <f>WEEKDAY(DATE($AC$2,$AG$2,11))</f>
        <v>5</v>
      </c>
      <c r="AD20" s="2395">
        <f>WEEKDAY(DATE($AC$2,$AG$2,12))</f>
        <v>6</v>
      </c>
      <c r="AE20" s="2395">
        <f>WEEKDAY(DATE($AC$2,$AG$2,13))</f>
        <v>7</v>
      </c>
      <c r="AF20" s="2401">
        <f>WEEKDAY(DATE($AC$2,$AG$2,14))</f>
        <v>1</v>
      </c>
      <c r="AG20" s="2389">
        <f>WEEKDAY(DATE($AC$2,$AG$2,15))</f>
        <v>2</v>
      </c>
      <c r="AH20" s="2395">
        <f>WEEKDAY(DATE($AC$2,$AG$2,16))</f>
        <v>3</v>
      </c>
      <c r="AI20" s="2395">
        <f>WEEKDAY(DATE($AC$2,$AG$2,17))</f>
        <v>4</v>
      </c>
      <c r="AJ20" s="2395">
        <f>WEEKDAY(DATE($AC$2,$AG$2,18))</f>
        <v>5</v>
      </c>
      <c r="AK20" s="2395">
        <f>WEEKDAY(DATE($AC$2,$AG$2,19))</f>
        <v>6</v>
      </c>
      <c r="AL20" s="2395">
        <f>WEEKDAY(DATE($AC$2,$AG$2,20))</f>
        <v>7</v>
      </c>
      <c r="AM20" s="2401">
        <f>WEEKDAY(DATE($AC$2,$AG$2,21))</f>
        <v>1</v>
      </c>
      <c r="AN20" s="2389">
        <f>WEEKDAY(DATE($AC$2,$AG$2,22))</f>
        <v>2</v>
      </c>
      <c r="AO20" s="2395">
        <f>WEEKDAY(DATE($AC$2,$AG$2,23))</f>
        <v>3</v>
      </c>
      <c r="AP20" s="2395">
        <f>WEEKDAY(DATE($AC$2,$AG$2,24))</f>
        <v>4</v>
      </c>
      <c r="AQ20" s="2395">
        <f>WEEKDAY(DATE($AC$2,$AG$2,25))</f>
        <v>5</v>
      </c>
      <c r="AR20" s="2395">
        <f>WEEKDAY(DATE($AC$2,$AG$2,26))</f>
        <v>6</v>
      </c>
      <c r="AS20" s="2395">
        <f>WEEKDAY(DATE($AC$2,$AG$2,27))</f>
        <v>7</v>
      </c>
      <c r="AT20" s="2401">
        <f>WEEKDAY(DATE($AC$2,$AG$2,28))</f>
        <v>1</v>
      </c>
      <c r="AU20" s="2389">
        <f>IF(AU19=29,WEEKDAY(DATE($AC$2,$AG$2,29)),0)</f>
        <v>0</v>
      </c>
      <c r="AV20" s="2395">
        <f>IF(AV19=30,WEEKDAY(DATE($AC$2,$AG$2,30)),0)</f>
        <v>0</v>
      </c>
      <c r="AW20" s="2401">
        <f>IF(AW19=31,WEEKDAY(DATE($AC$2,$AG$2,31)),0)</f>
        <v>0</v>
      </c>
      <c r="AX20" s="2415"/>
      <c r="AY20" s="2426"/>
      <c r="AZ20" s="2436"/>
      <c r="BA20" s="2444"/>
      <c r="BB20" s="2322"/>
      <c r="BC20" s="2107"/>
      <c r="BD20" s="2107"/>
      <c r="BE20" s="2107"/>
      <c r="BF20" s="2352"/>
    </row>
    <row r="21" spans="2:58" ht="22.5" customHeight="1">
      <c r="B21" s="2315"/>
      <c r="C21" s="2327"/>
      <c r="D21" s="2335"/>
      <c r="E21" s="2338"/>
      <c r="F21" s="2338"/>
      <c r="G21" s="2342"/>
      <c r="H21" s="2348"/>
      <c r="I21" s="2335"/>
      <c r="J21" s="2335"/>
      <c r="K21" s="2338"/>
      <c r="L21" s="2348"/>
      <c r="M21" s="2335"/>
      <c r="N21" s="2335"/>
      <c r="O21" s="2358"/>
      <c r="P21" s="2361"/>
      <c r="Q21" s="2370"/>
      <c r="R21" s="2378"/>
      <c r="S21" s="2390" t="str">
        <f t="shared" ref="S21:AT21" si="0">IF(S20=1,"日",IF(S20=2,"月",IF(S20=3,"火",IF(S20=4,"水",IF(S20=5,"木",IF(S20=6,"金","土"))))))</f>
        <v>月</v>
      </c>
      <c r="T21" s="2396" t="str">
        <f t="shared" si="0"/>
        <v>火</v>
      </c>
      <c r="U21" s="2396" t="str">
        <f t="shared" si="0"/>
        <v>水</v>
      </c>
      <c r="V21" s="2396" t="str">
        <f t="shared" si="0"/>
        <v>木</v>
      </c>
      <c r="W21" s="2396" t="str">
        <f t="shared" si="0"/>
        <v>金</v>
      </c>
      <c r="X21" s="2396" t="str">
        <f t="shared" si="0"/>
        <v>土</v>
      </c>
      <c r="Y21" s="2402" t="str">
        <f t="shared" si="0"/>
        <v>日</v>
      </c>
      <c r="Z21" s="2390" t="str">
        <f t="shared" si="0"/>
        <v>月</v>
      </c>
      <c r="AA21" s="2396" t="str">
        <f t="shared" si="0"/>
        <v>火</v>
      </c>
      <c r="AB21" s="2396" t="str">
        <f t="shared" si="0"/>
        <v>水</v>
      </c>
      <c r="AC21" s="2396" t="str">
        <f t="shared" si="0"/>
        <v>木</v>
      </c>
      <c r="AD21" s="2396" t="str">
        <f t="shared" si="0"/>
        <v>金</v>
      </c>
      <c r="AE21" s="2396" t="str">
        <f t="shared" si="0"/>
        <v>土</v>
      </c>
      <c r="AF21" s="2402" t="str">
        <f t="shared" si="0"/>
        <v>日</v>
      </c>
      <c r="AG21" s="2390" t="str">
        <f t="shared" si="0"/>
        <v>月</v>
      </c>
      <c r="AH21" s="2396" t="str">
        <f t="shared" si="0"/>
        <v>火</v>
      </c>
      <c r="AI21" s="2396" t="str">
        <f t="shared" si="0"/>
        <v>水</v>
      </c>
      <c r="AJ21" s="2396" t="str">
        <f t="shared" si="0"/>
        <v>木</v>
      </c>
      <c r="AK21" s="2396" t="str">
        <f t="shared" si="0"/>
        <v>金</v>
      </c>
      <c r="AL21" s="2396" t="str">
        <f t="shared" si="0"/>
        <v>土</v>
      </c>
      <c r="AM21" s="2402" t="str">
        <f t="shared" si="0"/>
        <v>日</v>
      </c>
      <c r="AN21" s="2390" t="str">
        <f t="shared" si="0"/>
        <v>月</v>
      </c>
      <c r="AO21" s="2396" t="str">
        <f t="shared" si="0"/>
        <v>火</v>
      </c>
      <c r="AP21" s="2396" t="str">
        <f t="shared" si="0"/>
        <v>水</v>
      </c>
      <c r="AQ21" s="2396" t="str">
        <f t="shared" si="0"/>
        <v>木</v>
      </c>
      <c r="AR21" s="2396" t="str">
        <f t="shared" si="0"/>
        <v>金</v>
      </c>
      <c r="AS21" s="2396" t="str">
        <f t="shared" si="0"/>
        <v>土</v>
      </c>
      <c r="AT21" s="2402" t="str">
        <f t="shared" si="0"/>
        <v>日</v>
      </c>
      <c r="AU21" s="2396" t="str">
        <f>IF(AU20=1,"日",IF(AU20=2,"月",IF(AU20=3,"火",IF(AU20=4,"水",IF(AU20=5,"木",IF(AU20=6,"金",IF(AU20=0,"","土")))))))</f>
        <v/>
      </c>
      <c r="AV21" s="2396" t="str">
        <f>IF(AV20=1,"日",IF(AV20=2,"月",IF(AV20=3,"火",IF(AV20=4,"水",IF(AV20=5,"木",IF(AV20=6,"金",IF(AV20=0,"","土")))))))</f>
        <v/>
      </c>
      <c r="AW21" s="2396" t="str">
        <f>IF(AW20=1,"日",IF(AW20=2,"月",IF(AW20=3,"火",IF(AW20=4,"水",IF(AW20=5,"木",IF(AW20=6,"金",IF(AW20=0,"","土")))))))</f>
        <v/>
      </c>
      <c r="AX21" s="2416"/>
      <c r="AY21" s="2427"/>
      <c r="AZ21" s="2437"/>
      <c r="BA21" s="2445"/>
      <c r="BB21" s="2323"/>
      <c r="BC21" s="2330"/>
      <c r="BD21" s="2330"/>
      <c r="BE21" s="2330"/>
      <c r="BF21" s="2353"/>
    </row>
    <row r="22" spans="2:58" ht="20.25" customHeight="1">
      <c r="B22" s="2316">
        <v>1</v>
      </c>
      <c r="C22" s="2072" t="s">
        <v>800</v>
      </c>
      <c r="D22" s="2085"/>
      <c r="E22" s="2089"/>
      <c r="F22" s="1800"/>
      <c r="G22" s="2102" t="s">
        <v>751</v>
      </c>
      <c r="H22" s="2112" t="s">
        <v>806</v>
      </c>
      <c r="I22" s="2120"/>
      <c r="J22" s="2120"/>
      <c r="K22" s="2123"/>
      <c r="L22" s="2131" t="s">
        <v>478</v>
      </c>
      <c r="M22" s="2140"/>
      <c r="N22" s="2140"/>
      <c r="O22" s="2149"/>
      <c r="P22" s="2362" t="s">
        <v>964</v>
      </c>
      <c r="Q22" s="2371"/>
      <c r="R22" s="2379"/>
      <c r="S22" s="1886" t="s">
        <v>835</v>
      </c>
      <c r="T22" s="1898" t="s">
        <v>835</v>
      </c>
      <c r="U22" s="1898"/>
      <c r="V22" s="1898" t="s">
        <v>835</v>
      </c>
      <c r="W22" s="1898" t="s">
        <v>835</v>
      </c>
      <c r="X22" s="1898"/>
      <c r="Y22" s="1913" t="s">
        <v>835</v>
      </c>
      <c r="Z22" s="1886" t="s">
        <v>835</v>
      </c>
      <c r="AA22" s="1898" t="s">
        <v>835</v>
      </c>
      <c r="AB22" s="1898"/>
      <c r="AC22" s="1898" t="s">
        <v>835</v>
      </c>
      <c r="AD22" s="1898" t="s">
        <v>835</v>
      </c>
      <c r="AE22" s="1898"/>
      <c r="AF22" s="1913" t="s">
        <v>835</v>
      </c>
      <c r="AG22" s="1886" t="s">
        <v>835</v>
      </c>
      <c r="AH22" s="1898" t="s">
        <v>835</v>
      </c>
      <c r="AI22" s="1898"/>
      <c r="AJ22" s="1898" t="s">
        <v>835</v>
      </c>
      <c r="AK22" s="1898" t="s">
        <v>835</v>
      </c>
      <c r="AL22" s="1898"/>
      <c r="AM22" s="1913" t="s">
        <v>835</v>
      </c>
      <c r="AN22" s="1886" t="s">
        <v>835</v>
      </c>
      <c r="AO22" s="1898" t="s">
        <v>835</v>
      </c>
      <c r="AP22" s="1898"/>
      <c r="AQ22" s="1898" t="s">
        <v>835</v>
      </c>
      <c r="AR22" s="1898" t="s">
        <v>835</v>
      </c>
      <c r="AS22" s="1898"/>
      <c r="AT22" s="1913" t="s">
        <v>835</v>
      </c>
      <c r="AU22" s="1886"/>
      <c r="AV22" s="1898"/>
      <c r="AW22" s="1898"/>
      <c r="AX22" s="2417"/>
      <c r="AY22" s="2428"/>
      <c r="AZ22" s="2438"/>
      <c r="BA22" s="2446"/>
      <c r="BB22" s="1970"/>
      <c r="BC22" s="1975"/>
      <c r="BD22" s="1975"/>
      <c r="BE22" s="1975"/>
      <c r="BF22" s="1986"/>
    </row>
    <row r="23" spans="2:58" ht="20.25" customHeight="1">
      <c r="B23" s="2317"/>
      <c r="C23" s="2073"/>
      <c r="D23" s="2086"/>
      <c r="E23" s="2090"/>
      <c r="F23" s="1801"/>
      <c r="G23" s="2103"/>
      <c r="H23" s="2113"/>
      <c r="I23" s="2121"/>
      <c r="J23" s="2121"/>
      <c r="K23" s="2124"/>
      <c r="L23" s="2132"/>
      <c r="M23" s="2141"/>
      <c r="N23" s="2141"/>
      <c r="O23" s="2150"/>
      <c r="P23" s="2363" t="s">
        <v>546</v>
      </c>
      <c r="Q23" s="2372"/>
      <c r="R23" s="2380"/>
      <c r="S23" s="2391" t="e">
        <f>IF(S22="","",VLOOKUP(S22,#REF!,9,FALSE))</f>
        <v>#REF!</v>
      </c>
      <c r="T23" s="2397" t="e">
        <f>IF(T22="","",VLOOKUP(T22,#REF!,9,FALSE))</f>
        <v>#REF!</v>
      </c>
      <c r="U23" s="2397" t="str">
        <f>IF(U22="","",VLOOKUP(U22,#REF!,9,FALSE))</f>
        <v/>
      </c>
      <c r="V23" s="2397" t="e">
        <f>IF(V22="","",VLOOKUP(V22,#REF!,9,FALSE))</f>
        <v>#REF!</v>
      </c>
      <c r="W23" s="2397" t="e">
        <f>IF(W22="","",VLOOKUP(W22,#REF!,9,FALSE))</f>
        <v>#REF!</v>
      </c>
      <c r="X23" s="2397" t="str">
        <f>IF(X22="","",VLOOKUP(X22,#REF!,9,FALSE))</f>
        <v/>
      </c>
      <c r="Y23" s="2403" t="e">
        <f>IF(Y22="","",VLOOKUP(Y22,#REF!,9,FALSE))</f>
        <v>#REF!</v>
      </c>
      <c r="Z23" s="2391" t="e">
        <f>IF(Z22="","",VLOOKUP(Z22,#REF!,9,FALSE))</f>
        <v>#REF!</v>
      </c>
      <c r="AA23" s="2397" t="e">
        <f>IF(AA22="","",VLOOKUP(AA22,#REF!,9,FALSE))</f>
        <v>#REF!</v>
      </c>
      <c r="AB23" s="2397" t="str">
        <f>IF(AB22="","",VLOOKUP(AB22,#REF!,9,FALSE))</f>
        <v/>
      </c>
      <c r="AC23" s="2397" t="e">
        <f>IF(AC22="","",VLOOKUP(AC22,#REF!,9,FALSE))</f>
        <v>#REF!</v>
      </c>
      <c r="AD23" s="2397" t="e">
        <f>IF(AD22="","",VLOOKUP(AD22,#REF!,9,FALSE))</f>
        <v>#REF!</v>
      </c>
      <c r="AE23" s="2397" t="str">
        <f>IF(AE22="","",VLOOKUP(AE22,#REF!,9,FALSE))</f>
        <v/>
      </c>
      <c r="AF23" s="2403" t="e">
        <f>IF(AF22="","",VLOOKUP(AF22,#REF!,9,FALSE))</f>
        <v>#REF!</v>
      </c>
      <c r="AG23" s="2391" t="e">
        <f>IF(AG22="","",VLOOKUP(AG22,#REF!,9,FALSE))</f>
        <v>#REF!</v>
      </c>
      <c r="AH23" s="2397" t="e">
        <f>IF(AH22="","",VLOOKUP(AH22,#REF!,9,FALSE))</f>
        <v>#REF!</v>
      </c>
      <c r="AI23" s="2397" t="str">
        <f>IF(AI22="","",VLOOKUP(AI22,#REF!,9,FALSE))</f>
        <v/>
      </c>
      <c r="AJ23" s="2397" t="e">
        <f>IF(AJ22="","",VLOOKUP(AJ22,#REF!,9,FALSE))</f>
        <v>#REF!</v>
      </c>
      <c r="AK23" s="2397" t="e">
        <f>IF(AK22="","",VLOOKUP(AK22,#REF!,9,FALSE))</f>
        <v>#REF!</v>
      </c>
      <c r="AL23" s="2397" t="str">
        <f>IF(AL22="","",VLOOKUP(AL22,#REF!,9,FALSE))</f>
        <v/>
      </c>
      <c r="AM23" s="2403" t="e">
        <f>IF(AM22="","",VLOOKUP(AM22,#REF!,9,FALSE))</f>
        <v>#REF!</v>
      </c>
      <c r="AN23" s="2391" t="e">
        <f>IF(AN22="","",VLOOKUP(AN22,#REF!,9,FALSE))</f>
        <v>#REF!</v>
      </c>
      <c r="AO23" s="2397" t="e">
        <f>IF(AO22="","",VLOOKUP(AO22,#REF!,9,FALSE))</f>
        <v>#REF!</v>
      </c>
      <c r="AP23" s="2397" t="str">
        <f>IF(AP22="","",VLOOKUP(AP22,#REF!,9,FALSE))</f>
        <v/>
      </c>
      <c r="AQ23" s="2397" t="e">
        <f>IF(AQ22="","",VLOOKUP(AQ22,#REF!,9,FALSE))</f>
        <v>#REF!</v>
      </c>
      <c r="AR23" s="2397" t="e">
        <f>IF(AR22="","",VLOOKUP(AR22,#REF!,9,FALSE))</f>
        <v>#REF!</v>
      </c>
      <c r="AS23" s="2397" t="str">
        <f>IF(AS22="","",VLOOKUP(AS22,#REF!,9,FALSE))</f>
        <v/>
      </c>
      <c r="AT23" s="2403" t="e">
        <f>IF(AT22="","",VLOOKUP(AT22,#REF!,9,FALSE))</f>
        <v>#REF!</v>
      </c>
      <c r="AU23" s="2391" t="str">
        <f>IF(AU22="","",VLOOKUP(AU22,#REF!,9,FALSE))</f>
        <v/>
      </c>
      <c r="AV23" s="2397" t="str">
        <f>IF(AV22="","",VLOOKUP(AV22,#REF!,9,FALSE))</f>
        <v/>
      </c>
      <c r="AW23" s="2397" t="str">
        <f>IF(AW22="","",VLOOKUP(AW22,#REF!,9,FALSE))</f>
        <v/>
      </c>
      <c r="AX23" s="2418" t="e">
        <f>IF($BB$3="４週",SUM(S23:AT23),IF($BB$3="暦月",SUM(S23:AW23),""))</f>
        <v>#REF!</v>
      </c>
      <c r="AY23" s="2429"/>
      <c r="AZ23" s="2439" t="e">
        <f>IF($BB$3="４週",AX23/4,IF($BB$3="暦月",'【記載例】地域密着型通所介護'!AX23/('【記載例】地域密着型通所介護'!$BB$8/7),""))</f>
        <v>#REF!</v>
      </c>
      <c r="BA23" s="2447"/>
      <c r="BB23" s="1971"/>
      <c r="BC23" s="1976"/>
      <c r="BD23" s="1976"/>
      <c r="BE23" s="1976"/>
      <c r="BF23" s="1987"/>
    </row>
    <row r="24" spans="2:58" ht="20.25" customHeight="1">
      <c r="B24" s="2317"/>
      <c r="C24" s="2074"/>
      <c r="D24" s="2087"/>
      <c r="E24" s="2091"/>
      <c r="F24" s="2094" t="str">
        <f>C22</f>
        <v>管理者</v>
      </c>
      <c r="G24" s="2103"/>
      <c r="H24" s="2113"/>
      <c r="I24" s="2121"/>
      <c r="J24" s="2121"/>
      <c r="K24" s="2124"/>
      <c r="L24" s="2132"/>
      <c r="M24" s="2141"/>
      <c r="N24" s="2141"/>
      <c r="O24" s="2150"/>
      <c r="P24" s="2364" t="s">
        <v>965</v>
      </c>
      <c r="Q24" s="2373"/>
      <c r="R24" s="2381"/>
      <c r="S24" s="2392" t="e">
        <f>IF(S22="","",VLOOKUP(S22,#REF!,19,FALSE))</f>
        <v>#REF!</v>
      </c>
      <c r="T24" s="2398" t="e">
        <f>IF(T22="","",VLOOKUP(T22,#REF!,19,FALSE))</f>
        <v>#REF!</v>
      </c>
      <c r="U24" s="2398" t="str">
        <f>IF(U22="","",VLOOKUP(U22,#REF!,19,FALSE))</f>
        <v/>
      </c>
      <c r="V24" s="2398" t="e">
        <f>IF(V22="","",VLOOKUP(V22,#REF!,19,FALSE))</f>
        <v>#REF!</v>
      </c>
      <c r="W24" s="2398" t="e">
        <f>IF(W22="","",VLOOKUP(W22,#REF!,19,FALSE))</f>
        <v>#REF!</v>
      </c>
      <c r="X24" s="2398" t="str">
        <f>IF(X22="","",VLOOKUP(X22,#REF!,19,FALSE))</f>
        <v/>
      </c>
      <c r="Y24" s="2404" t="e">
        <f>IF(Y22="","",VLOOKUP(Y22,#REF!,19,FALSE))</f>
        <v>#REF!</v>
      </c>
      <c r="Z24" s="2392" t="e">
        <f>IF(Z22="","",VLOOKUP(Z22,#REF!,19,FALSE))</f>
        <v>#REF!</v>
      </c>
      <c r="AA24" s="2398" t="e">
        <f>IF(AA22="","",VLOOKUP(AA22,#REF!,19,FALSE))</f>
        <v>#REF!</v>
      </c>
      <c r="AB24" s="2398" t="str">
        <f>IF(AB22="","",VLOOKUP(AB22,#REF!,19,FALSE))</f>
        <v/>
      </c>
      <c r="AC24" s="2398" t="e">
        <f>IF(AC22="","",VLOOKUP(AC22,#REF!,19,FALSE))</f>
        <v>#REF!</v>
      </c>
      <c r="AD24" s="2398" t="e">
        <f>IF(AD22="","",VLOOKUP(AD22,#REF!,19,FALSE))</f>
        <v>#REF!</v>
      </c>
      <c r="AE24" s="2398" t="str">
        <f>IF(AE22="","",VLOOKUP(AE22,#REF!,19,FALSE))</f>
        <v/>
      </c>
      <c r="AF24" s="2404" t="e">
        <f>IF(AF22="","",VLOOKUP(AF22,#REF!,19,FALSE))</f>
        <v>#REF!</v>
      </c>
      <c r="AG24" s="2392" t="e">
        <f>IF(AG22="","",VLOOKUP(AG22,#REF!,19,FALSE))</f>
        <v>#REF!</v>
      </c>
      <c r="AH24" s="2398" t="e">
        <f>IF(AH22="","",VLOOKUP(AH22,#REF!,19,FALSE))</f>
        <v>#REF!</v>
      </c>
      <c r="AI24" s="2398" t="str">
        <f>IF(AI22="","",VLOOKUP(AI22,#REF!,19,FALSE))</f>
        <v/>
      </c>
      <c r="AJ24" s="2398" t="e">
        <f>IF(AJ22="","",VLOOKUP(AJ22,#REF!,19,FALSE))</f>
        <v>#REF!</v>
      </c>
      <c r="AK24" s="2398" t="e">
        <f>IF(AK22="","",VLOOKUP(AK22,#REF!,19,FALSE))</f>
        <v>#REF!</v>
      </c>
      <c r="AL24" s="2398" t="str">
        <f>IF(AL22="","",VLOOKUP(AL22,#REF!,19,FALSE))</f>
        <v/>
      </c>
      <c r="AM24" s="2404" t="e">
        <f>IF(AM22="","",VLOOKUP(AM22,#REF!,19,FALSE))</f>
        <v>#REF!</v>
      </c>
      <c r="AN24" s="2392" t="e">
        <f>IF(AN22="","",VLOOKUP(AN22,#REF!,19,FALSE))</f>
        <v>#REF!</v>
      </c>
      <c r="AO24" s="2398" t="e">
        <f>IF(AO22="","",VLOOKUP(AO22,#REF!,19,FALSE))</f>
        <v>#REF!</v>
      </c>
      <c r="AP24" s="2398" t="str">
        <f>IF(AP22="","",VLOOKUP(AP22,#REF!,19,FALSE))</f>
        <v/>
      </c>
      <c r="AQ24" s="2398" t="e">
        <f>IF(AQ22="","",VLOOKUP(AQ22,#REF!,19,FALSE))</f>
        <v>#REF!</v>
      </c>
      <c r="AR24" s="2398" t="e">
        <f>IF(AR22="","",VLOOKUP(AR22,#REF!,19,FALSE))</f>
        <v>#REF!</v>
      </c>
      <c r="AS24" s="2398" t="str">
        <f>IF(AS22="","",VLOOKUP(AS22,#REF!,19,FALSE))</f>
        <v/>
      </c>
      <c r="AT24" s="2404" t="e">
        <f>IF(AT22="","",VLOOKUP(AT22,#REF!,19,FALSE))</f>
        <v>#REF!</v>
      </c>
      <c r="AU24" s="2392" t="str">
        <f>IF(AU22="","",VLOOKUP(AU22,#REF!,19,FALSE))</f>
        <v/>
      </c>
      <c r="AV24" s="2398" t="str">
        <f>IF(AV22="","",VLOOKUP(AV22,#REF!,19,FALSE))</f>
        <v/>
      </c>
      <c r="AW24" s="2398" t="str">
        <f>IF(AW22="","",VLOOKUP(AW22,#REF!,19,FALSE))</f>
        <v/>
      </c>
      <c r="AX24" s="2419" t="e">
        <f>IF($BB$3="４週",SUM(S24:AT24),IF($BB$3="暦月",SUM(S24:AW24),""))</f>
        <v>#REF!</v>
      </c>
      <c r="AY24" s="2430"/>
      <c r="AZ24" s="2440" t="e">
        <f>IF($BB$3="４週",AX24/4,IF($BB$3="暦月",'【記載例】地域密着型通所介護'!AX24/('【記載例】地域密着型通所介護'!$BB$8/7),""))</f>
        <v>#REF!</v>
      </c>
      <c r="BA24" s="2448"/>
      <c r="BB24" s="1973"/>
      <c r="BC24" s="1978"/>
      <c r="BD24" s="1978"/>
      <c r="BE24" s="1978"/>
      <c r="BF24" s="1989"/>
    </row>
    <row r="25" spans="2:58" ht="20.25" customHeight="1">
      <c r="B25" s="2317">
        <f>B22+1</f>
        <v>2</v>
      </c>
      <c r="C25" s="2075" t="s">
        <v>801</v>
      </c>
      <c r="D25" s="2088"/>
      <c r="E25" s="2092"/>
      <c r="F25" s="2095"/>
      <c r="G25" s="2095" t="s">
        <v>751</v>
      </c>
      <c r="H25" s="2114" t="s">
        <v>808</v>
      </c>
      <c r="I25" s="2121"/>
      <c r="J25" s="2121"/>
      <c r="K25" s="2124"/>
      <c r="L25" s="2133" t="s">
        <v>980</v>
      </c>
      <c r="M25" s="2142"/>
      <c r="N25" s="2142"/>
      <c r="O25" s="2151"/>
      <c r="P25" s="2365" t="s">
        <v>964</v>
      </c>
      <c r="Q25" s="2374"/>
      <c r="R25" s="2382"/>
      <c r="S25" s="1886"/>
      <c r="T25" s="1898" t="s">
        <v>835</v>
      </c>
      <c r="U25" s="1898" t="s">
        <v>835</v>
      </c>
      <c r="V25" s="1898" t="s">
        <v>835</v>
      </c>
      <c r="W25" s="1898" t="s">
        <v>835</v>
      </c>
      <c r="X25" s="1898" t="s">
        <v>835</v>
      </c>
      <c r="Y25" s="1913"/>
      <c r="Z25" s="1886"/>
      <c r="AA25" s="1898" t="s">
        <v>835</v>
      </c>
      <c r="AB25" s="1898" t="s">
        <v>835</v>
      </c>
      <c r="AC25" s="1898" t="s">
        <v>835</v>
      </c>
      <c r="AD25" s="1898" t="s">
        <v>835</v>
      </c>
      <c r="AE25" s="1898" t="s">
        <v>835</v>
      </c>
      <c r="AF25" s="1913"/>
      <c r="AG25" s="1886"/>
      <c r="AH25" s="1898" t="s">
        <v>835</v>
      </c>
      <c r="AI25" s="1898" t="s">
        <v>835</v>
      </c>
      <c r="AJ25" s="1898" t="s">
        <v>835</v>
      </c>
      <c r="AK25" s="1898" t="s">
        <v>835</v>
      </c>
      <c r="AL25" s="1898" t="s">
        <v>835</v>
      </c>
      <c r="AM25" s="1913"/>
      <c r="AN25" s="1886"/>
      <c r="AO25" s="1898" t="s">
        <v>835</v>
      </c>
      <c r="AP25" s="1898" t="s">
        <v>835</v>
      </c>
      <c r="AQ25" s="1898" t="s">
        <v>835</v>
      </c>
      <c r="AR25" s="1898" t="s">
        <v>835</v>
      </c>
      <c r="AS25" s="1898" t="s">
        <v>835</v>
      </c>
      <c r="AT25" s="1913"/>
      <c r="AU25" s="1886"/>
      <c r="AV25" s="1898"/>
      <c r="AW25" s="1898"/>
      <c r="AX25" s="2420"/>
      <c r="AY25" s="2431"/>
      <c r="AZ25" s="2441"/>
      <c r="BA25" s="2449"/>
      <c r="BB25" s="1972"/>
      <c r="BC25" s="1977"/>
      <c r="BD25" s="1977"/>
      <c r="BE25" s="1977"/>
      <c r="BF25" s="1988"/>
    </row>
    <row r="26" spans="2:58" ht="20.25" customHeight="1">
      <c r="B26" s="2317"/>
      <c r="C26" s="2073"/>
      <c r="D26" s="2086"/>
      <c r="E26" s="2090"/>
      <c r="F26" s="1801"/>
      <c r="G26" s="2103"/>
      <c r="H26" s="2113"/>
      <c r="I26" s="2121"/>
      <c r="J26" s="2121"/>
      <c r="K26" s="2124"/>
      <c r="L26" s="2132"/>
      <c r="M26" s="2141"/>
      <c r="N26" s="2141"/>
      <c r="O26" s="2150"/>
      <c r="P26" s="2363" t="s">
        <v>546</v>
      </c>
      <c r="Q26" s="2372"/>
      <c r="R26" s="2380"/>
      <c r="S26" s="2391" t="str">
        <f>IF(S25="","",VLOOKUP(S25,#REF!,9,FALSE))</f>
        <v/>
      </c>
      <c r="T26" s="2397" t="e">
        <f>IF(T25="","",VLOOKUP(T25,#REF!,9,FALSE))</f>
        <v>#REF!</v>
      </c>
      <c r="U26" s="2397" t="e">
        <f>IF(U25="","",VLOOKUP(U25,#REF!,9,FALSE))</f>
        <v>#REF!</v>
      </c>
      <c r="V26" s="2397" t="e">
        <f>IF(V25="","",VLOOKUP(V25,#REF!,9,FALSE))</f>
        <v>#REF!</v>
      </c>
      <c r="W26" s="2397" t="e">
        <f>IF(W25="","",VLOOKUP(W25,#REF!,9,FALSE))</f>
        <v>#REF!</v>
      </c>
      <c r="X26" s="2397" t="e">
        <f>IF(X25="","",VLOOKUP(X25,#REF!,9,FALSE))</f>
        <v>#REF!</v>
      </c>
      <c r="Y26" s="2403" t="str">
        <f>IF(Y25="","",VLOOKUP(Y25,#REF!,9,FALSE))</f>
        <v/>
      </c>
      <c r="Z26" s="2391" t="str">
        <f>IF(Z25="","",VLOOKUP(Z25,#REF!,9,FALSE))</f>
        <v/>
      </c>
      <c r="AA26" s="2397" t="e">
        <f>IF(AA25="","",VLOOKUP(AA25,#REF!,9,FALSE))</f>
        <v>#REF!</v>
      </c>
      <c r="AB26" s="2397" t="e">
        <f>IF(AB25="","",VLOOKUP(AB25,#REF!,9,FALSE))</f>
        <v>#REF!</v>
      </c>
      <c r="AC26" s="2397" t="e">
        <f>IF(AC25="","",VLOOKUP(AC25,#REF!,9,FALSE))</f>
        <v>#REF!</v>
      </c>
      <c r="AD26" s="2397" t="e">
        <f>IF(AD25="","",VLOOKUP(AD25,#REF!,9,FALSE))</f>
        <v>#REF!</v>
      </c>
      <c r="AE26" s="2397" t="e">
        <f>IF(AE25="","",VLOOKUP(AE25,#REF!,9,FALSE))</f>
        <v>#REF!</v>
      </c>
      <c r="AF26" s="2403" t="str">
        <f>IF(AF25="","",VLOOKUP(AF25,#REF!,9,FALSE))</f>
        <v/>
      </c>
      <c r="AG26" s="2391" t="str">
        <f>IF(AG25="","",VLOOKUP(AG25,#REF!,9,FALSE))</f>
        <v/>
      </c>
      <c r="AH26" s="2397" t="e">
        <f>IF(AH25="","",VLOOKUP(AH25,#REF!,9,FALSE))</f>
        <v>#REF!</v>
      </c>
      <c r="AI26" s="2397" t="e">
        <f>IF(AI25="","",VLOOKUP(AI25,#REF!,9,FALSE))</f>
        <v>#REF!</v>
      </c>
      <c r="AJ26" s="2397" t="e">
        <f>IF(AJ25="","",VLOOKUP(AJ25,#REF!,9,FALSE))</f>
        <v>#REF!</v>
      </c>
      <c r="AK26" s="2397" t="e">
        <f>IF(AK25="","",VLOOKUP(AK25,#REF!,9,FALSE))</f>
        <v>#REF!</v>
      </c>
      <c r="AL26" s="2397" t="e">
        <f>IF(AL25="","",VLOOKUP(AL25,#REF!,9,FALSE))</f>
        <v>#REF!</v>
      </c>
      <c r="AM26" s="2403" t="str">
        <f>IF(AM25="","",VLOOKUP(AM25,#REF!,9,FALSE))</f>
        <v/>
      </c>
      <c r="AN26" s="2391" t="str">
        <f>IF(AN25="","",VLOOKUP(AN25,#REF!,9,FALSE))</f>
        <v/>
      </c>
      <c r="AO26" s="2397" t="e">
        <f>IF(AO25="","",VLOOKUP(AO25,#REF!,9,FALSE))</f>
        <v>#REF!</v>
      </c>
      <c r="AP26" s="2397" t="e">
        <f>IF(AP25="","",VLOOKUP(AP25,#REF!,9,FALSE))</f>
        <v>#REF!</v>
      </c>
      <c r="AQ26" s="2397" t="e">
        <f>IF(AQ25="","",VLOOKUP(AQ25,#REF!,9,FALSE))</f>
        <v>#REF!</v>
      </c>
      <c r="AR26" s="2397" t="e">
        <f>IF(AR25="","",VLOOKUP(AR25,#REF!,9,FALSE))</f>
        <v>#REF!</v>
      </c>
      <c r="AS26" s="2397" t="e">
        <f>IF(AS25="","",VLOOKUP(AS25,#REF!,9,FALSE))</f>
        <v>#REF!</v>
      </c>
      <c r="AT26" s="2403" t="str">
        <f>IF(AT25="","",VLOOKUP(AT25,#REF!,9,FALSE))</f>
        <v/>
      </c>
      <c r="AU26" s="2391" t="str">
        <f>IF(AU25="","",VLOOKUP(AU25,#REF!,9,FALSE))</f>
        <v/>
      </c>
      <c r="AV26" s="2397" t="str">
        <f>IF(AV25="","",VLOOKUP(AV25,#REF!,9,FALSE))</f>
        <v/>
      </c>
      <c r="AW26" s="2397" t="str">
        <f>IF(AW25="","",VLOOKUP(AW25,#REF!,9,FALSE))</f>
        <v/>
      </c>
      <c r="AX26" s="2418" t="e">
        <f>IF($BB$3="４週",SUM(S26:AT26),IF($BB$3="暦月",SUM(S26:AW26),""))</f>
        <v>#REF!</v>
      </c>
      <c r="AY26" s="2429"/>
      <c r="AZ26" s="2439" t="e">
        <f>IF($BB$3="４週",AX26/4,IF($BB$3="暦月",'【記載例】地域密着型通所介護'!AX26/('【記載例】地域密着型通所介護'!$BB$8/7),""))</f>
        <v>#REF!</v>
      </c>
      <c r="BA26" s="2447"/>
      <c r="BB26" s="1971"/>
      <c r="BC26" s="1976"/>
      <c r="BD26" s="1976"/>
      <c r="BE26" s="1976"/>
      <c r="BF26" s="1987"/>
    </row>
    <row r="27" spans="2:58" ht="20.25" customHeight="1">
      <c r="B27" s="2317"/>
      <c r="C27" s="2074"/>
      <c r="D27" s="2087"/>
      <c r="E27" s="2091"/>
      <c r="F27" s="1801" t="str">
        <f>C25</f>
        <v>生活相談員</v>
      </c>
      <c r="G27" s="2104"/>
      <c r="H27" s="2113"/>
      <c r="I27" s="2121"/>
      <c r="J27" s="2121"/>
      <c r="K27" s="2124"/>
      <c r="L27" s="2134"/>
      <c r="M27" s="2143"/>
      <c r="N27" s="2143"/>
      <c r="O27" s="2152"/>
      <c r="P27" s="2364" t="s">
        <v>965</v>
      </c>
      <c r="Q27" s="2373"/>
      <c r="R27" s="2381"/>
      <c r="S27" s="2392" t="str">
        <f>IF(S25="","",VLOOKUP(S25,#REF!,19,FALSE))</f>
        <v/>
      </c>
      <c r="T27" s="2398" t="e">
        <f>IF(T25="","",VLOOKUP(T25,#REF!,19,FALSE))</f>
        <v>#REF!</v>
      </c>
      <c r="U27" s="2398" t="e">
        <f>IF(U25="","",VLOOKUP(U25,#REF!,19,FALSE))</f>
        <v>#REF!</v>
      </c>
      <c r="V27" s="2398" t="e">
        <f>IF(V25="","",VLOOKUP(V25,#REF!,19,FALSE))</f>
        <v>#REF!</v>
      </c>
      <c r="W27" s="2398" t="e">
        <f>IF(W25="","",VLOOKUP(W25,#REF!,19,FALSE))</f>
        <v>#REF!</v>
      </c>
      <c r="X27" s="2398" t="e">
        <f>IF(X25="","",VLOOKUP(X25,#REF!,19,FALSE))</f>
        <v>#REF!</v>
      </c>
      <c r="Y27" s="2404" t="str">
        <f>IF(Y25="","",VLOOKUP(Y25,#REF!,19,FALSE))</f>
        <v/>
      </c>
      <c r="Z27" s="2392" t="str">
        <f>IF(Z25="","",VLOOKUP(Z25,#REF!,19,FALSE))</f>
        <v/>
      </c>
      <c r="AA27" s="2398" t="e">
        <f>IF(AA25="","",VLOOKUP(AA25,#REF!,19,FALSE))</f>
        <v>#REF!</v>
      </c>
      <c r="AB27" s="2398" t="e">
        <f>IF(AB25="","",VLOOKUP(AB25,#REF!,19,FALSE))</f>
        <v>#REF!</v>
      </c>
      <c r="AC27" s="2398" t="e">
        <f>IF(AC25="","",VLOOKUP(AC25,#REF!,19,FALSE))</f>
        <v>#REF!</v>
      </c>
      <c r="AD27" s="2398" t="e">
        <f>IF(AD25="","",VLOOKUP(AD25,#REF!,19,FALSE))</f>
        <v>#REF!</v>
      </c>
      <c r="AE27" s="2398" t="e">
        <f>IF(AE25="","",VLOOKUP(AE25,#REF!,19,FALSE))</f>
        <v>#REF!</v>
      </c>
      <c r="AF27" s="2404" t="str">
        <f>IF(AF25="","",VLOOKUP(AF25,#REF!,19,FALSE))</f>
        <v/>
      </c>
      <c r="AG27" s="2392" t="str">
        <f>IF(AG25="","",VLOOKUP(AG25,#REF!,19,FALSE))</f>
        <v/>
      </c>
      <c r="AH27" s="2398" t="e">
        <f>IF(AH25="","",VLOOKUP(AH25,#REF!,19,FALSE))</f>
        <v>#REF!</v>
      </c>
      <c r="AI27" s="2398" t="e">
        <f>IF(AI25="","",VLOOKUP(AI25,#REF!,19,FALSE))</f>
        <v>#REF!</v>
      </c>
      <c r="AJ27" s="2398" t="e">
        <f>IF(AJ25="","",VLOOKUP(AJ25,#REF!,19,FALSE))</f>
        <v>#REF!</v>
      </c>
      <c r="AK27" s="2398" t="e">
        <f>IF(AK25="","",VLOOKUP(AK25,#REF!,19,FALSE))</f>
        <v>#REF!</v>
      </c>
      <c r="AL27" s="2398" t="e">
        <f>IF(AL25="","",VLOOKUP(AL25,#REF!,19,FALSE))</f>
        <v>#REF!</v>
      </c>
      <c r="AM27" s="2404" t="str">
        <f>IF(AM25="","",VLOOKUP(AM25,#REF!,19,FALSE))</f>
        <v/>
      </c>
      <c r="AN27" s="2392" t="str">
        <f>IF(AN25="","",VLOOKUP(AN25,#REF!,19,FALSE))</f>
        <v/>
      </c>
      <c r="AO27" s="2398" t="e">
        <f>IF(AO25="","",VLOOKUP(AO25,#REF!,19,FALSE))</f>
        <v>#REF!</v>
      </c>
      <c r="AP27" s="2398" t="e">
        <f>IF(AP25="","",VLOOKUP(AP25,#REF!,19,FALSE))</f>
        <v>#REF!</v>
      </c>
      <c r="AQ27" s="2398" t="e">
        <f>IF(AQ25="","",VLOOKUP(AQ25,#REF!,19,FALSE))</f>
        <v>#REF!</v>
      </c>
      <c r="AR27" s="2398" t="e">
        <f>IF(AR25="","",VLOOKUP(AR25,#REF!,19,FALSE))</f>
        <v>#REF!</v>
      </c>
      <c r="AS27" s="2398" t="e">
        <f>IF(AS25="","",VLOOKUP(AS25,#REF!,19,FALSE))</f>
        <v>#REF!</v>
      </c>
      <c r="AT27" s="2404" t="str">
        <f>IF(AT25="","",VLOOKUP(AT25,#REF!,19,FALSE))</f>
        <v/>
      </c>
      <c r="AU27" s="2392" t="str">
        <f>IF(AU25="","",VLOOKUP(AU25,#REF!,19,FALSE))</f>
        <v/>
      </c>
      <c r="AV27" s="2398" t="str">
        <f>IF(AV25="","",VLOOKUP(AV25,#REF!,19,FALSE))</f>
        <v/>
      </c>
      <c r="AW27" s="2398" t="str">
        <f>IF(AW25="","",VLOOKUP(AW25,#REF!,19,FALSE))</f>
        <v/>
      </c>
      <c r="AX27" s="2419" t="e">
        <f>IF($BB$3="４週",SUM(S27:AT27),IF($BB$3="暦月",SUM(S27:AW27),""))</f>
        <v>#REF!</v>
      </c>
      <c r="AY27" s="2430"/>
      <c r="AZ27" s="2440" t="e">
        <f>IF($BB$3="４週",AX27/4,IF($BB$3="暦月",'【記載例】地域密着型通所介護'!AX27/('【記載例】地域密着型通所介護'!$BB$8/7),""))</f>
        <v>#REF!</v>
      </c>
      <c r="BA27" s="2448"/>
      <c r="BB27" s="1973"/>
      <c r="BC27" s="1978"/>
      <c r="BD27" s="1978"/>
      <c r="BE27" s="1978"/>
      <c r="BF27" s="1989"/>
    </row>
    <row r="28" spans="2:58" ht="20.25" customHeight="1">
      <c r="B28" s="2317">
        <f>B25+1</f>
        <v>3</v>
      </c>
      <c r="C28" s="1756" t="s">
        <v>801</v>
      </c>
      <c r="D28" s="1824"/>
      <c r="E28" s="1767"/>
      <c r="F28" s="2095"/>
      <c r="G28" s="2095" t="s">
        <v>192</v>
      </c>
      <c r="H28" s="2114" t="s">
        <v>978</v>
      </c>
      <c r="I28" s="2121"/>
      <c r="J28" s="2121"/>
      <c r="K28" s="2124"/>
      <c r="L28" s="2133" t="s">
        <v>500</v>
      </c>
      <c r="M28" s="2142"/>
      <c r="N28" s="2142"/>
      <c r="O28" s="2151"/>
      <c r="P28" s="2365" t="s">
        <v>964</v>
      </c>
      <c r="Q28" s="2374"/>
      <c r="R28" s="2382"/>
      <c r="S28" s="1886" t="s">
        <v>835</v>
      </c>
      <c r="T28" s="1898"/>
      <c r="U28" s="1898"/>
      <c r="V28" s="1898"/>
      <c r="W28" s="1898"/>
      <c r="X28" s="1898"/>
      <c r="Y28" s="1913" t="s">
        <v>835</v>
      </c>
      <c r="Z28" s="1886" t="s">
        <v>835</v>
      </c>
      <c r="AA28" s="1898"/>
      <c r="AB28" s="1898"/>
      <c r="AC28" s="1898"/>
      <c r="AD28" s="1898"/>
      <c r="AE28" s="1898"/>
      <c r="AF28" s="1913" t="s">
        <v>835</v>
      </c>
      <c r="AG28" s="1886" t="s">
        <v>835</v>
      </c>
      <c r="AH28" s="1898"/>
      <c r="AI28" s="1898"/>
      <c r="AJ28" s="1898"/>
      <c r="AK28" s="1898"/>
      <c r="AL28" s="1898"/>
      <c r="AM28" s="1913" t="s">
        <v>835</v>
      </c>
      <c r="AN28" s="1886" t="s">
        <v>835</v>
      </c>
      <c r="AO28" s="1898"/>
      <c r="AP28" s="1898"/>
      <c r="AQ28" s="1898"/>
      <c r="AR28" s="1898"/>
      <c r="AS28" s="1898"/>
      <c r="AT28" s="1913" t="s">
        <v>835</v>
      </c>
      <c r="AU28" s="1886"/>
      <c r="AV28" s="1898"/>
      <c r="AW28" s="1898"/>
      <c r="AX28" s="2420"/>
      <c r="AY28" s="2431"/>
      <c r="AZ28" s="2441"/>
      <c r="BA28" s="2449"/>
      <c r="BB28" s="1972" t="s">
        <v>962</v>
      </c>
      <c r="BC28" s="1977"/>
      <c r="BD28" s="1977"/>
      <c r="BE28" s="1977"/>
      <c r="BF28" s="1988"/>
    </row>
    <row r="29" spans="2:58" ht="20.25" customHeight="1">
      <c r="B29" s="2317"/>
      <c r="C29" s="1755"/>
      <c r="D29" s="1823"/>
      <c r="E29" s="1766"/>
      <c r="F29" s="1801"/>
      <c r="G29" s="2103"/>
      <c r="H29" s="2113"/>
      <c r="I29" s="2121"/>
      <c r="J29" s="2121"/>
      <c r="K29" s="2124"/>
      <c r="L29" s="2132"/>
      <c r="M29" s="2141"/>
      <c r="N29" s="2141"/>
      <c r="O29" s="2150"/>
      <c r="P29" s="2363" t="s">
        <v>546</v>
      </c>
      <c r="Q29" s="2372"/>
      <c r="R29" s="2380"/>
      <c r="S29" s="2391" t="e">
        <f>IF(S28="","",VLOOKUP(S28,#REF!,9,FALSE))</f>
        <v>#REF!</v>
      </c>
      <c r="T29" s="2397" t="str">
        <f>IF(T28="","",VLOOKUP(T28,#REF!,9,FALSE))</f>
        <v/>
      </c>
      <c r="U29" s="2397" t="str">
        <f>IF(U28="","",VLOOKUP(U28,#REF!,9,FALSE))</f>
        <v/>
      </c>
      <c r="V29" s="2397" t="str">
        <f>IF(V28="","",VLOOKUP(V28,#REF!,9,FALSE))</f>
        <v/>
      </c>
      <c r="W29" s="2397" t="str">
        <f>IF(W28="","",VLOOKUP(W28,#REF!,9,FALSE))</f>
        <v/>
      </c>
      <c r="X29" s="2397" t="str">
        <f>IF(X28="","",VLOOKUP(X28,#REF!,9,FALSE))</f>
        <v/>
      </c>
      <c r="Y29" s="2403" t="e">
        <f>IF(Y28="","",VLOOKUP(Y28,#REF!,9,FALSE))</f>
        <v>#REF!</v>
      </c>
      <c r="Z29" s="2391" t="e">
        <f>IF(Z28="","",VLOOKUP(Z28,#REF!,9,FALSE))</f>
        <v>#REF!</v>
      </c>
      <c r="AA29" s="2397" t="str">
        <f>IF(AA28="","",VLOOKUP(AA28,#REF!,9,FALSE))</f>
        <v/>
      </c>
      <c r="AB29" s="2397" t="str">
        <f>IF(AB28="","",VLOOKUP(AB28,#REF!,9,FALSE))</f>
        <v/>
      </c>
      <c r="AC29" s="2397" t="str">
        <f>IF(AC28="","",VLOOKUP(AC28,#REF!,9,FALSE))</f>
        <v/>
      </c>
      <c r="AD29" s="2397" t="str">
        <f>IF(AD28="","",VLOOKUP(AD28,#REF!,9,FALSE))</f>
        <v/>
      </c>
      <c r="AE29" s="2397" t="str">
        <f>IF(AE28="","",VLOOKUP(AE28,#REF!,9,FALSE))</f>
        <v/>
      </c>
      <c r="AF29" s="2403" t="e">
        <f>IF(AF28="","",VLOOKUP(AF28,#REF!,9,FALSE))</f>
        <v>#REF!</v>
      </c>
      <c r="AG29" s="2391" t="e">
        <f>IF(AG28="","",VLOOKUP(AG28,#REF!,9,FALSE))</f>
        <v>#REF!</v>
      </c>
      <c r="AH29" s="2397" t="str">
        <f>IF(AH28="","",VLOOKUP(AH28,#REF!,9,FALSE))</f>
        <v/>
      </c>
      <c r="AI29" s="2397" t="str">
        <f>IF(AI28="","",VLOOKUP(AI28,#REF!,9,FALSE))</f>
        <v/>
      </c>
      <c r="AJ29" s="2397" t="str">
        <f>IF(AJ28="","",VLOOKUP(AJ28,#REF!,9,FALSE))</f>
        <v/>
      </c>
      <c r="AK29" s="2397" t="str">
        <f>IF(AK28="","",VLOOKUP(AK28,#REF!,9,FALSE))</f>
        <v/>
      </c>
      <c r="AL29" s="2397" t="str">
        <f>IF(AL28="","",VLOOKUP(AL28,#REF!,9,FALSE))</f>
        <v/>
      </c>
      <c r="AM29" s="2403" t="e">
        <f>IF(AM28="","",VLOOKUP(AM28,#REF!,9,FALSE))</f>
        <v>#REF!</v>
      </c>
      <c r="AN29" s="2391" t="e">
        <f>IF(AN28="","",VLOOKUP(AN28,#REF!,9,FALSE))</f>
        <v>#REF!</v>
      </c>
      <c r="AO29" s="2397" t="str">
        <f>IF(AO28="","",VLOOKUP(AO28,#REF!,9,FALSE))</f>
        <v/>
      </c>
      <c r="AP29" s="2397" t="str">
        <f>IF(AP28="","",VLOOKUP(AP28,#REF!,9,FALSE))</f>
        <v/>
      </c>
      <c r="AQ29" s="2397" t="str">
        <f>IF(AQ28="","",VLOOKUP(AQ28,#REF!,9,FALSE))</f>
        <v/>
      </c>
      <c r="AR29" s="2397" t="str">
        <f>IF(AR28="","",VLOOKUP(AR28,#REF!,9,FALSE))</f>
        <v/>
      </c>
      <c r="AS29" s="2397" t="str">
        <f>IF(AS28="","",VLOOKUP(AS28,#REF!,9,FALSE))</f>
        <v/>
      </c>
      <c r="AT29" s="2403" t="e">
        <f>IF(AT28="","",VLOOKUP(AT28,#REF!,9,FALSE))</f>
        <v>#REF!</v>
      </c>
      <c r="AU29" s="2391" t="str">
        <f>IF(AU28="","",VLOOKUP(AU28,#REF!,9,FALSE))</f>
        <v/>
      </c>
      <c r="AV29" s="2397" t="str">
        <f>IF(AV28="","",VLOOKUP(AV28,#REF!,9,FALSE))</f>
        <v/>
      </c>
      <c r="AW29" s="2397" t="str">
        <f>IF(AW28="","",VLOOKUP(AW28,#REF!,9,FALSE))</f>
        <v/>
      </c>
      <c r="AX29" s="2418" t="e">
        <f>IF($BB$3="４週",SUM(S29:AT29),IF($BB$3="暦月",SUM(S29:AW29),""))</f>
        <v>#REF!</v>
      </c>
      <c r="AY29" s="2429"/>
      <c r="AZ29" s="2439" t="e">
        <f>IF($BB$3="４週",AX29/4,IF($BB$3="暦月",'【記載例】地域密着型通所介護'!AX29/('【記載例】地域密着型通所介護'!$BB$8/7),""))</f>
        <v>#REF!</v>
      </c>
      <c r="BA29" s="2447"/>
      <c r="BB29" s="1971"/>
      <c r="BC29" s="1976"/>
      <c r="BD29" s="1976"/>
      <c r="BE29" s="1976"/>
      <c r="BF29" s="1987"/>
    </row>
    <row r="30" spans="2:58" ht="20.25" customHeight="1">
      <c r="B30" s="2317"/>
      <c r="C30" s="1757"/>
      <c r="D30" s="1825"/>
      <c r="E30" s="1768"/>
      <c r="F30" s="1801" t="str">
        <f>C28</f>
        <v>生活相談員</v>
      </c>
      <c r="G30" s="2104"/>
      <c r="H30" s="2113"/>
      <c r="I30" s="2121"/>
      <c r="J30" s="2121"/>
      <c r="K30" s="2124"/>
      <c r="L30" s="2134"/>
      <c r="M30" s="2143"/>
      <c r="N30" s="2143"/>
      <c r="O30" s="2152"/>
      <c r="P30" s="2364" t="s">
        <v>965</v>
      </c>
      <c r="Q30" s="2373"/>
      <c r="R30" s="2381"/>
      <c r="S30" s="2392" t="e">
        <f>IF(S28="","",VLOOKUP(S28,#REF!,19,FALSE))</f>
        <v>#REF!</v>
      </c>
      <c r="T30" s="2398" t="str">
        <f>IF(T28="","",VLOOKUP(T28,#REF!,19,FALSE))</f>
        <v/>
      </c>
      <c r="U30" s="2398" t="str">
        <f>IF(U28="","",VLOOKUP(U28,#REF!,19,FALSE))</f>
        <v/>
      </c>
      <c r="V30" s="2398" t="str">
        <f>IF(V28="","",VLOOKUP(V28,#REF!,19,FALSE))</f>
        <v/>
      </c>
      <c r="W30" s="2398" t="str">
        <f>IF(W28="","",VLOOKUP(W28,#REF!,19,FALSE))</f>
        <v/>
      </c>
      <c r="X30" s="2398" t="str">
        <f>IF(X28="","",VLOOKUP(X28,#REF!,19,FALSE))</f>
        <v/>
      </c>
      <c r="Y30" s="2404" t="e">
        <f>IF(Y28="","",VLOOKUP(Y28,#REF!,19,FALSE))</f>
        <v>#REF!</v>
      </c>
      <c r="Z30" s="2392" t="e">
        <f>IF(Z28="","",VLOOKUP(Z28,#REF!,19,FALSE))</f>
        <v>#REF!</v>
      </c>
      <c r="AA30" s="2398" t="str">
        <f>IF(AA28="","",VLOOKUP(AA28,#REF!,19,FALSE))</f>
        <v/>
      </c>
      <c r="AB30" s="2398" t="str">
        <f>IF(AB28="","",VLOOKUP(AB28,#REF!,19,FALSE))</f>
        <v/>
      </c>
      <c r="AC30" s="2398" t="str">
        <f>IF(AC28="","",VLOOKUP(AC28,#REF!,19,FALSE))</f>
        <v/>
      </c>
      <c r="AD30" s="2398" t="str">
        <f>IF(AD28="","",VLOOKUP(AD28,#REF!,19,FALSE))</f>
        <v/>
      </c>
      <c r="AE30" s="2398" t="str">
        <f>IF(AE28="","",VLOOKUP(AE28,#REF!,19,FALSE))</f>
        <v/>
      </c>
      <c r="AF30" s="2404" t="e">
        <f>IF(AF28="","",VLOOKUP(AF28,#REF!,19,FALSE))</f>
        <v>#REF!</v>
      </c>
      <c r="AG30" s="2392" t="e">
        <f>IF(AG28="","",VLOOKUP(AG28,#REF!,19,FALSE))</f>
        <v>#REF!</v>
      </c>
      <c r="AH30" s="2398" t="str">
        <f>IF(AH28="","",VLOOKUP(AH28,#REF!,19,FALSE))</f>
        <v/>
      </c>
      <c r="AI30" s="2398" t="str">
        <f>IF(AI28="","",VLOOKUP(AI28,#REF!,19,FALSE))</f>
        <v/>
      </c>
      <c r="AJ30" s="2398" t="str">
        <f>IF(AJ28="","",VLOOKUP(AJ28,#REF!,19,FALSE))</f>
        <v/>
      </c>
      <c r="AK30" s="2398" t="str">
        <f>IF(AK28="","",VLOOKUP(AK28,#REF!,19,FALSE))</f>
        <v/>
      </c>
      <c r="AL30" s="2398" t="str">
        <f>IF(AL28="","",VLOOKUP(AL28,#REF!,19,FALSE))</f>
        <v/>
      </c>
      <c r="AM30" s="2404" t="e">
        <f>IF(AM28="","",VLOOKUP(AM28,#REF!,19,FALSE))</f>
        <v>#REF!</v>
      </c>
      <c r="AN30" s="2392" t="e">
        <f>IF(AN28="","",VLOOKUP(AN28,#REF!,19,FALSE))</f>
        <v>#REF!</v>
      </c>
      <c r="AO30" s="2398" t="str">
        <f>IF(AO28="","",VLOOKUP(AO28,#REF!,19,FALSE))</f>
        <v/>
      </c>
      <c r="AP30" s="2398" t="str">
        <f>IF(AP28="","",VLOOKUP(AP28,#REF!,19,FALSE))</f>
        <v/>
      </c>
      <c r="AQ30" s="2398" t="str">
        <f>IF(AQ28="","",VLOOKUP(AQ28,#REF!,19,FALSE))</f>
        <v/>
      </c>
      <c r="AR30" s="2398" t="str">
        <f>IF(AR28="","",VLOOKUP(AR28,#REF!,19,FALSE))</f>
        <v/>
      </c>
      <c r="AS30" s="2398" t="str">
        <f>IF(AS28="","",VLOOKUP(AS28,#REF!,19,FALSE))</f>
        <v/>
      </c>
      <c r="AT30" s="2404" t="e">
        <f>IF(AT28="","",VLOOKUP(AT28,#REF!,19,FALSE))</f>
        <v>#REF!</v>
      </c>
      <c r="AU30" s="2392" t="str">
        <f>IF(AU28="","",VLOOKUP(AU28,#REF!,19,FALSE))</f>
        <v/>
      </c>
      <c r="AV30" s="2398" t="str">
        <f>IF(AV28="","",VLOOKUP(AV28,#REF!,19,FALSE))</f>
        <v/>
      </c>
      <c r="AW30" s="2398" t="str">
        <f>IF(AW28="","",VLOOKUP(AW28,#REF!,19,FALSE))</f>
        <v/>
      </c>
      <c r="AX30" s="2419" t="e">
        <f>IF($BB$3="４週",SUM(S30:AT30),IF($BB$3="暦月",SUM(S30:AW30),""))</f>
        <v>#REF!</v>
      </c>
      <c r="AY30" s="2430"/>
      <c r="AZ30" s="2440" t="e">
        <f>IF($BB$3="４週",AX30/4,IF($BB$3="暦月",'【記載例】地域密着型通所介護'!AX30/('【記載例】地域密着型通所介護'!$BB$8/7),""))</f>
        <v>#REF!</v>
      </c>
      <c r="BA30" s="2448"/>
      <c r="BB30" s="1973"/>
      <c r="BC30" s="1978"/>
      <c r="BD30" s="1978"/>
      <c r="BE30" s="1978"/>
      <c r="BF30" s="1989"/>
    </row>
    <row r="31" spans="2:58" ht="20.25" customHeight="1">
      <c r="B31" s="2317">
        <f>B28+1</f>
        <v>4</v>
      </c>
      <c r="C31" s="1756" t="s">
        <v>910</v>
      </c>
      <c r="D31" s="1824"/>
      <c r="E31" s="1767"/>
      <c r="F31" s="2095"/>
      <c r="G31" s="2095" t="s">
        <v>192</v>
      </c>
      <c r="H31" s="2114" t="s">
        <v>581</v>
      </c>
      <c r="I31" s="2121"/>
      <c r="J31" s="2121"/>
      <c r="K31" s="2124"/>
      <c r="L31" s="2133" t="s">
        <v>557</v>
      </c>
      <c r="M31" s="2142"/>
      <c r="N31" s="2142"/>
      <c r="O31" s="2151"/>
      <c r="P31" s="2365" t="s">
        <v>964</v>
      </c>
      <c r="Q31" s="2374"/>
      <c r="R31" s="2382"/>
      <c r="S31" s="1886" t="s">
        <v>438</v>
      </c>
      <c r="T31" s="1898"/>
      <c r="U31" s="1898" t="s">
        <v>438</v>
      </c>
      <c r="V31" s="1898" t="s">
        <v>438</v>
      </c>
      <c r="W31" s="1898"/>
      <c r="X31" s="1898" t="s">
        <v>438</v>
      </c>
      <c r="Y31" s="1913"/>
      <c r="Z31" s="1886" t="s">
        <v>438</v>
      </c>
      <c r="AA31" s="1898"/>
      <c r="AB31" s="1898" t="s">
        <v>438</v>
      </c>
      <c r="AC31" s="1898" t="s">
        <v>438</v>
      </c>
      <c r="AD31" s="1898"/>
      <c r="AE31" s="1898" t="s">
        <v>438</v>
      </c>
      <c r="AF31" s="1913"/>
      <c r="AG31" s="1886" t="s">
        <v>438</v>
      </c>
      <c r="AH31" s="1898"/>
      <c r="AI31" s="1898" t="s">
        <v>438</v>
      </c>
      <c r="AJ31" s="1898" t="s">
        <v>438</v>
      </c>
      <c r="AK31" s="1898"/>
      <c r="AL31" s="1898" t="s">
        <v>438</v>
      </c>
      <c r="AM31" s="1913"/>
      <c r="AN31" s="1886" t="s">
        <v>438</v>
      </c>
      <c r="AO31" s="1898"/>
      <c r="AP31" s="1898" t="s">
        <v>438</v>
      </c>
      <c r="AQ31" s="1898" t="s">
        <v>438</v>
      </c>
      <c r="AR31" s="1898"/>
      <c r="AS31" s="1898" t="s">
        <v>438</v>
      </c>
      <c r="AT31" s="1913"/>
      <c r="AU31" s="1886"/>
      <c r="AV31" s="1898"/>
      <c r="AW31" s="1898"/>
      <c r="AX31" s="2420"/>
      <c r="AY31" s="2431"/>
      <c r="AZ31" s="2441"/>
      <c r="BA31" s="2449"/>
      <c r="BB31" s="1972" t="s">
        <v>761</v>
      </c>
      <c r="BC31" s="1977"/>
      <c r="BD31" s="1977"/>
      <c r="BE31" s="1977"/>
      <c r="BF31" s="1988"/>
    </row>
    <row r="32" spans="2:58" ht="20.25" customHeight="1">
      <c r="B32" s="2317"/>
      <c r="C32" s="1755"/>
      <c r="D32" s="1823"/>
      <c r="E32" s="1766"/>
      <c r="F32" s="1801"/>
      <c r="G32" s="2103"/>
      <c r="H32" s="2113"/>
      <c r="I32" s="2121"/>
      <c r="J32" s="2121"/>
      <c r="K32" s="2124"/>
      <c r="L32" s="2132"/>
      <c r="M32" s="2141"/>
      <c r="N32" s="2141"/>
      <c r="O32" s="2150"/>
      <c r="P32" s="2363" t="s">
        <v>546</v>
      </c>
      <c r="Q32" s="2372"/>
      <c r="R32" s="2380"/>
      <c r="S32" s="2391" t="e">
        <f>IF(S31="","",VLOOKUP(S31,#REF!,9,FALSE))</f>
        <v>#REF!</v>
      </c>
      <c r="T32" s="2397" t="str">
        <f>IF(T31="","",VLOOKUP(T31,#REF!,9,FALSE))</f>
        <v/>
      </c>
      <c r="U32" s="2397" t="e">
        <f>IF(U31="","",VLOOKUP(U31,#REF!,9,FALSE))</f>
        <v>#REF!</v>
      </c>
      <c r="V32" s="2397" t="e">
        <f>IF(V31="","",VLOOKUP(V31,#REF!,9,FALSE))</f>
        <v>#REF!</v>
      </c>
      <c r="W32" s="2397" t="str">
        <f>IF(W31="","",VLOOKUP(W31,#REF!,9,FALSE))</f>
        <v/>
      </c>
      <c r="X32" s="2397" t="e">
        <f>IF(X31="","",VLOOKUP(X31,#REF!,9,FALSE))</f>
        <v>#REF!</v>
      </c>
      <c r="Y32" s="2403" t="str">
        <f>IF(Y31="","",VLOOKUP(Y31,#REF!,9,FALSE))</f>
        <v/>
      </c>
      <c r="Z32" s="2391" t="e">
        <f>IF(Z31="","",VLOOKUP(Z31,#REF!,9,FALSE))</f>
        <v>#REF!</v>
      </c>
      <c r="AA32" s="2397" t="str">
        <f>IF(AA31="","",VLOOKUP(AA31,#REF!,9,FALSE))</f>
        <v/>
      </c>
      <c r="AB32" s="2397" t="e">
        <f>IF(AB31="","",VLOOKUP(AB31,#REF!,9,FALSE))</f>
        <v>#REF!</v>
      </c>
      <c r="AC32" s="2397" t="e">
        <f>IF(AC31="","",VLOOKUP(AC31,#REF!,9,FALSE))</f>
        <v>#REF!</v>
      </c>
      <c r="AD32" s="2397" t="str">
        <f>IF(AD31="","",VLOOKUP(AD31,#REF!,9,FALSE))</f>
        <v/>
      </c>
      <c r="AE32" s="2397" t="e">
        <f>IF(AE31="","",VLOOKUP(AE31,#REF!,9,FALSE))</f>
        <v>#REF!</v>
      </c>
      <c r="AF32" s="2403" t="str">
        <f>IF(AF31="","",VLOOKUP(AF31,#REF!,9,FALSE))</f>
        <v/>
      </c>
      <c r="AG32" s="2391" t="e">
        <f>IF(AG31="","",VLOOKUP(AG31,#REF!,9,FALSE))</f>
        <v>#REF!</v>
      </c>
      <c r="AH32" s="2397" t="str">
        <f>IF(AH31="","",VLOOKUP(AH31,#REF!,9,FALSE))</f>
        <v/>
      </c>
      <c r="AI32" s="2397" t="e">
        <f>IF(AI31="","",VLOOKUP(AI31,#REF!,9,FALSE))</f>
        <v>#REF!</v>
      </c>
      <c r="AJ32" s="2397" t="e">
        <f>IF(AJ31="","",VLOOKUP(AJ31,#REF!,9,FALSE))</f>
        <v>#REF!</v>
      </c>
      <c r="AK32" s="2397" t="str">
        <f>IF(AK31="","",VLOOKUP(AK31,#REF!,9,FALSE))</f>
        <v/>
      </c>
      <c r="AL32" s="2397" t="e">
        <f>IF(AL31="","",VLOOKUP(AL31,#REF!,9,FALSE))</f>
        <v>#REF!</v>
      </c>
      <c r="AM32" s="2403" t="str">
        <f>IF(AM31="","",VLOOKUP(AM31,#REF!,9,FALSE))</f>
        <v/>
      </c>
      <c r="AN32" s="2391" t="e">
        <f>IF(AN31="","",VLOOKUP(AN31,#REF!,9,FALSE))</f>
        <v>#REF!</v>
      </c>
      <c r="AO32" s="2397" t="str">
        <f>IF(AO31="","",VLOOKUP(AO31,#REF!,9,FALSE))</f>
        <v/>
      </c>
      <c r="AP32" s="2397" t="e">
        <f>IF(AP31="","",VLOOKUP(AP31,#REF!,9,FALSE))</f>
        <v>#REF!</v>
      </c>
      <c r="AQ32" s="2397" t="e">
        <f>IF(AQ31="","",VLOOKUP(AQ31,#REF!,9,FALSE))</f>
        <v>#REF!</v>
      </c>
      <c r="AR32" s="2397" t="str">
        <f>IF(AR31="","",VLOOKUP(AR31,#REF!,9,FALSE))</f>
        <v/>
      </c>
      <c r="AS32" s="2397" t="e">
        <f>IF(AS31="","",VLOOKUP(AS31,#REF!,9,FALSE))</f>
        <v>#REF!</v>
      </c>
      <c r="AT32" s="2403" t="str">
        <f>IF(AT31="","",VLOOKUP(AT31,#REF!,9,FALSE))</f>
        <v/>
      </c>
      <c r="AU32" s="2391" t="str">
        <f>IF(AU31="","",VLOOKUP(AU31,#REF!,9,FALSE))</f>
        <v/>
      </c>
      <c r="AV32" s="2397" t="str">
        <f>IF(AV31="","",VLOOKUP(AV31,#REF!,9,FALSE))</f>
        <v/>
      </c>
      <c r="AW32" s="2397" t="str">
        <f>IF(AW31="","",VLOOKUP(AW31,#REF!,9,FALSE))</f>
        <v/>
      </c>
      <c r="AX32" s="2418" t="e">
        <f>IF($BB$3="４週",SUM(S32:AT32),IF($BB$3="暦月",SUM(S32:AW32),""))</f>
        <v>#REF!</v>
      </c>
      <c r="AY32" s="2429"/>
      <c r="AZ32" s="2439" t="e">
        <f>IF($BB$3="４週",AX32/4,IF($BB$3="暦月",'【記載例】地域密着型通所介護'!AX32/('【記載例】地域密着型通所介護'!$BB$8/7),""))</f>
        <v>#REF!</v>
      </c>
      <c r="BA32" s="2447"/>
      <c r="BB32" s="1971"/>
      <c r="BC32" s="1976"/>
      <c r="BD32" s="1976"/>
      <c r="BE32" s="1976"/>
      <c r="BF32" s="1987"/>
    </row>
    <row r="33" spans="2:58" ht="20.25" customHeight="1">
      <c r="B33" s="2317"/>
      <c r="C33" s="1757"/>
      <c r="D33" s="1825"/>
      <c r="E33" s="1768"/>
      <c r="F33" s="1801" t="str">
        <f>C31</f>
        <v>看護職員</v>
      </c>
      <c r="G33" s="2104"/>
      <c r="H33" s="2113"/>
      <c r="I33" s="2121"/>
      <c r="J33" s="2121"/>
      <c r="K33" s="2124"/>
      <c r="L33" s="2134"/>
      <c r="M33" s="2143"/>
      <c r="N33" s="2143"/>
      <c r="O33" s="2152"/>
      <c r="P33" s="2364" t="s">
        <v>965</v>
      </c>
      <c r="Q33" s="2373"/>
      <c r="R33" s="2381"/>
      <c r="S33" s="2392" t="e">
        <f>IF(S31="","",VLOOKUP(S31,#REF!,19,FALSE))</f>
        <v>#REF!</v>
      </c>
      <c r="T33" s="2398" t="str">
        <f>IF(T31="","",VLOOKUP(T31,#REF!,19,FALSE))</f>
        <v/>
      </c>
      <c r="U33" s="2398" t="e">
        <f>IF(U31="","",VLOOKUP(U31,#REF!,19,FALSE))</f>
        <v>#REF!</v>
      </c>
      <c r="V33" s="2398" t="e">
        <f>IF(V31="","",VLOOKUP(V31,#REF!,19,FALSE))</f>
        <v>#REF!</v>
      </c>
      <c r="W33" s="2398" t="str">
        <f>IF(W31="","",VLOOKUP(W31,#REF!,19,FALSE))</f>
        <v/>
      </c>
      <c r="X33" s="2398" t="e">
        <f>IF(X31="","",VLOOKUP(X31,#REF!,19,FALSE))</f>
        <v>#REF!</v>
      </c>
      <c r="Y33" s="2404" t="str">
        <f>IF(Y31="","",VLOOKUP(Y31,#REF!,19,FALSE))</f>
        <v/>
      </c>
      <c r="Z33" s="2392" t="e">
        <f>IF(Z31="","",VLOOKUP(Z31,#REF!,19,FALSE))</f>
        <v>#REF!</v>
      </c>
      <c r="AA33" s="2398" t="str">
        <f>IF(AA31="","",VLOOKUP(AA31,#REF!,19,FALSE))</f>
        <v/>
      </c>
      <c r="AB33" s="2398" t="e">
        <f>IF(AB31="","",VLOOKUP(AB31,#REF!,19,FALSE))</f>
        <v>#REF!</v>
      </c>
      <c r="AC33" s="2398" t="e">
        <f>IF(AC31="","",VLOOKUP(AC31,#REF!,19,FALSE))</f>
        <v>#REF!</v>
      </c>
      <c r="AD33" s="2398" t="str">
        <f>IF(AD31="","",VLOOKUP(AD31,#REF!,19,FALSE))</f>
        <v/>
      </c>
      <c r="AE33" s="2398" t="e">
        <f>IF(AE31="","",VLOOKUP(AE31,#REF!,19,FALSE))</f>
        <v>#REF!</v>
      </c>
      <c r="AF33" s="2404" t="str">
        <f>IF(AF31="","",VLOOKUP(AF31,#REF!,19,FALSE))</f>
        <v/>
      </c>
      <c r="AG33" s="2392" t="e">
        <f>IF(AG31="","",VLOOKUP(AG31,#REF!,19,FALSE))</f>
        <v>#REF!</v>
      </c>
      <c r="AH33" s="2398" t="str">
        <f>IF(AH31="","",VLOOKUP(AH31,#REF!,19,FALSE))</f>
        <v/>
      </c>
      <c r="AI33" s="2398" t="e">
        <f>IF(AI31="","",VLOOKUP(AI31,#REF!,19,FALSE))</f>
        <v>#REF!</v>
      </c>
      <c r="AJ33" s="2398" t="e">
        <f>IF(AJ31="","",VLOOKUP(AJ31,#REF!,19,FALSE))</f>
        <v>#REF!</v>
      </c>
      <c r="AK33" s="2398" t="str">
        <f>IF(AK31="","",VLOOKUP(AK31,#REF!,19,FALSE))</f>
        <v/>
      </c>
      <c r="AL33" s="2398" t="e">
        <f>IF(AL31="","",VLOOKUP(AL31,#REF!,19,FALSE))</f>
        <v>#REF!</v>
      </c>
      <c r="AM33" s="2404" t="str">
        <f>IF(AM31="","",VLOOKUP(AM31,#REF!,19,FALSE))</f>
        <v/>
      </c>
      <c r="AN33" s="2392" t="e">
        <f>IF(AN31="","",VLOOKUP(AN31,#REF!,19,FALSE))</f>
        <v>#REF!</v>
      </c>
      <c r="AO33" s="2398" t="str">
        <f>IF(AO31="","",VLOOKUP(AO31,#REF!,19,FALSE))</f>
        <v/>
      </c>
      <c r="AP33" s="2398" t="e">
        <f>IF(AP31="","",VLOOKUP(AP31,#REF!,19,FALSE))</f>
        <v>#REF!</v>
      </c>
      <c r="AQ33" s="2398" t="e">
        <f>IF(AQ31="","",VLOOKUP(AQ31,#REF!,19,FALSE))</f>
        <v>#REF!</v>
      </c>
      <c r="AR33" s="2398" t="str">
        <f>IF(AR31="","",VLOOKUP(AR31,#REF!,19,FALSE))</f>
        <v/>
      </c>
      <c r="AS33" s="2398" t="e">
        <f>IF(AS31="","",VLOOKUP(AS31,#REF!,19,FALSE))</f>
        <v>#REF!</v>
      </c>
      <c r="AT33" s="2404" t="str">
        <f>IF(AT31="","",VLOOKUP(AT31,#REF!,19,FALSE))</f>
        <v/>
      </c>
      <c r="AU33" s="2392" t="str">
        <f>IF(AU31="","",VLOOKUP(AU31,#REF!,19,FALSE))</f>
        <v/>
      </c>
      <c r="AV33" s="2398" t="str">
        <f>IF(AV31="","",VLOOKUP(AV31,#REF!,19,FALSE))</f>
        <v/>
      </c>
      <c r="AW33" s="2398" t="str">
        <f>IF(AW31="","",VLOOKUP(AW31,#REF!,19,FALSE))</f>
        <v/>
      </c>
      <c r="AX33" s="2419" t="e">
        <f>IF($BB$3="４週",SUM(S33:AT33),IF($BB$3="暦月",SUM(S33:AW33),""))</f>
        <v>#REF!</v>
      </c>
      <c r="AY33" s="2430"/>
      <c r="AZ33" s="2440" t="e">
        <f>IF($BB$3="４週",AX33/4,IF($BB$3="暦月",'【記載例】地域密着型通所介護'!AX33/('【記載例】地域密着型通所介護'!$BB$8/7),""))</f>
        <v>#REF!</v>
      </c>
      <c r="BA33" s="2448"/>
      <c r="BB33" s="1973"/>
      <c r="BC33" s="1978"/>
      <c r="BD33" s="1978"/>
      <c r="BE33" s="1978"/>
      <c r="BF33" s="1989"/>
    </row>
    <row r="34" spans="2:58" ht="20.25" customHeight="1">
      <c r="B34" s="2317">
        <f>B31+1</f>
        <v>5</v>
      </c>
      <c r="C34" s="1756" t="s">
        <v>910</v>
      </c>
      <c r="D34" s="1824"/>
      <c r="E34" s="1767"/>
      <c r="F34" s="2095"/>
      <c r="G34" s="2095" t="s">
        <v>752</v>
      </c>
      <c r="H34" s="2114" t="s">
        <v>16</v>
      </c>
      <c r="I34" s="2121"/>
      <c r="J34" s="2121"/>
      <c r="K34" s="2124"/>
      <c r="L34" s="2133" t="s">
        <v>333</v>
      </c>
      <c r="M34" s="2142"/>
      <c r="N34" s="2142"/>
      <c r="O34" s="2151"/>
      <c r="P34" s="2365" t="s">
        <v>964</v>
      </c>
      <c r="Q34" s="2374"/>
      <c r="R34" s="2382"/>
      <c r="S34" s="1886"/>
      <c r="T34" s="1898" t="s">
        <v>438</v>
      </c>
      <c r="U34" s="1898"/>
      <c r="V34" s="1898"/>
      <c r="W34" s="1898" t="s">
        <v>438</v>
      </c>
      <c r="X34" s="1898"/>
      <c r="Y34" s="1913" t="s">
        <v>438</v>
      </c>
      <c r="Z34" s="1886"/>
      <c r="AA34" s="1898" t="s">
        <v>438</v>
      </c>
      <c r="AB34" s="1898"/>
      <c r="AC34" s="1898"/>
      <c r="AD34" s="1898" t="s">
        <v>438</v>
      </c>
      <c r="AE34" s="1898"/>
      <c r="AF34" s="1913" t="s">
        <v>438</v>
      </c>
      <c r="AG34" s="1886"/>
      <c r="AH34" s="1898" t="s">
        <v>438</v>
      </c>
      <c r="AI34" s="1898"/>
      <c r="AJ34" s="1898"/>
      <c r="AK34" s="1898" t="s">
        <v>438</v>
      </c>
      <c r="AL34" s="1898"/>
      <c r="AM34" s="1913" t="s">
        <v>438</v>
      </c>
      <c r="AN34" s="1886"/>
      <c r="AO34" s="1898" t="s">
        <v>438</v>
      </c>
      <c r="AP34" s="1898"/>
      <c r="AQ34" s="1898"/>
      <c r="AR34" s="1898" t="s">
        <v>438</v>
      </c>
      <c r="AS34" s="1898"/>
      <c r="AT34" s="1913" t="s">
        <v>438</v>
      </c>
      <c r="AU34" s="1886"/>
      <c r="AV34" s="1898"/>
      <c r="AW34" s="1898"/>
      <c r="AX34" s="2420"/>
      <c r="AY34" s="2431"/>
      <c r="AZ34" s="2441"/>
      <c r="BA34" s="2449"/>
      <c r="BB34" s="1972" t="s">
        <v>963</v>
      </c>
      <c r="BC34" s="1977"/>
      <c r="BD34" s="1977"/>
      <c r="BE34" s="1977"/>
      <c r="BF34" s="1988"/>
    </row>
    <row r="35" spans="2:58" ht="20.25" customHeight="1">
      <c r="B35" s="2317"/>
      <c r="C35" s="1755"/>
      <c r="D35" s="1823"/>
      <c r="E35" s="1766"/>
      <c r="F35" s="1801"/>
      <c r="G35" s="2103"/>
      <c r="H35" s="2113"/>
      <c r="I35" s="2121"/>
      <c r="J35" s="2121"/>
      <c r="K35" s="2124"/>
      <c r="L35" s="2132"/>
      <c r="M35" s="2141"/>
      <c r="N35" s="2141"/>
      <c r="O35" s="2150"/>
      <c r="P35" s="2363" t="s">
        <v>546</v>
      </c>
      <c r="Q35" s="2372"/>
      <c r="R35" s="2380"/>
      <c r="S35" s="2391" t="str">
        <f>IF(S34="","",VLOOKUP(S34,#REF!,9,FALSE))</f>
        <v/>
      </c>
      <c r="T35" s="2397" t="e">
        <f>IF(T34="","",VLOOKUP(T34,#REF!,9,FALSE))</f>
        <v>#REF!</v>
      </c>
      <c r="U35" s="2397" t="str">
        <f>IF(U34="","",VLOOKUP(U34,#REF!,9,FALSE))</f>
        <v/>
      </c>
      <c r="V35" s="2397" t="str">
        <f>IF(V34="","",VLOOKUP(V34,#REF!,9,FALSE))</f>
        <v/>
      </c>
      <c r="W35" s="2397" t="e">
        <f>IF(W34="","",VLOOKUP(W34,#REF!,9,FALSE))</f>
        <v>#REF!</v>
      </c>
      <c r="X35" s="2397" t="str">
        <f>IF(X34="","",VLOOKUP(X34,#REF!,9,FALSE))</f>
        <v/>
      </c>
      <c r="Y35" s="2403" t="e">
        <f>IF(Y34="","",VLOOKUP(Y34,#REF!,9,FALSE))</f>
        <v>#REF!</v>
      </c>
      <c r="Z35" s="2391" t="str">
        <f>IF(Z34="","",VLOOKUP(Z34,#REF!,9,FALSE))</f>
        <v/>
      </c>
      <c r="AA35" s="2397" t="e">
        <f>IF(AA34="","",VLOOKUP(AA34,#REF!,9,FALSE))</f>
        <v>#REF!</v>
      </c>
      <c r="AB35" s="2397" t="str">
        <f>IF(AB34="","",VLOOKUP(AB34,#REF!,9,FALSE))</f>
        <v/>
      </c>
      <c r="AC35" s="2397" t="str">
        <f>IF(AC34="","",VLOOKUP(AC34,#REF!,9,FALSE))</f>
        <v/>
      </c>
      <c r="AD35" s="2397" t="e">
        <f>IF(AD34="","",VLOOKUP(AD34,#REF!,9,FALSE))</f>
        <v>#REF!</v>
      </c>
      <c r="AE35" s="2397" t="str">
        <f>IF(AE34="","",VLOOKUP(AE34,#REF!,9,FALSE))</f>
        <v/>
      </c>
      <c r="AF35" s="2403" t="e">
        <f>IF(AF34="","",VLOOKUP(AF34,#REF!,9,FALSE))</f>
        <v>#REF!</v>
      </c>
      <c r="AG35" s="2391" t="str">
        <f>IF(AG34="","",VLOOKUP(AG34,#REF!,9,FALSE))</f>
        <v/>
      </c>
      <c r="AH35" s="2397" t="e">
        <f>IF(AH34="","",VLOOKUP(AH34,#REF!,9,FALSE))</f>
        <v>#REF!</v>
      </c>
      <c r="AI35" s="2397" t="str">
        <f>IF(AI34="","",VLOOKUP(AI34,#REF!,9,FALSE))</f>
        <v/>
      </c>
      <c r="AJ35" s="2397" t="str">
        <f>IF(AJ34="","",VLOOKUP(AJ34,#REF!,9,FALSE))</f>
        <v/>
      </c>
      <c r="AK35" s="2397" t="e">
        <f>IF(AK34="","",VLOOKUP(AK34,#REF!,9,FALSE))</f>
        <v>#REF!</v>
      </c>
      <c r="AL35" s="2397" t="str">
        <f>IF(AL34="","",VLOOKUP(AL34,#REF!,9,FALSE))</f>
        <v/>
      </c>
      <c r="AM35" s="2403" t="e">
        <f>IF(AM34="","",VLOOKUP(AM34,#REF!,9,FALSE))</f>
        <v>#REF!</v>
      </c>
      <c r="AN35" s="2391" t="str">
        <f>IF(AN34="","",VLOOKUP(AN34,#REF!,9,FALSE))</f>
        <v/>
      </c>
      <c r="AO35" s="2397" t="e">
        <f>IF(AO34="","",VLOOKUP(AO34,#REF!,9,FALSE))</f>
        <v>#REF!</v>
      </c>
      <c r="AP35" s="2397" t="str">
        <f>IF(AP34="","",VLOOKUP(AP34,#REF!,9,FALSE))</f>
        <v/>
      </c>
      <c r="AQ35" s="2397" t="str">
        <f>IF(AQ34="","",VLOOKUP(AQ34,#REF!,9,FALSE))</f>
        <v/>
      </c>
      <c r="AR35" s="2397" t="e">
        <f>IF(AR34="","",VLOOKUP(AR34,#REF!,9,FALSE))</f>
        <v>#REF!</v>
      </c>
      <c r="AS35" s="2397" t="str">
        <f>IF(AS34="","",VLOOKUP(AS34,#REF!,9,FALSE))</f>
        <v/>
      </c>
      <c r="AT35" s="2403" t="e">
        <f>IF(AT34="","",VLOOKUP(AT34,#REF!,9,FALSE))</f>
        <v>#REF!</v>
      </c>
      <c r="AU35" s="2391" t="str">
        <f>IF(AU34="","",VLOOKUP(AU34,#REF!,9,FALSE))</f>
        <v/>
      </c>
      <c r="AV35" s="2397" t="str">
        <f>IF(AV34="","",VLOOKUP(AV34,#REF!,9,FALSE))</f>
        <v/>
      </c>
      <c r="AW35" s="2397" t="str">
        <f>IF(AW34="","",VLOOKUP(AW34,#REF!,9,FALSE))</f>
        <v/>
      </c>
      <c r="AX35" s="2418" t="e">
        <f>IF($BB$3="４週",SUM(S35:AT35),IF($BB$3="暦月",SUM(S35:AW35),""))</f>
        <v>#REF!</v>
      </c>
      <c r="AY35" s="2429"/>
      <c r="AZ35" s="2439" t="e">
        <f>IF($BB$3="４週",AX35/4,IF($BB$3="暦月",'【記載例】地域密着型通所介護'!AX35/('【記載例】地域密着型通所介護'!$BB$8/7),""))</f>
        <v>#REF!</v>
      </c>
      <c r="BA35" s="2447"/>
      <c r="BB35" s="1971"/>
      <c r="BC35" s="1976"/>
      <c r="BD35" s="1976"/>
      <c r="BE35" s="1976"/>
      <c r="BF35" s="1987"/>
    </row>
    <row r="36" spans="2:58" ht="20.25" customHeight="1">
      <c r="B36" s="2317"/>
      <c r="C36" s="1757"/>
      <c r="D36" s="1825"/>
      <c r="E36" s="1768"/>
      <c r="F36" s="1801" t="str">
        <f>C34</f>
        <v>看護職員</v>
      </c>
      <c r="G36" s="2104"/>
      <c r="H36" s="2113"/>
      <c r="I36" s="2121"/>
      <c r="J36" s="2121"/>
      <c r="K36" s="2124"/>
      <c r="L36" s="2134"/>
      <c r="M36" s="2143"/>
      <c r="N36" s="2143"/>
      <c r="O36" s="2152"/>
      <c r="P36" s="2364" t="s">
        <v>965</v>
      </c>
      <c r="Q36" s="2373"/>
      <c r="R36" s="2381"/>
      <c r="S36" s="2392" t="str">
        <f>IF(S34="","",VLOOKUP(S34,#REF!,19,FALSE))</f>
        <v/>
      </c>
      <c r="T36" s="2398" t="e">
        <f>IF(T34="","",VLOOKUP(T34,#REF!,19,FALSE))</f>
        <v>#REF!</v>
      </c>
      <c r="U36" s="2398" t="str">
        <f>IF(U34="","",VLOOKUP(U34,#REF!,19,FALSE))</f>
        <v/>
      </c>
      <c r="V36" s="2398" t="str">
        <f>IF(V34="","",VLOOKUP(V34,#REF!,19,FALSE))</f>
        <v/>
      </c>
      <c r="W36" s="2398" t="e">
        <f>IF(W34="","",VLOOKUP(W34,#REF!,19,FALSE))</f>
        <v>#REF!</v>
      </c>
      <c r="X36" s="2398" t="str">
        <f>IF(X34="","",VLOOKUP(X34,#REF!,19,FALSE))</f>
        <v/>
      </c>
      <c r="Y36" s="2404" t="e">
        <f>IF(Y34="","",VLOOKUP(Y34,#REF!,19,FALSE))</f>
        <v>#REF!</v>
      </c>
      <c r="Z36" s="2392" t="str">
        <f>IF(Z34="","",VLOOKUP(Z34,#REF!,19,FALSE))</f>
        <v/>
      </c>
      <c r="AA36" s="2398" t="e">
        <f>IF(AA34="","",VLOOKUP(AA34,#REF!,19,FALSE))</f>
        <v>#REF!</v>
      </c>
      <c r="AB36" s="2398" t="str">
        <f>IF(AB34="","",VLOOKUP(AB34,#REF!,19,FALSE))</f>
        <v/>
      </c>
      <c r="AC36" s="2398" t="str">
        <f>IF(AC34="","",VLOOKUP(AC34,#REF!,19,FALSE))</f>
        <v/>
      </c>
      <c r="AD36" s="2398" t="e">
        <f>IF(AD34="","",VLOOKUP(AD34,#REF!,19,FALSE))</f>
        <v>#REF!</v>
      </c>
      <c r="AE36" s="2398" t="str">
        <f>IF(AE34="","",VLOOKUP(AE34,#REF!,19,FALSE))</f>
        <v/>
      </c>
      <c r="AF36" s="2404" t="e">
        <f>IF(AF34="","",VLOOKUP(AF34,#REF!,19,FALSE))</f>
        <v>#REF!</v>
      </c>
      <c r="AG36" s="2392" t="str">
        <f>IF(AG34="","",VLOOKUP(AG34,#REF!,19,FALSE))</f>
        <v/>
      </c>
      <c r="AH36" s="2398" t="e">
        <f>IF(AH34="","",VLOOKUP(AH34,#REF!,19,FALSE))</f>
        <v>#REF!</v>
      </c>
      <c r="AI36" s="2398" t="str">
        <f>IF(AI34="","",VLOOKUP(AI34,#REF!,19,FALSE))</f>
        <v/>
      </c>
      <c r="AJ36" s="2398" t="str">
        <f>IF(AJ34="","",VLOOKUP(AJ34,#REF!,19,FALSE))</f>
        <v/>
      </c>
      <c r="AK36" s="2398" t="e">
        <f>IF(AK34="","",VLOOKUP(AK34,#REF!,19,FALSE))</f>
        <v>#REF!</v>
      </c>
      <c r="AL36" s="2398" t="str">
        <f>IF(AL34="","",VLOOKUP(AL34,#REF!,19,FALSE))</f>
        <v/>
      </c>
      <c r="AM36" s="2404" t="e">
        <f>IF(AM34="","",VLOOKUP(AM34,#REF!,19,FALSE))</f>
        <v>#REF!</v>
      </c>
      <c r="AN36" s="2392" t="str">
        <f>IF(AN34="","",VLOOKUP(AN34,#REF!,19,FALSE))</f>
        <v/>
      </c>
      <c r="AO36" s="2398" t="e">
        <f>IF(AO34="","",VLOOKUP(AO34,#REF!,19,FALSE))</f>
        <v>#REF!</v>
      </c>
      <c r="AP36" s="2398" t="str">
        <f>IF(AP34="","",VLOOKUP(AP34,#REF!,19,FALSE))</f>
        <v/>
      </c>
      <c r="AQ36" s="2398" t="str">
        <f>IF(AQ34="","",VLOOKUP(AQ34,#REF!,19,FALSE))</f>
        <v/>
      </c>
      <c r="AR36" s="2398" t="e">
        <f>IF(AR34="","",VLOOKUP(AR34,#REF!,19,FALSE))</f>
        <v>#REF!</v>
      </c>
      <c r="AS36" s="2398" t="str">
        <f>IF(AS34="","",VLOOKUP(AS34,#REF!,19,FALSE))</f>
        <v/>
      </c>
      <c r="AT36" s="2404" t="e">
        <f>IF(AT34="","",VLOOKUP(AT34,#REF!,19,FALSE))</f>
        <v>#REF!</v>
      </c>
      <c r="AU36" s="2392" t="str">
        <f>IF(AU34="","",VLOOKUP(AU34,#REF!,19,FALSE))</f>
        <v/>
      </c>
      <c r="AV36" s="2398" t="str">
        <f>IF(AV34="","",VLOOKUP(AV34,#REF!,19,FALSE))</f>
        <v/>
      </c>
      <c r="AW36" s="2398" t="str">
        <f>IF(AW34="","",VLOOKUP(AW34,#REF!,19,FALSE))</f>
        <v/>
      </c>
      <c r="AX36" s="2419" t="e">
        <f>IF($BB$3="４週",SUM(S36:AT36),IF($BB$3="暦月",SUM(S36:AW36),""))</f>
        <v>#REF!</v>
      </c>
      <c r="AY36" s="2430"/>
      <c r="AZ36" s="2440" t="e">
        <f>IF($BB$3="４週",AX36/4,IF($BB$3="暦月",'【記載例】地域密着型通所介護'!AX36/('【記載例】地域密着型通所介護'!$BB$8/7),""))</f>
        <v>#REF!</v>
      </c>
      <c r="BA36" s="2448"/>
      <c r="BB36" s="1973"/>
      <c r="BC36" s="1978"/>
      <c r="BD36" s="1978"/>
      <c r="BE36" s="1978"/>
      <c r="BF36" s="1989"/>
    </row>
    <row r="37" spans="2:58" ht="20.25" customHeight="1">
      <c r="B37" s="2317">
        <f>B34+1</f>
        <v>6</v>
      </c>
      <c r="C37" s="1756" t="s">
        <v>962</v>
      </c>
      <c r="D37" s="1824"/>
      <c r="E37" s="1767"/>
      <c r="F37" s="2095"/>
      <c r="G37" s="2095" t="s">
        <v>192</v>
      </c>
      <c r="H37" s="2114" t="s">
        <v>806</v>
      </c>
      <c r="I37" s="2121"/>
      <c r="J37" s="2121"/>
      <c r="K37" s="2124"/>
      <c r="L37" s="2133" t="s">
        <v>500</v>
      </c>
      <c r="M37" s="2142"/>
      <c r="N37" s="2142"/>
      <c r="O37" s="2151"/>
      <c r="P37" s="2365" t="s">
        <v>964</v>
      </c>
      <c r="Q37" s="2374"/>
      <c r="R37" s="2382"/>
      <c r="S37" s="1886"/>
      <c r="T37" s="1898" t="s">
        <v>835</v>
      </c>
      <c r="U37" s="1898" t="s">
        <v>835</v>
      </c>
      <c r="V37" s="1898"/>
      <c r="W37" s="1898"/>
      <c r="X37" s="1898" t="s">
        <v>835</v>
      </c>
      <c r="Y37" s="1913"/>
      <c r="Z37" s="1886"/>
      <c r="AA37" s="1898" t="s">
        <v>835</v>
      </c>
      <c r="AB37" s="1898" t="s">
        <v>835</v>
      </c>
      <c r="AC37" s="1898"/>
      <c r="AD37" s="1898"/>
      <c r="AE37" s="1898" t="s">
        <v>835</v>
      </c>
      <c r="AF37" s="1913"/>
      <c r="AG37" s="1886"/>
      <c r="AH37" s="1898" t="s">
        <v>835</v>
      </c>
      <c r="AI37" s="1898" t="s">
        <v>835</v>
      </c>
      <c r="AJ37" s="1898"/>
      <c r="AK37" s="1898"/>
      <c r="AL37" s="1898" t="s">
        <v>835</v>
      </c>
      <c r="AM37" s="1913"/>
      <c r="AN37" s="1886"/>
      <c r="AO37" s="1898" t="s">
        <v>835</v>
      </c>
      <c r="AP37" s="1898" t="s">
        <v>835</v>
      </c>
      <c r="AQ37" s="1898"/>
      <c r="AR37" s="1898"/>
      <c r="AS37" s="1898" t="s">
        <v>835</v>
      </c>
      <c r="AT37" s="1913"/>
      <c r="AU37" s="1886"/>
      <c r="AV37" s="1898"/>
      <c r="AW37" s="1898"/>
      <c r="AX37" s="2420"/>
      <c r="AY37" s="2431"/>
      <c r="AZ37" s="2441"/>
      <c r="BA37" s="2449"/>
      <c r="BB37" s="1972" t="s">
        <v>801</v>
      </c>
      <c r="BC37" s="1977"/>
      <c r="BD37" s="1977"/>
      <c r="BE37" s="1977"/>
      <c r="BF37" s="1988"/>
    </row>
    <row r="38" spans="2:58" ht="20.25" customHeight="1">
      <c r="B38" s="2317"/>
      <c r="C38" s="1755"/>
      <c r="D38" s="1823"/>
      <c r="E38" s="1766"/>
      <c r="F38" s="1801"/>
      <c r="G38" s="2103"/>
      <c r="H38" s="2113"/>
      <c r="I38" s="2121"/>
      <c r="J38" s="2121"/>
      <c r="K38" s="2124"/>
      <c r="L38" s="2132"/>
      <c r="M38" s="2141"/>
      <c r="N38" s="2141"/>
      <c r="O38" s="2150"/>
      <c r="P38" s="2363" t="s">
        <v>546</v>
      </c>
      <c r="Q38" s="2372"/>
      <c r="R38" s="2380"/>
      <c r="S38" s="2391" t="str">
        <f>IF(S37="","",VLOOKUP(S37,#REF!,9,FALSE))</f>
        <v/>
      </c>
      <c r="T38" s="2397" t="e">
        <f>IF(T37="","",VLOOKUP(T37,#REF!,9,FALSE))</f>
        <v>#REF!</v>
      </c>
      <c r="U38" s="2397" t="e">
        <f>IF(U37="","",VLOOKUP(U37,#REF!,9,FALSE))</f>
        <v>#REF!</v>
      </c>
      <c r="V38" s="2397" t="str">
        <f>IF(V37="","",VLOOKUP(V37,#REF!,9,FALSE))</f>
        <v/>
      </c>
      <c r="W38" s="2397" t="str">
        <f>IF(W37="","",VLOOKUP(W37,#REF!,9,FALSE))</f>
        <v/>
      </c>
      <c r="X38" s="2397" t="e">
        <f>IF(X37="","",VLOOKUP(X37,#REF!,9,FALSE))</f>
        <v>#REF!</v>
      </c>
      <c r="Y38" s="2403" t="str">
        <f>IF(Y37="","",VLOOKUP(Y37,#REF!,9,FALSE))</f>
        <v/>
      </c>
      <c r="Z38" s="2391" t="str">
        <f>IF(Z37="","",VLOOKUP(Z37,#REF!,9,FALSE))</f>
        <v/>
      </c>
      <c r="AA38" s="2397" t="e">
        <f>IF(AA37="","",VLOOKUP(AA37,#REF!,9,FALSE))</f>
        <v>#REF!</v>
      </c>
      <c r="AB38" s="2397" t="e">
        <f>IF(AB37="","",VLOOKUP(AB37,#REF!,9,FALSE))</f>
        <v>#REF!</v>
      </c>
      <c r="AC38" s="2397" t="str">
        <f>IF(AC37="","",VLOOKUP(AC37,#REF!,9,FALSE))</f>
        <v/>
      </c>
      <c r="AD38" s="2397" t="str">
        <f>IF(AD37="","",VLOOKUP(AD37,#REF!,9,FALSE))</f>
        <v/>
      </c>
      <c r="AE38" s="2397" t="e">
        <f>IF(AE37="","",VLOOKUP(AE37,#REF!,9,FALSE))</f>
        <v>#REF!</v>
      </c>
      <c r="AF38" s="2403" t="str">
        <f>IF(AF37="","",VLOOKUP(AF37,#REF!,9,FALSE))</f>
        <v/>
      </c>
      <c r="AG38" s="2391" t="str">
        <f>IF(AG37="","",VLOOKUP(AG37,#REF!,9,FALSE))</f>
        <v/>
      </c>
      <c r="AH38" s="2397" t="e">
        <f>IF(AH37="","",VLOOKUP(AH37,#REF!,9,FALSE))</f>
        <v>#REF!</v>
      </c>
      <c r="AI38" s="2397" t="e">
        <f>IF(AI37="","",VLOOKUP(AI37,#REF!,9,FALSE))</f>
        <v>#REF!</v>
      </c>
      <c r="AJ38" s="2397" t="str">
        <f>IF(AJ37="","",VLOOKUP(AJ37,#REF!,9,FALSE))</f>
        <v/>
      </c>
      <c r="AK38" s="2397" t="str">
        <f>IF(AK37="","",VLOOKUP(AK37,#REF!,9,FALSE))</f>
        <v/>
      </c>
      <c r="AL38" s="2397" t="e">
        <f>IF(AL37="","",VLOOKUP(AL37,#REF!,9,FALSE))</f>
        <v>#REF!</v>
      </c>
      <c r="AM38" s="2403" t="str">
        <f>IF(AM37="","",VLOOKUP(AM37,#REF!,9,FALSE))</f>
        <v/>
      </c>
      <c r="AN38" s="2391" t="str">
        <f>IF(AN37="","",VLOOKUP(AN37,#REF!,9,FALSE))</f>
        <v/>
      </c>
      <c r="AO38" s="2397" t="e">
        <f>IF(AO37="","",VLOOKUP(AO37,#REF!,9,FALSE))</f>
        <v>#REF!</v>
      </c>
      <c r="AP38" s="2397" t="e">
        <f>IF(AP37="","",VLOOKUP(AP37,#REF!,9,FALSE))</f>
        <v>#REF!</v>
      </c>
      <c r="AQ38" s="2397" t="str">
        <f>IF(AQ37="","",VLOOKUP(AQ37,#REF!,9,FALSE))</f>
        <v/>
      </c>
      <c r="AR38" s="2397" t="str">
        <f>IF(AR37="","",VLOOKUP(AR37,#REF!,9,FALSE))</f>
        <v/>
      </c>
      <c r="AS38" s="2397" t="e">
        <f>IF(AS37="","",VLOOKUP(AS37,#REF!,9,FALSE))</f>
        <v>#REF!</v>
      </c>
      <c r="AT38" s="2403" t="str">
        <f>IF(AT37="","",VLOOKUP(AT37,#REF!,9,FALSE))</f>
        <v/>
      </c>
      <c r="AU38" s="2391" t="str">
        <f>IF(AU37="","",VLOOKUP(AU37,#REF!,9,FALSE))</f>
        <v/>
      </c>
      <c r="AV38" s="2397" t="str">
        <f>IF(AV37="","",VLOOKUP(AV37,#REF!,9,FALSE))</f>
        <v/>
      </c>
      <c r="AW38" s="2397" t="str">
        <f>IF(AW37="","",VLOOKUP(AW37,#REF!,9,FALSE))</f>
        <v/>
      </c>
      <c r="AX38" s="2418" t="e">
        <f>IF($BB$3="４週",SUM(S38:AT38),IF($BB$3="暦月",SUM(S38:AW38),""))</f>
        <v>#REF!</v>
      </c>
      <c r="AY38" s="2429"/>
      <c r="AZ38" s="2439" t="e">
        <f>IF($BB$3="４週",AX38/4,IF($BB$3="暦月",'【記載例】地域密着型通所介護'!AX38/('【記載例】地域密着型通所介護'!$BB$8/7),""))</f>
        <v>#REF!</v>
      </c>
      <c r="BA38" s="2447"/>
      <c r="BB38" s="1971"/>
      <c r="BC38" s="1976"/>
      <c r="BD38" s="1976"/>
      <c r="BE38" s="1976"/>
      <c r="BF38" s="1987"/>
    </row>
    <row r="39" spans="2:58" ht="20.25" customHeight="1">
      <c r="B39" s="2317"/>
      <c r="C39" s="1757"/>
      <c r="D39" s="1825"/>
      <c r="E39" s="1768"/>
      <c r="F39" s="1801" t="str">
        <f>C37</f>
        <v>介護職員</v>
      </c>
      <c r="G39" s="2104"/>
      <c r="H39" s="2113"/>
      <c r="I39" s="2121"/>
      <c r="J39" s="2121"/>
      <c r="K39" s="2124"/>
      <c r="L39" s="2134"/>
      <c r="M39" s="2143"/>
      <c r="N39" s="2143"/>
      <c r="O39" s="2152"/>
      <c r="P39" s="2364" t="s">
        <v>965</v>
      </c>
      <c r="Q39" s="2373"/>
      <c r="R39" s="2381"/>
      <c r="S39" s="2392" t="str">
        <f>IF(S37="","",VLOOKUP(S37,#REF!,19,FALSE))</f>
        <v/>
      </c>
      <c r="T39" s="2398" t="e">
        <f>IF(T37="","",VLOOKUP(T37,#REF!,19,FALSE))</f>
        <v>#REF!</v>
      </c>
      <c r="U39" s="2398" t="e">
        <f>IF(U37="","",VLOOKUP(U37,#REF!,19,FALSE))</f>
        <v>#REF!</v>
      </c>
      <c r="V39" s="2398" t="str">
        <f>IF(V37="","",VLOOKUP(V37,#REF!,19,FALSE))</f>
        <v/>
      </c>
      <c r="W39" s="2398" t="str">
        <f>IF(W37="","",VLOOKUP(W37,#REF!,19,FALSE))</f>
        <v/>
      </c>
      <c r="X39" s="2398" t="e">
        <f>IF(X37="","",VLOOKUP(X37,#REF!,19,FALSE))</f>
        <v>#REF!</v>
      </c>
      <c r="Y39" s="2404" t="str">
        <f>IF(Y37="","",VLOOKUP(Y37,#REF!,19,FALSE))</f>
        <v/>
      </c>
      <c r="Z39" s="2392" t="str">
        <f>IF(Z37="","",VLOOKUP(Z37,#REF!,19,FALSE))</f>
        <v/>
      </c>
      <c r="AA39" s="2398" t="e">
        <f>IF(AA37="","",VLOOKUP(AA37,#REF!,19,FALSE))</f>
        <v>#REF!</v>
      </c>
      <c r="AB39" s="2398" t="e">
        <f>IF(AB37="","",VLOOKUP(AB37,#REF!,19,FALSE))</f>
        <v>#REF!</v>
      </c>
      <c r="AC39" s="2398" t="str">
        <f>IF(AC37="","",VLOOKUP(AC37,#REF!,19,FALSE))</f>
        <v/>
      </c>
      <c r="AD39" s="2398" t="str">
        <f>IF(AD37="","",VLOOKUP(AD37,#REF!,19,FALSE))</f>
        <v/>
      </c>
      <c r="AE39" s="2398" t="e">
        <f>IF(AE37="","",VLOOKUP(AE37,#REF!,19,FALSE))</f>
        <v>#REF!</v>
      </c>
      <c r="AF39" s="2404" t="str">
        <f>IF(AF37="","",VLOOKUP(AF37,#REF!,19,FALSE))</f>
        <v/>
      </c>
      <c r="AG39" s="2392" t="str">
        <f>IF(AG37="","",VLOOKUP(AG37,#REF!,19,FALSE))</f>
        <v/>
      </c>
      <c r="AH39" s="2398" t="e">
        <f>IF(AH37="","",VLOOKUP(AH37,#REF!,19,FALSE))</f>
        <v>#REF!</v>
      </c>
      <c r="AI39" s="2398" t="e">
        <f>IF(AI37="","",VLOOKUP(AI37,#REF!,19,FALSE))</f>
        <v>#REF!</v>
      </c>
      <c r="AJ39" s="2398" t="str">
        <f>IF(AJ37="","",VLOOKUP(AJ37,#REF!,19,FALSE))</f>
        <v/>
      </c>
      <c r="AK39" s="2398" t="str">
        <f>IF(AK37="","",VLOOKUP(AK37,#REF!,19,FALSE))</f>
        <v/>
      </c>
      <c r="AL39" s="2398" t="e">
        <f>IF(AL37="","",VLOOKUP(AL37,#REF!,19,FALSE))</f>
        <v>#REF!</v>
      </c>
      <c r="AM39" s="2404" t="str">
        <f>IF(AM37="","",VLOOKUP(AM37,#REF!,19,FALSE))</f>
        <v/>
      </c>
      <c r="AN39" s="2392" t="str">
        <f>IF(AN37="","",VLOOKUP(AN37,#REF!,19,FALSE))</f>
        <v/>
      </c>
      <c r="AO39" s="2398" t="e">
        <f>IF(AO37="","",VLOOKUP(AO37,#REF!,19,FALSE))</f>
        <v>#REF!</v>
      </c>
      <c r="AP39" s="2398" t="e">
        <f>IF(AP37="","",VLOOKUP(AP37,#REF!,19,FALSE))</f>
        <v>#REF!</v>
      </c>
      <c r="AQ39" s="2398" t="str">
        <f>IF(AQ37="","",VLOOKUP(AQ37,#REF!,19,FALSE))</f>
        <v/>
      </c>
      <c r="AR39" s="2398" t="str">
        <f>IF(AR37="","",VLOOKUP(AR37,#REF!,19,FALSE))</f>
        <v/>
      </c>
      <c r="AS39" s="2398" t="e">
        <f>IF(AS37="","",VLOOKUP(AS37,#REF!,19,FALSE))</f>
        <v>#REF!</v>
      </c>
      <c r="AT39" s="2404" t="str">
        <f>IF(AT37="","",VLOOKUP(AT37,#REF!,19,FALSE))</f>
        <v/>
      </c>
      <c r="AU39" s="2392" t="str">
        <f>IF(AU37="","",VLOOKUP(AU37,#REF!,19,FALSE))</f>
        <v/>
      </c>
      <c r="AV39" s="2398" t="str">
        <f>IF(AV37="","",VLOOKUP(AV37,#REF!,19,FALSE))</f>
        <v/>
      </c>
      <c r="AW39" s="2398" t="str">
        <f>IF(AW37="","",VLOOKUP(AW37,#REF!,19,FALSE))</f>
        <v/>
      </c>
      <c r="AX39" s="2419" t="e">
        <f>IF($BB$3="４週",SUM(S39:AT39),IF($BB$3="暦月",SUM(S39:AW39),""))</f>
        <v>#REF!</v>
      </c>
      <c r="AY39" s="2430"/>
      <c r="AZ39" s="2440" t="e">
        <f>IF($BB$3="４週",AX39/4,IF($BB$3="暦月",'【記載例】地域密着型通所介護'!AX39/('【記載例】地域密着型通所介護'!$BB$8/7),""))</f>
        <v>#REF!</v>
      </c>
      <c r="BA39" s="2448"/>
      <c r="BB39" s="1973"/>
      <c r="BC39" s="1978"/>
      <c r="BD39" s="1978"/>
      <c r="BE39" s="1978"/>
      <c r="BF39" s="1989"/>
    </row>
    <row r="40" spans="2:58" ht="20.25" customHeight="1">
      <c r="B40" s="2317">
        <f>B37+1</f>
        <v>7</v>
      </c>
      <c r="C40" s="1756" t="s">
        <v>962</v>
      </c>
      <c r="D40" s="1824"/>
      <c r="E40" s="1767"/>
      <c r="F40" s="2095"/>
      <c r="G40" s="2095" t="s">
        <v>192</v>
      </c>
      <c r="H40" s="2114" t="s">
        <v>806</v>
      </c>
      <c r="I40" s="2121"/>
      <c r="J40" s="2121"/>
      <c r="K40" s="2124"/>
      <c r="L40" s="2133" t="s">
        <v>981</v>
      </c>
      <c r="M40" s="2142"/>
      <c r="N40" s="2142"/>
      <c r="O40" s="2151"/>
      <c r="P40" s="2365" t="s">
        <v>964</v>
      </c>
      <c r="Q40" s="2374"/>
      <c r="R40" s="2382"/>
      <c r="S40" s="1886"/>
      <c r="T40" s="1898"/>
      <c r="U40" s="1898"/>
      <c r="V40" s="1898"/>
      <c r="W40" s="1898"/>
      <c r="X40" s="1898"/>
      <c r="Y40" s="1913" t="s">
        <v>835</v>
      </c>
      <c r="Z40" s="1886"/>
      <c r="AA40" s="1898"/>
      <c r="AB40" s="1898"/>
      <c r="AC40" s="1898"/>
      <c r="AD40" s="1898"/>
      <c r="AE40" s="1898"/>
      <c r="AF40" s="1913" t="s">
        <v>835</v>
      </c>
      <c r="AG40" s="1886"/>
      <c r="AH40" s="1898"/>
      <c r="AI40" s="1898"/>
      <c r="AJ40" s="1898"/>
      <c r="AK40" s="1898"/>
      <c r="AL40" s="1898"/>
      <c r="AM40" s="1913" t="s">
        <v>835</v>
      </c>
      <c r="AN40" s="1886"/>
      <c r="AO40" s="1898"/>
      <c r="AP40" s="1898"/>
      <c r="AQ40" s="1898"/>
      <c r="AR40" s="1898"/>
      <c r="AS40" s="1898"/>
      <c r="AT40" s="1913" t="s">
        <v>835</v>
      </c>
      <c r="AU40" s="1886"/>
      <c r="AV40" s="1898"/>
      <c r="AW40" s="1898"/>
      <c r="AX40" s="2420"/>
      <c r="AY40" s="2431"/>
      <c r="AZ40" s="2441"/>
      <c r="BA40" s="2449"/>
      <c r="BB40" s="1972" t="s">
        <v>607</v>
      </c>
      <c r="BC40" s="1977"/>
      <c r="BD40" s="1977"/>
      <c r="BE40" s="1977"/>
      <c r="BF40" s="1988"/>
    </row>
    <row r="41" spans="2:58" ht="20.25" customHeight="1">
      <c r="B41" s="2317"/>
      <c r="C41" s="1755"/>
      <c r="D41" s="1823"/>
      <c r="E41" s="1766"/>
      <c r="F41" s="1801"/>
      <c r="G41" s="2103"/>
      <c r="H41" s="2113"/>
      <c r="I41" s="2121"/>
      <c r="J41" s="2121"/>
      <c r="K41" s="2124"/>
      <c r="L41" s="2132"/>
      <c r="M41" s="2141"/>
      <c r="N41" s="2141"/>
      <c r="O41" s="2150"/>
      <c r="P41" s="2363" t="s">
        <v>546</v>
      </c>
      <c r="Q41" s="2372"/>
      <c r="R41" s="2380"/>
      <c r="S41" s="2391" t="str">
        <f>IF(S40="","",VLOOKUP(S40,#REF!,9,FALSE))</f>
        <v/>
      </c>
      <c r="T41" s="2397" t="str">
        <f>IF(T40="","",VLOOKUP(T40,#REF!,9,FALSE))</f>
        <v/>
      </c>
      <c r="U41" s="2397" t="str">
        <f>IF(U40="","",VLOOKUP(U40,#REF!,9,FALSE))</f>
        <v/>
      </c>
      <c r="V41" s="2397" t="str">
        <f>IF(V40="","",VLOOKUP(V40,#REF!,9,FALSE))</f>
        <v/>
      </c>
      <c r="W41" s="2397" t="str">
        <f>IF(W40="","",VLOOKUP(W40,#REF!,9,FALSE))</f>
        <v/>
      </c>
      <c r="X41" s="2397" t="str">
        <f>IF(X40="","",VLOOKUP(X40,#REF!,9,FALSE))</f>
        <v/>
      </c>
      <c r="Y41" s="2403" t="e">
        <f>IF(Y40="","",VLOOKUP(Y40,#REF!,9,FALSE))</f>
        <v>#REF!</v>
      </c>
      <c r="Z41" s="2391" t="str">
        <f>IF(Z40="","",VLOOKUP(Z40,#REF!,9,FALSE))</f>
        <v/>
      </c>
      <c r="AA41" s="2397" t="str">
        <f>IF(AA40="","",VLOOKUP(AA40,#REF!,9,FALSE))</f>
        <v/>
      </c>
      <c r="AB41" s="2397" t="str">
        <f>IF(AB40="","",VLOOKUP(AB40,#REF!,9,FALSE))</f>
        <v/>
      </c>
      <c r="AC41" s="2397" t="str">
        <f>IF(AC40="","",VLOOKUP(AC40,#REF!,9,FALSE))</f>
        <v/>
      </c>
      <c r="AD41" s="2397" t="str">
        <f>IF(AD40="","",VLOOKUP(AD40,#REF!,9,FALSE))</f>
        <v/>
      </c>
      <c r="AE41" s="2397" t="str">
        <f>IF(AE40="","",VLOOKUP(AE40,#REF!,9,FALSE))</f>
        <v/>
      </c>
      <c r="AF41" s="2403" t="e">
        <f>IF(AF40="","",VLOOKUP(AF40,#REF!,9,FALSE))</f>
        <v>#REF!</v>
      </c>
      <c r="AG41" s="2391" t="str">
        <f>IF(AG40="","",VLOOKUP(AG40,#REF!,9,FALSE))</f>
        <v/>
      </c>
      <c r="AH41" s="2397" t="str">
        <f>IF(AH40="","",VLOOKUP(AH40,#REF!,9,FALSE))</f>
        <v/>
      </c>
      <c r="AI41" s="2397" t="str">
        <f>IF(AI40="","",VLOOKUP(AI40,#REF!,9,FALSE))</f>
        <v/>
      </c>
      <c r="AJ41" s="2397" t="str">
        <f>IF(AJ40="","",VLOOKUP(AJ40,#REF!,9,FALSE))</f>
        <v/>
      </c>
      <c r="AK41" s="2397" t="str">
        <f>IF(AK40="","",VLOOKUP(AK40,#REF!,9,FALSE))</f>
        <v/>
      </c>
      <c r="AL41" s="2397" t="str">
        <f>IF(AL40="","",VLOOKUP(AL40,#REF!,9,FALSE))</f>
        <v/>
      </c>
      <c r="AM41" s="2403" t="e">
        <f>IF(AM40="","",VLOOKUP(AM40,#REF!,9,FALSE))</f>
        <v>#REF!</v>
      </c>
      <c r="AN41" s="2391" t="str">
        <f>IF(AN40="","",VLOOKUP(AN40,#REF!,9,FALSE))</f>
        <v/>
      </c>
      <c r="AO41" s="2397" t="str">
        <f>IF(AO40="","",VLOOKUP(AO40,#REF!,9,FALSE))</f>
        <v/>
      </c>
      <c r="AP41" s="2397" t="str">
        <f>IF(AP40="","",VLOOKUP(AP40,#REF!,9,FALSE))</f>
        <v/>
      </c>
      <c r="AQ41" s="2397" t="str">
        <f>IF(AQ40="","",VLOOKUP(AQ40,#REF!,9,FALSE))</f>
        <v/>
      </c>
      <c r="AR41" s="2397" t="str">
        <f>IF(AR40="","",VLOOKUP(AR40,#REF!,9,FALSE))</f>
        <v/>
      </c>
      <c r="AS41" s="2397" t="str">
        <f>IF(AS40="","",VLOOKUP(AS40,#REF!,9,FALSE))</f>
        <v/>
      </c>
      <c r="AT41" s="2403" t="e">
        <f>IF(AT40="","",VLOOKUP(AT40,#REF!,9,FALSE))</f>
        <v>#REF!</v>
      </c>
      <c r="AU41" s="2391" t="str">
        <f>IF(AU40="","",VLOOKUP(AU40,#REF!,9,FALSE))</f>
        <v/>
      </c>
      <c r="AV41" s="2397" t="str">
        <f>IF(AV40="","",VLOOKUP(AV40,#REF!,9,FALSE))</f>
        <v/>
      </c>
      <c r="AW41" s="2397" t="str">
        <f>IF(AW40="","",VLOOKUP(AW40,#REF!,9,FALSE))</f>
        <v/>
      </c>
      <c r="AX41" s="2418" t="e">
        <f>IF($BB$3="４週",SUM(S41:AT41),IF($BB$3="暦月",SUM(S41:AW41),""))</f>
        <v>#REF!</v>
      </c>
      <c r="AY41" s="2429"/>
      <c r="AZ41" s="2439" t="e">
        <f>IF($BB$3="４週",AX41/4,IF($BB$3="暦月",'【記載例】地域密着型通所介護'!AX41/('【記載例】地域密着型通所介護'!$BB$8/7),""))</f>
        <v>#REF!</v>
      </c>
      <c r="BA41" s="2447"/>
      <c r="BB41" s="1971"/>
      <c r="BC41" s="1976"/>
      <c r="BD41" s="1976"/>
      <c r="BE41" s="1976"/>
      <c r="BF41" s="1987"/>
    </row>
    <row r="42" spans="2:58" ht="20.25" customHeight="1">
      <c r="B42" s="2317"/>
      <c r="C42" s="1757"/>
      <c r="D42" s="1825"/>
      <c r="E42" s="1768"/>
      <c r="F42" s="1801" t="str">
        <f>C40</f>
        <v>介護職員</v>
      </c>
      <c r="G42" s="2104"/>
      <c r="H42" s="2113"/>
      <c r="I42" s="2121"/>
      <c r="J42" s="2121"/>
      <c r="K42" s="2124"/>
      <c r="L42" s="2134"/>
      <c r="M42" s="2143"/>
      <c r="N42" s="2143"/>
      <c r="O42" s="2152"/>
      <c r="P42" s="2364" t="s">
        <v>965</v>
      </c>
      <c r="Q42" s="2373"/>
      <c r="R42" s="2381"/>
      <c r="S42" s="2392" t="str">
        <f>IF(S40="","",VLOOKUP(S40,#REF!,19,FALSE))</f>
        <v/>
      </c>
      <c r="T42" s="2398" t="str">
        <f>IF(T40="","",VLOOKUP(T40,#REF!,19,FALSE))</f>
        <v/>
      </c>
      <c r="U42" s="2398" t="str">
        <f>IF(U40="","",VLOOKUP(U40,#REF!,19,FALSE))</f>
        <v/>
      </c>
      <c r="V42" s="2398" t="str">
        <f>IF(V40="","",VLOOKUP(V40,#REF!,19,FALSE))</f>
        <v/>
      </c>
      <c r="W42" s="2398" t="str">
        <f>IF(W40="","",VLOOKUP(W40,#REF!,19,FALSE))</f>
        <v/>
      </c>
      <c r="X42" s="2398" t="str">
        <f>IF(X40="","",VLOOKUP(X40,#REF!,19,FALSE))</f>
        <v/>
      </c>
      <c r="Y42" s="2404" t="e">
        <f>IF(Y40="","",VLOOKUP(Y40,#REF!,19,FALSE))</f>
        <v>#REF!</v>
      </c>
      <c r="Z42" s="2392" t="str">
        <f>IF(Z40="","",VLOOKUP(Z40,#REF!,19,FALSE))</f>
        <v/>
      </c>
      <c r="AA42" s="2398" t="str">
        <f>IF(AA40="","",VLOOKUP(AA40,#REF!,19,FALSE))</f>
        <v/>
      </c>
      <c r="AB42" s="2398" t="str">
        <f>IF(AB40="","",VLOOKUP(AB40,#REF!,19,FALSE))</f>
        <v/>
      </c>
      <c r="AC42" s="2398" t="str">
        <f>IF(AC40="","",VLOOKUP(AC40,#REF!,19,FALSE))</f>
        <v/>
      </c>
      <c r="AD42" s="2398" t="str">
        <f>IF(AD40="","",VLOOKUP(AD40,#REF!,19,FALSE))</f>
        <v/>
      </c>
      <c r="AE42" s="2398" t="str">
        <f>IF(AE40="","",VLOOKUP(AE40,#REF!,19,FALSE))</f>
        <v/>
      </c>
      <c r="AF42" s="2404" t="e">
        <f>IF(AF40="","",VLOOKUP(AF40,#REF!,19,FALSE))</f>
        <v>#REF!</v>
      </c>
      <c r="AG42" s="2392" t="str">
        <f>IF(AG40="","",VLOOKUP(AG40,#REF!,19,FALSE))</f>
        <v/>
      </c>
      <c r="AH42" s="2398" t="str">
        <f>IF(AH40="","",VLOOKUP(AH40,#REF!,19,FALSE))</f>
        <v/>
      </c>
      <c r="AI42" s="2398" t="str">
        <f>IF(AI40="","",VLOOKUP(AI40,#REF!,19,FALSE))</f>
        <v/>
      </c>
      <c r="AJ42" s="2398" t="str">
        <f>IF(AJ40="","",VLOOKUP(AJ40,#REF!,19,FALSE))</f>
        <v/>
      </c>
      <c r="AK42" s="2398" t="str">
        <f>IF(AK40="","",VLOOKUP(AK40,#REF!,19,FALSE))</f>
        <v/>
      </c>
      <c r="AL42" s="2398" t="str">
        <f>IF(AL40="","",VLOOKUP(AL40,#REF!,19,FALSE))</f>
        <v/>
      </c>
      <c r="AM42" s="2404" t="e">
        <f>IF(AM40="","",VLOOKUP(AM40,#REF!,19,FALSE))</f>
        <v>#REF!</v>
      </c>
      <c r="AN42" s="2392" t="str">
        <f>IF(AN40="","",VLOOKUP(AN40,#REF!,19,FALSE))</f>
        <v/>
      </c>
      <c r="AO42" s="2398" t="str">
        <f>IF(AO40="","",VLOOKUP(AO40,#REF!,19,FALSE))</f>
        <v/>
      </c>
      <c r="AP42" s="2398" t="str">
        <f>IF(AP40="","",VLOOKUP(AP40,#REF!,19,FALSE))</f>
        <v/>
      </c>
      <c r="AQ42" s="2398" t="str">
        <f>IF(AQ40="","",VLOOKUP(AQ40,#REF!,19,FALSE))</f>
        <v/>
      </c>
      <c r="AR42" s="2398" t="str">
        <f>IF(AR40="","",VLOOKUP(AR40,#REF!,19,FALSE))</f>
        <v/>
      </c>
      <c r="AS42" s="2398" t="str">
        <f>IF(AS40="","",VLOOKUP(AS40,#REF!,19,FALSE))</f>
        <v/>
      </c>
      <c r="AT42" s="2404" t="e">
        <f>IF(AT40="","",VLOOKUP(AT40,#REF!,19,FALSE))</f>
        <v>#REF!</v>
      </c>
      <c r="AU42" s="2392" t="str">
        <f>IF(AU40="","",VLOOKUP(AU40,#REF!,19,FALSE))</f>
        <v/>
      </c>
      <c r="AV42" s="2398" t="str">
        <f>IF(AV40="","",VLOOKUP(AV40,#REF!,19,FALSE))</f>
        <v/>
      </c>
      <c r="AW42" s="2398" t="str">
        <f>IF(AW40="","",VLOOKUP(AW40,#REF!,19,FALSE))</f>
        <v/>
      </c>
      <c r="AX42" s="2419" t="e">
        <f>IF($BB$3="４週",SUM(S42:AT42),IF($BB$3="暦月",SUM(S42:AW42),""))</f>
        <v>#REF!</v>
      </c>
      <c r="AY42" s="2430"/>
      <c r="AZ42" s="2440" t="e">
        <f>IF($BB$3="４週",AX42/4,IF($BB$3="暦月",'【記載例】地域密着型通所介護'!AX42/('【記載例】地域密着型通所介護'!$BB$8/7),""))</f>
        <v>#REF!</v>
      </c>
      <c r="BA42" s="2448"/>
      <c r="BB42" s="1973"/>
      <c r="BC42" s="1978"/>
      <c r="BD42" s="1978"/>
      <c r="BE42" s="1978"/>
      <c r="BF42" s="1989"/>
    </row>
    <row r="43" spans="2:58" ht="20.25" customHeight="1">
      <c r="B43" s="2317">
        <f>B40+1</f>
        <v>8</v>
      </c>
      <c r="C43" s="1756" t="s">
        <v>962</v>
      </c>
      <c r="D43" s="1824"/>
      <c r="E43" s="1767"/>
      <c r="F43" s="2095"/>
      <c r="G43" s="2095" t="s">
        <v>751</v>
      </c>
      <c r="H43" s="2114" t="s">
        <v>810</v>
      </c>
      <c r="I43" s="2121"/>
      <c r="J43" s="2121"/>
      <c r="K43" s="2124"/>
      <c r="L43" s="2133" t="s">
        <v>982</v>
      </c>
      <c r="M43" s="2142"/>
      <c r="N43" s="2142"/>
      <c r="O43" s="2151"/>
      <c r="P43" s="2365" t="s">
        <v>964</v>
      </c>
      <c r="Q43" s="2374"/>
      <c r="R43" s="2382"/>
      <c r="S43" s="1886" t="s">
        <v>835</v>
      </c>
      <c r="T43" s="1898"/>
      <c r="U43" s="1898" t="s">
        <v>835</v>
      </c>
      <c r="V43" s="1898" t="s">
        <v>835</v>
      </c>
      <c r="W43" s="1898" t="s">
        <v>835</v>
      </c>
      <c r="X43" s="1898"/>
      <c r="Y43" s="1913" t="s">
        <v>835</v>
      </c>
      <c r="Z43" s="1886" t="s">
        <v>835</v>
      </c>
      <c r="AA43" s="1898"/>
      <c r="AB43" s="1898" t="s">
        <v>835</v>
      </c>
      <c r="AC43" s="1898" t="s">
        <v>835</v>
      </c>
      <c r="AD43" s="1898" t="s">
        <v>835</v>
      </c>
      <c r="AE43" s="1898"/>
      <c r="AF43" s="1913" t="s">
        <v>835</v>
      </c>
      <c r="AG43" s="1886" t="s">
        <v>835</v>
      </c>
      <c r="AH43" s="1898"/>
      <c r="AI43" s="1898" t="s">
        <v>835</v>
      </c>
      <c r="AJ43" s="1898" t="s">
        <v>835</v>
      </c>
      <c r="AK43" s="1898" t="s">
        <v>835</v>
      </c>
      <c r="AL43" s="1898"/>
      <c r="AM43" s="1913" t="s">
        <v>835</v>
      </c>
      <c r="AN43" s="1886" t="s">
        <v>835</v>
      </c>
      <c r="AO43" s="1898"/>
      <c r="AP43" s="1898" t="s">
        <v>835</v>
      </c>
      <c r="AQ43" s="1898" t="s">
        <v>835</v>
      </c>
      <c r="AR43" s="1898" t="s">
        <v>835</v>
      </c>
      <c r="AS43" s="1898"/>
      <c r="AT43" s="1913" t="s">
        <v>835</v>
      </c>
      <c r="AU43" s="1886"/>
      <c r="AV43" s="1898"/>
      <c r="AW43" s="1898"/>
      <c r="AX43" s="2420"/>
      <c r="AY43" s="2431"/>
      <c r="AZ43" s="2441"/>
      <c r="BA43" s="2449"/>
      <c r="BB43" s="1972"/>
      <c r="BC43" s="1977"/>
      <c r="BD43" s="1977"/>
      <c r="BE43" s="1977"/>
      <c r="BF43" s="1988"/>
    </row>
    <row r="44" spans="2:58" ht="20.25" customHeight="1">
      <c r="B44" s="2317"/>
      <c r="C44" s="1755"/>
      <c r="D44" s="1823"/>
      <c r="E44" s="1766"/>
      <c r="F44" s="1801"/>
      <c r="G44" s="2103"/>
      <c r="H44" s="2113"/>
      <c r="I44" s="2121"/>
      <c r="J44" s="2121"/>
      <c r="K44" s="2124"/>
      <c r="L44" s="2132"/>
      <c r="M44" s="2141"/>
      <c r="N44" s="2141"/>
      <c r="O44" s="2150"/>
      <c r="P44" s="2363" t="s">
        <v>546</v>
      </c>
      <c r="Q44" s="2372"/>
      <c r="R44" s="2380"/>
      <c r="S44" s="2391" t="e">
        <f>IF(S43="","",VLOOKUP(S43,#REF!,9,FALSE))</f>
        <v>#REF!</v>
      </c>
      <c r="T44" s="2397" t="str">
        <f>IF(T43="","",VLOOKUP(T43,#REF!,9,FALSE))</f>
        <v/>
      </c>
      <c r="U44" s="2397" t="e">
        <f>IF(U43="","",VLOOKUP(U43,#REF!,9,FALSE))</f>
        <v>#REF!</v>
      </c>
      <c r="V44" s="2397" t="e">
        <f>IF(V43="","",VLOOKUP(V43,#REF!,9,FALSE))</f>
        <v>#REF!</v>
      </c>
      <c r="W44" s="2397" t="e">
        <f>IF(W43="","",VLOOKUP(W43,#REF!,9,FALSE))</f>
        <v>#REF!</v>
      </c>
      <c r="X44" s="2397" t="str">
        <f>IF(X43="","",VLOOKUP(X43,#REF!,9,FALSE))</f>
        <v/>
      </c>
      <c r="Y44" s="2403" t="e">
        <f>IF(Y43="","",VLOOKUP(Y43,#REF!,9,FALSE))</f>
        <v>#REF!</v>
      </c>
      <c r="Z44" s="2391" t="e">
        <f>IF(Z43="","",VLOOKUP(Z43,#REF!,9,FALSE))</f>
        <v>#REF!</v>
      </c>
      <c r="AA44" s="2397" t="str">
        <f>IF(AA43="","",VLOOKUP(AA43,#REF!,9,FALSE))</f>
        <v/>
      </c>
      <c r="AB44" s="2397" t="e">
        <f>IF(AB43="","",VLOOKUP(AB43,#REF!,9,FALSE))</f>
        <v>#REF!</v>
      </c>
      <c r="AC44" s="2397" t="e">
        <f>IF(AC43="","",VLOOKUP(AC43,#REF!,9,FALSE))</f>
        <v>#REF!</v>
      </c>
      <c r="AD44" s="2397" t="e">
        <f>IF(AD43="","",VLOOKUP(AD43,#REF!,9,FALSE))</f>
        <v>#REF!</v>
      </c>
      <c r="AE44" s="2397" t="str">
        <f>IF(AE43="","",VLOOKUP(AE43,#REF!,9,FALSE))</f>
        <v/>
      </c>
      <c r="AF44" s="2403" t="e">
        <f>IF(AF43="","",VLOOKUP(AF43,#REF!,9,FALSE))</f>
        <v>#REF!</v>
      </c>
      <c r="AG44" s="2391" t="e">
        <f>IF(AG43="","",VLOOKUP(AG43,#REF!,9,FALSE))</f>
        <v>#REF!</v>
      </c>
      <c r="AH44" s="2397" t="str">
        <f>IF(AH43="","",VLOOKUP(AH43,#REF!,9,FALSE))</f>
        <v/>
      </c>
      <c r="AI44" s="2397" t="e">
        <f>IF(AI43="","",VLOOKUP(AI43,#REF!,9,FALSE))</f>
        <v>#REF!</v>
      </c>
      <c r="AJ44" s="2397" t="e">
        <f>IF(AJ43="","",VLOOKUP(AJ43,#REF!,9,FALSE))</f>
        <v>#REF!</v>
      </c>
      <c r="AK44" s="2397" t="e">
        <f>IF(AK43="","",VLOOKUP(AK43,#REF!,9,FALSE))</f>
        <v>#REF!</v>
      </c>
      <c r="AL44" s="2397" t="str">
        <f>IF(AL43="","",VLOOKUP(AL43,#REF!,9,FALSE))</f>
        <v/>
      </c>
      <c r="AM44" s="2403" t="e">
        <f>IF(AM43="","",VLOOKUP(AM43,#REF!,9,FALSE))</f>
        <v>#REF!</v>
      </c>
      <c r="AN44" s="2391" t="e">
        <f>IF(AN43="","",VLOOKUP(AN43,#REF!,9,FALSE))</f>
        <v>#REF!</v>
      </c>
      <c r="AO44" s="2397" t="str">
        <f>IF(AO43="","",VLOOKUP(AO43,#REF!,9,FALSE))</f>
        <v/>
      </c>
      <c r="AP44" s="2397" t="e">
        <f>IF(AP43="","",VLOOKUP(AP43,#REF!,9,FALSE))</f>
        <v>#REF!</v>
      </c>
      <c r="AQ44" s="2397" t="e">
        <f>IF(AQ43="","",VLOOKUP(AQ43,#REF!,9,FALSE))</f>
        <v>#REF!</v>
      </c>
      <c r="AR44" s="2397" t="e">
        <f>IF(AR43="","",VLOOKUP(AR43,#REF!,9,FALSE))</f>
        <v>#REF!</v>
      </c>
      <c r="AS44" s="2397" t="str">
        <f>IF(AS43="","",VLOOKUP(AS43,#REF!,9,FALSE))</f>
        <v/>
      </c>
      <c r="AT44" s="2403" t="e">
        <f>IF(AT43="","",VLOOKUP(AT43,#REF!,9,FALSE))</f>
        <v>#REF!</v>
      </c>
      <c r="AU44" s="2391" t="str">
        <f>IF(AU43="","",VLOOKUP(AU43,#REF!,9,FALSE))</f>
        <v/>
      </c>
      <c r="AV44" s="2397" t="str">
        <f>IF(AV43="","",VLOOKUP(AV43,#REF!,9,FALSE))</f>
        <v/>
      </c>
      <c r="AW44" s="2397" t="str">
        <f>IF(AW43="","",VLOOKUP(AW43,#REF!,9,FALSE))</f>
        <v/>
      </c>
      <c r="AX44" s="2418" t="e">
        <f>IF($BB$3="４週",SUM(S44:AT44),IF($BB$3="暦月",SUM(S44:AW44),""))</f>
        <v>#REF!</v>
      </c>
      <c r="AY44" s="2429"/>
      <c r="AZ44" s="2439" t="e">
        <f>IF($BB$3="４週",AX44/4,IF($BB$3="暦月",'【記載例】地域密着型通所介護'!AX44/('【記載例】地域密着型通所介護'!$BB$8/7),""))</f>
        <v>#REF!</v>
      </c>
      <c r="BA44" s="2447"/>
      <c r="BB44" s="1971"/>
      <c r="BC44" s="1976"/>
      <c r="BD44" s="1976"/>
      <c r="BE44" s="1976"/>
      <c r="BF44" s="1987"/>
    </row>
    <row r="45" spans="2:58" ht="20.25" customHeight="1">
      <c r="B45" s="2317"/>
      <c r="C45" s="1757"/>
      <c r="D45" s="1825"/>
      <c r="E45" s="1768"/>
      <c r="F45" s="1801" t="str">
        <f>C43</f>
        <v>介護職員</v>
      </c>
      <c r="G45" s="2104"/>
      <c r="H45" s="2113"/>
      <c r="I45" s="2121"/>
      <c r="J45" s="2121"/>
      <c r="K45" s="2124"/>
      <c r="L45" s="2134"/>
      <c r="M45" s="2143"/>
      <c r="N45" s="2143"/>
      <c r="O45" s="2152"/>
      <c r="P45" s="2364" t="s">
        <v>965</v>
      </c>
      <c r="Q45" s="2373"/>
      <c r="R45" s="2381"/>
      <c r="S45" s="2392" t="e">
        <f>IF(S43="","",VLOOKUP(S43,#REF!,19,FALSE))</f>
        <v>#REF!</v>
      </c>
      <c r="T45" s="2398" t="str">
        <f>IF(T43="","",VLOOKUP(T43,#REF!,19,FALSE))</f>
        <v/>
      </c>
      <c r="U45" s="2398" t="e">
        <f>IF(U43="","",VLOOKUP(U43,#REF!,19,FALSE))</f>
        <v>#REF!</v>
      </c>
      <c r="V45" s="2398" t="e">
        <f>IF(V43="","",VLOOKUP(V43,#REF!,19,FALSE))</f>
        <v>#REF!</v>
      </c>
      <c r="W45" s="2398" t="e">
        <f>IF(W43="","",VLOOKUP(W43,#REF!,19,FALSE))</f>
        <v>#REF!</v>
      </c>
      <c r="X45" s="2398" t="str">
        <f>IF(X43="","",VLOOKUP(X43,#REF!,19,FALSE))</f>
        <v/>
      </c>
      <c r="Y45" s="2404" t="e">
        <f>IF(Y43="","",VLOOKUP(Y43,#REF!,19,FALSE))</f>
        <v>#REF!</v>
      </c>
      <c r="Z45" s="2392" t="e">
        <f>IF(Z43="","",VLOOKUP(Z43,#REF!,19,FALSE))</f>
        <v>#REF!</v>
      </c>
      <c r="AA45" s="2398" t="str">
        <f>IF(AA43="","",VLOOKUP(AA43,#REF!,19,FALSE))</f>
        <v/>
      </c>
      <c r="AB45" s="2398" t="e">
        <f>IF(AB43="","",VLOOKUP(AB43,#REF!,19,FALSE))</f>
        <v>#REF!</v>
      </c>
      <c r="AC45" s="2398" t="e">
        <f>IF(AC43="","",VLOOKUP(AC43,#REF!,19,FALSE))</f>
        <v>#REF!</v>
      </c>
      <c r="AD45" s="2398" t="e">
        <f>IF(AD43="","",VLOOKUP(AD43,#REF!,19,FALSE))</f>
        <v>#REF!</v>
      </c>
      <c r="AE45" s="2398" t="str">
        <f>IF(AE43="","",VLOOKUP(AE43,#REF!,19,FALSE))</f>
        <v/>
      </c>
      <c r="AF45" s="2404" t="e">
        <f>IF(AF43="","",VLOOKUP(AF43,#REF!,19,FALSE))</f>
        <v>#REF!</v>
      </c>
      <c r="AG45" s="2392" t="e">
        <f>IF(AG43="","",VLOOKUP(AG43,#REF!,19,FALSE))</f>
        <v>#REF!</v>
      </c>
      <c r="AH45" s="2398" t="str">
        <f>IF(AH43="","",VLOOKUP(AH43,#REF!,19,FALSE))</f>
        <v/>
      </c>
      <c r="AI45" s="2398" t="e">
        <f>IF(AI43="","",VLOOKUP(AI43,#REF!,19,FALSE))</f>
        <v>#REF!</v>
      </c>
      <c r="AJ45" s="2398" t="e">
        <f>IF(AJ43="","",VLOOKUP(AJ43,#REF!,19,FALSE))</f>
        <v>#REF!</v>
      </c>
      <c r="AK45" s="2398" t="e">
        <f>IF(AK43="","",VLOOKUP(AK43,#REF!,19,FALSE))</f>
        <v>#REF!</v>
      </c>
      <c r="AL45" s="2398" t="str">
        <f>IF(AL43="","",VLOOKUP(AL43,#REF!,19,FALSE))</f>
        <v/>
      </c>
      <c r="AM45" s="2404" t="e">
        <f>IF(AM43="","",VLOOKUP(AM43,#REF!,19,FALSE))</f>
        <v>#REF!</v>
      </c>
      <c r="AN45" s="2392" t="e">
        <f>IF(AN43="","",VLOOKUP(AN43,#REF!,19,FALSE))</f>
        <v>#REF!</v>
      </c>
      <c r="AO45" s="2398" t="str">
        <f>IF(AO43="","",VLOOKUP(AO43,#REF!,19,FALSE))</f>
        <v/>
      </c>
      <c r="AP45" s="2398" t="e">
        <f>IF(AP43="","",VLOOKUP(AP43,#REF!,19,FALSE))</f>
        <v>#REF!</v>
      </c>
      <c r="AQ45" s="2398" t="e">
        <f>IF(AQ43="","",VLOOKUP(AQ43,#REF!,19,FALSE))</f>
        <v>#REF!</v>
      </c>
      <c r="AR45" s="2398" t="e">
        <f>IF(AR43="","",VLOOKUP(AR43,#REF!,19,FALSE))</f>
        <v>#REF!</v>
      </c>
      <c r="AS45" s="2398" t="str">
        <f>IF(AS43="","",VLOOKUP(AS43,#REF!,19,FALSE))</f>
        <v/>
      </c>
      <c r="AT45" s="2404" t="e">
        <f>IF(AT43="","",VLOOKUP(AT43,#REF!,19,FALSE))</f>
        <v>#REF!</v>
      </c>
      <c r="AU45" s="2392" t="str">
        <f>IF(AU43="","",VLOOKUP(AU43,#REF!,19,FALSE))</f>
        <v/>
      </c>
      <c r="AV45" s="2398" t="str">
        <f>IF(AV43="","",VLOOKUP(AV43,#REF!,19,FALSE))</f>
        <v/>
      </c>
      <c r="AW45" s="2398" t="str">
        <f>IF(AW43="","",VLOOKUP(AW43,#REF!,19,FALSE))</f>
        <v/>
      </c>
      <c r="AX45" s="2419" t="e">
        <f>IF($BB$3="４週",SUM(S45:AT45),IF($BB$3="暦月",SUM(S45:AW45),""))</f>
        <v>#REF!</v>
      </c>
      <c r="AY45" s="2430"/>
      <c r="AZ45" s="2440" t="e">
        <f>IF($BB$3="４週",AX45/4,IF($BB$3="暦月",'【記載例】地域密着型通所介護'!AX45/('【記載例】地域密着型通所介護'!$BB$8/7),""))</f>
        <v>#REF!</v>
      </c>
      <c r="BA45" s="2448"/>
      <c r="BB45" s="1973"/>
      <c r="BC45" s="1978"/>
      <c r="BD45" s="1978"/>
      <c r="BE45" s="1978"/>
      <c r="BF45" s="1989"/>
    </row>
    <row r="46" spans="2:58" ht="20.25" customHeight="1">
      <c r="B46" s="2317">
        <f>B43+1</f>
        <v>9</v>
      </c>
      <c r="C46" s="1756" t="s">
        <v>962</v>
      </c>
      <c r="D46" s="1824"/>
      <c r="E46" s="1767"/>
      <c r="F46" s="2095"/>
      <c r="G46" s="2095" t="s">
        <v>751</v>
      </c>
      <c r="H46" s="2114" t="s">
        <v>806</v>
      </c>
      <c r="I46" s="2121"/>
      <c r="J46" s="2121"/>
      <c r="K46" s="2124"/>
      <c r="L46" s="2133" t="s">
        <v>815</v>
      </c>
      <c r="M46" s="2142"/>
      <c r="N46" s="2142"/>
      <c r="O46" s="2151"/>
      <c r="P46" s="2365" t="s">
        <v>964</v>
      </c>
      <c r="Q46" s="2374"/>
      <c r="R46" s="2382"/>
      <c r="S46" s="1886" t="s">
        <v>835</v>
      </c>
      <c r="T46" s="1898" t="s">
        <v>835</v>
      </c>
      <c r="U46" s="1898"/>
      <c r="V46" s="1898" t="s">
        <v>835</v>
      </c>
      <c r="W46" s="1898" t="s">
        <v>835</v>
      </c>
      <c r="X46" s="1898" t="s">
        <v>835</v>
      </c>
      <c r="Y46" s="1913"/>
      <c r="Z46" s="1886" t="s">
        <v>835</v>
      </c>
      <c r="AA46" s="1898" t="s">
        <v>835</v>
      </c>
      <c r="AB46" s="1898"/>
      <c r="AC46" s="1898" t="s">
        <v>835</v>
      </c>
      <c r="AD46" s="1898" t="s">
        <v>835</v>
      </c>
      <c r="AE46" s="1898" t="s">
        <v>835</v>
      </c>
      <c r="AF46" s="1913"/>
      <c r="AG46" s="1886" t="s">
        <v>835</v>
      </c>
      <c r="AH46" s="1898" t="s">
        <v>835</v>
      </c>
      <c r="AI46" s="1898"/>
      <c r="AJ46" s="1898" t="s">
        <v>835</v>
      </c>
      <c r="AK46" s="1898" t="s">
        <v>835</v>
      </c>
      <c r="AL46" s="1898" t="s">
        <v>835</v>
      </c>
      <c r="AM46" s="1913"/>
      <c r="AN46" s="1886" t="s">
        <v>835</v>
      </c>
      <c r="AO46" s="1898" t="s">
        <v>835</v>
      </c>
      <c r="AP46" s="1898"/>
      <c r="AQ46" s="1898" t="s">
        <v>835</v>
      </c>
      <c r="AR46" s="1898" t="s">
        <v>835</v>
      </c>
      <c r="AS46" s="1898" t="s">
        <v>835</v>
      </c>
      <c r="AT46" s="1913"/>
      <c r="AU46" s="1886"/>
      <c r="AV46" s="1898"/>
      <c r="AW46" s="1898"/>
      <c r="AX46" s="2420"/>
      <c r="AY46" s="2431"/>
      <c r="AZ46" s="2441"/>
      <c r="BA46" s="2449"/>
      <c r="BB46" s="1972"/>
      <c r="BC46" s="1977"/>
      <c r="BD46" s="1977"/>
      <c r="BE46" s="1977"/>
      <c r="BF46" s="1988"/>
    </row>
    <row r="47" spans="2:58" ht="20.25" customHeight="1">
      <c r="B47" s="2317"/>
      <c r="C47" s="1755"/>
      <c r="D47" s="1823"/>
      <c r="E47" s="1766"/>
      <c r="F47" s="1801"/>
      <c r="G47" s="2103"/>
      <c r="H47" s="2113"/>
      <c r="I47" s="2121"/>
      <c r="J47" s="2121"/>
      <c r="K47" s="2124"/>
      <c r="L47" s="2132"/>
      <c r="M47" s="2141"/>
      <c r="N47" s="2141"/>
      <c r="O47" s="2150"/>
      <c r="P47" s="2363" t="s">
        <v>546</v>
      </c>
      <c r="Q47" s="2372"/>
      <c r="R47" s="2380"/>
      <c r="S47" s="2391" t="e">
        <f>IF(S46="","",VLOOKUP(S46,#REF!,9,FALSE))</f>
        <v>#REF!</v>
      </c>
      <c r="T47" s="2397" t="e">
        <f>IF(T46="","",VLOOKUP(T46,#REF!,9,FALSE))</f>
        <v>#REF!</v>
      </c>
      <c r="U47" s="2397" t="str">
        <f>IF(U46="","",VLOOKUP(U46,#REF!,9,FALSE))</f>
        <v/>
      </c>
      <c r="V47" s="2397" t="e">
        <f>IF(V46="","",VLOOKUP(V46,#REF!,9,FALSE))</f>
        <v>#REF!</v>
      </c>
      <c r="W47" s="2397" t="e">
        <f>IF(W46="","",VLOOKUP(W46,#REF!,9,FALSE))</f>
        <v>#REF!</v>
      </c>
      <c r="X47" s="2397" t="e">
        <f>IF(X46="","",VLOOKUP(X46,#REF!,9,FALSE))</f>
        <v>#REF!</v>
      </c>
      <c r="Y47" s="2403" t="str">
        <f>IF(Y46="","",VLOOKUP(Y46,#REF!,9,FALSE))</f>
        <v/>
      </c>
      <c r="Z47" s="2391" t="e">
        <f>IF(Z46="","",VLOOKUP(Z46,#REF!,9,FALSE))</f>
        <v>#REF!</v>
      </c>
      <c r="AA47" s="2397" t="e">
        <f>IF(AA46="","",VLOOKUP(AA46,#REF!,9,FALSE))</f>
        <v>#REF!</v>
      </c>
      <c r="AB47" s="2397" t="str">
        <f>IF(AB46="","",VLOOKUP(AB46,#REF!,9,FALSE))</f>
        <v/>
      </c>
      <c r="AC47" s="2397" t="e">
        <f>IF(AC46="","",VLOOKUP(AC46,#REF!,9,FALSE))</f>
        <v>#REF!</v>
      </c>
      <c r="AD47" s="2397" t="e">
        <f>IF(AD46="","",VLOOKUP(AD46,#REF!,9,FALSE))</f>
        <v>#REF!</v>
      </c>
      <c r="AE47" s="2397" t="e">
        <f>IF(AE46="","",VLOOKUP(AE46,#REF!,9,FALSE))</f>
        <v>#REF!</v>
      </c>
      <c r="AF47" s="2403" t="str">
        <f>IF(AF46="","",VLOOKUP(AF46,#REF!,9,FALSE))</f>
        <v/>
      </c>
      <c r="AG47" s="2391" t="e">
        <f>IF(AG46="","",VLOOKUP(AG46,#REF!,9,FALSE))</f>
        <v>#REF!</v>
      </c>
      <c r="AH47" s="2397" t="e">
        <f>IF(AH46="","",VLOOKUP(AH46,#REF!,9,FALSE))</f>
        <v>#REF!</v>
      </c>
      <c r="AI47" s="2397" t="str">
        <f>IF(AI46="","",VLOOKUP(AI46,#REF!,9,FALSE))</f>
        <v/>
      </c>
      <c r="AJ47" s="2397" t="e">
        <f>IF(AJ46="","",VLOOKUP(AJ46,#REF!,9,FALSE))</f>
        <v>#REF!</v>
      </c>
      <c r="AK47" s="2397" t="e">
        <f>IF(AK46="","",VLOOKUP(AK46,#REF!,9,FALSE))</f>
        <v>#REF!</v>
      </c>
      <c r="AL47" s="2397" t="e">
        <f>IF(AL46="","",VLOOKUP(AL46,#REF!,9,FALSE))</f>
        <v>#REF!</v>
      </c>
      <c r="AM47" s="2403" t="str">
        <f>IF(AM46="","",VLOOKUP(AM46,#REF!,9,FALSE))</f>
        <v/>
      </c>
      <c r="AN47" s="2391" t="e">
        <f>IF(AN46="","",VLOOKUP(AN46,#REF!,9,FALSE))</f>
        <v>#REF!</v>
      </c>
      <c r="AO47" s="2397" t="e">
        <f>IF(AO46="","",VLOOKUP(AO46,#REF!,9,FALSE))</f>
        <v>#REF!</v>
      </c>
      <c r="AP47" s="2397" t="str">
        <f>IF(AP46="","",VLOOKUP(AP46,#REF!,9,FALSE))</f>
        <v/>
      </c>
      <c r="AQ47" s="2397" t="e">
        <f>IF(AQ46="","",VLOOKUP(AQ46,#REF!,9,FALSE))</f>
        <v>#REF!</v>
      </c>
      <c r="AR47" s="2397" t="e">
        <f>IF(AR46="","",VLOOKUP(AR46,#REF!,9,FALSE))</f>
        <v>#REF!</v>
      </c>
      <c r="AS47" s="2397" t="e">
        <f>IF(AS46="","",VLOOKUP(AS46,#REF!,9,FALSE))</f>
        <v>#REF!</v>
      </c>
      <c r="AT47" s="2403" t="str">
        <f>IF(AT46="","",VLOOKUP(AT46,#REF!,9,FALSE))</f>
        <v/>
      </c>
      <c r="AU47" s="2391" t="str">
        <f>IF(AU46="","",VLOOKUP(AU46,#REF!,9,FALSE))</f>
        <v/>
      </c>
      <c r="AV47" s="2397" t="str">
        <f>IF(AV46="","",VLOOKUP(AV46,#REF!,9,FALSE))</f>
        <v/>
      </c>
      <c r="AW47" s="2397" t="str">
        <f>IF(AW46="","",VLOOKUP(AW46,#REF!,9,FALSE))</f>
        <v/>
      </c>
      <c r="AX47" s="2418" t="e">
        <f>IF($BB$3="４週",SUM(S47:AT47),IF($BB$3="暦月",SUM(S47:AW47),""))</f>
        <v>#REF!</v>
      </c>
      <c r="AY47" s="2429"/>
      <c r="AZ47" s="2439" t="e">
        <f>IF($BB$3="４週",AX47/4,IF($BB$3="暦月",'【記載例】地域密着型通所介護'!AX47/('【記載例】地域密着型通所介護'!$BB$8/7),""))</f>
        <v>#REF!</v>
      </c>
      <c r="BA47" s="2447"/>
      <c r="BB47" s="1971"/>
      <c r="BC47" s="1976"/>
      <c r="BD47" s="1976"/>
      <c r="BE47" s="1976"/>
      <c r="BF47" s="1987"/>
    </row>
    <row r="48" spans="2:58" ht="20.25" customHeight="1">
      <c r="B48" s="2317"/>
      <c r="C48" s="1757"/>
      <c r="D48" s="1825"/>
      <c r="E48" s="1768"/>
      <c r="F48" s="1801" t="str">
        <f>C46</f>
        <v>介護職員</v>
      </c>
      <c r="G48" s="2104"/>
      <c r="H48" s="2113"/>
      <c r="I48" s="2121"/>
      <c r="J48" s="2121"/>
      <c r="K48" s="2124"/>
      <c r="L48" s="2134"/>
      <c r="M48" s="2143"/>
      <c r="N48" s="2143"/>
      <c r="O48" s="2152"/>
      <c r="P48" s="2364" t="s">
        <v>965</v>
      </c>
      <c r="Q48" s="2373"/>
      <c r="R48" s="2381"/>
      <c r="S48" s="2392" t="e">
        <f>IF(S46="","",VLOOKUP(S46,#REF!,19,FALSE))</f>
        <v>#REF!</v>
      </c>
      <c r="T48" s="2398" t="e">
        <f>IF(T46="","",VLOOKUP(T46,#REF!,19,FALSE))</f>
        <v>#REF!</v>
      </c>
      <c r="U48" s="2398" t="str">
        <f>IF(U46="","",VLOOKUP(U46,#REF!,19,FALSE))</f>
        <v/>
      </c>
      <c r="V48" s="2398" t="e">
        <f>IF(V46="","",VLOOKUP(V46,#REF!,19,FALSE))</f>
        <v>#REF!</v>
      </c>
      <c r="W48" s="2398" t="e">
        <f>IF(W46="","",VLOOKUP(W46,#REF!,19,FALSE))</f>
        <v>#REF!</v>
      </c>
      <c r="X48" s="2398" t="e">
        <f>IF(X46="","",VLOOKUP(X46,#REF!,19,FALSE))</f>
        <v>#REF!</v>
      </c>
      <c r="Y48" s="2404" t="str">
        <f>IF(Y46="","",VLOOKUP(Y46,#REF!,19,FALSE))</f>
        <v/>
      </c>
      <c r="Z48" s="2392" t="e">
        <f>IF(Z46="","",VLOOKUP(Z46,#REF!,19,FALSE))</f>
        <v>#REF!</v>
      </c>
      <c r="AA48" s="2398" t="e">
        <f>IF(AA46="","",VLOOKUP(AA46,#REF!,19,FALSE))</f>
        <v>#REF!</v>
      </c>
      <c r="AB48" s="2398" t="str">
        <f>IF(AB46="","",VLOOKUP(AB46,#REF!,19,FALSE))</f>
        <v/>
      </c>
      <c r="AC48" s="2398" t="e">
        <f>IF(AC46="","",VLOOKUP(AC46,#REF!,19,FALSE))</f>
        <v>#REF!</v>
      </c>
      <c r="AD48" s="2398" t="e">
        <f>IF(AD46="","",VLOOKUP(AD46,#REF!,19,FALSE))</f>
        <v>#REF!</v>
      </c>
      <c r="AE48" s="2398" t="e">
        <f>IF(AE46="","",VLOOKUP(AE46,#REF!,19,FALSE))</f>
        <v>#REF!</v>
      </c>
      <c r="AF48" s="2404" t="str">
        <f>IF(AF46="","",VLOOKUP(AF46,#REF!,19,FALSE))</f>
        <v/>
      </c>
      <c r="AG48" s="2392" t="e">
        <f>IF(AG46="","",VLOOKUP(AG46,#REF!,19,FALSE))</f>
        <v>#REF!</v>
      </c>
      <c r="AH48" s="2398" t="e">
        <f>IF(AH46="","",VLOOKUP(AH46,#REF!,19,FALSE))</f>
        <v>#REF!</v>
      </c>
      <c r="AI48" s="2398" t="str">
        <f>IF(AI46="","",VLOOKUP(AI46,#REF!,19,FALSE))</f>
        <v/>
      </c>
      <c r="AJ48" s="2398" t="e">
        <f>IF(AJ46="","",VLOOKUP(AJ46,#REF!,19,FALSE))</f>
        <v>#REF!</v>
      </c>
      <c r="AK48" s="2398" t="e">
        <f>IF(AK46="","",VLOOKUP(AK46,#REF!,19,FALSE))</f>
        <v>#REF!</v>
      </c>
      <c r="AL48" s="2398" t="e">
        <f>IF(AL46="","",VLOOKUP(AL46,#REF!,19,FALSE))</f>
        <v>#REF!</v>
      </c>
      <c r="AM48" s="2404" t="str">
        <f>IF(AM46="","",VLOOKUP(AM46,#REF!,19,FALSE))</f>
        <v/>
      </c>
      <c r="AN48" s="2392" t="e">
        <f>IF(AN46="","",VLOOKUP(AN46,#REF!,19,FALSE))</f>
        <v>#REF!</v>
      </c>
      <c r="AO48" s="2398" t="e">
        <f>IF(AO46="","",VLOOKUP(AO46,#REF!,19,FALSE))</f>
        <v>#REF!</v>
      </c>
      <c r="AP48" s="2398" t="str">
        <f>IF(AP46="","",VLOOKUP(AP46,#REF!,19,FALSE))</f>
        <v/>
      </c>
      <c r="AQ48" s="2398" t="e">
        <f>IF(AQ46="","",VLOOKUP(AQ46,#REF!,19,FALSE))</f>
        <v>#REF!</v>
      </c>
      <c r="AR48" s="2398" t="e">
        <f>IF(AR46="","",VLOOKUP(AR46,#REF!,19,FALSE))</f>
        <v>#REF!</v>
      </c>
      <c r="AS48" s="2398" t="e">
        <f>IF(AS46="","",VLOOKUP(AS46,#REF!,19,FALSE))</f>
        <v>#REF!</v>
      </c>
      <c r="AT48" s="2404" t="str">
        <f>IF(AT46="","",VLOOKUP(AT46,#REF!,19,FALSE))</f>
        <v/>
      </c>
      <c r="AU48" s="2392" t="str">
        <f>IF(AU46="","",VLOOKUP(AU46,#REF!,19,FALSE))</f>
        <v/>
      </c>
      <c r="AV48" s="2398" t="str">
        <f>IF(AV46="","",VLOOKUP(AV46,#REF!,19,FALSE))</f>
        <v/>
      </c>
      <c r="AW48" s="2398" t="str">
        <f>IF(AW46="","",VLOOKUP(AW46,#REF!,19,FALSE))</f>
        <v/>
      </c>
      <c r="AX48" s="2419" t="e">
        <f>IF($BB$3="４週",SUM(S48:AT48),IF($BB$3="暦月",SUM(S48:AW48),""))</f>
        <v>#REF!</v>
      </c>
      <c r="AY48" s="2430"/>
      <c r="AZ48" s="2440" t="e">
        <f>IF($BB$3="４週",AX48/4,IF($BB$3="暦月",'【記載例】地域密着型通所介護'!AX48/('【記載例】地域密着型通所介護'!$BB$8/7),""))</f>
        <v>#REF!</v>
      </c>
      <c r="BA48" s="2448"/>
      <c r="BB48" s="1973"/>
      <c r="BC48" s="1978"/>
      <c r="BD48" s="1978"/>
      <c r="BE48" s="1978"/>
      <c r="BF48" s="1989"/>
    </row>
    <row r="49" spans="2:58" ht="20.25" customHeight="1">
      <c r="B49" s="2317">
        <f>B46+1</f>
        <v>10</v>
      </c>
      <c r="C49" s="1756" t="s">
        <v>963</v>
      </c>
      <c r="D49" s="1824"/>
      <c r="E49" s="1767"/>
      <c r="F49" s="2095"/>
      <c r="G49" s="2095" t="s">
        <v>192</v>
      </c>
      <c r="H49" s="2114" t="s">
        <v>581</v>
      </c>
      <c r="I49" s="2121"/>
      <c r="J49" s="2121"/>
      <c r="K49" s="2124"/>
      <c r="L49" s="2133" t="s">
        <v>557</v>
      </c>
      <c r="M49" s="2142"/>
      <c r="N49" s="2142"/>
      <c r="O49" s="2151"/>
      <c r="P49" s="2365" t="s">
        <v>964</v>
      </c>
      <c r="Q49" s="2374"/>
      <c r="R49" s="2382"/>
      <c r="S49" s="1886" t="s">
        <v>495</v>
      </c>
      <c r="T49" s="1898"/>
      <c r="U49" s="1898" t="s">
        <v>495</v>
      </c>
      <c r="V49" s="1898" t="s">
        <v>495</v>
      </c>
      <c r="W49" s="1898"/>
      <c r="X49" s="1898" t="s">
        <v>495</v>
      </c>
      <c r="Y49" s="1913"/>
      <c r="Z49" s="1886" t="s">
        <v>495</v>
      </c>
      <c r="AA49" s="1898"/>
      <c r="AB49" s="1898" t="s">
        <v>495</v>
      </c>
      <c r="AC49" s="1898" t="s">
        <v>495</v>
      </c>
      <c r="AD49" s="1898"/>
      <c r="AE49" s="1898" t="s">
        <v>495</v>
      </c>
      <c r="AF49" s="1913"/>
      <c r="AG49" s="1886" t="s">
        <v>495</v>
      </c>
      <c r="AH49" s="1898"/>
      <c r="AI49" s="1898" t="s">
        <v>495</v>
      </c>
      <c r="AJ49" s="1898" t="s">
        <v>495</v>
      </c>
      <c r="AK49" s="1898"/>
      <c r="AL49" s="1898" t="s">
        <v>495</v>
      </c>
      <c r="AM49" s="1913"/>
      <c r="AN49" s="1886" t="s">
        <v>495</v>
      </c>
      <c r="AO49" s="1898"/>
      <c r="AP49" s="1898" t="s">
        <v>495</v>
      </c>
      <c r="AQ49" s="1898" t="s">
        <v>495</v>
      </c>
      <c r="AR49" s="1898"/>
      <c r="AS49" s="1898" t="s">
        <v>495</v>
      </c>
      <c r="AT49" s="1913"/>
      <c r="AU49" s="1886"/>
      <c r="AV49" s="1898"/>
      <c r="AW49" s="1898"/>
      <c r="AX49" s="2420"/>
      <c r="AY49" s="2431"/>
      <c r="AZ49" s="2441"/>
      <c r="BA49" s="2449"/>
      <c r="BB49" s="1972" t="s">
        <v>975</v>
      </c>
      <c r="BC49" s="1977"/>
      <c r="BD49" s="1977"/>
      <c r="BE49" s="1977"/>
      <c r="BF49" s="1988"/>
    </row>
    <row r="50" spans="2:58" ht="20.25" customHeight="1">
      <c r="B50" s="2317"/>
      <c r="C50" s="1755"/>
      <c r="D50" s="1823"/>
      <c r="E50" s="1766"/>
      <c r="F50" s="1801"/>
      <c r="G50" s="2103"/>
      <c r="H50" s="2113"/>
      <c r="I50" s="2121"/>
      <c r="J50" s="2121"/>
      <c r="K50" s="2124"/>
      <c r="L50" s="2132"/>
      <c r="M50" s="2141"/>
      <c r="N50" s="2141"/>
      <c r="O50" s="2150"/>
      <c r="P50" s="2363" t="s">
        <v>546</v>
      </c>
      <c r="Q50" s="2372"/>
      <c r="R50" s="2380"/>
      <c r="S50" s="2391" t="e">
        <f>IF(S49="","",VLOOKUP(S49,#REF!,9,FALSE))</f>
        <v>#REF!</v>
      </c>
      <c r="T50" s="2397" t="str">
        <f>IF(T49="","",VLOOKUP(T49,#REF!,9,FALSE))</f>
        <v/>
      </c>
      <c r="U50" s="2397" t="e">
        <f>IF(U49="","",VLOOKUP(U49,#REF!,9,FALSE))</f>
        <v>#REF!</v>
      </c>
      <c r="V50" s="2397" t="e">
        <f>IF(V49="","",VLOOKUP(V49,#REF!,9,FALSE))</f>
        <v>#REF!</v>
      </c>
      <c r="W50" s="2397" t="str">
        <f>IF(W49="","",VLOOKUP(W49,#REF!,9,FALSE))</f>
        <v/>
      </c>
      <c r="X50" s="2397" t="e">
        <f>IF(X49="","",VLOOKUP(X49,#REF!,9,FALSE))</f>
        <v>#REF!</v>
      </c>
      <c r="Y50" s="2403" t="str">
        <f>IF(Y49="","",VLOOKUP(Y49,#REF!,9,FALSE))</f>
        <v/>
      </c>
      <c r="Z50" s="2391" t="e">
        <f>IF(Z49="","",VLOOKUP(Z49,#REF!,9,FALSE))</f>
        <v>#REF!</v>
      </c>
      <c r="AA50" s="2397" t="str">
        <f>IF(AA49="","",VLOOKUP(AA49,#REF!,9,FALSE))</f>
        <v/>
      </c>
      <c r="AB50" s="2397" t="e">
        <f>IF(AB49="","",VLOOKUP(AB49,#REF!,9,FALSE))</f>
        <v>#REF!</v>
      </c>
      <c r="AC50" s="2397" t="e">
        <f>IF(AC49="","",VLOOKUP(AC49,#REF!,9,FALSE))</f>
        <v>#REF!</v>
      </c>
      <c r="AD50" s="2397" t="str">
        <f>IF(AD49="","",VLOOKUP(AD49,#REF!,9,FALSE))</f>
        <v/>
      </c>
      <c r="AE50" s="2397" t="e">
        <f>IF(AE49="","",VLOOKUP(AE49,#REF!,9,FALSE))</f>
        <v>#REF!</v>
      </c>
      <c r="AF50" s="2403" t="str">
        <f>IF(AF49="","",VLOOKUP(AF49,#REF!,9,FALSE))</f>
        <v/>
      </c>
      <c r="AG50" s="2391" t="e">
        <f>IF(AG49="","",VLOOKUP(AG49,#REF!,9,FALSE))</f>
        <v>#REF!</v>
      </c>
      <c r="AH50" s="2397" t="str">
        <f>IF(AH49="","",VLOOKUP(AH49,#REF!,9,FALSE))</f>
        <v/>
      </c>
      <c r="AI50" s="2397" t="e">
        <f>IF(AI49="","",VLOOKUP(AI49,#REF!,9,FALSE))</f>
        <v>#REF!</v>
      </c>
      <c r="AJ50" s="2397" t="e">
        <f>IF(AJ49="","",VLOOKUP(AJ49,#REF!,9,FALSE))</f>
        <v>#REF!</v>
      </c>
      <c r="AK50" s="2397" t="str">
        <f>IF(AK49="","",VLOOKUP(AK49,#REF!,9,FALSE))</f>
        <v/>
      </c>
      <c r="AL50" s="2397" t="e">
        <f>IF(AL49="","",VLOOKUP(AL49,#REF!,9,FALSE))</f>
        <v>#REF!</v>
      </c>
      <c r="AM50" s="2403" t="str">
        <f>IF(AM49="","",VLOOKUP(AM49,#REF!,9,FALSE))</f>
        <v/>
      </c>
      <c r="AN50" s="2391" t="e">
        <f>IF(AN49="","",VLOOKUP(AN49,#REF!,9,FALSE))</f>
        <v>#REF!</v>
      </c>
      <c r="AO50" s="2397" t="str">
        <f>IF(AO49="","",VLOOKUP(AO49,#REF!,9,FALSE))</f>
        <v/>
      </c>
      <c r="AP50" s="2397" t="e">
        <f>IF(AP49="","",VLOOKUP(AP49,#REF!,9,FALSE))</f>
        <v>#REF!</v>
      </c>
      <c r="AQ50" s="2397" t="e">
        <f>IF(AQ49="","",VLOOKUP(AQ49,#REF!,9,FALSE))</f>
        <v>#REF!</v>
      </c>
      <c r="AR50" s="2397" t="str">
        <f>IF(AR49="","",VLOOKUP(AR49,#REF!,9,FALSE))</f>
        <v/>
      </c>
      <c r="AS50" s="2397" t="e">
        <f>IF(AS49="","",VLOOKUP(AS49,#REF!,9,FALSE))</f>
        <v>#REF!</v>
      </c>
      <c r="AT50" s="2403" t="str">
        <f>IF(AT49="","",VLOOKUP(AT49,#REF!,9,FALSE))</f>
        <v/>
      </c>
      <c r="AU50" s="2391" t="str">
        <f>IF(AU49="","",VLOOKUP(AU49,#REF!,9,FALSE))</f>
        <v/>
      </c>
      <c r="AV50" s="2397" t="str">
        <f>IF(AV49="","",VLOOKUP(AV49,#REF!,9,FALSE))</f>
        <v/>
      </c>
      <c r="AW50" s="2397" t="str">
        <f>IF(AW49="","",VLOOKUP(AW49,#REF!,9,FALSE))</f>
        <v/>
      </c>
      <c r="AX50" s="2418" t="e">
        <f>IF($BB$3="４週",SUM(S50:AT50),IF($BB$3="暦月",SUM(S50:AW50),""))</f>
        <v>#REF!</v>
      </c>
      <c r="AY50" s="2429"/>
      <c r="AZ50" s="2439" t="e">
        <f>IF($BB$3="４週",AX50/4,IF($BB$3="暦月",'【記載例】地域密着型通所介護'!AX50/('【記載例】地域密着型通所介護'!$BB$8/7),""))</f>
        <v>#REF!</v>
      </c>
      <c r="BA50" s="2447"/>
      <c r="BB50" s="1971"/>
      <c r="BC50" s="1976"/>
      <c r="BD50" s="1976"/>
      <c r="BE50" s="1976"/>
      <c r="BF50" s="1987"/>
    </row>
    <row r="51" spans="2:58" ht="20.25" customHeight="1">
      <c r="B51" s="2317"/>
      <c r="C51" s="1757"/>
      <c r="D51" s="1825"/>
      <c r="E51" s="1768"/>
      <c r="F51" s="1801" t="str">
        <f>C49</f>
        <v>機能訓練指導員</v>
      </c>
      <c r="G51" s="2104"/>
      <c r="H51" s="2113"/>
      <c r="I51" s="2121"/>
      <c r="J51" s="2121"/>
      <c r="K51" s="2124"/>
      <c r="L51" s="2134"/>
      <c r="M51" s="2143"/>
      <c r="N51" s="2143"/>
      <c r="O51" s="2152"/>
      <c r="P51" s="2364" t="s">
        <v>965</v>
      </c>
      <c r="Q51" s="2373"/>
      <c r="R51" s="2381"/>
      <c r="S51" s="2392" t="e">
        <f>IF(S49="","",VLOOKUP(S49,#REF!,19,FALSE))</f>
        <v>#REF!</v>
      </c>
      <c r="T51" s="2398" t="str">
        <f>IF(T49="","",VLOOKUP(T49,#REF!,19,FALSE))</f>
        <v/>
      </c>
      <c r="U51" s="2398" t="e">
        <f>IF(U49="","",VLOOKUP(U49,#REF!,19,FALSE))</f>
        <v>#REF!</v>
      </c>
      <c r="V51" s="2398" t="e">
        <f>IF(V49="","",VLOOKUP(V49,#REF!,19,FALSE))</f>
        <v>#REF!</v>
      </c>
      <c r="W51" s="2398" t="str">
        <f>IF(W49="","",VLOOKUP(W49,#REF!,19,FALSE))</f>
        <v/>
      </c>
      <c r="X51" s="2398" t="e">
        <f>IF(X49="","",VLOOKUP(X49,#REF!,19,FALSE))</f>
        <v>#REF!</v>
      </c>
      <c r="Y51" s="2404" t="str">
        <f>IF(Y49="","",VLOOKUP(Y49,#REF!,19,FALSE))</f>
        <v/>
      </c>
      <c r="Z51" s="2392" t="e">
        <f>IF(Z49="","",VLOOKUP(Z49,#REF!,19,FALSE))</f>
        <v>#REF!</v>
      </c>
      <c r="AA51" s="2398" t="str">
        <f>IF(AA49="","",VLOOKUP(AA49,#REF!,19,FALSE))</f>
        <v/>
      </c>
      <c r="AB51" s="2398" t="e">
        <f>IF(AB49="","",VLOOKUP(AB49,#REF!,19,FALSE))</f>
        <v>#REF!</v>
      </c>
      <c r="AC51" s="2398" t="e">
        <f>IF(AC49="","",VLOOKUP(AC49,#REF!,19,FALSE))</f>
        <v>#REF!</v>
      </c>
      <c r="AD51" s="2398" t="str">
        <f>IF(AD49="","",VLOOKUP(AD49,#REF!,19,FALSE))</f>
        <v/>
      </c>
      <c r="AE51" s="2398" t="e">
        <f>IF(AE49="","",VLOOKUP(AE49,#REF!,19,FALSE))</f>
        <v>#REF!</v>
      </c>
      <c r="AF51" s="2404" t="str">
        <f>IF(AF49="","",VLOOKUP(AF49,#REF!,19,FALSE))</f>
        <v/>
      </c>
      <c r="AG51" s="2392" t="e">
        <f>IF(AG49="","",VLOOKUP(AG49,#REF!,19,FALSE))</f>
        <v>#REF!</v>
      </c>
      <c r="AH51" s="2398" t="str">
        <f>IF(AH49="","",VLOOKUP(AH49,#REF!,19,FALSE))</f>
        <v/>
      </c>
      <c r="AI51" s="2398" t="e">
        <f>IF(AI49="","",VLOOKUP(AI49,#REF!,19,FALSE))</f>
        <v>#REF!</v>
      </c>
      <c r="AJ51" s="2398" t="e">
        <f>IF(AJ49="","",VLOOKUP(AJ49,#REF!,19,FALSE))</f>
        <v>#REF!</v>
      </c>
      <c r="AK51" s="2398" t="str">
        <f>IF(AK49="","",VLOOKUP(AK49,#REF!,19,FALSE))</f>
        <v/>
      </c>
      <c r="AL51" s="2398" t="e">
        <f>IF(AL49="","",VLOOKUP(AL49,#REF!,19,FALSE))</f>
        <v>#REF!</v>
      </c>
      <c r="AM51" s="2404" t="str">
        <f>IF(AM49="","",VLOOKUP(AM49,#REF!,19,FALSE))</f>
        <v/>
      </c>
      <c r="AN51" s="2392" t="e">
        <f>IF(AN49="","",VLOOKUP(AN49,#REF!,19,FALSE))</f>
        <v>#REF!</v>
      </c>
      <c r="AO51" s="2398" t="str">
        <f>IF(AO49="","",VLOOKUP(AO49,#REF!,19,FALSE))</f>
        <v/>
      </c>
      <c r="AP51" s="2398" t="e">
        <f>IF(AP49="","",VLOOKUP(AP49,#REF!,19,FALSE))</f>
        <v>#REF!</v>
      </c>
      <c r="AQ51" s="2398" t="e">
        <f>IF(AQ49="","",VLOOKUP(AQ49,#REF!,19,FALSE))</f>
        <v>#REF!</v>
      </c>
      <c r="AR51" s="2398" t="str">
        <f>IF(AR49="","",VLOOKUP(AR49,#REF!,19,FALSE))</f>
        <v/>
      </c>
      <c r="AS51" s="2398" t="e">
        <f>IF(AS49="","",VLOOKUP(AS49,#REF!,19,FALSE))</f>
        <v>#REF!</v>
      </c>
      <c r="AT51" s="2404" t="str">
        <f>IF(AT49="","",VLOOKUP(AT49,#REF!,19,FALSE))</f>
        <v/>
      </c>
      <c r="AU51" s="2392" t="str">
        <f>IF(AU49="","",VLOOKUP(AU49,#REF!,19,FALSE))</f>
        <v/>
      </c>
      <c r="AV51" s="2398" t="str">
        <f>IF(AV49="","",VLOOKUP(AV49,#REF!,19,FALSE))</f>
        <v/>
      </c>
      <c r="AW51" s="2398" t="str">
        <f>IF(AW49="","",VLOOKUP(AW49,#REF!,19,FALSE))</f>
        <v/>
      </c>
      <c r="AX51" s="2419" t="e">
        <f>IF($BB$3="４週",SUM(S51:AT51),IF($BB$3="暦月",SUM(S51:AW51),""))</f>
        <v>#REF!</v>
      </c>
      <c r="AY51" s="2430"/>
      <c r="AZ51" s="2440" t="e">
        <f>IF($BB$3="４週",AX51/4,IF($BB$3="暦月",'【記載例】地域密着型通所介護'!AX51/('【記載例】地域密着型通所介護'!$BB$8/7),""))</f>
        <v>#REF!</v>
      </c>
      <c r="BA51" s="2448"/>
      <c r="BB51" s="1973"/>
      <c r="BC51" s="1978"/>
      <c r="BD51" s="1978"/>
      <c r="BE51" s="1978"/>
      <c r="BF51" s="1989"/>
    </row>
    <row r="52" spans="2:58" ht="20.25" customHeight="1">
      <c r="B52" s="2317">
        <f>B49+1</f>
        <v>11</v>
      </c>
      <c r="C52" s="1756" t="s">
        <v>963</v>
      </c>
      <c r="D52" s="1824"/>
      <c r="E52" s="1767"/>
      <c r="F52" s="2095"/>
      <c r="G52" s="2095" t="s">
        <v>752</v>
      </c>
      <c r="H52" s="2114" t="s">
        <v>581</v>
      </c>
      <c r="I52" s="2121"/>
      <c r="J52" s="2121"/>
      <c r="K52" s="2124"/>
      <c r="L52" s="2133" t="s">
        <v>333</v>
      </c>
      <c r="M52" s="2142"/>
      <c r="N52" s="2142"/>
      <c r="O52" s="2151"/>
      <c r="P52" s="2365" t="s">
        <v>964</v>
      </c>
      <c r="Q52" s="2374"/>
      <c r="R52" s="2382"/>
      <c r="S52" s="1886"/>
      <c r="T52" s="1898" t="s">
        <v>495</v>
      </c>
      <c r="U52" s="1898"/>
      <c r="V52" s="1898"/>
      <c r="W52" s="1898" t="s">
        <v>495</v>
      </c>
      <c r="X52" s="1898"/>
      <c r="Y52" s="1913" t="s">
        <v>495</v>
      </c>
      <c r="Z52" s="1886"/>
      <c r="AA52" s="1898" t="s">
        <v>495</v>
      </c>
      <c r="AB52" s="1898"/>
      <c r="AC52" s="1898"/>
      <c r="AD52" s="1898" t="s">
        <v>495</v>
      </c>
      <c r="AE52" s="1898"/>
      <c r="AF52" s="1913" t="s">
        <v>495</v>
      </c>
      <c r="AG52" s="1886"/>
      <c r="AH52" s="1898" t="s">
        <v>495</v>
      </c>
      <c r="AI52" s="1898"/>
      <c r="AJ52" s="1898"/>
      <c r="AK52" s="1898" t="s">
        <v>495</v>
      </c>
      <c r="AL52" s="1898"/>
      <c r="AM52" s="1913" t="s">
        <v>495</v>
      </c>
      <c r="AN52" s="1886"/>
      <c r="AO52" s="1898" t="s">
        <v>495</v>
      </c>
      <c r="AP52" s="1898"/>
      <c r="AQ52" s="1898"/>
      <c r="AR52" s="1898" t="s">
        <v>495</v>
      </c>
      <c r="AS52" s="1898"/>
      <c r="AT52" s="1913" t="s">
        <v>495</v>
      </c>
      <c r="AU52" s="1886"/>
      <c r="AV52" s="1898"/>
      <c r="AW52" s="1898"/>
      <c r="AX52" s="2420"/>
      <c r="AY52" s="2431"/>
      <c r="AZ52" s="2441"/>
      <c r="BA52" s="2449"/>
      <c r="BB52" s="1972" t="s">
        <v>910</v>
      </c>
      <c r="BC52" s="1977"/>
      <c r="BD52" s="1977"/>
      <c r="BE52" s="1977"/>
      <c r="BF52" s="1988"/>
    </row>
    <row r="53" spans="2:58" ht="20.25" customHeight="1">
      <c r="B53" s="2317"/>
      <c r="C53" s="1755"/>
      <c r="D53" s="1823"/>
      <c r="E53" s="1766"/>
      <c r="F53" s="1801"/>
      <c r="G53" s="2103"/>
      <c r="H53" s="2113"/>
      <c r="I53" s="2121"/>
      <c r="J53" s="2121"/>
      <c r="K53" s="2124"/>
      <c r="L53" s="2132"/>
      <c r="M53" s="2141"/>
      <c r="N53" s="2141"/>
      <c r="O53" s="2150"/>
      <c r="P53" s="2363" t="s">
        <v>546</v>
      </c>
      <c r="Q53" s="2372"/>
      <c r="R53" s="2380"/>
      <c r="S53" s="2391" t="str">
        <f>IF(S52="","",VLOOKUP(S52,#REF!,9,FALSE))</f>
        <v/>
      </c>
      <c r="T53" s="2397" t="e">
        <f>IF(T52="","",VLOOKUP(T52,#REF!,9,FALSE))</f>
        <v>#REF!</v>
      </c>
      <c r="U53" s="2397" t="str">
        <f>IF(U52="","",VLOOKUP(U52,#REF!,9,FALSE))</f>
        <v/>
      </c>
      <c r="V53" s="2397" t="str">
        <f>IF(V52="","",VLOOKUP(V52,#REF!,9,FALSE))</f>
        <v/>
      </c>
      <c r="W53" s="2397" t="e">
        <f>IF(W52="","",VLOOKUP(W52,#REF!,9,FALSE))</f>
        <v>#REF!</v>
      </c>
      <c r="X53" s="2397" t="str">
        <f>IF(X52="","",VLOOKUP(X52,#REF!,9,FALSE))</f>
        <v/>
      </c>
      <c r="Y53" s="2403" t="e">
        <f>IF(Y52="","",VLOOKUP(Y52,#REF!,9,FALSE))</f>
        <v>#REF!</v>
      </c>
      <c r="Z53" s="2391" t="str">
        <f>IF(Z52="","",VLOOKUP(Z52,#REF!,9,FALSE))</f>
        <v/>
      </c>
      <c r="AA53" s="2397" t="e">
        <f>IF(AA52="","",VLOOKUP(AA52,#REF!,9,FALSE))</f>
        <v>#REF!</v>
      </c>
      <c r="AB53" s="2397" t="str">
        <f>IF(AB52="","",VLOOKUP(AB52,#REF!,9,FALSE))</f>
        <v/>
      </c>
      <c r="AC53" s="2397" t="str">
        <f>IF(AC52="","",VLOOKUP(AC52,#REF!,9,FALSE))</f>
        <v/>
      </c>
      <c r="AD53" s="2397" t="e">
        <f>IF(AD52="","",VLOOKUP(AD52,#REF!,9,FALSE))</f>
        <v>#REF!</v>
      </c>
      <c r="AE53" s="2397" t="str">
        <f>IF(AE52="","",VLOOKUP(AE52,#REF!,9,FALSE))</f>
        <v/>
      </c>
      <c r="AF53" s="2403" t="e">
        <f>IF(AF52="","",VLOOKUP(AF52,#REF!,9,FALSE))</f>
        <v>#REF!</v>
      </c>
      <c r="AG53" s="2391" t="str">
        <f>IF(AG52="","",VLOOKUP(AG52,#REF!,9,FALSE))</f>
        <v/>
      </c>
      <c r="AH53" s="2397" t="e">
        <f>IF(AH52="","",VLOOKUP(AH52,#REF!,9,FALSE))</f>
        <v>#REF!</v>
      </c>
      <c r="AI53" s="2397" t="str">
        <f>IF(AI52="","",VLOOKUP(AI52,#REF!,9,FALSE))</f>
        <v/>
      </c>
      <c r="AJ53" s="2397" t="str">
        <f>IF(AJ52="","",VLOOKUP(AJ52,#REF!,9,FALSE))</f>
        <v/>
      </c>
      <c r="AK53" s="2397" t="e">
        <f>IF(AK52="","",VLOOKUP(AK52,#REF!,9,FALSE))</f>
        <v>#REF!</v>
      </c>
      <c r="AL53" s="2397" t="str">
        <f>IF(AL52="","",VLOOKUP(AL52,#REF!,9,FALSE))</f>
        <v/>
      </c>
      <c r="AM53" s="2403" t="e">
        <f>IF(AM52="","",VLOOKUP(AM52,#REF!,9,FALSE))</f>
        <v>#REF!</v>
      </c>
      <c r="AN53" s="2391" t="str">
        <f>IF(AN52="","",VLOOKUP(AN52,#REF!,9,FALSE))</f>
        <v/>
      </c>
      <c r="AO53" s="2397" t="e">
        <f>IF(AO52="","",VLOOKUP(AO52,#REF!,9,FALSE))</f>
        <v>#REF!</v>
      </c>
      <c r="AP53" s="2397" t="str">
        <f>IF(AP52="","",VLOOKUP(AP52,#REF!,9,FALSE))</f>
        <v/>
      </c>
      <c r="AQ53" s="2397" t="str">
        <f>IF(AQ52="","",VLOOKUP(AQ52,#REF!,9,FALSE))</f>
        <v/>
      </c>
      <c r="AR53" s="2397" t="e">
        <f>IF(AR52="","",VLOOKUP(AR52,#REF!,9,FALSE))</f>
        <v>#REF!</v>
      </c>
      <c r="AS53" s="2397" t="str">
        <f>IF(AS52="","",VLOOKUP(AS52,#REF!,9,FALSE))</f>
        <v/>
      </c>
      <c r="AT53" s="2403" t="e">
        <f>IF(AT52="","",VLOOKUP(AT52,#REF!,9,FALSE))</f>
        <v>#REF!</v>
      </c>
      <c r="AU53" s="2391" t="str">
        <f>IF(AU52="","",VLOOKUP(AU52,#REF!,9,FALSE))</f>
        <v/>
      </c>
      <c r="AV53" s="2397" t="str">
        <f>IF(AV52="","",VLOOKUP(AV52,#REF!,9,FALSE))</f>
        <v/>
      </c>
      <c r="AW53" s="2397" t="str">
        <f>IF(AW52="","",VLOOKUP(AW52,#REF!,9,FALSE))</f>
        <v/>
      </c>
      <c r="AX53" s="2418" t="e">
        <f>IF($BB$3="４週",SUM(S53:AT53),IF($BB$3="暦月",SUM(S53:AW53),""))</f>
        <v>#REF!</v>
      </c>
      <c r="AY53" s="2429"/>
      <c r="AZ53" s="2439" t="e">
        <f>IF($BB$3="４週",AX53/4,IF($BB$3="暦月",'【記載例】地域密着型通所介護'!AX53/('【記載例】地域密着型通所介護'!$BB$8/7),""))</f>
        <v>#REF!</v>
      </c>
      <c r="BA53" s="2447"/>
      <c r="BB53" s="1971"/>
      <c r="BC53" s="1976"/>
      <c r="BD53" s="1976"/>
      <c r="BE53" s="1976"/>
      <c r="BF53" s="1987"/>
    </row>
    <row r="54" spans="2:58" ht="20.25" customHeight="1">
      <c r="B54" s="2317"/>
      <c r="C54" s="1757"/>
      <c r="D54" s="1825"/>
      <c r="E54" s="1768"/>
      <c r="F54" s="1801" t="str">
        <f>C52</f>
        <v>機能訓練指導員</v>
      </c>
      <c r="G54" s="2104"/>
      <c r="H54" s="2113"/>
      <c r="I54" s="2121"/>
      <c r="J54" s="2121"/>
      <c r="K54" s="2124"/>
      <c r="L54" s="2134"/>
      <c r="M54" s="2143"/>
      <c r="N54" s="2143"/>
      <c r="O54" s="2152"/>
      <c r="P54" s="2364" t="s">
        <v>965</v>
      </c>
      <c r="Q54" s="2373"/>
      <c r="R54" s="2381"/>
      <c r="S54" s="2392" t="str">
        <f>IF(S52="","",VLOOKUP(S52,#REF!,19,FALSE))</f>
        <v/>
      </c>
      <c r="T54" s="2398" t="e">
        <f>IF(T52="","",VLOOKUP(T52,#REF!,19,FALSE))</f>
        <v>#REF!</v>
      </c>
      <c r="U54" s="2398" t="str">
        <f>IF(U52="","",VLOOKUP(U52,#REF!,19,FALSE))</f>
        <v/>
      </c>
      <c r="V54" s="2398" t="str">
        <f>IF(V52="","",VLOOKUP(V52,#REF!,19,FALSE))</f>
        <v/>
      </c>
      <c r="W54" s="2398" t="e">
        <f>IF(W52="","",VLOOKUP(W52,#REF!,19,FALSE))</f>
        <v>#REF!</v>
      </c>
      <c r="X54" s="2398" t="str">
        <f>IF(X52="","",VLOOKUP(X52,#REF!,19,FALSE))</f>
        <v/>
      </c>
      <c r="Y54" s="2404" t="e">
        <f>IF(Y52="","",VLOOKUP(Y52,#REF!,19,FALSE))</f>
        <v>#REF!</v>
      </c>
      <c r="Z54" s="2392" t="str">
        <f>IF(Z52="","",VLOOKUP(Z52,#REF!,19,FALSE))</f>
        <v/>
      </c>
      <c r="AA54" s="2398" t="e">
        <f>IF(AA52="","",VLOOKUP(AA52,#REF!,19,FALSE))</f>
        <v>#REF!</v>
      </c>
      <c r="AB54" s="2398" t="str">
        <f>IF(AB52="","",VLOOKUP(AB52,#REF!,19,FALSE))</f>
        <v/>
      </c>
      <c r="AC54" s="2398" t="str">
        <f>IF(AC52="","",VLOOKUP(AC52,#REF!,19,FALSE))</f>
        <v/>
      </c>
      <c r="AD54" s="2398" t="e">
        <f>IF(AD52="","",VLOOKUP(AD52,#REF!,19,FALSE))</f>
        <v>#REF!</v>
      </c>
      <c r="AE54" s="2398" t="str">
        <f>IF(AE52="","",VLOOKUP(AE52,#REF!,19,FALSE))</f>
        <v/>
      </c>
      <c r="AF54" s="2404" t="e">
        <f>IF(AF52="","",VLOOKUP(AF52,#REF!,19,FALSE))</f>
        <v>#REF!</v>
      </c>
      <c r="AG54" s="2392" t="str">
        <f>IF(AG52="","",VLOOKUP(AG52,#REF!,19,FALSE))</f>
        <v/>
      </c>
      <c r="AH54" s="2398" t="e">
        <f>IF(AH52="","",VLOOKUP(AH52,#REF!,19,FALSE))</f>
        <v>#REF!</v>
      </c>
      <c r="AI54" s="2398" t="str">
        <f>IF(AI52="","",VLOOKUP(AI52,#REF!,19,FALSE))</f>
        <v/>
      </c>
      <c r="AJ54" s="2398" t="str">
        <f>IF(AJ52="","",VLOOKUP(AJ52,#REF!,19,FALSE))</f>
        <v/>
      </c>
      <c r="AK54" s="2398" t="e">
        <f>IF(AK52="","",VLOOKUP(AK52,#REF!,19,FALSE))</f>
        <v>#REF!</v>
      </c>
      <c r="AL54" s="2398" t="str">
        <f>IF(AL52="","",VLOOKUP(AL52,#REF!,19,FALSE))</f>
        <v/>
      </c>
      <c r="AM54" s="2404" t="e">
        <f>IF(AM52="","",VLOOKUP(AM52,#REF!,19,FALSE))</f>
        <v>#REF!</v>
      </c>
      <c r="AN54" s="2392" t="str">
        <f>IF(AN52="","",VLOOKUP(AN52,#REF!,19,FALSE))</f>
        <v/>
      </c>
      <c r="AO54" s="2398" t="e">
        <f>IF(AO52="","",VLOOKUP(AO52,#REF!,19,FALSE))</f>
        <v>#REF!</v>
      </c>
      <c r="AP54" s="2398" t="str">
        <f>IF(AP52="","",VLOOKUP(AP52,#REF!,19,FALSE))</f>
        <v/>
      </c>
      <c r="AQ54" s="2398" t="str">
        <f>IF(AQ52="","",VLOOKUP(AQ52,#REF!,19,FALSE))</f>
        <v/>
      </c>
      <c r="AR54" s="2398" t="e">
        <f>IF(AR52="","",VLOOKUP(AR52,#REF!,19,FALSE))</f>
        <v>#REF!</v>
      </c>
      <c r="AS54" s="2398" t="str">
        <f>IF(AS52="","",VLOOKUP(AS52,#REF!,19,FALSE))</f>
        <v/>
      </c>
      <c r="AT54" s="2404" t="e">
        <f>IF(AT52="","",VLOOKUP(AT52,#REF!,19,FALSE))</f>
        <v>#REF!</v>
      </c>
      <c r="AU54" s="2392" t="str">
        <f>IF(AU52="","",VLOOKUP(AU52,#REF!,19,FALSE))</f>
        <v/>
      </c>
      <c r="AV54" s="2398" t="str">
        <f>IF(AV52="","",VLOOKUP(AV52,#REF!,19,FALSE))</f>
        <v/>
      </c>
      <c r="AW54" s="2398" t="str">
        <f>IF(AW52="","",VLOOKUP(AW52,#REF!,19,FALSE))</f>
        <v/>
      </c>
      <c r="AX54" s="2419" t="e">
        <f>IF($BB$3="４週",SUM(S54:AT54),IF($BB$3="暦月",SUM(S54:AW54),""))</f>
        <v>#REF!</v>
      </c>
      <c r="AY54" s="2430"/>
      <c r="AZ54" s="2440" t="e">
        <f>IF($BB$3="４週",AX54/4,IF($BB$3="暦月",'【記載例】地域密着型通所介護'!AX54/('【記載例】地域密着型通所介護'!$BB$8/7),""))</f>
        <v>#REF!</v>
      </c>
      <c r="BA54" s="2448"/>
      <c r="BB54" s="1973"/>
      <c r="BC54" s="1978"/>
      <c r="BD54" s="1978"/>
      <c r="BE54" s="1978"/>
      <c r="BF54" s="1989"/>
    </row>
    <row r="55" spans="2:58" ht="20.25" customHeight="1">
      <c r="B55" s="2317">
        <f>B52+1</f>
        <v>12</v>
      </c>
      <c r="C55" s="1756"/>
      <c r="D55" s="1824"/>
      <c r="E55" s="1767"/>
      <c r="F55" s="2095"/>
      <c r="G55" s="2095"/>
      <c r="H55" s="2114"/>
      <c r="I55" s="2121"/>
      <c r="J55" s="2121"/>
      <c r="K55" s="2124"/>
      <c r="L55" s="2133"/>
      <c r="M55" s="2142"/>
      <c r="N55" s="2142"/>
      <c r="O55" s="2151"/>
      <c r="P55" s="2365" t="s">
        <v>964</v>
      </c>
      <c r="Q55" s="2374"/>
      <c r="R55" s="2382"/>
      <c r="S55" s="1886"/>
      <c r="T55" s="1898"/>
      <c r="U55" s="1898"/>
      <c r="V55" s="1898"/>
      <c r="W55" s="1898"/>
      <c r="X55" s="1898"/>
      <c r="Y55" s="1913"/>
      <c r="Z55" s="1886"/>
      <c r="AA55" s="1898"/>
      <c r="AB55" s="1898"/>
      <c r="AC55" s="1898"/>
      <c r="AD55" s="1898"/>
      <c r="AE55" s="1898"/>
      <c r="AF55" s="1913"/>
      <c r="AG55" s="1886"/>
      <c r="AH55" s="1898"/>
      <c r="AI55" s="1898"/>
      <c r="AJ55" s="1898"/>
      <c r="AK55" s="1898"/>
      <c r="AL55" s="1898"/>
      <c r="AM55" s="1913"/>
      <c r="AN55" s="1886"/>
      <c r="AO55" s="1898"/>
      <c r="AP55" s="1898"/>
      <c r="AQ55" s="1898"/>
      <c r="AR55" s="1898"/>
      <c r="AS55" s="1898"/>
      <c r="AT55" s="1913"/>
      <c r="AU55" s="1886"/>
      <c r="AV55" s="1898"/>
      <c r="AW55" s="1898"/>
      <c r="AX55" s="2420"/>
      <c r="AY55" s="2431"/>
      <c r="AZ55" s="2441"/>
      <c r="BA55" s="2449"/>
      <c r="BB55" s="2285"/>
      <c r="BC55" s="2142"/>
      <c r="BD55" s="2142"/>
      <c r="BE55" s="2142"/>
      <c r="BF55" s="2151"/>
    </row>
    <row r="56" spans="2:58" ht="20.25" customHeight="1">
      <c r="B56" s="2317"/>
      <c r="C56" s="1755"/>
      <c r="D56" s="1823"/>
      <c r="E56" s="1766"/>
      <c r="F56" s="1801"/>
      <c r="G56" s="2103"/>
      <c r="H56" s="2113"/>
      <c r="I56" s="2121"/>
      <c r="J56" s="2121"/>
      <c r="K56" s="2124"/>
      <c r="L56" s="2132"/>
      <c r="M56" s="2141"/>
      <c r="N56" s="2141"/>
      <c r="O56" s="2150"/>
      <c r="P56" s="2363" t="s">
        <v>546</v>
      </c>
      <c r="Q56" s="2372"/>
      <c r="R56" s="2380"/>
      <c r="S56" s="2391" t="str">
        <f>IF(S55="","",VLOOKUP(S55,#REF!,9,FALSE))</f>
        <v/>
      </c>
      <c r="T56" s="2397" t="str">
        <f>IF(T55="","",VLOOKUP(T55,#REF!,9,FALSE))</f>
        <v/>
      </c>
      <c r="U56" s="2397" t="str">
        <f>IF(U55="","",VLOOKUP(U55,#REF!,9,FALSE))</f>
        <v/>
      </c>
      <c r="V56" s="2397" t="str">
        <f>IF(V55="","",VLOOKUP(V55,#REF!,9,FALSE))</f>
        <v/>
      </c>
      <c r="W56" s="2397" t="str">
        <f>IF(W55="","",VLOOKUP(W55,#REF!,9,FALSE))</f>
        <v/>
      </c>
      <c r="X56" s="2397" t="str">
        <f>IF(X55="","",VLOOKUP(X55,#REF!,9,FALSE))</f>
        <v/>
      </c>
      <c r="Y56" s="2403" t="str">
        <f>IF(Y55="","",VLOOKUP(Y55,#REF!,9,FALSE))</f>
        <v/>
      </c>
      <c r="Z56" s="2391" t="str">
        <f>IF(Z55="","",VLOOKUP(Z55,#REF!,9,FALSE))</f>
        <v/>
      </c>
      <c r="AA56" s="2397" t="str">
        <f>IF(AA55="","",VLOOKUP(AA55,#REF!,9,FALSE))</f>
        <v/>
      </c>
      <c r="AB56" s="2397" t="str">
        <f>IF(AB55="","",VLOOKUP(AB55,#REF!,9,FALSE))</f>
        <v/>
      </c>
      <c r="AC56" s="2397" t="str">
        <f>IF(AC55="","",VLOOKUP(AC55,#REF!,9,FALSE))</f>
        <v/>
      </c>
      <c r="AD56" s="2397" t="str">
        <f>IF(AD55="","",VLOOKUP(AD55,#REF!,9,FALSE))</f>
        <v/>
      </c>
      <c r="AE56" s="2397" t="str">
        <f>IF(AE55="","",VLOOKUP(AE55,#REF!,9,FALSE))</f>
        <v/>
      </c>
      <c r="AF56" s="2403" t="str">
        <f>IF(AF55="","",VLOOKUP(AF55,#REF!,9,FALSE))</f>
        <v/>
      </c>
      <c r="AG56" s="2391" t="str">
        <f>IF(AG55="","",VLOOKUP(AG55,#REF!,9,FALSE))</f>
        <v/>
      </c>
      <c r="AH56" s="2397" t="str">
        <f>IF(AH55="","",VLOOKUP(AH55,#REF!,9,FALSE))</f>
        <v/>
      </c>
      <c r="AI56" s="2397" t="str">
        <f>IF(AI55="","",VLOOKUP(AI55,#REF!,9,FALSE))</f>
        <v/>
      </c>
      <c r="AJ56" s="2397" t="str">
        <f>IF(AJ55="","",VLOOKUP(AJ55,#REF!,9,FALSE))</f>
        <v/>
      </c>
      <c r="AK56" s="2397" t="str">
        <f>IF(AK55="","",VLOOKUP(AK55,#REF!,9,FALSE))</f>
        <v/>
      </c>
      <c r="AL56" s="2397" t="str">
        <f>IF(AL55="","",VLOOKUP(AL55,#REF!,9,FALSE))</f>
        <v/>
      </c>
      <c r="AM56" s="2403" t="str">
        <f>IF(AM55="","",VLOOKUP(AM55,#REF!,9,FALSE))</f>
        <v/>
      </c>
      <c r="AN56" s="2391" t="str">
        <f>IF(AN55="","",VLOOKUP(AN55,#REF!,9,FALSE))</f>
        <v/>
      </c>
      <c r="AO56" s="2397" t="str">
        <f>IF(AO55="","",VLOOKUP(AO55,#REF!,9,FALSE))</f>
        <v/>
      </c>
      <c r="AP56" s="2397" t="str">
        <f>IF(AP55="","",VLOOKUP(AP55,#REF!,9,FALSE))</f>
        <v/>
      </c>
      <c r="AQ56" s="2397" t="str">
        <f>IF(AQ55="","",VLOOKUP(AQ55,#REF!,9,FALSE))</f>
        <v/>
      </c>
      <c r="AR56" s="2397" t="str">
        <f>IF(AR55="","",VLOOKUP(AR55,#REF!,9,FALSE))</f>
        <v/>
      </c>
      <c r="AS56" s="2397" t="str">
        <f>IF(AS55="","",VLOOKUP(AS55,#REF!,9,FALSE))</f>
        <v/>
      </c>
      <c r="AT56" s="2403" t="str">
        <f>IF(AT55="","",VLOOKUP(AT55,#REF!,9,FALSE))</f>
        <v/>
      </c>
      <c r="AU56" s="2391" t="str">
        <f>IF(AU55="","",VLOOKUP(AU55,#REF!,9,FALSE))</f>
        <v/>
      </c>
      <c r="AV56" s="2397" t="str">
        <f>IF(AV55="","",VLOOKUP(AV55,#REF!,9,FALSE))</f>
        <v/>
      </c>
      <c r="AW56" s="2397" t="str">
        <f>IF(AW55="","",VLOOKUP(AW55,#REF!,9,FALSE))</f>
        <v/>
      </c>
      <c r="AX56" s="2418">
        <f>IF($BB$3="４週",SUM(S56:AT56),IF($BB$3="暦月",SUM(S56:AW56),""))</f>
        <v>0</v>
      </c>
      <c r="AY56" s="2429"/>
      <c r="AZ56" s="2439">
        <f>IF($BB$3="４週",AX56/4,IF($BB$3="暦月",'【記載例】地域密着型通所介護'!AX56/('【記載例】地域密着型通所介護'!$BB$8/7),""))</f>
        <v>0</v>
      </c>
      <c r="BA56" s="2447"/>
      <c r="BB56" s="2286"/>
      <c r="BC56" s="2141"/>
      <c r="BD56" s="2141"/>
      <c r="BE56" s="2141"/>
      <c r="BF56" s="2150"/>
    </row>
    <row r="57" spans="2:58" ht="20.25" customHeight="1">
      <c r="B57" s="2317"/>
      <c r="C57" s="1757"/>
      <c r="D57" s="1825"/>
      <c r="E57" s="1768"/>
      <c r="F57" s="1801">
        <f>C55</f>
        <v>0</v>
      </c>
      <c r="G57" s="2104"/>
      <c r="H57" s="2113"/>
      <c r="I57" s="2121"/>
      <c r="J57" s="2121"/>
      <c r="K57" s="2124"/>
      <c r="L57" s="2134"/>
      <c r="M57" s="2143"/>
      <c r="N57" s="2143"/>
      <c r="O57" s="2152"/>
      <c r="P57" s="2364" t="s">
        <v>965</v>
      </c>
      <c r="Q57" s="2373"/>
      <c r="R57" s="2381"/>
      <c r="S57" s="2392" t="str">
        <f>IF(S55="","",VLOOKUP(S55,#REF!,19,FALSE))</f>
        <v/>
      </c>
      <c r="T57" s="2398" t="str">
        <f>IF(T55="","",VLOOKUP(T55,#REF!,19,FALSE))</f>
        <v/>
      </c>
      <c r="U57" s="2398" t="str">
        <f>IF(U55="","",VLOOKUP(U55,#REF!,19,FALSE))</f>
        <v/>
      </c>
      <c r="V57" s="2398" t="str">
        <f>IF(V55="","",VLOOKUP(V55,#REF!,19,FALSE))</f>
        <v/>
      </c>
      <c r="W57" s="2398" t="str">
        <f>IF(W55="","",VLOOKUP(W55,#REF!,19,FALSE))</f>
        <v/>
      </c>
      <c r="X57" s="2398" t="str">
        <f>IF(X55="","",VLOOKUP(X55,#REF!,19,FALSE))</f>
        <v/>
      </c>
      <c r="Y57" s="2404" t="str">
        <f>IF(Y55="","",VLOOKUP(Y55,#REF!,19,FALSE))</f>
        <v/>
      </c>
      <c r="Z57" s="2392" t="str">
        <f>IF(Z55="","",VLOOKUP(Z55,#REF!,19,FALSE))</f>
        <v/>
      </c>
      <c r="AA57" s="2398" t="str">
        <f>IF(AA55="","",VLOOKUP(AA55,#REF!,19,FALSE))</f>
        <v/>
      </c>
      <c r="AB57" s="2398" t="str">
        <f>IF(AB55="","",VLOOKUP(AB55,#REF!,19,FALSE))</f>
        <v/>
      </c>
      <c r="AC57" s="2398" t="str">
        <f>IF(AC55="","",VLOOKUP(AC55,#REF!,19,FALSE))</f>
        <v/>
      </c>
      <c r="AD57" s="2398" t="str">
        <f>IF(AD55="","",VLOOKUP(AD55,#REF!,19,FALSE))</f>
        <v/>
      </c>
      <c r="AE57" s="2398" t="str">
        <f>IF(AE55="","",VLOOKUP(AE55,#REF!,19,FALSE))</f>
        <v/>
      </c>
      <c r="AF57" s="2404" t="str">
        <f>IF(AF55="","",VLOOKUP(AF55,#REF!,19,FALSE))</f>
        <v/>
      </c>
      <c r="AG57" s="2392" t="str">
        <f>IF(AG55="","",VLOOKUP(AG55,#REF!,19,FALSE))</f>
        <v/>
      </c>
      <c r="AH57" s="2398" t="str">
        <f>IF(AH55="","",VLOOKUP(AH55,#REF!,19,FALSE))</f>
        <v/>
      </c>
      <c r="AI57" s="2398" t="str">
        <f>IF(AI55="","",VLOOKUP(AI55,#REF!,19,FALSE))</f>
        <v/>
      </c>
      <c r="AJ57" s="2398" t="str">
        <f>IF(AJ55="","",VLOOKUP(AJ55,#REF!,19,FALSE))</f>
        <v/>
      </c>
      <c r="AK57" s="2398" t="str">
        <f>IF(AK55="","",VLOOKUP(AK55,#REF!,19,FALSE))</f>
        <v/>
      </c>
      <c r="AL57" s="2398" t="str">
        <f>IF(AL55="","",VLOOKUP(AL55,#REF!,19,FALSE))</f>
        <v/>
      </c>
      <c r="AM57" s="2404" t="str">
        <f>IF(AM55="","",VLOOKUP(AM55,#REF!,19,FALSE))</f>
        <v/>
      </c>
      <c r="AN57" s="2392" t="str">
        <f>IF(AN55="","",VLOOKUP(AN55,#REF!,19,FALSE))</f>
        <v/>
      </c>
      <c r="AO57" s="2398" t="str">
        <f>IF(AO55="","",VLOOKUP(AO55,#REF!,19,FALSE))</f>
        <v/>
      </c>
      <c r="AP57" s="2398" t="str">
        <f>IF(AP55="","",VLOOKUP(AP55,#REF!,19,FALSE))</f>
        <v/>
      </c>
      <c r="AQ57" s="2398" t="str">
        <f>IF(AQ55="","",VLOOKUP(AQ55,#REF!,19,FALSE))</f>
        <v/>
      </c>
      <c r="AR57" s="2398" t="str">
        <f>IF(AR55="","",VLOOKUP(AR55,#REF!,19,FALSE))</f>
        <v/>
      </c>
      <c r="AS57" s="2398" t="str">
        <f>IF(AS55="","",VLOOKUP(AS55,#REF!,19,FALSE))</f>
        <v/>
      </c>
      <c r="AT57" s="2404" t="str">
        <f>IF(AT55="","",VLOOKUP(AT55,#REF!,19,FALSE))</f>
        <v/>
      </c>
      <c r="AU57" s="2392" t="str">
        <f>IF(AU55="","",VLOOKUP(AU55,#REF!,19,FALSE))</f>
        <v/>
      </c>
      <c r="AV57" s="2398" t="str">
        <f>IF(AV55="","",VLOOKUP(AV55,#REF!,19,FALSE))</f>
        <v/>
      </c>
      <c r="AW57" s="2398" t="str">
        <f>IF(AW55="","",VLOOKUP(AW55,#REF!,19,FALSE))</f>
        <v/>
      </c>
      <c r="AX57" s="2419">
        <f>IF($BB$3="４週",SUM(S57:AT57),IF($BB$3="暦月",SUM(S57:AW57),""))</f>
        <v>0</v>
      </c>
      <c r="AY57" s="2430"/>
      <c r="AZ57" s="2440">
        <f>IF($BB$3="４週",AX57/4,IF($BB$3="暦月",'【記載例】地域密着型通所介護'!AX57/('【記載例】地域密着型通所介護'!$BB$8/7),""))</f>
        <v>0</v>
      </c>
      <c r="BA57" s="2448"/>
      <c r="BB57" s="2287"/>
      <c r="BC57" s="2143"/>
      <c r="BD57" s="2143"/>
      <c r="BE57" s="2143"/>
      <c r="BF57" s="2152"/>
    </row>
    <row r="58" spans="2:58" ht="20.25" customHeight="1">
      <c r="B58" s="2317">
        <f>B55+1</f>
        <v>13</v>
      </c>
      <c r="C58" s="1756"/>
      <c r="D58" s="1824"/>
      <c r="E58" s="1767"/>
      <c r="F58" s="2095"/>
      <c r="G58" s="2095"/>
      <c r="H58" s="2114"/>
      <c r="I58" s="2121"/>
      <c r="J58" s="2121"/>
      <c r="K58" s="2124"/>
      <c r="L58" s="2133"/>
      <c r="M58" s="2142"/>
      <c r="N58" s="2142"/>
      <c r="O58" s="2151"/>
      <c r="P58" s="2365" t="s">
        <v>964</v>
      </c>
      <c r="Q58" s="2374"/>
      <c r="R58" s="2382"/>
      <c r="S58" s="1886"/>
      <c r="T58" s="1898"/>
      <c r="U58" s="1898"/>
      <c r="V58" s="1898"/>
      <c r="W58" s="1898"/>
      <c r="X58" s="1898"/>
      <c r="Y58" s="1913"/>
      <c r="Z58" s="1886"/>
      <c r="AA58" s="1898"/>
      <c r="AB58" s="1898"/>
      <c r="AC58" s="1898"/>
      <c r="AD58" s="1898"/>
      <c r="AE58" s="1898"/>
      <c r="AF58" s="1913"/>
      <c r="AG58" s="1886"/>
      <c r="AH58" s="1898"/>
      <c r="AI58" s="1898"/>
      <c r="AJ58" s="1898"/>
      <c r="AK58" s="1898"/>
      <c r="AL58" s="1898"/>
      <c r="AM58" s="1913"/>
      <c r="AN58" s="1886"/>
      <c r="AO58" s="1898"/>
      <c r="AP58" s="1898"/>
      <c r="AQ58" s="1898"/>
      <c r="AR58" s="1898"/>
      <c r="AS58" s="1898"/>
      <c r="AT58" s="1913"/>
      <c r="AU58" s="1886"/>
      <c r="AV58" s="1898"/>
      <c r="AW58" s="1898"/>
      <c r="AX58" s="2420"/>
      <c r="AY58" s="2431"/>
      <c r="AZ58" s="2441"/>
      <c r="BA58" s="2449"/>
      <c r="BB58" s="2285"/>
      <c r="BC58" s="2142"/>
      <c r="BD58" s="2142"/>
      <c r="BE58" s="2142"/>
      <c r="BF58" s="2151"/>
    </row>
    <row r="59" spans="2:58" ht="20.25" customHeight="1">
      <c r="B59" s="2317"/>
      <c r="C59" s="1755"/>
      <c r="D59" s="1823"/>
      <c r="E59" s="1766"/>
      <c r="F59" s="1801"/>
      <c r="G59" s="2103"/>
      <c r="H59" s="2113"/>
      <c r="I59" s="2121"/>
      <c r="J59" s="2121"/>
      <c r="K59" s="2124"/>
      <c r="L59" s="2132"/>
      <c r="M59" s="2141"/>
      <c r="N59" s="2141"/>
      <c r="O59" s="2150"/>
      <c r="P59" s="2363" t="s">
        <v>546</v>
      </c>
      <c r="Q59" s="2372"/>
      <c r="R59" s="2380"/>
      <c r="S59" s="2391" t="str">
        <f>IF(S58="","",VLOOKUP(S58,#REF!,9,FALSE))</f>
        <v/>
      </c>
      <c r="T59" s="2397" t="str">
        <f>IF(T58="","",VLOOKUP(T58,#REF!,9,FALSE))</f>
        <v/>
      </c>
      <c r="U59" s="2397" t="str">
        <f>IF(U58="","",VLOOKUP(U58,#REF!,9,FALSE))</f>
        <v/>
      </c>
      <c r="V59" s="2397" t="str">
        <f>IF(V58="","",VLOOKUP(V58,#REF!,9,FALSE))</f>
        <v/>
      </c>
      <c r="W59" s="2397" t="str">
        <f>IF(W58="","",VLOOKUP(W58,#REF!,9,FALSE))</f>
        <v/>
      </c>
      <c r="X59" s="2397" t="str">
        <f>IF(X58="","",VLOOKUP(X58,#REF!,9,FALSE))</f>
        <v/>
      </c>
      <c r="Y59" s="2403" t="str">
        <f>IF(Y58="","",VLOOKUP(Y58,#REF!,9,FALSE))</f>
        <v/>
      </c>
      <c r="Z59" s="2391" t="str">
        <f>IF(Z58="","",VLOOKUP(Z58,#REF!,9,FALSE))</f>
        <v/>
      </c>
      <c r="AA59" s="2397" t="str">
        <f>IF(AA58="","",VLOOKUP(AA58,#REF!,9,FALSE))</f>
        <v/>
      </c>
      <c r="AB59" s="2397" t="str">
        <f>IF(AB58="","",VLOOKUP(AB58,#REF!,9,FALSE))</f>
        <v/>
      </c>
      <c r="AC59" s="2397" t="str">
        <f>IF(AC58="","",VLOOKUP(AC58,#REF!,9,FALSE))</f>
        <v/>
      </c>
      <c r="AD59" s="2397" t="str">
        <f>IF(AD58="","",VLOOKUP(AD58,#REF!,9,FALSE))</f>
        <v/>
      </c>
      <c r="AE59" s="2397" t="str">
        <f>IF(AE58="","",VLOOKUP(AE58,#REF!,9,FALSE))</f>
        <v/>
      </c>
      <c r="AF59" s="2403" t="str">
        <f>IF(AF58="","",VLOOKUP(AF58,#REF!,9,FALSE))</f>
        <v/>
      </c>
      <c r="AG59" s="2391" t="str">
        <f>IF(AG58="","",VLOOKUP(AG58,#REF!,9,FALSE))</f>
        <v/>
      </c>
      <c r="AH59" s="2397" t="str">
        <f>IF(AH58="","",VLOOKUP(AH58,#REF!,9,FALSE))</f>
        <v/>
      </c>
      <c r="AI59" s="2397" t="str">
        <f>IF(AI58="","",VLOOKUP(AI58,#REF!,9,FALSE))</f>
        <v/>
      </c>
      <c r="AJ59" s="2397" t="str">
        <f>IF(AJ58="","",VLOOKUP(AJ58,#REF!,9,FALSE))</f>
        <v/>
      </c>
      <c r="AK59" s="2397" t="str">
        <f>IF(AK58="","",VLOOKUP(AK58,#REF!,9,FALSE))</f>
        <v/>
      </c>
      <c r="AL59" s="2397" t="str">
        <f>IF(AL58="","",VLOOKUP(AL58,#REF!,9,FALSE))</f>
        <v/>
      </c>
      <c r="AM59" s="2403" t="str">
        <f>IF(AM58="","",VLOOKUP(AM58,#REF!,9,FALSE))</f>
        <v/>
      </c>
      <c r="AN59" s="2391" t="str">
        <f>IF(AN58="","",VLOOKUP(AN58,#REF!,9,FALSE))</f>
        <v/>
      </c>
      <c r="AO59" s="2397" t="str">
        <f>IF(AO58="","",VLOOKUP(AO58,#REF!,9,FALSE))</f>
        <v/>
      </c>
      <c r="AP59" s="2397" t="str">
        <f>IF(AP58="","",VLOOKUP(AP58,#REF!,9,FALSE))</f>
        <v/>
      </c>
      <c r="AQ59" s="2397" t="str">
        <f>IF(AQ58="","",VLOOKUP(AQ58,#REF!,9,FALSE))</f>
        <v/>
      </c>
      <c r="AR59" s="2397" t="str">
        <f>IF(AR58="","",VLOOKUP(AR58,#REF!,9,FALSE))</f>
        <v/>
      </c>
      <c r="AS59" s="2397" t="str">
        <f>IF(AS58="","",VLOOKUP(AS58,#REF!,9,FALSE))</f>
        <v/>
      </c>
      <c r="AT59" s="2403" t="str">
        <f>IF(AT58="","",VLOOKUP(AT58,#REF!,9,FALSE))</f>
        <v/>
      </c>
      <c r="AU59" s="2391" t="str">
        <f>IF(AU58="","",VLOOKUP(AU58,#REF!,9,FALSE))</f>
        <v/>
      </c>
      <c r="AV59" s="2397" t="str">
        <f>IF(AV58="","",VLOOKUP(AV58,#REF!,9,FALSE))</f>
        <v/>
      </c>
      <c r="AW59" s="2397" t="str">
        <f>IF(AW58="","",VLOOKUP(AW58,#REF!,9,FALSE))</f>
        <v/>
      </c>
      <c r="AX59" s="2418">
        <f>IF($BB$3="４週",SUM(S59:AT59),IF($BB$3="暦月",SUM(S59:AW59),""))</f>
        <v>0</v>
      </c>
      <c r="AY59" s="2429"/>
      <c r="AZ59" s="2439">
        <f>IF($BB$3="４週",AX59/4,IF($BB$3="暦月",'【記載例】地域密着型通所介護'!AX59/('【記載例】地域密着型通所介護'!$BB$8/7),""))</f>
        <v>0</v>
      </c>
      <c r="BA59" s="2447"/>
      <c r="BB59" s="2286"/>
      <c r="BC59" s="2141"/>
      <c r="BD59" s="2141"/>
      <c r="BE59" s="2141"/>
      <c r="BF59" s="2150"/>
    </row>
    <row r="60" spans="2:58" ht="20.25" customHeight="1">
      <c r="B60" s="2318"/>
      <c r="C60" s="1757"/>
      <c r="D60" s="1825"/>
      <c r="E60" s="1768"/>
      <c r="F60" s="1804">
        <f>C58</f>
        <v>0</v>
      </c>
      <c r="G60" s="2105"/>
      <c r="H60" s="2115"/>
      <c r="I60" s="2122"/>
      <c r="J60" s="2122"/>
      <c r="K60" s="2125"/>
      <c r="L60" s="2135"/>
      <c r="M60" s="2144"/>
      <c r="N60" s="2144"/>
      <c r="O60" s="2153"/>
      <c r="P60" s="2366" t="s">
        <v>965</v>
      </c>
      <c r="Q60" s="2375"/>
      <c r="R60" s="2383"/>
      <c r="S60" s="2392" t="str">
        <f>IF(S58="","",VLOOKUP(S58,#REF!,19,FALSE))</f>
        <v/>
      </c>
      <c r="T60" s="2398" t="str">
        <f>IF(T58="","",VLOOKUP(T58,#REF!,19,FALSE))</f>
        <v/>
      </c>
      <c r="U60" s="2398" t="str">
        <f>IF(U58="","",VLOOKUP(U58,#REF!,19,FALSE))</f>
        <v/>
      </c>
      <c r="V60" s="2398" t="str">
        <f>IF(V58="","",VLOOKUP(V58,#REF!,19,FALSE))</f>
        <v/>
      </c>
      <c r="W60" s="2398" t="str">
        <f>IF(W58="","",VLOOKUP(W58,#REF!,19,FALSE))</f>
        <v/>
      </c>
      <c r="X60" s="2398" t="str">
        <f>IF(X58="","",VLOOKUP(X58,#REF!,19,FALSE))</f>
        <v/>
      </c>
      <c r="Y60" s="2404" t="str">
        <f>IF(Y58="","",VLOOKUP(Y58,#REF!,19,FALSE))</f>
        <v/>
      </c>
      <c r="Z60" s="2392" t="str">
        <f>IF(Z58="","",VLOOKUP(Z58,#REF!,19,FALSE))</f>
        <v/>
      </c>
      <c r="AA60" s="2398" t="str">
        <f>IF(AA58="","",VLOOKUP(AA58,#REF!,19,FALSE))</f>
        <v/>
      </c>
      <c r="AB60" s="2398" t="str">
        <f>IF(AB58="","",VLOOKUP(AB58,#REF!,19,FALSE))</f>
        <v/>
      </c>
      <c r="AC60" s="2398" t="str">
        <f>IF(AC58="","",VLOOKUP(AC58,#REF!,19,FALSE))</f>
        <v/>
      </c>
      <c r="AD60" s="2398" t="str">
        <f>IF(AD58="","",VLOOKUP(AD58,#REF!,19,FALSE))</f>
        <v/>
      </c>
      <c r="AE60" s="2398" t="str">
        <f>IF(AE58="","",VLOOKUP(AE58,#REF!,19,FALSE))</f>
        <v/>
      </c>
      <c r="AF60" s="2404" t="str">
        <f>IF(AF58="","",VLOOKUP(AF58,#REF!,19,FALSE))</f>
        <v/>
      </c>
      <c r="AG60" s="2392" t="str">
        <f>IF(AG58="","",VLOOKUP(AG58,#REF!,19,FALSE))</f>
        <v/>
      </c>
      <c r="AH60" s="2398" t="str">
        <f>IF(AH58="","",VLOOKUP(AH58,#REF!,19,FALSE))</f>
        <v/>
      </c>
      <c r="AI60" s="2398" t="str">
        <f>IF(AI58="","",VLOOKUP(AI58,#REF!,19,FALSE))</f>
        <v/>
      </c>
      <c r="AJ60" s="2398" t="str">
        <f>IF(AJ58="","",VLOOKUP(AJ58,#REF!,19,FALSE))</f>
        <v/>
      </c>
      <c r="AK60" s="2398" t="str">
        <f>IF(AK58="","",VLOOKUP(AK58,#REF!,19,FALSE))</f>
        <v/>
      </c>
      <c r="AL60" s="2398" t="str">
        <f>IF(AL58="","",VLOOKUP(AL58,#REF!,19,FALSE))</f>
        <v/>
      </c>
      <c r="AM60" s="2404" t="str">
        <f>IF(AM58="","",VLOOKUP(AM58,#REF!,19,FALSE))</f>
        <v/>
      </c>
      <c r="AN60" s="2392" t="str">
        <f>IF(AN58="","",VLOOKUP(AN58,#REF!,19,FALSE))</f>
        <v/>
      </c>
      <c r="AO60" s="2398" t="str">
        <f>IF(AO58="","",VLOOKUP(AO58,#REF!,19,FALSE))</f>
        <v/>
      </c>
      <c r="AP60" s="2398" t="str">
        <f>IF(AP58="","",VLOOKUP(AP58,#REF!,19,FALSE))</f>
        <v/>
      </c>
      <c r="AQ60" s="2398" t="str">
        <f>IF(AQ58="","",VLOOKUP(AQ58,#REF!,19,FALSE))</f>
        <v/>
      </c>
      <c r="AR60" s="2398" t="str">
        <f>IF(AR58="","",VLOOKUP(AR58,#REF!,19,FALSE))</f>
        <v/>
      </c>
      <c r="AS60" s="2398" t="str">
        <f>IF(AS58="","",VLOOKUP(AS58,#REF!,19,FALSE))</f>
        <v/>
      </c>
      <c r="AT60" s="2404" t="str">
        <f>IF(AT58="","",VLOOKUP(AT58,#REF!,19,FALSE))</f>
        <v/>
      </c>
      <c r="AU60" s="2392" t="str">
        <f>IF(AU58="","",VLOOKUP(AU58,#REF!,19,FALSE))</f>
        <v/>
      </c>
      <c r="AV60" s="2398" t="str">
        <f>IF(AV58="","",VLOOKUP(AV58,#REF!,19,FALSE))</f>
        <v/>
      </c>
      <c r="AW60" s="2398" t="str">
        <f>IF(AW58="","",VLOOKUP(AW58,#REF!,19,FALSE))</f>
        <v/>
      </c>
      <c r="AX60" s="2419">
        <f>IF($BB$3="４週",SUM(S60:AT60),IF($BB$3="暦月",SUM(S60:AW60),""))</f>
        <v>0</v>
      </c>
      <c r="AY60" s="2430"/>
      <c r="AZ60" s="2440">
        <f>IF($BB$3="４週",AX60/4,IF($BB$3="暦月",'【記載例】地域密着型通所介護'!AX60/('【記載例】地域密着型通所介護'!$BB$8/7),""))</f>
        <v>0</v>
      </c>
      <c r="BA60" s="2448"/>
      <c r="BB60" s="2288"/>
      <c r="BC60" s="2144"/>
      <c r="BD60" s="2144"/>
      <c r="BE60" s="2144"/>
      <c r="BF60" s="2153"/>
    </row>
    <row r="61" spans="2:58" s="2311" customFormat="1" ht="6" customHeight="1">
      <c r="B61" s="2319"/>
      <c r="C61" s="2328"/>
      <c r="D61" s="2328"/>
      <c r="E61" s="2328"/>
      <c r="F61" s="2339"/>
      <c r="G61" s="2339"/>
      <c r="H61" s="2349"/>
      <c r="I61" s="2349"/>
      <c r="J61" s="2349"/>
      <c r="K61" s="2349"/>
      <c r="L61" s="2339"/>
      <c r="M61" s="2339"/>
      <c r="N61" s="2339"/>
      <c r="O61" s="2339"/>
      <c r="P61" s="2367"/>
      <c r="Q61" s="2367"/>
      <c r="R61" s="2367"/>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421"/>
      <c r="AY61" s="2421"/>
      <c r="AZ61" s="2421"/>
      <c r="BA61" s="2421"/>
      <c r="BB61" s="2339"/>
      <c r="BC61" s="2339"/>
      <c r="BD61" s="2339"/>
      <c r="BE61" s="2339"/>
      <c r="BF61" s="2467"/>
    </row>
    <row r="62" spans="2:58" ht="20.100000000000001" customHeight="1">
      <c r="B62" s="2064"/>
      <c r="C62" s="2077"/>
      <c r="D62" s="2077"/>
      <c r="E62" s="2077"/>
      <c r="F62" s="2097"/>
      <c r="G62" s="2106" t="s">
        <v>792</v>
      </c>
      <c r="H62" s="2106"/>
      <c r="I62" s="2106"/>
      <c r="J62" s="2106"/>
      <c r="K62" s="2126"/>
      <c r="L62" s="2136"/>
      <c r="M62" s="2145" t="s">
        <v>801</v>
      </c>
      <c r="N62" s="2147"/>
      <c r="O62" s="2147"/>
      <c r="P62" s="2147"/>
      <c r="Q62" s="2147"/>
      <c r="R62" s="2172"/>
      <c r="S62" s="2182" t="e">
        <f t="shared" ref="S62:AX64" si="1">IF(SUMIF($F$22:$F$60,$M62,S$22:S$60)=0,"",SUMIF($F$22:$F$60,$M62,S$22:S$60))</f>
        <v>#REF!</v>
      </c>
      <c r="T62" s="2191" t="e">
        <f t="shared" si="1"/>
        <v>#REF!</v>
      </c>
      <c r="U62" s="2191" t="e">
        <f t="shared" si="1"/>
        <v>#REF!</v>
      </c>
      <c r="V62" s="2191" t="e">
        <f t="shared" si="1"/>
        <v>#REF!</v>
      </c>
      <c r="W62" s="2191" t="e">
        <f t="shared" si="1"/>
        <v>#REF!</v>
      </c>
      <c r="X62" s="2191" t="e">
        <f t="shared" si="1"/>
        <v>#REF!</v>
      </c>
      <c r="Y62" s="2198" t="e">
        <f t="shared" si="1"/>
        <v>#REF!</v>
      </c>
      <c r="Z62" s="2182" t="e">
        <f t="shared" si="1"/>
        <v>#REF!</v>
      </c>
      <c r="AA62" s="2191" t="e">
        <f t="shared" si="1"/>
        <v>#REF!</v>
      </c>
      <c r="AB62" s="2191" t="e">
        <f t="shared" si="1"/>
        <v>#REF!</v>
      </c>
      <c r="AC62" s="2191" t="e">
        <f t="shared" si="1"/>
        <v>#REF!</v>
      </c>
      <c r="AD62" s="2191" t="e">
        <f t="shared" si="1"/>
        <v>#REF!</v>
      </c>
      <c r="AE62" s="2191" t="e">
        <f t="shared" si="1"/>
        <v>#REF!</v>
      </c>
      <c r="AF62" s="2198" t="e">
        <f t="shared" si="1"/>
        <v>#REF!</v>
      </c>
      <c r="AG62" s="2182" t="e">
        <f t="shared" si="1"/>
        <v>#REF!</v>
      </c>
      <c r="AH62" s="2191" t="e">
        <f t="shared" si="1"/>
        <v>#REF!</v>
      </c>
      <c r="AI62" s="2191" t="e">
        <f t="shared" si="1"/>
        <v>#REF!</v>
      </c>
      <c r="AJ62" s="2191" t="e">
        <f t="shared" si="1"/>
        <v>#REF!</v>
      </c>
      <c r="AK62" s="2191" t="e">
        <f t="shared" si="1"/>
        <v>#REF!</v>
      </c>
      <c r="AL62" s="2191" t="e">
        <f t="shared" si="1"/>
        <v>#REF!</v>
      </c>
      <c r="AM62" s="2198" t="e">
        <f t="shared" si="1"/>
        <v>#REF!</v>
      </c>
      <c r="AN62" s="2182" t="e">
        <f t="shared" si="1"/>
        <v>#REF!</v>
      </c>
      <c r="AO62" s="2191" t="e">
        <f t="shared" si="1"/>
        <v>#REF!</v>
      </c>
      <c r="AP62" s="2191" t="e">
        <f t="shared" si="1"/>
        <v>#REF!</v>
      </c>
      <c r="AQ62" s="2191" t="e">
        <f t="shared" si="1"/>
        <v>#REF!</v>
      </c>
      <c r="AR62" s="2191" t="e">
        <f t="shared" si="1"/>
        <v>#REF!</v>
      </c>
      <c r="AS62" s="2191" t="e">
        <f t="shared" si="1"/>
        <v>#REF!</v>
      </c>
      <c r="AT62" s="2198" t="e">
        <f t="shared" si="1"/>
        <v>#REF!</v>
      </c>
      <c r="AU62" s="2182" t="str">
        <f t="shared" si="1"/>
        <v/>
      </c>
      <c r="AV62" s="2191" t="str">
        <f t="shared" si="1"/>
        <v/>
      </c>
      <c r="AW62" s="2191" t="str">
        <f t="shared" si="1"/>
        <v/>
      </c>
      <c r="AX62" s="2247" t="e">
        <f t="shared" si="1"/>
        <v>#REF!</v>
      </c>
      <c r="AY62" s="2258"/>
      <c r="AZ62" s="2269" t="e">
        <f>IF(AX62="","",IF($BB$3="４週",AX62/4,IF($BB$3="暦月",AX62/($BB$8/7),"")))</f>
        <v>#REF!</v>
      </c>
      <c r="BA62" s="2277"/>
      <c r="BB62" s="2454"/>
      <c r="BC62" s="2458"/>
      <c r="BD62" s="2458"/>
      <c r="BE62" s="2458"/>
      <c r="BF62" s="2468"/>
    </row>
    <row r="63" spans="2:58" ht="20.100000000000001" customHeight="1">
      <c r="B63" s="2065"/>
      <c r="C63" s="2078"/>
      <c r="D63" s="2078"/>
      <c r="E63" s="2078"/>
      <c r="F63" s="2098"/>
      <c r="G63" s="2107"/>
      <c r="H63" s="2107"/>
      <c r="I63" s="2107"/>
      <c r="J63" s="2107"/>
      <c r="K63" s="2127"/>
      <c r="L63" s="2137"/>
      <c r="M63" s="2146" t="s">
        <v>910</v>
      </c>
      <c r="N63" s="2148"/>
      <c r="O63" s="2148"/>
      <c r="P63" s="2148"/>
      <c r="Q63" s="2148"/>
      <c r="R63" s="2173"/>
      <c r="S63" s="2182" t="e">
        <f t="shared" si="1"/>
        <v>#REF!</v>
      </c>
      <c r="T63" s="2191" t="e">
        <f t="shared" si="1"/>
        <v>#REF!</v>
      </c>
      <c r="U63" s="2191" t="e">
        <f t="shared" si="1"/>
        <v>#REF!</v>
      </c>
      <c r="V63" s="2191" t="e">
        <f t="shared" si="1"/>
        <v>#REF!</v>
      </c>
      <c r="W63" s="2191" t="e">
        <f t="shared" si="1"/>
        <v>#REF!</v>
      </c>
      <c r="X63" s="2191" t="e">
        <f t="shared" si="1"/>
        <v>#REF!</v>
      </c>
      <c r="Y63" s="2198" t="e">
        <f t="shared" si="1"/>
        <v>#REF!</v>
      </c>
      <c r="Z63" s="2182" t="e">
        <f t="shared" si="1"/>
        <v>#REF!</v>
      </c>
      <c r="AA63" s="2191" t="e">
        <f t="shared" si="1"/>
        <v>#REF!</v>
      </c>
      <c r="AB63" s="2191" t="e">
        <f t="shared" si="1"/>
        <v>#REF!</v>
      </c>
      <c r="AC63" s="2191" t="e">
        <f t="shared" si="1"/>
        <v>#REF!</v>
      </c>
      <c r="AD63" s="2191" t="e">
        <f t="shared" si="1"/>
        <v>#REF!</v>
      </c>
      <c r="AE63" s="2191" t="e">
        <f t="shared" si="1"/>
        <v>#REF!</v>
      </c>
      <c r="AF63" s="2198" t="e">
        <f t="shared" si="1"/>
        <v>#REF!</v>
      </c>
      <c r="AG63" s="2182" t="e">
        <f t="shared" si="1"/>
        <v>#REF!</v>
      </c>
      <c r="AH63" s="2191" t="e">
        <f t="shared" si="1"/>
        <v>#REF!</v>
      </c>
      <c r="AI63" s="2191" t="e">
        <f t="shared" si="1"/>
        <v>#REF!</v>
      </c>
      <c r="AJ63" s="2191" t="e">
        <f t="shared" si="1"/>
        <v>#REF!</v>
      </c>
      <c r="AK63" s="2191" t="e">
        <f t="shared" si="1"/>
        <v>#REF!</v>
      </c>
      <c r="AL63" s="2191" t="e">
        <f t="shared" si="1"/>
        <v>#REF!</v>
      </c>
      <c r="AM63" s="2198" t="e">
        <f t="shared" si="1"/>
        <v>#REF!</v>
      </c>
      <c r="AN63" s="2182" t="e">
        <f t="shared" si="1"/>
        <v>#REF!</v>
      </c>
      <c r="AO63" s="2191" t="e">
        <f t="shared" si="1"/>
        <v>#REF!</v>
      </c>
      <c r="AP63" s="2191" t="e">
        <f t="shared" si="1"/>
        <v>#REF!</v>
      </c>
      <c r="AQ63" s="2191" t="e">
        <f t="shared" si="1"/>
        <v>#REF!</v>
      </c>
      <c r="AR63" s="2191" t="e">
        <f t="shared" si="1"/>
        <v>#REF!</v>
      </c>
      <c r="AS63" s="2191" t="e">
        <f t="shared" si="1"/>
        <v>#REF!</v>
      </c>
      <c r="AT63" s="2198" t="e">
        <f t="shared" si="1"/>
        <v>#REF!</v>
      </c>
      <c r="AU63" s="2182" t="str">
        <f t="shared" si="1"/>
        <v/>
      </c>
      <c r="AV63" s="2191" t="str">
        <f t="shared" si="1"/>
        <v/>
      </c>
      <c r="AW63" s="2191" t="str">
        <f t="shared" si="1"/>
        <v/>
      </c>
      <c r="AX63" s="2247" t="e">
        <f t="shared" si="1"/>
        <v>#REF!</v>
      </c>
      <c r="AY63" s="2258"/>
      <c r="AZ63" s="2269" t="e">
        <f>IF(AX63="","",IF($BB$3="４週",AX63/4,IF($BB$3="暦月",AX63/($BB$8/7),"")))</f>
        <v>#REF!</v>
      </c>
      <c r="BA63" s="2277"/>
      <c r="BB63" s="2455"/>
      <c r="BC63" s="2459"/>
      <c r="BD63" s="2459"/>
      <c r="BE63" s="2459"/>
      <c r="BF63" s="2469"/>
    </row>
    <row r="64" spans="2:58" ht="20.25" customHeight="1">
      <c r="B64" s="2066"/>
      <c r="C64" s="2079"/>
      <c r="D64" s="2079"/>
      <c r="E64" s="2079"/>
      <c r="F64" s="2098"/>
      <c r="G64" s="2108"/>
      <c r="H64" s="2108"/>
      <c r="I64" s="2108"/>
      <c r="J64" s="2108"/>
      <c r="K64" s="2128"/>
      <c r="L64" s="2137"/>
      <c r="M64" s="2146" t="s">
        <v>962</v>
      </c>
      <c r="N64" s="2148"/>
      <c r="O64" s="2148"/>
      <c r="P64" s="2148"/>
      <c r="Q64" s="2148"/>
      <c r="R64" s="2173"/>
      <c r="S64" s="2182" t="e">
        <f t="shared" si="1"/>
        <v>#REF!</v>
      </c>
      <c r="T64" s="2191" t="e">
        <f t="shared" si="1"/>
        <v>#REF!</v>
      </c>
      <c r="U64" s="2191" t="e">
        <f t="shared" si="1"/>
        <v>#REF!</v>
      </c>
      <c r="V64" s="2191" t="e">
        <f t="shared" si="1"/>
        <v>#REF!</v>
      </c>
      <c r="W64" s="2191" t="e">
        <f t="shared" si="1"/>
        <v>#REF!</v>
      </c>
      <c r="X64" s="2191" t="e">
        <f t="shared" si="1"/>
        <v>#REF!</v>
      </c>
      <c r="Y64" s="2198" t="e">
        <f t="shared" si="1"/>
        <v>#REF!</v>
      </c>
      <c r="Z64" s="2182" t="e">
        <f t="shared" si="1"/>
        <v>#REF!</v>
      </c>
      <c r="AA64" s="2191" t="e">
        <f t="shared" si="1"/>
        <v>#REF!</v>
      </c>
      <c r="AB64" s="2191" t="e">
        <f t="shared" si="1"/>
        <v>#REF!</v>
      </c>
      <c r="AC64" s="2191" t="e">
        <f t="shared" si="1"/>
        <v>#REF!</v>
      </c>
      <c r="AD64" s="2191" t="e">
        <f t="shared" si="1"/>
        <v>#REF!</v>
      </c>
      <c r="AE64" s="2191" t="e">
        <f t="shared" si="1"/>
        <v>#REF!</v>
      </c>
      <c r="AF64" s="2198" t="e">
        <f t="shared" si="1"/>
        <v>#REF!</v>
      </c>
      <c r="AG64" s="2182" t="e">
        <f t="shared" si="1"/>
        <v>#REF!</v>
      </c>
      <c r="AH64" s="2191" t="e">
        <f t="shared" si="1"/>
        <v>#REF!</v>
      </c>
      <c r="AI64" s="2191" t="e">
        <f t="shared" si="1"/>
        <v>#REF!</v>
      </c>
      <c r="AJ64" s="2191" t="e">
        <f t="shared" si="1"/>
        <v>#REF!</v>
      </c>
      <c r="AK64" s="2191" t="e">
        <f t="shared" si="1"/>
        <v>#REF!</v>
      </c>
      <c r="AL64" s="2191" t="e">
        <f t="shared" si="1"/>
        <v>#REF!</v>
      </c>
      <c r="AM64" s="2198" t="e">
        <f t="shared" si="1"/>
        <v>#REF!</v>
      </c>
      <c r="AN64" s="2182" t="e">
        <f t="shared" si="1"/>
        <v>#REF!</v>
      </c>
      <c r="AO64" s="2191" t="e">
        <f t="shared" si="1"/>
        <v>#REF!</v>
      </c>
      <c r="AP64" s="2191" t="e">
        <f t="shared" si="1"/>
        <v>#REF!</v>
      </c>
      <c r="AQ64" s="2191" t="e">
        <f t="shared" si="1"/>
        <v>#REF!</v>
      </c>
      <c r="AR64" s="2191" t="e">
        <f t="shared" si="1"/>
        <v>#REF!</v>
      </c>
      <c r="AS64" s="2191" t="e">
        <f t="shared" si="1"/>
        <v>#REF!</v>
      </c>
      <c r="AT64" s="2198" t="e">
        <f t="shared" si="1"/>
        <v>#REF!</v>
      </c>
      <c r="AU64" s="2182" t="str">
        <f t="shared" si="1"/>
        <v/>
      </c>
      <c r="AV64" s="2191" t="str">
        <f t="shared" si="1"/>
        <v/>
      </c>
      <c r="AW64" s="2191" t="str">
        <f t="shared" si="1"/>
        <v/>
      </c>
      <c r="AX64" s="2247" t="e">
        <f t="shared" si="1"/>
        <v>#REF!</v>
      </c>
      <c r="AY64" s="2258"/>
      <c r="AZ64" s="2269" t="e">
        <f>IF(AX64="","",IF($BB$3="４週",AX64/4,IF($BB$3="暦月",AX64/($BB$8/7),"")))</f>
        <v>#REF!</v>
      </c>
      <c r="BA64" s="2277"/>
      <c r="BB64" s="2455"/>
      <c r="BC64" s="2459"/>
      <c r="BD64" s="2459"/>
      <c r="BE64" s="2459"/>
      <c r="BF64" s="2469"/>
    </row>
    <row r="65" spans="1:73" ht="20.25" customHeight="1">
      <c r="B65" s="2320"/>
      <c r="C65" s="2098"/>
      <c r="D65" s="2098"/>
      <c r="E65" s="2098"/>
      <c r="F65" s="2098"/>
      <c r="G65" s="2343" t="s">
        <v>958</v>
      </c>
      <c r="H65" s="2343"/>
      <c r="I65" s="2343"/>
      <c r="J65" s="2343"/>
      <c r="K65" s="2343"/>
      <c r="L65" s="2343"/>
      <c r="M65" s="2343"/>
      <c r="N65" s="2343"/>
      <c r="O65" s="2343"/>
      <c r="P65" s="2343"/>
      <c r="Q65" s="2343"/>
      <c r="R65" s="2384"/>
      <c r="S65" s="2183">
        <v>18</v>
      </c>
      <c r="T65" s="2192">
        <v>18</v>
      </c>
      <c r="U65" s="2192">
        <v>18</v>
      </c>
      <c r="V65" s="2192">
        <v>18</v>
      </c>
      <c r="W65" s="2192">
        <v>18</v>
      </c>
      <c r="X65" s="2192">
        <v>18</v>
      </c>
      <c r="Y65" s="2199">
        <v>18</v>
      </c>
      <c r="Z65" s="2183">
        <v>18</v>
      </c>
      <c r="AA65" s="2192">
        <v>18</v>
      </c>
      <c r="AB65" s="2192">
        <v>18</v>
      </c>
      <c r="AC65" s="2192">
        <v>18</v>
      </c>
      <c r="AD65" s="2192">
        <v>18</v>
      </c>
      <c r="AE65" s="2192">
        <v>18</v>
      </c>
      <c r="AF65" s="2199">
        <v>18</v>
      </c>
      <c r="AG65" s="2183">
        <v>18</v>
      </c>
      <c r="AH65" s="2192">
        <v>18</v>
      </c>
      <c r="AI65" s="2192">
        <v>18</v>
      </c>
      <c r="AJ65" s="2192">
        <v>18</v>
      </c>
      <c r="AK65" s="2192">
        <v>18</v>
      </c>
      <c r="AL65" s="2192">
        <v>18</v>
      </c>
      <c r="AM65" s="2199">
        <v>18</v>
      </c>
      <c r="AN65" s="2183">
        <v>18</v>
      </c>
      <c r="AO65" s="2192">
        <v>18</v>
      </c>
      <c r="AP65" s="2192">
        <v>18</v>
      </c>
      <c r="AQ65" s="2192">
        <v>18</v>
      </c>
      <c r="AR65" s="2192">
        <v>18</v>
      </c>
      <c r="AS65" s="2192">
        <v>18</v>
      </c>
      <c r="AT65" s="2199">
        <v>18</v>
      </c>
      <c r="AU65" s="2183"/>
      <c r="AV65" s="2192"/>
      <c r="AW65" s="2199"/>
      <c r="AX65" s="2422"/>
      <c r="AY65" s="2432"/>
      <c r="AZ65" s="2432"/>
      <c r="BA65" s="2450"/>
      <c r="BB65" s="2455"/>
      <c r="BC65" s="2459"/>
      <c r="BD65" s="2459"/>
      <c r="BE65" s="2459"/>
      <c r="BF65" s="2469"/>
    </row>
    <row r="66" spans="1:73" ht="20.25" customHeight="1">
      <c r="B66" s="2320"/>
      <c r="C66" s="2098"/>
      <c r="D66" s="2098"/>
      <c r="E66" s="2098"/>
      <c r="F66" s="2098"/>
      <c r="G66" s="2343" t="s">
        <v>698</v>
      </c>
      <c r="H66" s="2343"/>
      <c r="I66" s="2343"/>
      <c r="J66" s="2343"/>
      <c r="K66" s="2343"/>
      <c r="L66" s="2343"/>
      <c r="M66" s="2343"/>
      <c r="N66" s="2343"/>
      <c r="O66" s="2343"/>
      <c r="P66" s="2343"/>
      <c r="Q66" s="2343"/>
      <c r="R66" s="2384"/>
      <c r="S66" s="2183">
        <v>7</v>
      </c>
      <c r="T66" s="2192">
        <v>7</v>
      </c>
      <c r="U66" s="2192">
        <v>7</v>
      </c>
      <c r="V66" s="2192">
        <v>7</v>
      </c>
      <c r="W66" s="2192">
        <v>7</v>
      </c>
      <c r="X66" s="2192">
        <v>7</v>
      </c>
      <c r="Y66" s="2199">
        <v>7</v>
      </c>
      <c r="Z66" s="2183">
        <v>7</v>
      </c>
      <c r="AA66" s="2192">
        <v>7</v>
      </c>
      <c r="AB66" s="2192">
        <v>7</v>
      </c>
      <c r="AC66" s="2192">
        <v>7</v>
      </c>
      <c r="AD66" s="2192">
        <v>7</v>
      </c>
      <c r="AE66" s="2192">
        <v>7</v>
      </c>
      <c r="AF66" s="2199">
        <v>7</v>
      </c>
      <c r="AG66" s="2183">
        <v>7</v>
      </c>
      <c r="AH66" s="2192">
        <v>7</v>
      </c>
      <c r="AI66" s="2192">
        <v>7</v>
      </c>
      <c r="AJ66" s="2192">
        <v>7</v>
      </c>
      <c r="AK66" s="2192">
        <v>7</v>
      </c>
      <c r="AL66" s="2192">
        <v>7</v>
      </c>
      <c r="AM66" s="2199">
        <v>7</v>
      </c>
      <c r="AN66" s="2183">
        <v>7</v>
      </c>
      <c r="AO66" s="2192">
        <v>7</v>
      </c>
      <c r="AP66" s="2192">
        <v>7</v>
      </c>
      <c r="AQ66" s="2192">
        <v>7</v>
      </c>
      <c r="AR66" s="2192">
        <v>7</v>
      </c>
      <c r="AS66" s="2192">
        <v>7</v>
      </c>
      <c r="AT66" s="2199">
        <v>7</v>
      </c>
      <c r="AU66" s="2183"/>
      <c r="AV66" s="2192"/>
      <c r="AW66" s="2199"/>
      <c r="AX66" s="2423"/>
      <c r="AY66" s="2433"/>
      <c r="AZ66" s="2433"/>
      <c r="BA66" s="2451"/>
      <c r="BB66" s="2455"/>
      <c r="BC66" s="2459"/>
      <c r="BD66" s="2459"/>
      <c r="BE66" s="2459"/>
      <c r="BF66" s="2469"/>
    </row>
    <row r="67" spans="1:73" ht="20.25" customHeight="1">
      <c r="B67" s="2321"/>
      <c r="C67" s="2329"/>
      <c r="D67" s="2329"/>
      <c r="E67" s="2329"/>
      <c r="F67" s="2329"/>
      <c r="G67" s="2344" t="s">
        <v>221</v>
      </c>
      <c r="H67" s="2344"/>
      <c r="I67" s="2344"/>
      <c r="J67" s="2344"/>
      <c r="K67" s="2344"/>
      <c r="L67" s="2344"/>
      <c r="M67" s="2344"/>
      <c r="N67" s="2344"/>
      <c r="O67" s="2344"/>
      <c r="P67" s="2344"/>
      <c r="Q67" s="2344"/>
      <c r="R67" s="2385"/>
      <c r="S67" s="2393">
        <f t="shared" ref="S67:AW67" si="2">IF(S66&lt;&gt;"",IF(S65&gt;15,((S65-15)/5+1)*S66,S66),"")</f>
        <v>11.2</v>
      </c>
      <c r="T67" s="2399">
        <f t="shared" si="2"/>
        <v>11.2</v>
      </c>
      <c r="U67" s="2399">
        <f t="shared" si="2"/>
        <v>11.2</v>
      </c>
      <c r="V67" s="2399">
        <f t="shared" si="2"/>
        <v>11.2</v>
      </c>
      <c r="W67" s="2399">
        <f t="shared" si="2"/>
        <v>11.2</v>
      </c>
      <c r="X67" s="2399">
        <f t="shared" si="2"/>
        <v>11.2</v>
      </c>
      <c r="Y67" s="2405">
        <f t="shared" si="2"/>
        <v>11.2</v>
      </c>
      <c r="Z67" s="2393">
        <f t="shared" si="2"/>
        <v>11.2</v>
      </c>
      <c r="AA67" s="2399">
        <f t="shared" si="2"/>
        <v>11.2</v>
      </c>
      <c r="AB67" s="2399">
        <f t="shared" si="2"/>
        <v>11.2</v>
      </c>
      <c r="AC67" s="2399">
        <f t="shared" si="2"/>
        <v>11.2</v>
      </c>
      <c r="AD67" s="2399">
        <f t="shared" si="2"/>
        <v>11.2</v>
      </c>
      <c r="AE67" s="2399">
        <f t="shared" si="2"/>
        <v>11.2</v>
      </c>
      <c r="AF67" s="2405">
        <f t="shared" si="2"/>
        <v>11.2</v>
      </c>
      <c r="AG67" s="2393">
        <f t="shared" si="2"/>
        <v>11.2</v>
      </c>
      <c r="AH67" s="2399">
        <f t="shared" si="2"/>
        <v>11.2</v>
      </c>
      <c r="AI67" s="2399">
        <f t="shared" si="2"/>
        <v>11.2</v>
      </c>
      <c r="AJ67" s="2399">
        <f t="shared" si="2"/>
        <v>11.2</v>
      </c>
      <c r="AK67" s="2399">
        <f t="shared" si="2"/>
        <v>11.2</v>
      </c>
      <c r="AL67" s="2399">
        <f t="shared" si="2"/>
        <v>11.2</v>
      </c>
      <c r="AM67" s="2405">
        <f t="shared" si="2"/>
        <v>11.2</v>
      </c>
      <c r="AN67" s="2393">
        <f t="shared" si="2"/>
        <v>11.2</v>
      </c>
      <c r="AO67" s="2399">
        <f t="shared" si="2"/>
        <v>11.2</v>
      </c>
      <c r="AP67" s="2399">
        <f t="shared" si="2"/>
        <v>11.2</v>
      </c>
      <c r="AQ67" s="2399">
        <f t="shared" si="2"/>
        <v>11.2</v>
      </c>
      <c r="AR67" s="2399">
        <f t="shared" si="2"/>
        <v>11.2</v>
      </c>
      <c r="AS67" s="2399">
        <f t="shared" si="2"/>
        <v>11.2</v>
      </c>
      <c r="AT67" s="2405">
        <f t="shared" si="2"/>
        <v>11.2</v>
      </c>
      <c r="AU67" s="2186" t="str">
        <f t="shared" si="2"/>
        <v/>
      </c>
      <c r="AV67" s="2195" t="str">
        <f t="shared" si="2"/>
        <v/>
      </c>
      <c r="AW67" s="2202" t="str">
        <f t="shared" si="2"/>
        <v/>
      </c>
      <c r="AX67" s="2423"/>
      <c r="AY67" s="2433"/>
      <c r="AZ67" s="2433"/>
      <c r="BA67" s="2451"/>
      <c r="BB67" s="2455"/>
      <c r="BC67" s="2459"/>
      <c r="BD67" s="2459"/>
      <c r="BE67" s="2459"/>
      <c r="BF67" s="2469"/>
    </row>
    <row r="68" spans="1:73" ht="18.75" customHeight="1">
      <c r="B68" s="2322" t="s">
        <v>214</v>
      </c>
      <c r="C68" s="2107"/>
      <c r="D68" s="2107"/>
      <c r="E68" s="2107"/>
      <c r="F68" s="2107"/>
      <c r="G68" s="2107"/>
      <c r="H68" s="2107"/>
      <c r="I68" s="2107"/>
      <c r="J68" s="2107"/>
      <c r="K68" s="2352"/>
      <c r="L68" s="2354" t="s">
        <v>801</v>
      </c>
      <c r="M68" s="2354"/>
      <c r="N68" s="2354"/>
      <c r="O68" s="2354"/>
      <c r="P68" s="2354"/>
      <c r="Q68" s="2354"/>
      <c r="R68" s="2386"/>
      <c r="S68" s="2185" t="str">
        <f t="shared" ref="S68:AW72" si="3">IF($L68="","",IF(COUNTIFS($F$22:$F$60,$L68,S$22:S$60,"&gt;0")=0,"",COUNTIFS($F$22:$F$60,$L68,S$22:S$60,"&gt;0")))</f>
        <v/>
      </c>
      <c r="T68" s="2194" t="str">
        <f t="shared" si="3"/>
        <v/>
      </c>
      <c r="U68" s="2194" t="str">
        <f t="shared" si="3"/>
        <v/>
      </c>
      <c r="V68" s="2194" t="str">
        <f t="shared" si="3"/>
        <v/>
      </c>
      <c r="W68" s="2194" t="str">
        <f t="shared" si="3"/>
        <v/>
      </c>
      <c r="X68" s="2194" t="str">
        <f t="shared" si="3"/>
        <v/>
      </c>
      <c r="Y68" s="2201" t="str">
        <f t="shared" si="3"/>
        <v/>
      </c>
      <c r="Z68" s="2204" t="str">
        <f t="shared" si="3"/>
        <v/>
      </c>
      <c r="AA68" s="2194" t="str">
        <f t="shared" si="3"/>
        <v/>
      </c>
      <c r="AB68" s="2194" t="str">
        <f t="shared" si="3"/>
        <v/>
      </c>
      <c r="AC68" s="2194" t="str">
        <f t="shared" si="3"/>
        <v/>
      </c>
      <c r="AD68" s="2194" t="str">
        <f t="shared" si="3"/>
        <v/>
      </c>
      <c r="AE68" s="2194" t="str">
        <f t="shared" si="3"/>
        <v/>
      </c>
      <c r="AF68" s="2201" t="str">
        <f t="shared" si="3"/>
        <v/>
      </c>
      <c r="AG68" s="2194" t="str">
        <f t="shared" si="3"/>
        <v/>
      </c>
      <c r="AH68" s="2194" t="str">
        <f t="shared" si="3"/>
        <v/>
      </c>
      <c r="AI68" s="2194" t="str">
        <f t="shared" si="3"/>
        <v/>
      </c>
      <c r="AJ68" s="2194" t="str">
        <f t="shared" si="3"/>
        <v/>
      </c>
      <c r="AK68" s="2194" t="str">
        <f t="shared" si="3"/>
        <v/>
      </c>
      <c r="AL68" s="2194" t="str">
        <f t="shared" si="3"/>
        <v/>
      </c>
      <c r="AM68" s="2201" t="str">
        <f t="shared" si="3"/>
        <v/>
      </c>
      <c r="AN68" s="2194" t="str">
        <f t="shared" si="3"/>
        <v/>
      </c>
      <c r="AO68" s="2194" t="str">
        <f t="shared" si="3"/>
        <v/>
      </c>
      <c r="AP68" s="2194" t="str">
        <f t="shared" si="3"/>
        <v/>
      </c>
      <c r="AQ68" s="2194" t="str">
        <f t="shared" si="3"/>
        <v/>
      </c>
      <c r="AR68" s="2194" t="str">
        <f t="shared" si="3"/>
        <v/>
      </c>
      <c r="AS68" s="2194" t="str">
        <f t="shared" si="3"/>
        <v/>
      </c>
      <c r="AT68" s="2201" t="str">
        <f t="shared" si="3"/>
        <v/>
      </c>
      <c r="AU68" s="2194" t="str">
        <f t="shared" si="3"/>
        <v/>
      </c>
      <c r="AV68" s="2194" t="str">
        <f t="shared" si="3"/>
        <v/>
      </c>
      <c r="AW68" s="2201" t="str">
        <f t="shared" si="3"/>
        <v/>
      </c>
      <c r="AX68" s="2423"/>
      <c r="AY68" s="2433"/>
      <c r="AZ68" s="2433"/>
      <c r="BA68" s="2451"/>
      <c r="BB68" s="2455"/>
      <c r="BC68" s="2459"/>
      <c r="BD68" s="2459"/>
      <c r="BE68" s="2459"/>
      <c r="BF68" s="2469"/>
    </row>
    <row r="69" spans="1:73" ht="18.75" customHeight="1">
      <c r="B69" s="2322"/>
      <c r="C69" s="2107"/>
      <c r="D69" s="2107"/>
      <c r="E69" s="2107"/>
      <c r="F69" s="2107"/>
      <c r="G69" s="2107"/>
      <c r="H69" s="2107"/>
      <c r="I69" s="2107"/>
      <c r="J69" s="2107"/>
      <c r="K69" s="2352"/>
      <c r="L69" s="2355" t="s">
        <v>910</v>
      </c>
      <c r="M69" s="2355"/>
      <c r="N69" s="2355"/>
      <c r="O69" s="2355"/>
      <c r="P69" s="2355"/>
      <c r="Q69" s="2355"/>
      <c r="R69" s="2387"/>
      <c r="S69" s="2186" t="str">
        <f t="shared" si="3"/>
        <v/>
      </c>
      <c r="T69" s="2195" t="str">
        <f t="shared" si="3"/>
        <v/>
      </c>
      <c r="U69" s="2195" t="str">
        <f t="shared" si="3"/>
        <v/>
      </c>
      <c r="V69" s="2195" t="str">
        <f t="shared" si="3"/>
        <v/>
      </c>
      <c r="W69" s="2195" t="str">
        <f t="shared" si="3"/>
        <v/>
      </c>
      <c r="X69" s="2195" t="str">
        <f t="shared" si="3"/>
        <v/>
      </c>
      <c r="Y69" s="2202" t="str">
        <f t="shared" si="3"/>
        <v/>
      </c>
      <c r="Z69" s="2205" t="str">
        <f t="shared" si="3"/>
        <v/>
      </c>
      <c r="AA69" s="2195" t="str">
        <f t="shared" si="3"/>
        <v/>
      </c>
      <c r="AB69" s="2195" t="str">
        <f t="shared" si="3"/>
        <v/>
      </c>
      <c r="AC69" s="2195" t="str">
        <f t="shared" si="3"/>
        <v/>
      </c>
      <c r="AD69" s="2195" t="str">
        <f t="shared" si="3"/>
        <v/>
      </c>
      <c r="AE69" s="2195" t="str">
        <f t="shared" si="3"/>
        <v/>
      </c>
      <c r="AF69" s="2202" t="str">
        <f t="shared" si="3"/>
        <v/>
      </c>
      <c r="AG69" s="2195" t="str">
        <f t="shared" si="3"/>
        <v/>
      </c>
      <c r="AH69" s="2195" t="str">
        <f t="shared" si="3"/>
        <v/>
      </c>
      <c r="AI69" s="2195" t="str">
        <f t="shared" si="3"/>
        <v/>
      </c>
      <c r="AJ69" s="2195" t="str">
        <f t="shared" si="3"/>
        <v/>
      </c>
      <c r="AK69" s="2195" t="str">
        <f t="shared" si="3"/>
        <v/>
      </c>
      <c r="AL69" s="2195" t="str">
        <f t="shared" si="3"/>
        <v/>
      </c>
      <c r="AM69" s="2202" t="str">
        <f t="shared" si="3"/>
        <v/>
      </c>
      <c r="AN69" s="2195" t="str">
        <f t="shared" si="3"/>
        <v/>
      </c>
      <c r="AO69" s="2195" t="str">
        <f t="shared" si="3"/>
        <v/>
      </c>
      <c r="AP69" s="2195" t="str">
        <f t="shared" si="3"/>
        <v/>
      </c>
      <c r="AQ69" s="2195" t="str">
        <f t="shared" si="3"/>
        <v/>
      </c>
      <c r="AR69" s="2195" t="str">
        <f t="shared" si="3"/>
        <v/>
      </c>
      <c r="AS69" s="2195" t="str">
        <f t="shared" si="3"/>
        <v/>
      </c>
      <c r="AT69" s="2202" t="str">
        <f t="shared" si="3"/>
        <v/>
      </c>
      <c r="AU69" s="2195" t="str">
        <f t="shared" si="3"/>
        <v/>
      </c>
      <c r="AV69" s="2195" t="str">
        <f t="shared" si="3"/>
        <v/>
      </c>
      <c r="AW69" s="2202" t="str">
        <f t="shared" si="3"/>
        <v/>
      </c>
      <c r="AX69" s="2423"/>
      <c r="AY69" s="2433"/>
      <c r="AZ69" s="2433"/>
      <c r="BA69" s="2451"/>
      <c r="BB69" s="2455"/>
      <c r="BC69" s="2459"/>
      <c r="BD69" s="2459"/>
      <c r="BE69" s="2459"/>
      <c r="BF69" s="2469"/>
    </row>
    <row r="70" spans="1:73" ht="18.75" customHeight="1">
      <c r="B70" s="2322"/>
      <c r="C70" s="2107"/>
      <c r="D70" s="2107"/>
      <c r="E70" s="2107"/>
      <c r="F70" s="2107"/>
      <c r="G70" s="2107"/>
      <c r="H70" s="2107"/>
      <c r="I70" s="2107"/>
      <c r="J70" s="2107"/>
      <c r="K70" s="2352"/>
      <c r="L70" s="2355" t="s">
        <v>962</v>
      </c>
      <c r="M70" s="2355"/>
      <c r="N70" s="2355"/>
      <c r="O70" s="2355"/>
      <c r="P70" s="2355"/>
      <c r="Q70" s="2355"/>
      <c r="R70" s="2387"/>
      <c r="S70" s="2186" t="str">
        <f t="shared" si="3"/>
        <v/>
      </c>
      <c r="T70" s="2195" t="str">
        <f t="shared" si="3"/>
        <v/>
      </c>
      <c r="U70" s="2195" t="str">
        <f t="shared" si="3"/>
        <v/>
      </c>
      <c r="V70" s="2195" t="str">
        <f t="shared" si="3"/>
        <v/>
      </c>
      <c r="W70" s="2195" t="str">
        <f t="shared" si="3"/>
        <v/>
      </c>
      <c r="X70" s="2195" t="str">
        <f t="shared" si="3"/>
        <v/>
      </c>
      <c r="Y70" s="2202" t="str">
        <f t="shared" si="3"/>
        <v/>
      </c>
      <c r="Z70" s="2205" t="str">
        <f t="shared" si="3"/>
        <v/>
      </c>
      <c r="AA70" s="2195" t="str">
        <f t="shared" si="3"/>
        <v/>
      </c>
      <c r="AB70" s="2195" t="str">
        <f t="shared" si="3"/>
        <v/>
      </c>
      <c r="AC70" s="2195" t="str">
        <f t="shared" si="3"/>
        <v/>
      </c>
      <c r="AD70" s="2195" t="str">
        <f t="shared" si="3"/>
        <v/>
      </c>
      <c r="AE70" s="2195" t="str">
        <f t="shared" si="3"/>
        <v/>
      </c>
      <c r="AF70" s="2202" t="str">
        <f t="shared" si="3"/>
        <v/>
      </c>
      <c r="AG70" s="2195" t="str">
        <f t="shared" si="3"/>
        <v/>
      </c>
      <c r="AH70" s="2195" t="str">
        <f t="shared" si="3"/>
        <v/>
      </c>
      <c r="AI70" s="2195" t="str">
        <f t="shared" si="3"/>
        <v/>
      </c>
      <c r="AJ70" s="2195" t="str">
        <f t="shared" si="3"/>
        <v/>
      </c>
      <c r="AK70" s="2195" t="str">
        <f t="shared" si="3"/>
        <v/>
      </c>
      <c r="AL70" s="2195" t="str">
        <f t="shared" si="3"/>
        <v/>
      </c>
      <c r="AM70" s="2202" t="str">
        <f t="shared" si="3"/>
        <v/>
      </c>
      <c r="AN70" s="2195" t="str">
        <f t="shared" si="3"/>
        <v/>
      </c>
      <c r="AO70" s="2195" t="str">
        <f t="shared" si="3"/>
        <v/>
      </c>
      <c r="AP70" s="2195" t="str">
        <f t="shared" si="3"/>
        <v/>
      </c>
      <c r="AQ70" s="2195" t="str">
        <f t="shared" si="3"/>
        <v/>
      </c>
      <c r="AR70" s="2195" t="str">
        <f t="shared" si="3"/>
        <v/>
      </c>
      <c r="AS70" s="2195" t="str">
        <f t="shared" si="3"/>
        <v/>
      </c>
      <c r="AT70" s="2202" t="str">
        <f t="shared" si="3"/>
        <v/>
      </c>
      <c r="AU70" s="2195" t="str">
        <f t="shared" si="3"/>
        <v/>
      </c>
      <c r="AV70" s="2195" t="str">
        <f t="shared" si="3"/>
        <v/>
      </c>
      <c r="AW70" s="2202" t="str">
        <f t="shared" si="3"/>
        <v/>
      </c>
      <c r="AX70" s="2423"/>
      <c r="AY70" s="2433"/>
      <c r="AZ70" s="2433"/>
      <c r="BA70" s="2451"/>
      <c r="BB70" s="2455"/>
      <c r="BC70" s="2459"/>
      <c r="BD70" s="2459"/>
      <c r="BE70" s="2459"/>
      <c r="BF70" s="2469"/>
    </row>
    <row r="71" spans="1:73" ht="18.75" customHeight="1">
      <c r="B71" s="2322"/>
      <c r="C71" s="2107"/>
      <c r="D71" s="2107"/>
      <c r="E71" s="2107"/>
      <c r="F71" s="2107"/>
      <c r="G71" s="2107"/>
      <c r="H71" s="2107"/>
      <c r="I71" s="2107"/>
      <c r="J71" s="2107"/>
      <c r="K71" s="2352"/>
      <c r="L71" s="2355" t="s">
        <v>963</v>
      </c>
      <c r="M71" s="2355"/>
      <c r="N71" s="2355"/>
      <c r="O71" s="2355"/>
      <c r="P71" s="2355"/>
      <c r="Q71" s="2355"/>
      <c r="R71" s="2387"/>
      <c r="S71" s="2186" t="str">
        <f t="shared" si="3"/>
        <v/>
      </c>
      <c r="T71" s="2195" t="str">
        <f t="shared" si="3"/>
        <v/>
      </c>
      <c r="U71" s="2195" t="str">
        <f t="shared" si="3"/>
        <v/>
      </c>
      <c r="V71" s="2195" t="str">
        <f t="shared" si="3"/>
        <v/>
      </c>
      <c r="W71" s="2195" t="str">
        <f t="shared" si="3"/>
        <v/>
      </c>
      <c r="X71" s="2195" t="str">
        <f t="shared" si="3"/>
        <v/>
      </c>
      <c r="Y71" s="2202" t="str">
        <f t="shared" si="3"/>
        <v/>
      </c>
      <c r="Z71" s="2205" t="str">
        <f t="shared" si="3"/>
        <v/>
      </c>
      <c r="AA71" s="2195" t="str">
        <f t="shared" si="3"/>
        <v/>
      </c>
      <c r="AB71" s="2195" t="str">
        <f t="shared" si="3"/>
        <v/>
      </c>
      <c r="AC71" s="2195" t="str">
        <f t="shared" si="3"/>
        <v/>
      </c>
      <c r="AD71" s="2195" t="str">
        <f t="shared" si="3"/>
        <v/>
      </c>
      <c r="AE71" s="2195" t="str">
        <f t="shared" si="3"/>
        <v/>
      </c>
      <c r="AF71" s="2202" t="str">
        <f t="shared" si="3"/>
        <v/>
      </c>
      <c r="AG71" s="2195" t="str">
        <f t="shared" si="3"/>
        <v/>
      </c>
      <c r="AH71" s="2195" t="str">
        <f t="shared" si="3"/>
        <v/>
      </c>
      <c r="AI71" s="2195" t="str">
        <f t="shared" si="3"/>
        <v/>
      </c>
      <c r="AJ71" s="2195" t="str">
        <f t="shared" si="3"/>
        <v/>
      </c>
      <c r="AK71" s="2195" t="str">
        <f t="shared" si="3"/>
        <v/>
      </c>
      <c r="AL71" s="2195" t="str">
        <f t="shared" si="3"/>
        <v/>
      </c>
      <c r="AM71" s="2202" t="str">
        <f t="shared" si="3"/>
        <v/>
      </c>
      <c r="AN71" s="2195" t="str">
        <f t="shared" si="3"/>
        <v/>
      </c>
      <c r="AO71" s="2195" t="str">
        <f t="shared" si="3"/>
        <v/>
      </c>
      <c r="AP71" s="2195" t="str">
        <f t="shared" si="3"/>
        <v/>
      </c>
      <c r="AQ71" s="2195" t="str">
        <f t="shared" si="3"/>
        <v/>
      </c>
      <c r="AR71" s="2195" t="str">
        <f t="shared" si="3"/>
        <v/>
      </c>
      <c r="AS71" s="2195" t="str">
        <f t="shared" si="3"/>
        <v/>
      </c>
      <c r="AT71" s="2202" t="str">
        <f t="shared" si="3"/>
        <v/>
      </c>
      <c r="AU71" s="2195" t="str">
        <f t="shared" si="3"/>
        <v/>
      </c>
      <c r="AV71" s="2195" t="str">
        <f t="shared" si="3"/>
        <v/>
      </c>
      <c r="AW71" s="2202" t="str">
        <f t="shared" si="3"/>
        <v/>
      </c>
      <c r="AX71" s="2423"/>
      <c r="AY71" s="2433"/>
      <c r="AZ71" s="2433"/>
      <c r="BA71" s="2451"/>
      <c r="BB71" s="2455"/>
      <c r="BC71" s="2459"/>
      <c r="BD71" s="2459"/>
      <c r="BE71" s="2459"/>
      <c r="BF71" s="2469"/>
    </row>
    <row r="72" spans="1:73" ht="18.75" customHeight="1">
      <c r="B72" s="2323"/>
      <c r="C72" s="2330"/>
      <c r="D72" s="2330"/>
      <c r="E72" s="2330"/>
      <c r="F72" s="2330"/>
      <c r="G72" s="2330"/>
      <c r="H72" s="2330"/>
      <c r="I72" s="2330"/>
      <c r="J72" s="2330"/>
      <c r="K72" s="2353"/>
      <c r="L72" s="2139"/>
      <c r="M72" s="2139"/>
      <c r="N72" s="2139"/>
      <c r="O72" s="2139"/>
      <c r="P72" s="2139"/>
      <c r="Q72" s="2139"/>
      <c r="R72" s="2178"/>
      <c r="S72" s="2187" t="str">
        <f t="shared" si="3"/>
        <v/>
      </c>
      <c r="T72" s="2196" t="str">
        <f t="shared" si="3"/>
        <v/>
      </c>
      <c r="U72" s="2196" t="str">
        <f t="shared" si="3"/>
        <v/>
      </c>
      <c r="V72" s="2196" t="str">
        <f t="shared" si="3"/>
        <v/>
      </c>
      <c r="W72" s="2196" t="str">
        <f t="shared" si="3"/>
        <v/>
      </c>
      <c r="X72" s="2196" t="str">
        <f t="shared" si="3"/>
        <v/>
      </c>
      <c r="Y72" s="2203" t="str">
        <f t="shared" si="3"/>
        <v/>
      </c>
      <c r="Z72" s="2206" t="str">
        <f t="shared" si="3"/>
        <v/>
      </c>
      <c r="AA72" s="2196" t="str">
        <f t="shared" si="3"/>
        <v/>
      </c>
      <c r="AB72" s="2196" t="str">
        <f t="shared" si="3"/>
        <v/>
      </c>
      <c r="AC72" s="2196" t="str">
        <f t="shared" si="3"/>
        <v/>
      </c>
      <c r="AD72" s="2196" t="str">
        <f t="shared" si="3"/>
        <v/>
      </c>
      <c r="AE72" s="2196" t="str">
        <f t="shared" si="3"/>
        <v/>
      </c>
      <c r="AF72" s="2203" t="str">
        <f t="shared" si="3"/>
        <v/>
      </c>
      <c r="AG72" s="2196" t="str">
        <f t="shared" si="3"/>
        <v/>
      </c>
      <c r="AH72" s="2196" t="str">
        <f t="shared" si="3"/>
        <v/>
      </c>
      <c r="AI72" s="2196" t="str">
        <f t="shared" si="3"/>
        <v/>
      </c>
      <c r="AJ72" s="2196" t="str">
        <f t="shared" si="3"/>
        <v/>
      </c>
      <c r="AK72" s="2196" t="str">
        <f t="shared" si="3"/>
        <v/>
      </c>
      <c r="AL72" s="2196" t="str">
        <f t="shared" si="3"/>
        <v/>
      </c>
      <c r="AM72" s="2203" t="str">
        <f t="shared" si="3"/>
        <v/>
      </c>
      <c r="AN72" s="2196" t="str">
        <f t="shared" si="3"/>
        <v/>
      </c>
      <c r="AO72" s="2196" t="str">
        <f t="shared" si="3"/>
        <v/>
      </c>
      <c r="AP72" s="2196" t="str">
        <f t="shared" si="3"/>
        <v/>
      </c>
      <c r="AQ72" s="2196" t="str">
        <f t="shared" si="3"/>
        <v/>
      </c>
      <c r="AR72" s="2196" t="str">
        <f t="shared" si="3"/>
        <v/>
      </c>
      <c r="AS72" s="2196" t="str">
        <f t="shared" si="3"/>
        <v/>
      </c>
      <c r="AT72" s="2203" t="str">
        <f t="shared" si="3"/>
        <v/>
      </c>
      <c r="AU72" s="2196" t="str">
        <f t="shared" si="3"/>
        <v/>
      </c>
      <c r="AV72" s="2196" t="str">
        <f t="shared" si="3"/>
        <v/>
      </c>
      <c r="AW72" s="2203" t="str">
        <f t="shared" si="3"/>
        <v/>
      </c>
      <c r="AX72" s="2424"/>
      <c r="AY72" s="2434"/>
      <c r="AZ72" s="2434"/>
      <c r="BA72" s="2452"/>
      <c r="BB72" s="2456"/>
      <c r="BC72" s="2460"/>
      <c r="BD72" s="2460"/>
      <c r="BE72" s="2460"/>
      <c r="BF72" s="2470"/>
    </row>
    <row r="73" spans="1:73" ht="13.5" customHeight="1">
      <c r="C73" s="2331"/>
      <c r="D73" s="2331"/>
      <c r="E73" s="2331"/>
      <c r="F73" s="2331"/>
      <c r="G73" s="2345"/>
      <c r="H73" s="2350"/>
      <c r="AF73" s="1750"/>
    </row>
    <row r="74" spans="1:73" ht="11.4" customHeight="1">
      <c r="H74" s="2351"/>
      <c r="I74" s="2351"/>
      <c r="J74" s="2351"/>
      <c r="K74" s="2351"/>
      <c r="L74" s="2351"/>
      <c r="M74" s="2351"/>
      <c r="N74" s="2351"/>
      <c r="O74" s="2351"/>
      <c r="P74" s="2351"/>
      <c r="Q74" s="2351"/>
      <c r="R74" s="2351"/>
      <c r="S74" s="2351"/>
      <c r="T74" s="2351"/>
      <c r="U74" s="2351"/>
      <c r="V74" s="2351"/>
      <c r="W74" s="2351"/>
      <c r="X74" s="2351"/>
      <c r="Y74" s="2351"/>
      <c r="Z74" s="2351"/>
      <c r="AA74" s="2351"/>
      <c r="AB74" s="2351"/>
      <c r="AC74" s="2351"/>
      <c r="AD74" s="2351"/>
      <c r="AE74" s="2351"/>
      <c r="AF74" s="2351"/>
      <c r="AG74" s="2351"/>
      <c r="AH74" s="2351"/>
      <c r="AI74" s="2351"/>
      <c r="AJ74" s="2351"/>
      <c r="AK74" s="2351"/>
      <c r="AL74" s="2351"/>
      <c r="AM74" s="2351"/>
      <c r="AN74" s="2351"/>
      <c r="AO74" s="2351"/>
      <c r="AP74" s="2351"/>
      <c r="AQ74" s="2351"/>
      <c r="AR74" s="2351"/>
      <c r="AS74" s="2351"/>
      <c r="AT74" s="2351"/>
      <c r="AU74" s="2351"/>
      <c r="AV74" s="2351"/>
      <c r="AW74" s="2351"/>
      <c r="AX74" s="2351"/>
      <c r="AY74" s="2351"/>
      <c r="AZ74" s="2351"/>
      <c r="BA74" s="2351"/>
    </row>
    <row r="75" spans="1:73" ht="20.25" customHeight="1">
      <c r="A75" s="2312"/>
      <c r="B75" s="2312"/>
      <c r="G75" s="2312"/>
      <c r="H75" s="2312"/>
      <c r="I75" s="2312"/>
      <c r="J75" s="2312"/>
      <c r="K75" s="2312"/>
      <c r="L75" s="2312"/>
      <c r="M75" s="2312"/>
      <c r="N75" s="2312"/>
      <c r="O75" s="2312"/>
      <c r="P75" s="2312"/>
      <c r="Q75" s="2312"/>
      <c r="R75" s="2312"/>
      <c r="S75" s="2312"/>
      <c r="T75" s="2312"/>
      <c r="U75" s="2312"/>
      <c r="V75" s="2312"/>
      <c r="W75" s="2312"/>
      <c r="X75" s="2312"/>
      <c r="Y75" s="2312"/>
      <c r="Z75" s="2312"/>
      <c r="AA75" s="2312"/>
      <c r="AB75" s="2312"/>
      <c r="AC75" s="2312"/>
      <c r="AD75" s="2312"/>
      <c r="AE75" s="2312"/>
      <c r="AF75" s="2312"/>
      <c r="AG75" s="2312"/>
      <c r="AH75" s="2312"/>
      <c r="AI75" s="2312"/>
      <c r="AJ75" s="2312"/>
      <c r="AK75" s="2312"/>
      <c r="AL75" s="2312"/>
      <c r="AM75" s="2312"/>
      <c r="AN75" s="2312"/>
      <c r="AO75" s="2312"/>
      <c r="AP75" s="2312"/>
      <c r="AQ75" s="2312"/>
      <c r="AR75" s="2312"/>
      <c r="AS75" s="2312"/>
      <c r="AT75" s="2312"/>
      <c r="AU75" s="2312"/>
      <c r="AV75" s="2312"/>
      <c r="BN75" s="2462"/>
      <c r="BO75" s="2471"/>
      <c r="BP75" s="2462"/>
      <c r="BQ75" s="2462"/>
      <c r="BR75" s="2462"/>
      <c r="BS75" s="2078"/>
      <c r="BT75" s="2472"/>
      <c r="BU75" s="2472"/>
    </row>
    <row r="76" spans="1:73" ht="20.25" customHeight="1">
      <c r="C76" s="2332"/>
      <c r="D76" s="2332"/>
      <c r="E76" s="2332"/>
      <c r="F76" s="2332"/>
      <c r="G76" s="2332"/>
      <c r="H76" s="1750"/>
      <c r="I76" s="1750"/>
    </row>
    <row r="77" spans="1:73" ht="20.25" customHeight="1">
      <c r="C77" s="2332"/>
      <c r="D77" s="2332"/>
      <c r="E77" s="2332"/>
      <c r="F77" s="2332"/>
      <c r="G77" s="2332"/>
      <c r="H77" s="1750"/>
      <c r="I77" s="1750"/>
    </row>
    <row r="78" spans="1:73" ht="20.25" customHeight="1">
      <c r="C78" s="1750"/>
      <c r="D78" s="1750"/>
      <c r="E78" s="1750"/>
      <c r="F78" s="1750"/>
      <c r="G78" s="1750"/>
    </row>
    <row r="79" spans="1:73" ht="20.25" customHeight="1">
      <c r="C79" s="1750"/>
      <c r="D79" s="1750"/>
      <c r="E79" s="1750"/>
      <c r="F79" s="1750"/>
      <c r="G79" s="1750"/>
    </row>
    <row r="80" spans="1:73" ht="20.25" customHeight="1">
      <c r="C80" s="1750"/>
      <c r="D80" s="1750"/>
      <c r="E80" s="1750"/>
      <c r="F80" s="1750"/>
      <c r="G80" s="1750"/>
    </row>
    <row r="81" spans="3:7" ht="20.25" customHeight="1">
      <c r="C81" s="1750"/>
      <c r="D81" s="1750"/>
      <c r="E81" s="1750"/>
      <c r="F81" s="1750"/>
      <c r="G81" s="1750"/>
    </row>
  </sheetData>
  <mergeCells count="247">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M64:R64"/>
    <mergeCell ref="AX64:AY64"/>
    <mergeCell ref="AZ64:BA64"/>
    <mergeCell ref="G65:R65"/>
    <mergeCell ref="G66:R66"/>
    <mergeCell ref="G67:R67"/>
    <mergeCell ref="L68:R68"/>
    <mergeCell ref="L69:R69"/>
    <mergeCell ref="L70:R70"/>
    <mergeCell ref="L71:R71"/>
    <mergeCell ref="L72:R72"/>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4"/>
    <mergeCell ref="B68:K72"/>
    <mergeCell ref="BB62:BF72"/>
    <mergeCell ref="AX65:BA72"/>
  </mergeCells>
  <phoneticPr fontId="6"/>
  <conditionalFormatting sqref="S24 S65:BA72">
    <cfRule type="expression" dxfId="3666" priority="297">
      <formula>INDIRECT(ADDRESS(ROW(),COLUMN()))=TRUNC(INDIRECT(ADDRESS(ROW(),COLUMN())))</formula>
    </cfRule>
  </conditionalFormatting>
  <conditionalFormatting sqref="S23">
    <cfRule type="expression" dxfId="3665" priority="296">
      <formula>INDIRECT(ADDRESS(ROW(),COLUMN()))=TRUNC(INDIRECT(ADDRESS(ROW(),COLUMN())))</formula>
    </cfRule>
  </conditionalFormatting>
  <conditionalFormatting sqref="T24:Y24">
    <cfRule type="expression" dxfId="3664" priority="295">
      <formula>INDIRECT(ADDRESS(ROW(),COLUMN()))=TRUNC(INDIRECT(ADDRESS(ROW(),COLUMN())))</formula>
    </cfRule>
  </conditionalFormatting>
  <conditionalFormatting sqref="T23:Y23">
    <cfRule type="expression" dxfId="3663" priority="294">
      <formula>INDIRECT(ADDRESS(ROW(),COLUMN()))=TRUNC(INDIRECT(ADDRESS(ROW(),COLUMN())))</formula>
    </cfRule>
  </conditionalFormatting>
  <conditionalFormatting sqref="Z24">
    <cfRule type="expression" dxfId="3662" priority="293">
      <formula>INDIRECT(ADDRESS(ROW(),COLUMN()))=TRUNC(INDIRECT(ADDRESS(ROW(),COLUMN())))</formula>
    </cfRule>
  </conditionalFormatting>
  <conditionalFormatting sqref="Z23">
    <cfRule type="expression" dxfId="3661" priority="292">
      <formula>INDIRECT(ADDRESS(ROW(),COLUMN()))=TRUNC(INDIRECT(ADDRESS(ROW(),COLUMN())))</formula>
    </cfRule>
  </conditionalFormatting>
  <conditionalFormatting sqref="AA24:AF24">
    <cfRule type="expression" dxfId="3660" priority="291">
      <formula>INDIRECT(ADDRESS(ROW(),COLUMN()))=TRUNC(INDIRECT(ADDRESS(ROW(),COLUMN())))</formula>
    </cfRule>
  </conditionalFormatting>
  <conditionalFormatting sqref="AA23:AF23">
    <cfRule type="expression" dxfId="3659" priority="290">
      <formula>INDIRECT(ADDRESS(ROW(),COLUMN()))=TRUNC(INDIRECT(ADDRESS(ROW(),COLUMN())))</formula>
    </cfRule>
  </conditionalFormatting>
  <conditionalFormatting sqref="AG24">
    <cfRule type="expression" dxfId="3658" priority="289">
      <formula>INDIRECT(ADDRESS(ROW(),COLUMN()))=TRUNC(INDIRECT(ADDRESS(ROW(),COLUMN())))</formula>
    </cfRule>
  </conditionalFormatting>
  <conditionalFormatting sqref="AG23">
    <cfRule type="expression" dxfId="3657" priority="288">
      <formula>INDIRECT(ADDRESS(ROW(),COLUMN()))=TRUNC(INDIRECT(ADDRESS(ROW(),COLUMN())))</formula>
    </cfRule>
  </conditionalFormatting>
  <conditionalFormatting sqref="AH24:AM24">
    <cfRule type="expression" dxfId="3656" priority="287">
      <formula>INDIRECT(ADDRESS(ROW(),COLUMN()))=TRUNC(INDIRECT(ADDRESS(ROW(),COLUMN())))</formula>
    </cfRule>
  </conditionalFormatting>
  <conditionalFormatting sqref="AH23:AM23">
    <cfRule type="expression" dxfId="3655" priority="286">
      <formula>INDIRECT(ADDRESS(ROW(),COLUMN()))=TRUNC(INDIRECT(ADDRESS(ROW(),COLUMN())))</formula>
    </cfRule>
  </conditionalFormatting>
  <conditionalFormatting sqref="AN24">
    <cfRule type="expression" dxfId="3654" priority="285">
      <formula>INDIRECT(ADDRESS(ROW(),COLUMN()))=TRUNC(INDIRECT(ADDRESS(ROW(),COLUMN())))</formula>
    </cfRule>
  </conditionalFormatting>
  <conditionalFormatting sqref="AN23">
    <cfRule type="expression" dxfId="3653" priority="284">
      <formula>INDIRECT(ADDRESS(ROW(),COLUMN()))=TRUNC(INDIRECT(ADDRESS(ROW(),COLUMN())))</formula>
    </cfRule>
  </conditionalFormatting>
  <conditionalFormatting sqref="AO24:AT24">
    <cfRule type="expression" dxfId="3652" priority="283">
      <formula>INDIRECT(ADDRESS(ROW(),COLUMN()))=TRUNC(INDIRECT(ADDRESS(ROW(),COLUMN())))</formula>
    </cfRule>
  </conditionalFormatting>
  <conditionalFormatting sqref="AO23:AT23">
    <cfRule type="expression" dxfId="3651" priority="282">
      <formula>INDIRECT(ADDRESS(ROW(),COLUMN()))=TRUNC(INDIRECT(ADDRESS(ROW(),COLUMN())))</formula>
    </cfRule>
  </conditionalFormatting>
  <conditionalFormatting sqref="AU24">
    <cfRule type="expression" dxfId="3650" priority="281">
      <formula>INDIRECT(ADDRESS(ROW(),COLUMN()))=TRUNC(INDIRECT(ADDRESS(ROW(),COLUMN())))</formula>
    </cfRule>
  </conditionalFormatting>
  <conditionalFormatting sqref="AU23">
    <cfRule type="expression" dxfId="3649" priority="280">
      <formula>INDIRECT(ADDRESS(ROW(),COLUMN()))=TRUNC(INDIRECT(ADDRESS(ROW(),COLUMN())))</formula>
    </cfRule>
  </conditionalFormatting>
  <conditionalFormatting sqref="AV24:AW24">
    <cfRule type="expression" dxfId="3648" priority="279">
      <formula>INDIRECT(ADDRESS(ROW(),COLUMN()))=TRUNC(INDIRECT(ADDRESS(ROW(),COLUMN())))</formula>
    </cfRule>
  </conditionalFormatting>
  <conditionalFormatting sqref="AV23:AW23">
    <cfRule type="expression" dxfId="3647" priority="278">
      <formula>INDIRECT(ADDRESS(ROW(),COLUMN()))=TRUNC(INDIRECT(ADDRESS(ROW(),COLUMN())))</formula>
    </cfRule>
  </conditionalFormatting>
  <conditionalFormatting sqref="AX23:BA24">
    <cfRule type="expression" dxfId="3646" priority="277">
      <formula>INDIRECT(ADDRESS(ROW(),COLUMN()))=TRUNC(INDIRECT(ADDRESS(ROW(),COLUMN())))</formula>
    </cfRule>
  </conditionalFormatting>
  <conditionalFormatting sqref="S27">
    <cfRule type="expression" dxfId="3645" priority="256">
      <formula>INDIRECT(ADDRESS(ROW(),COLUMN()))=TRUNC(INDIRECT(ADDRESS(ROW(),COLUMN())))</formula>
    </cfRule>
  </conditionalFormatting>
  <conditionalFormatting sqref="S26">
    <cfRule type="expression" dxfId="3644" priority="255">
      <formula>INDIRECT(ADDRESS(ROW(),COLUMN()))=TRUNC(INDIRECT(ADDRESS(ROW(),COLUMN())))</formula>
    </cfRule>
  </conditionalFormatting>
  <conditionalFormatting sqref="T27:Y27">
    <cfRule type="expression" dxfId="3643" priority="254">
      <formula>INDIRECT(ADDRESS(ROW(),COLUMN()))=TRUNC(INDIRECT(ADDRESS(ROW(),COLUMN())))</formula>
    </cfRule>
  </conditionalFormatting>
  <conditionalFormatting sqref="T26:Y26">
    <cfRule type="expression" dxfId="3642" priority="253">
      <formula>INDIRECT(ADDRESS(ROW(),COLUMN()))=TRUNC(INDIRECT(ADDRESS(ROW(),COLUMN())))</formula>
    </cfRule>
  </conditionalFormatting>
  <conditionalFormatting sqref="Z27">
    <cfRule type="expression" dxfId="3641" priority="252">
      <formula>INDIRECT(ADDRESS(ROW(),COLUMN()))=TRUNC(INDIRECT(ADDRESS(ROW(),COLUMN())))</formula>
    </cfRule>
  </conditionalFormatting>
  <conditionalFormatting sqref="Z26">
    <cfRule type="expression" dxfId="3640" priority="251">
      <formula>INDIRECT(ADDRESS(ROW(),COLUMN()))=TRUNC(INDIRECT(ADDRESS(ROW(),COLUMN())))</formula>
    </cfRule>
  </conditionalFormatting>
  <conditionalFormatting sqref="AA27:AF27">
    <cfRule type="expression" dxfId="3639" priority="250">
      <formula>INDIRECT(ADDRESS(ROW(),COLUMN()))=TRUNC(INDIRECT(ADDRESS(ROW(),COLUMN())))</formula>
    </cfRule>
  </conditionalFormatting>
  <conditionalFormatting sqref="AA26:AF26">
    <cfRule type="expression" dxfId="3638" priority="249">
      <formula>INDIRECT(ADDRESS(ROW(),COLUMN()))=TRUNC(INDIRECT(ADDRESS(ROW(),COLUMN())))</formula>
    </cfRule>
  </conditionalFormatting>
  <conditionalFormatting sqref="AG27">
    <cfRule type="expression" dxfId="3637" priority="248">
      <formula>INDIRECT(ADDRESS(ROW(),COLUMN()))=TRUNC(INDIRECT(ADDRESS(ROW(),COLUMN())))</formula>
    </cfRule>
  </conditionalFormatting>
  <conditionalFormatting sqref="AG26">
    <cfRule type="expression" dxfId="3636" priority="247">
      <formula>INDIRECT(ADDRESS(ROW(),COLUMN()))=TRUNC(INDIRECT(ADDRESS(ROW(),COLUMN())))</formula>
    </cfRule>
  </conditionalFormatting>
  <conditionalFormatting sqref="AH27:AM27">
    <cfRule type="expression" dxfId="3635" priority="246">
      <formula>INDIRECT(ADDRESS(ROW(),COLUMN()))=TRUNC(INDIRECT(ADDRESS(ROW(),COLUMN())))</formula>
    </cfRule>
  </conditionalFormatting>
  <conditionalFormatting sqref="AH26:AM26">
    <cfRule type="expression" dxfId="3634" priority="245">
      <formula>INDIRECT(ADDRESS(ROW(),COLUMN()))=TRUNC(INDIRECT(ADDRESS(ROW(),COLUMN())))</formula>
    </cfRule>
  </conditionalFormatting>
  <conditionalFormatting sqref="AN27">
    <cfRule type="expression" dxfId="3633" priority="244">
      <formula>INDIRECT(ADDRESS(ROW(),COLUMN()))=TRUNC(INDIRECT(ADDRESS(ROW(),COLUMN())))</formula>
    </cfRule>
  </conditionalFormatting>
  <conditionalFormatting sqref="AN26">
    <cfRule type="expression" dxfId="3632" priority="243">
      <formula>INDIRECT(ADDRESS(ROW(),COLUMN()))=TRUNC(INDIRECT(ADDRESS(ROW(),COLUMN())))</formula>
    </cfRule>
  </conditionalFormatting>
  <conditionalFormatting sqref="AO27:AT27">
    <cfRule type="expression" dxfId="3631" priority="242">
      <formula>INDIRECT(ADDRESS(ROW(),COLUMN()))=TRUNC(INDIRECT(ADDRESS(ROW(),COLUMN())))</formula>
    </cfRule>
  </conditionalFormatting>
  <conditionalFormatting sqref="AO26:AT26">
    <cfRule type="expression" dxfId="3630" priority="241">
      <formula>INDIRECT(ADDRESS(ROW(),COLUMN()))=TRUNC(INDIRECT(ADDRESS(ROW(),COLUMN())))</formula>
    </cfRule>
  </conditionalFormatting>
  <conditionalFormatting sqref="AU27">
    <cfRule type="expression" dxfId="3629" priority="240">
      <formula>INDIRECT(ADDRESS(ROW(),COLUMN()))=TRUNC(INDIRECT(ADDRESS(ROW(),COLUMN())))</formula>
    </cfRule>
  </conditionalFormatting>
  <conditionalFormatting sqref="AU26">
    <cfRule type="expression" dxfId="3628" priority="239">
      <formula>INDIRECT(ADDRESS(ROW(),COLUMN()))=TRUNC(INDIRECT(ADDRESS(ROW(),COLUMN())))</formula>
    </cfRule>
  </conditionalFormatting>
  <conditionalFormatting sqref="AV27:AW27">
    <cfRule type="expression" dxfId="3627" priority="238">
      <formula>INDIRECT(ADDRESS(ROW(),COLUMN()))=TRUNC(INDIRECT(ADDRESS(ROW(),COLUMN())))</formula>
    </cfRule>
  </conditionalFormatting>
  <conditionalFormatting sqref="AV26:AW26">
    <cfRule type="expression" dxfId="3626" priority="237">
      <formula>INDIRECT(ADDRESS(ROW(),COLUMN()))=TRUNC(INDIRECT(ADDRESS(ROW(),COLUMN())))</formula>
    </cfRule>
  </conditionalFormatting>
  <conditionalFormatting sqref="AX26:BA27">
    <cfRule type="expression" dxfId="3625" priority="236">
      <formula>INDIRECT(ADDRESS(ROW(),COLUMN()))=TRUNC(INDIRECT(ADDRESS(ROW(),COLUMN())))</formula>
    </cfRule>
  </conditionalFormatting>
  <conditionalFormatting sqref="S30">
    <cfRule type="expression" dxfId="3624" priority="235">
      <formula>INDIRECT(ADDRESS(ROW(),COLUMN()))=TRUNC(INDIRECT(ADDRESS(ROW(),COLUMN())))</formula>
    </cfRule>
  </conditionalFormatting>
  <conditionalFormatting sqref="S29">
    <cfRule type="expression" dxfId="3623" priority="234">
      <formula>INDIRECT(ADDRESS(ROW(),COLUMN()))=TRUNC(INDIRECT(ADDRESS(ROW(),COLUMN())))</formula>
    </cfRule>
  </conditionalFormatting>
  <conditionalFormatting sqref="T30:Y30">
    <cfRule type="expression" dxfId="3622" priority="233">
      <formula>INDIRECT(ADDRESS(ROW(),COLUMN()))=TRUNC(INDIRECT(ADDRESS(ROW(),COLUMN())))</formula>
    </cfRule>
  </conditionalFormatting>
  <conditionalFormatting sqref="T29:Y29">
    <cfRule type="expression" dxfId="3621" priority="232">
      <formula>INDIRECT(ADDRESS(ROW(),COLUMN()))=TRUNC(INDIRECT(ADDRESS(ROW(),COLUMN())))</formula>
    </cfRule>
  </conditionalFormatting>
  <conditionalFormatting sqref="Z30">
    <cfRule type="expression" dxfId="3620" priority="231">
      <formula>INDIRECT(ADDRESS(ROW(),COLUMN()))=TRUNC(INDIRECT(ADDRESS(ROW(),COLUMN())))</formula>
    </cfRule>
  </conditionalFormatting>
  <conditionalFormatting sqref="Z29">
    <cfRule type="expression" dxfId="3619" priority="230">
      <formula>INDIRECT(ADDRESS(ROW(),COLUMN()))=TRUNC(INDIRECT(ADDRESS(ROW(),COLUMN())))</formula>
    </cfRule>
  </conditionalFormatting>
  <conditionalFormatting sqref="AA30:AF30">
    <cfRule type="expression" dxfId="3618" priority="229">
      <formula>INDIRECT(ADDRESS(ROW(),COLUMN()))=TRUNC(INDIRECT(ADDRESS(ROW(),COLUMN())))</formula>
    </cfRule>
  </conditionalFormatting>
  <conditionalFormatting sqref="AA29:AF29">
    <cfRule type="expression" dxfId="3617" priority="228">
      <formula>INDIRECT(ADDRESS(ROW(),COLUMN()))=TRUNC(INDIRECT(ADDRESS(ROW(),COLUMN())))</formula>
    </cfRule>
  </conditionalFormatting>
  <conditionalFormatting sqref="AG30">
    <cfRule type="expression" dxfId="3616" priority="227">
      <formula>INDIRECT(ADDRESS(ROW(),COLUMN()))=TRUNC(INDIRECT(ADDRESS(ROW(),COLUMN())))</formula>
    </cfRule>
  </conditionalFormatting>
  <conditionalFormatting sqref="AG29">
    <cfRule type="expression" dxfId="3615" priority="226">
      <formula>INDIRECT(ADDRESS(ROW(),COLUMN()))=TRUNC(INDIRECT(ADDRESS(ROW(),COLUMN())))</formula>
    </cfRule>
  </conditionalFormatting>
  <conditionalFormatting sqref="AH30:AM30">
    <cfRule type="expression" dxfId="3614" priority="225">
      <formula>INDIRECT(ADDRESS(ROW(),COLUMN()))=TRUNC(INDIRECT(ADDRESS(ROW(),COLUMN())))</formula>
    </cfRule>
  </conditionalFormatting>
  <conditionalFormatting sqref="AH29:AM29">
    <cfRule type="expression" dxfId="3613" priority="224">
      <formula>INDIRECT(ADDRESS(ROW(),COLUMN()))=TRUNC(INDIRECT(ADDRESS(ROW(),COLUMN())))</formula>
    </cfRule>
  </conditionalFormatting>
  <conditionalFormatting sqref="AN30">
    <cfRule type="expression" dxfId="3612" priority="223">
      <formula>INDIRECT(ADDRESS(ROW(),COLUMN()))=TRUNC(INDIRECT(ADDRESS(ROW(),COLUMN())))</formula>
    </cfRule>
  </conditionalFormatting>
  <conditionalFormatting sqref="AN29">
    <cfRule type="expression" dxfId="3611" priority="222">
      <formula>INDIRECT(ADDRESS(ROW(),COLUMN()))=TRUNC(INDIRECT(ADDRESS(ROW(),COLUMN())))</formula>
    </cfRule>
  </conditionalFormatting>
  <conditionalFormatting sqref="AO30:AT30">
    <cfRule type="expression" dxfId="3610" priority="221">
      <formula>INDIRECT(ADDRESS(ROW(),COLUMN()))=TRUNC(INDIRECT(ADDRESS(ROW(),COLUMN())))</formula>
    </cfRule>
  </conditionalFormatting>
  <conditionalFormatting sqref="AO29:AT29">
    <cfRule type="expression" dxfId="3609" priority="220">
      <formula>INDIRECT(ADDRESS(ROW(),COLUMN()))=TRUNC(INDIRECT(ADDRESS(ROW(),COLUMN())))</formula>
    </cfRule>
  </conditionalFormatting>
  <conditionalFormatting sqref="AU30">
    <cfRule type="expression" dxfId="3608" priority="219">
      <formula>INDIRECT(ADDRESS(ROW(),COLUMN()))=TRUNC(INDIRECT(ADDRESS(ROW(),COLUMN())))</formula>
    </cfRule>
  </conditionalFormatting>
  <conditionalFormatting sqref="AU29">
    <cfRule type="expression" dxfId="3607" priority="218">
      <formula>INDIRECT(ADDRESS(ROW(),COLUMN()))=TRUNC(INDIRECT(ADDRESS(ROW(),COLUMN())))</formula>
    </cfRule>
  </conditionalFormatting>
  <conditionalFormatting sqref="AV30:AW30">
    <cfRule type="expression" dxfId="3606" priority="217">
      <formula>INDIRECT(ADDRESS(ROW(),COLUMN()))=TRUNC(INDIRECT(ADDRESS(ROW(),COLUMN())))</formula>
    </cfRule>
  </conditionalFormatting>
  <conditionalFormatting sqref="AV29:AW29">
    <cfRule type="expression" dxfId="3605" priority="216">
      <formula>INDIRECT(ADDRESS(ROW(),COLUMN()))=TRUNC(INDIRECT(ADDRESS(ROW(),COLUMN())))</formula>
    </cfRule>
  </conditionalFormatting>
  <conditionalFormatting sqref="AX29:BA30">
    <cfRule type="expression" dxfId="3604" priority="215">
      <formula>INDIRECT(ADDRESS(ROW(),COLUMN()))=TRUNC(INDIRECT(ADDRESS(ROW(),COLUMN())))</formula>
    </cfRule>
  </conditionalFormatting>
  <conditionalFormatting sqref="S33">
    <cfRule type="expression" dxfId="3603" priority="214">
      <formula>INDIRECT(ADDRESS(ROW(),COLUMN()))=TRUNC(INDIRECT(ADDRESS(ROW(),COLUMN())))</formula>
    </cfRule>
  </conditionalFormatting>
  <conditionalFormatting sqref="S32">
    <cfRule type="expression" dxfId="3602" priority="213">
      <formula>INDIRECT(ADDRESS(ROW(),COLUMN()))=TRUNC(INDIRECT(ADDRESS(ROW(),COLUMN())))</formula>
    </cfRule>
  </conditionalFormatting>
  <conditionalFormatting sqref="T33:Y33">
    <cfRule type="expression" dxfId="3601" priority="212">
      <formula>INDIRECT(ADDRESS(ROW(),COLUMN()))=TRUNC(INDIRECT(ADDRESS(ROW(),COLUMN())))</formula>
    </cfRule>
  </conditionalFormatting>
  <conditionalFormatting sqref="T32:Y32">
    <cfRule type="expression" dxfId="3600" priority="211">
      <formula>INDIRECT(ADDRESS(ROW(),COLUMN()))=TRUNC(INDIRECT(ADDRESS(ROW(),COLUMN())))</formula>
    </cfRule>
  </conditionalFormatting>
  <conditionalFormatting sqref="Z33">
    <cfRule type="expression" dxfId="3599" priority="210">
      <formula>INDIRECT(ADDRESS(ROW(),COLUMN()))=TRUNC(INDIRECT(ADDRESS(ROW(),COLUMN())))</formula>
    </cfRule>
  </conditionalFormatting>
  <conditionalFormatting sqref="Z32">
    <cfRule type="expression" dxfId="3598" priority="209">
      <formula>INDIRECT(ADDRESS(ROW(),COLUMN()))=TRUNC(INDIRECT(ADDRESS(ROW(),COLUMN())))</formula>
    </cfRule>
  </conditionalFormatting>
  <conditionalFormatting sqref="AA33:AF33">
    <cfRule type="expression" dxfId="3597" priority="208">
      <formula>INDIRECT(ADDRESS(ROW(),COLUMN()))=TRUNC(INDIRECT(ADDRESS(ROW(),COLUMN())))</formula>
    </cfRule>
  </conditionalFormatting>
  <conditionalFormatting sqref="AA32:AF32">
    <cfRule type="expression" dxfId="3596" priority="207">
      <formula>INDIRECT(ADDRESS(ROW(),COLUMN()))=TRUNC(INDIRECT(ADDRESS(ROW(),COLUMN())))</formula>
    </cfRule>
  </conditionalFormatting>
  <conditionalFormatting sqref="AG33">
    <cfRule type="expression" dxfId="3595" priority="206">
      <formula>INDIRECT(ADDRESS(ROW(),COLUMN()))=TRUNC(INDIRECT(ADDRESS(ROW(),COLUMN())))</formula>
    </cfRule>
  </conditionalFormatting>
  <conditionalFormatting sqref="AG32">
    <cfRule type="expression" dxfId="3594" priority="205">
      <formula>INDIRECT(ADDRESS(ROW(),COLUMN()))=TRUNC(INDIRECT(ADDRESS(ROW(),COLUMN())))</formula>
    </cfRule>
  </conditionalFormatting>
  <conditionalFormatting sqref="AH33:AM33">
    <cfRule type="expression" dxfId="3593" priority="204">
      <formula>INDIRECT(ADDRESS(ROW(),COLUMN()))=TRUNC(INDIRECT(ADDRESS(ROW(),COLUMN())))</formula>
    </cfRule>
  </conditionalFormatting>
  <conditionalFormatting sqref="AH32:AM32">
    <cfRule type="expression" dxfId="3592" priority="203">
      <formula>INDIRECT(ADDRESS(ROW(),COLUMN()))=TRUNC(INDIRECT(ADDRESS(ROW(),COLUMN())))</formula>
    </cfRule>
  </conditionalFormatting>
  <conditionalFormatting sqref="AN33">
    <cfRule type="expression" dxfId="3591" priority="202">
      <formula>INDIRECT(ADDRESS(ROW(),COLUMN()))=TRUNC(INDIRECT(ADDRESS(ROW(),COLUMN())))</formula>
    </cfRule>
  </conditionalFormatting>
  <conditionalFormatting sqref="AN32">
    <cfRule type="expression" dxfId="3590" priority="201">
      <formula>INDIRECT(ADDRESS(ROW(),COLUMN()))=TRUNC(INDIRECT(ADDRESS(ROW(),COLUMN())))</formula>
    </cfRule>
  </conditionalFormatting>
  <conditionalFormatting sqref="AO33:AT33">
    <cfRule type="expression" dxfId="3589" priority="200">
      <formula>INDIRECT(ADDRESS(ROW(),COLUMN()))=TRUNC(INDIRECT(ADDRESS(ROW(),COLUMN())))</formula>
    </cfRule>
  </conditionalFormatting>
  <conditionalFormatting sqref="AO32:AT32">
    <cfRule type="expression" dxfId="3588" priority="199">
      <formula>INDIRECT(ADDRESS(ROW(),COLUMN()))=TRUNC(INDIRECT(ADDRESS(ROW(),COLUMN())))</formula>
    </cfRule>
  </conditionalFormatting>
  <conditionalFormatting sqref="AU33">
    <cfRule type="expression" dxfId="3587" priority="198">
      <formula>INDIRECT(ADDRESS(ROW(),COLUMN()))=TRUNC(INDIRECT(ADDRESS(ROW(),COLUMN())))</formula>
    </cfRule>
  </conditionalFormatting>
  <conditionalFormatting sqref="AU32">
    <cfRule type="expression" dxfId="3586" priority="197">
      <formula>INDIRECT(ADDRESS(ROW(),COLUMN()))=TRUNC(INDIRECT(ADDRESS(ROW(),COLUMN())))</formula>
    </cfRule>
  </conditionalFormatting>
  <conditionalFormatting sqref="AV33:AW33">
    <cfRule type="expression" dxfId="3585" priority="196">
      <formula>INDIRECT(ADDRESS(ROW(),COLUMN()))=TRUNC(INDIRECT(ADDRESS(ROW(),COLUMN())))</formula>
    </cfRule>
  </conditionalFormatting>
  <conditionalFormatting sqref="AV32:AW32">
    <cfRule type="expression" dxfId="3584" priority="195">
      <formula>INDIRECT(ADDRESS(ROW(),COLUMN()))=TRUNC(INDIRECT(ADDRESS(ROW(),COLUMN())))</formula>
    </cfRule>
  </conditionalFormatting>
  <conditionalFormatting sqref="AX32:BA33">
    <cfRule type="expression" dxfId="3583" priority="194">
      <formula>INDIRECT(ADDRESS(ROW(),COLUMN()))=TRUNC(INDIRECT(ADDRESS(ROW(),COLUMN())))</formula>
    </cfRule>
  </conditionalFormatting>
  <conditionalFormatting sqref="S36">
    <cfRule type="expression" dxfId="3582" priority="193">
      <formula>INDIRECT(ADDRESS(ROW(),COLUMN()))=TRUNC(INDIRECT(ADDRESS(ROW(),COLUMN())))</formula>
    </cfRule>
  </conditionalFormatting>
  <conditionalFormatting sqref="S35">
    <cfRule type="expression" dxfId="3581" priority="192">
      <formula>INDIRECT(ADDRESS(ROW(),COLUMN()))=TRUNC(INDIRECT(ADDRESS(ROW(),COLUMN())))</formula>
    </cfRule>
  </conditionalFormatting>
  <conditionalFormatting sqref="T36:Y36">
    <cfRule type="expression" dxfId="3580" priority="191">
      <formula>INDIRECT(ADDRESS(ROW(),COLUMN()))=TRUNC(INDIRECT(ADDRESS(ROW(),COLUMN())))</formula>
    </cfRule>
  </conditionalFormatting>
  <conditionalFormatting sqref="T35:Y35">
    <cfRule type="expression" dxfId="3579" priority="190">
      <formula>INDIRECT(ADDRESS(ROW(),COLUMN()))=TRUNC(INDIRECT(ADDRESS(ROW(),COLUMN())))</formula>
    </cfRule>
  </conditionalFormatting>
  <conditionalFormatting sqref="Z36">
    <cfRule type="expression" dxfId="3578" priority="189">
      <formula>INDIRECT(ADDRESS(ROW(),COLUMN()))=TRUNC(INDIRECT(ADDRESS(ROW(),COLUMN())))</formula>
    </cfRule>
  </conditionalFormatting>
  <conditionalFormatting sqref="Z35">
    <cfRule type="expression" dxfId="3577" priority="188">
      <formula>INDIRECT(ADDRESS(ROW(),COLUMN()))=TRUNC(INDIRECT(ADDRESS(ROW(),COLUMN())))</formula>
    </cfRule>
  </conditionalFormatting>
  <conditionalFormatting sqref="AA36:AF36">
    <cfRule type="expression" dxfId="3576" priority="187">
      <formula>INDIRECT(ADDRESS(ROW(),COLUMN()))=TRUNC(INDIRECT(ADDRESS(ROW(),COLUMN())))</formula>
    </cfRule>
  </conditionalFormatting>
  <conditionalFormatting sqref="AA35:AF35">
    <cfRule type="expression" dxfId="3575" priority="186">
      <formula>INDIRECT(ADDRESS(ROW(),COLUMN()))=TRUNC(INDIRECT(ADDRESS(ROW(),COLUMN())))</formula>
    </cfRule>
  </conditionalFormatting>
  <conditionalFormatting sqref="AG36">
    <cfRule type="expression" dxfId="3574" priority="185">
      <formula>INDIRECT(ADDRESS(ROW(),COLUMN()))=TRUNC(INDIRECT(ADDRESS(ROW(),COLUMN())))</formula>
    </cfRule>
  </conditionalFormatting>
  <conditionalFormatting sqref="AG35">
    <cfRule type="expression" dxfId="3573" priority="184">
      <formula>INDIRECT(ADDRESS(ROW(),COLUMN()))=TRUNC(INDIRECT(ADDRESS(ROW(),COLUMN())))</formula>
    </cfRule>
  </conditionalFormatting>
  <conditionalFormatting sqref="AH36:AM36">
    <cfRule type="expression" dxfId="3572" priority="183">
      <formula>INDIRECT(ADDRESS(ROW(),COLUMN()))=TRUNC(INDIRECT(ADDRESS(ROW(),COLUMN())))</formula>
    </cfRule>
  </conditionalFormatting>
  <conditionalFormatting sqref="AH35:AM35">
    <cfRule type="expression" dxfId="3571" priority="182">
      <formula>INDIRECT(ADDRESS(ROW(),COLUMN()))=TRUNC(INDIRECT(ADDRESS(ROW(),COLUMN())))</formula>
    </cfRule>
  </conditionalFormatting>
  <conditionalFormatting sqref="AN36">
    <cfRule type="expression" dxfId="3570" priority="181">
      <formula>INDIRECT(ADDRESS(ROW(),COLUMN()))=TRUNC(INDIRECT(ADDRESS(ROW(),COLUMN())))</formula>
    </cfRule>
  </conditionalFormatting>
  <conditionalFormatting sqref="AN35">
    <cfRule type="expression" dxfId="3569" priority="180">
      <formula>INDIRECT(ADDRESS(ROW(),COLUMN()))=TRUNC(INDIRECT(ADDRESS(ROW(),COLUMN())))</formula>
    </cfRule>
  </conditionalFormatting>
  <conditionalFormatting sqref="AO36:AT36">
    <cfRule type="expression" dxfId="3568" priority="179">
      <formula>INDIRECT(ADDRESS(ROW(),COLUMN()))=TRUNC(INDIRECT(ADDRESS(ROW(),COLUMN())))</formula>
    </cfRule>
  </conditionalFormatting>
  <conditionalFormatting sqref="AO35:AT35">
    <cfRule type="expression" dxfId="3567" priority="178">
      <formula>INDIRECT(ADDRESS(ROW(),COLUMN()))=TRUNC(INDIRECT(ADDRESS(ROW(),COLUMN())))</formula>
    </cfRule>
  </conditionalFormatting>
  <conditionalFormatting sqref="AU36">
    <cfRule type="expression" dxfId="3566" priority="177">
      <formula>INDIRECT(ADDRESS(ROW(),COLUMN()))=TRUNC(INDIRECT(ADDRESS(ROW(),COLUMN())))</formula>
    </cfRule>
  </conditionalFormatting>
  <conditionalFormatting sqref="AU35">
    <cfRule type="expression" dxfId="3565" priority="176">
      <formula>INDIRECT(ADDRESS(ROW(),COLUMN()))=TRUNC(INDIRECT(ADDRESS(ROW(),COLUMN())))</formula>
    </cfRule>
  </conditionalFormatting>
  <conditionalFormatting sqref="AV36:AW36">
    <cfRule type="expression" dxfId="3564" priority="175">
      <formula>INDIRECT(ADDRESS(ROW(),COLUMN()))=TRUNC(INDIRECT(ADDRESS(ROW(),COLUMN())))</formula>
    </cfRule>
  </conditionalFormatting>
  <conditionalFormatting sqref="AV35:AW35">
    <cfRule type="expression" dxfId="3563" priority="174">
      <formula>INDIRECT(ADDRESS(ROW(),COLUMN()))=TRUNC(INDIRECT(ADDRESS(ROW(),COLUMN())))</formula>
    </cfRule>
  </conditionalFormatting>
  <conditionalFormatting sqref="AX35:BA36">
    <cfRule type="expression" dxfId="3562" priority="173">
      <formula>INDIRECT(ADDRESS(ROW(),COLUMN()))=TRUNC(INDIRECT(ADDRESS(ROW(),COLUMN())))</formula>
    </cfRule>
  </conditionalFormatting>
  <conditionalFormatting sqref="S39">
    <cfRule type="expression" dxfId="3561" priority="172">
      <formula>INDIRECT(ADDRESS(ROW(),COLUMN()))=TRUNC(INDIRECT(ADDRESS(ROW(),COLUMN())))</formula>
    </cfRule>
  </conditionalFormatting>
  <conditionalFormatting sqref="S38">
    <cfRule type="expression" dxfId="3560" priority="171">
      <formula>INDIRECT(ADDRESS(ROW(),COLUMN()))=TRUNC(INDIRECT(ADDRESS(ROW(),COLUMN())))</formula>
    </cfRule>
  </conditionalFormatting>
  <conditionalFormatting sqref="T39:Y39">
    <cfRule type="expression" dxfId="3559" priority="170">
      <formula>INDIRECT(ADDRESS(ROW(),COLUMN()))=TRUNC(INDIRECT(ADDRESS(ROW(),COLUMN())))</formula>
    </cfRule>
  </conditionalFormatting>
  <conditionalFormatting sqref="T38:Y38">
    <cfRule type="expression" dxfId="3558" priority="169">
      <formula>INDIRECT(ADDRESS(ROW(),COLUMN()))=TRUNC(INDIRECT(ADDRESS(ROW(),COLUMN())))</formula>
    </cfRule>
  </conditionalFormatting>
  <conditionalFormatting sqref="Z39">
    <cfRule type="expression" dxfId="3557" priority="168">
      <formula>INDIRECT(ADDRESS(ROW(),COLUMN()))=TRUNC(INDIRECT(ADDRESS(ROW(),COLUMN())))</formula>
    </cfRule>
  </conditionalFormatting>
  <conditionalFormatting sqref="Z38">
    <cfRule type="expression" dxfId="3556" priority="167">
      <formula>INDIRECT(ADDRESS(ROW(),COLUMN()))=TRUNC(INDIRECT(ADDRESS(ROW(),COLUMN())))</formula>
    </cfRule>
  </conditionalFormatting>
  <conditionalFormatting sqref="AA39:AF39">
    <cfRule type="expression" dxfId="3555" priority="166">
      <formula>INDIRECT(ADDRESS(ROW(),COLUMN()))=TRUNC(INDIRECT(ADDRESS(ROW(),COLUMN())))</formula>
    </cfRule>
  </conditionalFormatting>
  <conditionalFormatting sqref="AA38:AF38">
    <cfRule type="expression" dxfId="3554" priority="165">
      <formula>INDIRECT(ADDRESS(ROW(),COLUMN()))=TRUNC(INDIRECT(ADDRESS(ROW(),COLUMN())))</formula>
    </cfRule>
  </conditionalFormatting>
  <conditionalFormatting sqref="AG39">
    <cfRule type="expression" dxfId="3553" priority="164">
      <formula>INDIRECT(ADDRESS(ROW(),COLUMN()))=TRUNC(INDIRECT(ADDRESS(ROW(),COLUMN())))</formula>
    </cfRule>
  </conditionalFormatting>
  <conditionalFormatting sqref="AG38">
    <cfRule type="expression" dxfId="3552" priority="163">
      <formula>INDIRECT(ADDRESS(ROW(),COLUMN()))=TRUNC(INDIRECT(ADDRESS(ROW(),COLUMN())))</formula>
    </cfRule>
  </conditionalFormatting>
  <conditionalFormatting sqref="AH39:AM39">
    <cfRule type="expression" dxfId="3551" priority="162">
      <formula>INDIRECT(ADDRESS(ROW(),COLUMN()))=TRUNC(INDIRECT(ADDRESS(ROW(),COLUMN())))</formula>
    </cfRule>
  </conditionalFormatting>
  <conditionalFormatting sqref="AH38:AM38">
    <cfRule type="expression" dxfId="3550" priority="161">
      <formula>INDIRECT(ADDRESS(ROW(),COLUMN()))=TRUNC(INDIRECT(ADDRESS(ROW(),COLUMN())))</formula>
    </cfRule>
  </conditionalFormatting>
  <conditionalFormatting sqref="AN39">
    <cfRule type="expression" dxfId="3549" priority="160">
      <formula>INDIRECT(ADDRESS(ROW(),COLUMN()))=TRUNC(INDIRECT(ADDRESS(ROW(),COLUMN())))</formula>
    </cfRule>
  </conditionalFormatting>
  <conditionalFormatting sqref="AN38">
    <cfRule type="expression" dxfId="3548" priority="159">
      <formula>INDIRECT(ADDRESS(ROW(),COLUMN()))=TRUNC(INDIRECT(ADDRESS(ROW(),COLUMN())))</formula>
    </cfRule>
  </conditionalFormatting>
  <conditionalFormatting sqref="AO39:AT39">
    <cfRule type="expression" dxfId="3547" priority="158">
      <formula>INDIRECT(ADDRESS(ROW(),COLUMN()))=TRUNC(INDIRECT(ADDRESS(ROW(),COLUMN())))</formula>
    </cfRule>
  </conditionalFormatting>
  <conditionalFormatting sqref="AO38:AT38">
    <cfRule type="expression" dxfId="3546" priority="157">
      <formula>INDIRECT(ADDRESS(ROW(),COLUMN()))=TRUNC(INDIRECT(ADDRESS(ROW(),COLUMN())))</formula>
    </cfRule>
  </conditionalFormatting>
  <conditionalFormatting sqref="AU39">
    <cfRule type="expression" dxfId="3545" priority="156">
      <formula>INDIRECT(ADDRESS(ROW(),COLUMN()))=TRUNC(INDIRECT(ADDRESS(ROW(),COLUMN())))</formula>
    </cfRule>
  </conditionalFormatting>
  <conditionalFormatting sqref="AU38">
    <cfRule type="expression" dxfId="3544" priority="155">
      <formula>INDIRECT(ADDRESS(ROW(),COLUMN()))=TRUNC(INDIRECT(ADDRESS(ROW(),COLUMN())))</formula>
    </cfRule>
  </conditionalFormatting>
  <conditionalFormatting sqref="AV39:AW39">
    <cfRule type="expression" dxfId="3543" priority="154">
      <formula>INDIRECT(ADDRESS(ROW(),COLUMN()))=TRUNC(INDIRECT(ADDRESS(ROW(),COLUMN())))</formula>
    </cfRule>
  </conditionalFormatting>
  <conditionalFormatting sqref="AV38:AW38">
    <cfRule type="expression" dxfId="3542" priority="153">
      <formula>INDIRECT(ADDRESS(ROW(),COLUMN()))=TRUNC(INDIRECT(ADDRESS(ROW(),COLUMN())))</formula>
    </cfRule>
  </conditionalFormatting>
  <conditionalFormatting sqref="AX38:BA39">
    <cfRule type="expression" dxfId="3541" priority="152">
      <formula>INDIRECT(ADDRESS(ROW(),COLUMN()))=TRUNC(INDIRECT(ADDRESS(ROW(),COLUMN())))</formula>
    </cfRule>
  </conditionalFormatting>
  <conditionalFormatting sqref="S42">
    <cfRule type="expression" dxfId="3540" priority="151">
      <formula>INDIRECT(ADDRESS(ROW(),COLUMN()))=TRUNC(INDIRECT(ADDRESS(ROW(),COLUMN())))</formula>
    </cfRule>
  </conditionalFormatting>
  <conditionalFormatting sqref="S41">
    <cfRule type="expression" dxfId="3539" priority="150">
      <formula>INDIRECT(ADDRESS(ROW(),COLUMN()))=TRUNC(INDIRECT(ADDRESS(ROW(),COLUMN())))</formula>
    </cfRule>
  </conditionalFormatting>
  <conditionalFormatting sqref="T42:Y42">
    <cfRule type="expression" dxfId="3538" priority="149">
      <formula>INDIRECT(ADDRESS(ROW(),COLUMN()))=TRUNC(INDIRECT(ADDRESS(ROW(),COLUMN())))</formula>
    </cfRule>
  </conditionalFormatting>
  <conditionalFormatting sqref="T41:Y41">
    <cfRule type="expression" dxfId="3537" priority="148">
      <formula>INDIRECT(ADDRESS(ROW(),COLUMN()))=TRUNC(INDIRECT(ADDRESS(ROW(),COLUMN())))</formula>
    </cfRule>
  </conditionalFormatting>
  <conditionalFormatting sqref="Z42">
    <cfRule type="expression" dxfId="3536" priority="147">
      <formula>INDIRECT(ADDRESS(ROW(),COLUMN()))=TRUNC(INDIRECT(ADDRESS(ROW(),COLUMN())))</formula>
    </cfRule>
  </conditionalFormatting>
  <conditionalFormatting sqref="Z41">
    <cfRule type="expression" dxfId="3535" priority="146">
      <formula>INDIRECT(ADDRESS(ROW(),COLUMN()))=TRUNC(INDIRECT(ADDRESS(ROW(),COLUMN())))</formula>
    </cfRule>
  </conditionalFormatting>
  <conditionalFormatting sqref="AA42:AF42">
    <cfRule type="expression" dxfId="3534" priority="145">
      <formula>INDIRECT(ADDRESS(ROW(),COLUMN()))=TRUNC(INDIRECT(ADDRESS(ROW(),COLUMN())))</formula>
    </cfRule>
  </conditionalFormatting>
  <conditionalFormatting sqref="AA41:AF41">
    <cfRule type="expression" dxfId="3533" priority="144">
      <formula>INDIRECT(ADDRESS(ROW(),COLUMN()))=TRUNC(INDIRECT(ADDRESS(ROW(),COLUMN())))</formula>
    </cfRule>
  </conditionalFormatting>
  <conditionalFormatting sqref="AG42">
    <cfRule type="expression" dxfId="3532" priority="143">
      <formula>INDIRECT(ADDRESS(ROW(),COLUMN()))=TRUNC(INDIRECT(ADDRESS(ROW(),COLUMN())))</formula>
    </cfRule>
  </conditionalFormatting>
  <conditionalFormatting sqref="AG41">
    <cfRule type="expression" dxfId="3531" priority="142">
      <formula>INDIRECT(ADDRESS(ROW(),COLUMN()))=TRUNC(INDIRECT(ADDRESS(ROW(),COLUMN())))</formula>
    </cfRule>
  </conditionalFormatting>
  <conditionalFormatting sqref="AH42:AM42">
    <cfRule type="expression" dxfId="3530" priority="141">
      <formula>INDIRECT(ADDRESS(ROW(),COLUMN()))=TRUNC(INDIRECT(ADDRESS(ROW(),COLUMN())))</formula>
    </cfRule>
  </conditionalFormatting>
  <conditionalFormatting sqref="AH41:AM41">
    <cfRule type="expression" dxfId="3529" priority="140">
      <formula>INDIRECT(ADDRESS(ROW(),COLUMN()))=TRUNC(INDIRECT(ADDRESS(ROW(),COLUMN())))</formula>
    </cfRule>
  </conditionalFormatting>
  <conditionalFormatting sqref="AN42">
    <cfRule type="expression" dxfId="3528" priority="139">
      <formula>INDIRECT(ADDRESS(ROW(),COLUMN()))=TRUNC(INDIRECT(ADDRESS(ROW(),COLUMN())))</formula>
    </cfRule>
  </conditionalFormatting>
  <conditionalFormatting sqref="AN41">
    <cfRule type="expression" dxfId="3527" priority="138">
      <formula>INDIRECT(ADDRESS(ROW(),COLUMN()))=TRUNC(INDIRECT(ADDRESS(ROW(),COLUMN())))</formula>
    </cfRule>
  </conditionalFormatting>
  <conditionalFormatting sqref="AO42:AT42">
    <cfRule type="expression" dxfId="3526" priority="137">
      <formula>INDIRECT(ADDRESS(ROW(),COLUMN()))=TRUNC(INDIRECT(ADDRESS(ROW(),COLUMN())))</formula>
    </cfRule>
  </conditionalFormatting>
  <conditionalFormatting sqref="AO41:AT41">
    <cfRule type="expression" dxfId="3525" priority="136">
      <formula>INDIRECT(ADDRESS(ROW(),COLUMN()))=TRUNC(INDIRECT(ADDRESS(ROW(),COLUMN())))</formula>
    </cfRule>
  </conditionalFormatting>
  <conditionalFormatting sqref="AU42">
    <cfRule type="expression" dxfId="3524" priority="135">
      <formula>INDIRECT(ADDRESS(ROW(),COLUMN()))=TRUNC(INDIRECT(ADDRESS(ROW(),COLUMN())))</formula>
    </cfRule>
  </conditionalFormatting>
  <conditionalFormatting sqref="AU41">
    <cfRule type="expression" dxfId="3523" priority="134">
      <formula>INDIRECT(ADDRESS(ROW(),COLUMN()))=TRUNC(INDIRECT(ADDRESS(ROW(),COLUMN())))</formula>
    </cfRule>
  </conditionalFormatting>
  <conditionalFormatting sqref="AV42:AW42">
    <cfRule type="expression" dxfId="3522" priority="133">
      <formula>INDIRECT(ADDRESS(ROW(),COLUMN()))=TRUNC(INDIRECT(ADDRESS(ROW(),COLUMN())))</formula>
    </cfRule>
  </conditionalFormatting>
  <conditionalFormatting sqref="AV41:AW41">
    <cfRule type="expression" dxfId="3521" priority="132">
      <formula>INDIRECT(ADDRESS(ROW(),COLUMN()))=TRUNC(INDIRECT(ADDRESS(ROW(),COLUMN())))</formula>
    </cfRule>
  </conditionalFormatting>
  <conditionalFormatting sqref="AX41:BA42">
    <cfRule type="expression" dxfId="3520" priority="131">
      <formula>INDIRECT(ADDRESS(ROW(),COLUMN()))=TRUNC(INDIRECT(ADDRESS(ROW(),COLUMN())))</formula>
    </cfRule>
  </conditionalFormatting>
  <conditionalFormatting sqref="S45">
    <cfRule type="expression" dxfId="3519" priority="130">
      <formula>INDIRECT(ADDRESS(ROW(),COLUMN()))=TRUNC(INDIRECT(ADDRESS(ROW(),COLUMN())))</formula>
    </cfRule>
  </conditionalFormatting>
  <conditionalFormatting sqref="S44">
    <cfRule type="expression" dxfId="3518" priority="129">
      <formula>INDIRECT(ADDRESS(ROW(),COLUMN()))=TRUNC(INDIRECT(ADDRESS(ROW(),COLUMN())))</formula>
    </cfRule>
  </conditionalFormatting>
  <conditionalFormatting sqref="T45:Y45">
    <cfRule type="expression" dxfId="3517" priority="128">
      <formula>INDIRECT(ADDRESS(ROW(),COLUMN()))=TRUNC(INDIRECT(ADDRESS(ROW(),COLUMN())))</formula>
    </cfRule>
  </conditionalFormatting>
  <conditionalFormatting sqref="T44:Y44">
    <cfRule type="expression" dxfId="3516" priority="127">
      <formula>INDIRECT(ADDRESS(ROW(),COLUMN()))=TRUNC(INDIRECT(ADDRESS(ROW(),COLUMN())))</formula>
    </cfRule>
  </conditionalFormatting>
  <conditionalFormatting sqref="Z45">
    <cfRule type="expression" dxfId="3515" priority="126">
      <formula>INDIRECT(ADDRESS(ROW(),COLUMN()))=TRUNC(INDIRECT(ADDRESS(ROW(),COLUMN())))</formula>
    </cfRule>
  </conditionalFormatting>
  <conditionalFormatting sqref="Z44">
    <cfRule type="expression" dxfId="3514" priority="125">
      <formula>INDIRECT(ADDRESS(ROW(),COLUMN()))=TRUNC(INDIRECT(ADDRESS(ROW(),COLUMN())))</formula>
    </cfRule>
  </conditionalFormatting>
  <conditionalFormatting sqref="AA45:AF45">
    <cfRule type="expression" dxfId="3513" priority="124">
      <formula>INDIRECT(ADDRESS(ROW(),COLUMN()))=TRUNC(INDIRECT(ADDRESS(ROW(),COLUMN())))</formula>
    </cfRule>
  </conditionalFormatting>
  <conditionalFormatting sqref="AA44:AF44">
    <cfRule type="expression" dxfId="3512" priority="123">
      <formula>INDIRECT(ADDRESS(ROW(),COLUMN()))=TRUNC(INDIRECT(ADDRESS(ROW(),COLUMN())))</formula>
    </cfRule>
  </conditionalFormatting>
  <conditionalFormatting sqref="AG45">
    <cfRule type="expression" dxfId="3511" priority="122">
      <formula>INDIRECT(ADDRESS(ROW(),COLUMN()))=TRUNC(INDIRECT(ADDRESS(ROW(),COLUMN())))</formula>
    </cfRule>
  </conditionalFormatting>
  <conditionalFormatting sqref="AG44">
    <cfRule type="expression" dxfId="3510" priority="121">
      <formula>INDIRECT(ADDRESS(ROW(),COLUMN()))=TRUNC(INDIRECT(ADDRESS(ROW(),COLUMN())))</formula>
    </cfRule>
  </conditionalFormatting>
  <conditionalFormatting sqref="AH45:AM45">
    <cfRule type="expression" dxfId="3509" priority="120">
      <formula>INDIRECT(ADDRESS(ROW(),COLUMN()))=TRUNC(INDIRECT(ADDRESS(ROW(),COLUMN())))</formula>
    </cfRule>
  </conditionalFormatting>
  <conditionalFormatting sqref="AH44:AM44">
    <cfRule type="expression" dxfId="3508" priority="119">
      <formula>INDIRECT(ADDRESS(ROW(),COLUMN()))=TRUNC(INDIRECT(ADDRESS(ROW(),COLUMN())))</formula>
    </cfRule>
  </conditionalFormatting>
  <conditionalFormatting sqref="AN45">
    <cfRule type="expression" dxfId="3507" priority="118">
      <formula>INDIRECT(ADDRESS(ROW(),COLUMN()))=TRUNC(INDIRECT(ADDRESS(ROW(),COLUMN())))</formula>
    </cfRule>
  </conditionalFormatting>
  <conditionalFormatting sqref="AN44">
    <cfRule type="expression" dxfId="3506" priority="117">
      <formula>INDIRECT(ADDRESS(ROW(),COLUMN()))=TRUNC(INDIRECT(ADDRESS(ROW(),COLUMN())))</formula>
    </cfRule>
  </conditionalFormatting>
  <conditionalFormatting sqref="AO45:AT45">
    <cfRule type="expression" dxfId="3505" priority="116">
      <formula>INDIRECT(ADDRESS(ROW(),COLUMN()))=TRUNC(INDIRECT(ADDRESS(ROW(),COLUMN())))</formula>
    </cfRule>
  </conditionalFormatting>
  <conditionalFormatting sqref="AO44:AT44">
    <cfRule type="expression" dxfId="3504" priority="115">
      <formula>INDIRECT(ADDRESS(ROW(),COLUMN()))=TRUNC(INDIRECT(ADDRESS(ROW(),COLUMN())))</formula>
    </cfRule>
  </conditionalFormatting>
  <conditionalFormatting sqref="AU45">
    <cfRule type="expression" dxfId="3503" priority="114">
      <formula>INDIRECT(ADDRESS(ROW(),COLUMN()))=TRUNC(INDIRECT(ADDRESS(ROW(),COLUMN())))</formula>
    </cfRule>
  </conditionalFormatting>
  <conditionalFormatting sqref="AU44">
    <cfRule type="expression" dxfId="3502" priority="113">
      <formula>INDIRECT(ADDRESS(ROW(),COLUMN()))=TRUNC(INDIRECT(ADDRESS(ROW(),COLUMN())))</formula>
    </cfRule>
  </conditionalFormatting>
  <conditionalFormatting sqref="AV45:AW45">
    <cfRule type="expression" dxfId="3501" priority="112">
      <formula>INDIRECT(ADDRESS(ROW(),COLUMN()))=TRUNC(INDIRECT(ADDRESS(ROW(),COLUMN())))</formula>
    </cfRule>
  </conditionalFormatting>
  <conditionalFormatting sqref="AV44:AW44">
    <cfRule type="expression" dxfId="3500" priority="111">
      <formula>INDIRECT(ADDRESS(ROW(),COLUMN()))=TRUNC(INDIRECT(ADDRESS(ROW(),COLUMN())))</formula>
    </cfRule>
  </conditionalFormatting>
  <conditionalFormatting sqref="AX44:BA45">
    <cfRule type="expression" dxfId="3499" priority="110">
      <formula>INDIRECT(ADDRESS(ROW(),COLUMN()))=TRUNC(INDIRECT(ADDRESS(ROW(),COLUMN())))</formula>
    </cfRule>
  </conditionalFormatting>
  <conditionalFormatting sqref="S48">
    <cfRule type="expression" dxfId="3498" priority="109">
      <formula>INDIRECT(ADDRESS(ROW(),COLUMN()))=TRUNC(INDIRECT(ADDRESS(ROW(),COLUMN())))</formula>
    </cfRule>
  </conditionalFormatting>
  <conditionalFormatting sqref="S47">
    <cfRule type="expression" dxfId="3497" priority="108">
      <formula>INDIRECT(ADDRESS(ROW(),COLUMN()))=TRUNC(INDIRECT(ADDRESS(ROW(),COLUMN())))</formula>
    </cfRule>
  </conditionalFormatting>
  <conditionalFormatting sqref="T48:Y48">
    <cfRule type="expression" dxfId="3496" priority="107">
      <formula>INDIRECT(ADDRESS(ROW(),COLUMN()))=TRUNC(INDIRECT(ADDRESS(ROW(),COLUMN())))</formula>
    </cfRule>
  </conditionalFormatting>
  <conditionalFormatting sqref="T47:Y47">
    <cfRule type="expression" dxfId="3495" priority="106">
      <formula>INDIRECT(ADDRESS(ROW(),COLUMN()))=TRUNC(INDIRECT(ADDRESS(ROW(),COLUMN())))</formula>
    </cfRule>
  </conditionalFormatting>
  <conditionalFormatting sqref="Z48">
    <cfRule type="expression" dxfId="3494" priority="105">
      <formula>INDIRECT(ADDRESS(ROW(),COLUMN()))=TRUNC(INDIRECT(ADDRESS(ROW(),COLUMN())))</formula>
    </cfRule>
  </conditionalFormatting>
  <conditionalFormatting sqref="Z47">
    <cfRule type="expression" dxfId="3493" priority="104">
      <formula>INDIRECT(ADDRESS(ROW(),COLUMN()))=TRUNC(INDIRECT(ADDRESS(ROW(),COLUMN())))</formula>
    </cfRule>
  </conditionalFormatting>
  <conditionalFormatting sqref="AA48:AF48">
    <cfRule type="expression" dxfId="3492" priority="103">
      <formula>INDIRECT(ADDRESS(ROW(),COLUMN()))=TRUNC(INDIRECT(ADDRESS(ROW(),COLUMN())))</formula>
    </cfRule>
  </conditionalFormatting>
  <conditionalFormatting sqref="AA47:AF47">
    <cfRule type="expression" dxfId="3491" priority="102">
      <formula>INDIRECT(ADDRESS(ROW(),COLUMN()))=TRUNC(INDIRECT(ADDRESS(ROW(),COLUMN())))</formula>
    </cfRule>
  </conditionalFormatting>
  <conditionalFormatting sqref="AG48">
    <cfRule type="expression" dxfId="3490" priority="101">
      <formula>INDIRECT(ADDRESS(ROW(),COLUMN()))=TRUNC(INDIRECT(ADDRESS(ROW(),COLUMN())))</formula>
    </cfRule>
  </conditionalFormatting>
  <conditionalFormatting sqref="AG47">
    <cfRule type="expression" dxfId="3489" priority="100">
      <formula>INDIRECT(ADDRESS(ROW(),COLUMN()))=TRUNC(INDIRECT(ADDRESS(ROW(),COLUMN())))</formula>
    </cfRule>
  </conditionalFormatting>
  <conditionalFormatting sqref="AH48:AM48">
    <cfRule type="expression" dxfId="3488" priority="99">
      <formula>INDIRECT(ADDRESS(ROW(),COLUMN()))=TRUNC(INDIRECT(ADDRESS(ROW(),COLUMN())))</formula>
    </cfRule>
  </conditionalFormatting>
  <conditionalFormatting sqref="AH47:AM47">
    <cfRule type="expression" dxfId="3487" priority="98">
      <formula>INDIRECT(ADDRESS(ROW(),COLUMN()))=TRUNC(INDIRECT(ADDRESS(ROW(),COLUMN())))</formula>
    </cfRule>
  </conditionalFormatting>
  <conditionalFormatting sqref="AN48">
    <cfRule type="expression" dxfId="3486" priority="97">
      <formula>INDIRECT(ADDRESS(ROW(),COLUMN()))=TRUNC(INDIRECT(ADDRESS(ROW(),COLUMN())))</formula>
    </cfRule>
  </conditionalFormatting>
  <conditionalFormatting sqref="AN47">
    <cfRule type="expression" dxfId="3485" priority="96">
      <formula>INDIRECT(ADDRESS(ROW(),COLUMN()))=TRUNC(INDIRECT(ADDRESS(ROW(),COLUMN())))</formula>
    </cfRule>
  </conditionalFormatting>
  <conditionalFormatting sqref="AO48:AT48">
    <cfRule type="expression" dxfId="3484" priority="95">
      <formula>INDIRECT(ADDRESS(ROW(),COLUMN()))=TRUNC(INDIRECT(ADDRESS(ROW(),COLUMN())))</formula>
    </cfRule>
  </conditionalFormatting>
  <conditionalFormatting sqref="AO47:AT47">
    <cfRule type="expression" dxfId="3483" priority="94">
      <formula>INDIRECT(ADDRESS(ROW(),COLUMN()))=TRUNC(INDIRECT(ADDRESS(ROW(),COLUMN())))</formula>
    </cfRule>
  </conditionalFormatting>
  <conditionalFormatting sqref="AU48">
    <cfRule type="expression" dxfId="3482" priority="93">
      <formula>INDIRECT(ADDRESS(ROW(),COLUMN()))=TRUNC(INDIRECT(ADDRESS(ROW(),COLUMN())))</formula>
    </cfRule>
  </conditionalFormatting>
  <conditionalFormatting sqref="AU47">
    <cfRule type="expression" dxfId="3481" priority="92">
      <formula>INDIRECT(ADDRESS(ROW(),COLUMN()))=TRUNC(INDIRECT(ADDRESS(ROW(),COLUMN())))</formula>
    </cfRule>
  </conditionalFormatting>
  <conditionalFormatting sqref="AV48:AW48">
    <cfRule type="expression" dxfId="3480" priority="91">
      <formula>INDIRECT(ADDRESS(ROW(),COLUMN()))=TRUNC(INDIRECT(ADDRESS(ROW(),COLUMN())))</formula>
    </cfRule>
  </conditionalFormatting>
  <conditionalFormatting sqref="AV47:AW47">
    <cfRule type="expression" dxfId="3479" priority="90">
      <formula>INDIRECT(ADDRESS(ROW(),COLUMN()))=TRUNC(INDIRECT(ADDRESS(ROW(),COLUMN())))</formula>
    </cfRule>
  </conditionalFormatting>
  <conditionalFormatting sqref="AX47:BA48">
    <cfRule type="expression" dxfId="3478" priority="89">
      <formula>INDIRECT(ADDRESS(ROW(),COLUMN()))=TRUNC(INDIRECT(ADDRESS(ROW(),COLUMN())))</formula>
    </cfRule>
  </conditionalFormatting>
  <conditionalFormatting sqref="S51">
    <cfRule type="expression" dxfId="3477" priority="88">
      <formula>INDIRECT(ADDRESS(ROW(),COLUMN()))=TRUNC(INDIRECT(ADDRESS(ROW(),COLUMN())))</formula>
    </cfRule>
  </conditionalFormatting>
  <conditionalFormatting sqref="S50">
    <cfRule type="expression" dxfId="3476" priority="87">
      <formula>INDIRECT(ADDRESS(ROW(),COLUMN()))=TRUNC(INDIRECT(ADDRESS(ROW(),COLUMN())))</formula>
    </cfRule>
  </conditionalFormatting>
  <conditionalFormatting sqref="T51:Y51">
    <cfRule type="expression" dxfId="3475" priority="86">
      <formula>INDIRECT(ADDRESS(ROW(),COLUMN()))=TRUNC(INDIRECT(ADDRESS(ROW(),COLUMN())))</formula>
    </cfRule>
  </conditionalFormatting>
  <conditionalFormatting sqref="T50:Y50">
    <cfRule type="expression" dxfId="3474" priority="85">
      <formula>INDIRECT(ADDRESS(ROW(),COLUMN()))=TRUNC(INDIRECT(ADDRESS(ROW(),COLUMN())))</formula>
    </cfRule>
  </conditionalFormatting>
  <conditionalFormatting sqref="Z51">
    <cfRule type="expression" dxfId="3473" priority="84">
      <formula>INDIRECT(ADDRESS(ROW(),COLUMN()))=TRUNC(INDIRECT(ADDRESS(ROW(),COLUMN())))</formula>
    </cfRule>
  </conditionalFormatting>
  <conditionalFormatting sqref="Z50">
    <cfRule type="expression" dxfId="3472" priority="83">
      <formula>INDIRECT(ADDRESS(ROW(),COLUMN()))=TRUNC(INDIRECT(ADDRESS(ROW(),COLUMN())))</formula>
    </cfRule>
  </conditionalFormatting>
  <conditionalFormatting sqref="AA51:AF51">
    <cfRule type="expression" dxfId="3471" priority="82">
      <formula>INDIRECT(ADDRESS(ROW(),COLUMN()))=TRUNC(INDIRECT(ADDRESS(ROW(),COLUMN())))</formula>
    </cfRule>
  </conditionalFormatting>
  <conditionalFormatting sqref="AA50:AF50">
    <cfRule type="expression" dxfId="3470" priority="81">
      <formula>INDIRECT(ADDRESS(ROW(),COLUMN()))=TRUNC(INDIRECT(ADDRESS(ROW(),COLUMN())))</formula>
    </cfRule>
  </conditionalFormatting>
  <conditionalFormatting sqref="AG51">
    <cfRule type="expression" dxfId="3469" priority="80">
      <formula>INDIRECT(ADDRESS(ROW(),COLUMN()))=TRUNC(INDIRECT(ADDRESS(ROW(),COLUMN())))</formula>
    </cfRule>
  </conditionalFormatting>
  <conditionalFormatting sqref="AG50">
    <cfRule type="expression" dxfId="3468" priority="79">
      <formula>INDIRECT(ADDRESS(ROW(),COLUMN()))=TRUNC(INDIRECT(ADDRESS(ROW(),COLUMN())))</formula>
    </cfRule>
  </conditionalFormatting>
  <conditionalFormatting sqref="AH51:AM51">
    <cfRule type="expression" dxfId="3467" priority="78">
      <formula>INDIRECT(ADDRESS(ROW(),COLUMN()))=TRUNC(INDIRECT(ADDRESS(ROW(),COLUMN())))</formula>
    </cfRule>
  </conditionalFormatting>
  <conditionalFormatting sqref="AH50:AM50">
    <cfRule type="expression" dxfId="3466" priority="77">
      <formula>INDIRECT(ADDRESS(ROW(),COLUMN()))=TRUNC(INDIRECT(ADDRESS(ROW(),COLUMN())))</formula>
    </cfRule>
  </conditionalFormatting>
  <conditionalFormatting sqref="AN51">
    <cfRule type="expression" dxfId="3465" priority="76">
      <formula>INDIRECT(ADDRESS(ROW(),COLUMN()))=TRUNC(INDIRECT(ADDRESS(ROW(),COLUMN())))</formula>
    </cfRule>
  </conditionalFormatting>
  <conditionalFormatting sqref="AN50">
    <cfRule type="expression" dxfId="3464" priority="75">
      <formula>INDIRECT(ADDRESS(ROW(),COLUMN()))=TRUNC(INDIRECT(ADDRESS(ROW(),COLUMN())))</formula>
    </cfRule>
  </conditionalFormatting>
  <conditionalFormatting sqref="AO51:AT51">
    <cfRule type="expression" dxfId="3463" priority="74">
      <formula>INDIRECT(ADDRESS(ROW(),COLUMN()))=TRUNC(INDIRECT(ADDRESS(ROW(),COLUMN())))</formula>
    </cfRule>
  </conditionalFormatting>
  <conditionalFormatting sqref="AO50:AT50">
    <cfRule type="expression" dxfId="3462" priority="73">
      <formula>INDIRECT(ADDRESS(ROW(),COLUMN()))=TRUNC(INDIRECT(ADDRESS(ROW(),COLUMN())))</formula>
    </cfRule>
  </conditionalFormatting>
  <conditionalFormatting sqref="AU51">
    <cfRule type="expression" dxfId="3461" priority="72">
      <formula>INDIRECT(ADDRESS(ROW(),COLUMN()))=TRUNC(INDIRECT(ADDRESS(ROW(),COLUMN())))</formula>
    </cfRule>
  </conditionalFormatting>
  <conditionalFormatting sqref="AU50">
    <cfRule type="expression" dxfId="3460" priority="71">
      <formula>INDIRECT(ADDRESS(ROW(),COLUMN()))=TRUNC(INDIRECT(ADDRESS(ROW(),COLUMN())))</formula>
    </cfRule>
  </conditionalFormatting>
  <conditionalFormatting sqref="AV51:AW51">
    <cfRule type="expression" dxfId="3459" priority="70">
      <formula>INDIRECT(ADDRESS(ROW(),COLUMN()))=TRUNC(INDIRECT(ADDRESS(ROW(),COLUMN())))</formula>
    </cfRule>
  </conditionalFormatting>
  <conditionalFormatting sqref="AV50:AW50">
    <cfRule type="expression" dxfId="3458" priority="69">
      <formula>INDIRECT(ADDRESS(ROW(),COLUMN()))=TRUNC(INDIRECT(ADDRESS(ROW(),COLUMN())))</formula>
    </cfRule>
  </conditionalFormatting>
  <conditionalFormatting sqref="AX50:BA51">
    <cfRule type="expression" dxfId="3457" priority="68">
      <formula>INDIRECT(ADDRESS(ROW(),COLUMN()))=TRUNC(INDIRECT(ADDRESS(ROW(),COLUMN())))</formula>
    </cfRule>
  </conditionalFormatting>
  <conditionalFormatting sqref="S54">
    <cfRule type="expression" dxfId="3456" priority="67">
      <formula>INDIRECT(ADDRESS(ROW(),COLUMN()))=TRUNC(INDIRECT(ADDRESS(ROW(),COLUMN())))</formula>
    </cfRule>
  </conditionalFormatting>
  <conditionalFormatting sqref="S53">
    <cfRule type="expression" dxfId="3455" priority="66">
      <formula>INDIRECT(ADDRESS(ROW(),COLUMN()))=TRUNC(INDIRECT(ADDRESS(ROW(),COLUMN())))</formula>
    </cfRule>
  </conditionalFormatting>
  <conditionalFormatting sqref="T54:Y54">
    <cfRule type="expression" dxfId="3454" priority="65">
      <formula>INDIRECT(ADDRESS(ROW(),COLUMN()))=TRUNC(INDIRECT(ADDRESS(ROW(),COLUMN())))</formula>
    </cfRule>
  </conditionalFormatting>
  <conditionalFormatting sqref="T53:Y53">
    <cfRule type="expression" dxfId="3453" priority="64">
      <formula>INDIRECT(ADDRESS(ROW(),COLUMN()))=TRUNC(INDIRECT(ADDRESS(ROW(),COLUMN())))</formula>
    </cfRule>
  </conditionalFormatting>
  <conditionalFormatting sqref="Z54">
    <cfRule type="expression" dxfId="3452" priority="63">
      <formula>INDIRECT(ADDRESS(ROW(),COLUMN()))=TRUNC(INDIRECT(ADDRESS(ROW(),COLUMN())))</formula>
    </cfRule>
  </conditionalFormatting>
  <conditionalFormatting sqref="Z53">
    <cfRule type="expression" dxfId="3451" priority="62">
      <formula>INDIRECT(ADDRESS(ROW(),COLUMN()))=TRUNC(INDIRECT(ADDRESS(ROW(),COLUMN())))</formula>
    </cfRule>
  </conditionalFormatting>
  <conditionalFormatting sqref="AA54:AF54">
    <cfRule type="expression" dxfId="3450" priority="61">
      <formula>INDIRECT(ADDRESS(ROW(),COLUMN()))=TRUNC(INDIRECT(ADDRESS(ROW(),COLUMN())))</formula>
    </cfRule>
  </conditionalFormatting>
  <conditionalFormatting sqref="AA53:AF53">
    <cfRule type="expression" dxfId="3449" priority="60">
      <formula>INDIRECT(ADDRESS(ROW(),COLUMN()))=TRUNC(INDIRECT(ADDRESS(ROW(),COLUMN())))</formula>
    </cfRule>
  </conditionalFormatting>
  <conditionalFormatting sqref="AG54">
    <cfRule type="expression" dxfId="3448" priority="59">
      <formula>INDIRECT(ADDRESS(ROW(),COLUMN()))=TRUNC(INDIRECT(ADDRESS(ROW(),COLUMN())))</formula>
    </cfRule>
  </conditionalFormatting>
  <conditionalFormatting sqref="AG53">
    <cfRule type="expression" dxfId="3447" priority="58">
      <formula>INDIRECT(ADDRESS(ROW(),COLUMN()))=TRUNC(INDIRECT(ADDRESS(ROW(),COLUMN())))</formula>
    </cfRule>
  </conditionalFormatting>
  <conditionalFormatting sqref="AH54:AM54">
    <cfRule type="expression" dxfId="3446" priority="57">
      <formula>INDIRECT(ADDRESS(ROW(),COLUMN()))=TRUNC(INDIRECT(ADDRESS(ROW(),COLUMN())))</formula>
    </cfRule>
  </conditionalFormatting>
  <conditionalFormatting sqref="AH53:AM53">
    <cfRule type="expression" dxfId="3445" priority="56">
      <formula>INDIRECT(ADDRESS(ROW(),COLUMN()))=TRUNC(INDIRECT(ADDRESS(ROW(),COLUMN())))</formula>
    </cfRule>
  </conditionalFormatting>
  <conditionalFormatting sqref="AN54">
    <cfRule type="expression" dxfId="3444" priority="55">
      <formula>INDIRECT(ADDRESS(ROW(),COLUMN()))=TRUNC(INDIRECT(ADDRESS(ROW(),COLUMN())))</formula>
    </cfRule>
  </conditionalFormatting>
  <conditionalFormatting sqref="AN53">
    <cfRule type="expression" dxfId="3443" priority="54">
      <formula>INDIRECT(ADDRESS(ROW(),COLUMN()))=TRUNC(INDIRECT(ADDRESS(ROW(),COLUMN())))</formula>
    </cfRule>
  </conditionalFormatting>
  <conditionalFormatting sqref="AO54:AT54">
    <cfRule type="expression" dxfId="3442" priority="53">
      <formula>INDIRECT(ADDRESS(ROW(),COLUMN()))=TRUNC(INDIRECT(ADDRESS(ROW(),COLUMN())))</formula>
    </cfRule>
  </conditionalFormatting>
  <conditionalFormatting sqref="AO53:AT53">
    <cfRule type="expression" dxfId="3441" priority="52">
      <formula>INDIRECT(ADDRESS(ROW(),COLUMN()))=TRUNC(INDIRECT(ADDRESS(ROW(),COLUMN())))</formula>
    </cfRule>
  </conditionalFormatting>
  <conditionalFormatting sqref="AU54">
    <cfRule type="expression" dxfId="3440" priority="51">
      <formula>INDIRECT(ADDRESS(ROW(),COLUMN()))=TRUNC(INDIRECT(ADDRESS(ROW(),COLUMN())))</formula>
    </cfRule>
  </conditionalFormatting>
  <conditionalFormatting sqref="AU53">
    <cfRule type="expression" dxfId="3439" priority="50">
      <formula>INDIRECT(ADDRESS(ROW(),COLUMN()))=TRUNC(INDIRECT(ADDRESS(ROW(),COLUMN())))</formula>
    </cfRule>
  </conditionalFormatting>
  <conditionalFormatting sqref="AV54:AW54">
    <cfRule type="expression" dxfId="3438" priority="49">
      <formula>INDIRECT(ADDRESS(ROW(),COLUMN()))=TRUNC(INDIRECT(ADDRESS(ROW(),COLUMN())))</formula>
    </cfRule>
  </conditionalFormatting>
  <conditionalFormatting sqref="AV53:AW53">
    <cfRule type="expression" dxfId="3437" priority="48">
      <formula>INDIRECT(ADDRESS(ROW(),COLUMN()))=TRUNC(INDIRECT(ADDRESS(ROW(),COLUMN())))</formula>
    </cfRule>
  </conditionalFormatting>
  <conditionalFormatting sqref="AX53:BA54">
    <cfRule type="expression" dxfId="3436" priority="47">
      <formula>INDIRECT(ADDRESS(ROW(),COLUMN()))=TRUNC(INDIRECT(ADDRESS(ROW(),COLUMN())))</formula>
    </cfRule>
  </conditionalFormatting>
  <conditionalFormatting sqref="S57">
    <cfRule type="expression" dxfId="3435" priority="46">
      <formula>INDIRECT(ADDRESS(ROW(),COLUMN()))=TRUNC(INDIRECT(ADDRESS(ROW(),COLUMN())))</formula>
    </cfRule>
  </conditionalFormatting>
  <conditionalFormatting sqref="S56">
    <cfRule type="expression" dxfId="3434" priority="45">
      <formula>INDIRECT(ADDRESS(ROW(),COLUMN()))=TRUNC(INDIRECT(ADDRESS(ROW(),COLUMN())))</formula>
    </cfRule>
  </conditionalFormatting>
  <conditionalFormatting sqref="T57:Y57">
    <cfRule type="expression" dxfId="3433" priority="44">
      <formula>INDIRECT(ADDRESS(ROW(),COLUMN()))=TRUNC(INDIRECT(ADDRESS(ROW(),COLUMN())))</formula>
    </cfRule>
  </conditionalFormatting>
  <conditionalFormatting sqref="T56:Y56">
    <cfRule type="expression" dxfId="3432" priority="43">
      <formula>INDIRECT(ADDRESS(ROW(),COLUMN()))=TRUNC(INDIRECT(ADDRESS(ROW(),COLUMN())))</formula>
    </cfRule>
  </conditionalFormatting>
  <conditionalFormatting sqref="Z57">
    <cfRule type="expression" dxfId="3431" priority="42">
      <formula>INDIRECT(ADDRESS(ROW(),COLUMN()))=TRUNC(INDIRECT(ADDRESS(ROW(),COLUMN())))</formula>
    </cfRule>
  </conditionalFormatting>
  <conditionalFormatting sqref="Z56">
    <cfRule type="expression" dxfId="3430" priority="41">
      <formula>INDIRECT(ADDRESS(ROW(),COLUMN()))=TRUNC(INDIRECT(ADDRESS(ROW(),COLUMN())))</formula>
    </cfRule>
  </conditionalFormatting>
  <conditionalFormatting sqref="AA57:AF57">
    <cfRule type="expression" dxfId="3429" priority="40">
      <formula>INDIRECT(ADDRESS(ROW(),COLUMN()))=TRUNC(INDIRECT(ADDRESS(ROW(),COLUMN())))</formula>
    </cfRule>
  </conditionalFormatting>
  <conditionalFormatting sqref="AA56:AF56">
    <cfRule type="expression" dxfId="3428" priority="39">
      <formula>INDIRECT(ADDRESS(ROW(),COLUMN()))=TRUNC(INDIRECT(ADDRESS(ROW(),COLUMN())))</formula>
    </cfRule>
  </conditionalFormatting>
  <conditionalFormatting sqref="AG57">
    <cfRule type="expression" dxfId="3427" priority="38">
      <formula>INDIRECT(ADDRESS(ROW(),COLUMN()))=TRUNC(INDIRECT(ADDRESS(ROW(),COLUMN())))</formula>
    </cfRule>
  </conditionalFormatting>
  <conditionalFormatting sqref="AG56">
    <cfRule type="expression" dxfId="3426" priority="37">
      <formula>INDIRECT(ADDRESS(ROW(),COLUMN()))=TRUNC(INDIRECT(ADDRESS(ROW(),COLUMN())))</formula>
    </cfRule>
  </conditionalFormatting>
  <conditionalFormatting sqref="AH57:AM57">
    <cfRule type="expression" dxfId="3425" priority="36">
      <formula>INDIRECT(ADDRESS(ROW(),COLUMN()))=TRUNC(INDIRECT(ADDRESS(ROW(),COLUMN())))</formula>
    </cfRule>
  </conditionalFormatting>
  <conditionalFormatting sqref="AH56:AM56">
    <cfRule type="expression" dxfId="3424" priority="35">
      <formula>INDIRECT(ADDRESS(ROW(),COLUMN()))=TRUNC(INDIRECT(ADDRESS(ROW(),COLUMN())))</formula>
    </cfRule>
  </conditionalFormatting>
  <conditionalFormatting sqref="AN57">
    <cfRule type="expression" dxfId="3423" priority="34">
      <formula>INDIRECT(ADDRESS(ROW(),COLUMN()))=TRUNC(INDIRECT(ADDRESS(ROW(),COLUMN())))</formula>
    </cfRule>
  </conditionalFormatting>
  <conditionalFormatting sqref="AN56">
    <cfRule type="expression" dxfId="3422" priority="33">
      <formula>INDIRECT(ADDRESS(ROW(),COLUMN()))=TRUNC(INDIRECT(ADDRESS(ROW(),COLUMN())))</formula>
    </cfRule>
  </conditionalFormatting>
  <conditionalFormatting sqref="AO57:AT57">
    <cfRule type="expression" dxfId="3421" priority="32">
      <formula>INDIRECT(ADDRESS(ROW(),COLUMN()))=TRUNC(INDIRECT(ADDRESS(ROW(),COLUMN())))</formula>
    </cfRule>
  </conditionalFormatting>
  <conditionalFormatting sqref="AO56:AT56">
    <cfRule type="expression" dxfId="3420" priority="31">
      <formula>INDIRECT(ADDRESS(ROW(),COLUMN()))=TRUNC(INDIRECT(ADDRESS(ROW(),COLUMN())))</formula>
    </cfRule>
  </conditionalFormatting>
  <conditionalFormatting sqref="AU57">
    <cfRule type="expression" dxfId="3419" priority="30">
      <formula>INDIRECT(ADDRESS(ROW(),COLUMN()))=TRUNC(INDIRECT(ADDRESS(ROW(),COLUMN())))</formula>
    </cfRule>
  </conditionalFormatting>
  <conditionalFormatting sqref="AU56">
    <cfRule type="expression" dxfId="3418" priority="29">
      <formula>INDIRECT(ADDRESS(ROW(),COLUMN()))=TRUNC(INDIRECT(ADDRESS(ROW(),COLUMN())))</formula>
    </cfRule>
  </conditionalFormatting>
  <conditionalFormatting sqref="AV57:AW57">
    <cfRule type="expression" dxfId="3417" priority="28">
      <formula>INDIRECT(ADDRESS(ROW(),COLUMN()))=TRUNC(INDIRECT(ADDRESS(ROW(),COLUMN())))</formula>
    </cfRule>
  </conditionalFormatting>
  <conditionalFormatting sqref="AV56:AW56">
    <cfRule type="expression" dxfId="3416" priority="27">
      <formula>INDIRECT(ADDRESS(ROW(),COLUMN()))=TRUNC(INDIRECT(ADDRESS(ROW(),COLUMN())))</formula>
    </cfRule>
  </conditionalFormatting>
  <conditionalFormatting sqref="AX56:BA57">
    <cfRule type="expression" dxfId="3415" priority="26">
      <formula>INDIRECT(ADDRESS(ROW(),COLUMN()))=TRUNC(INDIRECT(ADDRESS(ROW(),COLUMN())))</formula>
    </cfRule>
  </conditionalFormatting>
  <conditionalFormatting sqref="S60">
    <cfRule type="expression" dxfId="3414" priority="25">
      <formula>INDIRECT(ADDRESS(ROW(),COLUMN()))=TRUNC(INDIRECT(ADDRESS(ROW(),COLUMN())))</formula>
    </cfRule>
  </conditionalFormatting>
  <conditionalFormatting sqref="S59">
    <cfRule type="expression" dxfId="3413" priority="24">
      <formula>INDIRECT(ADDRESS(ROW(),COLUMN()))=TRUNC(INDIRECT(ADDRESS(ROW(),COLUMN())))</formula>
    </cfRule>
  </conditionalFormatting>
  <conditionalFormatting sqref="T60:Y60">
    <cfRule type="expression" dxfId="3412" priority="23">
      <formula>INDIRECT(ADDRESS(ROW(),COLUMN()))=TRUNC(INDIRECT(ADDRESS(ROW(),COLUMN())))</formula>
    </cfRule>
  </conditionalFormatting>
  <conditionalFormatting sqref="T59:Y59">
    <cfRule type="expression" dxfId="3411" priority="22">
      <formula>INDIRECT(ADDRESS(ROW(),COLUMN()))=TRUNC(INDIRECT(ADDRESS(ROW(),COLUMN())))</formula>
    </cfRule>
  </conditionalFormatting>
  <conditionalFormatting sqref="Z60">
    <cfRule type="expression" dxfId="3410" priority="21">
      <formula>INDIRECT(ADDRESS(ROW(),COLUMN()))=TRUNC(INDIRECT(ADDRESS(ROW(),COLUMN())))</formula>
    </cfRule>
  </conditionalFormatting>
  <conditionalFormatting sqref="Z59">
    <cfRule type="expression" dxfId="3409" priority="20">
      <formula>INDIRECT(ADDRESS(ROW(),COLUMN()))=TRUNC(INDIRECT(ADDRESS(ROW(),COLUMN())))</formula>
    </cfRule>
  </conditionalFormatting>
  <conditionalFormatting sqref="AA60:AF60">
    <cfRule type="expression" dxfId="3408" priority="19">
      <formula>INDIRECT(ADDRESS(ROW(),COLUMN()))=TRUNC(INDIRECT(ADDRESS(ROW(),COLUMN())))</formula>
    </cfRule>
  </conditionalFormatting>
  <conditionalFormatting sqref="AA59:AF59">
    <cfRule type="expression" dxfId="3407" priority="18">
      <formula>INDIRECT(ADDRESS(ROW(),COLUMN()))=TRUNC(INDIRECT(ADDRESS(ROW(),COLUMN())))</formula>
    </cfRule>
  </conditionalFormatting>
  <conditionalFormatting sqref="AG60">
    <cfRule type="expression" dxfId="3406" priority="17">
      <formula>INDIRECT(ADDRESS(ROW(),COLUMN()))=TRUNC(INDIRECT(ADDRESS(ROW(),COLUMN())))</formula>
    </cfRule>
  </conditionalFormatting>
  <conditionalFormatting sqref="AG59">
    <cfRule type="expression" dxfId="3405" priority="16">
      <formula>INDIRECT(ADDRESS(ROW(),COLUMN()))=TRUNC(INDIRECT(ADDRESS(ROW(),COLUMN())))</formula>
    </cfRule>
  </conditionalFormatting>
  <conditionalFormatting sqref="AH60:AM60">
    <cfRule type="expression" dxfId="3404" priority="15">
      <formula>INDIRECT(ADDRESS(ROW(),COLUMN()))=TRUNC(INDIRECT(ADDRESS(ROW(),COLUMN())))</formula>
    </cfRule>
  </conditionalFormatting>
  <conditionalFormatting sqref="AH59:AM59">
    <cfRule type="expression" dxfId="3403" priority="14">
      <formula>INDIRECT(ADDRESS(ROW(),COLUMN()))=TRUNC(INDIRECT(ADDRESS(ROW(),COLUMN())))</formula>
    </cfRule>
  </conditionalFormatting>
  <conditionalFormatting sqref="AN60">
    <cfRule type="expression" dxfId="3402" priority="13">
      <formula>INDIRECT(ADDRESS(ROW(),COLUMN()))=TRUNC(INDIRECT(ADDRESS(ROW(),COLUMN())))</formula>
    </cfRule>
  </conditionalFormatting>
  <conditionalFormatting sqref="AN59">
    <cfRule type="expression" dxfId="3401" priority="12">
      <formula>INDIRECT(ADDRESS(ROW(),COLUMN()))=TRUNC(INDIRECT(ADDRESS(ROW(),COLUMN())))</formula>
    </cfRule>
  </conditionalFormatting>
  <conditionalFormatting sqref="AO60:AT60">
    <cfRule type="expression" dxfId="3400" priority="11">
      <formula>INDIRECT(ADDRESS(ROW(),COLUMN()))=TRUNC(INDIRECT(ADDRESS(ROW(),COLUMN())))</formula>
    </cfRule>
  </conditionalFormatting>
  <conditionalFormatting sqref="AO59:AT59">
    <cfRule type="expression" dxfId="3399" priority="10">
      <formula>INDIRECT(ADDRESS(ROW(),COLUMN()))=TRUNC(INDIRECT(ADDRESS(ROW(),COLUMN())))</formula>
    </cfRule>
  </conditionalFormatting>
  <conditionalFormatting sqref="AU60">
    <cfRule type="expression" dxfId="3398" priority="9">
      <formula>INDIRECT(ADDRESS(ROW(),COLUMN()))=TRUNC(INDIRECT(ADDRESS(ROW(),COLUMN())))</formula>
    </cfRule>
  </conditionalFormatting>
  <conditionalFormatting sqref="AU59">
    <cfRule type="expression" dxfId="3397" priority="8">
      <formula>INDIRECT(ADDRESS(ROW(),COLUMN()))=TRUNC(INDIRECT(ADDRESS(ROW(),COLUMN())))</formula>
    </cfRule>
  </conditionalFormatting>
  <conditionalFormatting sqref="AV60:AW60">
    <cfRule type="expression" dxfId="3396" priority="7">
      <formula>INDIRECT(ADDRESS(ROW(),COLUMN()))=TRUNC(INDIRECT(ADDRESS(ROW(),COLUMN())))</formula>
    </cfRule>
  </conditionalFormatting>
  <conditionalFormatting sqref="AV59:AW59">
    <cfRule type="expression" dxfId="3395" priority="6">
      <formula>INDIRECT(ADDRESS(ROW(),COLUMN()))=TRUNC(INDIRECT(ADDRESS(ROW(),COLUMN())))</formula>
    </cfRule>
  </conditionalFormatting>
  <conditionalFormatting sqref="AX59:BA60">
    <cfRule type="expression" dxfId="3394" priority="5">
      <formula>INDIRECT(ADDRESS(ROW(),COLUMN()))=TRUNC(INDIRECT(ADDRESS(ROW(),COLUMN())))</formula>
    </cfRule>
  </conditionalFormatting>
  <conditionalFormatting sqref="BC14:BD14">
    <cfRule type="expression" dxfId="3393" priority="3">
      <formula>INDIRECT(ADDRESS(ROW(),COLUMN()))=TRUNC(INDIRECT(ADDRESS(ROW(),COLUMN())))</formula>
    </cfRule>
  </conditionalFormatting>
  <conditionalFormatting sqref="S62:BA64">
    <cfRule type="expression" dxfId="3392" priority="1">
      <formula>INDIRECT(ADDRESS(ROW(),COLUMN()))=TRUNC(INDIRECT(ADDRESS(ROW(),COLUMN())))</formula>
    </cfRule>
  </conditionalFormatting>
  <dataValidations count="8">
    <dataValidation type="list" allowBlank="1" showDropDown="0" showInputMessage="1" showErrorMessage="1" sqref="AC3">
      <formula1>#REF!</formula1>
    </dataValidation>
    <dataValidation type="list" allowBlank="1" showDropDown="0" showInputMessage="1" showErrorMessage="1" sqref="BB3:BE3">
      <formula1>"４週,暦月"</formula1>
    </dataValidation>
    <dataValidation type="list" errorStyle="warning" allowBlank="1" showDropDown="0" showInputMessage="1" showErrorMessage="0" error="リストにない場合のみ、入力してください。" sqref="H22:K60">
      <formula1>INDIRECT(C22)</formula1>
    </dataValidation>
    <dataValidation type="list" allowBlank="1" showDropDown="0" showInputMessage="1" showErrorMessage="1" sqref="S25:AW25 S22:AW22 S28:AW28 S31:AW31 S34:AW34 S37:AW37 S40:AW40 S43:AW43 S46:AW46 S49:AW49 S52:AW52 S55:AW55 S58:AW58">
      <formula1>【記載例】シフト記号</formula1>
    </dataValidation>
    <dataValidation type="list" allowBlank="1" showDropDown="0" showInputMessage="1" showErrorMessage="1" sqref="BB4:BE4">
      <formula1>"予定,実績,予定・実績"</formula1>
    </dataValidation>
    <dataValidation type="list" allowBlank="1" showDropDown="0" showInputMessage="1" showErrorMessage="0" sqref="C22:E60">
      <formula1>職種</formula1>
    </dataValidation>
    <dataValidation type="list" allowBlank="1" showDropDown="0" showInputMessage="1" showErrorMessage="0" sqref="G22:G60">
      <formula1>"A, B, C, D"</formula1>
    </dataValidation>
    <dataValidation type="decimal" allowBlank="1" showDropDown="0" showInputMessage="1" showErrorMessage="1" error="入力可能範囲　32～40" sqref="AX6">
      <formula1>32</formula1>
      <formula2>40</formula2>
    </dataValidation>
  </dataValidations>
  <printOptions horizontalCentered="1"/>
  <pageMargins left="0.15748031496062992" right="0.15748031496062992" top="0.31496062992125984" bottom="0.35433070866141736" header="0.31496062992125984" footer="0.31496062992125984"/>
  <pageSetup paperSize="9" scale="41" fitToWidth="1" fitToHeight="0" orientation="landscape" usePrinterDefaults="1" r:id="rId1"/>
  <headerFooter>
    <oddFooter>&amp;R&amp;14&amp;P/&amp;N</oddFooter>
  </headerFooter>
  <drawing r:id="rId2"/>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(3)'!$C$4:$C$8</xm:f>
          </x14:formula1>
          <xm:sqref>AP1:BE1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dimension ref="B1:W42"/>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3.3984375" style="1997" bestFit="1" customWidth="1"/>
    <col min="5" max="5" width="15.59765625" style="1996" customWidth="1"/>
    <col min="6" max="6" width="3.3984375" style="1996" bestFit="1" customWidth="1"/>
    <col min="7" max="7" width="15.59765625" style="1996" customWidth="1"/>
    <col min="8" max="8" width="3.3984375" style="1996" bestFit="1" customWidth="1"/>
    <col min="9" max="9" width="15.59765625" style="1997" customWidth="1"/>
    <col min="10" max="10" width="3.3984375" style="1996" bestFit="1" customWidth="1"/>
    <col min="11" max="11" width="15.59765625" style="1996" customWidth="1"/>
    <col min="12" max="12" width="3.3984375" style="1996" customWidth="1"/>
    <col min="13" max="13" width="15.59765625" style="1996" customWidth="1"/>
    <col min="14" max="14" width="3.3984375" style="1996" customWidth="1"/>
    <col min="15" max="15" width="15.59765625" style="1996" customWidth="1"/>
    <col min="16" max="16" width="3.3984375" style="1996" customWidth="1"/>
    <col min="17" max="17" width="15.59765625" style="1996" customWidth="1"/>
    <col min="18" max="18" width="3.3984375" style="1996" customWidth="1"/>
    <col min="19" max="19" width="15.59765625" style="1996" customWidth="1"/>
    <col min="20" max="20" width="3.3984375" style="1996" customWidth="1"/>
    <col min="21" max="21" width="15.59765625" style="1996" customWidth="1"/>
    <col min="22" max="22" width="3.3984375" style="1996" customWidth="1"/>
    <col min="23" max="23" width="50.59765625" style="1996" customWidth="1"/>
    <col min="24" max="16384" width="9" style="1996"/>
  </cols>
  <sheetData>
    <row r="1" spans="2:23">
      <c r="B1" s="1998" t="s">
        <v>842</v>
      </c>
    </row>
    <row r="2" spans="2:23">
      <c r="B2" s="1999" t="s">
        <v>487</v>
      </c>
      <c r="E2" s="2476"/>
      <c r="I2" s="2473"/>
    </row>
    <row r="3" spans="2:23">
      <c r="B3" s="2473" t="s">
        <v>983</v>
      </c>
      <c r="E3" s="2476" t="s">
        <v>988</v>
      </c>
      <c r="I3" s="2473"/>
    </row>
    <row r="4" spans="2:23">
      <c r="B4" s="1999"/>
      <c r="E4" s="2008" t="s">
        <v>662</v>
      </c>
      <c r="F4" s="2008"/>
      <c r="G4" s="2008"/>
      <c r="H4" s="2008"/>
      <c r="I4" s="2008"/>
      <c r="J4" s="2008"/>
      <c r="K4" s="2008"/>
      <c r="M4" s="2008" t="s">
        <v>901</v>
      </c>
      <c r="N4" s="2008"/>
      <c r="O4" s="2008"/>
      <c r="Q4" s="2008" t="s">
        <v>991</v>
      </c>
      <c r="R4" s="2008"/>
      <c r="S4" s="2008"/>
      <c r="T4" s="2008"/>
      <c r="U4" s="2008"/>
      <c r="W4" s="2008" t="s">
        <v>876</v>
      </c>
    </row>
    <row r="5" spans="2:23">
      <c r="B5" s="1997" t="s">
        <v>504</v>
      </c>
      <c r="C5" s="1997" t="s">
        <v>779</v>
      </c>
      <c r="E5" s="1997" t="s">
        <v>36</v>
      </c>
      <c r="F5" s="1997"/>
      <c r="G5" s="1997" t="s">
        <v>530</v>
      </c>
      <c r="I5" s="1997" t="s">
        <v>875</v>
      </c>
      <c r="K5" s="1997" t="s">
        <v>662</v>
      </c>
      <c r="M5" s="1997" t="s">
        <v>88</v>
      </c>
      <c r="O5" s="1997" t="s">
        <v>989</v>
      </c>
      <c r="Q5" s="1997" t="s">
        <v>88</v>
      </c>
      <c r="S5" s="1997" t="s">
        <v>989</v>
      </c>
      <c r="U5" s="1997" t="s">
        <v>662</v>
      </c>
      <c r="W5" s="2008"/>
    </row>
    <row r="6" spans="2:23">
      <c r="B6" s="1997">
        <v>1</v>
      </c>
      <c r="C6" s="2002" t="s">
        <v>835</v>
      </c>
      <c r="D6" s="1997" t="s">
        <v>591</v>
      </c>
      <c r="E6" s="2009">
        <v>0.375</v>
      </c>
      <c r="F6" s="1997" t="s">
        <v>363</v>
      </c>
      <c r="G6" s="2009">
        <v>0.75</v>
      </c>
      <c r="H6" s="1996" t="s">
        <v>874</v>
      </c>
      <c r="I6" s="2009">
        <v>4.1666666666666664e-002</v>
      </c>
      <c r="J6" s="1996" t="s">
        <v>592</v>
      </c>
      <c r="K6" s="2008">
        <f t="shared" ref="K6:K25" si="0">(G6-E6-I6)*24</f>
        <v>8</v>
      </c>
      <c r="M6" s="2009">
        <v>0.39583333333333331</v>
      </c>
      <c r="N6" s="1997" t="s">
        <v>363</v>
      </c>
      <c r="O6" s="2009">
        <v>0.6875</v>
      </c>
      <c r="Q6" s="2478">
        <f t="shared" ref="Q6:Q25" si="1">IF(E6&lt;M6,M6,E6)</f>
        <v>0.39583333333333331</v>
      </c>
      <c r="R6" s="1997" t="s">
        <v>363</v>
      </c>
      <c r="S6" s="2478">
        <f t="shared" ref="S6:S25" si="2">IF(G6&gt;O6,O6,G6)</f>
        <v>0.6875</v>
      </c>
      <c r="U6" s="2008">
        <f t="shared" ref="U6:U25" si="3">(S6-Q6)*24</f>
        <v>7</v>
      </c>
      <c r="W6" s="2014"/>
    </row>
    <row r="7" spans="2:23">
      <c r="B7" s="1997">
        <v>2</v>
      </c>
      <c r="C7" s="2002" t="s">
        <v>836</v>
      </c>
      <c r="D7" s="1997" t="s">
        <v>591</v>
      </c>
      <c r="E7" s="2009"/>
      <c r="F7" s="1997" t="s">
        <v>363</v>
      </c>
      <c r="G7" s="2009"/>
      <c r="H7" s="1996" t="s">
        <v>874</v>
      </c>
      <c r="I7" s="2009">
        <v>0</v>
      </c>
      <c r="J7" s="1996" t="s">
        <v>592</v>
      </c>
      <c r="K7" s="2008">
        <f t="shared" si="0"/>
        <v>0</v>
      </c>
      <c r="M7" s="2009"/>
      <c r="N7" s="1997" t="s">
        <v>363</v>
      </c>
      <c r="O7" s="2009"/>
      <c r="Q7" s="2478">
        <f t="shared" si="1"/>
        <v>0</v>
      </c>
      <c r="R7" s="1997" t="s">
        <v>363</v>
      </c>
      <c r="S7" s="2478">
        <f t="shared" si="2"/>
        <v>0</v>
      </c>
      <c r="U7" s="2008">
        <f t="shared" si="3"/>
        <v>0</v>
      </c>
      <c r="W7" s="2014"/>
    </row>
    <row r="8" spans="2:23">
      <c r="B8" s="1997">
        <v>3</v>
      </c>
      <c r="C8" s="2002" t="s">
        <v>838</v>
      </c>
      <c r="D8" s="1997" t="s">
        <v>591</v>
      </c>
      <c r="E8" s="2009"/>
      <c r="F8" s="1997" t="s">
        <v>363</v>
      </c>
      <c r="G8" s="2009"/>
      <c r="H8" s="1996" t="s">
        <v>874</v>
      </c>
      <c r="I8" s="2009">
        <v>0</v>
      </c>
      <c r="J8" s="1996" t="s">
        <v>592</v>
      </c>
      <c r="K8" s="2008">
        <f t="shared" si="0"/>
        <v>0</v>
      </c>
      <c r="M8" s="2009"/>
      <c r="N8" s="1997" t="s">
        <v>363</v>
      </c>
      <c r="O8" s="2009"/>
      <c r="Q8" s="2478">
        <f t="shared" si="1"/>
        <v>0</v>
      </c>
      <c r="R8" s="1997" t="s">
        <v>363</v>
      </c>
      <c r="S8" s="2478">
        <f t="shared" si="2"/>
        <v>0</v>
      </c>
      <c r="U8" s="2008">
        <f t="shared" si="3"/>
        <v>0</v>
      </c>
      <c r="W8" s="2014"/>
    </row>
    <row r="9" spans="2:23">
      <c r="B9" s="1997">
        <v>4</v>
      </c>
      <c r="C9" s="2002" t="s">
        <v>837</v>
      </c>
      <c r="D9" s="1997" t="s">
        <v>591</v>
      </c>
      <c r="E9" s="2009"/>
      <c r="F9" s="1997" t="s">
        <v>363</v>
      </c>
      <c r="G9" s="2009"/>
      <c r="H9" s="1996" t="s">
        <v>874</v>
      </c>
      <c r="I9" s="2009">
        <v>0</v>
      </c>
      <c r="J9" s="1996" t="s">
        <v>592</v>
      </c>
      <c r="K9" s="2008">
        <f t="shared" si="0"/>
        <v>0</v>
      </c>
      <c r="M9" s="2009"/>
      <c r="N9" s="1997" t="s">
        <v>363</v>
      </c>
      <c r="O9" s="2009"/>
      <c r="Q9" s="2478">
        <f t="shared" si="1"/>
        <v>0</v>
      </c>
      <c r="R9" s="1997" t="s">
        <v>363</v>
      </c>
      <c r="S9" s="2478">
        <f t="shared" si="2"/>
        <v>0</v>
      </c>
      <c r="U9" s="2008">
        <f t="shared" si="3"/>
        <v>0</v>
      </c>
      <c r="W9" s="2014"/>
    </row>
    <row r="10" spans="2:23">
      <c r="B10" s="1997">
        <v>5</v>
      </c>
      <c r="C10" s="2002" t="s">
        <v>390</v>
      </c>
      <c r="D10" s="1997" t="s">
        <v>591</v>
      </c>
      <c r="E10" s="2009"/>
      <c r="F10" s="1997" t="s">
        <v>363</v>
      </c>
      <c r="G10" s="2009"/>
      <c r="H10" s="1996" t="s">
        <v>874</v>
      </c>
      <c r="I10" s="2009">
        <v>0</v>
      </c>
      <c r="J10" s="1996" t="s">
        <v>592</v>
      </c>
      <c r="K10" s="2008">
        <f t="shared" si="0"/>
        <v>0</v>
      </c>
      <c r="M10" s="2009"/>
      <c r="N10" s="1997" t="s">
        <v>363</v>
      </c>
      <c r="O10" s="2009"/>
      <c r="Q10" s="2478">
        <f t="shared" si="1"/>
        <v>0</v>
      </c>
      <c r="R10" s="1997" t="s">
        <v>363</v>
      </c>
      <c r="S10" s="2478">
        <f t="shared" si="2"/>
        <v>0</v>
      </c>
      <c r="U10" s="2008">
        <f t="shared" si="3"/>
        <v>0</v>
      </c>
      <c r="W10" s="2014"/>
    </row>
    <row r="11" spans="2:23">
      <c r="B11" s="1997">
        <v>6</v>
      </c>
      <c r="C11" s="2002" t="s">
        <v>844</v>
      </c>
      <c r="D11" s="1997" t="s">
        <v>591</v>
      </c>
      <c r="E11" s="2009"/>
      <c r="F11" s="1997" t="s">
        <v>363</v>
      </c>
      <c r="G11" s="2009"/>
      <c r="H11" s="1996" t="s">
        <v>874</v>
      </c>
      <c r="I11" s="2009">
        <v>0</v>
      </c>
      <c r="J11" s="1996" t="s">
        <v>592</v>
      </c>
      <c r="K11" s="2008">
        <f t="shared" si="0"/>
        <v>0</v>
      </c>
      <c r="M11" s="2009"/>
      <c r="N11" s="1997" t="s">
        <v>363</v>
      </c>
      <c r="O11" s="2009"/>
      <c r="Q11" s="2478">
        <f t="shared" si="1"/>
        <v>0</v>
      </c>
      <c r="R11" s="1997" t="s">
        <v>363</v>
      </c>
      <c r="S11" s="2478">
        <f t="shared" si="2"/>
        <v>0</v>
      </c>
      <c r="U11" s="2008">
        <f t="shared" si="3"/>
        <v>0</v>
      </c>
      <c r="W11" s="2014"/>
    </row>
    <row r="12" spans="2:23">
      <c r="B12" s="1997">
        <v>7</v>
      </c>
      <c r="C12" s="2002" t="s">
        <v>845</v>
      </c>
      <c r="D12" s="1997" t="s">
        <v>591</v>
      </c>
      <c r="E12" s="2009"/>
      <c r="F12" s="1997" t="s">
        <v>363</v>
      </c>
      <c r="G12" s="2009"/>
      <c r="H12" s="1996" t="s">
        <v>874</v>
      </c>
      <c r="I12" s="2009">
        <v>0</v>
      </c>
      <c r="J12" s="1996" t="s">
        <v>592</v>
      </c>
      <c r="K12" s="2008">
        <f t="shared" si="0"/>
        <v>0</v>
      </c>
      <c r="M12" s="2009"/>
      <c r="N12" s="1997" t="s">
        <v>363</v>
      </c>
      <c r="O12" s="2009"/>
      <c r="Q12" s="2478">
        <f t="shared" si="1"/>
        <v>0</v>
      </c>
      <c r="R12" s="1997" t="s">
        <v>363</v>
      </c>
      <c r="S12" s="2478">
        <f t="shared" si="2"/>
        <v>0</v>
      </c>
      <c r="U12" s="2008">
        <f t="shared" si="3"/>
        <v>0</v>
      </c>
      <c r="W12" s="2014"/>
    </row>
    <row r="13" spans="2:23">
      <c r="B13" s="1997">
        <v>8</v>
      </c>
      <c r="C13" s="2002" t="s">
        <v>847</v>
      </c>
      <c r="D13" s="1997" t="s">
        <v>591</v>
      </c>
      <c r="E13" s="2009"/>
      <c r="F13" s="1997" t="s">
        <v>363</v>
      </c>
      <c r="G13" s="2009"/>
      <c r="H13" s="1996" t="s">
        <v>874</v>
      </c>
      <c r="I13" s="2009">
        <v>0</v>
      </c>
      <c r="J13" s="1996" t="s">
        <v>592</v>
      </c>
      <c r="K13" s="2008">
        <f t="shared" si="0"/>
        <v>0</v>
      </c>
      <c r="M13" s="2009"/>
      <c r="N13" s="1997" t="s">
        <v>363</v>
      </c>
      <c r="O13" s="2009"/>
      <c r="Q13" s="2478">
        <f t="shared" si="1"/>
        <v>0</v>
      </c>
      <c r="R13" s="1997" t="s">
        <v>363</v>
      </c>
      <c r="S13" s="2478">
        <f t="shared" si="2"/>
        <v>0</v>
      </c>
      <c r="U13" s="2008">
        <f t="shared" si="3"/>
        <v>0</v>
      </c>
      <c r="W13" s="2014"/>
    </row>
    <row r="14" spans="2:23">
      <c r="B14" s="1997">
        <v>9</v>
      </c>
      <c r="C14" s="2002" t="s">
        <v>849</v>
      </c>
      <c r="D14" s="1997" t="s">
        <v>591</v>
      </c>
      <c r="E14" s="2009"/>
      <c r="F14" s="1997" t="s">
        <v>363</v>
      </c>
      <c r="G14" s="2009"/>
      <c r="H14" s="1996" t="s">
        <v>874</v>
      </c>
      <c r="I14" s="2009">
        <v>0</v>
      </c>
      <c r="J14" s="1996" t="s">
        <v>592</v>
      </c>
      <c r="K14" s="2008">
        <f t="shared" si="0"/>
        <v>0</v>
      </c>
      <c r="M14" s="2009"/>
      <c r="N14" s="1997" t="s">
        <v>363</v>
      </c>
      <c r="O14" s="2009"/>
      <c r="Q14" s="2478">
        <f t="shared" si="1"/>
        <v>0</v>
      </c>
      <c r="R14" s="1997" t="s">
        <v>363</v>
      </c>
      <c r="S14" s="2478">
        <f t="shared" si="2"/>
        <v>0</v>
      </c>
      <c r="U14" s="2008">
        <f t="shared" si="3"/>
        <v>0</v>
      </c>
      <c r="W14" s="2014"/>
    </row>
    <row r="15" spans="2:23">
      <c r="B15" s="1997">
        <v>10</v>
      </c>
      <c r="C15" s="2002" t="s">
        <v>850</v>
      </c>
      <c r="D15" s="1997" t="s">
        <v>591</v>
      </c>
      <c r="E15" s="2009"/>
      <c r="F15" s="1997" t="s">
        <v>363</v>
      </c>
      <c r="G15" s="2009"/>
      <c r="H15" s="1996" t="s">
        <v>874</v>
      </c>
      <c r="I15" s="2009">
        <v>0</v>
      </c>
      <c r="J15" s="1996" t="s">
        <v>592</v>
      </c>
      <c r="K15" s="2008">
        <f t="shared" si="0"/>
        <v>0</v>
      </c>
      <c r="M15" s="2009"/>
      <c r="N15" s="1997" t="s">
        <v>363</v>
      </c>
      <c r="O15" s="2009"/>
      <c r="Q15" s="2478">
        <f t="shared" si="1"/>
        <v>0</v>
      </c>
      <c r="R15" s="1997" t="s">
        <v>363</v>
      </c>
      <c r="S15" s="2478">
        <f t="shared" si="2"/>
        <v>0</v>
      </c>
      <c r="U15" s="2008">
        <f t="shared" si="3"/>
        <v>0</v>
      </c>
      <c r="W15" s="2014"/>
    </row>
    <row r="16" spans="2:23">
      <c r="B16" s="1997">
        <v>11</v>
      </c>
      <c r="C16" s="2002" t="s">
        <v>451</v>
      </c>
      <c r="D16" s="1997" t="s">
        <v>591</v>
      </c>
      <c r="E16" s="2009"/>
      <c r="F16" s="1997" t="s">
        <v>363</v>
      </c>
      <c r="G16" s="2009"/>
      <c r="H16" s="1996" t="s">
        <v>874</v>
      </c>
      <c r="I16" s="2009">
        <v>0</v>
      </c>
      <c r="J16" s="1996" t="s">
        <v>592</v>
      </c>
      <c r="K16" s="2008">
        <f t="shared" si="0"/>
        <v>0</v>
      </c>
      <c r="M16" s="2009"/>
      <c r="N16" s="1997" t="s">
        <v>363</v>
      </c>
      <c r="O16" s="2009"/>
      <c r="Q16" s="2478">
        <f t="shared" si="1"/>
        <v>0</v>
      </c>
      <c r="R16" s="1997" t="s">
        <v>363</v>
      </c>
      <c r="S16" s="2478">
        <f t="shared" si="2"/>
        <v>0</v>
      </c>
      <c r="U16" s="2008">
        <f t="shared" si="3"/>
        <v>0</v>
      </c>
      <c r="W16" s="2014"/>
    </row>
    <row r="17" spans="2:23">
      <c r="B17" s="1997">
        <v>12</v>
      </c>
      <c r="C17" s="2002" t="s">
        <v>851</v>
      </c>
      <c r="D17" s="1997" t="s">
        <v>591</v>
      </c>
      <c r="E17" s="2009"/>
      <c r="F17" s="1997" t="s">
        <v>363</v>
      </c>
      <c r="G17" s="2009"/>
      <c r="H17" s="1996" t="s">
        <v>874</v>
      </c>
      <c r="I17" s="2009">
        <v>0</v>
      </c>
      <c r="J17" s="1996" t="s">
        <v>592</v>
      </c>
      <c r="K17" s="2008">
        <f t="shared" si="0"/>
        <v>0</v>
      </c>
      <c r="M17" s="2009"/>
      <c r="N17" s="1997" t="s">
        <v>363</v>
      </c>
      <c r="O17" s="2009"/>
      <c r="Q17" s="2478">
        <f t="shared" si="1"/>
        <v>0</v>
      </c>
      <c r="R17" s="1997" t="s">
        <v>363</v>
      </c>
      <c r="S17" s="2478">
        <f t="shared" si="2"/>
        <v>0</v>
      </c>
      <c r="U17" s="2008">
        <f t="shared" si="3"/>
        <v>0</v>
      </c>
      <c r="W17" s="2014"/>
    </row>
    <row r="18" spans="2:23">
      <c r="B18" s="1997">
        <v>13</v>
      </c>
      <c r="C18" s="2002" t="s">
        <v>463</v>
      </c>
      <c r="D18" s="1997" t="s">
        <v>591</v>
      </c>
      <c r="E18" s="2009"/>
      <c r="F18" s="1997" t="s">
        <v>363</v>
      </c>
      <c r="G18" s="2009"/>
      <c r="H18" s="1996" t="s">
        <v>874</v>
      </c>
      <c r="I18" s="2009">
        <v>0</v>
      </c>
      <c r="J18" s="1996" t="s">
        <v>592</v>
      </c>
      <c r="K18" s="2008">
        <f t="shared" si="0"/>
        <v>0</v>
      </c>
      <c r="M18" s="2009"/>
      <c r="N18" s="1997" t="s">
        <v>363</v>
      </c>
      <c r="O18" s="2009"/>
      <c r="Q18" s="2478">
        <f t="shared" si="1"/>
        <v>0</v>
      </c>
      <c r="R18" s="1997" t="s">
        <v>363</v>
      </c>
      <c r="S18" s="2478">
        <f t="shared" si="2"/>
        <v>0</v>
      </c>
      <c r="U18" s="2008">
        <f t="shared" si="3"/>
        <v>0</v>
      </c>
      <c r="W18" s="2014"/>
    </row>
    <row r="19" spans="2:23">
      <c r="B19" s="1997">
        <v>14</v>
      </c>
      <c r="C19" s="2002" t="s">
        <v>118</v>
      </c>
      <c r="D19" s="1997" t="s">
        <v>591</v>
      </c>
      <c r="E19" s="2009"/>
      <c r="F19" s="1997" t="s">
        <v>363</v>
      </c>
      <c r="G19" s="2009"/>
      <c r="H19" s="1996" t="s">
        <v>874</v>
      </c>
      <c r="I19" s="2009">
        <v>0</v>
      </c>
      <c r="J19" s="1996" t="s">
        <v>592</v>
      </c>
      <c r="K19" s="2008">
        <f t="shared" si="0"/>
        <v>0</v>
      </c>
      <c r="M19" s="2009"/>
      <c r="N19" s="1997" t="s">
        <v>363</v>
      </c>
      <c r="O19" s="2009"/>
      <c r="Q19" s="2478">
        <f t="shared" si="1"/>
        <v>0</v>
      </c>
      <c r="R19" s="1997" t="s">
        <v>363</v>
      </c>
      <c r="S19" s="2478">
        <f t="shared" si="2"/>
        <v>0</v>
      </c>
      <c r="U19" s="2008">
        <f t="shared" si="3"/>
        <v>0</v>
      </c>
      <c r="W19" s="2014"/>
    </row>
    <row r="20" spans="2:23">
      <c r="B20" s="1997">
        <v>15</v>
      </c>
      <c r="C20" s="2002" t="s">
        <v>590</v>
      </c>
      <c r="D20" s="1997" t="s">
        <v>591</v>
      </c>
      <c r="E20" s="2009"/>
      <c r="F20" s="1997" t="s">
        <v>363</v>
      </c>
      <c r="G20" s="2009"/>
      <c r="H20" s="1996" t="s">
        <v>874</v>
      </c>
      <c r="I20" s="2009">
        <v>0</v>
      </c>
      <c r="J20" s="1996" t="s">
        <v>592</v>
      </c>
      <c r="K20" s="2008">
        <f t="shared" si="0"/>
        <v>0</v>
      </c>
      <c r="M20" s="2009"/>
      <c r="N20" s="1997" t="s">
        <v>363</v>
      </c>
      <c r="O20" s="2009"/>
      <c r="Q20" s="2478">
        <f t="shared" si="1"/>
        <v>0</v>
      </c>
      <c r="R20" s="1997" t="s">
        <v>363</v>
      </c>
      <c r="S20" s="2478">
        <f t="shared" si="2"/>
        <v>0</v>
      </c>
      <c r="U20" s="2008">
        <f t="shared" si="3"/>
        <v>0</v>
      </c>
      <c r="W20" s="2014"/>
    </row>
    <row r="21" spans="2:23">
      <c r="B21" s="1997">
        <v>16</v>
      </c>
      <c r="C21" s="2002" t="s">
        <v>409</v>
      </c>
      <c r="D21" s="1997" t="s">
        <v>591</v>
      </c>
      <c r="E21" s="2009"/>
      <c r="F21" s="1997" t="s">
        <v>363</v>
      </c>
      <c r="G21" s="2009"/>
      <c r="H21" s="1996" t="s">
        <v>874</v>
      </c>
      <c r="I21" s="2009">
        <v>0</v>
      </c>
      <c r="J21" s="1996" t="s">
        <v>592</v>
      </c>
      <c r="K21" s="2008">
        <f t="shared" si="0"/>
        <v>0</v>
      </c>
      <c r="M21" s="2009"/>
      <c r="N21" s="1997" t="s">
        <v>363</v>
      </c>
      <c r="O21" s="2009"/>
      <c r="Q21" s="2478">
        <f t="shared" si="1"/>
        <v>0</v>
      </c>
      <c r="R21" s="1997" t="s">
        <v>363</v>
      </c>
      <c r="S21" s="2478">
        <f t="shared" si="2"/>
        <v>0</v>
      </c>
      <c r="U21" s="2008">
        <f t="shared" si="3"/>
        <v>0</v>
      </c>
      <c r="W21" s="2014"/>
    </row>
    <row r="22" spans="2:23">
      <c r="B22" s="1997">
        <v>17</v>
      </c>
      <c r="C22" s="2002" t="s">
        <v>852</v>
      </c>
      <c r="D22" s="1997" t="s">
        <v>591</v>
      </c>
      <c r="E22" s="2009"/>
      <c r="F22" s="1997" t="s">
        <v>363</v>
      </c>
      <c r="G22" s="2009"/>
      <c r="H22" s="1996" t="s">
        <v>874</v>
      </c>
      <c r="I22" s="2009">
        <v>0</v>
      </c>
      <c r="J22" s="1996" t="s">
        <v>592</v>
      </c>
      <c r="K22" s="2008">
        <f t="shared" si="0"/>
        <v>0</v>
      </c>
      <c r="M22" s="2009"/>
      <c r="N22" s="1997" t="s">
        <v>363</v>
      </c>
      <c r="O22" s="2009"/>
      <c r="Q22" s="2478">
        <f t="shared" si="1"/>
        <v>0</v>
      </c>
      <c r="R22" s="1997" t="s">
        <v>363</v>
      </c>
      <c r="S22" s="2478">
        <f t="shared" si="2"/>
        <v>0</v>
      </c>
      <c r="U22" s="2008">
        <f t="shared" si="3"/>
        <v>0</v>
      </c>
      <c r="W22" s="2014"/>
    </row>
    <row r="23" spans="2:23">
      <c r="B23" s="1997">
        <v>18</v>
      </c>
      <c r="C23" s="2002" t="s">
        <v>115</v>
      </c>
      <c r="D23" s="1997" t="s">
        <v>591</v>
      </c>
      <c r="E23" s="2009"/>
      <c r="F23" s="1997" t="s">
        <v>363</v>
      </c>
      <c r="G23" s="2009"/>
      <c r="H23" s="1996" t="s">
        <v>874</v>
      </c>
      <c r="I23" s="2009">
        <v>0</v>
      </c>
      <c r="J23" s="1996" t="s">
        <v>592</v>
      </c>
      <c r="K23" s="2008">
        <f t="shared" si="0"/>
        <v>0</v>
      </c>
      <c r="M23" s="2009"/>
      <c r="N23" s="1997" t="s">
        <v>363</v>
      </c>
      <c r="O23" s="2009"/>
      <c r="Q23" s="2478">
        <f t="shared" si="1"/>
        <v>0</v>
      </c>
      <c r="R23" s="1997" t="s">
        <v>363</v>
      </c>
      <c r="S23" s="2478">
        <f t="shared" si="2"/>
        <v>0</v>
      </c>
      <c r="U23" s="2008">
        <f t="shared" si="3"/>
        <v>0</v>
      </c>
      <c r="W23" s="2014"/>
    </row>
    <row r="24" spans="2:23">
      <c r="B24" s="1997">
        <v>19</v>
      </c>
      <c r="C24" s="2002" t="s">
        <v>853</v>
      </c>
      <c r="D24" s="1997" t="s">
        <v>591</v>
      </c>
      <c r="E24" s="2009"/>
      <c r="F24" s="1997" t="s">
        <v>363</v>
      </c>
      <c r="G24" s="2009"/>
      <c r="H24" s="1996" t="s">
        <v>874</v>
      </c>
      <c r="I24" s="2009">
        <v>0</v>
      </c>
      <c r="J24" s="1996" t="s">
        <v>592</v>
      </c>
      <c r="K24" s="2008">
        <f t="shared" si="0"/>
        <v>0</v>
      </c>
      <c r="M24" s="2009"/>
      <c r="N24" s="1997" t="s">
        <v>363</v>
      </c>
      <c r="O24" s="2009"/>
      <c r="Q24" s="2478">
        <f t="shared" si="1"/>
        <v>0</v>
      </c>
      <c r="R24" s="1997" t="s">
        <v>363</v>
      </c>
      <c r="S24" s="2478">
        <f t="shared" si="2"/>
        <v>0</v>
      </c>
      <c r="U24" s="2008">
        <f t="shared" si="3"/>
        <v>0</v>
      </c>
      <c r="W24" s="2014"/>
    </row>
    <row r="25" spans="2:23">
      <c r="B25" s="1997">
        <v>20</v>
      </c>
      <c r="C25" s="2002" t="s">
        <v>854</v>
      </c>
      <c r="D25" s="1997" t="s">
        <v>591</v>
      </c>
      <c r="E25" s="2009"/>
      <c r="F25" s="1997" t="s">
        <v>363</v>
      </c>
      <c r="G25" s="2009"/>
      <c r="H25" s="1996" t="s">
        <v>874</v>
      </c>
      <c r="I25" s="2009">
        <v>0</v>
      </c>
      <c r="J25" s="1996" t="s">
        <v>592</v>
      </c>
      <c r="K25" s="2008">
        <f t="shared" si="0"/>
        <v>0</v>
      </c>
      <c r="M25" s="2009"/>
      <c r="N25" s="1997" t="s">
        <v>363</v>
      </c>
      <c r="O25" s="2009"/>
      <c r="Q25" s="2478">
        <f t="shared" si="1"/>
        <v>0</v>
      </c>
      <c r="R25" s="1997" t="s">
        <v>363</v>
      </c>
      <c r="S25" s="2478">
        <f t="shared" si="2"/>
        <v>0</v>
      </c>
      <c r="U25" s="2008">
        <f t="shared" si="3"/>
        <v>0</v>
      </c>
      <c r="W25" s="2014"/>
    </row>
    <row r="26" spans="2:23">
      <c r="B26" s="1997">
        <v>21</v>
      </c>
      <c r="C26" s="2002" t="s">
        <v>857</v>
      </c>
      <c r="D26" s="1997" t="s">
        <v>591</v>
      </c>
      <c r="E26" s="2477"/>
      <c r="F26" s="1997" t="s">
        <v>363</v>
      </c>
      <c r="G26" s="2477"/>
      <c r="H26" s="1996" t="s">
        <v>874</v>
      </c>
      <c r="I26" s="2477"/>
      <c r="J26" s="1996" t="s">
        <v>592</v>
      </c>
      <c r="K26" s="2002">
        <v>1</v>
      </c>
      <c r="M26" s="2008"/>
      <c r="N26" s="1997" t="s">
        <v>363</v>
      </c>
      <c r="O26" s="2008"/>
      <c r="Q26" s="2008"/>
      <c r="R26" s="1997" t="s">
        <v>363</v>
      </c>
      <c r="S26" s="2008"/>
      <c r="U26" s="2002">
        <v>1</v>
      </c>
      <c r="W26" s="2014"/>
    </row>
    <row r="27" spans="2:23">
      <c r="B27" s="1997">
        <v>22</v>
      </c>
      <c r="C27" s="2002" t="s">
        <v>858</v>
      </c>
      <c r="D27" s="1997" t="s">
        <v>591</v>
      </c>
      <c r="E27" s="2477"/>
      <c r="F27" s="1997" t="s">
        <v>363</v>
      </c>
      <c r="G27" s="2477"/>
      <c r="H27" s="1996" t="s">
        <v>874</v>
      </c>
      <c r="I27" s="2477"/>
      <c r="J27" s="1996" t="s">
        <v>592</v>
      </c>
      <c r="K27" s="2002">
        <v>2</v>
      </c>
      <c r="M27" s="2008"/>
      <c r="N27" s="1997" t="s">
        <v>363</v>
      </c>
      <c r="O27" s="2008"/>
      <c r="Q27" s="2008"/>
      <c r="R27" s="1997" t="s">
        <v>363</v>
      </c>
      <c r="S27" s="2008"/>
      <c r="U27" s="2002">
        <v>2</v>
      </c>
      <c r="W27" s="2014"/>
    </row>
    <row r="28" spans="2:23">
      <c r="B28" s="1997">
        <v>23</v>
      </c>
      <c r="C28" s="2002" t="s">
        <v>762</v>
      </c>
      <c r="D28" s="1997" t="s">
        <v>591</v>
      </c>
      <c r="E28" s="2477"/>
      <c r="F28" s="1997" t="s">
        <v>363</v>
      </c>
      <c r="G28" s="2477"/>
      <c r="H28" s="1996" t="s">
        <v>874</v>
      </c>
      <c r="I28" s="2477"/>
      <c r="J28" s="1996" t="s">
        <v>592</v>
      </c>
      <c r="K28" s="2002">
        <v>3</v>
      </c>
      <c r="M28" s="2008"/>
      <c r="N28" s="1997" t="s">
        <v>363</v>
      </c>
      <c r="O28" s="2008"/>
      <c r="Q28" s="2008"/>
      <c r="R28" s="1997" t="s">
        <v>363</v>
      </c>
      <c r="S28" s="2008"/>
      <c r="U28" s="2002">
        <v>3</v>
      </c>
      <c r="W28" s="2014"/>
    </row>
    <row r="29" spans="2:23">
      <c r="B29" s="1997">
        <v>24</v>
      </c>
      <c r="C29" s="2002" t="s">
        <v>438</v>
      </c>
      <c r="D29" s="1997" t="s">
        <v>591</v>
      </c>
      <c r="E29" s="2477"/>
      <c r="F29" s="1997" t="s">
        <v>363</v>
      </c>
      <c r="G29" s="2477"/>
      <c r="H29" s="1996" t="s">
        <v>874</v>
      </c>
      <c r="I29" s="2477"/>
      <c r="J29" s="1996" t="s">
        <v>592</v>
      </c>
      <c r="K29" s="2002">
        <v>4</v>
      </c>
      <c r="M29" s="2008"/>
      <c r="N29" s="1997" t="s">
        <v>363</v>
      </c>
      <c r="O29" s="2008"/>
      <c r="Q29" s="2008"/>
      <c r="R29" s="1997" t="s">
        <v>363</v>
      </c>
      <c r="S29" s="2008"/>
      <c r="U29" s="2002">
        <v>4</v>
      </c>
      <c r="W29" s="2014"/>
    </row>
    <row r="30" spans="2:23">
      <c r="B30" s="1997">
        <v>25</v>
      </c>
      <c r="C30" s="2002" t="s">
        <v>495</v>
      </c>
      <c r="D30" s="1997" t="s">
        <v>591</v>
      </c>
      <c r="E30" s="2477"/>
      <c r="F30" s="1997" t="s">
        <v>363</v>
      </c>
      <c r="G30" s="2477"/>
      <c r="H30" s="1996" t="s">
        <v>874</v>
      </c>
      <c r="I30" s="2477"/>
      <c r="J30" s="1996" t="s">
        <v>592</v>
      </c>
      <c r="K30" s="2002">
        <v>4</v>
      </c>
      <c r="M30" s="2008"/>
      <c r="N30" s="1997" t="s">
        <v>363</v>
      </c>
      <c r="O30" s="2008"/>
      <c r="Q30" s="2008"/>
      <c r="R30" s="1997" t="s">
        <v>363</v>
      </c>
      <c r="S30" s="2008"/>
      <c r="U30" s="2002">
        <v>3</v>
      </c>
      <c r="W30" s="2014"/>
    </row>
    <row r="31" spans="2:23">
      <c r="B31" s="1997">
        <v>26</v>
      </c>
      <c r="C31" s="2002" t="s">
        <v>440</v>
      </c>
      <c r="D31" s="1997" t="s">
        <v>591</v>
      </c>
      <c r="E31" s="2477"/>
      <c r="F31" s="1997" t="s">
        <v>363</v>
      </c>
      <c r="G31" s="2477"/>
      <c r="H31" s="1996" t="s">
        <v>874</v>
      </c>
      <c r="I31" s="2477"/>
      <c r="J31" s="1996" t="s">
        <v>592</v>
      </c>
      <c r="K31" s="2002">
        <v>5</v>
      </c>
      <c r="M31" s="2008"/>
      <c r="N31" s="1997" t="s">
        <v>363</v>
      </c>
      <c r="O31" s="2008"/>
      <c r="Q31" s="2008"/>
      <c r="R31" s="1997" t="s">
        <v>363</v>
      </c>
      <c r="S31" s="2008"/>
      <c r="U31" s="2002">
        <v>5</v>
      </c>
      <c r="W31" s="2014"/>
    </row>
    <row r="32" spans="2:23">
      <c r="B32" s="1997">
        <v>27</v>
      </c>
      <c r="C32" s="2002" t="s">
        <v>985</v>
      </c>
      <c r="D32" s="1997" t="s">
        <v>591</v>
      </c>
      <c r="E32" s="2477"/>
      <c r="F32" s="1997" t="s">
        <v>363</v>
      </c>
      <c r="G32" s="2477"/>
      <c r="H32" s="1996" t="s">
        <v>874</v>
      </c>
      <c r="I32" s="2477"/>
      <c r="J32" s="1996" t="s">
        <v>592</v>
      </c>
      <c r="K32" s="2002">
        <v>0</v>
      </c>
      <c r="M32" s="2008"/>
      <c r="N32" s="1997" t="s">
        <v>363</v>
      </c>
      <c r="O32" s="2008"/>
      <c r="Q32" s="2008"/>
      <c r="R32" s="1997" t="s">
        <v>363</v>
      </c>
      <c r="S32" s="2008"/>
      <c r="U32" s="2002">
        <v>0</v>
      </c>
      <c r="W32" s="2014" t="s">
        <v>992</v>
      </c>
    </row>
    <row r="33" spans="2:23">
      <c r="B33" s="1997">
        <v>28</v>
      </c>
      <c r="C33" s="2002" t="s">
        <v>41</v>
      </c>
      <c r="D33" s="1997" t="s">
        <v>591</v>
      </c>
      <c r="E33" s="2477"/>
      <c r="F33" s="1997" t="s">
        <v>363</v>
      </c>
      <c r="G33" s="2477"/>
      <c r="H33" s="1996" t="s">
        <v>874</v>
      </c>
      <c r="I33" s="2477"/>
      <c r="J33" s="1996" t="s">
        <v>592</v>
      </c>
      <c r="K33" s="2002"/>
      <c r="M33" s="2008"/>
      <c r="N33" s="1997" t="s">
        <v>363</v>
      </c>
      <c r="O33" s="2008"/>
      <c r="Q33" s="2008"/>
      <c r="R33" s="1997" t="s">
        <v>363</v>
      </c>
      <c r="S33" s="2008"/>
      <c r="U33" s="2002"/>
      <c r="W33" s="2014"/>
    </row>
    <row r="34" spans="2:23">
      <c r="B34" s="1997">
        <v>29</v>
      </c>
      <c r="C34" s="2002" t="s">
        <v>41</v>
      </c>
      <c r="D34" s="1997" t="s">
        <v>591</v>
      </c>
      <c r="E34" s="2477"/>
      <c r="F34" s="1997" t="s">
        <v>363</v>
      </c>
      <c r="G34" s="2477"/>
      <c r="H34" s="1996" t="s">
        <v>874</v>
      </c>
      <c r="I34" s="2477"/>
      <c r="J34" s="1996" t="s">
        <v>592</v>
      </c>
      <c r="K34" s="2002"/>
      <c r="M34" s="2008"/>
      <c r="N34" s="1997" t="s">
        <v>363</v>
      </c>
      <c r="O34" s="2008"/>
      <c r="Q34" s="2008"/>
      <c r="R34" s="1997" t="s">
        <v>363</v>
      </c>
      <c r="S34" s="2008"/>
      <c r="U34" s="2002"/>
      <c r="W34" s="2014"/>
    </row>
    <row r="35" spans="2:23">
      <c r="B35" s="1997">
        <v>30</v>
      </c>
      <c r="C35" s="2002" t="s">
        <v>41</v>
      </c>
      <c r="D35" s="1997" t="s">
        <v>591</v>
      </c>
      <c r="E35" s="2477"/>
      <c r="F35" s="1997" t="s">
        <v>363</v>
      </c>
      <c r="G35" s="2477"/>
      <c r="H35" s="1996" t="s">
        <v>874</v>
      </c>
      <c r="I35" s="2477"/>
      <c r="J35" s="1996" t="s">
        <v>592</v>
      </c>
      <c r="K35" s="2002"/>
      <c r="M35" s="2008"/>
      <c r="N35" s="1997" t="s">
        <v>363</v>
      </c>
      <c r="O35" s="2008"/>
      <c r="Q35" s="2008"/>
      <c r="R35" s="1997" t="s">
        <v>363</v>
      </c>
      <c r="S35" s="2008"/>
      <c r="U35" s="2002"/>
      <c r="W35" s="2014"/>
    </row>
    <row r="36" spans="2:23">
      <c r="C36" s="2474"/>
    </row>
    <row r="37" spans="2:23">
      <c r="C37" s="2475" t="s">
        <v>986</v>
      </c>
    </row>
    <row r="38" spans="2:23">
      <c r="C38" s="2475" t="s">
        <v>215</v>
      </c>
    </row>
    <row r="39" spans="2:23">
      <c r="C39" s="2475" t="s">
        <v>870</v>
      </c>
    </row>
    <row r="40" spans="2:23">
      <c r="C40" s="2475" t="s">
        <v>610</v>
      </c>
    </row>
    <row r="41" spans="2:23">
      <c r="C41" s="1999" t="s">
        <v>987</v>
      </c>
    </row>
    <row r="42" spans="2:23">
      <c r="C42" s="1999" t="s">
        <v>574</v>
      </c>
    </row>
  </sheetData>
  <mergeCells count="4">
    <mergeCell ref="E4:K4"/>
    <mergeCell ref="M4:O4"/>
    <mergeCell ref="Q4:U4"/>
    <mergeCell ref="W4:W5"/>
  </mergeCells>
  <phoneticPr fontId="6"/>
  <pageMargins left="0.15748031496062992" right="0.15748031496062992" top="0.55118110236220474" bottom="0.35433070866141736" header="0.31496062992125984" footer="0.31496062992125984"/>
  <pageSetup paperSize="9" scale="45" fitToWidth="1" fitToHeight="0" orientation="landscape"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10">
    <pageSetUpPr fitToPage="1"/>
  </sheetPr>
  <dimension ref="B1:BS71"/>
  <sheetViews>
    <sheetView workbookViewId="0"/>
  </sheetViews>
  <sheetFormatPr defaultColWidth="9" defaultRowHeight="15"/>
  <cols>
    <col min="1" max="1" width="1.8984375" style="2015" customWidth="1"/>
    <col min="2" max="3" width="9" style="2015"/>
    <col min="4" max="4" width="45.59765625" style="2015" customWidth="1"/>
    <col min="5" max="16384" width="9" style="2015"/>
  </cols>
  <sheetData>
    <row r="1" spans="2:11" ht="15.75">
      <c r="B1" s="2015" t="s">
        <v>878</v>
      </c>
      <c r="D1" s="2022"/>
      <c r="E1" s="2022"/>
      <c r="F1" s="2022"/>
    </row>
    <row r="2" spans="2:11" s="2016" customFormat="1" ht="20.25" customHeight="1">
      <c r="B2" s="2018" t="s">
        <v>27</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c r="E11" s="2022"/>
      <c r="F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20.25" customHeight="1">
      <c r="B16" s="2022" t="s">
        <v>153</v>
      </c>
      <c r="C16" s="2018"/>
      <c r="D16" s="2022"/>
    </row>
    <row r="17" spans="2:6" s="2016" customFormat="1" ht="20.25" customHeight="1">
      <c r="B17" s="2018"/>
      <c r="C17" s="2018"/>
      <c r="D17" s="2022"/>
    </row>
    <row r="18" spans="2:6" s="2016" customFormat="1" ht="20.25" customHeight="1">
      <c r="B18" s="2022" t="s">
        <v>993</v>
      </c>
      <c r="C18" s="2018"/>
      <c r="D18" s="2022"/>
    </row>
    <row r="19" spans="2:6" s="2016" customFormat="1" ht="20.25" customHeight="1">
      <c r="B19" s="2018"/>
      <c r="C19" s="2018"/>
      <c r="D19" s="2022"/>
    </row>
    <row r="20" spans="2:6" s="2016" customFormat="1" ht="17.25" customHeight="1">
      <c r="B20" s="2022" t="s">
        <v>995</v>
      </c>
      <c r="C20" s="2022"/>
      <c r="D20" s="2022"/>
    </row>
    <row r="21" spans="2:6" s="2016" customFormat="1" ht="17.25" customHeight="1">
      <c r="B21" s="2022" t="s">
        <v>754</v>
      </c>
      <c r="C21" s="2022"/>
      <c r="D21" s="2022"/>
    </row>
    <row r="22" spans="2:6" s="2016" customFormat="1" ht="17.25" customHeight="1">
      <c r="B22" s="2022"/>
      <c r="C22" s="2022"/>
      <c r="D22" s="2022"/>
    </row>
    <row r="23" spans="2:6" s="2016" customFormat="1" ht="17.25" customHeight="1">
      <c r="B23" s="2022"/>
      <c r="C23" s="2026" t="s">
        <v>504</v>
      </c>
      <c r="D23" s="2026" t="s">
        <v>380</v>
      </c>
    </row>
    <row r="24" spans="2:6" s="2016" customFormat="1" ht="17.25" customHeight="1">
      <c r="B24" s="2022"/>
      <c r="C24" s="2026">
        <v>1</v>
      </c>
      <c r="D24" s="2027" t="s">
        <v>800</v>
      </c>
    </row>
    <row r="25" spans="2:6" s="2016" customFormat="1" ht="17.25" customHeight="1">
      <c r="B25" s="2022"/>
      <c r="C25" s="2026">
        <v>2</v>
      </c>
      <c r="D25" s="2027" t="s">
        <v>801</v>
      </c>
    </row>
    <row r="26" spans="2:6" s="2016" customFormat="1" ht="17.25" customHeight="1">
      <c r="B26" s="2022"/>
      <c r="C26" s="2026">
        <v>3</v>
      </c>
      <c r="D26" s="2027" t="s">
        <v>910</v>
      </c>
    </row>
    <row r="27" spans="2:6" s="2016" customFormat="1" ht="17.25" customHeight="1">
      <c r="B27" s="2022"/>
      <c r="C27" s="2026">
        <v>4</v>
      </c>
      <c r="D27" s="2027" t="s">
        <v>962</v>
      </c>
    </row>
    <row r="28" spans="2:6" s="2016" customFormat="1" ht="17.25" customHeight="1">
      <c r="B28" s="2022"/>
      <c r="C28" s="2026">
        <v>5</v>
      </c>
      <c r="D28" s="2027" t="s">
        <v>963</v>
      </c>
    </row>
    <row r="29" spans="2:6" s="2016" customFormat="1" ht="17.25" customHeight="1">
      <c r="B29" s="2022"/>
      <c r="C29" s="1745"/>
      <c r="D29" s="2028"/>
    </row>
    <row r="30" spans="2:6" s="2016" customFormat="1" ht="17.25" customHeight="1">
      <c r="B30" s="2022" t="s">
        <v>996</v>
      </c>
      <c r="C30" s="2022"/>
      <c r="D30" s="2022"/>
      <c r="E30" s="2017"/>
      <c r="F30" s="2017"/>
    </row>
    <row r="31" spans="2:6" s="2016" customFormat="1" ht="17.25" customHeight="1">
      <c r="B31" s="2022" t="s">
        <v>400</v>
      </c>
      <c r="C31" s="2022"/>
      <c r="D31" s="2022"/>
      <c r="E31" s="2017"/>
      <c r="F31" s="2017"/>
    </row>
    <row r="32" spans="2:6" s="2016" customFormat="1" ht="17.25" customHeight="1">
      <c r="B32" s="2022"/>
      <c r="C32" s="2022"/>
      <c r="D32" s="2022"/>
      <c r="E32" s="2017"/>
      <c r="F32" s="2017"/>
    </row>
    <row r="33" spans="2:51" s="2016" customFormat="1" ht="17.25" customHeight="1">
      <c r="B33" s="2022"/>
      <c r="C33" s="2026" t="s">
        <v>779</v>
      </c>
      <c r="D33" s="2026" t="s">
        <v>757</v>
      </c>
      <c r="E33" s="2017"/>
      <c r="F33" s="2017"/>
    </row>
    <row r="34" spans="2:51" s="2016" customFormat="1" ht="17.25" customHeight="1">
      <c r="B34" s="2022"/>
      <c r="C34" s="2026" t="s">
        <v>751</v>
      </c>
      <c r="D34" s="2027" t="s">
        <v>782</v>
      </c>
      <c r="E34" s="2017"/>
      <c r="F34" s="2017"/>
    </row>
    <row r="35" spans="2:51" s="2016" customFormat="1" ht="17.25" customHeight="1">
      <c r="B35" s="2022"/>
      <c r="C35" s="2026" t="s">
        <v>192</v>
      </c>
      <c r="D35" s="2027" t="s">
        <v>783</v>
      </c>
      <c r="E35" s="2017"/>
      <c r="F35" s="2017"/>
    </row>
    <row r="36" spans="2:51" s="2016" customFormat="1" ht="17.25" customHeight="1">
      <c r="B36" s="2022"/>
      <c r="C36" s="2026" t="s">
        <v>702</v>
      </c>
      <c r="D36" s="2027" t="s">
        <v>1</v>
      </c>
      <c r="E36" s="2017"/>
      <c r="F36" s="2017"/>
    </row>
    <row r="37" spans="2:51" s="2016" customFormat="1" ht="17.25" customHeight="1">
      <c r="B37" s="2022"/>
      <c r="C37" s="2026" t="s">
        <v>752</v>
      </c>
      <c r="D37" s="2027" t="s">
        <v>913</v>
      </c>
      <c r="E37" s="2017"/>
      <c r="F37" s="2017"/>
    </row>
    <row r="38" spans="2:51" s="2016" customFormat="1" ht="17.25" customHeight="1">
      <c r="B38" s="2022"/>
      <c r="C38" s="2022"/>
      <c r="D38" s="2022"/>
      <c r="E38" s="2017"/>
      <c r="F38" s="2017"/>
    </row>
    <row r="39" spans="2:51" s="2016" customFormat="1" ht="17.25" customHeight="1">
      <c r="B39" s="2022"/>
      <c r="C39" s="2022" t="s">
        <v>905</v>
      </c>
      <c r="D39" s="2022"/>
      <c r="E39" s="2017"/>
      <c r="F39" s="2017"/>
    </row>
    <row r="40" spans="2:51" s="2016" customFormat="1" ht="17.25" customHeight="1">
      <c r="B40" s="2017"/>
      <c r="C40" s="2022" t="s">
        <v>251</v>
      </c>
      <c r="D40" s="2017"/>
      <c r="E40" s="2017"/>
      <c r="F40" s="2022"/>
    </row>
    <row r="41" spans="2:51" s="2016" customFormat="1" ht="17.25" customHeight="1">
      <c r="B41" s="2017"/>
      <c r="C41" s="2022" t="s">
        <v>907</v>
      </c>
      <c r="D41" s="2017"/>
      <c r="E41" s="2017"/>
      <c r="F41" s="2022"/>
    </row>
    <row r="42" spans="2:51" s="2016" customFormat="1" ht="17.25" customHeight="1">
      <c r="B42" s="2022"/>
      <c r="C42" s="2022"/>
      <c r="D42" s="2022"/>
      <c r="E42" s="2022"/>
    </row>
    <row r="43" spans="2:51" s="2016" customFormat="1" ht="17.25" customHeight="1">
      <c r="B43" s="2022" t="s">
        <v>998</v>
      </c>
      <c r="C43" s="2022"/>
      <c r="D43" s="2022"/>
    </row>
    <row r="44" spans="2:51" s="2016" customFormat="1" ht="17.25" customHeight="1">
      <c r="B44" s="2022" t="s">
        <v>999</v>
      </c>
      <c r="C44" s="2022"/>
      <c r="D44" s="2022"/>
    </row>
    <row r="45" spans="2:51" s="2016" customFormat="1" ht="17.25" customHeight="1">
      <c r="B45" s="2023" t="s">
        <v>1001</v>
      </c>
      <c r="C45" s="2017"/>
      <c r="D45" s="2017"/>
      <c r="O45" s="2031"/>
      <c r="P45" s="2031"/>
      <c r="R45" s="2031"/>
      <c r="U45" s="2031"/>
      <c r="AE45" s="2031"/>
      <c r="AF45" s="2031"/>
      <c r="AG45" s="2031"/>
      <c r="AH45" s="2031"/>
      <c r="AI45" s="2032"/>
      <c r="AJ45" s="2031"/>
      <c r="AK45" s="2031"/>
      <c r="AL45" s="2031"/>
      <c r="AM45" s="2031"/>
      <c r="AN45" s="2031"/>
      <c r="AO45" s="2031"/>
      <c r="AP45" s="2031"/>
      <c r="AQ45" s="2031"/>
      <c r="AR45" s="2031"/>
      <c r="AS45" s="2031"/>
      <c r="AT45" s="2031"/>
      <c r="AU45" s="2031"/>
      <c r="AV45" s="2031"/>
      <c r="AW45" s="2031"/>
      <c r="AX45" s="2031"/>
      <c r="AY45" s="2032"/>
    </row>
    <row r="46" spans="2:51" s="2016" customFormat="1" ht="17.25" customHeight="1"/>
    <row r="47" spans="2:51" s="2016" customFormat="1" ht="17.25" customHeight="1">
      <c r="B47" s="2022" t="s">
        <v>719</v>
      </c>
      <c r="C47" s="2022"/>
    </row>
    <row r="48" spans="2:51" s="2016" customFormat="1" ht="17.25" customHeight="1">
      <c r="B48" s="2022"/>
      <c r="C48" s="2022"/>
    </row>
    <row r="49" spans="2:54" s="2016" customFormat="1" ht="17.25" customHeight="1">
      <c r="B49" s="2022" t="s">
        <v>260</v>
      </c>
      <c r="C49" s="2022"/>
    </row>
    <row r="50" spans="2:54" s="2016" customFormat="1" ht="17.25" customHeight="1">
      <c r="B50" s="2022" t="s">
        <v>892</v>
      </c>
      <c r="C50" s="2022"/>
    </row>
    <row r="51" spans="2:54" s="2016" customFormat="1" ht="17.25" customHeight="1">
      <c r="B51" s="2022"/>
      <c r="C51" s="2022"/>
    </row>
    <row r="52" spans="2:54" s="2016" customFormat="1" ht="17.25" customHeight="1">
      <c r="B52" s="2022" t="s">
        <v>388</v>
      </c>
      <c r="C52" s="2022"/>
    </row>
    <row r="53" spans="2:54" s="2016" customFormat="1" ht="17.25" customHeight="1">
      <c r="B53" s="2022" t="s">
        <v>339</v>
      </c>
      <c r="C53" s="2022"/>
    </row>
    <row r="54" spans="2:54" s="2016" customFormat="1" ht="17.25" customHeight="1">
      <c r="B54" s="2022"/>
      <c r="C54" s="2022"/>
    </row>
    <row r="55" spans="2:54" s="2016" customFormat="1" ht="17.25" customHeight="1">
      <c r="B55" s="2022" t="s">
        <v>571</v>
      </c>
      <c r="C55" s="2022"/>
      <c r="D55" s="2022"/>
    </row>
    <row r="56" spans="2:54" s="2016" customFormat="1" ht="17.25" customHeight="1">
      <c r="B56" s="2022"/>
      <c r="C56" s="2022"/>
      <c r="D56" s="2022"/>
    </row>
    <row r="57" spans="2:54" s="2016" customFormat="1" ht="17.25" customHeight="1">
      <c r="B57" s="2017" t="s">
        <v>697</v>
      </c>
      <c r="C57" s="2017"/>
      <c r="D57" s="2022"/>
    </row>
    <row r="58" spans="2:54" s="2016" customFormat="1" ht="17.25" customHeight="1">
      <c r="B58" s="2017" t="s">
        <v>666</v>
      </c>
      <c r="C58" s="2017"/>
      <c r="D58" s="2022"/>
    </row>
    <row r="59" spans="2:54" s="2016" customFormat="1" ht="17.25" customHeight="1">
      <c r="B59" s="2017" t="s">
        <v>893</v>
      </c>
      <c r="C59" s="2017"/>
      <c r="D59" s="2022"/>
    </row>
    <row r="60" spans="2:54" s="2016" customFormat="1" ht="17.25" customHeight="1"/>
    <row r="61" spans="2:54" s="2016" customFormat="1" ht="17.25" customHeight="1">
      <c r="B61" s="2016" t="s">
        <v>856</v>
      </c>
      <c r="E61" s="2029"/>
      <c r="F61" s="2029"/>
      <c r="G61" s="2029"/>
      <c r="H61" s="2029"/>
      <c r="I61" s="2029"/>
      <c r="J61" s="2029"/>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29"/>
      <c r="AX61" s="2029"/>
    </row>
    <row r="62" spans="2:54" s="2016" customFormat="1" ht="17.25" customHeight="1">
      <c r="E62" s="2029"/>
      <c r="F62" s="2029"/>
      <c r="G62" s="2029"/>
      <c r="H62" s="2029"/>
      <c r="I62" s="2029"/>
      <c r="J62" s="2029"/>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29"/>
      <c r="AX62" s="2029"/>
    </row>
    <row r="63" spans="2:54" s="2016" customFormat="1" ht="17.25" customHeight="1">
      <c r="B63" s="2016" t="s">
        <v>1002</v>
      </c>
      <c r="E63" s="2029"/>
      <c r="F63" s="2029"/>
      <c r="G63" s="2029"/>
      <c r="H63" s="2029"/>
      <c r="I63" s="2029"/>
      <c r="J63" s="2029"/>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29"/>
      <c r="AX63" s="2029"/>
      <c r="AY63" s="2029"/>
      <c r="AZ63" s="2029"/>
      <c r="BA63" s="2029"/>
      <c r="BB63" s="2029"/>
    </row>
    <row r="64" spans="2:54" s="2016" customFormat="1" ht="17.25" customHeight="1">
      <c r="E64" s="2029"/>
      <c r="F64" s="2029"/>
      <c r="G64" s="2029"/>
      <c r="H64" s="2029"/>
      <c r="I64" s="2029"/>
      <c r="J64" s="2029"/>
      <c r="K64" s="2029"/>
      <c r="L64" s="2029"/>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29"/>
      <c r="AK64" s="2029"/>
      <c r="AL64" s="2029"/>
      <c r="AM64" s="2029"/>
      <c r="AN64" s="2029"/>
      <c r="AO64" s="2029"/>
      <c r="AP64" s="2029"/>
      <c r="AQ64" s="2029"/>
      <c r="AR64" s="2029"/>
      <c r="AS64" s="2029"/>
      <c r="AT64" s="2029"/>
      <c r="AU64" s="2029"/>
      <c r="AV64" s="2029"/>
      <c r="AW64" s="2029"/>
      <c r="AX64" s="2029"/>
      <c r="AY64" s="2029"/>
      <c r="AZ64" s="2029"/>
      <c r="BA64" s="2029"/>
      <c r="BB64" s="2029"/>
    </row>
    <row r="65" spans="2:71" s="2016" customFormat="1" ht="17.25" customHeight="1">
      <c r="B65" s="2016" t="s">
        <v>565</v>
      </c>
      <c r="BL65" s="2479"/>
      <c r="BM65" s="1903"/>
      <c r="BN65" s="2479"/>
      <c r="BO65" s="2479"/>
      <c r="BP65" s="2479"/>
      <c r="BQ65" s="2480"/>
      <c r="BR65" s="2481"/>
      <c r="BS65" s="2481"/>
    </row>
    <row r="66" spans="2:71" s="2016" customFormat="1" ht="17.25" customHeight="1">
      <c r="E66" s="2029"/>
      <c r="F66" s="2029"/>
      <c r="G66" s="2029"/>
      <c r="H66" s="2029"/>
      <c r="I66" s="2029"/>
      <c r="J66" s="2029"/>
      <c r="K66" s="2029"/>
      <c r="L66" s="2029"/>
      <c r="M66" s="2029"/>
      <c r="N66" s="2029"/>
      <c r="O66" s="2029"/>
      <c r="P66" s="2029"/>
      <c r="Q66" s="2029"/>
      <c r="R66" s="2029"/>
      <c r="S66" s="2029"/>
      <c r="T66" s="2029"/>
      <c r="U66" s="2029"/>
      <c r="V66" s="2029"/>
      <c r="W66" s="2029"/>
      <c r="X66" s="2029"/>
      <c r="Y66" s="2029"/>
      <c r="Z66" s="2029"/>
      <c r="AA66" s="2029"/>
      <c r="AB66" s="2029"/>
      <c r="AC66" s="2029"/>
      <c r="AD66" s="2029"/>
      <c r="AE66" s="2029"/>
      <c r="AF66" s="2029"/>
      <c r="AG66" s="2029"/>
      <c r="AH66" s="2029"/>
      <c r="AI66" s="2029"/>
      <c r="AJ66" s="2029"/>
      <c r="AK66" s="2029"/>
      <c r="AL66" s="2029"/>
      <c r="AM66" s="2029"/>
      <c r="AN66" s="2029"/>
      <c r="AO66" s="2029"/>
      <c r="AP66" s="2029"/>
      <c r="AQ66" s="2029"/>
      <c r="AR66" s="2029"/>
      <c r="AS66" s="2029"/>
      <c r="AT66" s="2029"/>
      <c r="AU66" s="2029"/>
      <c r="AV66" s="2029"/>
      <c r="AW66" s="2029"/>
      <c r="AX66" s="2029"/>
    </row>
    <row r="67" spans="2:71" s="2016" customFormat="1" ht="17.25" customHeight="1">
      <c r="B67" s="2016" t="s">
        <v>1003</v>
      </c>
      <c r="E67" s="2029"/>
      <c r="F67" s="2029"/>
      <c r="G67" s="2029"/>
      <c r="H67" s="2029"/>
      <c r="I67" s="2029"/>
      <c r="J67" s="2029"/>
      <c r="K67" s="2029"/>
      <c r="L67" s="2029"/>
      <c r="M67" s="2029"/>
      <c r="N67" s="2029"/>
      <c r="O67" s="2029"/>
      <c r="P67" s="2029"/>
      <c r="Q67" s="2029"/>
      <c r="R67" s="2029"/>
      <c r="S67" s="2029"/>
      <c r="T67" s="2029"/>
      <c r="U67" s="2029"/>
      <c r="V67" s="2029"/>
      <c r="W67" s="2029"/>
      <c r="X67" s="2029"/>
      <c r="Y67" s="2029"/>
      <c r="Z67" s="2029"/>
      <c r="AA67" s="2029"/>
      <c r="AB67" s="2029"/>
      <c r="AC67" s="2029"/>
      <c r="AD67" s="2029"/>
      <c r="AE67" s="2029"/>
      <c r="AF67" s="2029"/>
      <c r="AG67" s="2029"/>
      <c r="AH67" s="2029"/>
      <c r="AI67" s="2029"/>
      <c r="AJ67" s="2029"/>
      <c r="AK67" s="2029"/>
      <c r="AL67" s="2029"/>
      <c r="AM67" s="2029"/>
      <c r="AN67" s="2029"/>
      <c r="AO67" s="2029"/>
      <c r="AP67" s="2029"/>
      <c r="AQ67" s="2029"/>
      <c r="AR67" s="2029"/>
      <c r="AS67" s="2029"/>
      <c r="AT67" s="2029"/>
      <c r="AU67" s="2029"/>
      <c r="AV67" s="2029"/>
      <c r="AW67" s="2029"/>
      <c r="AX67" s="2029"/>
      <c r="AY67" s="2029"/>
      <c r="AZ67" s="2029"/>
      <c r="BA67" s="2029"/>
      <c r="BB67" s="2029"/>
    </row>
    <row r="68" spans="2:71" s="2016" customFormat="1" ht="17.25" customHeight="1">
      <c r="B68" s="2016" t="s">
        <v>864</v>
      </c>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29"/>
      <c r="AB68" s="2029"/>
      <c r="AC68" s="2029"/>
      <c r="AD68" s="2029"/>
      <c r="AE68" s="2029"/>
      <c r="AF68" s="2029"/>
      <c r="AG68" s="2029"/>
      <c r="AH68" s="2029"/>
      <c r="AI68" s="2029"/>
      <c r="AJ68" s="2029"/>
      <c r="AK68" s="2029"/>
      <c r="AL68" s="2029"/>
      <c r="AM68" s="2029"/>
      <c r="AN68" s="2029"/>
      <c r="AO68" s="2029"/>
      <c r="AP68" s="2029"/>
      <c r="AQ68" s="2029"/>
      <c r="AR68" s="2029"/>
      <c r="AS68" s="2029"/>
      <c r="AT68" s="2029"/>
      <c r="AU68" s="2029"/>
      <c r="AV68" s="2029"/>
      <c r="AW68" s="2029"/>
      <c r="AX68" s="2029"/>
      <c r="AY68" s="2029"/>
      <c r="AZ68" s="2029"/>
      <c r="BA68" s="2029"/>
      <c r="BB68" s="2029"/>
    </row>
    <row r="69" spans="2:71" s="2016" customFormat="1" ht="17.25" customHeight="1">
      <c r="E69" s="2029"/>
      <c r="F69" s="2029"/>
      <c r="G69" s="2029"/>
      <c r="H69" s="2029"/>
      <c r="I69" s="2029"/>
      <c r="J69" s="2029"/>
      <c r="K69" s="2029"/>
      <c r="L69" s="2029"/>
      <c r="M69" s="2029"/>
      <c r="N69" s="2029"/>
      <c r="O69" s="2029"/>
      <c r="P69" s="2029"/>
      <c r="Q69" s="2029"/>
      <c r="R69" s="2029"/>
      <c r="S69" s="2029"/>
      <c r="T69" s="2029"/>
      <c r="U69" s="2029"/>
      <c r="V69" s="2029"/>
      <c r="W69" s="2029"/>
      <c r="X69" s="2029"/>
      <c r="Y69" s="2029"/>
      <c r="Z69" s="2029"/>
      <c r="AA69" s="2029"/>
      <c r="AB69" s="2029"/>
      <c r="AC69" s="2029"/>
      <c r="AD69" s="2029"/>
      <c r="AE69" s="2029"/>
      <c r="AF69" s="2029"/>
      <c r="AG69" s="2029"/>
      <c r="AH69" s="2029"/>
      <c r="AI69" s="2029"/>
      <c r="AJ69" s="2029"/>
      <c r="AK69" s="2029"/>
      <c r="AL69" s="2029"/>
      <c r="AM69" s="2029"/>
      <c r="AN69" s="2029"/>
      <c r="AO69" s="2029"/>
      <c r="AP69" s="2029"/>
      <c r="AQ69" s="2029"/>
      <c r="AR69" s="2029"/>
      <c r="AS69" s="2029"/>
      <c r="AT69" s="2029"/>
      <c r="AU69" s="2029"/>
      <c r="AV69" s="2029"/>
      <c r="AW69" s="2029"/>
      <c r="AX69" s="2029"/>
      <c r="AY69" s="2029"/>
      <c r="AZ69" s="2029"/>
      <c r="BA69" s="2029"/>
      <c r="BB69" s="2029"/>
    </row>
    <row r="70" spans="2:71" ht="17.25" customHeight="1">
      <c r="B70" s="2015" t="s">
        <v>1005</v>
      </c>
    </row>
    <row r="71" spans="2:71" ht="17.25" customHeight="1">
      <c r="B71" s="2016" t="s">
        <v>1007</v>
      </c>
    </row>
    <row r="72" spans="2:71" ht="17.25" customHeight="1"/>
    <row r="73" spans="2:71" ht="17.25" customHeight="1"/>
  </sheetData>
  <mergeCells count="1">
    <mergeCell ref="F4:K5"/>
  </mergeCells>
  <phoneticPr fontId="6"/>
  <pageMargins left="0.70866141732283472" right="0.70866141732283472" top="0.74803149606299213" bottom="0.74803149606299213" header="0.31496062992125984" footer="0.31496062992125984"/>
  <pageSetup paperSize="9" scale="46" fitToWidth="1" fitToHeight="1" orientation="portrait" usePrinterDefaults="1"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A1:L44"/>
  <sheetViews>
    <sheetView workbookViewId="0">
      <selection activeCell="J14" sqref="J14"/>
    </sheetView>
  </sheetViews>
  <sheetFormatPr defaultColWidth="9" defaultRowHeight="21"/>
  <cols>
    <col min="1" max="1" width="1.69921875" style="2011" customWidth="1"/>
    <col min="2" max="2" width="9" style="2011"/>
    <col min="3" max="12" width="40.59765625" style="2011" customWidth="1"/>
    <col min="13" max="16384" width="9" style="2011"/>
  </cols>
  <sheetData>
    <row r="1" spans="1:12">
      <c r="A1" s="2482"/>
      <c r="B1" s="2482" t="s">
        <v>104</v>
      </c>
      <c r="C1" s="2482"/>
      <c r="D1" s="2482"/>
    </row>
    <row r="2" spans="1:12">
      <c r="A2" s="2482"/>
      <c r="B2" s="2482"/>
      <c r="C2" s="2482"/>
      <c r="D2" s="2482"/>
    </row>
    <row r="3" spans="1:12">
      <c r="A3" s="2482"/>
      <c r="B3" s="2483" t="s">
        <v>504</v>
      </c>
      <c r="C3" s="2483" t="s">
        <v>916</v>
      </c>
      <c r="D3" s="2482"/>
    </row>
    <row r="4" spans="1:12">
      <c r="A4" s="2482"/>
      <c r="B4" s="2484">
        <v>1</v>
      </c>
      <c r="C4" s="2489" t="s">
        <v>970</v>
      </c>
      <c r="D4" s="2482"/>
    </row>
    <row r="5" spans="1:12">
      <c r="A5" s="2482"/>
      <c r="B5" s="2484">
        <v>2</v>
      </c>
      <c r="C5" s="2489" t="s">
        <v>806</v>
      </c>
    </row>
    <row r="6" spans="1:12">
      <c r="A6" s="2482"/>
      <c r="B6" s="2484">
        <v>3</v>
      </c>
      <c r="C6" s="2489" t="s">
        <v>806</v>
      </c>
      <c r="D6" s="2482"/>
    </row>
    <row r="7" spans="1:12">
      <c r="A7" s="2482"/>
      <c r="B7" s="2484">
        <v>4</v>
      </c>
      <c r="C7" s="2489" t="s">
        <v>806</v>
      </c>
      <c r="D7" s="2482"/>
    </row>
    <row r="8" spans="1:12">
      <c r="A8" s="2482"/>
      <c r="B8" s="2484">
        <v>5</v>
      </c>
      <c r="C8" s="2489" t="s">
        <v>806</v>
      </c>
      <c r="D8" s="2482"/>
    </row>
    <row r="9" spans="1:12">
      <c r="A9" s="2482"/>
      <c r="B9" s="2482"/>
      <c r="C9" s="2482"/>
      <c r="D9" s="2482"/>
    </row>
    <row r="10" spans="1:12">
      <c r="A10" s="2482"/>
      <c r="B10" s="2482" t="s">
        <v>605</v>
      </c>
      <c r="C10" s="2482"/>
      <c r="D10" s="2482"/>
    </row>
    <row r="11" spans="1:12" ht="21.75">
      <c r="A11" s="2482"/>
      <c r="B11" s="2482"/>
      <c r="C11" s="2482"/>
      <c r="D11" s="2482"/>
    </row>
    <row r="12" spans="1:12" ht="21.75">
      <c r="A12" s="2482"/>
      <c r="B12" s="2485" t="s">
        <v>380</v>
      </c>
      <c r="C12" s="2490" t="s">
        <v>800</v>
      </c>
      <c r="D12" s="2494" t="s">
        <v>801</v>
      </c>
      <c r="E12" s="2494" t="s">
        <v>910</v>
      </c>
      <c r="F12" s="2494" t="s">
        <v>962</v>
      </c>
      <c r="G12" s="2498" t="s">
        <v>963</v>
      </c>
      <c r="H12" s="2494" t="s">
        <v>806</v>
      </c>
      <c r="I12" s="2494" t="s">
        <v>806</v>
      </c>
      <c r="J12" s="2494" t="s">
        <v>806</v>
      </c>
      <c r="K12" s="2494" t="s">
        <v>806</v>
      </c>
      <c r="L12" s="2501" t="s">
        <v>806</v>
      </c>
    </row>
    <row r="13" spans="1:12">
      <c r="A13" s="2482"/>
      <c r="B13" s="2486" t="s">
        <v>498</v>
      </c>
      <c r="C13" s="2491" t="s">
        <v>806</v>
      </c>
      <c r="D13" s="2495" t="s">
        <v>808</v>
      </c>
      <c r="E13" s="2495" t="s">
        <v>581</v>
      </c>
      <c r="F13" s="2495" t="s">
        <v>810</v>
      </c>
      <c r="G13" s="2499" t="s">
        <v>741</v>
      </c>
      <c r="H13" s="2495" t="s">
        <v>806</v>
      </c>
      <c r="I13" s="2495" t="s">
        <v>806</v>
      </c>
      <c r="J13" s="2495" t="s">
        <v>806</v>
      </c>
      <c r="K13" s="2495" t="s">
        <v>806</v>
      </c>
      <c r="L13" s="2502" t="s">
        <v>806</v>
      </c>
    </row>
    <row r="14" spans="1:12">
      <c r="B14" s="2487"/>
      <c r="C14" s="2492" t="s">
        <v>806</v>
      </c>
      <c r="D14" s="2496" t="s">
        <v>978</v>
      </c>
      <c r="E14" s="2496" t="s">
        <v>16</v>
      </c>
      <c r="F14" s="2496" t="s">
        <v>806</v>
      </c>
      <c r="G14" s="2500" t="s">
        <v>911</v>
      </c>
      <c r="H14" s="2496" t="s">
        <v>806</v>
      </c>
      <c r="I14" s="2496" t="s">
        <v>806</v>
      </c>
      <c r="J14" s="2496" t="s">
        <v>806</v>
      </c>
      <c r="K14" s="2496" t="s">
        <v>806</v>
      </c>
      <c r="L14" s="2503" t="s">
        <v>806</v>
      </c>
    </row>
    <row r="15" spans="1:12">
      <c r="B15" s="2487"/>
      <c r="C15" s="2492" t="s">
        <v>806</v>
      </c>
      <c r="D15" s="2496" t="s">
        <v>69</v>
      </c>
      <c r="E15" s="2496" t="s">
        <v>806</v>
      </c>
      <c r="F15" s="2496" t="s">
        <v>806</v>
      </c>
      <c r="G15" s="2500" t="s">
        <v>912</v>
      </c>
      <c r="H15" s="2496" t="s">
        <v>806</v>
      </c>
      <c r="I15" s="2496" t="s">
        <v>806</v>
      </c>
      <c r="J15" s="2496" t="s">
        <v>806</v>
      </c>
      <c r="K15" s="2496" t="s">
        <v>806</v>
      </c>
      <c r="L15" s="2503" t="s">
        <v>806</v>
      </c>
    </row>
    <row r="16" spans="1:12">
      <c r="B16" s="2487"/>
      <c r="C16" s="2492" t="s">
        <v>806</v>
      </c>
      <c r="D16" s="2496" t="s">
        <v>806</v>
      </c>
      <c r="E16" s="2496" t="s">
        <v>806</v>
      </c>
      <c r="F16" s="2496" t="s">
        <v>806</v>
      </c>
      <c r="G16" s="2500" t="s">
        <v>581</v>
      </c>
      <c r="H16" s="2496" t="s">
        <v>806</v>
      </c>
      <c r="I16" s="2496" t="s">
        <v>806</v>
      </c>
      <c r="J16" s="2496" t="s">
        <v>806</v>
      </c>
      <c r="K16" s="2496" t="s">
        <v>806</v>
      </c>
      <c r="L16" s="2503" t="s">
        <v>806</v>
      </c>
    </row>
    <row r="17" spans="2:12">
      <c r="B17" s="2487"/>
      <c r="C17" s="2492" t="s">
        <v>806</v>
      </c>
      <c r="D17" s="2496" t="s">
        <v>806</v>
      </c>
      <c r="E17" s="2496" t="s">
        <v>806</v>
      </c>
      <c r="F17" s="2496" t="s">
        <v>806</v>
      </c>
      <c r="G17" s="2500" t="s">
        <v>16</v>
      </c>
      <c r="H17" s="2496" t="s">
        <v>806</v>
      </c>
      <c r="I17" s="2496" t="s">
        <v>806</v>
      </c>
      <c r="J17" s="2496" t="s">
        <v>806</v>
      </c>
      <c r="K17" s="2496" t="s">
        <v>806</v>
      </c>
      <c r="L17" s="2503" t="s">
        <v>806</v>
      </c>
    </row>
    <row r="18" spans="2:12">
      <c r="B18" s="2487"/>
      <c r="C18" s="2492" t="s">
        <v>806</v>
      </c>
      <c r="D18" s="2496" t="s">
        <v>806</v>
      </c>
      <c r="E18" s="2496" t="s">
        <v>806</v>
      </c>
      <c r="F18" s="2496" t="s">
        <v>806</v>
      </c>
      <c r="G18" s="2500" t="s">
        <v>1009</v>
      </c>
      <c r="H18" s="2496" t="s">
        <v>806</v>
      </c>
      <c r="I18" s="2496" t="s">
        <v>806</v>
      </c>
      <c r="J18" s="2496" t="s">
        <v>806</v>
      </c>
      <c r="K18" s="2496" t="s">
        <v>806</v>
      </c>
      <c r="L18" s="2503" t="s">
        <v>806</v>
      </c>
    </row>
    <row r="19" spans="2:12">
      <c r="B19" s="2487"/>
      <c r="C19" s="2492" t="s">
        <v>806</v>
      </c>
      <c r="D19" s="2496" t="s">
        <v>806</v>
      </c>
      <c r="E19" s="2496" t="s">
        <v>806</v>
      </c>
      <c r="F19" s="2496" t="s">
        <v>806</v>
      </c>
      <c r="G19" s="2500" t="s">
        <v>1010</v>
      </c>
      <c r="H19" s="2496" t="s">
        <v>806</v>
      </c>
      <c r="I19" s="2496" t="s">
        <v>806</v>
      </c>
      <c r="J19" s="2496" t="s">
        <v>806</v>
      </c>
      <c r="K19" s="2496" t="s">
        <v>806</v>
      </c>
      <c r="L19" s="2503" t="s">
        <v>806</v>
      </c>
    </row>
    <row r="20" spans="2:12">
      <c r="B20" s="2487"/>
      <c r="C20" s="2492" t="s">
        <v>806</v>
      </c>
      <c r="D20" s="2496" t="s">
        <v>806</v>
      </c>
      <c r="E20" s="2496" t="s">
        <v>806</v>
      </c>
      <c r="F20" s="2496" t="s">
        <v>806</v>
      </c>
      <c r="G20" s="2500" t="s">
        <v>799</v>
      </c>
      <c r="H20" s="2496" t="s">
        <v>806</v>
      </c>
      <c r="I20" s="2496" t="s">
        <v>806</v>
      </c>
      <c r="J20" s="2496" t="s">
        <v>806</v>
      </c>
      <c r="K20" s="2496" t="s">
        <v>806</v>
      </c>
      <c r="L20" s="2503" t="s">
        <v>806</v>
      </c>
    </row>
    <row r="21" spans="2:12">
      <c r="B21" s="2487"/>
      <c r="C21" s="2492" t="s">
        <v>806</v>
      </c>
      <c r="D21" s="2496" t="s">
        <v>806</v>
      </c>
      <c r="E21" s="2496" t="s">
        <v>806</v>
      </c>
      <c r="F21" s="2496" t="s">
        <v>806</v>
      </c>
      <c r="G21" s="2500" t="s">
        <v>493</v>
      </c>
      <c r="H21" s="2496" t="s">
        <v>806</v>
      </c>
      <c r="I21" s="2496" t="s">
        <v>806</v>
      </c>
      <c r="J21" s="2496" t="s">
        <v>806</v>
      </c>
      <c r="K21" s="2496" t="s">
        <v>806</v>
      </c>
      <c r="L21" s="2503" t="s">
        <v>806</v>
      </c>
    </row>
    <row r="22" spans="2:12">
      <c r="B22" s="2487"/>
      <c r="C22" s="2492" t="s">
        <v>806</v>
      </c>
      <c r="D22" s="2496" t="s">
        <v>806</v>
      </c>
      <c r="E22" s="2496" t="s">
        <v>806</v>
      </c>
      <c r="F22" s="2496" t="s">
        <v>806</v>
      </c>
      <c r="G22" s="2496" t="s">
        <v>806</v>
      </c>
      <c r="H22" s="2496" t="s">
        <v>806</v>
      </c>
      <c r="I22" s="2496" t="s">
        <v>806</v>
      </c>
      <c r="J22" s="2496" t="s">
        <v>806</v>
      </c>
      <c r="K22" s="2496" t="s">
        <v>806</v>
      </c>
      <c r="L22" s="2503" t="s">
        <v>806</v>
      </c>
    </row>
    <row r="23" spans="2:12">
      <c r="B23" s="2487"/>
      <c r="C23" s="2492" t="s">
        <v>806</v>
      </c>
      <c r="D23" s="2496" t="s">
        <v>806</v>
      </c>
      <c r="E23" s="2496" t="s">
        <v>806</v>
      </c>
      <c r="F23" s="2496" t="s">
        <v>806</v>
      </c>
      <c r="G23" s="2496" t="s">
        <v>806</v>
      </c>
      <c r="H23" s="2496" t="s">
        <v>806</v>
      </c>
      <c r="I23" s="2496" t="s">
        <v>806</v>
      </c>
      <c r="J23" s="2496" t="s">
        <v>806</v>
      </c>
      <c r="K23" s="2496" t="s">
        <v>806</v>
      </c>
      <c r="L23" s="2503" t="s">
        <v>806</v>
      </c>
    </row>
    <row r="24" spans="2:12">
      <c r="B24" s="2487"/>
      <c r="C24" s="2492" t="s">
        <v>806</v>
      </c>
      <c r="D24" s="2496" t="s">
        <v>806</v>
      </c>
      <c r="E24" s="2496" t="s">
        <v>806</v>
      </c>
      <c r="F24" s="2496" t="s">
        <v>806</v>
      </c>
      <c r="G24" s="2496" t="s">
        <v>806</v>
      </c>
      <c r="H24" s="2496" t="s">
        <v>806</v>
      </c>
      <c r="I24" s="2496" t="s">
        <v>806</v>
      </c>
      <c r="J24" s="2496" t="s">
        <v>806</v>
      </c>
      <c r="K24" s="2496" t="s">
        <v>806</v>
      </c>
      <c r="L24" s="2503" t="s">
        <v>806</v>
      </c>
    </row>
    <row r="25" spans="2:12" ht="21.75">
      <c r="B25" s="2488"/>
      <c r="C25" s="2493" t="s">
        <v>806</v>
      </c>
      <c r="D25" s="2497" t="s">
        <v>806</v>
      </c>
      <c r="E25" s="2497" t="s">
        <v>806</v>
      </c>
      <c r="F25" s="2497" t="s">
        <v>806</v>
      </c>
      <c r="G25" s="2497" t="s">
        <v>806</v>
      </c>
      <c r="H25" s="2497" t="s">
        <v>806</v>
      </c>
      <c r="I25" s="2497" t="s">
        <v>806</v>
      </c>
      <c r="J25" s="2497" t="s">
        <v>806</v>
      </c>
      <c r="K25" s="2497" t="s">
        <v>806</v>
      </c>
      <c r="L25" s="2504" t="s">
        <v>806</v>
      </c>
    </row>
    <row r="28" spans="2:12">
      <c r="C28" s="2011" t="s">
        <v>920</v>
      </c>
    </row>
    <row r="29" spans="2:12">
      <c r="C29" s="2011" t="s">
        <v>447</v>
      </c>
    </row>
    <row r="30" spans="2:12">
      <c r="C30" s="2011" t="s">
        <v>994</v>
      </c>
    </row>
    <row r="31" spans="2:12">
      <c r="C31" s="2011" t="s">
        <v>922</v>
      </c>
    </row>
    <row r="32" spans="2:12">
      <c r="C32" s="2011" t="s">
        <v>1008</v>
      </c>
    </row>
    <row r="33" spans="3:3">
      <c r="C33" s="2011" t="s">
        <v>544</v>
      </c>
    </row>
    <row r="34" spans="3:3">
      <c r="C34" s="2011" t="s">
        <v>241</v>
      </c>
    </row>
    <row r="35" spans="3:3">
      <c r="C35" s="2011" t="s">
        <v>346</v>
      </c>
    </row>
    <row r="36" spans="3:3">
      <c r="C36" s="2011" t="s">
        <v>123</v>
      </c>
    </row>
    <row r="37" spans="3:3">
      <c r="C37" s="2011" t="s">
        <v>928</v>
      </c>
    </row>
    <row r="39" spans="3:3">
      <c r="C39" s="2011" t="s">
        <v>201</v>
      </c>
    </row>
    <row r="40" spans="3:3">
      <c r="C40" s="2011" t="s">
        <v>883</v>
      </c>
    </row>
    <row r="41" spans="3:3">
      <c r="C41" s="2011" t="s">
        <v>766</v>
      </c>
    </row>
    <row r="42" spans="3:3">
      <c r="C42" s="2011" t="s">
        <v>930</v>
      </c>
    </row>
    <row r="43" spans="3:3">
      <c r="C43" s="2011" t="s">
        <v>518</v>
      </c>
    </row>
    <row r="44" spans="3:3">
      <c r="C44" s="2011" t="s">
        <v>469</v>
      </c>
    </row>
  </sheetData>
  <mergeCells count="1">
    <mergeCell ref="B13:B25"/>
  </mergeCells>
  <phoneticPr fontId="6"/>
  <pageMargins left="0.70866141732283472" right="0.70866141732283472" top="0.74803149606299213" bottom="0.74803149606299213" header="0.31496062992125984" footer="0.31496062992125984"/>
  <pageSetup paperSize="9" scale="28" fitToWidth="1" fitToHeight="1" orientation="landscape"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1:BU74"/>
  <sheetViews>
    <sheetView showGridLines="0" zoomScaleSheetLayoutView="100" workbookViewId="0"/>
  </sheetViews>
  <sheetFormatPr defaultColWidth="4.3984375" defaultRowHeight="20.25" customHeight="1"/>
  <cols>
    <col min="1" max="1" width="1.59765625" style="1732" customWidth="1"/>
    <col min="2" max="5" width="5.69921875" style="1732" customWidth="1"/>
    <col min="6" max="6" width="16.5" style="1732" hidden="1" customWidth="1"/>
    <col min="7" max="58" width="5.59765625" style="1732" customWidth="1"/>
    <col min="59" max="16384" width="4.3984375" style="1732"/>
  </cols>
  <sheetData>
    <row r="1" spans="2:64" s="1733" customFormat="1" ht="20.25" customHeight="1">
      <c r="C1" s="1746" t="s">
        <v>663</v>
      </c>
      <c r="D1" s="1746"/>
      <c r="E1" s="1746"/>
      <c r="F1" s="1746"/>
      <c r="G1" s="1746"/>
      <c r="H1" s="1794" t="s">
        <v>755</v>
      </c>
      <c r="J1" s="1794"/>
      <c r="L1" s="1746"/>
      <c r="M1" s="1746"/>
      <c r="N1" s="1746"/>
      <c r="O1" s="1746"/>
      <c r="P1" s="1746"/>
      <c r="Q1" s="1746"/>
      <c r="R1" s="1746"/>
      <c r="AM1" s="2212"/>
      <c r="AN1" s="1828"/>
      <c r="AO1" s="1828" t="s">
        <v>56</v>
      </c>
      <c r="AP1" s="2216" t="s">
        <v>1222</v>
      </c>
      <c r="AQ1" s="2217"/>
      <c r="AR1" s="2217"/>
      <c r="AS1" s="2217"/>
      <c r="AT1" s="2217"/>
      <c r="AU1" s="2217"/>
      <c r="AV1" s="2217"/>
      <c r="AW1" s="2217"/>
      <c r="AX1" s="2217"/>
      <c r="AY1" s="2217"/>
      <c r="AZ1" s="2217"/>
      <c r="BA1" s="2217"/>
      <c r="BB1" s="2217"/>
      <c r="BC1" s="2217"/>
      <c r="BD1" s="2217"/>
      <c r="BE1" s="2217"/>
      <c r="BF1" s="1828" t="s">
        <v>156</v>
      </c>
    </row>
    <row r="2" spans="2:64" s="1733" customFormat="1" ht="20.25" customHeight="1">
      <c r="C2" s="1746"/>
      <c r="D2" s="1746"/>
      <c r="E2" s="1746"/>
      <c r="F2" s="1746"/>
      <c r="G2" s="1746"/>
      <c r="J2" s="1794"/>
      <c r="L2" s="1746"/>
      <c r="M2" s="1746"/>
      <c r="N2" s="1746"/>
      <c r="O2" s="1746"/>
      <c r="P2" s="1746"/>
      <c r="Q2" s="1746"/>
      <c r="R2" s="1746"/>
      <c r="Y2" s="1828" t="s">
        <v>780</v>
      </c>
      <c r="Z2" s="1904">
        <v>6</v>
      </c>
      <c r="AA2" s="1904"/>
      <c r="AB2" s="1828" t="s">
        <v>679</v>
      </c>
      <c r="AC2" s="1920">
        <f>IF(Z2=0,"",YEAR(DATE(2018+Z2,1,1)))</f>
        <v>2024</v>
      </c>
      <c r="AD2" s="1920"/>
      <c r="AE2" s="1923" t="s">
        <v>592</v>
      </c>
      <c r="AF2" s="1923" t="s">
        <v>785</v>
      </c>
      <c r="AG2" s="1904">
        <v>4</v>
      </c>
      <c r="AH2" s="1904"/>
      <c r="AI2" s="1923" t="s">
        <v>313</v>
      </c>
      <c r="AM2" s="2212"/>
      <c r="AN2" s="1828"/>
      <c r="AO2" s="1828" t="s">
        <v>338</v>
      </c>
      <c r="AP2" s="1904" t="s">
        <v>973</v>
      </c>
      <c r="AQ2" s="1904"/>
      <c r="AR2" s="1904"/>
      <c r="AS2" s="1904"/>
      <c r="AT2" s="1904"/>
      <c r="AU2" s="1904"/>
      <c r="AV2" s="1904"/>
      <c r="AW2" s="1904"/>
      <c r="AX2" s="1904"/>
      <c r="AY2" s="1904"/>
      <c r="AZ2" s="1904"/>
      <c r="BA2" s="1904"/>
      <c r="BB2" s="1904"/>
      <c r="BC2" s="1904"/>
      <c r="BD2" s="1904"/>
      <c r="BE2" s="1904"/>
      <c r="BF2" s="1828" t="s">
        <v>156</v>
      </c>
    </row>
    <row r="3" spans="2:64" s="1734" customFormat="1" ht="20.25" customHeight="1">
      <c r="B3" s="1735"/>
      <c r="C3" s="1735"/>
      <c r="D3" s="1735"/>
      <c r="E3" s="1735"/>
      <c r="F3" s="1735"/>
      <c r="G3" s="1795"/>
      <c r="H3" s="1735"/>
      <c r="I3" s="1735"/>
      <c r="J3" s="1795"/>
      <c r="K3" s="1735"/>
      <c r="L3" s="1829"/>
      <c r="M3" s="1829"/>
      <c r="N3" s="1829"/>
      <c r="O3" s="1829"/>
      <c r="P3" s="1829"/>
      <c r="Q3" s="1829"/>
      <c r="R3" s="1829"/>
      <c r="S3" s="1735"/>
      <c r="T3" s="1735"/>
      <c r="U3" s="1735"/>
      <c r="V3" s="1735"/>
      <c r="W3" s="1735"/>
      <c r="X3" s="1735"/>
      <c r="Y3" s="1735"/>
      <c r="Z3" s="1906"/>
      <c r="AA3" s="1906"/>
      <c r="AB3" s="1919"/>
      <c r="AC3" s="1922"/>
      <c r="AD3" s="1919"/>
      <c r="AE3" s="1735"/>
      <c r="AF3" s="1735"/>
      <c r="AG3" s="1735"/>
      <c r="AH3" s="1735"/>
      <c r="AI3" s="1735"/>
      <c r="AJ3" s="1735"/>
      <c r="AK3" s="1735"/>
      <c r="AL3" s="1735"/>
      <c r="AM3" s="1735"/>
      <c r="AN3" s="1735"/>
      <c r="AO3" s="1735"/>
      <c r="AP3" s="1735"/>
      <c r="AQ3" s="1735"/>
      <c r="AR3" s="1735"/>
      <c r="AS3" s="1735"/>
      <c r="AT3" s="1735"/>
      <c r="BA3" s="1955" t="s">
        <v>794</v>
      </c>
      <c r="BB3" s="1964" t="s">
        <v>796</v>
      </c>
      <c r="BC3" s="1968"/>
      <c r="BD3" s="1968"/>
      <c r="BE3" s="1980"/>
      <c r="BF3" s="1828"/>
    </row>
    <row r="4" spans="2:64" s="1734" customFormat="1" ht="21">
      <c r="B4" s="1735"/>
      <c r="C4" s="1735"/>
      <c r="D4" s="1735"/>
      <c r="E4" s="1735"/>
      <c r="F4" s="1735"/>
      <c r="G4" s="1795"/>
      <c r="H4" s="1735"/>
      <c r="I4" s="1735"/>
      <c r="J4" s="1795"/>
      <c r="K4" s="1735"/>
      <c r="L4" s="1829"/>
      <c r="M4" s="1829"/>
      <c r="N4" s="1829"/>
      <c r="O4" s="1829"/>
      <c r="P4" s="1829"/>
      <c r="Q4" s="1829"/>
      <c r="R4" s="1829"/>
      <c r="S4" s="1735"/>
      <c r="T4" s="1735"/>
      <c r="U4" s="1735"/>
      <c r="V4" s="1735"/>
      <c r="W4" s="1735"/>
      <c r="X4" s="1735"/>
      <c r="Y4" s="1735"/>
      <c r="Z4" s="1907"/>
      <c r="AA4" s="1907"/>
      <c r="AB4" s="1735"/>
      <c r="AC4" s="1735"/>
      <c r="AD4" s="1735"/>
      <c r="AE4" s="1735"/>
      <c r="AF4" s="1735"/>
      <c r="AG4" s="1924"/>
      <c r="AH4" s="1924"/>
      <c r="AI4" s="1924"/>
      <c r="AJ4" s="1924"/>
      <c r="AK4" s="1924"/>
      <c r="AL4" s="1924"/>
      <c r="AM4" s="1924"/>
      <c r="AN4" s="1924"/>
      <c r="AO4" s="1924"/>
      <c r="AP4" s="1924"/>
      <c r="AQ4" s="1924"/>
      <c r="AR4" s="1924"/>
      <c r="AS4" s="1924"/>
      <c r="AT4" s="1924"/>
      <c r="AU4" s="1733"/>
      <c r="AV4" s="1733"/>
      <c r="AW4" s="1733"/>
      <c r="AX4" s="1733"/>
      <c r="AY4" s="1733"/>
      <c r="AZ4" s="1733"/>
      <c r="BA4" s="1955" t="s">
        <v>795</v>
      </c>
      <c r="BB4" s="1964" t="s">
        <v>797</v>
      </c>
      <c r="BC4" s="1968"/>
      <c r="BD4" s="1968"/>
      <c r="BE4" s="1980"/>
      <c r="BF4" s="1981"/>
    </row>
    <row r="5" spans="2:64" s="1734" customFormat="1" ht="6.75" customHeight="1">
      <c r="B5" s="1735"/>
      <c r="C5" s="2071"/>
      <c r="D5" s="2071"/>
      <c r="E5" s="2071"/>
      <c r="F5" s="2071"/>
      <c r="G5" s="1736"/>
      <c r="H5" s="2071"/>
      <c r="I5" s="2071"/>
      <c r="J5" s="1736"/>
      <c r="K5" s="2071"/>
      <c r="L5" s="1926"/>
      <c r="M5" s="1926"/>
      <c r="N5" s="1926"/>
      <c r="O5" s="1926"/>
      <c r="P5" s="1926"/>
      <c r="Q5" s="1926"/>
      <c r="R5" s="1926"/>
      <c r="S5" s="2071"/>
      <c r="T5" s="2071"/>
      <c r="U5" s="2071"/>
      <c r="V5" s="2071"/>
      <c r="W5" s="2071"/>
      <c r="X5" s="2071"/>
      <c r="Y5" s="2071"/>
      <c r="Z5" s="1748"/>
      <c r="AA5" s="1748"/>
      <c r="AB5" s="2071"/>
      <c r="AC5" s="2071"/>
      <c r="AD5" s="2071"/>
      <c r="AE5" s="2071"/>
      <c r="AF5" s="1735"/>
      <c r="AG5" s="1924"/>
      <c r="AH5" s="1924"/>
      <c r="AI5" s="1924"/>
      <c r="AJ5" s="1924"/>
      <c r="AK5" s="1924"/>
      <c r="AL5" s="1924"/>
      <c r="AM5" s="1924"/>
      <c r="AN5" s="1924"/>
      <c r="AO5" s="1924"/>
      <c r="AP5" s="1924"/>
      <c r="AQ5" s="1924"/>
      <c r="AR5" s="1924"/>
      <c r="AS5" s="1924"/>
      <c r="AT5" s="1924"/>
      <c r="AU5" s="1733"/>
      <c r="AV5" s="1733"/>
      <c r="AW5" s="1733"/>
      <c r="AX5" s="1733"/>
      <c r="AY5" s="1733"/>
      <c r="AZ5" s="1733"/>
      <c r="BA5" s="1733"/>
      <c r="BB5" s="1733"/>
      <c r="BC5" s="1733"/>
      <c r="BD5" s="1733"/>
      <c r="BE5" s="1981"/>
      <c r="BF5" s="1981"/>
    </row>
    <row r="6" spans="2:64" s="1734" customFormat="1" ht="20.25" customHeight="1">
      <c r="B6" s="1735"/>
      <c r="C6" s="2071"/>
      <c r="D6" s="2071"/>
      <c r="E6" s="2071"/>
      <c r="F6" s="2071"/>
      <c r="G6" s="1736"/>
      <c r="H6" s="2071"/>
      <c r="I6" s="2071"/>
      <c r="J6" s="1736"/>
      <c r="K6" s="2071"/>
      <c r="L6" s="1926"/>
      <c r="M6" s="1926"/>
      <c r="N6" s="1926"/>
      <c r="O6" s="1926"/>
      <c r="P6" s="1926"/>
      <c r="Q6" s="1926"/>
      <c r="R6" s="1926"/>
      <c r="S6" s="2071"/>
      <c r="T6" s="2071"/>
      <c r="U6" s="2071"/>
      <c r="V6" s="2071"/>
      <c r="W6" s="2071"/>
      <c r="X6" s="2071"/>
      <c r="Y6" s="2071"/>
      <c r="Z6" s="1748"/>
      <c r="AA6" s="1748"/>
      <c r="AB6" s="2071"/>
      <c r="AC6" s="2071"/>
      <c r="AD6" s="2071"/>
      <c r="AE6" s="2071"/>
      <c r="AF6" s="1735"/>
      <c r="AG6" s="1924"/>
      <c r="AH6" s="1924"/>
      <c r="AI6" s="1924"/>
      <c r="AJ6" s="1924"/>
      <c r="AK6" s="1924"/>
      <c r="AL6" s="1924" t="s">
        <v>968</v>
      </c>
      <c r="AM6" s="1924"/>
      <c r="AN6" s="1924"/>
      <c r="AO6" s="1924"/>
      <c r="AP6" s="1924"/>
      <c r="AQ6" s="1924"/>
      <c r="AR6" s="1924"/>
      <c r="AS6" s="1924"/>
      <c r="AT6" s="1932"/>
      <c r="AU6" s="1932"/>
      <c r="AV6" s="2219"/>
      <c r="AW6" s="1924"/>
      <c r="AX6" s="1936">
        <v>40</v>
      </c>
      <c r="AY6" s="1938"/>
      <c r="AZ6" s="2219" t="s">
        <v>140</v>
      </c>
      <c r="BA6" s="1924"/>
      <c r="BB6" s="1936">
        <v>160</v>
      </c>
      <c r="BC6" s="1938"/>
      <c r="BD6" s="2219" t="s">
        <v>93</v>
      </c>
      <c r="BE6" s="1924"/>
      <c r="BF6" s="1981"/>
    </row>
    <row r="7" spans="2:64" s="1734" customFormat="1" ht="6.75" customHeight="1">
      <c r="B7" s="1735"/>
      <c r="C7" s="2071"/>
      <c r="D7" s="2071"/>
      <c r="E7" s="2071"/>
      <c r="F7" s="2071"/>
      <c r="G7" s="1736"/>
      <c r="H7" s="2071"/>
      <c r="I7" s="2071"/>
      <c r="J7" s="1736"/>
      <c r="K7" s="2071"/>
      <c r="L7" s="1926"/>
      <c r="M7" s="1926"/>
      <c r="N7" s="1926"/>
      <c r="O7" s="1926"/>
      <c r="P7" s="1926"/>
      <c r="Q7" s="1926"/>
      <c r="R7" s="1926"/>
      <c r="S7" s="2071"/>
      <c r="T7" s="2071"/>
      <c r="U7" s="2071"/>
      <c r="V7" s="2071"/>
      <c r="W7" s="2071"/>
      <c r="X7" s="2071"/>
      <c r="Y7" s="2071"/>
      <c r="Z7" s="1748"/>
      <c r="AA7" s="1748"/>
      <c r="AB7" s="2071"/>
      <c r="AC7" s="2071"/>
      <c r="AD7" s="2071"/>
      <c r="AE7" s="2071"/>
      <c r="AF7" s="1735"/>
      <c r="AG7" s="1924"/>
      <c r="AH7" s="1924"/>
      <c r="AI7" s="1924"/>
      <c r="AJ7" s="1924"/>
      <c r="AK7" s="1924"/>
      <c r="AL7" s="1924"/>
      <c r="AM7" s="1924"/>
      <c r="AN7" s="1924"/>
      <c r="AO7" s="1924"/>
      <c r="AP7" s="1924"/>
      <c r="AQ7" s="1924"/>
      <c r="AR7" s="1924"/>
      <c r="AS7" s="1924"/>
      <c r="AT7" s="1924"/>
      <c r="AU7" s="1733"/>
      <c r="AV7" s="1733"/>
      <c r="AW7" s="1733"/>
      <c r="AX7" s="1733"/>
      <c r="AY7" s="1733"/>
      <c r="AZ7" s="1733"/>
      <c r="BA7" s="1733"/>
      <c r="BB7" s="1733"/>
      <c r="BC7" s="1733"/>
      <c r="BD7" s="1733"/>
      <c r="BE7" s="1981"/>
      <c r="BF7" s="1981"/>
    </row>
    <row r="8" spans="2:64" s="1734" customFormat="1" ht="20.25" customHeight="1">
      <c r="B8" s="1749"/>
      <c r="C8" s="1749"/>
      <c r="D8" s="1749"/>
      <c r="E8" s="1749"/>
      <c r="F8" s="1749"/>
      <c r="G8" s="1796"/>
      <c r="H8" s="1796"/>
      <c r="I8" s="1796"/>
      <c r="J8" s="1749"/>
      <c r="K8" s="1749"/>
      <c r="L8" s="1796"/>
      <c r="M8" s="1796"/>
      <c r="N8" s="1796"/>
      <c r="O8" s="1749"/>
      <c r="P8" s="1796"/>
      <c r="Q8" s="1796"/>
      <c r="R8" s="1796"/>
      <c r="S8" s="2179"/>
      <c r="T8" s="2188"/>
      <c r="U8" s="2188"/>
      <c r="V8" s="1737"/>
      <c r="W8" s="1735"/>
      <c r="X8" s="1735"/>
      <c r="Y8" s="1735"/>
      <c r="Z8" s="1748"/>
      <c r="AA8" s="1928"/>
      <c r="AB8" s="1736"/>
      <c r="AC8" s="1748"/>
      <c r="AD8" s="1748"/>
      <c r="AE8" s="1748"/>
      <c r="AF8" s="2209"/>
      <c r="AG8" s="1925"/>
      <c r="AH8" s="1925"/>
      <c r="AI8" s="1925"/>
      <c r="AJ8" s="1747"/>
      <c r="AK8" s="1926"/>
      <c r="AL8" s="1928"/>
      <c r="AM8" s="1928"/>
      <c r="AN8" s="1736"/>
      <c r="AO8" s="1932"/>
      <c r="AP8" s="1932"/>
      <c r="AQ8" s="1932"/>
      <c r="AR8" s="1935"/>
      <c r="AS8" s="1935"/>
      <c r="AT8" s="1924"/>
      <c r="AU8" s="2221"/>
      <c r="AV8" s="2221"/>
      <c r="AW8" s="2231"/>
      <c r="AX8" s="1733"/>
      <c r="AY8" s="1733" t="s">
        <v>623</v>
      </c>
      <c r="AZ8" s="1733"/>
      <c r="BA8" s="1733"/>
      <c r="BB8" s="2281">
        <f>DAY(EOMONTH(DATE(AC2,AG2,1),0))</f>
        <v>30</v>
      </c>
      <c r="BC8" s="2292"/>
      <c r="BD8" s="1733" t="s">
        <v>798</v>
      </c>
      <c r="BE8" s="1733"/>
      <c r="BF8" s="1733"/>
      <c r="BJ8" s="1828"/>
      <c r="BK8" s="1828"/>
      <c r="BL8" s="1828"/>
    </row>
    <row r="9" spans="2:64" s="1734" customFormat="1" ht="6" customHeight="1">
      <c r="B9" s="2056"/>
      <c r="C9" s="2056"/>
      <c r="D9" s="2056"/>
      <c r="E9" s="2056"/>
      <c r="F9" s="2056"/>
      <c r="G9" s="1749"/>
      <c r="H9" s="1796"/>
      <c r="I9" s="1932"/>
      <c r="J9" s="1932"/>
      <c r="K9" s="2056"/>
      <c r="L9" s="1749"/>
      <c r="M9" s="1796"/>
      <c r="N9" s="1932"/>
      <c r="O9" s="1932"/>
      <c r="P9" s="1749"/>
      <c r="Q9" s="1932"/>
      <c r="R9" s="2056"/>
      <c r="S9" s="1932"/>
      <c r="T9" s="1932"/>
      <c r="U9" s="1932"/>
      <c r="V9" s="1932"/>
      <c r="W9" s="1735"/>
      <c r="X9" s="1735"/>
      <c r="Y9" s="1735"/>
      <c r="Z9" s="2071"/>
      <c r="AA9" s="1747"/>
      <c r="AB9" s="1747"/>
      <c r="AC9" s="2071"/>
      <c r="AD9" s="2071"/>
      <c r="AE9" s="2071"/>
      <c r="AF9" s="2210"/>
      <c r="AG9" s="1748"/>
      <c r="AH9" s="1747"/>
      <c r="AI9" s="2071"/>
      <c r="AJ9" s="1925"/>
      <c r="AK9" s="1747"/>
      <c r="AL9" s="1747"/>
      <c r="AM9" s="1747"/>
      <c r="AN9" s="1747"/>
      <c r="AO9" s="2071"/>
      <c r="AP9" s="1924"/>
      <c r="AQ9" s="2218"/>
      <c r="AR9" s="2218"/>
      <c r="AS9" s="2218"/>
      <c r="AT9" s="1924"/>
      <c r="AU9" s="1733"/>
      <c r="AV9" s="1733"/>
      <c r="AW9" s="1733"/>
      <c r="AX9" s="1733"/>
      <c r="AY9" s="1733"/>
      <c r="AZ9" s="1733"/>
      <c r="BA9" s="1733"/>
      <c r="BB9" s="1733"/>
      <c r="BC9" s="1733"/>
      <c r="BD9" s="1733"/>
      <c r="BE9" s="1733"/>
      <c r="BF9" s="1733"/>
      <c r="BJ9" s="1828"/>
      <c r="BK9" s="1828"/>
      <c r="BL9" s="1828"/>
    </row>
    <row r="10" spans="2:64" s="1734" customFormat="1" ht="21">
      <c r="B10" s="1749"/>
      <c r="C10" s="1749"/>
      <c r="D10" s="1749"/>
      <c r="E10" s="1749"/>
      <c r="F10" s="1749"/>
      <c r="G10" s="1796"/>
      <c r="H10" s="1796"/>
      <c r="I10" s="1796"/>
      <c r="J10" s="1749"/>
      <c r="K10" s="1749"/>
      <c r="L10" s="1796"/>
      <c r="M10" s="1796"/>
      <c r="N10" s="1796"/>
      <c r="O10" s="1749"/>
      <c r="P10" s="1796"/>
      <c r="Q10" s="1796"/>
      <c r="R10" s="1796"/>
      <c r="S10" s="2179"/>
      <c r="T10" s="2188"/>
      <c r="U10" s="2188"/>
      <c r="V10" s="1737"/>
      <c r="W10" s="1735"/>
      <c r="X10" s="1735"/>
      <c r="Y10" s="1735"/>
      <c r="Z10" s="1748"/>
      <c r="AA10" s="1928"/>
      <c r="AB10" s="1736"/>
      <c r="AC10" s="1748"/>
      <c r="AD10" s="1748"/>
      <c r="AE10" s="1748"/>
      <c r="AF10" s="2210"/>
      <c r="AG10" s="1925"/>
      <c r="AH10" s="1925"/>
      <c r="AI10" s="1925"/>
      <c r="AJ10" s="1747"/>
      <c r="AK10" s="1926"/>
      <c r="AL10" s="1928"/>
      <c r="AM10" s="1924"/>
      <c r="AN10" s="1924"/>
      <c r="AO10" s="2213"/>
      <c r="AP10" s="2213"/>
      <c r="AQ10" s="2213"/>
      <c r="AR10" s="2219"/>
      <c r="AS10" s="2218"/>
      <c r="AT10" s="2218"/>
      <c r="AU10" s="2222"/>
      <c r="AV10" s="2226"/>
      <c r="AW10" s="2226"/>
      <c r="AX10" s="2236"/>
      <c r="AY10" s="2236"/>
      <c r="AZ10" s="1981" t="s">
        <v>862</v>
      </c>
      <c r="BA10" s="2226"/>
      <c r="BB10" s="1936">
        <v>1</v>
      </c>
      <c r="BC10" s="2293"/>
      <c r="BD10" s="1938"/>
      <c r="BE10" s="2300" t="s">
        <v>434</v>
      </c>
      <c r="BF10" s="1733"/>
      <c r="BJ10" s="1828"/>
      <c r="BK10" s="1828"/>
      <c r="BL10" s="1828"/>
    </row>
    <row r="11" spans="2:64" s="1734" customFormat="1" ht="6" customHeight="1">
      <c r="B11" s="2056"/>
      <c r="C11" s="2056"/>
      <c r="D11" s="2056"/>
      <c r="E11" s="2056"/>
      <c r="F11" s="2093"/>
      <c r="G11" s="2056"/>
      <c r="H11" s="2056"/>
      <c r="I11" s="2056"/>
      <c r="J11" s="2056"/>
      <c r="K11" s="1749"/>
      <c r="L11" s="1796"/>
      <c r="M11" s="1932"/>
      <c r="N11" s="1932"/>
      <c r="O11" s="1749"/>
      <c r="P11" s="1932"/>
      <c r="Q11" s="2056"/>
      <c r="R11" s="1932"/>
      <c r="S11" s="1932"/>
      <c r="T11" s="1932"/>
      <c r="U11" s="1932"/>
      <c r="V11" s="2093"/>
      <c r="W11" s="1735"/>
      <c r="X11" s="1735"/>
      <c r="Y11" s="1735"/>
      <c r="Z11" s="2071"/>
      <c r="AA11" s="1747"/>
      <c r="AB11" s="1747"/>
      <c r="AC11" s="2071"/>
      <c r="AD11" s="2071"/>
      <c r="AE11" s="2071"/>
      <c r="AF11" s="2210"/>
      <c r="AG11" s="1748"/>
      <c r="AH11" s="1925"/>
      <c r="AI11" s="1747"/>
      <c r="AJ11" s="1925"/>
      <c r="AK11" s="1747"/>
      <c r="AL11" s="1747"/>
      <c r="AM11" s="1747"/>
      <c r="AN11" s="1747"/>
      <c r="AO11" s="2056"/>
      <c r="AP11" s="2056"/>
      <c r="AQ11" s="1749"/>
      <c r="AR11" s="2220"/>
      <c r="AS11" s="2218"/>
      <c r="AT11" s="2218"/>
      <c r="AU11" s="2222"/>
      <c r="AV11" s="2226"/>
      <c r="AW11" s="2226"/>
      <c r="AX11" s="2236"/>
      <c r="AY11" s="2236"/>
      <c r="AZ11" s="2226"/>
      <c r="BA11" s="2226"/>
      <c r="BB11" s="2237"/>
      <c r="BC11" s="2237"/>
      <c r="BD11" s="2237"/>
      <c r="BE11" s="2300"/>
      <c r="BF11" s="1733"/>
      <c r="BJ11" s="1828"/>
      <c r="BK11" s="1828"/>
      <c r="BL11" s="1828"/>
    </row>
    <row r="12" spans="2:64" s="1734" customFormat="1" ht="20.25" customHeight="1">
      <c r="B12" s="2057"/>
      <c r="C12" s="2057"/>
      <c r="D12" s="2057"/>
      <c r="E12" s="2057"/>
      <c r="F12" s="2057"/>
      <c r="G12" s="2057"/>
      <c r="H12" s="2057"/>
      <c r="I12" s="2057"/>
      <c r="J12" s="2057"/>
      <c r="K12" s="2057"/>
      <c r="L12" s="2057"/>
      <c r="M12" s="2057"/>
      <c r="N12" s="2057"/>
      <c r="O12" s="2057"/>
      <c r="P12" s="2057"/>
      <c r="Q12" s="2057"/>
      <c r="R12" s="2057"/>
      <c r="S12" s="2057"/>
      <c r="T12" s="2057"/>
      <c r="U12" s="2057"/>
      <c r="V12" s="2057"/>
      <c r="W12" s="1735"/>
      <c r="X12" s="1735"/>
      <c r="Y12" s="1735"/>
      <c r="Z12" s="1749"/>
      <c r="AA12" s="2207"/>
      <c r="AB12" s="2207"/>
      <c r="AC12" s="1749"/>
      <c r="AD12" s="1748"/>
      <c r="AE12" s="1748"/>
      <c r="AF12" s="2209"/>
      <c r="AG12" s="1736"/>
      <c r="AH12" s="1925"/>
      <c r="AI12" s="1747"/>
      <c r="AJ12" s="1925"/>
      <c r="AK12" s="1747"/>
      <c r="AL12" s="1747"/>
      <c r="AM12" s="1747"/>
      <c r="AN12" s="1747"/>
      <c r="AO12" s="2214"/>
      <c r="AP12" s="2214"/>
      <c r="AQ12" s="2214"/>
      <c r="AR12" s="2219"/>
      <c r="AS12" s="2218"/>
      <c r="AT12" s="2218"/>
      <c r="AU12" s="2222"/>
      <c r="AV12" s="2226"/>
      <c r="AW12" s="2226"/>
      <c r="AX12" s="2236"/>
      <c r="AY12" s="2236"/>
      <c r="AZ12" s="2226"/>
      <c r="BA12" s="2226"/>
      <c r="BB12" s="1936">
        <v>1</v>
      </c>
      <c r="BC12" s="2293"/>
      <c r="BD12" s="1938"/>
      <c r="BE12" s="2301" t="s">
        <v>506</v>
      </c>
      <c r="BF12" s="1733"/>
      <c r="BJ12" s="1828"/>
      <c r="BK12" s="1828"/>
      <c r="BL12" s="1828"/>
    </row>
    <row r="13" spans="2:64" s="1734" customFormat="1" ht="6.75" customHeight="1">
      <c r="B13" s="2057"/>
      <c r="C13" s="2057"/>
      <c r="D13" s="2057"/>
      <c r="E13" s="2057"/>
      <c r="F13" s="2057"/>
      <c r="G13" s="2057"/>
      <c r="H13" s="2057"/>
      <c r="I13" s="2057"/>
      <c r="J13" s="2057"/>
      <c r="K13" s="2057"/>
      <c r="L13" s="2057"/>
      <c r="M13" s="2057"/>
      <c r="N13" s="2057"/>
      <c r="O13" s="2057"/>
      <c r="P13" s="2057"/>
      <c r="Q13" s="2057"/>
      <c r="R13" s="2057"/>
      <c r="S13" s="2057"/>
      <c r="T13" s="2057"/>
      <c r="U13" s="2057"/>
      <c r="V13" s="2057"/>
      <c r="W13" s="1735"/>
      <c r="X13" s="1735"/>
      <c r="Y13" s="1735"/>
      <c r="Z13" s="1796"/>
      <c r="AA13" s="2208"/>
      <c r="AB13" s="2208"/>
      <c r="AC13" s="1796"/>
      <c r="AD13" s="1925"/>
      <c r="AE13" s="1925"/>
      <c r="AF13" s="2210"/>
      <c r="AG13" s="1924"/>
      <c r="AH13" s="1924"/>
      <c r="AI13" s="1924"/>
      <c r="AJ13" s="1924"/>
      <c r="AK13" s="1924"/>
      <c r="AL13" s="1924"/>
      <c r="AM13" s="1924"/>
      <c r="AN13" s="1924"/>
      <c r="AO13" s="2056"/>
      <c r="AP13" s="2056"/>
      <c r="AQ13" s="2056"/>
      <c r="AR13" s="1924"/>
      <c r="AS13" s="2218"/>
      <c r="AT13" s="2218"/>
      <c r="AU13" s="2222"/>
      <c r="AV13" s="2226"/>
      <c r="AW13" s="2226"/>
      <c r="AX13" s="2236"/>
      <c r="AY13" s="2236"/>
      <c r="AZ13" s="2226"/>
      <c r="BA13" s="2226"/>
      <c r="BB13" s="2237"/>
      <c r="BC13" s="2237"/>
      <c r="BD13" s="2237"/>
      <c r="BE13" s="2300"/>
      <c r="BF13" s="1733"/>
      <c r="BJ13" s="1828"/>
      <c r="BK13" s="1828"/>
      <c r="BL13" s="1828"/>
    </row>
    <row r="14" spans="2:64" s="1734" customFormat="1" ht="21">
      <c r="B14" s="2057"/>
      <c r="C14" s="2057"/>
      <c r="D14" s="2057"/>
      <c r="E14" s="2057"/>
      <c r="F14" s="2057"/>
      <c r="G14" s="2057"/>
      <c r="H14" s="2057"/>
      <c r="I14" s="2057"/>
      <c r="J14" s="2057"/>
      <c r="K14" s="2057"/>
      <c r="L14" s="2057"/>
      <c r="M14" s="2057"/>
      <c r="N14" s="2057"/>
      <c r="O14" s="2057"/>
      <c r="P14" s="2057"/>
      <c r="Q14" s="2057"/>
      <c r="R14" s="2057"/>
      <c r="S14" s="2057"/>
      <c r="T14" s="2057"/>
      <c r="U14" s="2057"/>
      <c r="V14" s="2057"/>
      <c r="W14" s="1735"/>
      <c r="X14" s="1735"/>
      <c r="Y14" s="1735"/>
      <c r="Z14" s="1749"/>
      <c r="AA14" s="2207"/>
      <c r="AB14" s="2207"/>
      <c r="AC14" s="1749"/>
      <c r="AD14" s="1748"/>
      <c r="AE14" s="1748"/>
      <c r="AF14" s="2210"/>
      <c r="AG14" s="1924"/>
      <c r="AH14" s="1924"/>
      <c r="AI14" s="1924"/>
      <c r="AJ14" s="1924"/>
      <c r="AK14" s="1924"/>
      <c r="AL14" s="1924"/>
      <c r="AM14" s="1924"/>
      <c r="AN14" s="1924"/>
      <c r="AO14" s="1932"/>
      <c r="AP14" s="1932"/>
      <c r="AQ14" s="1932"/>
      <c r="AR14" s="1924"/>
      <c r="AS14" s="2218"/>
      <c r="AT14" s="1982" t="s">
        <v>974</v>
      </c>
      <c r="AU14" s="2223"/>
      <c r="AV14" s="2227"/>
      <c r="AW14" s="2232"/>
      <c r="AX14" s="2237" t="s">
        <v>363</v>
      </c>
      <c r="AY14" s="2223"/>
      <c r="AZ14" s="2227"/>
      <c r="BA14" s="2232"/>
      <c r="BB14" s="2282" t="s">
        <v>483</v>
      </c>
      <c r="BC14" s="2294">
        <f>(AY14-AU14)*24</f>
        <v>0</v>
      </c>
      <c r="BD14" s="2299"/>
      <c r="BE14" s="2302" t="s">
        <v>977</v>
      </c>
      <c r="BF14" s="2237"/>
      <c r="BJ14" s="1828"/>
      <c r="BK14" s="1828"/>
      <c r="BL14" s="1828"/>
    </row>
    <row r="15" spans="2:64" s="1734" customFormat="1" ht="6.75" customHeight="1">
      <c r="B15" s="1735"/>
      <c r="C15" s="1935"/>
      <c r="D15" s="1935"/>
      <c r="E15" s="1935"/>
      <c r="F15" s="1935"/>
      <c r="G15" s="2071"/>
      <c r="H15" s="2071"/>
      <c r="I15" s="1926"/>
      <c r="J15" s="1748"/>
      <c r="K15" s="1925"/>
      <c r="L15" s="1747"/>
      <c r="M15" s="1747"/>
      <c r="N15" s="1748"/>
      <c r="O15" s="1747"/>
      <c r="P15" s="2071"/>
      <c r="Q15" s="1925"/>
      <c r="R15" s="1747"/>
      <c r="S15" s="1747"/>
      <c r="T15" s="1747"/>
      <c r="U15" s="1747"/>
      <c r="V15" s="2071"/>
      <c r="W15" s="1926"/>
      <c r="X15" s="1748"/>
      <c r="Y15" s="1748"/>
      <c r="Z15" s="1736"/>
      <c r="AA15" s="1748"/>
      <c r="AB15" s="1926"/>
      <c r="AC15" s="1748"/>
      <c r="AD15" s="1925"/>
      <c r="AE15" s="1747"/>
      <c r="AF15" s="2210"/>
      <c r="AG15" s="2209"/>
      <c r="AH15" s="2211"/>
      <c r="AI15" s="2210"/>
      <c r="AJ15" s="2211"/>
      <c r="AK15" s="2210"/>
      <c r="AL15" s="2210"/>
      <c r="AM15" s="2210"/>
      <c r="AN15" s="2210"/>
      <c r="AO15" s="2215"/>
      <c r="AP15" s="1735"/>
      <c r="AQ15" s="1907"/>
      <c r="AR15" s="1907"/>
      <c r="AS15" s="1907"/>
      <c r="AT15" s="1907"/>
      <c r="AU15" s="1920"/>
      <c r="AV15" s="2228"/>
      <c r="AW15" s="2228"/>
      <c r="AX15" s="2238"/>
      <c r="AY15" s="2238"/>
      <c r="AZ15" s="2228"/>
      <c r="BA15" s="2228"/>
      <c r="BB15" s="2283"/>
      <c r="BC15" s="2283"/>
      <c r="BD15" s="2283"/>
      <c r="BE15" s="2303"/>
      <c r="BJ15" s="1828"/>
      <c r="BK15" s="1828"/>
      <c r="BL15" s="1828"/>
    </row>
    <row r="16" spans="2:64" ht="8.4" customHeight="1">
      <c r="B16" s="1738"/>
      <c r="C16" s="1750"/>
      <c r="D16" s="1750"/>
      <c r="E16" s="1750"/>
      <c r="F16" s="1750"/>
      <c r="G16" s="1750"/>
      <c r="H16" s="1738"/>
      <c r="I16" s="1738"/>
      <c r="J16" s="1738"/>
      <c r="K16" s="1738"/>
      <c r="L16" s="1738"/>
      <c r="M16" s="1738"/>
      <c r="N16" s="1738"/>
      <c r="O16" s="1738"/>
      <c r="P16" s="1738"/>
      <c r="Q16" s="1738"/>
      <c r="R16" s="1738"/>
      <c r="S16" s="1738"/>
      <c r="T16" s="1738"/>
      <c r="U16" s="1738"/>
      <c r="V16" s="1738"/>
      <c r="W16" s="1738"/>
      <c r="X16" s="1750"/>
      <c r="Y16" s="1738"/>
      <c r="Z16" s="1738"/>
      <c r="AA16" s="1738"/>
      <c r="AB16" s="1738"/>
      <c r="AC16" s="1738"/>
      <c r="AD16" s="1738"/>
      <c r="AE16" s="1738"/>
      <c r="AF16" s="1738"/>
      <c r="AG16" s="1738"/>
      <c r="AH16" s="1738"/>
      <c r="AI16" s="1738"/>
      <c r="AJ16" s="1738"/>
      <c r="AK16" s="1738"/>
      <c r="AL16" s="1738"/>
      <c r="AM16" s="1738"/>
      <c r="AN16" s="1750"/>
      <c r="AO16" s="1738"/>
      <c r="AP16" s="1738"/>
      <c r="AQ16" s="1738"/>
      <c r="AR16" s="1738"/>
      <c r="AS16" s="1738"/>
      <c r="AT16" s="1738"/>
      <c r="BE16" s="1991"/>
      <c r="BF16" s="1991"/>
      <c r="BG16" s="1991"/>
    </row>
    <row r="17" spans="2:58" ht="20.25" customHeight="1">
      <c r="B17" s="2058" t="s">
        <v>504</v>
      </c>
      <c r="C17" s="1751" t="s">
        <v>519</v>
      </c>
      <c r="D17" s="1819"/>
      <c r="E17" s="1762"/>
      <c r="F17" s="1762"/>
      <c r="G17" s="2099" t="s">
        <v>707</v>
      </c>
      <c r="H17" s="1770" t="s">
        <v>417</v>
      </c>
      <c r="I17" s="1819"/>
      <c r="J17" s="1819"/>
      <c r="K17" s="1762"/>
      <c r="L17" s="1770" t="s">
        <v>959</v>
      </c>
      <c r="M17" s="1819"/>
      <c r="N17" s="1819"/>
      <c r="O17" s="1983"/>
      <c r="P17" s="1956"/>
      <c r="Q17" s="2160"/>
      <c r="R17" s="1947"/>
      <c r="S17" s="2180" t="s">
        <v>967</v>
      </c>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233"/>
      <c r="AX17" s="2239" t="str">
        <f>IF(BB3="４週","(11) 1～4週目の勤務時間数合計","(11) 1か月の勤務時間数   合計")</f>
        <v>(11) 1～4週目の勤務時間数合計</v>
      </c>
      <c r="AY17" s="2251"/>
      <c r="AZ17" s="2262" t="s">
        <v>412</v>
      </c>
      <c r="BA17" s="2270"/>
      <c r="BB17" s="2284" t="s">
        <v>976</v>
      </c>
      <c r="BC17" s="2295"/>
      <c r="BD17" s="2295"/>
      <c r="BE17" s="2295"/>
      <c r="BF17" s="2304"/>
    </row>
    <row r="18" spans="2:58" ht="20.25" customHeight="1">
      <c r="B18" s="2059"/>
      <c r="C18" s="1752"/>
      <c r="D18" s="1820"/>
      <c r="E18" s="1763"/>
      <c r="F18" s="1763"/>
      <c r="G18" s="2100"/>
      <c r="H18" s="1771"/>
      <c r="I18" s="1820"/>
      <c r="J18" s="1820"/>
      <c r="K18" s="1763"/>
      <c r="L18" s="1771"/>
      <c r="M18" s="1820"/>
      <c r="N18" s="1820"/>
      <c r="O18" s="1984"/>
      <c r="P18" s="1957"/>
      <c r="Q18" s="1842"/>
      <c r="R18" s="1948"/>
      <c r="S18" s="1915" t="s">
        <v>775</v>
      </c>
      <c r="T18" s="1881"/>
      <c r="U18" s="1881"/>
      <c r="V18" s="1881"/>
      <c r="W18" s="1881"/>
      <c r="X18" s="1881"/>
      <c r="Y18" s="1908"/>
      <c r="Z18" s="1915" t="s">
        <v>784</v>
      </c>
      <c r="AA18" s="1881"/>
      <c r="AB18" s="1881"/>
      <c r="AC18" s="1881"/>
      <c r="AD18" s="1881"/>
      <c r="AE18" s="1881"/>
      <c r="AF18" s="1908"/>
      <c r="AG18" s="1915" t="s">
        <v>789</v>
      </c>
      <c r="AH18" s="1881"/>
      <c r="AI18" s="1881"/>
      <c r="AJ18" s="1881"/>
      <c r="AK18" s="1881"/>
      <c r="AL18" s="1881"/>
      <c r="AM18" s="1908"/>
      <c r="AN18" s="1915" t="s">
        <v>551</v>
      </c>
      <c r="AO18" s="1881"/>
      <c r="AP18" s="1881"/>
      <c r="AQ18" s="1881"/>
      <c r="AR18" s="1881"/>
      <c r="AS18" s="1881"/>
      <c r="AT18" s="1908"/>
      <c r="AU18" s="2224" t="s">
        <v>71</v>
      </c>
      <c r="AV18" s="2229"/>
      <c r="AW18" s="2234"/>
      <c r="AX18" s="2240"/>
      <c r="AY18" s="2252"/>
      <c r="AZ18" s="2263"/>
      <c r="BA18" s="2271"/>
      <c r="BB18" s="2069"/>
      <c r="BC18" s="2082"/>
      <c r="BD18" s="2082"/>
      <c r="BE18" s="2082"/>
      <c r="BF18" s="2129"/>
    </row>
    <row r="19" spans="2:58" ht="20.25" customHeight="1">
      <c r="B19" s="2059"/>
      <c r="C19" s="1752"/>
      <c r="D19" s="1820"/>
      <c r="E19" s="1763"/>
      <c r="F19" s="1763"/>
      <c r="G19" s="2100"/>
      <c r="H19" s="1771"/>
      <c r="I19" s="1820"/>
      <c r="J19" s="1820"/>
      <c r="K19" s="1763"/>
      <c r="L19" s="1771"/>
      <c r="M19" s="1820"/>
      <c r="N19" s="1820"/>
      <c r="O19" s="1984"/>
      <c r="P19" s="1957"/>
      <c r="Q19" s="1842"/>
      <c r="R19" s="1948"/>
      <c r="S19" s="1916">
        <v>1</v>
      </c>
      <c r="T19" s="1813">
        <v>2</v>
      </c>
      <c r="U19" s="1813">
        <v>3</v>
      </c>
      <c r="V19" s="1813">
        <v>4</v>
      </c>
      <c r="W19" s="1813">
        <v>5</v>
      </c>
      <c r="X19" s="1813">
        <v>6</v>
      </c>
      <c r="Y19" s="1909">
        <v>7</v>
      </c>
      <c r="Z19" s="1916">
        <v>8</v>
      </c>
      <c r="AA19" s="1813">
        <v>9</v>
      </c>
      <c r="AB19" s="1813">
        <v>10</v>
      </c>
      <c r="AC19" s="1813">
        <v>11</v>
      </c>
      <c r="AD19" s="1813">
        <v>12</v>
      </c>
      <c r="AE19" s="1813">
        <v>13</v>
      </c>
      <c r="AF19" s="1909">
        <v>14</v>
      </c>
      <c r="AG19" s="1882">
        <v>15</v>
      </c>
      <c r="AH19" s="1813">
        <v>16</v>
      </c>
      <c r="AI19" s="1813">
        <v>17</v>
      </c>
      <c r="AJ19" s="1813">
        <v>18</v>
      </c>
      <c r="AK19" s="1813">
        <v>19</v>
      </c>
      <c r="AL19" s="1813">
        <v>20</v>
      </c>
      <c r="AM19" s="1909">
        <v>21</v>
      </c>
      <c r="AN19" s="1916">
        <v>22</v>
      </c>
      <c r="AO19" s="1813">
        <v>23</v>
      </c>
      <c r="AP19" s="1813">
        <v>24</v>
      </c>
      <c r="AQ19" s="1813">
        <v>25</v>
      </c>
      <c r="AR19" s="1813">
        <v>26</v>
      </c>
      <c r="AS19" s="1813">
        <v>27</v>
      </c>
      <c r="AT19" s="1909">
        <v>28</v>
      </c>
      <c r="AU19" s="1916" t="str">
        <f>IF($BB$3="暦月",IF(DAY(DATE($AC$2,$AG$2,29))=29,29,""),"")</f>
        <v/>
      </c>
      <c r="AV19" s="1813" t="str">
        <f>IF($BB$3="暦月",IF(DAY(DATE($AC$2,$AG$2,30))=30,30,""),"")</f>
        <v/>
      </c>
      <c r="AW19" s="1909" t="str">
        <f>IF($BB$3="暦月",IF(DAY(DATE($AC$2,$AG$2,31))=31,31,""),"")</f>
        <v/>
      </c>
      <c r="AX19" s="2240"/>
      <c r="AY19" s="2252"/>
      <c r="AZ19" s="2263"/>
      <c r="BA19" s="2271"/>
      <c r="BB19" s="2069"/>
      <c r="BC19" s="2082"/>
      <c r="BD19" s="2082"/>
      <c r="BE19" s="2082"/>
      <c r="BF19" s="2129"/>
    </row>
    <row r="20" spans="2:58" ht="20.25" hidden="1" customHeight="1">
      <c r="B20" s="2059"/>
      <c r="C20" s="1752"/>
      <c r="D20" s="1820"/>
      <c r="E20" s="1763"/>
      <c r="F20" s="1763"/>
      <c r="G20" s="2100"/>
      <c r="H20" s="1771"/>
      <c r="I20" s="1820"/>
      <c r="J20" s="1820"/>
      <c r="K20" s="1763"/>
      <c r="L20" s="1771"/>
      <c r="M20" s="1820"/>
      <c r="N20" s="1820"/>
      <c r="O20" s="1984"/>
      <c r="P20" s="1957"/>
      <c r="Q20" s="1842"/>
      <c r="R20" s="1948"/>
      <c r="S20" s="1916">
        <f>WEEKDAY(DATE($AC$2,$AG$2,1))</f>
        <v>2</v>
      </c>
      <c r="T20" s="1813">
        <f>WEEKDAY(DATE($AC$2,$AG$2,2))</f>
        <v>3</v>
      </c>
      <c r="U20" s="1813">
        <f>WEEKDAY(DATE($AC$2,$AG$2,3))</f>
        <v>4</v>
      </c>
      <c r="V20" s="1813">
        <f>WEEKDAY(DATE($AC$2,$AG$2,4))</f>
        <v>5</v>
      </c>
      <c r="W20" s="1813">
        <f>WEEKDAY(DATE($AC$2,$AG$2,5))</f>
        <v>6</v>
      </c>
      <c r="X20" s="1813">
        <f>WEEKDAY(DATE($AC$2,$AG$2,6))</f>
        <v>7</v>
      </c>
      <c r="Y20" s="1909">
        <f>WEEKDAY(DATE($AC$2,$AG$2,7))</f>
        <v>1</v>
      </c>
      <c r="Z20" s="1916">
        <f>WEEKDAY(DATE($AC$2,$AG$2,8))</f>
        <v>2</v>
      </c>
      <c r="AA20" s="1813">
        <f>WEEKDAY(DATE($AC$2,$AG$2,9))</f>
        <v>3</v>
      </c>
      <c r="AB20" s="1813">
        <f>WEEKDAY(DATE($AC$2,$AG$2,10))</f>
        <v>4</v>
      </c>
      <c r="AC20" s="1813">
        <f>WEEKDAY(DATE($AC$2,$AG$2,11))</f>
        <v>5</v>
      </c>
      <c r="AD20" s="1813">
        <f>WEEKDAY(DATE($AC$2,$AG$2,12))</f>
        <v>6</v>
      </c>
      <c r="AE20" s="1813">
        <f>WEEKDAY(DATE($AC$2,$AG$2,13))</f>
        <v>7</v>
      </c>
      <c r="AF20" s="1909">
        <f>WEEKDAY(DATE($AC$2,$AG$2,14))</f>
        <v>1</v>
      </c>
      <c r="AG20" s="1916">
        <f>WEEKDAY(DATE($AC$2,$AG$2,15))</f>
        <v>2</v>
      </c>
      <c r="AH20" s="1813">
        <f>WEEKDAY(DATE($AC$2,$AG$2,16))</f>
        <v>3</v>
      </c>
      <c r="AI20" s="1813">
        <f>WEEKDAY(DATE($AC$2,$AG$2,17))</f>
        <v>4</v>
      </c>
      <c r="AJ20" s="1813">
        <f>WEEKDAY(DATE($AC$2,$AG$2,18))</f>
        <v>5</v>
      </c>
      <c r="AK20" s="1813">
        <f>WEEKDAY(DATE($AC$2,$AG$2,19))</f>
        <v>6</v>
      </c>
      <c r="AL20" s="1813">
        <f>WEEKDAY(DATE($AC$2,$AG$2,20))</f>
        <v>7</v>
      </c>
      <c r="AM20" s="1909">
        <f>WEEKDAY(DATE($AC$2,$AG$2,21))</f>
        <v>1</v>
      </c>
      <c r="AN20" s="1916">
        <f>WEEKDAY(DATE($AC$2,$AG$2,22))</f>
        <v>2</v>
      </c>
      <c r="AO20" s="1813">
        <f>WEEKDAY(DATE($AC$2,$AG$2,23))</f>
        <v>3</v>
      </c>
      <c r="AP20" s="1813">
        <f>WEEKDAY(DATE($AC$2,$AG$2,24))</f>
        <v>4</v>
      </c>
      <c r="AQ20" s="1813">
        <f>WEEKDAY(DATE($AC$2,$AG$2,25))</f>
        <v>5</v>
      </c>
      <c r="AR20" s="1813">
        <f>WEEKDAY(DATE($AC$2,$AG$2,26))</f>
        <v>6</v>
      </c>
      <c r="AS20" s="1813">
        <f>WEEKDAY(DATE($AC$2,$AG$2,27))</f>
        <v>7</v>
      </c>
      <c r="AT20" s="1909">
        <f>WEEKDAY(DATE($AC$2,$AG$2,28))</f>
        <v>1</v>
      </c>
      <c r="AU20" s="1916">
        <f>IF(AU19=29,WEEKDAY(DATE($AC$2,$AG$2,29)),0)</f>
        <v>0</v>
      </c>
      <c r="AV20" s="1813">
        <f>IF(AV19=30,WEEKDAY(DATE($AC$2,$AG$2,30)),0)</f>
        <v>0</v>
      </c>
      <c r="AW20" s="1909">
        <f>IF(AW19=31,WEEKDAY(DATE($AC$2,$AG$2,31)),0)</f>
        <v>0</v>
      </c>
      <c r="AX20" s="2240"/>
      <c r="AY20" s="2252"/>
      <c r="AZ20" s="2263"/>
      <c r="BA20" s="2271"/>
      <c r="BB20" s="2069"/>
      <c r="BC20" s="2082"/>
      <c r="BD20" s="2082"/>
      <c r="BE20" s="2082"/>
      <c r="BF20" s="2129"/>
    </row>
    <row r="21" spans="2:58" ht="22.5" customHeight="1">
      <c r="B21" s="1744"/>
      <c r="C21" s="1753"/>
      <c r="D21" s="1821"/>
      <c r="E21" s="1764"/>
      <c r="F21" s="1764"/>
      <c r="G21" s="2101"/>
      <c r="H21" s="1772"/>
      <c r="I21" s="1821"/>
      <c r="J21" s="1821"/>
      <c r="K21" s="1764"/>
      <c r="L21" s="1772"/>
      <c r="M21" s="1821"/>
      <c r="N21" s="1821"/>
      <c r="O21" s="1985"/>
      <c r="P21" s="1958"/>
      <c r="Q21" s="2161"/>
      <c r="R21" s="1949"/>
      <c r="S21" s="1917" t="str">
        <f t="shared" ref="S21:AT21" si="0">IF(S20=1,"日",IF(S20=2,"月",IF(S20=3,"火",IF(S20=4,"水",IF(S20=5,"木",IF(S20=6,"金","土"))))))</f>
        <v>月</v>
      </c>
      <c r="T21" s="1895" t="str">
        <f t="shared" si="0"/>
        <v>火</v>
      </c>
      <c r="U21" s="1895" t="str">
        <f t="shared" si="0"/>
        <v>水</v>
      </c>
      <c r="V21" s="1895" t="str">
        <f t="shared" si="0"/>
        <v>木</v>
      </c>
      <c r="W21" s="1895" t="str">
        <f t="shared" si="0"/>
        <v>金</v>
      </c>
      <c r="X21" s="1895" t="str">
        <f t="shared" si="0"/>
        <v>土</v>
      </c>
      <c r="Y21" s="1910" t="str">
        <f t="shared" si="0"/>
        <v>日</v>
      </c>
      <c r="Z21" s="1917" t="str">
        <f t="shared" si="0"/>
        <v>月</v>
      </c>
      <c r="AA21" s="1895" t="str">
        <f t="shared" si="0"/>
        <v>火</v>
      </c>
      <c r="AB21" s="1895" t="str">
        <f t="shared" si="0"/>
        <v>水</v>
      </c>
      <c r="AC21" s="1895" t="str">
        <f t="shared" si="0"/>
        <v>木</v>
      </c>
      <c r="AD21" s="1895" t="str">
        <f t="shared" si="0"/>
        <v>金</v>
      </c>
      <c r="AE21" s="1895" t="str">
        <f t="shared" si="0"/>
        <v>土</v>
      </c>
      <c r="AF21" s="1910" t="str">
        <f t="shared" si="0"/>
        <v>日</v>
      </c>
      <c r="AG21" s="1917" t="str">
        <f t="shared" si="0"/>
        <v>月</v>
      </c>
      <c r="AH21" s="1895" t="str">
        <f t="shared" si="0"/>
        <v>火</v>
      </c>
      <c r="AI21" s="1895" t="str">
        <f t="shared" si="0"/>
        <v>水</v>
      </c>
      <c r="AJ21" s="1895" t="str">
        <f t="shared" si="0"/>
        <v>木</v>
      </c>
      <c r="AK21" s="1895" t="str">
        <f t="shared" si="0"/>
        <v>金</v>
      </c>
      <c r="AL21" s="1895" t="str">
        <f t="shared" si="0"/>
        <v>土</v>
      </c>
      <c r="AM21" s="1910" t="str">
        <f t="shared" si="0"/>
        <v>日</v>
      </c>
      <c r="AN21" s="1917" t="str">
        <f t="shared" si="0"/>
        <v>月</v>
      </c>
      <c r="AO21" s="1895" t="str">
        <f t="shared" si="0"/>
        <v>火</v>
      </c>
      <c r="AP21" s="1895" t="str">
        <f t="shared" si="0"/>
        <v>水</v>
      </c>
      <c r="AQ21" s="1895" t="str">
        <f t="shared" si="0"/>
        <v>木</v>
      </c>
      <c r="AR21" s="1895" t="str">
        <f t="shared" si="0"/>
        <v>金</v>
      </c>
      <c r="AS21" s="1895" t="str">
        <f t="shared" si="0"/>
        <v>土</v>
      </c>
      <c r="AT21" s="1910" t="str">
        <f t="shared" si="0"/>
        <v>日</v>
      </c>
      <c r="AU21" s="1895" t="str">
        <f>IF(AU20=1,"日",IF(AU20=2,"月",IF(AU20=3,"火",IF(AU20=4,"水",IF(AU20=5,"木",IF(AU20=6,"金",IF(AU20=0,"","土")))))))</f>
        <v/>
      </c>
      <c r="AV21" s="1895" t="str">
        <f>IF(AV20=1,"日",IF(AV20=2,"月",IF(AV20=3,"火",IF(AV20=4,"水",IF(AV20=5,"木",IF(AV20=6,"金",IF(AV20=0,"","土")))))))</f>
        <v/>
      </c>
      <c r="AW21" s="1895" t="str">
        <f>IF(AW20=1,"日",IF(AW20=2,"月",IF(AW20=3,"火",IF(AW20=4,"水",IF(AW20=5,"木",IF(AW20=6,"金",IF(AW20=0,"","土")))))))</f>
        <v/>
      </c>
      <c r="AX21" s="2241"/>
      <c r="AY21" s="2253"/>
      <c r="AZ21" s="2264"/>
      <c r="BA21" s="2272"/>
      <c r="BB21" s="2070"/>
      <c r="BC21" s="2083"/>
      <c r="BD21" s="2083"/>
      <c r="BE21" s="2083"/>
      <c r="BF21" s="2130"/>
    </row>
    <row r="22" spans="2:58" ht="20.25" customHeight="1">
      <c r="B22" s="2060">
        <v>1</v>
      </c>
      <c r="C22" s="2072"/>
      <c r="D22" s="2085"/>
      <c r="E22" s="2089"/>
      <c r="F22" s="1800"/>
      <c r="G22" s="2102"/>
      <c r="H22" s="2112"/>
      <c r="I22" s="2120"/>
      <c r="J22" s="2120"/>
      <c r="K22" s="2123"/>
      <c r="L22" s="2131"/>
      <c r="M22" s="2140"/>
      <c r="N22" s="2140"/>
      <c r="O22" s="2149"/>
      <c r="P22" s="2154" t="s">
        <v>964</v>
      </c>
      <c r="Q22" s="2162"/>
      <c r="R22" s="2167"/>
      <c r="S22" s="1886"/>
      <c r="T22" s="1898"/>
      <c r="U22" s="1898"/>
      <c r="V22" s="1898"/>
      <c r="W22" s="1898"/>
      <c r="X22" s="1898"/>
      <c r="Y22" s="1913"/>
      <c r="Z22" s="1886"/>
      <c r="AA22" s="1898"/>
      <c r="AB22" s="1898"/>
      <c r="AC22" s="1898"/>
      <c r="AD22" s="1898"/>
      <c r="AE22" s="1898"/>
      <c r="AF22" s="1913"/>
      <c r="AG22" s="1886"/>
      <c r="AH22" s="1898"/>
      <c r="AI22" s="1898"/>
      <c r="AJ22" s="1898"/>
      <c r="AK22" s="1898"/>
      <c r="AL22" s="1898"/>
      <c r="AM22" s="1913"/>
      <c r="AN22" s="1886"/>
      <c r="AO22" s="1898"/>
      <c r="AP22" s="1898"/>
      <c r="AQ22" s="1898"/>
      <c r="AR22" s="1898"/>
      <c r="AS22" s="1898"/>
      <c r="AT22" s="1913"/>
      <c r="AU22" s="1886"/>
      <c r="AV22" s="1898"/>
      <c r="AW22" s="1898"/>
      <c r="AX22" s="2242"/>
      <c r="AY22" s="2254"/>
      <c r="AZ22" s="2265"/>
      <c r="BA22" s="2273"/>
      <c r="BB22" s="1970"/>
      <c r="BC22" s="1975"/>
      <c r="BD22" s="1975"/>
      <c r="BE22" s="1975"/>
      <c r="BF22" s="1986"/>
    </row>
    <row r="23" spans="2:58" ht="20.25" customHeight="1">
      <c r="B23" s="2061"/>
      <c r="C23" s="2073"/>
      <c r="D23" s="2086"/>
      <c r="E23" s="2090"/>
      <c r="F23" s="1801"/>
      <c r="G23" s="2103"/>
      <c r="H23" s="2113"/>
      <c r="I23" s="2121"/>
      <c r="J23" s="2121"/>
      <c r="K23" s="2124"/>
      <c r="L23" s="2132"/>
      <c r="M23" s="2141"/>
      <c r="N23" s="2141"/>
      <c r="O23" s="2150"/>
      <c r="P23" s="2155" t="s">
        <v>546</v>
      </c>
      <c r="Q23" s="2163"/>
      <c r="R23" s="2168"/>
      <c r="S23" s="2181" t="str">
        <f>IF(S22="","",VLOOKUP(S22,'シフト記号表（勤務時間帯） (6)'!$C$6:$K$35,9,FALSE))</f>
        <v/>
      </c>
      <c r="T23" s="2190" t="str">
        <f>IF(T22="","",VLOOKUP(T22,'シフト記号表（勤務時間帯） (6)'!$C$6:$K$35,9,FALSE))</f>
        <v/>
      </c>
      <c r="U23" s="2190" t="str">
        <f>IF(U22="","",VLOOKUP(U22,'シフト記号表（勤務時間帯） (6)'!$C$6:$K$35,9,FALSE))</f>
        <v/>
      </c>
      <c r="V23" s="2190" t="str">
        <f>IF(V22="","",VLOOKUP(V22,'シフト記号表（勤務時間帯） (6)'!$C$6:$K$35,9,FALSE))</f>
        <v/>
      </c>
      <c r="W23" s="2190" t="str">
        <f>IF(W22="","",VLOOKUP(W22,'シフト記号表（勤務時間帯） (6)'!$C$6:$K$35,9,FALSE))</f>
        <v/>
      </c>
      <c r="X23" s="2190" t="str">
        <f>IF(X22="","",VLOOKUP(X22,'シフト記号表（勤務時間帯） (6)'!$C$6:$K$35,9,FALSE))</f>
        <v/>
      </c>
      <c r="Y23" s="2197" t="str">
        <f>IF(Y22="","",VLOOKUP(Y22,'シフト記号表（勤務時間帯） (6)'!$C$6:$K$35,9,FALSE))</f>
        <v/>
      </c>
      <c r="Z23" s="2181" t="str">
        <f>IF(Z22="","",VLOOKUP(Z22,'シフト記号表（勤務時間帯） (6)'!$C$6:$K$35,9,FALSE))</f>
        <v/>
      </c>
      <c r="AA23" s="2190" t="str">
        <f>IF(AA22="","",VLOOKUP(AA22,'シフト記号表（勤務時間帯） (6)'!$C$6:$K$35,9,FALSE))</f>
        <v/>
      </c>
      <c r="AB23" s="2190" t="str">
        <f>IF(AB22="","",VLOOKUP(AB22,'シフト記号表（勤務時間帯） (6)'!$C$6:$K$35,9,FALSE))</f>
        <v/>
      </c>
      <c r="AC23" s="2190" t="str">
        <f>IF(AC22="","",VLOOKUP(AC22,'シフト記号表（勤務時間帯） (6)'!$C$6:$K$35,9,FALSE))</f>
        <v/>
      </c>
      <c r="AD23" s="2190" t="str">
        <f>IF(AD22="","",VLOOKUP(AD22,'シフト記号表（勤務時間帯） (6)'!$C$6:$K$35,9,FALSE))</f>
        <v/>
      </c>
      <c r="AE23" s="2190" t="str">
        <f>IF(AE22="","",VLOOKUP(AE22,'シフト記号表（勤務時間帯） (6)'!$C$6:$K$35,9,FALSE))</f>
        <v/>
      </c>
      <c r="AF23" s="2197" t="str">
        <f>IF(AF22="","",VLOOKUP(AF22,'シフト記号表（勤務時間帯） (6)'!$C$6:$K$35,9,FALSE))</f>
        <v/>
      </c>
      <c r="AG23" s="2181" t="str">
        <f>IF(AG22="","",VLOOKUP(AG22,'シフト記号表（勤務時間帯） (6)'!$C$6:$K$35,9,FALSE))</f>
        <v/>
      </c>
      <c r="AH23" s="2190" t="str">
        <f>IF(AH22="","",VLOOKUP(AH22,'シフト記号表（勤務時間帯） (6)'!$C$6:$K$35,9,FALSE))</f>
        <v/>
      </c>
      <c r="AI23" s="2190" t="str">
        <f>IF(AI22="","",VLOOKUP(AI22,'シフト記号表（勤務時間帯） (6)'!$C$6:$K$35,9,FALSE))</f>
        <v/>
      </c>
      <c r="AJ23" s="2190" t="str">
        <f>IF(AJ22="","",VLOOKUP(AJ22,'シフト記号表（勤務時間帯） (6)'!$C$6:$K$35,9,FALSE))</f>
        <v/>
      </c>
      <c r="AK23" s="2190" t="str">
        <f>IF(AK22="","",VLOOKUP(AK22,'シフト記号表（勤務時間帯） (6)'!$C$6:$K$35,9,FALSE))</f>
        <v/>
      </c>
      <c r="AL23" s="2190" t="str">
        <f>IF(AL22="","",VLOOKUP(AL22,'シフト記号表（勤務時間帯） (6)'!$C$6:$K$35,9,FALSE))</f>
        <v/>
      </c>
      <c r="AM23" s="2197" t="str">
        <f>IF(AM22="","",VLOOKUP(AM22,'シフト記号表（勤務時間帯） (6)'!$C$6:$K$35,9,FALSE))</f>
        <v/>
      </c>
      <c r="AN23" s="2181" t="str">
        <f>IF(AN22="","",VLOOKUP(AN22,'シフト記号表（勤務時間帯） (6)'!$C$6:$K$35,9,FALSE))</f>
        <v/>
      </c>
      <c r="AO23" s="2190" t="str">
        <f>IF(AO22="","",VLOOKUP(AO22,'シフト記号表（勤務時間帯） (6)'!$C$6:$K$35,9,FALSE))</f>
        <v/>
      </c>
      <c r="AP23" s="2190" t="str">
        <f>IF(AP22="","",VLOOKUP(AP22,'シフト記号表（勤務時間帯） (6)'!$C$6:$K$35,9,FALSE))</f>
        <v/>
      </c>
      <c r="AQ23" s="2190" t="str">
        <f>IF(AQ22="","",VLOOKUP(AQ22,'シフト記号表（勤務時間帯） (6)'!$C$6:$K$35,9,FALSE))</f>
        <v/>
      </c>
      <c r="AR23" s="2190" t="str">
        <f>IF(AR22="","",VLOOKUP(AR22,'シフト記号表（勤務時間帯） (6)'!$C$6:$K$35,9,FALSE))</f>
        <v/>
      </c>
      <c r="AS23" s="2190" t="str">
        <f>IF(AS22="","",VLOOKUP(AS22,'シフト記号表（勤務時間帯） (6)'!$C$6:$K$35,9,FALSE))</f>
        <v/>
      </c>
      <c r="AT23" s="2197" t="str">
        <f>IF(AT22="","",VLOOKUP(AT22,'シフト記号表（勤務時間帯） (6)'!$C$6:$K$35,9,FALSE))</f>
        <v/>
      </c>
      <c r="AU23" s="2181" t="str">
        <f>IF(AU22="","",VLOOKUP(AU22,'シフト記号表（勤務時間帯） (6)'!$C$6:$K$35,9,FALSE))</f>
        <v/>
      </c>
      <c r="AV23" s="2190" t="str">
        <f>IF(AV22="","",VLOOKUP(AV22,'シフト記号表（勤務時間帯） (6)'!$C$6:$K$35,9,FALSE))</f>
        <v/>
      </c>
      <c r="AW23" s="2190" t="str">
        <f>IF(AW22="","",VLOOKUP(AW22,'シフト記号表（勤務時間帯） (6)'!$C$6:$K$35,9,FALSE))</f>
        <v/>
      </c>
      <c r="AX23" s="2243">
        <f>IF($BB$3="４週",SUM(S23:AT23),IF($BB$3="暦月",SUM(S23:AW23),""))</f>
        <v>0</v>
      </c>
      <c r="AY23" s="2255"/>
      <c r="AZ23" s="2266">
        <f>IF($BB$3="４週",AX23/4,IF($BB$3="暦月",'療養通所介護（1枚版）'!AX23/('療養通所介護（1枚版）'!$BB$8/7),""))</f>
        <v>0</v>
      </c>
      <c r="BA23" s="2274"/>
      <c r="BB23" s="1971"/>
      <c r="BC23" s="1976"/>
      <c r="BD23" s="1976"/>
      <c r="BE23" s="1976"/>
      <c r="BF23" s="1987"/>
    </row>
    <row r="24" spans="2:58" ht="20.25" customHeight="1">
      <c r="B24" s="2061"/>
      <c r="C24" s="2074"/>
      <c r="D24" s="2087"/>
      <c r="E24" s="2091"/>
      <c r="F24" s="2094">
        <f>C22</f>
        <v>0</v>
      </c>
      <c r="G24" s="2103"/>
      <c r="H24" s="2113"/>
      <c r="I24" s="2121"/>
      <c r="J24" s="2121"/>
      <c r="K24" s="2124"/>
      <c r="L24" s="2132"/>
      <c r="M24" s="2141"/>
      <c r="N24" s="2141"/>
      <c r="O24" s="2150"/>
      <c r="P24" s="2156" t="s">
        <v>965</v>
      </c>
      <c r="Q24" s="2164"/>
      <c r="R24" s="2169"/>
      <c r="S24" s="1885" t="str">
        <f>IF(S22="","",VLOOKUP(S22,'シフト記号表（勤務時間帯） (6)'!$C$6:$S$35,17,FALSE))</f>
        <v/>
      </c>
      <c r="T24" s="1897" t="str">
        <f>IF(T22="","",VLOOKUP(T22,'シフト記号表（勤務時間帯） (6)'!$C$6:$S$35,17,FALSE))</f>
        <v/>
      </c>
      <c r="U24" s="1897" t="str">
        <f>IF(U22="","",VLOOKUP(U22,'シフト記号表（勤務時間帯） (6)'!$C$6:$S$35,17,FALSE))</f>
        <v/>
      </c>
      <c r="V24" s="1897" t="str">
        <f>IF(V22="","",VLOOKUP(V22,'シフト記号表（勤務時間帯） (6)'!$C$6:$S$35,17,FALSE))</f>
        <v/>
      </c>
      <c r="W24" s="1897" t="str">
        <f>IF(W22="","",VLOOKUP(W22,'シフト記号表（勤務時間帯） (6)'!$C$6:$S$35,17,FALSE))</f>
        <v/>
      </c>
      <c r="X24" s="1897" t="str">
        <f>IF(X22="","",VLOOKUP(X22,'シフト記号表（勤務時間帯） (6)'!$C$6:$S$35,17,FALSE))</f>
        <v/>
      </c>
      <c r="Y24" s="1912" t="str">
        <f>IF(Y22="","",VLOOKUP(Y22,'シフト記号表（勤務時間帯） (6)'!$C$6:$S$35,17,FALSE))</f>
        <v/>
      </c>
      <c r="Z24" s="1885" t="str">
        <f>IF(Z22="","",VLOOKUP(Z22,'シフト記号表（勤務時間帯） (6)'!$C$6:$S$35,17,FALSE))</f>
        <v/>
      </c>
      <c r="AA24" s="1897" t="str">
        <f>IF(AA22="","",VLOOKUP(AA22,'シフト記号表（勤務時間帯） (6)'!$C$6:$S$35,17,FALSE))</f>
        <v/>
      </c>
      <c r="AB24" s="1897" t="str">
        <f>IF(AB22="","",VLOOKUP(AB22,'シフト記号表（勤務時間帯） (6)'!$C$6:$S$35,17,FALSE))</f>
        <v/>
      </c>
      <c r="AC24" s="1897" t="str">
        <f>IF(AC22="","",VLOOKUP(AC22,'シフト記号表（勤務時間帯） (6)'!$C$6:$S$35,17,FALSE))</f>
        <v/>
      </c>
      <c r="AD24" s="1897" t="str">
        <f>IF(AD22="","",VLOOKUP(AD22,'シフト記号表（勤務時間帯） (6)'!$C$6:$S$35,17,FALSE))</f>
        <v/>
      </c>
      <c r="AE24" s="1897" t="str">
        <f>IF(AE22="","",VLOOKUP(AE22,'シフト記号表（勤務時間帯） (6)'!$C$6:$S$35,17,FALSE))</f>
        <v/>
      </c>
      <c r="AF24" s="1912" t="str">
        <f>IF(AF22="","",VLOOKUP(AF22,'シフト記号表（勤務時間帯） (6)'!$C$6:$S$35,17,FALSE))</f>
        <v/>
      </c>
      <c r="AG24" s="1885" t="str">
        <f>IF(AG22="","",VLOOKUP(AG22,'シフト記号表（勤務時間帯） (6)'!$C$6:$S$35,17,FALSE))</f>
        <v/>
      </c>
      <c r="AH24" s="1897" t="str">
        <f>IF(AH22="","",VLOOKUP(AH22,'シフト記号表（勤務時間帯） (6)'!$C$6:$S$35,17,FALSE))</f>
        <v/>
      </c>
      <c r="AI24" s="1897" t="str">
        <f>IF(AI22="","",VLOOKUP(AI22,'シフト記号表（勤務時間帯） (6)'!$C$6:$S$35,17,FALSE))</f>
        <v/>
      </c>
      <c r="AJ24" s="1897" t="str">
        <f>IF(AJ22="","",VLOOKUP(AJ22,'シフト記号表（勤務時間帯） (6)'!$C$6:$S$35,17,FALSE))</f>
        <v/>
      </c>
      <c r="AK24" s="1897" t="str">
        <f>IF(AK22="","",VLOOKUP(AK22,'シフト記号表（勤務時間帯） (6)'!$C$6:$S$35,17,FALSE))</f>
        <v/>
      </c>
      <c r="AL24" s="1897" t="str">
        <f>IF(AL22="","",VLOOKUP(AL22,'シフト記号表（勤務時間帯） (6)'!$C$6:$S$35,17,FALSE))</f>
        <v/>
      </c>
      <c r="AM24" s="1912" t="str">
        <f>IF(AM22="","",VLOOKUP(AM22,'シフト記号表（勤務時間帯） (6)'!$C$6:$S$35,17,FALSE))</f>
        <v/>
      </c>
      <c r="AN24" s="1885" t="str">
        <f>IF(AN22="","",VLOOKUP(AN22,'シフト記号表（勤務時間帯） (6)'!$C$6:$S$35,17,FALSE))</f>
        <v/>
      </c>
      <c r="AO24" s="1897" t="str">
        <f>IF(AO22="","",VLOOKUP(AO22,'シフト記号表（勤務時間帯） (6)'!$C$6:$S$35,17,FALSE))</f>
        <v/>
      </c>
      <c r="AP24" s="1897" t="str">
        <f>IF(AP22="","",VLOOKUP(AP22,'シフト記号表（勤務時間帯） (6)'!$C$6:$S$35,17,FALSE))</f>
        <v/>
      </c>
      <c r="AQ24" s="1897" t="str">
        <f>IF(AQ22="","",VLOOKUP(AQ22,'シフト記号表（勤務時間帯） (6)'!$C$6:$S$35,17,FALSE))</f>
        <v/>
      </c>
      <c r="AR24" s="1897" t="str">
        <f>IF(AR22="","",VLOOKUP(AR22,'シフト記号表（勤務時間帯） (6)'!$C$6:$S$35,17,FALSE))</f>
        <v/>
      </c>
      <c r="AS24" s="1897" t="str">
        <f>IF(AS22="","",VLOOKUP(AS22,'シフト記号表（勤務時間帯） (6)'!$C$6:$S$35,17,FALSE))</f>
        <v/>
      </c>
      <c r="AT24" s="1912" t="str">
        <f>IF(AT22="","",VLOOKUP(AT22,'シフト記号表（勤務時間帯） (6)'!$C$6:$S$35,17,FALSE))</f>
        <v/>
      </c>
      <c r="AU24" s="1885" t="str">
        <f>IF(AU22="","",VLOOKUP(AU22,'シフト記号表（勤務時間帯） (6)'!$C$6:$S$35,17,FALSE))</f>
        <v/>
      </c>
      <c r="AV24" s="1897" t="str">
        <f>IF(AV22="","",VLOOKUP(AV22,'シフト記号表（勤務時間帯） (6)'!$C$6:$S$35,17,FALSE))</f>
        <v/>
      </c>
      <c r="AW24" s="1897" t="str">
        <f>IF(AW22="","",VLOOKUP(AW22,'シフト記号表（勤務時間帯） (6)'!$C$6:$S$35,17,FALSE))</f>
        <v/>
      </c>
      <c r="AX24" s="2244">
        <f>IF($BB$3="４週",SUM(S24:AT24),IF($BB$3="暦月",SUM(S24:AW24),""))</f>
        <v>0</v>
      </c>
      <c r="AY24" s="2256"/>
      <c r="AZ24" s="2267">
        <f>IF($BB$3="４週",AX24/4,IF($BB$3="暦月",'療養通所介護（1枚版）'!AX24/('療養通所介護（1枚版）'!$BB$8/7),""))</f>
        <v>0</v>
      </c>
      <c r="BA24" s="2275"/>
      <c r="BB24" s="1973"/>
      <c r="BC24" s="1978"/>
      <c r="BD24" s="1978"/>
      <c r="BE24" s="1978"/>
      <c r="BF24" s="1989"/>
    </row>
    <row r="25" spans="2:58" ht="20.25" customHeight="1">
      <c r="B25" s="2061">
        <f>B22+1</f>
        <v>2</v>
      </c>
      <c r="C25" s="2075"/>
      <c r="D25" s="2088"/>
      <c r="E25" s="2092"/>
      <c r="F25" s="2095"/>
      <c r="G25" s="2095"/>
      <c r="H25" s="2114"/>
      <c r="I25" s="2121"/>
      <c r="J25" s="2121"/>
      <c r="K25" s="2124"/>
      <c r="L25" s="2133"/>
      <c r="M25" s="2142"/>
      <c r="N25" s="2142"/>
      <c r="O25" s="2151"/>
      <c r="P25" s="2157" t="s">
        <v>964</v>
      </c>
      <c r="Q25" s="2165"/>
      <c r="R25" s="2170"/>
      <c r="S25" s="1886"/>
      <c r="T25" s="1898"/>
      <c r="U25" s="1898"/>
      <c r="V25" s="1898"/>
      <c r="W25" s="1898"/>
      <c r="X25" s="1898"/>
      <c r="Y25" s="1913"/>
      <c r="Z25" s="1886"/>
      <c r="AA25" s="1898"/>
      <c r="AB25" s="1898"/>
      <c r="AC25" s="1898"/>
      <c r="AD25" s="1898"/>
      <c r="AE25" s="1898"/>
      <c r="AF25" s="1913"/>
      <c r="AG25" s="1886"/>
      <c r="AH25" s="1898"/>
      <c r="AI25" s="1898"/>
      <c r="AJ25" s="1898"/>
      <c r="AK25" s="1898"/>
      <c r="AL25" s="1898"/>
      <c r="AM25" s="1913"/>
      <c r="AN25" s="1886"/>
      <c r="AO25" s="1898"/>
      <c r="AP25" s="1898"/>
      <c r="AQ25" s="1898"/>
      <c r="AR25" s="1898"/>
      <c r="AS25" s="1898"/>
      <c r="AT25" s="1913"/>
      <c r="AU25" s="1886"/>
      <c r="AV25" s="1898"/>
      <c r="AW25" s="1898"/>
      <c r="AX25" s="2245"/>
      <c r="AY25" s="2257"/>
      <c r="AZ25" s="2268"/>
      <c r="BA25" s="2276"/>
      <c r="BB25" s="1972"/>
      <c r="BC25" s="1977"/>
      <c r="BD25" s="1977"/>
      <c r="BE25" s="1977"/>
      <c r="BF25" s="1988"/>
    </row>
    <row r="26" spans="2:58" ht="20.25" customHeight="1">
      <c r="B26" s="2061"/>
      <c r="C26" s="2073"/>
      <c r="D26" s="2086"/>
      <c r="E26" s="2090"/>
      <c r="F26" s="1801"/>
      <c r="G26" s="2103"/>
      <c r="H26" s="2113"/>
      <c r="I26" s="2121"/>
      <c r="J26" s="2121"/>
      <c r="K26" s="2124"/>
      <c r="L26" s="2132"/>
      <c r="M26" s="2141"/>
      <c r="N26" s="2141"/>
      <c r="O26" s="2150"/>
      <c r="P26" s="2155" t="s">
        <v>546</v>
      </c>
      <c r="Q26" s="2163"/>
      <c r="R26" s="2168"/>
      <c r="S26" s="2181" t="str">
        <f>IF(S25="","",VLOOKUP(S25,'シフト記号表（勤務時間帯） (6)'!$C$6:$K$35,9,FALSE))</f>
        <v/>
      </c>
      <c r="T26" s="2190" t="str">
        <f>IF(T25="","",VLOOKUP(T25,'シフト記号表（勤務時間帯） (6)'!$C$6:$K$35,9,FALSE))</f>
        <v/>
      </c>
      <c r="U26" s="2190" t="str">
        <f>IF(U25="","",VLOOKUP(U25,'シフト記号表（勤務時間帯） (6)'!$C$6:$K$35,9,FALSE))</f>
        <v/>
      </c>
      <c r="V26" s="2190" t="str">
        <f>IF(V25="","",VLOOKUP(V25,'シフト記号表（勤務時間帯） (6)'!$C$6:$K$35,9,FALSE))</f>
        <v/>
      </c>
      <c r="W26" s="2190" t="str">
        <f>IF(W25="","",VLOOKUP(W25,'シフト記号表（勤務時間帯） (6)'!$C$6:$K$35,9,FALSE))</f>
        <v/>
      </c>
      <c r="X26" s="2190" t="str">
        <f>IF(X25="","",VLOOKUP(X25,'シフト記号表（勤務時間帯） (6)'!$C$6:$K$35,9,FALSE))</f>
        <v/>
      </c>
      <c r="Y26" s="2197" t="str">
        <f>IF(Y25="","",VLOOKUP(Y25,'シフト記号表（勤務時間帯） (6)'!$C$6:$K$35,9,FALSE))</f>
        <v/>
      </c>
      <c r="Z26" s="2181" t="str">
        <f>IF(Z25="","",VLOOKUP(Z25,'シフト記号表（勤務時間帯） (6)'!$C$6:$K$35,9,FALSE))</f>
        <v/>
      </c>
      <c r="AA26" s="2190" t="str">
        <f>IF(AA25="","",VLOOKUP(AA25,'シフト記号表（勤務時間帯） (6)'!$C$6:$K$35,9,FALSE))</f>
        <v/>
      </c>
      <c r="AB26" s="2190" t="str">
        <f>IF(AB25="","",VLOOKUP(AB25,'シフト記号表（勤務時間帯） (6)'!$C$6:$K$35,9,FALSE))</f>
        <v/>
      </c>
      <c r="AC26" s="2190" t="str">
        <f>IF(AC25="","",VLOOKUP(AC25,'シフト記号表（勤務時間帯） (6)'!$C$6:$K$35,9,FALSE))</f>
        <v/>
      </c>
      <c r="AD26" s="2190" t="str">
        <f>IF(AD25="","",VLOOKUP(AD25,'シフト記号表（勤務時間帯） (6)'!$C$6:$K$35,9,FALSE))</f>
        <v/>
      </c>
      <c r="AE26" s="2190" t="str">
        <f>IF(AE25="","",VLOOKUP(AE25,'シフト記号表（勤務時間帯） (6)'!$C$6:$K$35,9,FALSE))</f>
        <v/>
      </c>
      <c r="AF26" s="2197" t="str">
        <f>IF(AF25="","",VLOOKUP(AF25,'シフト記号表（勤務時間帯） (6)'!$C$6:$K$35,9,FALSE))</f>
        <v/>
      </c>
      <c r="AG26" s="2181" t="str">
        <f>IF(AG25="","",VLOOKUP(AG25,'シフト記号表（勤務時間帯） (6)'!$C$6:$K$35,9,FALSE))</f>
        <v/>
      </c>
      <c r="AH26" s="2190" t="str">
        <f>IF(AH25="","",VLOOKUP(AH25,'シフト記号表（勤務時間帯） (6)'!$C$6:$K$35,9,FALSE))</f>
        <v/>
      </c>
      <c r="AI26" s="2190" t="str">
        <f>IF(AI25="","",VLOOKUP(AI25,'シフト記号表（勤務時間帯） (6)'!$C$6:$K$35,9,FALSE))</f>
        <v/>
      </c>
      <c r="AJ26" s="2190" t="str">
        <f>IF(AJ25="","",VLOOKUP(AJ25,'シフト記号表（勤務時間帯） (6)'!$C$6:$K$35,9,FALSE))</f>
        <v/>
      </c>
      <c r="AK26" s="2190" t="str">
        <f>IF(AK25="","",VLOOKUP(AK25,'シフト記号表（勤務時間帯） (6)'!$C$6:$K$35,9,FALSE))</f>
        <v/>
      </c>
      <c r="AL26" s="2190" t="str">
        <f>IF(AL25="","",VLOOKUP(AL25,'シフト記号表（勤務時間帯） (6)'!$C$6:$K$35,9,FALSE))</f>
        <v/>
      </c>
      <c r="AM26" s="2197" t="str">
        <f>IF(AM25="","",VLOOKUP(AM25,'シフト記号表（勤務時間帯） (6)'!$C$6:$K$35,9,FALSE))</f>
        <v/>
      </c>
      <c r="AN26" s="2181" t="str">
        <f>IF(AN25="","",VLOOKUP(AN25,'シフト記号表（勤務時間帯） (6)'!$C$6:$K$35,9,FALSE))</f>
        <v/>
      </c>
      <c r="AO26" s="2190" t="str">
        <f>IF(AO25="","",VLOOKUP(AO25,'シフト記号表（勤務時間帯） (6)'!$C$6:$K$35,9,FALSE))</f>
        <v/>
      </c>
      <c r="AP26" s="2190" t="str">
        <f>IF(AP25="","",VLOOKUP(AP25,'シフト記号表（勤務時間帯） (6)'!$C$6:$K$35,9,FALSE))</f>
        <v/>
      </c>
      <c r="AQ26" s="2190" t="str">
        <f>IF(AQ25="","",VLOOKUP(AQ25,'シフト記号表（勤務時間帯） (6)'!$C$6:$K$35,9,FALSE))</f>
        <v/>
      </c>
      <c r="AR26" s="2190" t="str">
        <f>IF(AR25="","",VLOOKUP(AR25,'シフト記号表（勤務時間帯） (6)'!$C$6:$K$35,9,FALSE))</f>
        <v/>
      </c>
      <c r="AS26" s="2190" t="str">
        <f>IF(AS25="","",VLOOKUP(AS25,'シフト記号表（勤務時間帯） (6)'!$C$6:$K$35,9,FALSE))</f>
        <v/>
      </c>
      <c r="AT26" s="2197" t="str">
        <f>IF(AT25="","",VLOOKUP(AT25,'シフト記号表（勤務時間帯） (6)'!$C$6:$K$35,9,FALSE))</f>
        <v/>
      </c>
      <c r="AU26" s="2181" t="str">
        <f>IF(AU25="","",VLOOKUP(AU25,'シフト記号表（勤務時間帯） (6)'!$C$6:$K$35,9,FALSE))</f>
        <v/>
      </c>
      <c r="AV26" s="2190" t="str">
        <f>IF(AV25="","",VLOOKUP(AV25,'シフト記号表（勤務時間帯） (6)'!$C$6:$K$35,9,FALSE))</f>
        <v/>
      </c>
      <c r="AW26" s="2190" t="str">
        <f>IF(AW25="","",VLOOKUP(AW25,'シフト記号表（勤務時間帯） (6)'!$C$6:$K$35,9,FALSE))</f>
        <v/>
      </c>
      <c r="AX26" s="2243">
        <f>IF($BB$3="４週",SUM(S26:AT26),IF($BB$3="暦月",SUM(S26:AW26),""))</f>
        <v>0</v>
      </c>
      <c r="AY26" s="2255"/>
      <c r="AZ26" s="2266">
        <f>IF($BB$3="４週",AX26/4,IF($BB$3="暦月",'療養通所介護（1枚版）'!AX26/('療養通所介護（1枚版）'!$BB$8/7),""))</f>
        <v>0</v>
      </c>
      <c r="BA26" s="2274"/>
      <c r="BB26" s="1971"/>
      <c r="BC26" s="1976"/>
      <c r="BD26" s="1976"/>
      <c r="BE26" s="1976"/>
      <c r="BF26" s="1987"/>
    </row>
    <row r="27" spans="2:58" ht="20.25" customHeight="1">
      <c r="B27" s="2061"/>
      <c r="C27" s="2074"/>
      <c r="D27" s="2087"/>
      <c r="E27" s="2091"/>
      <c r="F27" s="1801">
        <f>C25</f>
        <v>0</v>
      </c>
      <c r="G27" s="2104"/>
      <c r="H27" s="2113"/>
      <c r="I27" s="2121"/>
      <c r="J27" s="2121"/>
      <c r="K27" s="2124"/>
      <c r="L27" s="2134"/>
      <c r="M27" s="2143"/>
      <c r="N27" s="2143"/>
      <c r="O27" s="2152"/>
      <c r="P27" s="2156" t="s">
        <v>965</v>
      </c>
      <c r="Q27" s="2164"/>
      <c r="R27" s="2169"/>
      <c r="S27" s="1885" t="str">
        <f>IF(S25="","",VLOOKUP(S25,'シフト記号表（勤務時間帯） (6)'!$C$6:$S$35,17,FALSE))</f>
        <v/>
      </c>
      <c r="T27" s="1897" t="str">
        <f>IF(T25="","",VLOOKUP(T25,'シフト記号表（勤務時間帯） (6)'!$C$6:$S$35,17,FALSE))</f>
        <v/>
      </c>
      <c r="U27" s="1897" t="str">
        <f>IF(U25="","",VLOOKUP(U25,'シフト記号表（勤務時間帯） (6)'!$C$6:$S$35,17,FALSE))</f>
        <v/>
      </c>
      <c r="V27" s="1897" t="str">
        <f>IF(V25="","",VLOOKUP(V25,'シフト記号表（勤務時間帯） (6)'!$C$6:$S$35,17,FALSE))</f>
        <v/>
      </c>
      <c r="W27" s="1897" t="str">
        <f>IF(W25="","",VLOOKUP(W25,'シフト記号表（勤務時間帯） (6)'!$C$6:$S$35,17,FALSE))</f>
        <v/>
      </c>
      <c r="X27" s="1897" t="str">
        <f>IF(X25="","",VLOOKUP(X25,'シフト記号表（勤務時間帯） (6)'!$C$6:$S$35,17,FALSE))</f>
        <v/>
      </c>
      <c r="Y27" s="1912" t="str">
        <f>IF(Y25="","",VLOOKUP(Y25,'シフト記号表（勤務時間帯） (6)'!$C$6:$S$35,17,FALSE))</f>
        <v/>
      </c>
      <c r="Z27" s="1885" t="str">
        <f>IF(Z25="","",VLOOKUP(Z25,'シフト記号表（勤務時間帯） (6)'!$C$6:$S$35,17,FALSE))</f>
        <v/>
      </c>
      <c r="AA27" s="1897" t="str">
        <f>IF(AA25="","",VLOOKUP(AA25,'シフト記号表（勤務時間帯） (6)'!$C$6:$S$35,17,FALSE))</f>
        <v/>
      </c>
      <c r="AB27" s="1897" t="str">
        <f>IF(AB25="","",VLOOKUP(AB25,'シフト記号表（勤務時間帯） (6)'!$C$6:$S$35,17,FALSE))</f>
        <v/>
      </c>
      <c r="AC27" s="1897" t="str">
        <f>IF(AC25="","",VLOOKUP(AC25,'シフト記号表（勤務時間帯） (6)'!$C$6:$S$35,17,FALSE))</f>
        <v/>
      </c>
      <c r="AD27" s="1897" t="str">
        <f>IF(AD25="","",VLOOKUP(AD25,'シフト記号表（勤務時間帯） (6)'!$C$6:$S$35,17,FALSE))</f>
        <v/>
      </c>
      <c r="AE27" s="1897" t="str">
        <f>IF(AE25="","",VLOOKUP(AE25,'シフト記号表（勤務時間帯） (6)'!$C$6:$S$35,17,FALSE))</f>
        <v/>
      </c>
      <c r="AF27" s="1912" t="str">
        <f>IF(AF25="","",VLOOKUP(AF25,'シフト記号表（勤務時間帯） (6)'!$C$6:$S$35,17,FALSE))</f>
        <v/>
      </c>
      <c r="AG27" s="1885" t="str">
        <f>IF(AG25="","",VLOOKUP(AG25,'シフト記号表（勤務時間帯） (6)'!$C$6:$S$35,17,FALSE))</f>
        <v/>
      </c>
      <c r="AH27" s="1897" t="str">
        <f>IF(AH25="","",VLOOKUP(AH25,'シフト記号表（勤務時間帯） (6)'!$C$6:$S$35,17,FALSE))</f>
        <v/>
      </c>
      <c r="AI27" s="1897" t="str">
        <f>IF(AI25="","",VLOOKUP(AI25,'シフト記号表（勤務時間帯） (6)'!$C$6:$S$35,17,FALSE))</f>
        <v/>
      </c>
      <c r="AJ27" s="1897" t="str">
        <f>IF(AJ25="","",VLOOKUP(AJ25,'シフト記号表（勤務時間帯） (6)'!$C$6:$S$35,17,FALSE))</f>
        <v/>
      </c>
      <c r="AK27" s="1897" t="str">
        <f>IF(AK25="","",VLOOKUP(AK25,'シフト記号表（勤務時間帯） (6)'!$C$6:$S$35,17,FALSE))</f>
        <v/>
      </c>
      <c r="AL27" s="1897" t="str">
        <f>IF(AL25="","",VLOOKUP(AL25,'シフト記号表（勤務時間帯） (6)'!$C$6:$S$35,17,FALSE))</f>
        <v/>
      </c>
      <c r="AM27" s="1912" t="str">
        <f>IF(AM25="","",VLOOKUP(AM25,'シフト記号表（勤務時間帯） (6)'!$C$6:$S$35,17,FALSE))</f>
        <v/>
      </c>
      <c r="AN27" s="1885" t="str">
        <f>IF(AN25="","",VLOOKUP(AN25,'シフト記号表（勤務時間帯） (6)'!$C$6:$S$35,17,FALSE))</f>
        <v/>
      </c>
      <c r="AO27" s="1897" t="str">
        <f>IF(AO25="","",VLOOKUP(AO25,'シフト記号表（勤務時間帯） (6)'!$C$6:$S$35,17,FALSE))</f>
        <v/>
      </c>
      <c r="AP27" s="1897" t="str">
        <f>IF(AP25="","",VLOOKUP(AP25,'シフト記号表（勤務時間帯） (6)'!$C$6:$S$35,17,FALSE))</f>
        <v/>
      </c>
      <c r="AQ27" s="1897" t="str">
        <f>IF(AQ25="","",VLOOKUP(AQ25,'シフト記号表（勤務時間帯） (6)'!$C$6:$S$35,17,FALSE))</f>
        <v/>
      </c>
      <c r="AR27" s="1897" t="str">
        <f>IF(AR25="","",VLOOKUP(AR25,'シフト記号表（勤務時間帯） (6)'!$C$6:$S$35,17,FALSE))</f>
        <v/>
      </c>
      <c r="AS27" s="1897" t="str">
        <f>IF(AS25="","",VLOOKUP(AS25,'シフト記号表（勤務時間帯） (6)'!$C$6:$S$35,17,FALSE))</f>
        <v/>
      </c>
      <c r="AT27" s="1912" t="str">
        <f>IF(AT25="","",VLOOKUP(AT25,'シフト記号表（勤務時間帯） (6)'!$C$6:$S$35,17,FALSE))</f>
        <v/>
      </c>
      <c r="AU27" s="1885" t="str">
        <f>IF(AU25="","",VLOOKUP(AU25,'シフト記号表（勤務時間帯） (6)'!$C$6:$S$35,17,FALSE))</f>
        <v/>
      </c>
      <c r="AV27" s="1897" t="str">
        <f>IF(AV25="","",VLOOKUP(AV25,'シフト記号表（勤務時間帯） (6)'!$C$6:$S$35,17,FALSE))</f>
        <v/>
      </c>
      <c r="AW27" s="1897" t="str">
        <f>IF(AW25="","",VLOOKUP(AW25,'シフト記号表（勤務時間帯） (6)'!$C$6:$S$35,17,FALSE))</f>
        <v/>
      </c>
      <c r="AX27" s="2244">
        <f>IF($BB$3="４週",SUM(S27:AT27),IF($BB$3="暦月",SUM(S27:AW27),""))</f>
        <v>0</v>
      </c>
      <c r="AY27" s="2256"/>
      <c r="AZ27" s="2267">
        <f>IF($BB$3="４週",AX27/4,IF($BB$3="暦月",'療養通所介護（1枚版）'!AX27/('療養通所介護（1枚版）'!$BB$8/7),""))</f>
        <v>0</v>
      </c>
      <c r="BA27" s="2275"/>
      <c r="BB27" s="1973"/>
      <c r="BC27" s="1978"/>
      <c r="BD27" s="1978"/>
      <c r="BE27" s="1978"/>
      <c r="BF27" s="1989"/>
    </row>
    <row r="28" spans="2:58" ht="20.25" customHeight="1">
      <c r="B28" s="2061">
        <f>B25+1</f>
        <v>3</v>
      </c>
      <c r="C28" s="1756"/>
      <c r="D28" s="1824"/>
      <c r="E28" s="1767"/>
      <c r="F28" s="2095"/>
      <c r="G28" s="2095"/>
      <c r="H28" s="2114"/>
      <c r="I28" s="2121"/>
      <c r="J28" s="2121"/>
      <c r="K28" s="2124"/>
      <c r="L28" s="2133"/>
      <c r="M28" s="2142"/>
      <c r="N28" s="2142"/>
      <c r="O28" s="2151"/>
      <c r="P28" s="2157" t="s">
        <v>964</v>
      </c>
      <c r="Q28" s="2165"/>
      <c r="R28" s="2170"/>
      <c r="S28" s="1886"/>
      <c r="T28" s="1898"/>
      <c r="U28" s="1898"/>
      <c r="V28" s="1898"/>
      <c r="W28" s="1898"/>
      <c r="X28" s="1898"/>
      <c r="Y28" s="1913"/>
      <c r="Z28" s="1886"/>
      <c r="AA28" s="1898"/>
      <c r="AB28" s="1898"/>
      <c r="AC28" s="1898"/>
      <c r="AD28" s="1898"/>
      <c r="AE28" s="1898"/>
      <c r="AF28" s="1913"/>
      <c r="AG28" s="1886"/>
      <c r="AH28" s="1898"/>
      <c r="AI28" s="1898"/>
      <c r="AJ28" s="1898"/>
      <c r="AK28" s="1898"/>
      <c r="AL28" s="1898"/>
      <c r="AM28" s="1913"/>
      <c r="AN28" s="1886"/>
      <c r="AO28" s="1898"/>
      <c r="AP28" s="1898"/>
      <c r="AQ28" s="1898"/>
      <c r="AR28" s="1898"/>
      <c r="AS28" s="1898"/>
      <c r="AT28" s="1913"/>
      <c r="AU28" s="1886"/>
      <c r="AV28" s="1898"/>
      <c r="AW28" s="1898"/>
      <c r="AX28" s="2245"/>
      <c r="AY28" s="2257"/>
      <c r="AZ28" s="2268"/>
      <c r="BA28" s="2276"/>
      <c r="BB28" s="1972"/>
      <c r="BC28" s="1977"/>
      <c r="BD28" s="1977"/>
      <c r="BE28" s="1977"/>
      <c r="BF28" s="1988"/>
    </row>
    <row r="29" spans="2:58" ht="20.25" customHeight="1">
      <c r="B29" s="2061"/>
      <c r="C29" s="1755"/>
      <c r="D29" s="1823"/>
      <c r="E29" s="1766"/>
      <c r="F29" s="1801"/>
      <c r="G29" s="2103"/>
      <c r="H29" s="2113"/>
      <c r="I29" s="2121"/>
      <c r="J29" s="2121"/>
      <c r="K29" s="2124"/>
      <c r="L29" s="2132"/>
      <c r="M29" s="2141"/>
      <c r="N29" s="2141"/>
      <c r="O29" s="2150"/>
      <c r="P29" s="2155" t="s">
        <v>546</v>
      </c>
      <c r="Q29" s="2163"/>
      <c r="R29" s="2168"/>
      <c r="S29" s="2181" t="str">
        <f>IF(S28="","",VLOOKUP(S28,'シフト記号表（勤務時間帯） (6)'!$C$6:$K$35,9,FALSE))</f>
        <v/>
      </c>
      <c r="T29" s="2190" t="str">
        <f>IF(T28="","",VLOOKUP(T28,'シフト記号表（勤務時間帯） (6)'!$C$6:$K$35,9,FALSE))</f>
        <v/>
      </c>
      <c r="U29" s="2190" t="str">
        <f>IF(U28="","",VLOOKUP(U28,'シフト記号表（勤務時間帯） (6)'!$C$6:$K$35,9,FALSE))</f>
        <v/>
      </c>
      <c r="V29" s="2190" t="str">
        <f>IF(V28="","",VLOOKUP(V28,'シフト記号表（勤務時間帯） (6)'!$C$6:$K$35,9,FALSE))</f>
        <v/>
      </c>
      <c r="W29" s="2190" t="str">
        <f>IF(W28="","",VLOOKUP(W28,'シフト記号表（勤務時間帯） (6)'!$C$6:$K$35,9,FALSE))</f>
        <v/>
      </c>
      <c r="X29" s="2190" t="str">
        <f>IF(X28="","",VLOOKUP(X28,'シフト記号表（勤務時間帯） (6)'!$C$6:$K$35,9,FALSE))</f>
        <v/>
      </c>
      <c r="Y29" s="2197" t="str">
        <f>IF(Y28="","",VLOOKUP(Y28,'シフト記号表（勤務時間帯） (6)'!$C$6:$K$35,9,FALSE))</f>
        <v/>
      </c>
      <c r="Z29" s="2181" t="str">
        <f>IF(Z28="","",VLOOKUP(Z28,'シフト記号表（勤務時間帯） (6)'!$C$6:$K$35,9,FALSE))</f>
        <v/>
      </c>
      <c r="AA29" s="2190" t="str">
        <f>IF(AA28="","",VLOOKUP(AA28,'シフト記号表（勤務時間帯） (6)'!$C$6:$K$35,9,FALSE))</f>
        <v/>
      </c>
      <c r="AB29" s="2190" t="str">
        <f>IF(AB28="","",VLOOKUP(AB28,'シフト記号表（勤務時間帯） (6)'!$C$6:$K$35,9,FALSE))</f>
        <v/>
      </c>
      <c r="AC29" s="2190" t="str">
        <f>IF(AC28="","",VLOOKUP(AC28,'シフト記号表（勤務時間帯） (6)'!$C$6:$K$35,9,FALSE))</f>
        <v/>
      </c>
      <c r="AD29" s="2190" t="str">
        <f>IF(AD28="","",VLOOKUP(AD28,'シフト記号表（勤務時間帯） (6)'!$C$6:$K$35,9,FALSE))</f>
        <v/>
      </c>
      <c r="AE29" s="2190" t="str">
        <f>IF(AE28="","",VLOOKUP(AE28,'シフト記号表（勤務時間帯） (6)'!$C$6:$K$35,9,FALSE))</f>
        <v/>
      </c>
      <c r="AF29" s="2197" t="str">
        <f>IF(AF28="","",VLOOKUP(AF28,'シフト記号表（勤務時間帯） (6)'!$C$6:$K$35,9,FALSE))</f>
        <v/>
      </c>
      <c r="AG29" s="2181" t="str">
        <f>IF(AG28="","",VLOOKUP(AG28,'シフト記号表（勤務時間帯） (6)'!$C$6:$K$35,9,FALSE))</f>
        <v/>
      </c>
      <c r="AH29" s="2190" t="str">
        <f>IF(AH28="","",VLOOKUP(AH28,'シフト記号表（勤務時間帯） (6)'!$C$6:$K$35,9,FALSE))</f>
        <v/>
      </c>
      <c r="AI29" s="2190" t="str">
        <f>IF(AI28="","",VLOOKUP(AI28,'シフト記号表（勤務時間帯） (6)'!$C$6:$K$35,9,FALSE))</f>
        <v/>
      </c>
      <c r="AJ29" s="2190" t="str">
        <f>IF(AJ28="","",VLOOKUP(AJ28,'シフト記号表（勤務時間帯） (6)'!$C$6:$K$35,9,FALSE))</f>
        <v/>
      </c>
      <c r="AK29" s="2190" t="str">
        <f>IF(AK28="","",VLOOKUP(AK28,'シフト記号表（勤務時間帯） (6)'!$C$6:$K$35,9,FALSE))</f>
        <v/>
      </c>
      <c r="AL29" s="2190" t="str">
        <f>IF(AL28="","",VLOOKUP(AL28,'シフト記号表（勤務時間帯） (6)'!$C$6:$K$35,9,FALSE))</f>
        <v/>
      </c>
      <c r="AM29" s="2197" t="str">
        <f>IF(AM28="","",VLOOKUP(AM28,'シフト記号表（勤務時間帯） (6)'!$C$6:$K$35,9,FALSE))</f>
        <v/>
      </c>
      <c r="AN29" s="2181" t="str">
        <f>IF(AN28="","",VLOOKUP(AN28,'シフト記号表（勤務時間帯） (6)'!$C$6:$K$35,9,FALSE))</f>
        <v/>
      </c>
      <c r="AO29" s="2190" t="str">
        <f>IF(AO28="","",VLOOKUP(AO28,'シフト記号表（勤務時間帯） (6)'!$C$6:$K$35,9,FALSE))</f>
        <v/>
      </c>
      <c r="AP29" s="2190" t="str">
        <f>IF(AP28="","",VLOOKUP(AP28,'シフト記号表（勤務時間帯） (6)'!$C$6:$K$35,9,FALSE))</f>
        <v/>
      </c>
      <c r="AQ29" s="2190" t="str">
        <f>IF(AQ28="","",VLOOKUP(AQ28,'シフト記号表（勤務時間帯） (6)'!$C$6:$K$35,9,FALSE))</f>
        <v/>
      </c>
      <c r="AR29" s="2190" t="str">
        <f>IF(AR28="","",VLOOKUP(AR28,'シフト記号表（勤務時間帯） (6)'!$C$6:$K$35,9,FALSE))</f>
        <v/>
      </c>
      <c r="AS29" s="2190" t="str">
        <f>IF(AS28="","",VLOOKUP(AS28,'シフト記号表（勤務時間帯） (6)'!$C$6:$K$35,9,FALSE))</f>
        <v/>
      </c>
      <c r="AT29" s="2197" t="str">
        <f>IF(AT28="","",VLOOKUP(AT28,'シフト記号表（勤務時間帯） (6)'!$C$6:$K$35,9,FALSE))</f>
        <v/>
      </c>
      <c r="AU29" s="2181" t="str">
        <f>IF(AU28="","",VLOOKUP(AU28,'シフト記号表（勤務時間帯） (6)'!$C$6:$K$35,9,FALSE))</f>
        <v/>
      </c>
      <c r="AV29" s="2190" t="str">
        <f>IF(AV28="","",VLOOKUP(AV28,'シフト記号表（勤務時間帯） (6)'!$C$6:$K$35,9,FALSE))</f>
        <v/>
      </c>
      <c r="AW29" s="2190" t="str">
        <f>IF(AW28="","",VLOOKUP(AW28,'シフト記号表（勤務時間帯） (6)'!$C$6:$K$35,9,FALSE))</f>
        <v/>
      </c>
      <c r="AX29" s="2243">
        <f>IF($BB$3="４週",SUM(S29:AT29),IF($BB$3="暦月",SUM(S29:AW29),""))</f>
        <v>0</v>
      </c>
      <c r="AY29" s="2255"/>
      <c r="AZ29" s="2266">
        <f>IF($BB$3="４週",AX29/4,IF($BB$3="暦月",'療養通所介護（1枚版）'!AX29/('療養通所介護（1枚版）'!$BB$8/7),""))</f>
        <v>0</v>
      </c>
      <c r="BA29" s="2274"/>
      <c r="BB29" s="1971"/>
      <c r="BC29" s="1976"/>
      <c r="BD29" s="1976"/>
      <c r="BE29" s="1976"/>
      <c r="BF29" s="1987"/>
    </row>
    <row r="30" spans="2:58" ht="20.25" customHeight="1">
      <c r="B30" s="2061"/>
      <c r="C30" s="1757"/>
      <c r="D30" s="1825"/>
      <c r="E30" s="1768"/>
      <c r="F30" s="1801">
        <f>C28</f>
        <v>0</v>
      </c>
      <c r="G30" s="2104"/>
      <c r="H30" s="2113"/>
      <c r="I30" s="2121"/>
      <c r="J30" s="2121"/>
      <c r="K30" s="2124"/>
      <c r="L30" s="2134"/>
      <c r="M30" s="2143"/>
      <c r="N30" s="2143"/>
      <c r="O30" s="2152"/>
      <c r="P30" s="2156" t="s">
        <v>965</v>
      </c>
      <c r="Q30" s="2164"/>
      <c r="R30" s="2169"/>
      <c r="S30" s="1885" t="str">
        <f>IF(S28="","",VLOOKUP(S28,'シフト記号表（勤務時間帯） (6)'!$C$6:$S$35,17,FALSE))</f>
        <v/>
      </c>
      <c r="T30" s="1897" t="str">
        <f>IF(T28="","",VLOOKUP(T28,'シフト記号表（勤務時間帯） (6)'!$C$6:$S$35,17,FALSE))</f>
        <v/>
      </c>
      <c r="U30" s="1897" t="str">
        <f>IF(U28="","",VLOOKUP(U28,'シフト記号表（勤務時間帯） (6)'!$C$6:$S$35,17,FALSE))</f>
        <v/>
      </c>
      <c r="V30" s="1897" t="str">
        <f>IF(V28="","",VLOOKUP(V28,'シフト記号表（勤務時間帯） (6)'!$C$6:$S$35,17,FALSE))</f>
        <v/>
      </c>
      <c r="W30" s="1897" t="str">
        <f>IF(W28="","",VLOOKUP(W28,'シフト記号表（勤務時間帯） (6)'!$C$6:$S$35,17,FALSE))</f>
        <v/>
      </c>
      <c r="X30" s="1897" t="str">
        <f>IF(X28="","",VLOOKUP(X28,'シフト記号表（勤務時間帯） (6)'!$C$6:$S$35,17,FALSE))</f>
        <v/>
      </c>
      <c r="Y30" s="1912" t="str">
        <f>IF(Y28="","",VLOOKUP(Y28,'シフト記号表（勤務時間帯） (6)'!$C$6:$S$35,17,FALSE))</f>
        <v/>
      </c>
      <c r="Z30" s="1885" t="str">
        <f>IF(Z28="","",VLOOKUP(Z28,'シフト記号表（勤務時間帯） (6)'!$C$6:$S$35,17,FALSE))</f>
        <v/>
      </c>
      <c r="AA30" s="1897" t="str">
        <f>IF(AA28="","",VLOOKUP(AA28,'シフト記号表（勤務時間帯） (6)'!$C$6:$S$35,17,FALSE))</f>
        <v/>
      </c>
      <c r="AB30" s="1897" t="str">
        <f>IF(AB28="","",VLOOKUP(AB28,'シフト記号表（勤務時間帯） (6)'!$C$6:$S$35,17,FALSE))</f>
        <v/>
      </c>
      <c r="AC30" s="1897" t="str">
        <f>IF(AC28="","",VLOOKUP(AC28,'シフト記号表（勤務時間帯） (6)'!$C$6:$S$35,17,FALSE))</f>
        <v/>
      </c>
      <c r="AD30" s="1897" t="str">
        <f>IF(AD28="","",VLOOKUP(AD28,'シフト記号表（勤務時間帯） (6)'!$C$6:$S$35,17,FALSE))</f>
        <v/>
      </c>
      <c r="AE30" s="1897" t="str">
        <f>IF(AE28="","",VLOOKUP(AE28,'シフト記号表（勤務時間帯） (6)'!$C$6:$S$35,17,FALSE))</f>
        <v/>
      </c>
      <c r="AF30" s="1912" t="str">
        <f>IF(AF28="","",VLOOKUP(AF28,'シフト記号表（勤務時間帯） (6)'!$C$6:$S$35,17,FALSE))</f>
        <v/>
      </c>
      <c r="AG30" s="1885" t="str">
        <f>IF(AG28="","",VLOOKUP(AG28,'シフト記号表（勤務時間帯） (6)'!$C$6:$S$35,17,FALSE))</f>
        <v/>
      </c>
      <c r="AH30" s="1897" t="str">
        <f>IF(AH28="","",VLOOKUP(AH28,'シフト記号表（勤務時間帯） (6)'!$C$6:$S$35,17,FALSE))</f>
        <v/>
      </c>
      <c r="AI30" s="1897" t="str">
        <f>IF(AI28="","",VLOOKUP(AI28,'シフト記号表（勤務時間帯） (6)'!$C$6:$S$35,17,FALSE))</f>
        <v/>
      </c>
      <c r="AJ30" s="1897" t="str">
        <f>IF(AJ28="","",VLOOKUP(AJ28,'シフト記号表（勤務時間帯） (6)'!$C$6:$S$35,17,FALSE))</f>
        <v/>
      </c>
      <c r="AK30" s="1897" t="str">
        <f>IF(AK28="","",VLOOKUP(AK28,'シフト記号表（勤務時間帯） (6)'!$C$6:$S$35,17,FALSE))</f>
        <v/>
      </c>
      <c r="AL30" s="1897" t="str">
        <f>IF(AL28="","",VLOOKUP(AL28,'シフト記号表（勤務時間帯） (6)'!$C$6:$S$35,17,FALSE))</f>
        <v/>
      </c>
      <c r="AM30" s="1912" t="str">
        <f>IF(AM28="","",VLOOKUP(AM28,'シフト記号表（勤務時間帯） (6)'!$C$6:$S$35,17,FALSE))</f>
        <v/>
      </c>
      <c r="AN30" s="1885" t="str">
        <f>IF(AN28="","",VLOOKUP(AN28,'シフト記号表（勤務時間帯） (6)'!$C$6:$S$35,17,FALSE))</f>
        <v/>
      </c>
      <c r="AO30" s="1897" t="str">
        <f>IF(AO28="","",VLOOKUP(AO28,'シフト記号表（勤務時間帯） (6)'!$C$6:$S$35,17,FALSE))</f>
        <v/>
      </c>
      <c r="AP30" s="1897" t="str">
        <f>IF(AP28="","",VLOOKUP(AP28,'シフト記号表（勤務時間帯） (6)'!$C$6:$S$35,17,FALSE))</f>
        <v/>
      </c>
      <c r="AQ30" s="1897" t="str">
        <f>IF(AQ28="","",VLOOKUP(AQ28,'シフト記号表（勤務時間帯） (6)'!$C$6:$S$35,17,FALSE))</f>
        <v/>
      </c>
      <c r="AR30" s="1897" t="str">
        <f>IF(AR28="","",VLOOKUP(AR28,'シフト記号表（勤務時間帯） (6)'!$C$6:$S$35,17,FALSE))</f>
        <v/>
      </c>
      <c r="AS30" s="1897" t="str">
        <f>IF(AS28="","",VLOOKUP(AS28,'シフト記号表（勤務時間帯） (6)'!$C$6:$S$35,17,FALSE))</f>
        <v/>
      </c>
      <c r="AT30" s="1912" t="str">
        <f>IF(AT28="","",VLOOKUP(AT28,'シフト記号表（勤務時間帯） (6)'!$C$6:$S$35,17,FALSE))</f>
        <v/>
      </c>
      <c r="AU30" s="1885" t="str">
        <f>IF(AU28="","",VLOOKUP(AU28,'シフト記号表（勤務時間帯） (6)'!$C$6:$S$35,17,FALSE))</f>
        <v/>
      </c>
      <c r="AV30" s="1897" t="str">
        <f>IF(AV28="","",VLOOKUP(AV28,'シフト記号表（勤務時間帯） (6)'!$C$6:$S$35,17,FALSE))</f>
        <v/>
      </c>
      <c r="AW30" s="1897" t="str">
        <f>IF(AW28="","",VLOOKUP(AW28,'シフト記号表（勤務時間帯） (6)'!$C$6:$S$35,17,FALSE))</f>
        <v/>
      </c>
      <c r="AX30" s="2244">
        <f>IF($BB$3="４週",SUM(S30:AT30),IF($BB$3="暦月",SUM(S30:AW30),""))</f>
        <v>0</v>
      </c>
      <c r="AY30" s="2256"/>
      <c r="AZ30" s="2267">
        <f>IF($BB$3="４週",AX30/4,IF($BB$3="暦月",'療養通所介護（1枚版）'!AX30/('療養通所介護（1枚版）'!$BB$8/7),""))</f>
        <v>0</v>
      </c>
      <c r="BA30" s="2275"/>
      <c r="BB30" s="1973"/>
      <c r="BC30" s="1978"/>
      <c r="BD30" s="1978"/>
      <c r="BE30" s="1978"/>
      <c r="BF30" s="1989"/>
    </row>
    <row r="31" spans="2:58" ht="20.25" customHeight="1">
      <c r="B31" s="2061">
        <f>B28+1</f>
        <v>4</v>
      </c>
      <c r="C31" s="1756"/>
      <c r="D31" s="1824"/>
      <c r="E31" s="1767"/>
      <c r="F31" s="2095"/>
      <c r="G31" s="2095"/>
      <c r="H31" s="2114"/>
      <c r="I31" s="2121"/>
      <c r="J31" s="2121"/>
      <c r="K31" s="2124"/>
      <c r="L31" s="2133"/>
      <c r="M31" s="2142"/>
      <c r="N31" s="2142"/>
      <c r="O31" s="2151"/>
      <c r="P31" s="2157" t="s">
        <v>964</v>
      </c>
      <c r="Q31" s="2165"/>
      <c r="R31" s="2170"/>
      <c r="S31" s="1886"/>
      <c r="T31" s="1898"/>
      <c r="U31" s="1898"/>
      <c r="V31" s="1898"/>
      <c r="W31" s="1898"/>
      <c r="X31" s="1898"/>
      <c r="Y31" s="1913"/>
      <c r="Z31" s="1886"/>
      <c r="AA31" s="1898"/>
      <c r="AB31" s="1898"/>
      <c r="AC31" s="1898"/>
      <c r="AD31" s="1898"/>
      <c r="AE31" s="1898"/>
      <c r="AF31" s="1913"/>
      <c r="AG31" s="1886"/>
      <c r="AH31" s="1898"/>
      <c r="AI31" s="1898"/>
      <c r="AJ31" s="1898"/>
      <c r="AK31" s="1898"/>
      <c r="AL31" s="1898"/>
      <c r="AM31" s="1913"/>
      <c r="AN31" s="1886"/>
      <c r="AO31" s="1898"/>
      <c r="AP31" s="1898"/>
      <c r="AQ31" s="1898"/>
      <c r="AR31" s="1898"/>
      <c r="AS31" s="1898"/>
      <c r="AT31" s="1913"/>
      <c r="AU31" s="1886"/>
      <c r="AV31" s="1898"/>
      <c r="AW31" s="1898"/>
      <c r="AX31" s="2245"/>
      <c r="AY31" s="2257"/>
      <c r="AZ31" s="2268"/>
      <c r="BA31" s="2276"/>
      <c r="BB31" s="1972"/>
      <c r="BC31" s="1977"/>
      <c r="BD31" s="1977"/>
      <c r="BE31" s="1977"/>
      <c r="BF31" s="1988"/>
    </row>
    <row r="32" spans="2:58" ht="20.25" customHeight="1">
      <c r="B32" s="2061"/>
      <c r="C32" s="1755"/>
      <c r="D32" s="1823"/>
      <c r="E32" s="1766"/>
      <c r="F32" s="1801"/>
      <c r="G32" s="2103"/>
      <c r="H32" s="2113"/>
      <c r="I32" s="2121"/>
      <c r="J32" s="2121"/>
      <c r="K32" s="2124"/>
      <c r="L32" s="2132"/>
      <c r="M32" s="2141"/>
      <c r="N32" s="2141"/>
      <c r="O32" s="2150"/>
      <c r="P32" s="2155" t="s">
        <v>546</v>
      </c>
      <c r="Q32" s="2163"/>
      <c r="R32" s="2168"/>
      <c r="S32" s="2181" t="str">
        <f>IF(S31="","",VLOOKUP(S31,'シフト記号表（勤務時間帯） (6)'!$C$6:$K$35,9,FALSE))</f>
        <v/>
      </c>
      <c r="T32" s="2190" t="str">
        <f>IF(T31="","",VLOOKUP(T31,'シフト記号表（勤務時間帯） (6)'!$C$6:$K$35,9,FALSE))</f>
        <v/>
      </c>
      <c r="U32" s="2190" t="str">
        <f>IF(U31="","",VLOOKUP(U31,'シフト記号表（勤務時間帯） (6)'!$C$6:$K$35,9,FALSE))</f>
        <v/>
      </c>
      <c r="V32" s="2190" t="str">
        <f>IF(V31="","",VLOOKUP(V31,'シフト記号表（勤務時間帯） (6)'!$C$6:$K$35,9,FALSE))</f>
        <v/>
      </c>
      <c r="W32" s="2190" t="str">
        <f>IF(W31="","",VLOOKUP(W31,'シフト記号表（勤務時間帯） (6)'!$C$6:$K$35,9,FALSE))</f>
        <v/>
      </c>
      <c r="X32" s="2190" t="str">
        <f>IF(X31="","",VLOOKUP(X31,'シフト記号表（勤務時間帯） (6)'!$C$6:$K$35,9,FALSE))</f>
        <v/>
      </c>
      <c r="Y32" s="2197" t="str">
        <f>IF(Y31="","",VLOOKUP(Y31,'シフト記号表（勤務時間帯） (6)'!$C$6:$K$35,9,FALSE))</f>
        <v/>
      </c>
      <c r="Z32" s="2181" t="str">
        <f>IF(Z31="","",VLOOKUP(Z31,'シフト記号表（勤務時間帯） (6)'!$C$6:$K$35,9,FALSE))</f>
        <v/>
      </c>
      <c r="AA32" s="2190" t="str">
        <f>IF(AA31="","",VLOOKUP(AA31,'シフト記号表（勤務時間帯） (6)'!$C$6:$K$35,9,FALSE))</f>
        <v/>
      </c>
      <c r="AB32" s="2190" t="str">
        <f>IF(AB31="","",VLOOKUP(AB31,'シフト記号表（勤務時間帯） (6)'!$C$6:$K$35,9,FALSE))</f>
        <v/>
      </c>
      <c r="AC32" s="2190" t="str">
        <f>IF(AC31="","",VLOOKUP(AC31,'シフト記号表（勤務時間帯） (6)'!$C$6:$K$35,9,FALSE))</f>
        <v/>
      </c>
      <c r="AD32" s="2190" t="str">
        <f>IF(AD31="","",VLOOKUP(AD31,'シフト記号表（勤務時間帯） (6)'!$C$6:$K$35,9,FALSE))</f>
        <v/>
      </c>
      <c r="AE32" s="2190" t="str">
        <f>IF(AE31="","",VLOOKUP(AE31,'シフト記号表（勤務時間帯） (6)'!$C$6:$K$35,9,FALSE))</f>
        <v/>
      </c>
      <c r="AF32" s="2197" t="str">
        <f>IF(AF31="","",VLOOKUP(AF31,'シフト記号表（勤務時間帯） (6)'!$C$6:$K$35,9,FALSE))</f>
        <v/>
      </c>
      <c r="AG32" s="2181" t="str">
        <f>IF(AG31="","",VLOOKUP(AG31,'シフト記号表（勤務時間帯） (6)'!$C$6:$K$35,9,FALSE))</f>
        <v/>
      </c>
      <c r="AH32" s="2190" t="str">
        <f>IF(AH31="","",VLOOKUP(AH31,'シフト記号表（勤務時間帯） (6)'!$C$6:$K$35,9,FALSE))</f>
        <v/>
      </c>
      <c r="AI32" s="2190" t="str">
        <f>IF(AI31="","",VLOOKUP(AI31,'シフト記号表（勤務時間帯） (6)'!$C$6:$K$35,9,FALSE))</f>
        <v/>
      </c>
      <c r="AJ32" s="2190" t="str">
        <f>IF(AJ31="","",VLOOKUP(AJ31,'シフト記号表（勤務時間帯） (6)'!$C$6:$K$35,9,FALSE))</f>
        <v/>
      </c>
      <c r="AK32" s="2190" t="str">
        <f>IF(AK31="","",VLOOKUP(AK31,'シフト記号表（勤務時間帯） (6)'!$C$6:$K$35,9,FALSE))</f>
        <v/>
      </c>
      <c r="AL32" s="2190" t="str">
        <f>IF(AL31="","",VLOOKUP(AL31,'シフト記号表（勤務時間帯） (6)'!$C$6:$K$35,9,FALSE))</f>
        <v/>
      </c>
      <c r="AM32" s="2197" t="str">
        <f>IF(AM31="","",VLOOKUP(AM31,'シフト記号表（勤務時間帯） (6)'!$C$6:$K$35,9,FALSE))</f>
        <v/>
      </c>
      <c r="AN32" s="2181" t="str">
        <f>IF(AN31="","",VLOOKUP(AN31,'シフト記号表（勤務時間帯） (6)'!$C$6:$K$35,9,FALSE))</f>
        <v/>
      </c>
      <c r="AO32" s="2190" t="str">
        <f>IF(AO31="","",VLOOKUP(AO31,'シフト記号表（勤務時間帯） (6)'!$C$6:$K$35,9,FALSE))</f>
        <v/>
      </c>
      <c r="AP32" s="2190" t="str">
        <f>IF(AP31="","",VLOOKUP(AP31,'シフト記号表（勤務時間帯） (6)'!$C$6:$K$35,9,FALSE))</f>
        <v/>
      </c>
      <c r="AQ32" s="2190" t="str">
        <f>IF(AQ31="","",VLOOKUP(AQ31,'シフト記号表（勤務時間帯） (6)'!$C$6:$K$35,9,FALSE))</f>
        <v/>
      </c>
      <c r="AR32" s="2190" t="str">
        <f>IF(AR31="","",VLOOKUP(AR31,'シフト記号表（勤務時間帯） (6)'!$C$6:$K$35,9,FALSE))</f>
        <v/>
      </c>
      <c r="AS32" s="2190" t="str">
        <f>IF(AS31="","",VLOOKUP(AS31,'シフト記号表（勤務時間帯） (6)'!$C$6:$K$35,9,FALSE))</f>
        <v/>
      </c>
      <c r="AT32" s="2197" t="str">
        <f>IF(AT31="","",VLOOKUP(AT31,'シフト記号表（勤務時間帯） (6)'!$C$6:$K$35,9,FALSE))</f>
        <v/>
      </c>
      <c r="AU32" s="2181" t="str">
        <f>IF(AU31="","",VLOOKUP(AU31,'シフト記号表（勤務時間帯） (6)'!$C$6:$K$35,9,FALSE))</f>
        <v/>
      </c>
      <c r="AV32" s="2190" t="str">
        <f>IF(AV31="","",VLOOKUP(AV31,'シフト記号表（勤務時間帯） (6)'!$C$6:$K$35,9,FALSE))</f>
        <v/>
      </c>
      <c r="AW32" s="2190" t="str">
        <f>IF(AW31="","",VLOOKUP(AW31,'シフト記号表（勤務時間帯） (6)'!$C$6:$K$35,9,FALSE))</f>
        <v/>
      </c>
      <c r="AX32" s="2243">
        <f>IF($BB$3="４週",SUM(S32:AT32),IF($BB$3="暦月",SUM(S32:AW32),""))</f>
        <v>0</v>
      </c>
      <c r="AY32" s="2255"/>
      <c r="AZ32" s="2266">
        <f>IF($BB$3="４週",AX32/4,IF($BB$3="暦月",'療養通所介護（1枚版）'!AX32/('療養通所介護（1枚版）'!$BB$8/7),""))</f>
        <v>0</v>
      </c>
      <c r="BA32" s="2274"/>
      <c r="BB32" s="1971"/>
      <c r="BC32" s="1976"/>
      <c r="BD32" s="1976"/>
      <c r="BE32" s="1976"/>
      <c r="BF32" s="1987"/>
    </row>
    <row r="33" spans="2:58" ht="20.25" customHeight="1">
      <c r="B33" s="2061"/>
      <c r="C33" s="1757"/>
      <c r="D33" s="1825"/>
      <c r="E33" s="1768"/>
      <c r="F33" s="1801">
        <f>C31</f>
        <v>0</v>
      </c>
      <c r="G33" s="2104"/>
      <c r="H33" s="2113"/>
      <c r="I33" s="2121"/>
      <c r="J33" s="2121"/>
      <c r="K33" s="2124"/>
      <c r="L33" s="2134"/>
      <c r="M33" s="2143"/>
      <c r="N33" s="2143"/>
      <c r="O33" s="2152"/>
      <c r="P33" s="2156" t="s">
        <v>965</v>
      </c>
      <c r="Q33" s="2164"/>
      <c r="R33" s="2169"/>
      <c r="S33" s="1885" t="str">
        <f>IF(S31="","",VLOOKUP(S31,'シフト記号表（勤務時間帯） (6)'!$C$6:$S$35,17,FALSE))</f>
        <v/>
      </c>
      <c r="T33" s="1897" t="str">
        <f>IF(T31="","",VLOOKUP(T31,'シフト記号表（勤務時間帯） (6)'!$C$6:$S$35,17,FALSE))</f>
        <v/>
      </c>
      <c r="U33" s="1897" t="str">
        <f>IF(U31="","",VLOOKUP(U31,'シフト記号表（勤務時間帯） (6)'!$C$6:$S$35,17,FALSE))</f>
        <v/>
      </c>
      <c r="V33" s="1897" t="str">
        <f>IF(V31="","",VLOOKUP(V31,'シフト記号表（勤務時間帯） (6)'!$C$6:$S$35,17,FALSE))</f>
        <v/>
      </c>
      <c r="W33" s="1897" t="str">
        <f>IF(W31="","",VLOOKUP(W31,'シフト記号表（勤務時間帯） (6)'!$C$6:$S$35,17,FALSE))</f>
        <v/>
      </c>
      <c r="X33" s="1897" t="str">
        <f>IF(X31="","",VLOOKUP(X31,'シフト記号表（勤務時間帯） (6)'!$C$6:$S$35,17,FALSE))</f>
        <v/>
      </c>
      <c r="Y33" s="1912" t="str">
        <f>IF(Y31="","",VLOOKUP(Y31,'シフト記号表（勤務時間帯） (6)'!$C$6:$S$35,17,FALSE))</f>
        <v/>
      </c>
      <c r="Z33" s="1885" t="str">
        <f>IF(Z31="","",VLOOKUP(Z31,'シフト記号表（勤務時間帯） (6)'!$C$6:$S$35,17,FALSE))</f>
        <v/>
      </c>
      <c r="AA33" s="1897" t="str">
        <f>IF(AA31="","",VLOOKUP(AA31,'シフト記号表（勤務時間帯） (6)'!$C$6:$S$35,17,FALSE))</f>
        <v/>
      </c>
      <c r="AB33" s="1897" t="str">
        <f>IF(AB31="","",VLOOKUP(AB31,'シフト記号表（勤務時間帯） (6)'!$C$6:$S$35,17,FALSE))</f>
        <v/>
      </c>
      <c r="AC33" s="1897" t="str">
        <f>IF(AC31="","",VLOOKUP(AC31,'シフト記号表（勤務時間帯） (6)'!$C$6:$S$35,17,FALSE))</f>
        <v/>
      </c>
      <c r="AD33" s="1897" t="str">
        <f>IF(AD31="","",VLOOKUP(AD31,'シフト記号表（勤務時間帯） (6)'!$C$6:$S$35,17,FALSE))</f>
        <v/>
      </c>
      <c r="AE33" s="1897" t="str">
        <f>IF(AE31="","",VLOOKUP(AE31,'シフト記号表（勤務時間帯） (6)'!$C$6:$S$35,17,FALSE))</f>
        <v/>
      </c>
      <c r="AF33" s="1912" t="str">
        <f>IF(AF31="","",VLOOKUP(AF31,'シフト記号表（勤務時間帯） (6)'!$C$6:$S$35,17,FALSE))</f>
        <v/>
      </c>
      <c r="AG33" s="1885" t="str">
        <f>IF(AG31="","",VLOOKUP(AG31,'シフト記号表（勤務時間帯） (6)'!$C$6:$S$35,17,FALSE))</f>
        <v/>
      </c>
      <c r="AH33" s="1897" t="str">
        <f>IF(AH31="","",VLOOKUP(AH31,'シフト記号表（勤務時間帯） (6)'!$C$6:$S$35,17,FALSE))</f>
        <v/>
      </c>
      <c r="AI33" s="1897" t="str">
        <f>IF(AI31="","",VLOOKUP(AI31,'シフト記号表（勤務時間帯） (6)'!$C$6:$S$35,17,FALSE))</f>
        <v/>
      </c>
      <c r="AJ33" s="1897" t="str">
        <f>IF(AJ31="","",VLOOKUP(AJ31,'シフト記号表（勤務時間帯） (6)'!$C$6:$S$35,17,FALSE))</f>
        <v/>
      </c>
      <c r="AK33" s="1897" t="str">
        <f>IF(AK31="","",VLOOKUP(AK31,'シフト記号表（勤務時間帯） (6)'!$C$6:$S$35,17,FALSE))</f>
        <v/>
      </c>
      <c r="AL33" s="1897" t="str">
        <f>IF(AL31="","",VLOOKUP(AL31,'シフト記号表（勤務時間帯） (6)'!$C$6:$S$35,17,FALSE))</f>
        <v/>
      </c>
      <c r="AM33" s="1912" t="str">
        <f>IF(AM31="","",VLOOKUP(AM31,'シフト記号表（勤務時間帯） (6)'!$C$6:$S$35,17,FALSE))</f>
        <v/>
      </c>
      <c r="AN33" s="1885" t="str">
        <f>IF(AN31="","",VLOOKUP(AN31,'シフト記号表（勤務時間帯） (6)'!$C$6:$S$35,17,FALSE))</f>
        <v/>
      </c>
      <c r="AO33" s="1897" t="str">
        <f>IF(AO31="","",VLOOKUP(AO31,'シフト記号表（勤務時間帯） (6)'!$C$6:$S$35,17,FALSE))</f>
        <v/>
      </c>
      <c r="AP33" s="1897" t="str">
        <f>IF(AP31="","",VLOOKUP(AP31,'シフト記号表（勤務時間帯） (6)'!$C$6:$S$35,17,FALSE))</f>
        <v/>
      </c>
      <c r="AQ33" s="1897" t="str">
        <f>IF(AQ31="","",VLOOKUP(AQ31,'シフト記号表（勤務時間帯） (6)'!$C$6:$S$35,17,FALSE))</f>
        <v/>
      </c>
      <c r="AR33" s="1897" t="str">
        <f>IF(AR31="","",VLOOKUP(AR31,'シフト記号表（勤務時間帯） (6)'!$C$6:$S$35,17,FALSE))</f>
        <v/>
      </c>
      <c r="AS33" s="1897" t="str">
        <f>IF(AS31="","",VLOOKUP(AS31,'シフト記号表（勤務時間帯） (6)'!$C$6:$S$35,17,FALSE))</f>
        <v/>
      </c>
      <c r="AT33" s="1912" t="str">
        <f>IF(AT31="","",VLOOKUP(AT31,'シフト記号表（勤務時間帯） (6)'!$C$6:$S$35,17,FALSE))</f>
        <v/>
      </c>
      <c r="AU33" s="1885" t="str">
        <f>IF(AU31="","",VLOOKUP(AU31,'シフト記号表（勤務時間帯） (6)'!$C$6:$S$35,17,FALSE))</f>
        <v/>
      </c>
      <c r="AV33" s="1897" t="str">
        <f>IF(AV31="","",VLOOKUP(AV31,'シフト記号表（勤務時間帯） (6)'!$C$6:$S$35,17,FALSE))</f>
        <v/>
      </c>
      <c r="AW33" s="1897" t="str">
        <f>IF(AW31="","",VLOOKUP(AW31,'シフト記号表（勤務時間帯） (6)'!$C$6:$S$35,17,FALSE))</f>
        <v/>
      </c>
      <c r="AX33" s="2244">
        <f>IF($BB$3="４週",SUM(S33:AT33),IF($BB$3="暦月",SUM(S33:AW33),""))</f>
        <v>0</v>
      </c>
      <c r="AY33" s="2256"/>
      <c r="AZ33" s="2267">
        <f>IF($BB$3="４週",AX33/4,IF($BB$3="暦月",'療養通所介護（1枚版）'!AX33/('療養通所介護（1枚版）'!$BB$8/7),""))</f>
        <v>0</v>
      </c>
      <c r="BA33" s="2275"/>
      <c r="BB33" s="1973"/>
      <c r="BC33" s="1978"/>
      <c r="BD33" s="1978"/>
      <c r="BE33" s="1978"/>
      <c r="BF33" s="1989"/>
    </row>
    <row r="34" spans="2:58" ht="20.25" customHeight="1">
      <c r="B34" s="2061">
        <f>B31+1</f>
        <v>5</v>
      </c>
      <c r="C34" s="1756"/>
      <c r="D34" s="1824"/>
      <c r="E34" s="1767"/>
      <c r="F34" s="2095"/>
      <c r="G34" s="2095"/>
      <c r="H34" s="2114"/>
      <c r="I34" s="2121"/>
      <c r="J34" s="2121"/>
      <c r="K34" s="2124"/>
      <c r="L34" s="2133"/>
      <c r="M34" s="2142"/>
      <c r="N34" s="2142"/>
      <c r="O34" s="2151"/>
      <c r="P34" s="2157" t="s">
        <v>964</v>
      </c>
      <c r="Q34" s="2165"/>
      <c r="R34" s="2170"/>
      <c r="S34" s="1886"/>
      <c r="T34" s="1898"/>
      <c r="U34" s="1898"/>
      <c r="V34" s="1898"/>
      <c r="W34" s="1898"/>
      <c r="X34" s="1898"/>
      <c r="Y34" s="1913"/>
      <c r="Z34" s="1886"/>
      <c r="AA34" s="1898"/>
      <c r="AB34" s="1898"/>
      <c r="AC34" s="1898"/>
      <c r="AD34" s="1898"/>
      <c r="AE34" s="1898"/>
      <c r="AF34" s="1913"/>
      <c r="AG34" s="1886"/>
      <c r="AH34" s="1898"/>
      <c r="AI34" s="1898"/>
      <c r="AJ34" s="1898"/>
      <c r="AK34" s="1898"/>
      <c r="AL34" s="1898"/>
      <c r="AM34" s="1913"/>
      <c r="AN34" s="1886"/>
      <c r="AO34" s="1898"/>
      <c r="AP34" s="1898"/>
      <c r="AQ34" s="1898"/>
      <c r="AR34" s="1898"/>
      <c r="AS34" s="1898"/>
      <c r="AT34" s="1913"/>
      <c r="AU34" s="1886"/>
      <c r="AV34" s="1898"/>
      <c r="AW34" s="1898"/>
      <c r="AX34" s="2245"/>
      <c r="AY34" s="2257"/>
      <c r="AZ34" s="2268"/>
      <c r="BA34" s="2276"/>
      <c r="BB34" s="1972"/>
      <c r="BC34" s="1977"/>
      <c r="BD34" s="1977"/>
      <c r="BE34" s="1977"/>
      <c r="BF34" s="1988"/>
    </row>
    <row r="35" spans="2:58" ht="20.25" customHeight="1">
      <c r="B35" s="2061"/>
      <c r="C35" s="1755"/>
      <c r="D35" s="1823"/>
      <c r="E35" s="1766"/>
      <c r="F35" s="1801"/>
      <c r="G35" s="2103"/>
      <c r="H35" s="2113"/>
      <c r="I35" s="2121"/>
      <c r="J35" s="2121"/>
      <c r="K35" s="2124"/>
      <c r="L35" s="2132"/>
      <c r="M35" s="2141"/>
      <c r="N35" s="2141"/>
      <c r="O35" s="2150"/>
      <c r="P35" s="2155" t="s">
        <v>546</v>
      </c>
      <c r="Q35" s="2163"/>
      <c r="R35" s="2168"/>
      <c r="S35" s="2181" t="str">
        <f>IF(S34="","",VLOOKUP(S34,'シフト記号表（勤務時間帯） (6)'!$C$6:$K$35,9,FALSE))</f>
        <v/>
      </c>
      <c r="T35" s="2190" t="str">
        <f>IF(T34="","",VLOOKUP(T34,'シフト記号表（勤務時間帯） (6)'!$C$6:$K$35,9,FALSE))</f>
        <v/>
      </c>
      <c r="U35" s="2190" t="str">
        <f>IF(U34="","",VLOOKUP(U34,'シフト記号表（勤務時間帯） (6)'!$C$6:$K$35,9,FALSE))</f>
        <v/>
      </c>
      <c r="V35" s="2190" t="str">
        <f>IF(V34="","",VLOOKUP(V34,'シフト記号表（勤務時間帯） (6)'!$C$6:$K$35,9,FALSE))</f>
        <v/>
      </c>
      <c r="W35" s="2190" t="str">
        <f>IF(W34="","",VLOOKUP(W34,'シフト記号表（勤務時間帯） (6)'!$C$6:$K$35,9,FALSE))</f>
        <v/>
      </c>
      <c r="X35" s="2190" t="str">
        <f>IF(X34="","",VLOOKUP(X34,'シフト記号表（勤務時間帯） (6)'!$C$6:$K$35,9,FALSE))</f>
        <v/>
      </c>
      <c r="Y35" s="2197" t="str">
        <f>IF(Y34="","",VLOOKUP(Y34,'シフト記号表（勤務時間帯） (6)'!$C$6:$K$35,9,FALSE))</f>
        <v/>
      </c>
      <c r="Z35" s="2181" t="str">
        <f>IF(Z34="","",VLOOKUP(Z34,'シフト記号表（勤務時間帯） (6)'!$C$6:$K$35,9,FALSE))</f>
        <v/>
      </c>
      <c r="AA35" s="2190" t="str">
        <f>IF(AA34="","",VLOOKUP(AA34,'シフト記号表（勤務時間帯） (6)'!$C$6:$K$35,9,FALSE))</f>
        <v/>
      </c>
      <c r="AB35" s="2190" t="str">
        <f>IF(AB34="","",VLOOKUP(AB34,'シフト記号表（勤務時間帯） (6)'!$C$6:$K$35,9,FALSE))</f>
        <v/>
      </c>
      <c r="AC35" s="2190" t="str">
        <f>IF(AC34="","",VLOOKUP(AC34,'シフト記号表（勤務時間帯） (6)'!$C$6:$K$35,9,FALSE))</f>
        <v/>
      </c>
      <c r="AD35" s="2190" t="str">
        <f>IF(AD34="","",VLOOKUP(AD34,'シフト記号表（勤務時間帯） (6)'!$C$6:$K$35,9,FALSE))</f>
        <v/>
      </c>
      <c r="AE35" s="2190" t="str">
        <f>IF(AE34="","",VLOOKUP(AE34,'シフト記号表（勤務時間帯） (6)'!$C$6:$K$35,9,FALSE))</f>
        <v/>
      </c>
      <c r="AF35" s="2197" t="str">
        <f>IF(AF34="","",VLOOKUP(AF34,'シフト記号表（勤務時間帯） (6)'!$C$6:$K$35,9,FALSE))</f>
        <v/>
      </c>
      <c r="AG35" s="2181" t="str">
        <f>IF(AG34="","",VLOOKUP(AG34,'シフト記号表（勤務時間帯） (6)'!$C$6:$K$35,9,FALSE))</f>
        <v/>
      </c>
      <c r="AH35" s="2190" t="str">
        <f>IF(AH34="","",VLOOKUP(AH34,'シフト記号表（勤務時間帯） (6)'!$C$6:$K$35,9,FALSE))</f>
        <v/>
      </c>
      <c r="AI35" s="2190" t="str">
        <f>IF(AI34="","",VLOOKUP(AI34,'シフト記号表（勤務時間帯） (6)'!$C$6:$K$35,9,FALSE))</f>
        <v/>
      </c>
      <c r="AJ35" s="2190" t="str">
        <f>IF(AJ34="","",VLOOKUP(AJ34,'シフト記号表（勤務時間帯） (6)'!$C$6:$K$35,9,FALSE))</f>
        <v/>
      </c>
      <c r="AK35" s="2190" t="str">
        <f>IF(AK34="","",VLOOKUP(AK34,'シフト記号表（勤務時間帯） (6)'!$C$6:$K$35,9,FALSE))</f>
        <v/>
      </c>
      <c r="AL35" s="2190" t="str">
        <f>IF(AL34="","",VLOOKUP(AL34,'シフト記号表（勤務時間帯） (6)'!$C$6:$K$35,9,FALSE))</f>
        <v/>
      </c>
      <c r="AM35" s="2197" t="str">
        <f>IF(AM34="","",VLOOKUP(AM34,'シフト記号表（勤務時間帯） (6)'!$C$6:$K$35,9,FALSE))</f>
        <v/>
      </c>
      <c r="AN35" s="2181" t="str">
        <f>IF(AN34="","",VLOOKUP(AN34,'シフト記号表（勤務時間帯） (6)'!$C$6:$K$35,9,FALSE))</f>
        <v/>
      </c>
      <c r="AO35" s="2190" t="str">
        <f>IF(AO34="","",VLOOKUP(AO34,'シフト記号表（勤務時間帯） (6)'!$C$6:$K$35,9,FALSE))</f>
        <v/>
      </c>
      <c r="AP35" s="2190" t="str">
        <f>IF(AP34="","",VLOOKUP(AP34,'シフト記号表（勤務時間帯） (6)'!$C$6:$K$35,9,FALSE))</f>
        <v/>
      </c>
      <c r="AQ35" s="2190" t="str">
        <f>IF(AQ34="","",VLOOKUP(AQ34,'シフト記号表（勤務時間帯） (6)'!$C$6:$K$35,9,FALSE))</f>
        <v/>
      </c>
      <c r="AR35" s="2190" t="str">
        <f>IF(AR34="","",VLOOKUP(AR34,'シフト記号表（勤務時間帯） (6)'!$C$6:$K$35,9,FALSE))</f>
        <v/>
      </c>
      <c r="AS35" s="2190" t="str">
        <f>IF(AS34="","",VLOOKUP(AS34,'シフト記号表（勤務時間帯） (6)'!$C$6:$K$35,9,FALSE))</f>
        <v/>
      </c>
      <c r="AT35" s="2197" t="str">
        <f>IF(AT34="","",VLOOKUP(AT34,'シフト記号表（勤務時間帯） (6)'!$C$6:$K$35,9,FALSE))</f>
        <v/>
      </c>
      <c r="AU35" s="2181" t="str">
        <f>IF(AU34="","",VLOOKUP(AU34,'シフト記号表（勤務時間帯） (6)'!$C$6:$K$35,9,FALSE))</f>
        <v/>
      </c>
      <c r="AV35" s="2190" t="str">
        <f>IF(AV34="","",VLOOKUP(AV34,'シフト記号表（勤務時間帯） (6)'!$C$6:$K$35,9,FALSE))</f>
        <v/>
      </c>
      <c r="AW35" s="2190" t="str">
        <f>IF(AW34="","",VLOOKUP(AW34,'シフト記号表（勤務時間帯） (6)'!$C$6:$K$35,9,FALSE))</f>
        <v/>
      </c>
      <c r="AX35" s="2243">
        <f>IF($BB$3="４週",SUM(S35:AT35),IF($BB$3="暦月",SUM(S35:AW35),""))</f>
        <v>0</v>
      </c>
      <c r="AY35" s="2255"/>
      <c r="AZ35" s="2266">
        <f>IF($BB$3="４週",AX35/4,IF($BB$3="暦月",'療養通所介護（1枚版）'!AX35/('療養通所介護（1枚版）'!$BB$8/7),""))</f>
        <v>0</v>
      </c>
      <c r="BA35" s="2274"/>
      <c r="BB35" s="1971"/>
      <c r="BC35" s="1976"/>
      <c r="BD35" s="1976"/>
      <c r="BE35" s="1976"/>
      <c r="BF35" s="1987"/>
    </row>
    <row r="36" spans="2:58" ht="20.25" customHeight="1">
      <c r="B36" s="2061"/>
      <c r="C36" s="1757"/>
      <c r="D36" s="1825"/>
      <c r="E36" s="1768"/>
      <c r="F36" s="1801">
        <f>C34</f>
        <v>0</v>
      </c>
      <c r="G36" s="2104"/>
      <c r="H36" s="2113"/>
      <c r="I36" s="2121"/>
      <c r="J36" s="2121"/>
      <c r="K36" s="2124"/>
      <c r="L36" s="2134"/>
      <c r="M36" s="2143"/>
      <c r="N36" s="2143"/>
      <c r="O36" s="2152"/>
      <c r="P36" s="2156" t="s">
        <v>965</v>
      </c>
      <c r="Q36" s="2164"/>
      <c r="R36" s="2169"/>
      <c r="S36" s="1885" t="str">
        <f>IF(S34="","",VLOOKUP(S34,'シフト記号表（勤務時間帯） (6)'!$C$6:$S$35,17,FALSE))</f>
        <v/>
      </c>
      <c r="T36" s="1897" t="str">
        <f>IF(T34="","",VLOOKUP(T34,'シフト記号表（勤務時間帯） (6)'!$C$6:$S$35,17,FALSE))</f>
        <v/>
      </c>
      <c r="U36" s="1897" t="str">
        <f>IF(U34="","",VLOOKUP(U34,'シフト記号表（勤務時間帯） (6)'!$C$6:$S$35,17,FALSE))</f>
        <v/>
      </c>
      <c r="V36" s="1897" t="str">
        <f>IF(V34="","",VLOOKUP(V34,'シフト記号表（勤務時間帯） (6)'!$C$6:$S$35,17,FALSE))</f>
        <v/>
      </c>
      <c r="W36" s="1897" t="str">
        <f>IF(W34="","",VLOOKUP(W34,'シフト記号表（勤務時間帯） (6)'!$C$6:$S$35,17,FALSE))</f>
        <v/>
      </c>
      <c r="X36" s="1897" t="str">
        <f>IF(X34="","",VLOOKUP(X34,'シフト記号表（勤務時間帯） (6)'!$C$6:$S$35,17,FALSE))</f>
        <v/>
      </c>
      <c r="Y36" s="1912" t="str">
        <f>IF(Y34="","",VLOOKUP(Y34,'シフト記号表（勤務時間帯） (6)'!$C$6:$S$35,17,FALSE))</f>
        <v/>
      </c>
      <c r="Z36" s="1885" t="str">
        <f>IF(Z34="","",VLOOKUP(Z34,'シフト記号表（勤務時間帯） (6)'!$C$6:$S$35,17,FALSE))</f>
        <v/>
      </c>
      <c r="AA36" s="1897" t="str">
        <f>IF(AA34="","",VLOOKUP(AA34,'シフト記号表（勤務時間帯） (6)'!$C$6:$S$35,17,FALSE))</f>
        <v/>
      </c>
      <c r="AB36" s="1897" t="str">
        <f>IF(AB34="","",VLOOKUP(AB34,'シフト記号表（勤務時間帯） (6)'!$C$6:$S$35,17,FALSE))</f>
        <v/>
      </c>
      <c r="AC36" s="1897" t="str">
        <f>IF(AC34="","",VLOOKUP(AC34,'シフト記号表（勤務時間帯） (6)'!$C$6:$S$35,17,FALSE))</f>
        <v/>
      </c>
      <c r="AD36" s="1897" t="str">
        <f>IF(AD34="","",VLOOKUP(AD34,'シフト記号表（勤務時間帯） (6)'!$C$6:$S$35,17,FALSE))</f>
        <v/>
      </c>
      <c r="AE36" s="1897" t="str">
        <f>IF(AE34="","",VLOOKUP(AE34,'シフト記号表（勤務時間帯） (6)'!$C$6:$S$35,17,FALSE))</f>
        <v/>
      </c>
      <c r="AF36" s="1912" t="str">
        <f>IF(AF34="","",VLOOKUP(AF34,'シフト記号表（勤務時間帯） (6)'!$C$6:$S$35,17,FALSE))</f>
        <v/>
      </c>
      <c r="AG36" s="1885" t="str">
        <f>IF(AG34="","",VLOOKUP(AG34,'シフト記号表（勤務時間帯） (6)'!$C$6:$S$35,17,FALSE))</f>
        <v/>
      </c>
      <c r="AH36" s="1897" t="str">
        <f>IF(AH34="","",VLOOKUP(AH34,'シフト記号表（勤務時間帯） (6)'!$C$6:$S$35,17,FALSE))</f>
        <v/>
      </c>
      <c r="AI36" s="1897" t="str">
        <f>IF(AI34="","",VLOOKUP(AI34,'シフト記号表（勤務時間帯） (6)'!$C$6:$S$35,17,FALSE))</f>
        <v/>
      </c>
      <c r="AJ36" s="1897" t="str">
        <f>IF(AJ34="","",VLOOKUP(AJ34,'シフト記号表（勤務時間帯） (6)'!$C$6:$S$35,17,FALSE))</f>
        <v/>
      </c>
      <c r="AK36" s="1897" t="str">
        <f>IF(AK34="","",VLOOKUP(AK34,'シフト記号表（勤務時間帯） (6)'!$C$6:$S$35,17,FALSE))</f>
        <v/>
      </c>
      <c r="AL36" s="1897" t="str">
        <f>IF(AL34="","",VLOOKUP(AL34,'シフト記号表（勤務時間帯） (6)'!$C$6:$S$35,17,FALSE))</f>
        <v/>
      </c>
      <c r="AM36" s="1912" t="str">
        <f>IF(AM34="","",VLOOKUP(AM34,'シフト記号表（勤務時間帯） (6)'!$C$6:$S$35,17,FALSE))</f>
        <v/>
      </c>
      <c r="AN36" s="1885" t="str">
        <f>IF(AN34="","",VLOOKUP(AN34,'シフト記号表（勤務時間帯） (6)'!$C$6:$S$35,17,FALSE))</f>
        <v/>
      </c>
      <c r="AO36" s="1897" t="str">
        <f>IF(AO34="","",VLOOKUP(AO34,'シフト記号表（勤務時間帯） (6)'!$C$6:$S$35,17,FALSE))</f>
        <v/>
      </c>
      <c r="AP36" s="1897" t="str">
        <f>IF(AP34="","",VLOOKUP(AP34,'シフト記号表（勤務時間帯） (6)'!$C$6:$S$35,17,FALSE))</f>
        <v/>
      </c>
      <c r="AQ36" s="1897" t="str">
        <f>IF(AQ34="","",VLOOKUP(AQ34,'シフト記号表（勤務時間帯） (6)'!$C$6:$S$35,17,FALSE))</f>
        <v/>
      </c>
      <c r="AR36" s="1897" t="str">
        <f>IF(AR34="","",VLOOKUP(AR34,'シフト記号表（勤務時間帯） (6)'!$C$6:$S$35,17,FALSE))</f>
        <v/>
      </c>
      <c r="AS36" s="1897" t="str">
        <f>IF(AS34="","",VLOOKUP(AS34,'シフト記号表（勤務時間帯） (6)'!$C$6:$S$35,17,FALSE))</f>
        <v/>
      </c>
      <c r="AT36" s="1912" t="str">
        <f>IF(AT34="","",VLOOKUP(AT34,'シフト記号表（勤務時間帯） (6)'!$C$6:$S$35,17,FALSE))</f>
        <v/>
      </c>
      <c r="AU36" s="1885" t="str">
        <f>IF(AU34="","",VLOOKUP(AU34,'シフト記号表（勤務時間帯） (6)'!$C$6:$S$35,17,FALSE))</f>
        <v/>
      </c>
      <c r="AV36" s="1897" t="str">
        <f>IF(AV34="","",VLOOKUP(AV34,'シフト記号表（勤務時間帯） (6)'!$C$6:$S$35,17,FALSE))</f>
        <v/>
      </c>
      <c r="AW36" s="1897" t="str">
        <f>IF(AW34="","",VLOOKUP(AW34,'シフト記号表（勤務時間帯） (6)'!$C$6:$S$35,17,FALSE))</f>
        <v/>
      </c>
      <c r="AX36" s="2244">
        <f>IF($BB$3="４週",SUM(S36:AT36),IF($BB$3="暦月",SUM(S36:AW36),""))</f>
        <v>0</v>
      </c>
      <c r="AY36" s="2256"/>
      <c r="AZ36" s="2267">
        <f>IF($BB$3="４週",AX36/4,IF($BB$3="暦月",'療養通所介護（1枚版）'!AX36/('療養通所介護（1枚版）'!$BB$8/7),""))</f>
        <v>0</v>
      </c>
      <c r="BA36" s="2275"/>
      <c r="BB36" s="1973"/>
      <c r="BC36" s="1978"/>
      <c r="BD36" s="1978"/>
      <c r="BE36" s="1978"/>
      <c r="BF36" s="1989"/>
    </row>
    <row r="37" spans="2:58" ht="20.25" customHeight="1">
      <c r="B37" s="2061">
        <f>B34+1</f>
        <v>6</v>
      </c>
      <c r="C37" s="1756"/>
      <c r="D37" s="1824"/>
      <c r="E37" s="1767"/>
      <c r="F37" s="2095"/>
      <c r="G37" s="2095"/>
      <c r="H37" s="2114"/>
      <c r="I37" s="2121"/>
      <c r="J37" s="2121"/>
      <c r="K37" s="2124"/>
      <c r="L37" s="2133"/>
      <c r="M37" s="2142"/>
      <c r="N37" s="2142"/>
      <c r="O37" s="2151"/>
      <c r="P37" s="2157" t="s">
        <v>964</v>
      </c>
      <c r="Q37" s="2165"/>
      <c r="R37" s="2170"/>
      <c r="S37" s="1886"/>
      <c r="T37" s="1898"/>
      <c r="U37" s="1898"/>
      <c r="V37" s="1898"/>
      <c r="W37" s="1898"/>
      <c r="X37" s="1898"/>
      <c r="Y37" s="1913"/>
      <c r="Z37" s="1886"/>
      <c r="AA37" s="1898"/>
      <c r="AB37" s="1898"/>
      <c r="AC37" s="1898"/>
      <c r="AD37" s="1898"/>
      <c r="AE37" s="1898"/>
      <c r="AF37" s="1913"/>
      <c r="AG37" s="1886"/>
      <c r="AH37" s="1898"/>
      <c r="AI37" s="1898"/>
      <c r="AJ37" s="1898"/>
      <c r="AK37" s="1898"/>
      <c r="AL37" s="1898"/>
      <c r="AM37" s="1913"/>
      <c r="AN37" s="1886"/>
      <c r="AO37" s="1898"/>
      <c r="AP37" s="1898"/>
      <c r="AQ37" s="1898"/>
      <c r="AR37" s="1898"/>
      <c r="AS37" s="1898"/>
      <c r="AT37" s="1913"/>
      <c r="AU37" s="1886"/>
      <c r="AV37" s="1898"/>
      <c r="AW37" s="1898"/>
      <c r="AX37" s="2245"/>
      <c r="AY37" s="2257"/>
      <c r="AZ37" s="2268"/>
      <c r="BA37" s="2276"/>
      <c r="BB37" s="1972"/>
      <c r="BC37" s="1977"/>
      <c r="BD37" s="1977"/>
      <c r="BE37" s="1977"/>
      <c r="BF37" s="1988"/>
    </row>
    <row r="38" spans="2:58" ht="20.25" customHeight="1">
      <c r="B38" s="2061"/>
      <c r="C38" s="1755"/>
      <c r="D38" s="1823"/>
      <c r="E38" s="1766"/>
      <c r="F38" s="1801"/>
      <c r="G38" s="2103"/>
      <c r="H38" s="2113"/>
      <c r="I38" s="2121"/>
      <c r="J38" s="2121"/>
      <c r="K38" s="2124"/>
      <c r="L38" s="2132"/>
      <c r="M38" s="2141"/>
      <c r="N38" s="2141"/>
      <c r="O38" s="2150"/>
      <c r="P38" s="2155" t="s">
        <v>546</v>
      </c>
      <c r="Q38" s="2163"/>
      <c r="R38" s="2168"/>
      <c r="S38" s="2181" t="str">
        <f>IF(S37="","",VLOOKUP(S37,'シフト記号表（勤務時間帯） (6)'!$C$6:$K$35,9,FALSE))</f>
        <v/>
      </c>
      <c r="T38" s="2190" t="str">
        <f>IF(T37="","",VLOOKUP(T37,'シフト記号表（勤務時間帯） (6)'!$C$6:$K$35,9,FALSE))</f>
        <v/>
      </c>
      <c r="U38" s="2190" t="str">
        <f>IF(U37="","",VLOOKUP(U37,'シフト記号表（勤務時間帯） (6)'!$C$6:$K$35,9,FALSE))</f>
        <v/>
      </c>
      <c r="V38" s="2190" t="str">
        <f>IF(V37="","",VLOOKUP(V37,'シフト記号表（勤務時間帯） (6)'!$C$6:$K$35,9,FALSE))</f>
        <v/>
      </c>
      <c r="W38" s="2190" t="str">
        <f>IF(W37="","",VLOOKUP(W37,'シフト記号表（勤務時間帯） (6)'!$C$6:$K$35,9,FALSE))</f>
        <v/>
      </c>
      <c r="X38" s="2190" t="str">
        <f>IF(X37="","",VLOOKUP(X37,'シフト記号表（勤務時間帯） (6)'!$C$6:$K$35,9,FALSE))</f>
        <v/>
      </c>
      <c r="Y38" s="2197" t="str">
        <f>IF(Y37="","",VLOOKUP(Y37,'シフト記号表（勤務時間帯） (6)'!$C$6:$K$35,9,FALSE))</f>
        <v/>
      </c>
      <c r="Z38" s="2181" t="str">
        <f>IF(Z37="","",VLOOKUP(Z37,'シフト記号表（勤務時間帯） (6)'!$C$6:$K$35,9,FALSE))</f>
        <v/>
      </c>
      <c r="AA38" s="2190" t="str">
        <f>IF(AA37="","",VLOOKUP(AA37,'シフト記号表（勤務時間帯） (6)'!$C$6:$K$35,9,FALSE))</f>
        <v/>
      </c>
      <c r="AB38" s="2190" t="str">
        <f>IF(AB37="","",VLOOKUP(AB37,'シフト記号表（勤務時間帯） (6)'!$C$6:$K$35,9,FALSE))</f>
        <v/>
      </c>
      <c r="AC38" s="2190" t="str">
        <f>IF(AC37="","",VLOOKUP(AC37,'シフト記号表（勤務時間帯） (6)'!$C$6:$K$35,9,FALSE))</f>
        <v/>
      </c>
      <c r="AD38" s="2190" t="str">
        <f>IF(AD37="","",VLOOKUP(AD37,'シフト記号表（勤務時間帯） (6)'!$C$6:$K$35,9,FALSE))</f>
        <v/>
      </c>
      <c r="AE38" s="2190" t="str">
        <f>IF(AE37="","",VLOOKUP(AE37,'シフト記号表（勤務時間帯） (6)'!$C$6:$K$35,9,FALSE))</f>
        <v/>
      </c>
      <c r="AF38" s="2197" t="str">
        <f>IF(AF37="","",VLOOKUP(AF37,'シフト記号表（勤務時間帯） (6)'!$C$6:$K$35,9,FALSE))</f>
        <v/>
      </c>
      <c r="AG38" s="2181" t="str">
        <f>IF(AG37="","",VLOOKUP(AG37,'シフト記号表（勤務時間帯） (6)'!$C$6:$K$35,9,FALSE))</f>
        <v/>
      </c>
      <c r="AH38" s="2190" t="str">
        <f>IF(AH37="","",VLOOKUP(AH37,'シフト記号表（勤務時間帯） (6)'!$C$6:$K$35,9,FALSE))</f>
        <v/>
      </c>
      <c r="AI38" s="2190" t="str">
        <f>IF(AI37="","",VLOOKUP(AI37,'シフト記号表（勤務時間帯） (6)'!$C$6:$K$35,9,FALSE))</f>
        <v/>
      </c>
      <c r="AJ38" s="2190" t="str">
        <f>IF(AJ37="","",VLOOKUP(AJ37,'シフト記号表（勤務時間帯） (6)'!$C$6:$K$35,9,FALSE))</f>
        <v/>
      </c>
      <c r="AK38" s="2190" t="str">
        <f>IF(AK37="","",VLOOKUP(AK37,'シフト記号表（勤務時間帯） (6)'!$C$6:$K$35,9,FALSE))</f>
        <v/>
      </c>
      <c r="AL38" s="2190" t="str">
        <f>IF(AL37="","",VLOOKUP(AL37,'シフト記号表（勤務時間帯） (6)'!$C$6:$K$35,9,FALSE))</f>
        <v/>
      </c>
      <c r="AM38" s="2197" t="str">
        <f>IF(AM37="","",VLOOKUP(AM37,'シフト記号表（勤務時間帯） (6)'!$C$6:$K$35,9,FALSE))</f>
        <v/>
      </c>
      <c r="AN38" s="2181" t="str">
        <f>IF(AN37="","",VLOOKUP(AN37,'シフト記号表（勤務時間帯） (6)'!$C$6:$K$35,9,FALSE))</f>
        <v/>
      </c>
      <c r="AO38" s="2190" t="str">
        <f>IF(AO37="","",VLOOKUP(AO37,'シフト記号表（勤務時間帯） (6)'!$C$6:$K$35,9,FALSE))</f>
        <v/>
      </c>
      <c r="AP38" s="2190" t="str">
        <f>IF(AP37="","",VLOOKUP(AP37,'シフト記号表（勤務時間帯） (6)'!$C$6:$K$35,9,FALSE))</f>
        <v/>
      </c>
      <c r="AQ38" s="2190" t="str">
        <f>IF(AQ37="","",VLOOKUP(AQ37,'シフト記号表（勤務時間帯） (6)'!$C$6:$K$35,9,FALSE))</f>
        <v/>
      </c>
      <c r="AR38" s="2190" t="str">
        <f>IF(AR37="","",VLOOKUP(AR37,'シフト記号表（勤務時間帯） (6)'!$C$6:$K$35,9,FALSE))</f>
        <v/>
      </c>
      <c r="AS38" s="2190" t="str">
        <f>IF(AS37="","",VLOOKUP(AS37,'シフト記号表（勤務時間帯） (6)'!$C$6:$K$35,9,FALSE))</f>
        <v/>
      </c>
      <c r="AT38" s="2197" t="str">
        <f>IF(AT37="","",VLOOKUP(AT37,'シフト記号表（勤務時間帯） (6)'!$C$6:$K$35,9,FALSE))</f>
        <v/>
      </c>
      <c r="AU38" s="2181" t="str">
        <f>IF(AU37="","",VLOOKUP(AU37,'シフト記号表（勤務時間帯） (6)'!$C$6:$K$35,9,FALSE))</f>
        <v/>
      </c>
      <c r="AV38" s="2190" t="str">
        <f>IF(AV37="","",VLOOKUP(AV37,'シフト記号表（勤務時間帯） (6)'!$C$6:$K$35,9,FALSE))</f>
        <v/>
      </c>
      <c r="AW38" s="2190" t="str">
        <f>IF(AW37="","",VLOOKUP(AW37,'シフト記号表（勤務時間帯） (6)'!$C$6:$K$35,9,FALSE))</f>
        <v/>
      </c>
      <c r="AX38" s="2243">
        <f>IF($BB$3="４週",SUM(S38:AT38),IF($BB$3="暦月",SUM(S38:AW38),""))</f>
        <v>0</v>
      </c>
      <c r="AY38" s="2255"/>
      <c r="AZ38" s="2266">
        <f>IF($BB$3="４週",AX38/4,IF($BB$3="暦月",'療養通所介護（1枚版）'!AX38/('療養通所介護（1枚版）'!$BB$8/7),""))</f>
        <v>0</v>
      </c>
      <c r="BA38" s="2274"/>
      <c r="BB38" s="1971"/>
      <c r="BC38" s="1976"/>
      <c r="BD38" s="1976"/>
      <c r="BE38" s="1976"/>
      <c r="BF38" s="1987"/>
    </row>
    <row r="39" spans="2:58" ht="20.25" customHeight="1">
      <c r="B39" s="2061"/>
      <c r="C39" s="1757"/>
      <c r="D39" s="1825"/>
      <c r="E39" s="1768"/>
      <c r="F39" s="1801">
        <f>C37</f>
        <v>0</v>
      </c>
      <c r="G39" s="2104"/>
      <c r="H39" s="2113"/>
      <c r="I39" s="2121"/>
      <c r="J39" s="2121"/>
      <c r="K39" s="2124"/>
      <c r="L39" s="2134"/>
      <c r="M39" s="2143"/>
      <c r="N39" s="2143"/>
      <c r="O39" s="2152"/>
      <c r="P39" s="2156" t="s">
        <v>965</v>
      </c>
      <c r="Q39" s="2164"/>
      <c r="R39" s="2169"/>
      <c r="S39" s="1885" t="str">
        <f>IF(S37="","",VLOOKUP(S37,'シフト記号表（勤務時間帯） (6)'!$C$6:$S$35,17,FALSE))</f>
        <v/>
      </c>
      <c r="T39" s="1897" t="str">
        <f>IF(T37="","",VLOOKUP(T37,'シフト記号表（勤務時間帯） (6)'!$C$6:$S$35,17,FALSE))</f>
        <v/>
      </c>
      <c r="U39" s="1897" t="str">
        <f>IF(U37="","",VLOOKUP(U37,'シフト記号表（勤務時間帯） (6)'!$C$6:$S$35,17,FALSE))</f>
        <v/>
      </c>
      <c r="V39" s="1897" t="str">
        <f>IF(V37="","",VLOOKUP(V37,'シフト記号表（勤務時間帯） (6)'!$C$6:$S$35,17,FALSE))</f>
        <v/>
      </c>
      <c r="W39" s="1897" t="str">
        <f>IF(W37="","",VLOOKUP(W37,'シフト記号表（勤務時間帯） (6)'!$C$6:$S$35,17,FALSE))</f>
        <v/>
      </c>
      <c r="X39" s="1897" t="str">
        <f>IF(X37="","",VLOOKUP(X37,'シフト記号表（勤務時間帯） (6)'!$C$6:$S$35,17,FALSE))</f>
        <v/>
      </c>
      <c r="Y39" s="1912" t="str">
        <f>IF(Y37="","",VLOOKUP(Y37,'シフト記号表（勤務時間帯） (6)'!$C$6:$S$35,17,FALSE))</f>
        <v/>
      </c>
      <c r="Z39" s="1885" t="str">
        <f>IF(Z37="","",VLOOKUP(Z37,'シフト記号表（勤務時間帯） (6)'!$C$6:$S$35,17,FALSE))</f>
        <v/>
      </c>
      <c r="AA39" s="1897" t="str">
        <f>IF(AA37="","",VLOOKUP(AA37,'シフト記号表（勤務時間帯） (6)'!$C$6:$S$35,17,FALSE))</f>
        <v/>
      </c>
      <c r="AB39" s="1897" t="str">
        <f>IF(AB37="","",VLOOKUP(AB37,'シフト記号表（勤務時間帯） (6)'!$C$6:$S$35,17,FALSE))</f>
        <v/>
      </c>
      <c r="AC39" s="1897" t="str">
        <f>IF(AC37="","",VLOOKUP(AC37,'シフト記号表（勤務時間帯） (6)'!$C$6:$S$35,17,FALSE))</f>
        <v/>
      </c>
      <c r="AD39" s="1897" t="str">
        <f>IF(AD37="","",VLOOKUP(AD37,'シフト記号表（勤務時間帯） (6)'!$C$6:$S$35,17,FALSE))</f>
        <v/>
      </c>
      <c r="AE39" s="1897" t="str">
        <f>IF(AE37="","",VLOOKUP(AE37,'シフト記号表（勤務時間帯） (6)'!$C$6:$S$35,17,FALSE))</f>
        <v/>
      </c>
      <c r="AF39" s="1912" t="str">
        <f>IF(AF37="","",VLOOKUP(AF37,'シフト記号表（勤務時間帯） (6)'!$C$6:$S$35,17,FALSE))</f>
        <v/>
      </c>
      <c r="AG39" s="1885" t="str">
        <f>IF(AG37="","",VLOOKUP(AG37,'シフト記号表（勤務時間帯） (6)'!$C$6:$S$35,17,FALSE))</f>
        <v/>
      </c>
      <c r="AH39" s="1897" t="str">
        <f>IF(AH37="","",VLOOKUP(AH37,'シフト記号表（勤務時間帯） (6)'!$C$6:$S$35,17,FALSE))</f>
        <v/>
      </c>
      <c r="AI39" s="1897" t="str">
        <f>IF(AI37="","",VLOOKUP(AI37,'シフト記号表（勤務時間帯） (6)'!$C$6:$S$35,17,FALSE))</f>
        <v/>
      </c>
      <c r="AJ39" s="1897" t="str">
        <f>IF(AJ37="","",VLOOKUP(AJ37,'シフト記号表（勤務時間帯） (6)'!$C$6:$S$35,17,FALSE))</f>
        <v/>
      </c>
      <c r="AK39" s="1897" t="str">
        <f>IF(AK37="","",VLOOKUP(AK37,'シフト記号表（勤務時間帯） (6)'!$C$6:$S$35,17,FALSE))</f>
        <v/>
      </c>
      <c r="AL39" s="1897" t="str">
        <f>IF(AL37="","",VLOOKUP(AL37,'シフト記号表（勤務時間帯） (6)'!$C$6:$S$35,17,FALSE))</f>
        <v/>
      </c>
      <c r="AM39" s="1912" t="str">
        <f>IF(AM37="","",VLOOKUP(AM37,'シフト記号表（勤務時間帯） (6)'!$C$6:$S$35,17,FALSE))</f>
        <v/>
      </c>
      <c r="AN39" s="1885" t="str">
        <f>IF(AN37="","",VLOOKUP(AN37,'シフト記号表（勤務時間帯） (6)'!$C$6:$S$35,17,FALSE))</f>
        <v/>
      </c>
      <c r="AO39" s="1897" t="str">
        <f>IF(AO37="","",VLOOKUP(AO37,'シフト記号表（勤務時間帯） (6)'!$C$6:$S$35,17,FALSE))</f>
        <v/>
      </c>
      <c r="AP39" s="1897" t="str">
        <f>IF(AP37="","",VLOOKUP(AP37,'シフト記号表（勤務時間帯） (6)'!$C$6:$S$35,17,FALSE))</f>
        <v/>
      </c>
      <c r="AQ39" s="1897" t="str">
        <f>IF(AQ37="","",VLOOKUP(AQ37,'シフト記号表（勤務時間帯） (6)'!$C$6:$S$35,17,FALSE))</f>
        <v/>
      </c>
      <c r="AR39" s="1897" t="str">
        <f>IF(AR37="","",VLOOKUP(AR37,'シフト記号表（勤務時間帯） (6)'!$C$6:$S$35,17,FALSE))</f>
        <v/>
      </c>
      <c r="AS39" s="1897" t="str">
        <f>IF(AS37="","",VLOOKUP(AS37,'シフト記号表（勤務時間帯） (6)'!$C$6:$S$35,17,FALSE))</f>
        <v/>
      </c>
      <c r="AT39" s="1912" t="str">
        <f>IF(AT37="","",VLOOKUP(AT37,'シフト記号表（勤務時間帯） (6)'!$C$6:$S$35,17,FALSE))</f>
        <v/>
      </c>
      <c r="AU39" s="1885" t="str">
        <f>IF(AU37="","",VLOOKUP(AU37,'シフト記号表（勤務時間帯） (6)'!$C$6:$S$35,17,FALSE))</f>
        <v/>
      </c>
      <c r="AV39" s="1897" t="str">
        <f>IF(AV37="","",VLOOKUP(AV37,'シフト記号表（勤務時間帯） (6)'!$C$6:$S$35,17,FALSE))</f>
        <v/>
      </c>
      <c r="AW39" s="1897" t="str">
        <f>IF(AW37="","",VLOOKUP(AW37,'シフト記号表（勤務時間帯） (6)'!$C$6:$S$35,17,FALSE))</f>
        <v/>
      </c>
      <c r="AX39" s="2244">
        <f>IF($BB$3="４週",SUM(S39:AT39),IF($BB$3="暦月",SUM(S39:AW39),""))</f>
        <v>0</v>
      </c>
      <c r="AY39" s="2256"/>
      <c r="AZ39" s="2267">
        <f>IF($BB$3="４週",AX39/4,IF($BB$3="暦月",'療養通所介護（1枚版）'!AX39/('療養通所介護（1枚版）'!$BB$8/7),""))</f>
        <v>0</v>
      </c>
      <c r="BA39" s="2275"/>
      <c r="BB39" s="1973"/>
      <c r="BC39" s="1978"/>
      <c r="BD39" s="1978"/>
      <c r="BE39" s="1978"/>
      <c r="BF39" s="1989"/>
    </row>
    <row r="40" spans="2:58" ht="20.25" customHeight="1">
      <c r="B40" s="2061">
        <f>B37+1</f>
        <v>7</v>
      </c>
      <c r="C40" s="1756"/>
      <c r="D40" s="1824"/>
      <c r="E40" s="1767"/>
      <c r="F40" s="2095"/>
      <c r="G40" s="2095"/>
      <c r="H40" s="2114"/>
      <c r="I40" s="2121"/>
      <c r="J40" s="2121"/>
      <c r="K40" s="2124"/>
      <c r="L40" s="2133"/>
      <c r="M40" s="2142"/>
      <c r="N40" s="2142"/>
      <c r="O40" s="2151"/>
      <c r="P40" s="2157" t="s">
        <v>964</v>
      </c>
      <c r="Q40" s="2165"/>
      <c r="R40" s="2170"/>
      <c r="S40" s="1886"/>
      <c r="T40" s="1898"/>
      <c r="U40" s="1898"/>
      <c r="V40" s="1898"/>
      <c r="W40" s="1898"/>
      <c r="X40" s="1898"/>
      <c r="Y40" s="1913"/>
      <c r="Z40" s="1886"/>
      <c r="AA40" s="1898"/>
      <c r="AB40" s="1898"/>
      <c r="AC40" s="1898"/>
      <c r="AD40" s="1898"/>
      <c r="AE40" s="1898"/>
      <c r="AF40" s="1913"/>
      <c r="AG40" s="1886"/>
      <c r="AH40" s="1898"/>
      <c r="AI40" s="1898"/>
      <c r="AJ40" s="1898"/>
      <c r="AK40" s="1898"/>
      <c r="AL40" s="1898"/>
      <c r="AM40" s="1913"/>
      <c r="AN40" s="1886"/>
      <c r="AO40" s="1898"/>
      <c r="AP40" s="1898"/>
      <c r="AQ40" s="1898"/>
      <c r="AR40" s="1898"/>
      <c r="AS40" s="1898"/>
      <c r="AT40" s="1913"/>
      <c r="AU40" s="1886"/>
      <c r="AV40" s="1898"/>
      <c r="AW40" s="1898"/>
      <c r="AX40" s="2245"/>
      <c r="AY40" s="2257"/>
      <c r="AZ40" s="2268"/>
      <c r="BA40" s="2276"/>
      <c r="BB40" s="1972"/>
      <c r="BC40" s="1977"/>
      <c r="BD40" s="1977"/>
      <c r="BE40" s="1977"/>
      <c r="BF40" s="1988"/>
    </row>
    <row r="41" spans="2:58" ht="20.25" customHeight="1">
      <c r="B41" s="2061"/>
      <c r="C41" s="1755"/>
      <c r="D41" s="1823"/>
      <c r="E41" s="1766"/>
      <c r="F41" s="1801"/>
      <c r="G41" s="2103"/>
      <c r="H41" s="2113"/>
      <c r="I41" s="2121"/>
      <c r="J41" s="2121"/>
      <c r="K41" s="2124"/>
      <c r="L41" s="2132"/>
      <c r="M41" s="2141"/>
      <c r="N41" s="2141"/>
      <c r="O41" s="2150"/>
      <c r="P41" s="2155" t="s">
        <v>546</v>
      </c>
      <c r="Q41" s="2163"/>
      <c r="R41" s="2168"/>
      <c r="S41" s="2181" t="str">
        <f>IF(S40="","",VLOOKUP(S40,'シフト記号表（勤務時間帯） (6)'!$C$6:$K$35,9,FALSE))</f>
        <v/>
      </c>
      <c r="T41" s="2190" t="str">
        <f>IF(T40="","",VLOOKUP(T40,'シフト記号表（勤務時間帯） (6)'!$C$6:$K$35,9,FALSE))</f>
        <v/>
      </c>
      <c r="U41" s="2190" t="str">
        <f>IF(U40="","",VLOOKUP(U40,'シフト記号表（勤務時間帯） (6)'!$C$6:$K$35,9,FALSE))</f>
        <v/>
      </c>
      <c r="V41" s="2190" t="str">
        <f>IF(V40="","",VLOOKUP(V40,'シフト記号表（勤務時間帯） (6)'!$C$6:$K$35,9,FALSE))</f>
        <v/>
      </c>
      <c r="W41" s="2190" t="str">
        <f>IF(W40="","",VLOOKUP(W40,'シフト記号表（勤務時間帯） (6)'!$C$6:$K$35,9,FALSE))</f>
        <v/>
      </c>
      <c r="X41" s="2190" t="str">
        <f>IF(X40="","",VLOOKUP(X40,'シフト記号表（勤務時間帯） (6)'!$C$6:$K$35,9,FALSE))</f>
        <v/>
      </c>
      <c r="Y41" s="2197" t="str">
        <f>IF(Y40="","",VLOOKUP(Y40,'シフト記号表（勤務時間帯） (6)'!$C$6:$K$35,9,FALSE))</f>
        <v/>
      </c>
      <c r="Z41" s="2181" t="str">
        <f>IF(Z40="","",VLOOKUP(Z40,'シフト記号表（勤務時間帯） (6)'!$C$6:$K$35,9,FALSE))</f>
        <v/>
      </c>
      <c r="AA41" s="2190" t="str">
        <f>IF(AA40="","",VLOOKUP(AA40,'シフト記号表（勤務時間帯） (6)'!$C$6:$K$35,9,FALSE))</f>
        <v/>
      </c>
      <c r="AB41" s="2190" t="str">
        <f>IF(AB40="","",VLOOKUP(AB40,'シフト記号表（勤務時間帯） (6)'!$C$6:$K$35,9,FALSE))</f>
        <v/>
      </c>
      <c r="AC41" s="2190" t="str">
        <f>IF(AC40="","",VLOOKUP(AC40,'シフト記号表（勤務時間帯） (6)'!$C$6:$K$35,9,FALSE))</f>
        <v/>
      </c>
      <c r="AD41" s="2190" t="str">
        <f>IF(AD40="","",VLOOKUP(AD40,'シフト記号表（勤務時間帯） (6)'!$C$6:$K$35,9,FALSE))</f>
        <v/>
      </c>
      <c r="AE41" s="2190" t="str">
        <f>IF(AE40="","",VLOOKUP(AE40,'シフト記号表（勤務時間帯） (6)'!$C$6:$K$35,9,FALSE))</f>
        <v/>
      </c>
      <c r="AF41" s="2197" t="str">
        <f>IF(AF40="","",VLOOKUP(AF40,'シフト記号表（勤務時間帯） (6)'!$C$6:$K$35,9,FALSE))</f>
        <v/>
      </c>
      <c r="AG41" s="2181" t="str">
        <f>IF(AG40="","",VLOOKUP(AG40,'シフト記号表（勤務時間帯） (6)'!$C$6:$K$35,9,FALSE))</f>
        <v/>
      </c>
      <c r="AH41" s="2190" t="str">
        <f>IF(AH40="","",VLOOKUP(AH40,'シフト記号表（勤務時間帯） (6)'!$C$6:$K$35,9,FALSE))</f>
        <v/>
      </c>
      <c r="AI41" s="2190" t="str">
        <f>IF(AI40="","",VLOOKUP(AI40,'シフト記号表（勤務時間帯） (6)'!$C$6:$K$35,9,FALSE))</f>
        <v/>
      </c>
      <c r="AJ41" s="2190" t="str">
        <f>IF(AJ40="","",VLOOKUP(AJ40,'シフト記号表（勤務時間帯） (6)'!$C$6:$K$35,9,FALSE))</f>
        <v/>
      </c>
      <c r="AK41" s="2190" t="str">
        <f>IF(AK40="","",VLOOKUP(AK40,'シフト記号表（勤務時間帯） (6)'!$C$6:$K$35,9,FALSE))</f>
        <v/>
      </c>
      <c r="AL41" s="2190" t="str">
        <f>IF(AL40="","",VLOOKUP(AL40,'シフト記号表（勤務時間帯） (6)'!$C$6:$K$35,9,FALSE))</f>
        <v/>
      </c>
      <c r="AM41" s="2197" t="str">
        <f>IF(AM40="","",VLOOKUP(AM40,'シフト記号表（勤務時間帯） (6)'!$C$6:$K$35,9,FALSE))</f>
        <v/>
      </c>
      <c r="AN41" s="2181" t="str">
        <f>IF(AN40="","",VLOOKUP(AN40,'シフト記号表（勤務時間帯） (6)'!$C$6:$K$35,9,FALSE))</f>
        <v/>
      </c>
      <c r="AO41" s="2190" t="str">
        <f>IF(AO40="","",VLOOKUP(AO40,'シフト記号表（勤務時間帯） (6)'!$C$6:$K$35,9,FALSE))</f>
        <v/>
      </c>
      <c r="AP41" s="2190" t="str">
        <f>IF(AP40="","",VLOOKUP(AP40,'シフト記号表（勤務時間帯） (6)'!$C$6:$K$35,9,FALSE))</f>
        <v/>
      </c>
      <c r="AQ41" s="2190" t="str">
        <f>IF(AQ40="","",VLOOKUP(AQ40,'シフト記号表（勤務時間帯） (6)'!$C$6:$K$35,9,FALSE))</f>
        <v/>
      </c>
      <c r="AR41" s="2190" t="str">
        <f>IF(AR40="","",VLOOKUP(AR40,'シフト記号表（勤務時間帯） (6)'!$C$6:$K$35,9,FALSE))</f>
        <v/>
      </c>
      <c r="AS41" s="2190" t="str">
        <f>IF(AS40="","",VLOOKUP(AS40,'シフト記号表（勤務時間帯） (6)'!$C$6:$K$35,9,FALSE))</f>
        <v/>
      </c>
      <c r="AT41" s="2197" t="str">
        <f>IF(AT40="","",VLOOKUP(AT40,'シフト記号表（勤務時間帯） (6)'!$C$6:$K$35,9,FALSE))</f>
        <v/>
      </c>
      <c r="AU41" s="2181" t="str">
        <f>IF(AU40="","",VLOOKUP(AU40,'シフト記号表（勤務時間帯） (6)'!$C$6:$K$35,9,FALSE))</f>
        <v/>
      </c>
      <c r="AV41" s="2190" t="str">
        <f>IF(AV40="","",VLOOKUP(AV40,'シフト記号表（勤務時間帯） (6)'!$C$6:$K$35,9,FALSE))</f>
        <v/>
      </c>
      <c r="AW41" s="2190" t="str">
        <f>IF(AW40="","",VLOOKUP(AW40,'シフト記号表（勤務時間帯） (6)'!$C$6:$K$35,9,FALSE))</f>
        <v/>
      </c>
      <c r="AX41" s="2243">
        <f>IF($BB$3="４週",SUM(S41:AT41),IF($BB$3="暦月",SUM(S41:AW41),""))</f>
        <v>0</v>
      </c>
      <c r="AY41" s="2255"/>
      <c r="AZ41" s="2266">
        <f>IF($BB$3="４週",AX41/4,IF($BB$3="暦月",'療養通所介護（1枚版）'!AX41/('療養通所介護（1枚版）'!$BB$8/7),""))</f>
        <v>0</v>
      </c>
      <c r="BA41" s="2274"/>
      <c r="BB41" s="1971"/>
      <c r="BC41" s="1976"/>
      <c r="BD41" s="1976"/>
      <c r="BE41" s="1976"/>
      <c r="BF41" s="1987"/>
    </row>
    <row r="42" spans="2:58" ht="20.25" customHeight="1">
      <c r="B42" s="2061"/>
      <c r="C42" s="1757"/>
      <c r="D42" s="1825"/>
      <c r="E42" s="1768"/>
      <c r="F42" s="1801">
        <f>C40</f>
        <v>0</v>
      </c>
      <c r="G42" s="2104"/>
      <c r="H42" s="2113"/>
      <c r="I42" s="2121"/>
      <c r="J42" s="2121"/>
      <c r="K42" s="2124"/>
      <c r="L42" s="2134"/>
      <c r="M42" s="2143"/>
      <c r="N42" s="2143"/>
      <c r="O42" s="2152"/>
      <c r="P42" s="2156" t="s">
        <v>965</v>
      </c>
      <c r="Q42" s="2164"/>
      <c r="R42" s="2169"/>
      <c r="S42" s="1885" t="str">
        <f>IF(S40="","",VLOOKUP(S40,'シフト記号表（勤務時間帯） (6)'!$C$6:$S$35,17,FALSE))</f>
        <v/>
      </c>
      <c r="T42" s="1897" t="str">
        <f>IF(T40="","",VLOOKUP(T40,'シフト記号表（勤務時間帯） (6)'!$C$6:$S$35,17,FALSE))</f>
        <v/>
      </c>
      <c r="U42" s="1897" t="str">
        <f>IF(U40="","",VLOOKUP(U40,'シフト記号表（勤務時間帯） (6)'!$C$6:$S$35,17,FALSE))</f>
        <v/>
      </c>
      <c r="V42" s="1897" t="str">
        <f>IF(V40="","",VLOOKUP(V40,'シフト記号表（勤務時間帯） (6)'!$C$6:$S$35,17,FALSE))</f>
        <v/>
      </c>
      <c r="W42" s="1897" t="str">
        <f>IF(W40="","",VLOOKUP(W40,'シフト記号表（勤務時間帯） (6)'!$C$6:$S$35,17,FALSE))</f>
        <v/>
      </c>
      <c r="X42" s="1897" t="str">
        <f>IF(X40="","",VLOOKUP(X40,'シフト記号表（勤務時間帯） (6)'!$C$6:$S$35,17,FALSE))</f>
        <v/>
      </c>
      <c r="Y42" s="1912" t="str">
        <f>IF(Y40="","",VLOOKUP(Y40,'シフト記号表（勤務時間帯） (6)'!$C$6:$S$35,17,FALSE))</f>
        <v/>
      </c>
      <c r="Z42" s="1885" t="str">
        <f>IF(Z40="","",VLOOKUP(Z40,'シフト記号表（勤務時間帯） (6)'!$C$6:$S$35,17,FALSE))</f>
        <v/>
      </c>
      <c r="AA42" s="1897" t="str">
        <f>IF(AA40="","",VLOOKUP(AA40,'シフト記号表（勤務時間帯） (6)'!$C$6:$S$35,17,FALSE))</f>
        <v/>
      </c>
      <c r="AB42" s="1897" t="str">
        <f>IF(AB40="","",VLOOKUP(AB40,'シフト記号表（勤務時間帯） (6)'!$C$6:$S$35,17,FALSE))</f>
        <v/>
      </c>
      <c r="AC42" s="1897" t="str">
        <f>IF(AC40="","",VLOOKUP(AC40,'シフト記号表（勤務時間帯） (6)'!$C$6:$S$35,17,FALSE))</f>
        <v/>
      </c>
      <c r="AD42" s="1897" t="str">
        <f>IF(AD40="","",VLOOKUP(AD40,'シフト記号表（勤務時間帯） (6)'!$C$6:$S$35,17,FALSE))</f>
        <v/>
      </c>
      <c r="AE42" s="1897" t="str">
        <f>IF(AE40="","",VLOOKUP(AE40,'シフト記号表（勤務時間帯） (6)'!$C$6:$S$35,17,FALSE))</f>
        <v/>
      </c>
      <c r="AF42" s="1912" t="str">
        <f>IF(AF40="","",VLOOKUP(AF40,'シフト記号表（勤務時間帯） (6)'!$C$6:$S$35,17,FALSE))</f>
        <v/>
      </c>
      <c r="AG42" s="1885" t="str">
        <f>IF(AG40="","",VLOOKUP(AG40,'シフト記号表（勤務時間帯） (6)'!$C$6:$S$35,17,FALSE))</f>
        <v/>
      </c>
      <c r="AH42" s="1897" t="str">
        <f>IF(AH40="","",VLOOKUP(AH40,'シフト記号表（勤務時間帯） (6)'!$C$6:$S$35,17,FALSE))</f>
        <v/>
      </c>
      <c r="AI42" s="1897" t="str">
        <f>IF(AI40="","",VLOOKUP(AI40,'シフト記号表（勤務時間帯） (6)'!$C$6:$S$35,17,FALSE))</f>
        <v/>
      </c>
      <c r="AJ42" s="1897" t="str">
        <f>IF(AJ40="","",VLOOKUP(AJ40,'シフト記号表（勤務時間帯） (6)'!$C$6:$S$35,17,FALSE))</f>
        <v/>
      </c>
      <c r="AK42" s="1897" t="str">
        <f>IF(AK40="","",VLOOKUP(AK40,'シフト記号表（勤務時間帯） (6)'!$C$6:$S$35,17,FALSE))</f>
        <v/>
      </c>
      <c r="AL42" s="1897" t="str">
        <f>IF(AL40="","",VLOOKUP(AL40,'シフト記号表（勤務時間帯） (6)'!$C$6:$S$35,17,FALSE))</f>
        <v/>
      </c>
      <c r="AM42" s="1912" t="str">
        <f>IF(AM40="","",VLOOKUP(AM40,'シフト記号表（勤務時間帯） (6)'!$C$6:$S$35,17,FALSE))</f>
        <v/>
      </c>
      <c r="AN42" s="1885" t="str">
        <f>IF(AN40="","",VLOOKUP(AN40,'シフト記号表（勤務時間帯） (6)'!$C$6:$S$35,17,FALSE))</f>
        <v/>
      </c>
      <c r="AO42" s="1897" t="str">
        <f>IF(AO40="","",VLOOKUP(AO40,'シフト記号表（勤務時間帯） (6)'!$C$6:$S$35,17,FALSE))</f>
        <v/>
      </c>
      <c r="AP42" s="1897" t="str">
        <f>IF(AP40="","",VLOOKUP(AP40,'シフト記号表（勤務時間帯） (6)'!$C$6:$S$35,17,FALSE))</f>
        <v/>
      </c>
      <c r="AQ42" s="1897" t="str">
        <f>IF(AQ40="","",VLOOKUP(AQ40,'シフト記号表（勤務時間帯） (6)'!$C$6:$S$35,17,FALSE))</f>
        <v/>
      </c>
      <c r="AR42" s="1897" t="str">
        <f>IF(AR40="","",VLOOKUP(AR40,'シフト記号表（勤務時間帯） (6)'!$C$6:$S$35,17,FALSE))</f>
        <v/>
      </c>
      <c r="AS42" s="1897" t="str">
        <f>IF(AS40="","",VLOOKUP(AS40,'シフト記号表（勤務時間帯） (6)'!$C$6:$S$35,17,FALSE))</f>
        <v/>
      </c>
      <c r="AT42" s="1912" t="str">
        <f>IF(AT40="","",VLOOKUP(AT40,'シフト記号表（勤務時間帯） (6)'!$C$6:$S$35,17,FALSE))</f>
        <v/>
      </c>
      <c r="AU42" s="1885" t="str">
        <f>IF(AU40="","",VLOOKUP(AU40,'シフト記号表（勤務時間帯） (6)'!$C$6:$S$35,17,FALSE))</f>
        <v/>
      </c>
      <c r="AV42" s="1897" t="str">
        <f>IF(AV40="","",VLOOKUP(AV40,'シフト記号表（勤務時間帯） (6)'!$C$6:$S$35,17,FALSE))</f>
        <v/>
      </c>
      <c r="AW42" s="1897" t="str">
        <f>IF(AW40="","",VLOOKUP(AW40,'シフト記号表（勤務時間帯） (6)'!$C$6:$S$35,17,FALSE))</f>
        <v/>
      </c>
      <c r="AX42" s="2244">
        <f>IF($BB$3="４週",SUM(S42:AT42),IF($BB$3="暦月",SUM(S42:AW42),""))</f>
        <v>0</v>
      </c>
      <c r="AY42" s="2256"/>
      <c r="AZ42" s="2267">
        <f>IF($BB$3="４週",AX42/4,IF($BB$3="暦月",'療養通所介護（1枚版）'!AX42/('療養通所介護（1枚版）'!$BB$8/7),""))</f>
        <v>0</v>
      </c>
      <c r="BA42" s="2275"/>
      <c r="BB42" s="1973"/>
      <c r="BC42" s="1978"/>
      <c r="BD42" s="1978"/>
      <c r="BE42" s="1978"/>
      <c r="BF42" s="1989"/>
    </row>
    <row r="43" spans="2:58" ht="20.25" customHeight="1">
      <c r="B43" s="2061">
        <f>B40+1</f>
        <v>8</v>
      </c>
      <c r="C43" s="1756"/>
      <c r="D43" s="1824"/>
      <c r="E43" s="1767"/>
      <c r="F43" s="2095"/>
      <c r="G43" s="2095"/>
      <c r="H43" s="2114"/>
      <c r="I43" s="2121"/>
      <c r="J43" s="2121"/>
      <c r="K43" s="2124"/>
      <c r="L43" s="2133"/>
      <c r="M43" s="2142"/>
      <c r="N43" s="2142"/>
      <c r="O43" s="2151"/>
      <c r="P43" s="2157" t="s">
        <v>964</v>
      </c>
      <c r="Q43" s="2165"/>
      <c r="R43" s="2170"/>
      <c r="S43" s="1886"/>
      <c r="T43" s="1898"/>
      <c r="U43" s="1898"/>
      <c r="V43" s="1898"/>
      <c r="W43" s="1898"/>
      <c r="X43" s="1898"/>
      <c r="Y43" s="1913"/>
      <c r="Z43" s="1886"/>
      <c r="AA43" s="1898"/>
      <c r="AB43" s="1898"/>
      <c r="AC43" s="1898"/>
      <c r="AD43" s="1898"/>
      <c r="AE43" s="1898"/>
      <c r="AF43" s="1913"/>
      <c r="AG43" s="1886"/>
      <c r="AH43" s="1898"/>
      <c r="AI43" s="1898"/>
      <c r="AJ43" s="1898"/>
      <c r="AK43" s="1898"/>
      <c r="AL43" s="1898"/>
      <c r="AM43" s="1913"/>
      <c r="AN43" s="1886"/>
      <c r="AO43" s="1898"/>
      <c r="AP43" s="1898"/>
      <c r="AQ43" s="1898"/>
      <c r="AR43" s="1898"/>
      <c r="AS43" s="1898"/>
      <c r="AT43" s="1913"/>
      <c r="AU43" s="1886"/>
      <c r="AV43" s="1898"/>
      <c r="AW43" s="1898"/>
      <c r="AX43" s="2245"/>
      <c r="AY43" s="2257"/>
      <c r="AZ43" s="2268"/>
      <c r="BA43" s="2276"/>
      <c r="BB43" s="1972"/>
      <c r="BC43" s="1977"/>
      <c r="BD43" s="1977"/>
      <c r="BE43" s="1977"/>
      <c r="BF43" s="1988"/>
    </row>
    <row r="44" spans="2:58" ht="20.25" customHeight="1">
      <c r="B44" s="2061"/>
      <c r="C44" s="1755"/>
      <c r="D44" s="1823"/>
      <c r="E44" s="1766"/>
      <c r="F44" s="1801"/>
      <c r="G44" s="2103"/>
      <c r="H44" s="2113"/>
      <c r="I44" s="2121"/>
      <c r="J44" s="2121"/>
      <c r="K44" s="2124"/>
      <c r="L44" s="2132"/>
      <c r="M44" s="2141"/>
      <c r="N44" s="2141"/>
      <c r="O44" s="2150"/>
      <c r="P44" s="2155" t="s">
        <v>546</v>
      </c>
      <c r="Q44" s="2163"/>
      <c r="R44" s="2168"/>
      <c r="S44" s="2181" t="str">
        <f>IF(S43="","",VLOOKUP(S43,'シフト記号表（勤務時間帯） (6)'!$C$6:$K$35,9,FALSE))</f>
        <v/>
      </c>
      <c r="T44" s="2190" t="str">
        <f>IF(T43="","",VLOOKUP(T43,'シフト記号表（勤務時間帯） (6)'!$C$6:$K$35,9,FALSE))</f>
        <v/>
      </c>
      <c r="U44" s="2190" t="str">
        <f>IF(U43="","",VLOOKUP(U43,'シフト記号表（勤務時間帯） (6)'!$C$6:$K$35,9,FALSE))</f>
        <v/>
      </c>
      <c r="V44" s="2190" t="str">
        <f>IF(V43="","",VLOOKUP(V43,'シフト記号表（勤務時間帯） (6)'!$C$6:$K$35,9,FALSE))</f>
        <v/>
      </c>
      <c r="W44" s="2190" t="str">
        <f>IF(W43="","",VLOOKUP(W43,'シフト記号表（勤務時間帯） (6)'!$C$6:$K$35,9,FALSE))</f>
        <v/>
      </c>
      <c r="X44" s="2190" t="str">
        <f>IF(X43="","",VLOOKUP(X43,'シフト記号表（勤務時間帯） (6)'!$C$6:$K$35,9,FALSE))</f>
        <v/>
      </c>
      <c r="Y44" s="2197" t="str">
        <f>IF(Y43="","",VLOOKUP(Y43,'シフト記号表（勤務時間帯） (6)'!$C$6:$K$35,9,FALSE))</f>
        <v/>
      </c>
      <c r="Z44" s="2181" t="str">
        <f>IF(Z43="","",VLOOKUP(Z43,'シフト記号表（勤務時間帯） (6)'!$C$6:$K$35,9,FALSE))</f>
        <v/>
      </c>
      <c r="AA44" s="2190" t="str">
        <f>IF(AA43="","",VLOOKUP(AA43,'シフト記号表（勤務時間帯） (6)'!$C$6:$K$35,9,FALSE))</f>
        <v/>
      </c>
      <c r="AB44" s="2190" t="str">
        <f>IF(AB43="","",VLOOKUP(AB43,'シフト記号表（勤務時間帯） (6)'!$C$6:$K$35,9,FALSE))</f>
        <v/>
      </c>
      <c r="AC44" s="2190" t="str">
        <f>IF(AC43="","",VLOOKUP(AC43,'シフト記号表（勤務時間帯） (6)'!$C$6:$K$35,9,FALSE))</f>
        <v/>
      </c>
      <c r="AD44" s="2190" t="str">
        <f>IF(AD43="","",VLOOKUP(AD43,'シフト記号表（勤務時間帯） (6)'!$C$6:$K$35,9,FALSE))</f>
        <v/>
      </c>
      <c r="AE44" s="2190" t="str">
        <f>IF(AE43="","",VLOOKUP(AE43,'シフト記号表（勤務時間帯） (6)'!$C$6:$K$35,9,FALSE))</f>
        <v/>
      </c>
      <c r="AF44" s="2197" t="str">
        <f>IF(AF43="","",VLOOKUP(AF43,'シフト記号表（勤務時間帯） (6)'!$C$6:$K$35,9,FALSE))</f>
        <v/>
      </c>
      <c r="AG44" s="2181" t="str">
        <f>IF(AG43="","",VLOOKUP(AG43,'シフト記号表（勤務時間帯） (6)'!$C$6:$K$35,9,FALSE))</f>
        <v/>
      </c>
      <c r="AH44" s="2190" t="str">
        <f>IF(AH43="","",VLOOKUP(AH43,'シフト記号表（勤務時間帯） (6)'!$C$6:$K$35,9,FALSE))</f>
        <v/>
      </c>
      <c r="AI44" s="2190" t="str">
        <f>IF(AI43="","",VLOOKUP(AI43,'シフト記号表（勤務時間帯） (6)'!$C$6:$K$35,9,FALSE))</f>
        <v/>
      </c>
      <c r="AJ44" s="2190" t="str">
        <f>IF(AJ43="","",VLOOKUP(AJ43,'シフト記号表（勤務時間帯） (6)'!$C$6:$K$35,9,FALSE))</f>
        <v/>
      </c>
      <c r="AK44" s="2190" t="str">
        <f>IF(AK43="","",VLOOKUP(AK43,'シフト記号表（勤務時間帯） (6)'!$C$6:$K$35,9,FALSE))</f>
        <v/>
      </c>
      <c r="AL44" s="2190" t="str">
        <f>IF(AL43="","",VLOOKUP(AL43,'シフト記号表（勤務時間帯） (6)'!$C$6:$K$35,9,FALSE))</f>
        <v/>
      </c>
      <c r="AM44" s="2197" t="str">
        <f>IF(AM43="","",VLOOKUP(AM43,'シフト記号表（勤務時間帯） (6)'!$C$6:$K$35,9,FALSE))</f>
        <v/>
      </c>
      <c r="AN44" s="2181" t="str">
        <f>IF(AN43="","",VLOOKUP(AN43,'シフト記号表（勤務時間帯） (6)'!$C$6:$K$35,9,FALSE))</f>
        <v/>
      </c>
      <c r="AO44" s="2190" t="str">
        <f>IF(AO43="","",VLOOKUP(AO43,'シフト記号表（勤務時間帯） (6)'!$C$6:$K$35,9,FALSE))</f>
        <v/>
      </c>
      <c r="AP44" s="2190" t="str">
        <f>IF(AP43="","",VLOOKUP(AP43,'シフト記号表（勤務時間帯） (6)'!$C$6:$K$35,9,FALSE))</f>
        <v/>
      </c>
      <c r="AQ44" s="2190" t="str">
        <f>IF(AQ43="","",VLOOKUP(AQ43,'シフト記号表（勤務時間帯） (6)'!$C$6:$K$35,9,FALSE))</f>
        <v/>
      </c>
      <c r="AR44" s="2190" t="str">
        <f>IF(AR43="","",VLOOKUP(AR43,'シフト記号表（勤務時間帯） (6)'!$C$6:$K$35,9,FALSE))</f>
        <v/>
      </c>
      <c r="AS44" s="2190" t="str">
        <f>IF(AS43="","",VLOOKUP(AS43,'シフト記号表（勤務時間帯） (6)'!$C$6:$K$35,9,FALSE))</f>
        <v/>
      </c>
      <c r="AT44" s="2197" t="str">
        <f>IF(AT43="","",VLOOKUP(AT43,'シフト記号表（勤務時間帯） (6)'!$C$6:$K$35,9,FALSE))</f>
        <v/>
      </c>
      <c r="AU44" s="2181" t="str">
        <f>IF(AU43="","",VLOOKUP(AU43,'シフト記号表（勤務時間帯） (6)'!$C$6:$K$35,9,FALSE))</f>
        <v/>
      </c>
      <c r="AV44" s="2190" t="str">
        <f>IF(AV43="","",VLOOKUP(AV43,'シフト記号表（勤務時間帯） (6)'!$C$6:$K$35,9,FALSE))</f>
        <v/>
      </c>
      <c r="AW44" s="2190" t="str">
        <f>IF(AW43="","",VLOOKUP(AW43,'シフト記号表（勤務時間帯） (6)'!$C$6:$K$35,9,FALSE))</f>
        <v/>
      </c>
      <c r="AX44" s="2243">
        <f>IF($BB$3="４週",SUM(S44:AT44),IF($BB$3="暦月",SUM(S44:AW44),""))</f>
        <v>0</v>
      </c>
      <c r="AY44" s="2255"/>
      <c r="AZ44" s="2266">
        <f>IF($BB$3="４週",AX44/4,IF($BB$3="暦月",'療養通所介護（1枚版）'!AX44/('療養通所介護（1枚版）'!$BB$8/7),""))</f>
        <v>0</v>
      </c>
      <c r="BA44" s="2274"/>
      <c r="BB44" s="1971"/>
      <c r="BC44" s="1976"/>
      <c r="BD44" s="1976"/>
      <c r="BE44" s="1976"/>
      <c r="BF44" s="1987"/>
    </row>
    <row r="45" spans="2:58" ht="20.25" customHeight="1">
      <c r="B45" s="2061"/>
      <c r="C45" s="1757"/>
      <c r="D45" s="1825"/>
      <c r="E45" s="1768"/>
      <c r="F45" s="1801">
        <f>C43</f>
        <v>0</v>
      </c>
      <c r="G45" s="2104"/>
      <c r="H45" s="2113"/>
      <c r="I45" s="2121"/>
      <c r="J45" s="2121"/>
      <c r="K45" s="2124"/>
      <c r="L45" s="2134"/>
      <c r="M45" s="2143"/>
      <c r="N45" s="2143"/>
      <c r="O45" s="2152"/>
      <c r="P45" s="2156" t="s">
        <v>965</v>
      </c>
      <c r="Q45" s="2164"/>
      <c r="R45" s="2169"/>
      <c r="S45" s="1885" t="str">
        <f>IF(S43="","",VLOOKUP(S43,'シフト記号表（勤務時間帯） (6)'!$C$6:$S$35,17,FALSE))</f>
        <v/>
      </c>
      <c r="T45" s="1897" t="str">
        <f>IF(T43="","",VLOOKUP(T43,'シフト記号表（勤務時間帯） (6)'!$C$6:$S$35,17,FALSE))</f>
        <v/>
      </c>
      <c r="U45" s="1897" t="str">
        <f>IF(U43="","",VLOOKUP(U43,'シフト記号表（勤務時間帯） (6)'!$C$6:$S$35,17,FALSE))</f>
        <v/>
      </c>
      <c r="V45" s="1897" t="str">
        <f>IF(V43="","",VLOOKUP(V43,'シフト記号表（勤務時間帯） (6)'!$C$6:$S$35,17,FALSE))</f>
        <v/>
      </c>
      <c r="W45" s="1897" t="str">
        <f>IF(W43="","",VLOOKUP(W43,'シフト記号表（勤務時間帯） (6)'!$C$6:$S$35,17,FALSE))</f>
        <v/>
      </c>
      <c r="X45" s="1897" t="str">
        <f>IF(X43="","",VLOOKUP(X43,'シフト記号表（勤務時間帯） (6)'!$C$6:$S$35,17,FALSE))</f>
        <v/>
      </c>
      <c r="Y45" s="1912" t="str">
        <f>IF(Y43="","",VLOOKUP(Y43,'シフト記号表（勤務時間帯） (6)'!$C$6:$S$35,17,FALSE))</f>
        <v/>
      </c>
      <c r="Z45" s="1885" t="str">
        <f>IF(Z43="","",VLOOKUP(Z43,'シフト記号表（勤務時間帯） (6)'!$C$6:$S$35,17,FALSE))</f>
        <v/>
      </c>
      <c r="AA45" s="1897" t="str">
        <f>IF(AA43="","",VLOOKUP(AA43,'シフト記号表（勤務時間帯） (6)'!$C$6:$S$35,17,FALSE))</f>
        <v/>
      </c>
      <c r="AB45" s="1897" t="str">
        <f>IF(AB43="","",VLOOKUP(AB43,'シフト記号表（勤務時間帯） (6)'!$C$6:$S$35,17,FALSE))</f>
        <v/>
      </c>
      <c r="AC45" s="1897" t="str">
        <f>IF(AC43="","",VLOOKUP(AC43,'シフト記号表（勤務時間帯） (6)'!$C$6:$S$35,17,FALSE))</f>
        <v/>
      </c>
      <c r="AD45" s="1897" t="str">
        <f>IF(AD43="","",VLOOKUP(AD43,'シフト記号表（勤務時間帯） (6)'!$C$6:$S$35,17,FALSE))</f>
        <v/>
      </c>
      <c r="AE45" s="1897" t="str">
        <f>IF(AE43="","",VLOOKUP(AE43,'シフト記号表（勤務時間帯） (6)'!$C$6:$S$35,17,FALSE))</f>
        <v/>
      </c>
      <c r="AF45" s="1912" t="str">
        <f>IF(AF43="","",VLOOKUP(AF43,'シフト記号表（勤務時間帯） (6)'!$C$6:$S$35,17,FALSE))</f>
        <v/>
      </c>
      <c r="AG45" s="1885" t="str">
        <f>IF(AG43="","",VLOOKUP(AG43,'シフト記号表（勤務時間帯） (6)'!$C$6:$S$35,17,FALSE))</f>
        <v/>
      </c>
      <c r="AH45" s="1897" t="str">
        <f>IF(AH43="","",VLOOKUP(AH43,'シフト記号表（勤務時間帯） (6)'!$C$6:$S$35,17,FALSE))</f>
        <v/>
      </c>
      <c r="AI45" s="1897" t="str">
        <f>IF(AI43="","",VLOOKUP(AI43,'シフト記号表（勤務時間帯） (6)'!$C$6:$S$35,17,FALSE))</f>
        <v/>
      </c>
      <c r="AJ45" s="1897" t="str">
        <f>IF(AJ43="","",VLOOKUP(AJ43,'シフト記号表（勤務時間帯） (6)'!$C$6:$S$35,17,FALSE))</f>
        <v/>
      </c>
      <c r="AK45" s="1897" t="str">
        <f>IF(AK43="","",VLOOKUP(AK43,'シフト記号表（勤務時間帯） (6)'!$C$6:$S$35,17,FALSE))</f>
        <v/>
      </c>
      <c r="AL45" s="1897" t="str">
        <f>IF(AL43="","",VLOOKUP(AL43,'シフト記号表（勤務時間帯） (6)'!$C$6:$S$35,17,FALSE))</f>
        <v/>
      </c>
      <c r="AM45" s="1912" t="str">
        <f>IF(AM43="","",VLOOKUP(AM43,'シフト記号表（勤務時間帯） (6)'!$C$6:$S$35,17,FALSE))</f>
        <v/>
      </c>
      <c r="AN45" s="1885" t="str">
        <f>IF(AN43="","",VLOOKUP(AN43,'シフト記号表（勤務時間帯） (6)'!$C$6:$S$35,17,FALSE))</f>
        <v/>
      </c>
      <c r="AO45" s="1897" t="str">
        <f>IF(AO43="","",VLOOKUP(AO43,'シフト記号表（勤務時間帯） (6)'!$C$6:$S$35,17,FALSE))</f>
        <v/>
      </c>
      <c r="AP45" s="1897" t="str">
        <f>IF(AP43="","",VLOOKUP(AP43,'シフト記号表（勤務時間帯） (6)'!$C$6:$S$35,17,FALSE))</f>
        <v/>
      </c>
      <c r="AQ45" s="1897" t="str">
        <f>IF(AQ43="","",VLOOKUP(AQ43,'シフト記号表（勤務時間帯） (6)'!$C$6:$S$35,17,FALSE))</f>
        <v/>
      </c>
      <c r="AR45" s="1897" t="str">
        <f>IF(AR43="","",VLOOKUP(AR43,'シフト記号表（勤務時間帯） (6)'!$C$6:$S$35,17,FALSE))</f>
        <v/>
      </c>
      <c r="AS45" s="1897" t="str">
        <f>IF(AS43="","",VLOOKUP(AS43,'シフト記号表（勤務時間帯） (6)'!$C$6:$S$35,17,FALSE))</f>
        <v/>
      </c>
      <c r="AT45" s="1912" t="str">
        <f>IF(AT43="","",VLOOKUP(AT43,'シフト記号表（勤務時間帯） (6)'!$C$6:$S$35,17,FALSE))</f>
        <v/>
      </c>
      <c r="AU45" s="1885" t="str">
        <f>IF(AU43="","",VLOOKUP(AU43,'シフト記号表（勤務時間帯） (6)'!$C$6:$S$35,17,FALSE))</f>
        <v/>
      </c>
      <c r="AV45" s="1897" t="str">
        <f>IF(AV43="","",VLOOKUP(AV43,'シフト記号表（勤務時間帯） (6)'!$C$6:$S$35,17,FALSE))</f>
        <v/>
      </c>
      <c r="AW45" s="1897" t="str">
        <f>IF(AW43="","",VLOOKUP(AW43,'シフト記号表（勤務時間帯） (6)'!$C$6:$S$35,17,FALSE))</f>
        <v/>
      </c>
      <c r="AX45" s="2244">
        <f>IF($BB$3="４週",SUM(S45:AT45),IF($BB$3="暦月",SUM(S45:AW45),""))</f>
        <v>0</v>
      </c>
      <c r="AY45" s="2256"/>
      <c r="AZ45" s="2267">
        <f>IF($BB$3="４週",AX45/4,IF($BB$3="暦月",'療養通所介護（1枚版）'!AX45/('療養通所介護（1枚版）'!$BB$8/7),""))</f>
        <v>0</v>
      </c>
      <c r="BA45" s="2275"/>
      <c r="BB45" s="1973"/>
      <c r="BC45" s="1978"/>
      <c r="BD45" s="1978"/>
      <c r="BE45" s="1978"/>
      <c r="BF45" s="1989"/>
    </row>
    <row r="46" spans="2:58" ht="20.25" customHeight="1">
      <c r="B46" s="2061">
        <f>B43+1</f>
        <v>9</v>
      </c>
      <c r="C46" s="1756"/>
      <c r="D46" s="1824"/>
      <c r="E46" s="1767"/>
      <c r="F46" s="2095"/>
      <c r="G46" s="2095"/>
      <c r="H46" s="2114"/>
      <c r="I46" s="2121"/>
      <c r="J46" s="2121"/>
      <c r="K46" s="2124"/>
      <c r="L46" s="2133"/>
      <c r="M46" s="2142"/>
      <c r="N46" s="2142"/>
      <c r="O46" s="2151"/>
      <c r="P46" s="2157" t="s">
        <v>964</v>
      </c>
      <c r="Q46" s="2165"/>
      <c r="R46" s="2170"/>
      <c r="S46" s="1886"/>
      <c r="T46" s="1898"/>
      <c r="U46" s="1898"/>
      <c r="V46" s="1898"/>
      <c r="W46" s="1898"/>
      <c r="X46" s="1898"/>
      <c r="Y46" s="1913"/>
      <c r="Z46" s="1886"/>
      <c r="AA46" s="1898"/>
      <c r="AB46" s="1898"/>
      <c r="AC46" s="1898"/>
      <c r="AD46" s="1898"/>
      <c r="AE46" s="1898"/>
      <c r="AF46" s="1913"/>
      <c r="AG46" s="1886"/>
      <c r="AH46" s="1898"/>
      <c r="AI46" s="1898"/>
      <c r="AJ46" s="1898"/>
      <c r="AK46" s="1898"/>
      <c r="AL46" s="1898"/>
      <c r="AM46" s="1913"/>
      <c r="AN46" s="1886"/>
      <c r="AO46" s="1898"/>
      <c r="AP46" s="1898"/>
      <c r="AQ46" s="1898"/>
      <c r="AR46" s="1898"/>
      <c r="AS46" s="1898"/>
      <c r="AT46" s="1913"/>
      <c r="AU46" s="1886"/>
      <c r="AV46" s="1898"/>
      <c r="AW46" s="1898"/>
      <c r="AX46" s="2245"/>
      <c r="AY46" s="2257"/>
      <c r="AZ46" s="2268"/>
      <c r="BA46" s="2276"/>
      <c r="BB46" s="1972"/>
      <c r="BC46" s="1977"/>
      <c r="BD46" s="1977"/>
      <c r="BE46" s="1977"/>
      <c r="BF46" s="1988"/>
    </row>
    <row r="47" spans="2:58" ht="20.25" customHeight="1">
      <c r="B47" s="2061"/>
      <c r="C47" s="1755"/>
      <c r="D47" s="1823"/>
      <c r="E47" s="1766"/>
      <c r="F47" s="1801"/>
      <c r="G47" s="2103"/>
      <c r="H47" s="2113"/>
      <c r="I47" s="2121"/>
      <c r="J47" s="2121"/>
      <c r="K47" s="2124"/>
      <c r="L47" s="2132"/>
      <c r="M47" s="2141"/>
      <c r="N47" s="2141"/>
      <c r="O47" s="2150"/>
      <c r="P47" s="2155" t="s">
        <v>546</v>
      </c>
      <c r="Q47" s="2163"/>
      <c r="R47" s="2168"/>
      <c r="S47" s="2181" t="str">
        <f>IF(S46="","",VLOOKUP(S46,'シフト記号表（勤務時間帯） (6)'!$C$6:$K$35,9,FALSE))</f>
        <v/>
      </c>
      <c r="T47" s="2190" t="str">
        <f>IF(T46="","",VLOOKUP(T46,'シフト記号表（勤務時間帯） (6)'!$C$6:$K$35,9,FALSE))</f>
        <v/>
      </c>
      <c r="U47" s="2190" t="str">
        <f>IF(U46="","",VLOOKUP(U46,'シフト記号表（勤務時間帯） (6)'!$C$6:$K$35,9,FALSE))</f>
        <v/>
      </c>
      <c r="V47" s="2190" t="str">
        <f>IF(V46="","",VLOOKUP(V46,'シフト記号表（勤務時間帯） (6)'!$C$6:$K$35,9,FALSE))</f>
        <v/>
      </c>
      <c r="W47" s="2190" t="str">
        <f>IF(W46="","",VLOOKUP(W46,'シフト記号表（勤務時間帯） (6)'!$C$6:$K$35,9,FALSE))</f>
        <v/>
      </c>
      <c r="X47" s="2190" t="str">
        <f>IF(X46="","",VLOOKUP(X46,'シフト記号表（勤務時間帯） (6)'!$C$6:$K$35,9,FALSE))</f>
        <v/>
      </c>
      <c r="Y47" s="2197" t="str">
        <f>IF(Y46="","",VLOOKUP(Y46,'シフト記号表（勤務時間帯） (6)'!$C$6:$K$35,9,FALSE))</f>
        <v/>
      </c>
      <c r="Z47" s="2181" t="str">
        <f>IF(Z46="","",VLOOKUP(Z46,'シフト記号表（勤務時間帯） (6)'!$C$6:$K$35,9,FALSE))</f>
        <v/>
      </c>
      <c r="AA47" s="2190" t="str">
        <f>IF(AA46="","",VLOOKUP(AA46,'シフト記号表（勤務時間帯） (6)'!$C$6:$K$35,9,FALSE))</f>
        <v/>
      </c>
      <c r="AB47" s="2190" t="str">
        <f>IF(AB46="","",VLOOKUP(AB46,'シフト記号表（勤務時間帯） (6)'!$C$6:$K$35,9,FALSE))</f>
        <v/>
      </c>
      <c r="AC47" s="2190" t="str">
        <f>IF(AC46="","",VLOOKUP(AC46,'シフト記号表（勤務時間帯） (6)'!$C$6:$K$35,9,FALSE))</f>
        <v/>
      </c>
      <c r="AD47" s="2190" t="str">
        <f>IF(AD46="","",VLOOKUP(AD46,'シフト記号表（勤務時間帯） (6)'!$C$6:$K$35,9,FALSE))</f>
        <v/>
      </c>
      <c r="AE47" s="2190" t="str">
        <f>IF(AE46="","",VLOOKUP(AE46,'シフト記号表（勤務時間帯） (6)'!$C$6:$K$35,9,FALSE))</f>
        <v/>
      </c>
      <c r="AF47" s="2197" t="str">
        <f>IF(AF46="","",VLOOKUP(AF46,'シフト記号表（勤務時間帯） (6)'!$C$6:$K$35,9,FALSE))</f>
        <v/>
      </c>
      <c r="AG47" s="2181" t="str">
        <f>IF(AG46="","",VLOOKUP(AG46,'シフト記号表（勤務時間帯） (6)'!$C$6:$K$35,9,FALSE))</f>
        <v/>
      </c>
      <c r="AH47" s="2190" t="str">
        <f>IF(AH46="","",VLOOKUP(AH46,'シフト記号表（勤務時間帯） (6)'!$C$6:$K$35,9,FALSE))</f>
        <v/>
      </c>
      <c r="AI47" s="2190" t="str">
        <f>IF(AI46="","",VLOOKUP(AI46,'シフト記号表（勤務時間帯） (6)'!$C$6:$K$35,9,FALSE))</f>
        <v/>
      </c>
      <c r="AJ47" s="2190" t="str">
        <f>IF(AJ46="","",VLOOKUP(AJ46,'シフト記号表（勤務時間帯） (6)'!$C$6:$K$35,9,FALSE))</f>
        <v/>
      </c>
      <c r="AK47" s="2190" t="str">
        <f>IF(AK46="","",VLOOKUP(AK46,'シフト記号表（勤務時間帯） (6)'!$C$6:$K$35,9,FALSE))</f>
        <v/>
      </c>
      <c r="AL47" s="2190" t="str">
        <f>IF(AL46="","",VLOOKUP(AL46,'シフト記号表（勤務時間帯） (6)'!$C$6:$K$35,9,FALSE))</f>
        <v/>
      </c>
      <c r="AM47" s="2197" t="str">
        <f>IF(AM46="","",VLOOKUP(AM46,'シフト記号表（勤務時間帯） (6)'!$C$6:$K$35,9,FALSE))</f>
        <v/>
      </c>
      <c r="AN47" s="2181" t="str">
        <f>IF(AN46="","",VLOOKUP(AN46,'シフト記号表（勤務時間帯） (6)'!$C$6:$K$35,9,FALSE))</f>
        <v/>
      </c>
      <c r="AO47" s="2190" t="str">
        <f>IF(AO46="","",VLOOKUP(AO46,'シフト記号表（勤務時間帯） (6)'!$C$6:$K$35,9,FALSE))</f>
        <v/>
      </c>
      <c r="AP47" s="2190" t="str">
        <f>IF(AP46="","",VLOOKUP(AP46,'シフト記号表（勤務時間帯） (6)'!$C$6:$K$35,9,FALSE))</f>
        <v/>
      </c>
      <c r="AQ47" s="2190" t="str">
        <f>IF(AQ46="","",VLOOKUP(AQ46,'シフト記号表（勤務時間帯） (6)'!$C$6:$K$35,9,FALSE))</f>
        <v/>
      </c>
      <c r="AR47" s="2190" t="str">
        <f>IF(AR46="","",VLOOKUP(AR46,'シフト記号表（勤務時間帯） (6)'!$C$6:$K$35,9,FALSE))</f>
        <v/>
      </c>
      <c r="AS47" s="2190" t="str">
        <f>IF(AS46="","",VLOOKUP(AS46,'シフト記号表（勤務時間帯） (6)'!$C$6:$K$35,9,FALSE))</f>
        <v/>
      </c>
      <c r="AT47" s="2197" t="str">
        <f>IF(AT46="","",VLOOKUP(AT46,'シフト記号表（勤務時間帯） (6)'!$C$6:$K$35,9,FALSE))</f>
        <v/>
      </c>
      <c r="AU47" s="2181" t="str">
        <f>IF(AU46="","",VLOOKUP(AU46,'シフト記号表（勤務時間帯） (6)'!$C$6:$K$35,9,FALSE))</f>
        <v/>
      </c>
      <c r="AV47" s="2190" t="str">
        <f>IF(AV46="","",VLOOKUP(AV46,'シフト記号表（勤務時間帯） (6)'!$C$6:$K$35,9,FALSE))</f>
        <v/>
      </c>
      <c r="AW47" s="2190" t="str">
        <f>IF(AW46="","",VLOOKUP(AW46,'シフト記号表（勤務時間帯） (6)'!$C$6:$K$35,9,FALSE))</f>
        <v/>
      </c>
      <c r="AX47" s="2243">
        <f>IF($BB$3="４週",SUM(S47:AT47),IF($BB$3="暦月",SUM(S47:AW47),""))</f>
        <v>0</v>
      </c>
      <c r="AY47" s="2255"/>
      <c r="AZ47" s="2266">
        <f>IF($BB$3="４週",AX47/4,IF($BB$3="暦月",'療養通所介護（1枚版）'!AX47/('療養通所介護（1枚版）'!$BB$8/7),""))</f>
        <v>0</v>
      </c>
      <c r="BA47" s="2274"/>
      <c r="BB47" s="1971"/>
      <c r="BC47" s="1976"/>
      <c r="BD47" s="1976"/>
      <c r="BE47" s="1976"/>
      <c r="BF47" s="1987"/>
    </row>
    <row r="48" spans="2:58" ht="20.25" customHeight="1">
      <c r="B48" s="2061"/>
      <c r="C48" s="1757"/>
      <c r="D48" s="1825"/>
      <c r="E48" s="1768"/>
      <c r="F48" s="1801">
        <f>C46</f>
        <v>0</v>
      </c>
      <c r="G48" s="2104"/>
      <c r="H48" s="2113"/>
      <c r="I48" s="2121"/>
      <c r="J48" s="2121"/>
      <c r="K48" s="2124"/>
      <c r="L48" s="2134"/>
      <c r="M48" s="2143"/>
      <c r="N48" s="2143"/>
      <c r="O48" s="2152"/>
      <c r="P48" s="2156" t="s">
        <v>965</v>
      </c>
      <c r="Q48" s="2164"/>
      <c r="R48" s="2169"/>
      <c r="S48" s="1885" t="str">
        <f>IF(S46="","",VLOOKUP(S46,'シフト記号表（勤務時間帯） (6)'!$C$6:$S$35,17,FALSE))</f>
        <v/>
      </c>
      <c r="T48" s="1897" t="str">
        <f>IF(T46="","",VLOOKUP(T46,'シフト記号表（勤務時間帯） (6)'!$C$6:$S$35,17,FALSE))</f>
        <v/>
      </c>
      <c r="U48" s="1897" t="str">
        <f>IF(U46="","",VLOOKUP(U46,'シフト記号表（勤務時間帯） (6)'!$C$6:$S$35,17,FALSE))</f>
        <v/>
      </c>
      <c r="V48" s="1897" t="str">
        <f>IF(V46="","",VLOOKUP(V46,'シフト記号表（勤務時間帯） (6)'!$C$6:$S$35,17,FALSE))</f>
        <v/>
      </c>
      <c r="W48" s="1897" t="str">
        <f>IF(W46="","",VLOOKUP(W46,'シフト記号表（勤務時間帯） (6)'!$C$6:$S$35,17,FALSE))</f>
        <v/>
      </c>
      <c r="X48" s="1897" t="str">
        <f>IF(X46="","",VLOOKUP(X46,'シフト記号表（勤務時間帯） (6)'!$C$6:$S$35,17,FALSE))</f>
        <v/>
      </c>
      <c r="Y48" s="1912" t="str">
        <f>IF(Y46="","",VLOOKUP(Y46,'シフト記号表（勤務時間帯） (6)'!$C$6:$S$35,17,FALSE))</f>
        <v/>
      </c>
      <c r="Z48" s="1885" t="str">
        <f>IF(Z46="","",VLOOKUP(Z46,'シフト記号表（勤務時間帯） (6)'!$C$6:$S$35,17,FALSE))</f>
        <v/>
      </c>
      <c r="AA48" s="1897" t="str">
        <f>IF(AA46="","",VLOOKUP(AA46,'シフト記号表（勤務時間帯） (6)'!$C$6:$S$35,17,FALSE))</f>
        <v/>
      </c>
      <c r="AB48" s="1897" t="str">
        <f>IF(AB46="","",VLOOKUP(AB46,'シフト記号表（勤務時間帯） (6)'!$C$6:$S$35,17,FALSE))</f>
        <v/>
      </c>
      <c r="AC48" s="1897" t="str">
        <f>IF(AC46="","",VLOOKUP(AC46,'シフト記号表（勤務時間帯） (6)'!$C$6:$S$35,17,FALSE))</f>
        <v/>
      </c>
      <c r="AD48" s="1897" t="str">
        <f>IF(AD46="","",VLOOKUP(AD46,'シフト記号表（勤務時間帯） (6)'!$C$6:$S$35,17,FALSE))</f>
        <v/>
      </c>
      <c r="AE48" s="1897" t="str">
        <f>IF(AE46="","",VLOOKUP(AE46,'シフト記号表（勤務時間帯） (6)'!$C$6:$S$35,17,FALSE))</f>
        <v/>
      </c>
      <c r="AF48" s="1912" t="str">
        <f>IF(AF46="","",VLOOKUP(AF46,'シフト記号表（勤務時間帯） (6)'!$C$6:$S$35,17,FALSE))</f>
        <v/>
      </c>
      <c r="AG48" s="1885" t="str">
        <f>IF(AG46="","",VLOOKUP(AG46,'シフト記号表（勤務時間帯） (6)'!$C$6:$S$35,17,FALSE))</f>
        <v/>
      </c>
      <c r="AH48" s="1897" t="str">
        <f>IF(AH46="","",VLOOKUP(AH46,'シフト記号表（勤務時間帯） (6)'!$C$6:$S$35,17,FALSE))</f>
        <v/>
      </c>
      <c r="AI48" s="1897" t="str">
        <f>IF(AI46="","",VLOOKUP(AI46,'シフト記号表（勤務時間帯） (6)'!$C$6:$S$35,17,FALSE))</f>
        <v/>
      </c>
      <c r="AJ48" s="1897" t="str">
        <f>IF(AJ46="","",VLOOKUP(AJ46,'シフト記号表（勤務時間帯） (6)'!$C$6:$S$35,17,FALSE))</f>
        <v/>
      </c>
      <c r="AK48" s="1897" t="str">
        <f>IF(AK46="","",VLOOKUP(AK46,'シフト記号表（勤務時間帯） (6)'!$C$6:$S$35,17,FALSE))</f>
        <v/>
      </c>
      <c r="AL48" s="1897" t="str">
        <f>IF(AL46="","",VLOOKUP(AL46,'シフト記号表（勤務時間帯） (6)'!$C$6:$S$35,17,FALSE))</f>
        <v/>
      </c>
      <c r="AM48" s="1912" t="str">
        <f>IF(AM46="","",VLOOKUP(AM46,'シフト記号表（勤務時間帯） (6)'!$C$6:$S$35,17,FALSE))</f>
        <v/>
      </c>
      <c r="AN48" s="1885" t="str">
        <f>IF(AN46="","",VLOOKUP(AN46,'シフト記号表（勤務時間帯） (6)'!$C$6:$S$35,17,FALSE))</f>
        <v/>
      </c>
      <c r="AO48" s="1897" t="str">
        <f>IF(AO46="","",VLOOKUP(AO46,'シフト記号表（勤務時間帯） (6)'!$C$6:$S$35,17,FALSE))</f>
        <v/>
      </c>
      <c r="AP48" s="1897" t="str">
        <f>IF(AP46="","",VLOOKUP(AP46,'シフト記号表（勤務時間帯） (6)'!$C$6:$S$35,17,FALSE))</f>
        <v/>
      </c>
      <c r="AQ48" s="1897" t="str">
        <f>IF(AQ46="","",VLOOKUP(AQ46,'シフト記号表（勤務時間帯） (6)'!$C$6:$S$35,17,FALSE))</f>
        <v/>
      </c>
      <c r="AR48" s="1897" t="str">
        <f>IF(AR46="","",VLOOKUP(AR46,'シフト記号表（勤務時間帯） (6)'!$C$6:$S$35,17,FALSE))</f>
        <v/>
      </c>
      <c r="AS48" s="1897" t="str">
        <f>IF(AS46="","",VLOOKUP(AS46,'シフト記号表（勤務時間帯） (6)'!$C$6:$S$35,17,FALSE))</f>
        <v/>
      </c>
      <c r="AT48" s="1912" t="str">
        <f>IF(AT46="","",VLOOKUP(AT46,'シフト記号表（勤務時間帯） (6)'!$C$6:$S$35,17,FALSE))</f>
        <v/>
      </c>
      <c r="AU48" s="1885" t="str">
        <f>IF(AU46="","",VLOOKUP(AU46,'シフト記号表（勤務時間帯） (6)'!$C$6:$S$35,17,FALSE))</f>
        <v/>
      </c>
      <c r="AV48" s="1897" t="str">
        <f>IF(AV46="","",VLOOKUP(AV46,'シフト記号表（勤務時間帯） (6)'!$C$6:$S$35,17,FALSE))</f>
        <v/>
      </c>
      <c r="AW48" s="1897" t="str">
        <f>IF(AW46="","",VLOOKUP(AW46,'シフト記号表（勤務時間帯） (6)'!$C$6:$S$35,17,FALSE))</f>
        <v/>
      </c>
      <c r="AX48" s="2244">
        <f>IF($BB$3="４週",SUM(S48:AT48),IF($BB$3="暦月",SUM(S48:AW48),""))</f>
        <v>0</v>
      </c>
      <c r="AY48" s="2256"/>
      <c r="AZ48" s="2267">
        <f>IF($BB$3="４週",AX48/4,IF($BB$3="暦月",'療養通所介護（1枚版）'!AX48/('療養通所介護（1枚版）'!$BB$8/7),""))</f>
        <v>0</v>
      </c>
      <c r="BA48" s="2275"/>
      <c r="BB48" s="1973"/>
      <c r="BC48" s="1978"/>
      <c r="BD48" s="1978"/>
      <c r="BE48" s="1978"/>
      <c r="BF48" s="1989"/>
    </row>
    <row r="49" spans="2:58" ht="20.25" customHeight="1">
      <c r="B49" s="2061">
        <f>B46+1</f>
        <v>10</v>
      </c>
      <c r="C49" s="1756"/>
      <c r="D49" s="1824"/>
      <c r="E49" s="1767"/>
      <c r="F49" s="2095"/>
      <c r="G49" s="2095"/>
      <c r="H49" s="2114"/>
      <c r="I49" s="2121"/>
      <c r="J49" s="2121"/>
      <c r="K49" s="2124"/>
      <c r="L49" s="2133"/>
      <c r="M49" s="2142"/>
      <c r="N49" s="2142"/>
      <c r="O49" s="2151"/>
      <c r="P49" s="2157" t="s">
        <v>964</v>
      </c>
      <c r="Q49" s="2165"/>
      <c r="R49" s="2170"/>
      <c r="S49" s="1886"/>
      <c r="T49" s="1898"/>
      <c r="U49" s="1898"/>
      <c r="V49" s="1898"/>
      <c r="W49" s="1898"/>
      <c r="X49" s="1898"/>
      <c r="Y49" s="1913"/>
      <c r="Z49" s="1886"/>
      <c r="AA49" s="1898"/>
      <c r="AB49" s="1898"/>
      <c r="AC49" s="1898"/>
      <c r="AD49" s="1898"/>
      <c r="AE49" s="1898"/>
      <c r="AF49" s="1913"/>
      <c r="AG49" s="1886"/>
      <c r="AH49" s="1898"/>
      <c r="AI49" s="1898"/>
      <c r="AJ49" s="1898"/>
      <c r="AK49" s="1898"/>
      <c r="AL49" s="1898"/>
      <c r="AM49" s="1913"/>
      <c r="AN49" s="1886"/>
      <c r="AO49" s="1898"/>
      <c r="AP49" s="1898"/>
      <c r="AQ49" s="1898"/>
      <c r="AR49" s="1898"/>
      <c r="AS49" s="1898"/>
      <c r="AT49" s="1913"/>
      <c r="AU49" s="1886"/>
      <c r="AV49" s="1898"/>
      <c r="AW49" s="1898"/>
      <c r="AX49" s="2245"/>
      <c r="AY49" s="2257"/>
      <c r="AZ49" s="2268"/>
      <c r="BA49" s="2276"/>
      <c r="BB49" s="1972"/>
      <c r="BC49" s="1977"/>
      <c r="BD49" s="1977"/>
      <c r="BE49" s="1977"/>
      <c r="BF49" s="1988"/>
    </row>
    <row r="50" spans="2:58" ht="20.25" customHeight="1">
      <c r="B50" s="2061"/>
      <c r="C50" s="1755"/>
      <c r="D50" s="1823"/>
      <c r="E50" s="1766"/>
      <c r="F50" s="1801"/>
      <c r="G50" s="2103"/>
      <c r="H50" s="2113"/>
      <c r="I50" s="2121"/>
      <c r="J50" s="2121"/>
      <c r="K50" s="2124"/>
      <c r="L50" s="2132"/>
      <c r="M50" s="2141"/>
      <c r="N50" s="2141"/>
      <c r="O50" s="2150"/>
      <c r="P50" s="2155" t="s">
        <v>546</v>
      </c>
      <c r="Q50" s="2163"/>
      <c r="R50" s="2168"/>
      <c r="S50" s="2181" t="str">
        <f>IF(S49="","",VLOOKUP(S49,'シフト記号表（勤務時間帯） (6)'!$C$6:$K$35,9,FALSE))</f>
        <v/>
      </c>
      <c r="T50" s="2190" t="str">
        <f>IF(T49="","",VLOOKUP(T49,'シフト記号表（勤務時間帯） (6)'!$C$6:$K$35,9,FALSE))</f>
        <v/>
      </c>
      <c r="U50" s="2190" t="str">
        <f>IF(U49="","",VLOOKUP(U49,'シフト記号表（勤務時間帯） (6)'!$C$6:$K$35,9,FALSE))</f>
        <v/>
      </c>
      <c r="V50" s="2190" t="str">
        <f>IF(V49="","",VLOOKUP(V49,'シフト記号表（勤務時間帯） (6)'!$C$6:$K$35,9,FALSE))</f>
        <v/>
      </c>
      <c r="W50" s="2190" t="str">
        <f>IF(W49="","",VLOOKUP(W49,'シフト記号表（勤務時間帯） (6)'!$C$6:$K$35,9,FALSE))</f>
        <v/>
      </c>
      <c r="X50" s="2190" t="str">
        <f>IF(X49="","",VLOOKUP(X49,'シフト記号表（勤務時間帯） (6)'!$C$6:$K$35,9,FALSE))</f>
        <v/>
      </c>
      <c r="Y50" s="2197" t="str">
        <f>IF(Y49="","",VLOOKUP(Y49,'シフト記号表（勤務時間帯） (6)'!$C$6:$K$35,9,FALSE))</f>
        <v/>
      </c>
      <c r="Z50" s="2181" t="str">
        <f>IF(Z49="","",VLOOKUP(Z49,'シフト記号表（勤務時間帯） (6)'!$C$6:$K$35,9,FALSE))</f>
        <v/>
      </c>
      <c r="AA50" s="2190" t="str">
        <f>IF(AA49="","",VLOOKUP(AA49,'シフト記号表（勤務時間帯） (6)'!$C$6:$K$35,9,FALSE))</f>
        <v/>
      </c>
      <c r="AB50" s="2190" t="str">
        <f>IF(AB49="","",VLOOKUP(AB49,'シフト記号表（勤務時間帯） (6)'!$C$6:$K$35,9,FALSE))</f>
        <v/>
      </c>
      <c r="AC50" s="2190" t="str">
        <f>IF(AC49="","",VLOOKUP(AC49,'シフト記号表（勤務時間帯） (6)'!$C$6:$K$35,9,FALSE))</f>
        <v/>
      </c>
      <c r="AD50" s="2190" t="str">
        <f>IF(AD49="","",VLOOKUP(AD49,'シフト記号表（勤務時間帯） (6)'!$C$6:$K$35,9,FALSE))</f>
        <v/>
      </c>
      <c r="AE50" s="2190" t="str">
        <f>IF(AE49="","",VLOOKUP(AE49,'シフト記号表（勤務時間帯） (6)'!$C$6:$K$35,9,FALSE))</f>
        <v/>
      </c>
      <c r="AF50" s="2197" t="str">
        <f>IF(AF49="","",VLOOKUP(AF49,'シフト記号表（勤務時間帯） (6)'!$C$6:$K$35,9,FALSE))</f>
        <v/>
      </c>
      <c r="AG50" s="2181" t="str">
        <f>IF(AG49="","",VLOOKUP(AG49,'シフト記号表（勤務時間帯） (6)'!$C$6:$K$35,9,FALSE))</f>
        <v/>
      </c>
      <c r="AH50" s="2190" t="str">
        <f>IF(AH49="","",VLOOKUP(AH49,'シフト記号表（勤務時間帯） (6)'!$C$6:$K$35,9,FALSE))</f>
        <v/>
      </c>
      <c r="AI50" s="2190" t="str">
        <f>IF(AI49="","",VLOOKUP(AI49,'シフト記号表（勤務時間帯） (6)'!$C$6:$K$35,9,FALSE))</f>
        <v/>
      </c>
      <c r="AJ50" s="2190" t="str">
        <f>IF(AJ49="","",VLOOKUP(AJ49,'シフト記号表（勤務時間帯） (6)'!$C$6:$K$35,9,FALSE))</f>
        <v/>
      </c>
      <c r="AK50" s="2190" t="str">
        <f>IF(AK49="","",VLOOKUP(AK49,'シフト記号表（勤務時間帯） (6)'!$C$6:$K$35,9,FALSE))</f>
        <v/>
      </c>
      <c r="AL50" s="2190" t="str">
        <f>IF(AL49="","",VLOOKUP(AL49,'シフト記号表（勤務時間帯） (6)'!$C$6:$K$35,9,FALSE))</f>
        <v/>
      </c>
      <c r="AM50" s="2197" t="str">
        <f>IF(AM49="","",VLOOKUP(AM49,'シフト記号表（勤務時間帯） (6)'!$C$6:$K$35,9,FALSE))</f>
        <v/>
      </c>
      <c r="AN50" s="2181" t="str">
        <f>IF(AN49="","",VLOOKUP(AN49,'シフト記号表（勤務時間帯） (6)'!$C$6:$K$35,9,FALSE))</f>
        <v/>
      </c>
      <c r="AO50" s="2190" t="str">
        <f>IF(AO49="","",VLOOKUP(AO49,'シフト記号表（勤務時間帯） (6)'!$C$6:$K$35,9,FALSE))</f>
        <v/>
      </c>
      <c r="AP50" s="2190" t="str">
        <f>IF(AP49="","",VLOOKUP(AP49,'シフト記号表（勤務時間帯） (6)'!$C$6:$K$35,9,FALSE))</f>
        <v/>
      </c>
      <c r="AQ50" s="2190" t="str">
        <f>IF(AQ49="","",VLOOKUP(AQ49,'シフト記号表（勤務時間帯） (6)'!$C$6:$K$35,9,FALSE))</f>
        <v/>
      </c>
      <c r="AR50" s="2190" t="str">
        <f>IF(AR49="","",VLOOKUP(AR49,'シフト記号表（勤務時間帯） (6)'!$C$6:$K$35,9,FALSE))</f>
        <v/>
      </c>
      <c r="AS50" s="2190" t="str">
        <f>IF(AS49="","",VLOOKUP(AS49,'シフト記号表（勤務時間帯） (6)'!$C$6:$K$35,9,FALSE))</f>
        <v/>
      </c>
      <c r="AT50" s="2197" t="str">
        <f>IF(AT49="","",VLOOKUP(AT49,'シフト記号表（勤務時間帯） (6)'!$C$6:$K$35,9,FALSE))</f>
        <v/>
      </c>
      <c r="AU50" s="2181" t="str">
        <f>IF(AU49="","",VLOOKUP(AU49,'シフト記号表（勤務時間帯） (6)'!$C$6:$K$35,9,FALSE))</f>
        <v/>
      </c>
      <c r="AV50" s="2190" t="str">
        <f>IF(AV49="","",VLOOKUP(AV49,'シフト記号表（勤務時間帯） (6)'!$C$6:$K$35,9,FALSE))</f>
        <v/>
      </c>
      <c r="AW50" s="2190" t="str">
        <f>IF(AW49="","",VLOOKUP(AW49,'シフト記号表（勤務時間帯） (6)'!$C$6:$K$35,9,FALSE))</f>
        <v/>
      </c>
      <c r="AX50" s="2243">
        <f>IF($BB$3="４週",SUM(S50:AT50),IF($BB$3="暦月",SUM(S50:AW50),""))</f>
        <v>0</v>
      </c>
      <c r="AY50" s="2255"/>
      <c r="AZ50" s="2266">
        <f>IF($BB$3="４週",AX50/4,IF($BB$3="暦月",'療養通所介護（1枚版）'!AX50/('療養通所介護（1枚版）'!$BB$8/7),""))</f>
        <v>0</v>
      </c>
      <c r="BA50" s="2274"/>
      <c r="BB50" s="1971"/>
      <c r="BC50" s="1976"/>
      <c r="BD50" s="1976"/>
      <c r="BE50" s="1976"/>
      <c r="BF50" s="1987"/>
    </row>
    <row r="51" spans="2:58" ht="20.25" customHeight="1">
      <c r="B51" s="2061"/>
      <c r="C51" s="1757"/>
      <c r="D51" s="1825"/>
      <c r="E51" s="1768"/>
      <c r="F51" s="1801">
        <f>C49</f>
        <v>0</v>
      </c>
      <c r="G51" s="2104"/>
      <c r="H51" s="2113"/>
      <c r="I51" s="2121"/>
      <c r="J51" s="2121"/>
      <c r="K51" s="2124"/>
      <c r="L51" s="2134"/>
      <c r="M51" s="2143"/>
      <c r="N51" s="2143"/>
      <c r="O51" s="2152"/>
      <c r="P51" s="2156" t="s">
        <v>965</v>
      </c>
      <c r="Q51" s="2164"/>
      <c r="R51" s="2169"/>
      <c r="S51" s="1885" t="str">
        <f>IF(S49="","",VLOOKUP(S49,'シフト記号表（勤務時間帯） (6)'!$C$6:$S$35,17,FALSE))</f>
        <v/>
      </c>
      <c r="T51" s="1897" t="str">
        <f>IF(T49="","",VLOOKUP(T49,'シフト記号表（勤務時間帯） (6)'!$C$6:$S$35,17,FALSE))</f>
        <v/>
      </c>
      <c r="U51" s="1897" t="str">
        <f>IF(U49="","",VLOOKUP(U49,'シフト記号表（勤務時間帯） (6)'!$C$6:$S$35,17,FALSE))</f>
        <v/>
      </c>
      <c r="V51" s="1897" t="str">
        <f>IF(V49="","",VLOOKUP(V49,'シフト記号表（勤務時間帯） (6)'!$C$6:$S$35,17,FALSE))</f>
        <v/>
      </c>
      <c r="W51" s="1897" t="str">
        <f>IF(W49="","",VLOOKUP(W49,'シフト記号表（勤務時間帯） (6)'!$C$6:$S$35,17,FALSE))</f>
        <v/>
      </c>
      <c r="X51" s="1897" t="str">
        <f>IF(X49="","",VLOOKUP(X49,'シフト記号表（勤務時間帯） (6)'!$C$6:$S$35,17,FALSE))</f>
        <v/>
      </c>
      <c r="Y51" s="1912" t="str">
        <f>IF(Y49="","",VLOOKUP(Y49,'シフト記号表（勤務時間帯） (6)'!$C$6:$S$35,17,FALSE))</f>
        <v/>
      </c>
      <c r="Z51" s="1885" t="str">
        <f>IF(Z49="","",VLOOKUP(Z49,'シフト記号表（勤務時間帯） (6)'!$C$6:$S$35,17,FALSE))</f>
        <v/>
      </c>
      <c r="AA51" s="1897" t="str">
        <f>IF(AA49="","",VLOOKUP(AA49,'シフト記号表（勤務時間帯） (6)'!$C$6:$S$35,17,FALSE))</f>
        <v/>
      </c>
      <c r="AB51" s="1897" t="str">
        <f>IF(AB49="","",VLOOKUP(AB49,'シフト記号表（勤務時間帯） (6)'!$C$6:$S$35,17,FALSE))</f>
        <v/>
      </c>
      <c r="AC51" s="1897" t="str">
        <f>IF(AC49="","",VLOOKUP(AC49,'シフト記号表（勤務時間帯） (6)'!$C$6:$S$35,17,FALSE))</f>
        <v/>
      </c>
      <c r="AD51" s="1897" t="str">
        <f>IF(AD49="","",VLOOKUP(AD49,'シフト記号表（勤務時間帯） (6)'!$C$6:$S$35,17,FALSE))</f>
        <v/>
      </c>
      <c r="AE51" s="1897" t="str">
        <f>IF(AE49="","",VLOOKUP(AE49,'シフト記号表（勤務時間帯） (6)'!$C$6:$S$35,17,FALSE))</f>
        <v/>
      </c>
      <c r="AF51" s="1912" t="str">
        <f>IF(AF49="","",VLOOKUP(AF49,'シフト記号表（勤務時間帯） (6)'!$C$6:$S$35,17,FALSE))</f>
        <v/>
      </c>
      <c r="AG51" s="1885" t="str">
        <f>IF(AG49="","",VLOOKUP(AG49,'シフト記号表（勤務時間帯） (6)'!$C$6:$S$35,17,FALSE))</f>
        <v/>
      </c>
      <c r="AH51" s="1897" t="str">
        <f>IF(AH49="","",VLOOKUP(AH49,'シフト記号表（勤務時間帯） (6)'!$C$6:$S$35,17,FALSE))</f>
        <v/>
      </c>
      <c r="AI51" s="1897" t="str">
        <f>IF(AI49="","",VLOOKUP(AI49,'シフト記号表（勤務時間帯） (6)'!$C$6:$S$35,17,FALSE))</f>
        <v/>
      </c>
      <c r="AJ51" s="1897" t="str">
        <f>IF(AJ49="","",VLOOKUP(AJ49,'シフト記号表（勤務時間帯） (6)'!$C$6:$S$35,17,FALSE))</f>
        <v/>
      </c>
      <c r="AK51" s="1897" t="str">
        <f>IF(AK49="","",VLOOKUP(AK49,'シフト記号表（勤務時間帯） (6)'!$C$6:$S$35,17,FALSE))</f>
        <v/>
      </c>
      <c r="AL51" s="1897" t="str">
        <f>IF(AL49="","",VLOOKUP(AL49,'シフト記号表（勤務時間帯） (6)'!$C$6:$S$35,17,FALSE))</f>
        <v/>
      </c>
      <c r="AM51" s="1912" t="str">
        <f>IF(AM49="","",VLOOKUP(AM49,'シフト記号表（勤務時間帯） (6)'!$C$6:$S$35,17,FALSE))</f>
        <v/>
      </c>
      <c r="AN51" s="1885" t="str">
        <f>IF(AN49="","",VLOOKUP(AN49,'シフト記号表（勤務時間帯） (6)'!$C$6:$S$35,17,FALSE))</f>
        <v/>
      </c>
      <c r="AO51" s="1897" t="str">
        <f>IF(AO49="","",VLOOKUP(AO49,'シフト記号表（勤務時間帯） (6)'!$C$6:$S$35,17,FALSE))</f>
        <v/>
      </c>
      <c r="AP51" s="1897" t="str">
        <f>IF(AP49="","",VLOOKUP(AP49,'シフト記号表（勤務時間帯） (6)'!$C$6:$S$35,17,FALSE))</f>
        <v/>
      </c>
      <c r="AQ51" s="1897" t="str">
        <f>IF(AQ49="","",VLOOKUP(AQ49,'シフト記号表（勤務時間帯） (6)'!$C$6:$S$35,17,FALSE))</f>
        <v/>
      </c>
      <c r="AR51" s="1897" t="str">
        <f>IF(AR49="","",VLOOKUP(AR49,'シフト記号表（勤務時間帯） (6)'!$C$6:$S$35,17,FALSE))</f>
        <v/>
      </c>
      <c r="AS51" s="1897" t="str">
        <f>IF(AS49="","",VLOOKUP(AS49,'シフト記号表（勤務時間帯） (6)'!$C$6:$S$35,17,FALSE))</f>
        <v/>
      </c>
      <c r="AT51" s="1912" t="str">
        <f>IF(AT49="","",VLOOKUP(AT49,'シフト記号表（勤務時間帯） (6)'!$C$6:$S$35,17,FALSE))</f>
        <v/>
      </c>
      <c r="AU51" s="1885" t="str">
        <f>IF(AU49="","",VLOOKUP(AU49,'シフト記号表（勤務時間帯） (6)'!$C$6:$S$35,17,FALSE))</f>
        <v/>
      </c>
      <c r="AV51" s="1897" t="str">
        <f>IF(AV49="","",VLOOKUP(AV49,'シフト記号表（勤務時間帯） (6)'!$C$6:$S$35,17,FALSE))</f>
        <v/>
      </c>
      <c r="AW51" s="1897" t="str">
        <f>IF(AW49="","",VLOOKUP(AW49,'シフト記号表（勤務時間帯） (6)'!$C$6:$S$35,17,FALSE))</f>
        <v/>
      </c>
      <c r="AX51" s="2244">
        <f>IF($BB$3="４週",SUM(S51:AT51),IF($BB$3="暦月",SUM(S51:AW51),""))</f>
        <v>0</v>
      </c>
      <c r="AY51" s="2256"/>
      <c r="AZ51" s="2267">
        <f>IF($BB$3="４週",AX51/4,IF($BB$3="暦月",'療養通所介護（1枚版）'!AX51/('療養通所介護（1枚版）'!$BB$8/7),""))</f>
        <v>0</v>
      </c>
      <c r="BA51" s="2275"/>
      <c r="BB51" s="1973"/>
      <c r="BC51" s="1978"/>
      <c r="BD51" s="1978"/>
      <c r="BE51" s="1978"/>
      <c r="BF51" s="1989"/>
    </row>
    <row r="52" spans="2:58" ht="20.25" customHeight="1">
      <c r="B52" s="2061">
        <f>B49+1</f>
        <v>11</v>
      </c>
      <c r="C52" s="1756"/>
      <c r="D52" s="1824"/>
      <c r="E52" s="1767"/>
      <c r="F52" s="2095"/>
      <c r="G52" s="2095"/>
      <c r="H52" s="2114"/>
      <c r="I52" s="2121"/>
      <c r="J52" s="2121"/>
      <c r="K52" s="2124"/>
      <c r="L52" s="2133"/>
      <c r="M52" s="2142"/>
      <c r="N52" s="2142"/>
      <c r="O52" s="2151"/>
      <c r="P52" s="2157" t="s">
        <v>964</v>
      </c>
      <c r="Q52" s="2165"/>
      <c r="R52" s="2170"/>
      <c r="S52" s="1886"/>
      <c r="T52" s="1898"/>
      <c r="U52" s="1898"/>
      <c r="V52" s="1898"/>
      <c r="W52" s="1898"/>
      <c r="X52" s="1898"/>
      <c r="Y52" s="1913"/>
      <c r="Z52" s="1886"/>
      <c r="AA52" s="1898"/>
      <c r="AB52" s="1898"/>
      <c r="AC52" s="1898"/>
      <c r="AD52" s="1898"/>
      <c r="AE52" s="1898"/>
      <c r="AF52" s="1913"/>
      <c r="AG52" s="1886"/>
      <c r="AH52" s="1898"/>
      <c r="AI52" s="1898"/>
      <c r="AJ52" s="1898"/>
      <c r="AK52" s="1898"/>
      <c r="AL52" s="1898"/>
      <c r="AM52" s="1913"/>
      <c r="AN52" s="1886"/>
      <c r="AO52" s="1898"/>
      <c r="AP52" s="1898"/>
      <c r="AQ52" s="1898"/>
      <c r="AR52" s="1898"/>
      <c r="AS52" s="1898"/>
      <c r="AT52" s="1913"/>
      <c r="AU52" s="1886"/>
      <c r="AV52" s="1898"/>
      <c r="AW52" s="1898"/>
      <c r="AX52" s="2245"/>
      <c r="AY52" s="2257"/>
      <c r="AZ52" s="2268"/>
      <c r="BA52" s="2276"/>
      <c r="BB52" s="1972"/>
      <c r="BC52" s="1977"/>
      <c r="BD52" s="1977"/>
      <c r="BE52" s="1977"/>
      <c r="BF52" s="1988"/>
    </row>
    <row r="53" spans="2:58" ht="20.25" customHeight="1">
      <c r="B53" s="2061"/>
      <c r="C53" s="1755"/>
      <c r="D53" s="1823"/>
      <c r="E53" s="1766"/>
      <c r="F53" s="1801"/>
      <c r="G53" s="2103"/>
      <c r="H53" s="2113"/>
      <c r="I53" s="2121"/>
      <c r="J53" s="2121"/>
      <c r="K53" s="2124"/>
      <c r="L53" s="2132"/>
      <c r="M53" s="2141"/>
      <c r="N53" s="2141"/>
      <c r="O53" s="2150"/>
      <c r="P53" s="2155" t="s">
        <v>546</v>
      </c>
      <c r="Q53" s="2163"/>
      <c r="R53" s="2168"/>
      <c r="S53" s="2181" t="str">
        <f>IF(S52="","",VLOOKUP(S52,'シフト記号表（勤務時間帯） (6)'!$C$6:$K$35,9,FALSE))</f>
        <v/>
      </c>
      <c r="T53" s="2190" t="str">
        <f>IF(T52="","",VLOOKUP(T52,'シフト記号表（勤務時間帯） (6)'!$C$6:$K$35,9,FALSE))</f>
        <v/>
      </c>
      <c r="U53" s="2190" t="str">
        <f>IF(U52="","",VLOOKUP(U52,'シフト記号表（勤務時間帯） (6)'!$C$6:$K$35,9,FALSE))</f>
        <v/>
      </c>
      <c r="V53" s="2190" t="str">
        <f>IF(V52="","",VLOOKUP(V52,'シフト記号表（勤務時間帯） (6)'!$C$6:$K$35,9,FALSE))</f>
        <v/>
      </c>
      <c r="W53" s="2190" t="str">
        <f>IF(W52="","",VLOOKUP(W52,'シフト記号表（勤務時間帯） (6)'!$C$6:$K$35,9,FALSE))</f>
        <v/>
      </c>
      <c r="X53" s="2190" t="str">
        <f>IF(X52="","",VLOOKUP(X52,'シフト記号表（勤務時間帯） (6)'!$C$6:$K$35,9,FALSE))</f>
        <v/>
      </c>
      <c r="Y53" s="2197" t="str">
        <f>IF(Y52="","",VLOOKUP(Y52,'シフト記号表（勤務時間帯） (6)'!$C$6:$K$35,9,FALSE))</f>
        <v/>
      </c>
      <c r="Z53" s="2181" t="str">
        <f>IF(Z52="","",VLOOKUP(Z52,'シフト記号表（勤務時間帯） (6)'!$C$6:$K$35,9,FALSE))</f>
        <v/>
      </c>
      <c r="AA53" s="2190" t="str">
        <f>IF(AA52="","",VLOOKUP(AA52,'シフト記号表（勤務時間帯） (6)'!$C$6:$K$35,9,FALSE))</f>
        <v/>
      </c>
      <c r="AB53" s="2190" t="str">
        <f>IF(AB52="","",VLOOKUP(AB52,'シフト記号表（勤務時間帯） (6)'!$C$6:$K$35,9,FALSE))</f>
        <v/>
      </c>
      <c r="AC53" s="2190" t="str">
        <f>IF(AC52="","",VLOOKUP(AC52,'シフト記号表（勤務時間帯） (6)'!$C$6:$K$35,9,FALSE))</f>
        <v/>
      </c>
      <c r="AD53" s="2190" t="str">
        <f>IF(AD52="","",VLOOKUP(AD52,'シフト記号表（勤務時間帯） (6)'!$C$6:$K$35,9,FALSE))</f>
        <v/>
      </c>
      <c r="AE53" s="2190" t="str">
        <f>IF(AE52="","",VLOOKUP(AE52,'シフト記号表（勤務時間帯） (6)'!$C$6:$K$35,9,FALSE))</f>
        <v/>
      </c>
      <c r="AF53" s="2197" t="str">
        <f>IF(AF52="","",VLOOKUP(AF52,'シフト記号表（勤務時間帯） (6)'!$C$6:$K$35,9,FALSE))</f>
        <v/>
      </c>
      <c r="AG53" s="2181" t="str">
        <f>IF(AG52="","",VLOOKUP(AG52,'シフト記号表（勤務時間帯） (6)'!$C$6:$K$35,9,FALSE))</f>
        <v/>
      </c>
      <c r="AH53" s="2190" t="str">
        <f>IF(AH52="","",VLOOKUP(AH52,'シフト記号表（勤務時間帯） (6)'!$C$6:$K$35,9,FALSE))</f>
        <v/>
      </c>
      <c r="AI53" s="2190" t="str">
        <f>IF(AI52="","",VLOOKUP(AI52,'シフト記号表（勤務時間帯） (6)'!$C$6:$K$35,9,FALSE))</f>
        <v/>
      </c>
      <c r="AJ53" s="2190" t="str">
        <f>IF(AJ52="","",VLOOKUP(AJ52,'シフト記号表（勤務時間帯） (6)'!$C$6:$K$35,9,FALSE))</f>
        <v/>
      </c>
      <c r="AK53" s="2190" t="str">
        <f>IF(AK52="","",VLOOKUP(AK52,'シフト記号表（勤務時間帯） (6)'!$C$6:$K$35,9,FALSE))</f>
        <v/>
      </c>
      <c r="AL53" s="2190" t="str">
        <f>IF(AL52="","",VLOOKUP(AL52,'シフト記号表（勤務時間帯） (6)'!$C$6:$K$35,9,FALSE))</f>
        <v/>
      </c>
      <c r="AM53" s="2197" t="str">
        <f>IF(AM52="","",VLOOKUP(AM52,'シフト記号表（勤務時間帯） (6)'!$C$6:$K$35,9,FALSE))</f>
        <v/>
      </c>
      <c r="AN53" s="2181" t="str">
        <f>IF(AN52="","",VLOOKUP(AN52,'シフト記号表（勤務時間帯） (6)'!$C$6:$K$35,9,FALSE))</f>
        <v/>
      </c>
      <c r="AO53" s="2190" t="str">
        <f>IF(AO52="","",VLOOKUP(AO52,'シフト記号表（勤務時間帯） (6)'!$C$6:$K$35,9,FALSE))</f>
        <v/>
      </c>
      <c r="AP53" s="2190" t="str">
        <f>IF(AP52="","",VLOOKUP(AP52,'シフト記号表（勤務時間帯） (6)'!$C$6:$K$35,9,FALSE))</f>
        <v/>
      </c>
      <c r="AQ53" s="2190" t="str">
        <f>IF(AQ52="","",VLOOKUP(AQ52,'シフト記号表（勤務時間帯） (6)'!$C$6:$K$35,9,FALSE))</f>
        <v/>
      </c>
      <c r="AR53" s="2190" t="str">
        <f>IF(AR52="","",VLOOKUP(AR52,'シフト記号表（勤務時間帯） (6)'!$C$6:$K$35,9,FALSE))</f>
        <v/>
      </c>
      <c r="AS53" s="2190" t="str">
        <f>IF(AS52="","",VLOOKUP(AS52,'シフト記号表（勤務時間帯） (6)'!$C$6:$K$35,9,FALSE))</f>
        <v/>
      </c>
      <c r="AT53" s="2197" t="str">
        <f>IF(AT52="","",VLOOKUP(AT52,'シフト記号表（勤務時間帯） (6)'!$C$6:$K$35,9,FALSE))</f>
        <v/>
      </c>
      <c r="AU53" s="2181" t="str">
        <f>IF(AU52="","",VLOOKUP(AU52,'シフト記号表（勤務時間帯） (6)'!$C$6:$K$35,9,FALSE))</f>
        <v/>
      </c>
      <c r="AV53" s="2190" t="str">
        <f>IF(AV52="","",VLOOKUP(AV52,'シフト記号表（勤務時間帯） (6)'!$C$6:$K$35,9,FALSE))</f>
        <v/>
      </c>
      <c r="AW53" s="2190" t="str">
        <f>IF(AW52="","",VLOOKUP(AW52,'シフト記号表（勤務時間帯） (6)'!$C$6:$K$35,9,FALSE))</f>
        <v/>
      </c>
      <c r="AX53" s="2243">
        <f>IF($BB$3="４週",SUM(S53:AT53),IF($BB$3="暦月",SUM(S53:AW53),""))</f>
        <v>0</v>
      </c>
      <c r="AY53" s="2255"/>
      <c r="AZ53" s="2266">
        <f>IF($BB$3="４週",AX53/4,IF($BB$3="暦月",'療養通所介護（1枚版）'!AX53/('療養通所介護（1枚版）'!$BB$8/7),""))</f>
        <v>0</v>
      </c>
      <c r="BA53" s="2274"/>
      <c r="BB53" s="1971"/>
      <c r="BC53" s="1976"/>
      <c r="BD53" s="1976"/>
      <c r="BE53" s="1976"/>
      <c r="BF53" s="1987"/>
    </row>
    <row r="54" spans="2:58" ht="20.25" customHeight="1">
      <c r="B54" s="2061"/>
      <c r="C54" s="1757"/>
      <c r="D54" s="1825"/>
      <c r="E54" s="1768"/>
      <c r="F54" s="1801">
        <f>C52</f>
        <v>0</v>
      </c>
      <c r="G54" s="2104"/>
      <c r="H54" s="2113"/>
      <c r="I54" s="2121"/>
      <c r="J54" s="2121"/>
      <c r="K54" s="2124"/>
      <c r="L54" s="2134"/>
      <c r="M54" s="2143"/>
      <c r="N54" s="2143"/>
      <c r="O54" s="2152"/>
      <c r="P54" s="2156" t="s">
        <v>965</v>
      </c>
      <c r="Q54" s="2164"/>
      <c r="R54" s="2169"/>
      <c r="S54" s="1885" t="str">
        <f>IF(S52="","",VLOOKUP(S52,'シフト記号表（勤務時間帯） (6)'!$C$6:$S$35,17,FALSE))</f>
        <v/>
      </c>
      <c r="T54" s="1897" t="str">
        <f>IF(T52="","",VLOOKUP(T52,'シフト記号表（勤務時間帯） (6)'!$C$6:$S$35,17,FALSE))</f>
        <v/>
      </c>
      <c r="U54" s="1897" t="str">
        <f>IF(U52="","",VLOOKUP(U52,'シフト記号表（勤務時間帯） (6)'!$C$6:$S$35,17,FALSE))</f>
        <v/>
      </c>
      <c r="V54" s="1897" t="str">
        <f>IF(V52="","",VLOOKUP(V52,'シフト記号表（勤務時間帯） (6)'!$C$6:$S$35,17,FALSE))</f>
        <v/>
      </c>
      <c r="W54" s="1897" t="str">
        <f>IF(W52="","",VLOOKUP(W52,'シフト記号表（勤務時間帯） (6)'!$C$6:$S$35,17,FALSE))</f>
        <v/>
      </c>
      <c r="X54" s="1897" t="str">
        <f>IF(X52="","",VLOOKUP(X52,'シフト記号表（勤務時間帯） (6)'!$C$6:$S$35,17,FALSE))</f>
        <v/>
      </c>
      <c r="Y54" s="1912" t="str">
        <f>IF(Y52="","",VLOOKUP(Y52,'シフト記号表（勤務時間帯） (6)'!$C$6:$S$35,17,FALSE))</f>
        <v/>
      </c>
      <c r="Z54" s="1885" t="str">
        <f>IF(Z52="","",VLOOKUP(Z52,'シフト記号表（勤務時間帯） (6)'!$C$6:$S$35,17,FALSE))</f>
        <v/>
      </c>
      <c r="AA54" s="1897" t="str">
        <f>IF(AA52="","",VLOOKUP(AA52,'シフト記号表（勤務時間帯） (6)'!$C$6:$S$35,17,FALSE))</f>
        <v/>
      </c>
      <c r="AB54" s="1897" t="str">
        <f>IF(AB52="","",VLOOKUP(AB52,'シフト記号表（勤務時間帯） (6)'!$C$6:$S$35,17,FALSE))</f>
        <v/>
      </c>
      <c r="AC54" s="1897" t="str">
        <f>IF(AC52="","",VLOOKUP(AC52,'シフト記号表（勤務時間帯） (6)'!$C$6:$S$35,17,FALSE))</f>
        <v/>
      </c>
      <c r="AD54" s="1897" t="str">
        <f>IF(AD52="","",VLOOKUP(AD52,'シフト記号表（勤務時間帯） (6)'!$C$6:$S$35,17,FALSE))</f>
        <v/>
      </c>
      <c r="AE54" s="1897" t="str">
        <f>IF(AE52="","",VLOOKUP(AE52,'シフト記号表（勤務時間帯） (6)'!$C$6:$S$35,17,FALSE))</f>
        <v/>
      </c>
      <c r="AF54" s="1912" t="str">
        <f>IF(AF52="","",VLOOKUP(AF52,'シフト記号表（勤務時間帯） (6)'!$C$6:$S$35,17,FALSE))</f>
        <v/>
      </c>
      <c r="AG54" s="1885" t="str">
        <f>IF(AG52="","",VLOOKUP(AG52,'シフト記号表（勤務時間帯） (6)'!$C$6:$S$35,17,FALSE))</f>
        <v/>
      </c>
      <c r="AH54" s="1897" t="str">
        <f>IF(AH52="","",VLOOKUP(AH52,'シフト記号表（勤務時間帯） (6)'!$C$6:$S$35,17,FALSE))</f>
        <v/>
      </c>
      <c r="AI54" s="1897" t="str">
        <f>IF(AI52="","",VLOOKUP(AI52,'シフト記号表（勤務時間帯） (6)'!$C$6:$S$35,17,FALSE))</f>
        <v/>
      </c>
      <c r="AJ54" s="1897" t="str">
        <f>IF(AJ52="","",VLOOKUP(AJ52,'シフト記号表（勤務時間帯） (6)'!$C$6:$S$35,17,FALSE))</f>
        <v/>
      </c>
      <c r="AK54" s="1897" t="str">
        <f>IF(AK52="","",VLOOKUP(AK52,'シフト記号表（勤務時間帯） (6)'!$C$6:$S$35,17,FALSE))</f>
        <v/>
      </c>
      <c r="AL54" s="1897" t="str">
        <f>IF(AL52="","",VLOOKUP(AL52,'シフト記号表（勤務時間帯） (6)'!$C$6:$S$35,17,FALSE))</f>
        <v/>
      </c>
      <c r="AM54" s="1912" t="str">
        <f>IF(AM52="","",VLOOKUP(AM52,'シフト記号表（勤務時間帯） (6)'!$C$6:$S$35,17,FALSE))</f>
        <v/>
      </c>
      <c r="AN54" s="1885" t="str">
        <f>IF(AN52="","",VLOOKUP(AN52,'シフト記号表（勤務時間帯） (6)'!$C$6:$S$35,17,FALSE))</f>
        <v/>
      </c>
      <c r="AO54" s="1897" t="str">
        <f>IF(AO52="","",VLOOKUP(AO52,'シフト記号表（勤務時間帯） (6)'!$C$6:$S$35,17,FALSE))</f>
        <v/>
      </c>
      <c r="AP54" s="1897" t="str">
        <f>IF(AP52="","",VLOOKUP(AP52,'シフト記号表（勤務時間帯） (6)'!$C$6:$S$35,17,FALSE))</f>
        <v/>
      </c>
      <c r="AQ54" s="1897" t="str">
        <f>IF(AQ52="","",VLOOKUP(AQ52,'シフト記号表（勤務時間帯） (6)'!$C$6:$S$35,17,FALSE))</f>
        <v/>
      </c>
      <c r="AR54" s="1897" t="str">
        <f>IF(AR52="","",VLOOKUP(AR52,'シフト記号表（勤務時間帯） (6)'!$C$6:$S$35,17,FALSE))</f>
        <v/>
      </c>
      <c r="AS54" s="1897" t="str">
        <f>IF(AS52="","",VLOOKUP(AS52,'シフト記号表（勤務時間帯） (6)'!$C$6:$S$35,17,FALSE))</f>
        <v/>
      </c>
      <c r="AT54" s="1912" t="str">
        <f>IF(AT52="","",VLOOKUP(AT52,'シフト記号表（勤務時間帯） (6)'!$C$6:$S$35,17,FALSE))</f>
        <v/>
      </c>
      <c r="AU54" s="1885" t="str">
        <f>IF(AU52="","",VLOOKUP(AU52,'シフト記号表（勤務時間帯） (6)'!$C$6:$S$35,17,FALSE))</f>
        <v/>
      </c>
      <c r="AV54" s="1897" t="str">
        <f>IF(AV52="","",VLOOKUP(AV52,'シフト記号表（勤務時間帯） (6)'!$C$6:$S$35,17,FALSE))</f>
        <v/>
      </c>
      <c r="AW54" s="1897" t="str">
        <f>IF(AW52="","",VLOOKUP(AW52,'シフト記号表（勤務時間帯） (6)'!$C$6:$S$35,17,FALSE))</f>
        <v/>
      </c>
      <c r="AX54" s="2244">
        <f>IF($BB$3="４週",SUM(S54:AT54),IF($BB$3="暦月",SUM(S54:AW54),""))</f>
        <v>0</v>
      </c>
      <c r="AY54" s="2256"/>
      <c r="AZ54" s="2267">
        <f>IF($BB$3="４週",AX54/4,IF($BB$3="暦月",'療養通所介護（1枚版）'!AX54/('療養通所介護（1枚版）'!$BB$8/7),""))</f>
        <v>0</v>
      </c>
      <c r="BA54" s="2275"/>
      <c r="BB54" s="1973"/>
      <c r="BC54" s="1978"/>
      <c r="BD54" s="1978"/>
      <c r="BE54" s="1978"/>
      <c r="BF54" s="1989"/>
    </row>
    <row r="55" spans="2:58" ht="20.25" customHeight="1">
      <c r="B55" s="2061">
        <f>B52+1</f>
        <v>12</v>
      </c>
      <c r="C55" s="1756"/>
      <c r="D55" s="1824"/>
      <c r="E55" s="1767"/>
      <c r="F55" s="2095"/>
      <c r="G55" s="2095"/>
      <c r="H55" s="2114"/>
      <c r="I55" s="2121"/>
      <c r="J55" s="2121"/>
      <c r="K55" s="2124"/>
      <c r="L55" s="2133"/>
      <c r="M55" s="2142"/>
      <c r="N55" s="2142"/>
      <c r="O55" s="2151"/>
      <c r="P55" s="2157" t="s">
        <v>964</v>
      </c>
      <c r="Q55" s="2165"/>
      <c r="R55" s="2170"/>
      <c r="S55" s="1886"/>
      <c r="T55" s="1898"/>
      <c r="U55" s="1898"/>
      <c r="V55" s="1898"/>
      <c r="W55" s="1898"/>
      <c r="X55" s="1898"/>
      <c r="Y55" s="1913"/>
      <c r="Z55" s="1886"/>
      <c r="AA55" s="1898"/>
      <c r="AB55" s="1898"/>
      <c r="AC55" s="1898"/>
      <c r="AD55" s="1898"/>
      <c r="AE55" s="1898"/>
      <c r="AF55" s="1913"/>
      <c r="AG55" s="1886"/>
      <c r="AH55" s="1898"/>
      <c r="AI55" s="1898"/>
      <c r="AJ55" s="1898"/>
      <c r="AK55" s="1898"/>
      <c r="AL55" s="1898"/>
      <c r="AM55" s="1913"/>
      <c r="AN55" s="1886"/>
      <c r="AO55" s="1898"/>
      <c r="AP55" s="1898"/>
      <c r="AQ55" s="1898"/>
      <c r="AR55" s="1898"/>
      <c r="AS55" s="1898"/>
      <c r="AT55" s="1913"/>
      <c r="AU55" s="1886"/>
      <c r="AV55" s="1898"/>
      <c r="AW55" s="1898"/>
      <c r="AX55" s="2245"/>
      <c r="AY55" s="2257"/>
      <c r="AZ55" s="2268"/>
      <c r="BA55" s="2276"/>
      <c r="BB55" s="2285"/>
      <c r="BC55" s="2142"/>
      <c r="BD55" s="2142"/>
      <c r="BE55" s="2142"/>
      <c r="BF55" s="2151"/>
    </row>
    <row r="56" spans="2:58" ht="20.25" customHeight="1">
      <c r="B56" s="2061"/>
      <c r="C56" s="1755"/>
      <c r="D56" s="1823"/>
      <c r="E56" s="1766"/>
      <c r="F56" s="1801"/>
      <c r="G56" s="2103"/>
      <c r="H56" s="2113"/>
      <c r="I56" s="2121"/>
      <c r="J56" s="2121"/>
      <c r="K56" s="2124"/>
      <c r="L56" s="2132"/>
      <c r="M56" s="2141"/>
      <c r="N56" s="2141"/>
      <c r="O56" s="2150"/>
      <c r="P56" s="2155" t="s">
        <v>546</v>
      </c>
      <c r="Q56" s="2163"/>
      <c r="R56" s="2168"/>
      <c r="S56" s="2181" t="str">
        <f>IF(S55="","",VLOOKUP(S55,'シフト記号表（勤務時間帯） (6)'!$C$6:$K$35,9,FALSE))</f>
        <v/>
      </c>
      <c r="T56" s="2190" t="str">
        <f>IF(T55="","",VLOOKUP(T55,'シフト記号表（勤務時間帯） (6)'!$C$6:$K$35,9,FALSE))</f>
        <v/>
      </c>
      <c r="U56" s="2190" t="str">
        <f>IF(U55="","",VLOOKUP(U55,'シフト記号表（勤務時間帯） (6)'!$C$6:$K$35,9,FALSE))</f>
        <v/>
      </c>
      <c r="V56" s="2190" t="str">
        <f>IF(V55="","",VLOOKUP(V55,'シフト記号表（勤務時間帯） (6)'!$C$6:$K$35,9,FALSE))</f>
        <v/>
      </c>
      <c r="W56" s="2190" t="str">
        <f>IF(W55="","",VLOOKUP(W55,'シフト記号表（勤務時間帯） (6)'!$C$6:$K$35,9,FALSE))</f>
        <v/>
      </c>
      <c r="X56" s="2190" t="str">
        <f>IF(X55="","",VLOOKUP(X55,'シフト記号表（勤務時間帯） (6)'!$C$6:$K$35,9,FALSE))</f>
        <v/>
      </c>
      <c r="Y56" s="2197" t="str">
        <f>IF(Y55="","",VLOOKUP(Y55,'シフト記号表（勤務時間帯） (6)'!$C$6:$K$35,9,FALSE))</f>
        <v/>
      </c>
      <c r="Z56" s="2181" t="str">
        <f>IF(Z55="","",VLOOKUP(Z55,'シフト記号表（勤務時間帯） (6)'!$C$6:$K$35,9,FALSE))</f>
        <v/>
      </c>
      <c r="AA56" s="2190" t="str">
        <f>IF(AA55="","",VLOOKUP(AA55,'シフト記号表（勤務時間帯） (6)'!$C$6:$K$35,9,FALSE))</f>
        <v/>
      </c>
      <c r="AB56" s="2190" t="str">
        <f>IF(AB55="","",VLOOKUP(AB55,'シフト記号表（勤務時間帯） (6)'!$C$6:$K$35,9,FALSE))</f>
        <v/>
      </c>
      <c r="AC56" s="2190" t="str">
        <f>IF(AC55="","",VLOOKUP(AC55,'シフト記号表（勤務時間帯） (6)'!$C$6:$K$35,9,FALSE))</f>
        <v/>
      </c>
      <c r="AD56" s="2190" t="str">
        <f>IF(AD55="","",VLOOKUP(AD55,'シフト記号表（勤務時間帯） (6)'!$C$6:$K$35,9,FALSE))</f>
        <v/>
      </c>
      <c r="AE56" s="2190" t="str">
        <f>IF(AE55="","",VLOOKUP(AE55,'シフト記号表（勤務時間帯） (6)'!$C$6:$K$35,9,FALSE))</f>
        <v/>
      </c>
      <c r="AF56" s="2197" t="str">
        <f>IF(AF55="","",VLOOKUP(AF55,'シフト記号表（勤務時間帯） (6)'!$C$6:$K$35,9,FALSE))</f>
        <v/>
      </c>
      <c r="AG56" s="2181" t="str">
        <f>IF(AG55="","",VLOOKUP(AG55,'シフト記号表（勤務時間帯） (6)'!$C$6:$K$35,9,FALSE))</f>
        <v/>
      </c>
      <c r="AH56" s="2190" t="str">
        <f>IF(AH55="","",VLOOKUP(AH55,'シフト記号表（勤務時間帯） (6)'!$C$6:$K$35,9,FALSE))</f>
        <v/>
      </c>
      <c r="AI56" s="2190" t="str">
        <f>IF(AI55="","",VLOOKUP(AI55,'シフト記号表（勤務時間帯） (6)'!$C$6:$K$35,9,FALSE))</f>
        <v/>
      </c>
      <c r="AJ56" s="2190" t="str">
        <f>IF(AJ55="","",VLOOKUP(AJ55,'シフト記号表（勤務時間帯） (6)'!$C$6:$K$35,9,FALSE))</f>
        <v/>
      </c>
      <c r="AK56" s="2190" t="str">
        <f>IF(AK55="","",VLOOKUP(AK55,'シフト記号表（勤務時間帯） (6)'!$C$6:$K$35,9,FALSE))</f>
        <v/>
      </c>
      <c r="AL56" s="2190" t="str">
        <f>IF(AL55="","",VLOOKUP(AL55,'シフト記号表（勤務時間帯） (6)'!$C$6:$K$35,9,FALSE))</f>
        <v/>
      </c>
      <c r="AM56" s="2197" t="str">
        <f>IF(AM55="","",VLOOKUP(AM55,'シフト記号表（勤務時間帯） (6)'!$C$6:$K$35,9,FALSE))</f>
        <v/>
      </c>
      <c r="AN56" s="2181" t="str">
        <f>IF(AN55="","",VLOOKUP(AN55,'シフト記号表（勤務時間帯） (6)'!$C$6:$K$35,9,FALSE))</f>
        <v/>
      </c>
      <c r="AO56" s="2190" t="str">
        <f>IF(AO55="","",VLOOKUP(AO55,'シフト記号表（勤務時間帯） (6)'!$C$6:$K$35,9,FALSE))</f>
        <v/>
      </c>
      <c r="AP56" s="2190" t="str">
        <f>IF(AP55="","",VLOOKUP(AP55,'シフト記号表（勤務時間帯） (6)'!$C$6:$K$35,9,FALSE))</f>
        <v/>
      </c>
      <c r="AQ56" s="2190" t="str">
        <f>IF(AQ55="","",VLOOKUP(AQ55,'シフト記号表（勤務時間帯） (6)'!$C$6:$K$35,9,FALSE))</f>
        <v/>
      </c>
      <c r="AR56" s="2190" t="str">
        <f>IF(AR55="","",VLOOKUP(AR55,'シフト記号表（勤務時間帯） (6)'!$C$6:$K$35,9,FALSE))</f>
        <v/>
      </c>
      <c r="AS56" s="2190" t="str">
        <f>IF(AS55="","",VLOOKUP(AS55,'シフト記号表（勤務時間帯） (6)'!$C$6:$K$35,9,FALSE))</f>
        <v/>
      </c>
      <c r="AT56" s="2197" t="str">
        <f>IF(AT55="","",VLOOKUP(AT55,'シフト記号表（勤務時間帯） (6)'!$C$6:$K$35,9,FALSE))</f>
        <v/>
      </c>
      <c r="AU56" s="2181" t="str">
        <f>IF(AU55="","",VLOOKUP(AU55,'シフト記号表（勤務時間帯） (6)'!$C$6:$K$35,9,FALSE))</f>
        <v/>
      </c>
      <c r="AV56" s="2190" t="str">
        <f>IF(AV55="","",VLOOKUP(AV55,'シフト記号表（勤務時間帯） (6)'!$C$6:$K$35,9,FALSE))</f>
        <v/>
      </c>
      <c r="AW56" s="2190" t="str">
        <f>IF(AW55="","",VLOOKUP(AW55,'シフト記号表（勤務時間帯） (6)'!$C$6:$K$35,9,FALSE))</f>
        <v/>
      </c>
      <c r="AX56" s="2243">
        <f>IF($BB$3="４週",SUM(S56:AT56),IF($BB$3="暦月",SUM(S56:AW56),""))</f>
        <v>0</v>
      </c>
      <c r="AY56" s="2255"/>
      <c r="AZ56" s="2266">
        <f>IF($BB$3="４週",AX56/4,IF($BB$3="暦月",'療養通所介護（1枚版）'!AX56/('療養通所介護（1枚版）'!$BB$8/7),""))</f>
        <v>0</v>
      </c>
      <c r="BA56" s="2274"/>
      <c r="BB56" s="2286"/>
      <c r="BC56" s="2141"/>
      <c r="BD56" s="2141"/>
      <c r="BE56" s="2141"/>
      <c r="BF56" s="2150"/>
    </row>
    <row r="57" spans="2:58" ht="20.25" customHeight="1">
      <c r="B57" s="2061"/>
      <c r="C57" s="1757"/>
      <c r="D57" s="1825"/>
      <c r="E57" s="1768"/>
      <c r="F57" s="1801">
        <f>C55</f>
        <v>0</v>
      </c>
      <c r="G57" s="2104"/>
      <c r="H57" s="2113"/>
      <c r="I57" s="2121"/>
      <c r="J57" s="2121"/>
      <c r="K57" s="2124"/>
      <c r="L57" s="2134"/>
      <c r="M57" s="2143"/>
      <c r="N57" s="2143"/>
      <c r="O57" s="2152"/>
      <c r="P57" s="2156" t="s">
        <v>965</v>
      </c>
      <c r="Q57" s="2164"/>
      <c r="R57" s="2169"/>
      <c r="S57" s="1885" t="str">
        <f>IF(S55="","",VLOOKUP(S55,'シフト記号表（勤務時間帯） (6)'!$C$6:$S$35,17,FALSE))</f>
        <v/>
      </c>
      <c r="T57" s="1897" t="str">
        <f>IF(T55="","",VLOOKUP(T55,'シフト記号表（勤務時間帯） (6)'!$C$6:$S$35,17,FALSE))</f>
        <v/>
      </c>
      <c r="U57" s="1897" t="str">
        <f>IF(U55="","",VLOOKUP(U55,'シフト記号表（勤務時間帯） (6)'!$C$6:$S$35,17,FALSE))</f>
        <v/>
      </c>
      <c r="V57" s="1897" t="str">
        <f>IF(V55="","",VLOOKUP(V55,'シフト記号表（勤務時間帯） (6)'!$C$6:$S$35,17,FALSE))</f>
        <v/>
      </c>
      <c r="W57" s="1897" t="str">
        <f>IF(W55="","",VLOOKUP(W55,'シフト記号表（勤務時間帯） (6)'!$C$6:$S$35,17,FALSE))</f>
        <v/>
      </c>
      <c r="X57" s="1897" t="str">
        <f>IF(X55="","",VLOOKUP(X55,'シフト記号表（勤務時間帯） (6)'!$C$6:$S$35,17,FALSE))</f>
        <v/>
      </c>
      <c r="Y57" s="1912" t="str">
        <f>IF(Y55="","",VLOOKUP(Y55,'シフト記号表（勤務時間帯） (6)'!$C$6:$S$35,17,FALSE))</f>
        <v/>
      </c>
      <c r="Z57" s="1885" t="str">
        <f>IF(Z55="","",VLOOKUP(Z55,'シフト記号表（勤務時間帯） (6)'!$C$6:$S$35,17,FALSE))</f>
        <v/>
      </c>
      <c r="AA57" s="1897" t="str">
        <f>IF(AA55="","",VLOOKUP(AA55,'シフト記号表（勤務時間帯） (6)'!$C$6:$S$35,17,FALSE))</f>
        <v/>
      </c>
      <c r="AB57" s="1897" t="str">
        <f>IF(AB55="","",VLOOKUP(AB55,'シフト記号表（勤務時間帯） (6)'!$C$6:$S$35,17,FALSE))</f>
        <v/>
      </c>
      <c r="AC57" s="1897" t="str">
        <f>IF(AC55="","",VLOOKUP(AC55,'シフト記号表（勤務時間帯） (6)'!$C$6:$S$35,17,FALSE))</f>
        <v/>
      </c>
      <c r="AD57" s="1897" t="str">
        <f>IF(AD55="","",VLOOKUP(AD55,'シフト記号表（勤務時間帯） (6)'!$C$6:$S$35,17,FALSE))</f>
        <v/>
      </c>
      <c r="AE57" s="1897" t="str">
        <f>IF(AE55="","",VLOOKUP(AE55,'シフト記号表（勤務時間帯） (6)'!$C$6:$S$35,17,FALSE))</f>
        <v/>
      </c>
      <c r="AF57" s="1912" t="str">
        <f>IF(AF55="","",VLOOKUP(AF55,'シフト記号表（勤務時間帯） (6)'!$C$6:$S$35,17,FALSE))</f>
        <v/>
      </c>
      <c r="AG57" s="1885" t="str">
        <f>IF(AG55="","",VLOOKUP(AG55,'シフト記号表（勤務時間帯） (6)'!$C$6:$S$35,17,FALSE))</f>
        <v/>
      </c>
      <c r="AH57" s="1897" t="str">
        <f>IF(AH55="","",VLOOKUP(AH55,'シフト記号表（勤務時間帯） (6)'!$C$6:$S$35,17,FALSE))</f>
        <v/>
      </c>
      <c r="AI57" s="1897" t="str">
        <f>IF(AI55="","",VLOOKUP(AI55,'シフト記号表（勤務時間帯） (6)'!$C$6:$S$35,17,FALSE))</f>
        <v/>
      </c>
      <c r="AJ57" s="1897" t="str">
        <f>IF(AJ55="","",VLOOKUP(AJ55,'シフト記号表（勤務時間帯） (6)'!$C$6:$S$35,17,FALSE))</f>
        <v/>
      </c>
      <c r="AK57" s="1897" t="str">
        <f>IF(AK55="","",VLOOKUP(AK55,'シフト記号表（勤務時間帯） (6)'!$C$6:$S$35,17,FALSE))</f>
        <v/>
      </c>
      <c r="AL57" s="1897" t="str">
        <f>IF(AL55="","",VLOOKUP(AL55,'シフト記号表（勤務時間帯） (6)'!$C$6:$S$35,17,FALSE))</f>
        <v/>
      </c>
      <c r="AM57" s="1912" t="str">
        <f>IF(AM55="","",VLOOKUP(AM55,'シフト記号表（勤務時間帯） (6)'!$C$6:$S$35,17,FALSE))</f>
        <v/>
      </c>
      <c r="AN57" s="1885" t="str">
        <f>IF(AN55="","",VLOOKUP(AN55,'シフト記号表（勤務時間帯） (6)'!$C$6:$S$35,17,FALSE))</f>
        <v/>
      </c>
      <c r="AO57" s="1897" t="str">
        <f>IF(AO55="","",VLOOKUP(AO55,'シフト記号表（勤務時間帯） (6)'!$C$6:$S$35,17,FALSE))</f>
        <v/>
      </c>
      <c r="AP57" s="1897" t="str">
        <f>IF(AP55="","",VLOOKUP(AP55,'シフト記号表（勤務時間帯） (6)'!$C$6:$S$35,17,FALSE))</f>
        <v/>
      </c>
      <c r="AQ57" s="1897" t="str">
        <f>IF(AQ55="","",VLOOKUP(AQ55,'シフト記号表（勤務時間帯） (6)'!$C$6:$S$35,17,FALSE))</f>
        <v/>
      </c>
      <c r="AR57" s="1897" t="str">
        <f>IF(AR55="","",VLOOKUP(AR55,'シフト記号表（勤務時間帯） (6)'!$C$6:$S$35,17,FALSE))</f>
        <v/>
      </c>
      <c r="AS57" s="1897" t="str">
        <f>IF(AS55="","",VLOOKUP(AS55,'シフト記号表（勤務時間帯） (6)'!$C$6:$S$35,17,FALSE))</f>
        <v/>
      </c>
      <c r="AT57" s="1912" t="str">
        <f>IF(AT55="","",VLOOKUP(AT55,'シフト記号表（勤務時間帯） (6)'!$C$6:$S$35,17,FALSE))</f>
        <v/>
      </c>
      <c r="AU57" s="1885" t="str">
        <f>IF(AU55="","",VLOOKUP(AU55,'シフト記号表（勤務時間帯） (6)'!$C$6:$S$35,17,FALSE))</f>
        <v/>
      </c>
      <c r="AV57" s="1897" t="str">
        <f>IF(AV55="","",VLOOKUP(AV55,'シフト記号表（勤務時間帯） (6)'!$C$6:$S$35,17,FALSE))</f>
        <v/>
      </c>
      <c r="AW57" s="1897" t="str">
        <f>IF(AW55="","",VLOOKUP(AW55,'シフト記号表（勤務時間帯） (6)'!$C$6:$S$35,17,FALSE))</f>
        <v/>
      </c>
      <c r="AX57" s="2244">
        <f>IF($BB$3="４週",SUM(S57:AT57),IF($BB$3="暦月",SUM(S57:AW57),""))</f>
        <v>0</v>
      </c>
      <c r="AY57" s="2256"/>
      <c r="AZ57" s="2267">
        <f>IF($BB$3="４週",AX57/4,IF($BB$3="暦月",'療養通所介護（1枚版）'!AX57/('療養通所介護（1枚版）'!$BB$8/7),""))</f>
        <v>0</v>
      </c>
      <c r="BA57" s="2275"/>
      <c r="BB57" s="2287"/>
      <c r="BC57" s="2143"/>
      <c r="BD57" s="2143"/>
      <c r="BE57" s="2143"/>
      <c r="BF57" s="2152"/>
    </row>
    <row r="58" spans="2:58" ht="20.25" customHeight="1">
      <c r="B58" s="2061">
        <f>B55+1</f>
        <v>13</v>
      </c>
      <c r="C58" s="1756"/>
      <c r="D58" s="1824"/>
      <c r="E58" s="1767"/>
      <c r="F58" s="2095"/>
      <c r="G58" s="2095"/>
      <c r="H58" s="2114"/>
      <c r="I58" s="2121"/>
      <c r="J58" s="2121"/>
      <c r="K58" s="2124"/>
      <c r="L58" s="2133"/>
      <c r="M58" s="2142"/>
      <c r="N58" s="2142"/>
      <c r="O58" s="2151"/>
      <c r="P58" s="2157" t="s">
        <v>964</v>
      </c>
      <c r="Q58" s="2165"/>
      <c r="R58" s="2170"/>
      <c r="S58" s="1886"/>
      <c r="T58" s="1898"/>
      <c r="U58" s="1898"/>
      <c r="V58" s="1898"/>
      <c r="W58" s="1898"/>
      <c r="X58" s="1898"/>
      <c r="Y58" s="1913"/>
      <c r="Z58" s="1886"/>
      <c r="AA58" s="1898"/>
      <c r="AB58" s="1898"/>
      <c r="AC58" s="1898"/>
      <c r="AD58" s="1898"/>
      <c r="AE58" s="1898"/>
      <c r="AF58" s="1913"/>
      <c r="AG58" s="1886"/>
      <c r="AH58" s="1898"/>
      <c r="AI58" s="1898"/>
      <c r="AJ58" s="1898"/>
      <c r="AK58" s="1898"/>
      <c r="AL58" s="1898"/>
      <c r="AM58" s="1913"/>
      <c r="AN58" s="1886"/>
      <c r="AO58" s="1898"/>
      <c r="AP58" s="1898"/>
      <c r="AQ58" s="1898"/>
      <c r="AR58" s="1898"/>
      <c r="AS58" s="1898"/>
      <c r="AT58" s="1913"/>
      <c r="AU58" s="1886"/>
      <c r="AV58" s="1898"/>
      <c r="AW58" s="1898"/>
      <c r="AX58" s="2245"/>
      <c r="AY58" s="2257"/>
      <c r="AZ58" s="2268"/>
      <c r="BA58" s="2276"/>
      <c r="BB58" s="2285"/>
      <c r="BC58" s="2142"/>
      <c r="BD58" s="2142"/>
      <c r="BE58" s="2142"/>
      <c r="BF58" s="2151"/>
    </row>
    <row r="59" spans="2:58" ht="20.25" customHeight="1">
      <c r="B59" s="2061"/>
      <c r="C59" s="1755"/>
      <c r="D59" s="1823"/>
      <c r="E59" s="1766"/>
      <c r="F59" s="1801"/>
      <c r="G59" s="2103"/>
      <c r="H59" s="2113"/>
      <c r="I59" s="2121"/>
      <c r="J59" s="2121"/>
      <c r="K59" s="2124"/>
      <c r="L59" s="2132"/>
      <c r="M59" s="2141"/>
      <c r="N59" s="2141"/>
      <c r="O59" s="2150"/>
      <c r="P59" s="2155" t="s">
        <v>546</v>
      </c>
      <c r="Q59" s="2163"/>
      <c r="R59" s="2168"/>
      <c r="S59" s="2181" t="str">
        <f>IF(S58="","",VLOOKUP(S58,'シフト記号表（勤務時間帯） (6)'!$C$6:$K$35,9,FALSE))</f>
        <v/>
      </c>
      <c r="T59" s="2190" t="str">
        <f>IF(T58="","",VLOOKUP(T58,'シフト記号表（勤務時間帯） (6)'!$C$6:$K$35,9,FALSE))</f>
        <v/>
      </c>
      <c r="U59" s="2190" t="str">
        <f>IF(U58="","",VLOOKUP(U58,'シフト記号表（勤務時間帯） (6)'!$C$6:$K$35,9,FALSE))</f>
        <v/>
      </c>
      <c r="V59" s="2190" t="str">
        <f>IF(V58="","",VLOOKUP(V58,'シフト記号表（勤務時間帯） (6)'!$C$6:$K$35,9,FALSE))</f>
        <v/>
      </c>
      <c r="W59" s="2190" t="str">
        <f>IF(W58="","",VLOOKUP(W58,'シフト記号表（勤務時間帯） (6)'!$C$6:$K$35,9,FALSE))</f>
        <v/>
      </c>
      <c r="X59" s="2190" t="str">
        <f>IF(X58="","",VLOOKUP(X58,'シフト記号表（勤務時間帯） (6)'!$C$6:$K$35,9,FALSE))</f>
        <v/>
      </c>
      <c r="Y59" s="2197" t="str">
        <f>IF(Y58="","",VLOOKUP(Y58,'シフト記号表（勤務時間帯） (6)'!$C$6:$K$35,9,FALSE))</f>
        <v/>
      </c>
      <c r="Z59" s="2181" t="str">
        <f>IF(Z58="","",VLOOKUP(Z58,'シフト記号表（勤務時間帯） (6)'!$C$6:$K$35,9,FALSE))</f>
        <v/>
      </c>
      <c r="AA59" s="2190" t="str">
        <f>IF(AA58="","",VLOOKUP(AA58,'シフト記号表（勤務時間帯） (6)'!$C$6:$K$35,9,FALSE))</f>
        <v/>
      </c>
      <c r="AB59" s="2190" t="str">
        <f>IF(AB58="","",VLOOKUP(AB58,'シフト記号表（勤務時間帯） (6)'!$C$6:$K$35,9,FALSE))</f>
        <v/>
      </c>
      <c r="AC59" s="2190" t="str">
        <f>IF(AC58="","",VLOOKUP(AC58,'シフト記号表（勤務時間帯） (6)'!$C$6:$K$35,9,FALSE))</f>
        <v/>
      </c>
      <c r="AD59" s="2190" t="str">
        <f>IF(AD58="","",VLOOKUP(AD58,'シフト記号表（勤務時間帯） (6)'!$C$6:$K$35,9,FALSE))</f>
        <v/>
      </c>
      <c r="AE59" s="2190" t="str">
        <f>IF(AE58="","",VLOOKUP(AE58,'シフト記号表（勤務時間帯） (6)'!$C$6:$K$35,9,FALSE))</f>
        <v/>
      </c>
      <c r="AF59" s="2197" t="str">
        <f>IF(AF58="","",VLOOKUP(AF58,'シフト記号表（勤務時間帯） (6)'!$C$6:$K$35,9,FALSE))</f>
        <v/>
      </c>
      <c r="AG59" s="2181" t="str">
        <f>IF(AG58="","",VLOOKUP(AG58,'シフト記号表（勤務時間帯） (6)'!$C$6:$K$35,9,FALSE))</f>
        <v/>
      </c>
      <c r="AH59" s="2190" t="str">
        <f>IF(AH58="","",VLOOKUP(AH58,'シフト記号表（勤務時間帯） (6)'!$C$6:$K$35,9,FALSE))</f>
        <v/>
      </c>
      <c r="AI59" s="2190" t="str">
        <f>IF(AI58="","",VLOOKUP(AI58,'シフト記号表（勤務時間帯） (6)'!$C$6:$K$35,9,FALSE))</f>
        <v/>
      </c>
      <c r="AJ59" s="2190" t="str">
        <f>IF(AJ58="","",VLOOKUP(AJ58,'シフト記号表（勤務時間帯） (6)'!$C$6:$K$35,9,FALSE))</f>
        <v/>
      </c>
      <c r="AK59" s="2190" t="str">
        <f>IF(AK58="","",VLOOKUP(AK58,'シフト記号表（勤務時間帯） (6)'!$C$6:$K$35,9,FALSE))</f>
        <v/>
      </c>
      <c r="AL59" s="2190" t="str">
        <f>IF(AL58="","",VLOOKUP(AL58,'シフト記号表（勤務時間帯） (6)'!$C$6:$K$35,9,FALSE))</f>
        <v/>
      </c>
      <c r="AM59" s="2197" t="str">
        <f>IF(AM58="","",VLOOKUP(AM58,'シフト記号表（勤務時間帯） (6)'!$C$6:$K$35,9,FALSE))</f>
        <v/>
      </c>
      <c r="AN59" s="2181" t="str">
        <f>IF(AN58="","",VLOOKUP(AN58,'シフト記号表（勤務時間帯） (6)'!$C$6:$K$35,9,FALSE))</f>
        <v/>
      </c>
      <c r="AO59" s="2190" t="str">
        <f>IF(AO58="","",VLOOKUP(AO58,'シフト記号表（勤務時間帯） (6)'!$C$6:$K$35,9,FALSE))</f>
        <v/>
      </c>
      <c r="AP59" s="2190" t="str">
        <f>IF(AP58="","",VLOOKUP(AP58,'シフト記号表（勤務時間帯） (6)'!$C$6:$K$35,9,FALSE))</f>
        <v/>
      </c>
      <c r="AQ59" s="2190" t="str">
        <f>IF(AQ58="","",VLOOKUP(AQ58,'シフト記号表（勤務時間帯） (6)'!$C$6:$K$35,9,FALSE))</f>
        <v/>
      </c>
      <c r="AR59" s="2190" t="str">
        <f>IF(AR58="","",VLOOKUP(AR58,'シフト記号表（勤務時間帯） (6)'!$C$6:$K$35,9,FALSE))</f>
        <v/>
      </c>
      <c r="AS59" s="2190" t="str">
        <f>IF(AS58="","",VLOOKUP(AS58,'シフト記号表（勤務時間帯） (6)'!$C$6:$K$35,9,FALSE))</f>
        <v/>
      </c>
      <c r="AT59" s="2197" t="str">
        <f>IF(AT58="","",VLOOKUP(AT58,'シフト記号表（勤務時間帯） (6)'!$C$6:$K$35,9,FALSE))</f>
        <v/>
      </c>
      <c r="AU59" s="2181" t="str">
        <f>IF(AU58="","",VLOOKUP(AU58,'シフト記号表（勤務時間帯） (6)'!$C$6:$K$35,9,FALSE))</f>
        <v/>
      </c>
      <c r="AV59" s="2190" t="str">
        <f>IF(AV58="","",VLOOKUP(AV58,'シフト記号表（勤務時間帯） (6)'!$C$6:$K$35,9,FALSE))</f>
        <v/>
      </c>
      <c r="AW59" s="2190" t="str">
        <f>IF(AW58="","",VLOOKUP(AW58,'シフト記号表（勤務時間帯） (6)'!$C$6:$K$35,9,FALSE))</f>
        <v/>
      </c>
      <c r="AX59" s="2243">
        <f>IF($BB$3="４週",SUM(S59:AT59),IF($BB$3="暦月",SUM(S59:AW59),""))</f>
        <v>0</v>
      </c>
      <c r="AY59" s="2255"/>
      <c r="AZ59" s="2266">
        <f>IF($BB$3="４週",AX59/4,IF($BB$3="暦月",'療養通所介護（1枚版）'!AX59/('療養通所介護（1枚版）'!$BB$8/7),""))</f>
        <v>0</v>
      </c>
      <c r="BA59" s="2274"/>
      <c r="BB59" s="2286"/>
      <c r="BC59" s="2141"/>
      <c r="BD59" s="2141"/>
      <c r="BE59" s="2141"/>
      <c r="BF59" s="2150"/>
    </row>
    <row r="60" spans="2:58" ht="20.25" customHeight="1">
      <c r="B60" s="2062"/>
      <c r="C60" s="1757"/>
      <c r="D60" s="1825"/>
      <c r="E60" s="1768"/>
      <c r="F60" s="1804">
        <f>C58</f>
        <v>0</v>
      </c>
      <c r="G60" s="2105"/>
      <c r="H60" s="2115"/>
      <c r="I60" s="2122"/>
      <c r="J60" s="2122"/>
      <c r="K60" s="2125"/>
      <c r="L60" s="2135"/>
      <c r="M60" s="2144"/>
      <c r="N60" s="2144"/>
      <c r="O60" s="2153"/>
      <c r="P60" s="2158" t="s">
        <v>965</v>
      </c>
      <c r="Q60" s="2166"/>
      <c r="R60" s="2171"/>
      <c r="S60" s="1885" t="str">
        <f>IF(S58="","",VLOOKUP(S58,'シフト記号表（勤務時間帯） (6)'!$C$6:$S$35,17,FALSE))</f>
        <v/>
      </c>
      <c r="T60" s="1897" t="str">
        <f>IF(T58="","",VLOOKUP(T58,'シフト記号表（勤務時間帯） (6)'!$C$6:$S$35,17,FALSE))</f>
        <v/>
      </c>
      <c r="U60" s="1897" t="str">
        <f>IF(U58="","",VLOOKUP(U58,'シフト記号表（勤務時間帯） (6)'!$C$6:$S$35,17,FALSE))</f>
        <v/>
      </c>
      <c r="V60" s="1897" t="str">
        <f>IF(V58="","",VLOOKUP(V58,'シフト記号表（勤務時間帯） (6)'!$C$6:$S$35,17,FALSE))</f>
        <v/>
      </c>
      <c r="W60" s="1897" t="str">
        <f>IF(W58="","",VLOOKUP(W58,'シフト記号表（勤務時間帯） (6)'!$C$6:$S$35,17,FALSE))</f>
        <v/>
      </c>
      <c r="X60" s="1897" t="str">
        <f>IF(X58="","",VLOOKUP(X58,'シフト記号表（勤務時間帯） (6)'!$C$6:$S$35,17,FALSE))</f>
        <v/>
      </c>
      <c r="Y60" s="1912" t="str">
        <f>IF(Y58="","",VLOOKUP(Y58,'シフト記号表（勤務時間帯） (6)'!$C$6:$S$35,17,FALSE))</f>
        <v/>
      </c>
      <c r="Z60" s="1885" t="str">
        <f>IF(Z58="","",VLOOKUP(Z58,'シフト記号表（勤務時間帯） (6)'!$C$6:$S$35,17,FALSE))</f>
        <v/>
      </c>
      <c r="AA60" s="1897" t="str">
        <f>IF(AA58="","",VLOOKUP(AA58,'シフト記号表（勤務時間帯） (6)'!$C$6:$S$35,17,FALSE))</f>
        <v/>
      </c>
      <c r="AB60" s="1897" t="str">
        <f>IF(AB58="","",VLOOKUP(AB58,'シフト記号表（勤務時間帯） (6)'!$C$6:$S$35,17,FALSE))</f>
        <v/>
      </c>
      <c r="AC60" s="1897" t="str">
        <f>IF(AC58="","",VLOOKUP(AC58,'シフト記号表（勤務時間帯） (6)'!$C$6:$S$35,17,FALSE))</f>
        <v/>
      </c>
      <c r="AD60" s="1897" t="str">
        <f>IF(AD58="","",VLOOKUP(AD58,'シフト記号表（勤務時間帯） (6)'!$C$6:$S$35,17,FALSE))</f>
        <v/>
      </c>
      <c r="AE60" s="1897" t="str">
        <f>IF(AE58="","",VLOOKUP(AE58,'シフト記号表（勤務時間帯） (6)'!$C$6:$S$35,17,FALSE))</f>
        <v/>
      </c>
      <c r="AF60" s="1912" t="str">
        <f>IF(AF58="","",VLOOKUP(AF58,'シフト記号表（勤務時間帯） (6)'!$C$6:$S$35,17,FALSE))</f>
        <v/>
      </c>
      <c r="AG60" s="1885" t="str">
        <f>IF(AG58="","",VLOOKUP(AG58,'シフト記号表（勤務時間帯） (6)'!$C$6:$S$35,17,FALSE))</f>
        <v/>
      </c>
      <c r="AH60" s="1897" t="str">
        <f>IF(AH58="","",VLOOKUP(AH58,'シフト記号表（勤務時間帯） (6)'!$C$6:$S$35,17,FALSE))</f>
        <v/>
      </c>
      <c r="AI60" s="1897" t="str">
        <f>IF(AI58="","",VLOOKUP(AI58,'シフト記号表（勤務時間帯） (6)'!$C$6:$S$35,17,FALSE))</f>
        <v/>
      </c>
      <c r="AJ60" s="1897" t="str">
        <f>IF(AJ58="","",VLOOKUP(AJ58,'シフト記号表（勤務時間帯） (6)'!$C$6:$S$35,17,FALSE))</f>
        <v/>
      </c>
      <c r="AK60" s="1897" t="str">
        <f>IF(AK58="","",VLOOKUP(AK58,'シフト記号表（勤務時間帯） (6)'!$C$6:$S$35,17,FALSE))</f>
        <v/>
      </c>
      <c r="AL60" s="1897" t="str">
        <f>IF(AL58="","",VLOOKUP(AL58,'シフト記号表（勤務時間帯） (6)'!$C$6:$S$35,17,FALSE))</f>
        <v/>
      </c>
      <c r="AM60" s="1912" t="str">
        <f>IF(AM58="","",VLOOKUP(AM58,'シフト記号表（勤務時間帯） (6)'!$C$6:$S$35,17,FALSE))</f>
        <v/>
      </c>
      <c r="AN60" s="1885" t="str">
        <f>IF(AN58="","",VLOOKUP(AN58,'シフト記号表（勤務時間帯） (6)'!$C$6:$S$35,17,FALSE))</f>
        <v/>
      </c>
      <c r="AO60" s="1897" t="str">
        <f>IF(AO58="","",VLOOKUP(AO58,'シフト記号表（勤務時間帯） (6)'!$C$6:$S$35,17,FALSE))</f>
        <v/>
      </c>
      <c r="AP60" s="1897" t="str">
        <f>IF(AP58="","",VLOOKUP(AP58,'シフト記号表（勤務時間帯） (6)'!$C$6:$S$35,17,FALSE))</f>
        <v/>
      </c>
      <c r="AQ60" s="1897" t="str">
        <f>IF(AQ58="","",VLOOKUP(AQ58,'シフト記号表（勤務時間帯） (6)'!$C$6:$S$35,17,FALSE))</f>
        <v/>
      </c>
      <c r="AR60" s="1897" t="str">
        <f>IF(AR58="","",VLOOKUP(AR58,'シフト記号表（勤務時間帯） (6)'!$C$6:$S$35,17,FALSE))</f>
        <v/>
      </c>
      <c r="AS60" s="1897" t="str">
        <f>IF(AS58="","",VLOOKUP(AS58,'シフト記号表（勤務時間帯） (6)'!$C$6:$S$35,17,FALSE))</f>
        <v/>
      </c>
      <c r="AT60" s="1912" t="str">
        <f>IF(AT58="","",VLOOKUP(AT58,'シフト記号表（勤務時間帯） (6)'!$C$6:$S$35,17,FALSE))</f>
        <v/>
      </c>
      <c r="AU60" s="1885" t="str">
        <f>IF(AU58="","",VLOOKUP(AU58,'シフト記号表（勤務時間帯） (6)'!$C$6:$S$35,17,FALSE))</f>
        <v/>
      </c>
      <c r="AV60" s="1897" t="str">
        <f>IF(AV58="","",VLOOKUP(AV58,'シフト記号表（勤務時間帯） (6)'!$C$6:$S$35,17,FALSE))</f>
        <v/>
      </c>
      <c r="AW60" s="1897" t="str">
        <f>IF(AW58="","",VLOOKUP(AW58,'シフト記号表（勤務時間帯） (6)'!$C$6:$S$35,17,FALSE))</f>
        <v/>
      </c>
      <c r="AX60" s="2244">
        <f>IF($BB$3="４週",SUM(S60:AT60),IF($BB$3="暦月",SUM(S60:AW60),""))</f>
        <v>0</v>
      </c>
      <c r="AY60" s="2256"/>
      <c r="AZ60" s="2267">
        <f>IF($BB$3="４週",AX60/4,IF($BB$3="暦月",'療養通所介護（1枚版）'!AX60/('療養通所介護（1枚版）'!$BB$8/7),""))</f>
        <v>0</v>
      </c>
      <c r="BA60" s="2275"/>
      <c r="BB60" s="2288"/>
      <c r="BC60" s="2144"/>
      <c r="BD60" s="2144"/>
      <c r="BE60" s="2144"/>
      <c r="BF60" s="2153"/>
    </row>
    <row r="61" spans="2:58" s="2016" customFormat="1" ht="6" customHeight="1">
      <c r="B61" s="2063"/>
      <c r="C61" s="2076"/>
      <c r="D61" s="2076"/>
      <c r="E61" s="2076"/>
      <c r="F61" s="2096"/>
      <c r="G61" s="2096"/>
      <c r="H61" s="2116"/>
      <c r="I61" s="2116"/>
      <c r="J61" s="2116"/>
      <c r="K61" s="2116"/>
      <c r="L61" s="2096"/>
      <c r="M61" s="2096"/>
      <c r="N61" s="2096"/>
      <c r="O61" s="2096"/>
      <c r="P61" s="2159"/>
      <c r="Q61" s="2159"/>
      <c r="R61" s="2159"/>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c r="AO61" s="2116"/>
      <c r="AP61" s="2116"/>
      <c r="AQ61" s="2116"/>
      <c r="AR61" s="2116"/>
      <c r="AS61" s="2116"/>
      <c r="AT61" s="2116"/>
      <c r="AU61" s="2116"/>
      <c r="AV61" s="2116"/>
      <c r="AW61" s="2116"/>
      <c r="AX61" s="2246"/>
      <c r="AY61" s="2246"/>
      <c r="AZ61" s="2246"/>
      <c r="BA61" s="2246"/>
      <c r="BB61" s="2096"/>
      <c r="BC61" s="2096"/>
      <c r="BD61" s="2096"/>
      <c r="BE61" s="2096"/>
      <c r="BF61" s="2305"/>
    </row>
    <row r="62" spans="2:58" ht="20.100000000000001" customHeight="1">
      <c r="B62" s="2064"/>
      <c r="C62" s="2077"/>
      <c r="D62" s="2077"/>
      <c r="E62" s="2077"/>
      <c r="F62" s="2097"/>
      <c r="G62" s="2106" t="s">
        <v>792</v>
      </c>
      <c r="H62" s="2106"/>
      <c r="I62" s="2106"/>
      <c r="J62" s="2106"/>
      <c r="K62" s="2126"/>
      <c r="L62" s="2136"/>
      <c r="M62" s="2145" t="s">
        <v>910</v>
      </c>
      <c r="N62" s="2147"/>
      <c r="O62" s="2147"/>
      <c r="P62" s="2147"/>
      <c r="Q62" s="2147"/>
      <c r="R62" s="2172"/>
      <c r="S62" s="2507" t="str">
        <f t="shared" ref="S62:AX63" si="1">IF(SUMIF($F$22:$F$60,$M62,S$22:S$60)=0,"",SUMIF($F$22:$F$60,$M62,S$22:S$60))</f>
        <v/>
      </c>
      <c r="T62" s="2509" t="str">
        <f t="shared" si="1"/>
        <v/>
      </c>
      <c r="U62" s="2509" t="str">
        <f t="shared" si="1"/>
        <v/>
      </c>
      <c r="V62" s="2509" t="str">
        <f t="shared" si="1"/>
        <v/>
      </c>
      <c r="W62" s="2509" t="str">
        <f t="shared" si="1"/>
        <v/>
      </c>
      <c r="X62" s="2509" t="str">
        <f t="shared" si="1"/>
        <v/>
      </c>
      <c r="Y62" s="2511" t="str">
        <f t="shared" si="1"/>
        <v/>
      </c>
      <c r="Z62" s="2507" t="str">
        <f t="shared" si="1"/>
        <v/>
      </c>
      <c r="AA62" s="2509" t="str">
        <f t="shared" si="1"/>
        <v/>
      </c>
      <c r="AB62" s="2509" t="str">
        <f t="shared" si="1"/>
        <v/>
      </c>
      <c r="AC62" s="2509" t="str">
        <f t="shared" si="1"/>
        <v/>
      </c>
      <c r="AD62" s="2509" t="str">
        <f t="shared" si="1"/>
        <v/>
      </c>
      <c r="AE62" s="2509" t="str">
        <f t="shared" si="1"/>
        <v/>
      </c>
      <c r="AF62" s="2511" t="str">
        <f t="shared" si="1"/>
        <v/>
      </c>
      <c r="AG62" s="2507" t="str">
        <f t="shared" si="1"/>
        <v/>
      </c>
      <c r="AH62" s="2509" t="str">
        <f t="shared" si="1"/>
        <v/>
      </c>
      <c r="AI62" s="2509" t="str">
        <f t="shared" si="1"/>
        <v/>
      </c>
      <c r="AJ62" s="2509" t="str">
        <f t="shared" si="1"/>
        <v/>
      </c>
      <c r="AK62" s="2509" t="str">
        <f t="shared" si="1"/>
        <v/>
      </c>
      <c r="AL62" s="2509" t="str">
        <f t="shared" si="1"/>
        <v/>
      </c>
      <c r="AM62" s="2511" t="str">
        <f t="shared" si="1"/>
        <v/>
      </c>
      <c r="AN62" s="2507" t="str">
        <f t="shared" si="1"/>
        <v/>
      </c>
      <c r="AO62" s="2509" t="str">
        <f t="shared" si="1"/>
        <v/>
      </c>
      <c r="AP62" s="2509" t="str">
        <f t="shared" si="1"/>
        <v/>
      </c>
      <c r="AQ62" s="2509" t="str">
        <f t="shared" si="1"/>
        <v/>
      </c>
      <c r="AR62" s="2509" t="str">
        <f t="shared" si="1"/>
        <v/>
      </c>
      <c r="AS62" s="2509" t="str">
        <f t="shared" si="1"/>
        <v/>
      </c>
      <c r="AT62" s="2511" t="str">
        <f t="shared" si="1"/>
        <v/>
      </c>
      <c r="AU62" s="2507" t="str">
        <f t="shared" si="1"/>
        <v/>
      </c>
      <c r="AV62" s="2509" t="str">
        <f t="shared" si="1"/>
        <v/>
      </c>
      <c r="AW62" s="2509" t="str">
        <f t="shared" si="1"/>
        <v/>
      </c>
      <c r="AX62" s="2513" t="str">
        <f t="shared" si="1"/>
        <v/>
      </c>
      <c r="AY62" s="2514"/>
      <c r="AZ62" s="2515" t="str">
        <f>IF(AX62="","",IF($BB$3="４週",AX62/4,IF($BB$3="暦月",AX62/($BB$8/7),"")))</f>
        <v/>
      </c>
      <c r="BA62" s="2516"/>
      <c r="BB62" s="2289"/>
      <c r="BC62" s="2296"/>
      <c r="BD62" s="2296"/>
      <c r="BE62" s="2296"/>
      <c r="BF62" s="2306"/>
    </row>
    <row r="63" spans="2:58" ht="20.25" customHeight="1">
      <c r="B63" s="2066"/>
      <c r="C63" s="2079"/>
      <c r="D63" s="2079"/>
      <c r="E63" s="2079"/>
      <c r="F63" s="2098"/>
      <c r="G63" s="2108"/>
      <c r="H63" s="2108"/>
      <c r="I63" s="2108"/>
      <c r="J63" s="2108"/>
      <c r="K63" s="2128"/>
      <c r="L63" s="2137"/>
      <c r="M63" s="2146" t="s">
        <v>962</v>
      </c>
      <c r="N63" s="2148"/>
      <c r="O63" s="2148"/>
      <c r="P63" s="2148"/>
      <c r="Q63" s="2148"/>
      <c r="R63" s="2173"/>
      <c r="S63" s="2182" t="str">
        <f t="shared" si="1"/>
        <v/>
      </c>
      <c r="T63" s="2191" t="str">
        <f t="shared" si="1"/>
        <v/>
      </c>
      <c r="U63" s="2191" t="str">
        <f t="shared" si="1"/>
        <v/>
      </c>
      <c r="V63" s="2191" t="str">
        <f t="shared" si="1"/>
        <v/>
      </c>
      <c r="W63" s="2191" t="str">
        <f t="shared" si="1"/>
        <v/>
      </c>
      <c r="X63" s="2191" t="str">
        <f t="shared" si="1"/>
        <v/>
      </c>
      <c r="Y63" s="2198" t="str">
        <f t="shared" si="1"/>
        <v/>
      </c>
      <c r="Z63" s="2182" t="str">
        <f t="shared" si="1"/>
        <v/>
      </c>
      <c r="AA63" s="2191" t="str">
        <f t="shared" si="1"/>
        <v/>
      </c>
      <c r="AB63" s="2191" t="str">
        <f t="shared" si="1"/>
        <v/>
      </c>
      <c r="AC63" s="2191" t="str">
        <f t="shared" si="1"/>
        <v/>
      </c>
      <c r="AD63" s="2191" t="str">
        <f t="shared" si="1"/>
        <v/>
      </c>
      <c r="AE63" s="2191" t="str">
        <f t="shared" si="1"/>
        <v/>
      </c>
      <c r="AF63" s="2198" t="str">
        <f t="shared" si="1"/>
        <v/>
      </c>
      <c r="AG63" s="2182" t="str">
        <f t="shared" si="1"/>
        <v/>
      </c>
      <c r="AH63" s="2191" t="str">
        <f t="shared" si="1"/>
        <v/>
      </c>
      <c r="AI63" s="2191" t="str">
        <f t="shared" si="1"/>
        <v/>
      </c>
      <c r="AJ63" s="2191" t="str">
        <f t="shared" si="1"/>
        <v/>
      </c>
      <c r="AK63" s="2191" t="str">
        <f t="shared" si="1"/>
        <v/>
      </c>
      <c r="AL63" s="2191" t="str">
        <f t="shared" si="1"/>
        <v/>
      </c>
      <c r="AM63" s="2198" t="str">
        <f t="shared" si="1"/>
        <v/>
      </c>
      <c r="AN63" s="2182" t="str">
        <f t="shared" si="1"/>
        <v/>
      </c>
      <c r="AO63" s="2191" t="str">
        <f t="shared" si="1"/>
        <v/>
      </c>
      <c r="AP63" s="2191" t="str">
        <f t="shared" si="1"/>
        <v/>
      </c>
      <c r="AQ63" s="2191" t="str">
        <f t="shared" si="1"/>
        <v/>
      </c>
      <c r="AR63" s="2191" t="str">
        <f t="shared" si="1"/>
        <v/>
      </c>
      <c r="AS63" s="2191" t="str">
        <f t="shared" si="1"/>
        <v/>
      </c>
      <c r="AT63" s="2198" t="str">
        <f t="shared" si="1"/>
        <v/>
      </c>
      <c r="AU63" s="2182" t="str">
        <f t="shared" si="1"/>
        <v/>
      </c>
      <c r="AV63" s="2191" t="str">
        <f t="shared" si="1"/>
        <v/>
      </c>
      <c r="AW63" s="2191" t="str">
        <f t="shared" si="1"/>
        <v/>
      </c>
      <c r="AX63" s="2247" t="str">
        <f t="shared" si="1"/>
        <v/>
      </c>
      <c r="AY63" s="2258"/>
      <c r="AZ63" s="2269" t="str">
        <f>IF(AX63="","",IF($BB$3="４週",AX63/4,IF($BB$3="暦月",AX63/($BB$8/7),"")))</f>
        <v/>
      </c>
      <c r="BA63" s="2277"/>
      <c r="BB63" s="2290"/>
      <c r="BC63" s="2297"/>
      <c r="BD63" s="2297"/>
      <c r="BE63" s="2297"/>
      <c r="BF63" s="2307"/>
    </row>
    <row r="64" spans="2:58" ht="20.25" customHeight="1">
      <c r="B64" s="2320"/>
      <c r="C64" s="2098"/>
      <c r="D64" s="2098"/>
      <c r="E64" s="2098"/>
      <c r="F64" s="2098"/>
      <c r="G64" s="2343" t="s">
        <v>958</v>
      </c>
      <c r="H64" s="2343"/>
      <c r="I64" s="2343"/>
      <c r="J64" s="2343"/>
      <c r="K64" s="2343"/>
      <c r="L64" s="2343"/>
      <c r="M64" s="2343"/>
      <c r="N64" s="2343"/>
      <c r="O64" s="2343"/>
      <c r="P64" s="2343"/>
      <c r="Q64" s="2343"/>
      <c r="R64" s="2384"/>
      <c r="S64" s="2183"/>
      <c r="T64" s="2192"/>
      <c r="U64" s="2192"/>
      <c r="V64" s="2192"/>
      <c r="W64" s="2192"/>
      <c r="X64" s="2192"/>
      <c r="Y64" s="2199"/>
      <c r="Z64" s="2183"/>
      <c r="AA64" s="2192"/>
      <c r="AB64" s="2192"/>
      <c r="AC64" s="2192"/>
      <c r="AD64" s="2192"/>
      <c r="AE64" s="2192"/>
      <c r="AF64" s="2199"/>
      <c r="AG64" s="2183"/>
      <c r="AH64" s="2192"/>
      <c r="AI64" s="2192"/>
      <c r="AJ64" s="2192"/>
      <c r="AK64" s="2192"/>
      <c r="AL64" s="2192"/>
      <c r="AM64" s="2199"/>
      <c r="AN64" s="2183"/>
      <c r="AO64" s="2192"/>
      <c r="AP64" s="2192"/>
      <c r="AQ64" s="2192"/>
      <c r="AR64" s="2192"/>
      <c r="AS64" s="2192"/>
      <c r="AT64" s="2199"/>
      <c r="AU64" s="2183"/>
      <c r="AV64" s="2192"/>
      <c r="AW64" s="2199"/>
      <c r="AX64" s="2422"/>
      <c r="AY64" s="2432"/>
      <c r="AZ64" s="2432"/>
      <c r="BA64" s="2450"/>
      <c r="BB64" s="2290"/>
      <c r="BC64" s="2297"/>
      <c r="BD64" s="2297"/>
      <c r="BE64" s="2297"/>
      <c r="BF64" s="2307"/>
    </row>
    <row r="65" spans="1:73" ht="20.25" customHeight="1">
      <c r="B65" s="2505"/>
      <c r="C65" s="2329"/>
      <c r="D65" s="2506" t="s">
        <v>1221</v>
      </c>
      <c r="E65" s="2344"/>
      <c r="F65" s="2344"/>
      <c r="G65" s="2344"/>
      <c r="H65" s="2344"/>
      <c r="I65" s="2344"/>
      <c r="J65" s="2344"/>
      <c r="K65" s="2344"/>
      <c r="L65" s="2344"/>
      <c r="M65" s="2344"/>
      <c r="N65" s="2344"/>
      <c r="O65" s="2344"/>
      <c r="P65" s="2344"/>
      <c r="Q65" s="2344"/>
      <c r="R65" s="2385"/>
      <c r="S65" s="2508" t="str">
        <f t="shared" ref="S65:AW65" si="2">IF(S64="","",S64/1.5)</f>
        <v/>
      </c>
      <c r="T65" s="2510" t="str">
        <f t="shared" si="2"/>
        <v/>
      </c>
      <c r="U65" s="2510" t="str">
        <f t="shared" si="2"/>
        <v/>
      </c>
      <c r="V65" s="2510" t="str">
        <f t="shared" si="2"/>
        <v/>
      </c>
      <c r="W65" s="2510" t="str">
        <f t="shared" si="2"/>
        <v/>
      </c>
      <c r="X65" s="2510" t="str">
        <f t="shared" si="2"/>
        <v/>
      </c>
      <c r="Y65" s="2512" t="str">
        <f t="shared" si="2"/>
        <v/>
      </c>
      <c r="Z65" s="2508" t="str">
        <f t="shared" si="2"/>
        <v/>
      </c>
      <c r="AA65" s="2510" t="str">
        <f t="shared" si="2"/>
        <v/>
      </c>
      <c r="AB65" s="2510" t="str">
        <f t="shared" si="2"/>
        <v/>
      </c>
      <c r="AC65" s="2510" t="str">
        <f t="shared" si="2"/>
        <v/>
      </c>
      <c r="AD65" s="2510" t="str">
        <f t="shared" si="2"/>
        <v/>
      </c>
      <c r="AE65" s="2510" t="str">
        <f t="shared" si="2"/>
        <v/>
      </c>
      <c r="AF65" s="2512" t="str">
        <f t="shared" si="2"/>
        <v/>
      </c>
      <c r="AG65" s="2508" t="str">
        <f t="shared" si="2"/>
        <v/>
      </c>
      <c r="AH65" s="2510" t="str">
        <f t="shared" si="2"/>
        <v/>
      </c>
      <c r="AI65" s="2510" t="str">
        <f t="shared" si="2"/>
        <v/>
      </c>
      <c r="AJ65" s="2510" t="str">
        <f t="shared" si="2"/>
        <v/>
      </c>
      <c r="AK65" s="2510" t="str">
        <f t="shared" si="2"/>
        <v/>
      </c>
      <c r="AL65" s="2510" t="str">
        <f t="shared" si="2"/>
        <v/>
      </c>
      <c r="AM65" s="2512" t="str">
        <f t="shared" si="2"/>
        <v/>
      </c>
      <c r="AN65" s="2508" t="str">
        <f t="shared" si="2"/>
        <v/>
      </c>
      <c r="AO65" s="2510" t="str">
        <f t="shared" si="2"/>
        <v/>
      </c>
      <c r="AP65" s="2510" t="str">
        <f t="shared" si="2"/>
        <v/>
      </c>
      <c r="AQ65" s="2510" t="str">
        <f t="shared" si="2"/>
        <v/>
      </c>
      <c r="AR65" s="2510" t="str">
        <f t="shared" si="2"/>
        <v/>
      </c>
      <c r="AS65" s="2510" t="str">
        <f t="shared" si="2"/>
        <v/>
      </c>
      <c r="AT65" s="2512" t="str">
        <f t="shared" si="2"/>
        <v/>
      </c>
      <c r="AU65" s="2508" t="str">
        <f t="shared" si="2"/>
        <v/>
      </c>
      <c r="AV65" s="2510" t="str">
        <f t="shared" si="2"/>
        <v/>
      </c>
      <c r="AW65" s="2512" t="str">
        <f t="shared" si="2"/>
        <v/>
      </c>
      <c r="AX65" s="2424"/>
      <c r="AY65" s="2434"/>
      <c r="AZ65" s="2434"/>
      <c r="BA65" s="2452"/>
      <c r="BB65" s="2291"/>
      <c r="BC65" s="2298"/>
      <c r="BD65" s="2298"/>
      <c r="BE65" s="2298"/>
      <c r="BF65" s="2308"/>
    </row>
    <row r="66" spans="1:73" ht="13.5" customHeight="1">
      <c r="C66" s="2084"/>
      <c r="D66" s="2084"/>
      <c r="E66" s="2084"/>
      <c r="F66" s="2084"/>
      <c r="G66" s="2111"/>
      <c r="H66" s="2118"/>
      <c r="AF66" s="1760"/>
    </row>
    <row r="67" spans="1:73" ht="11.4" customHeight="1">
      <c r="H67" s="2119"/>
      <c r="I67" s="2119"/>
      <c r="J67" s="2119"/>
      <c r="K67" s="2119"/>
      <c r="L67" s="2119"/>
      <c r="M67" s="2119"/>
      <c r="N67" s="2119"/>
      <c r="O67" s="2119"/>
      <c r="P67" s="2119"/>
      <c r="Q67" s="2119"/>
      <c r="R67" s="2119"/>
      <c r="S67" s="2119"/>
      <c r="T67" s="2119"/>
      <c r="U67" s="2119"/>
      <c r="V67" s="2119"/>
      <c r="W67" s="2119"/>
      <c r="X67" s="2119"/>
      <c r="Y67" s="2119"/>
      <c r="Z67" s="2119"/>
      <c r="AA67" s="2119"/>
      <c r="AB67" s="2119"/>
      <c r="AC67" s="2119"/>
      <c r="AD67" s="2119"/>
      <c r="AE67" s="2119"/>
      <c r="AF67" s="2119"/>
      <c r="AG67" s="2119"/>
      <c r="AH67" s="2119"/>
      <c r="AI67" s="2119"/>
      <c r="AJ67" s="2119"/>
      <c r="AK67" s="2119"/>
      <c r="AL67" s="2119"/>
      <c r="AM67" s="2119"/>
      <c r="AN67" s="2119"/>
      <c r="AO67" s="2119"/>
      <c r="AP67" s="2119"/>
      <c r="AQ67" s="2119"/>
      <c r="AR67" s="2119"/>
      <c r="AS67" s="2119"/>
      <c r="AT67" s="2119"/>
      <c r="AU67" s="2119"/>
      <c r="AV67" s="2119"/>
      <c r="AW67" s="2119"/>
      <c r="AX67" s="2119"/>
      <c r="AY67" s="2119"/>
      <c r="AZ67" s="2119"/>
      <c r="BA67" s="2119"/>
    </row>
    <row r="68" spans="1:73" ht="20.25" customHeight="1">
      <c r="A68" s="2055"/>
      <c r="B68" s="2055"/>
      <c r="G68" s="2055"/>
      <c r="H68" s="2055"/>
      <c r="I68" s="2055"/>
      <c r="J68" s="2055"/>
      <c r="K68" s="2055"/>
      <c r="L68" s="2055"/>
      <c r="M68" s="2055"/>
      <c r="N68" s="2055"/>
      <c r="O68" s="2055"/>
      <c r="P68" s="2055"/>
      <c r="Q68" s="2055"/>
      <c r="R68" s="2055"/>
      <c r="S68" s="2055"/>
      <c r="T68" s="2055"/>
      <c r="U68" s="2055"/>
      <c r="V68" s="2055"/>
      <c r="W68" s="2055"/>
      <c r="X68" s="2055"/>
      <c r="Y68" s="2055"/>
      <c r="Z68" s="2055"/>
      <c r="AA68" s="2055"/>
      <c r="AB68" s="2055"/>
      <c r="AC68" s="2055"/>
      <c r="AD68" s="2055"/>
      <c r="AE68" s="2055"/>
      <c r="AF68" s="2055"/>
      <c r="AG68" s="2055"/>
      <c r="AH68" s="2055"/>
      <c r="AI68" s="2055"/>
      <c r="AJ68" s="2055"/>
      <c r="AK68" s="2055"/>
      <c r="AL68" s="2055"/>
      <c r="AM68" s="2055"/>
      <c r="AN68" s="2055"/>
      <c r="AO68" s="2055"/>
      <c r="AP68" s="2055"/>
      <c r="AQ68" s="2055"/>
      <c r="AR68" s="2055"/>
      <c r="AS68" s="2055"/>
      <c r="AT68" s="2055"/>
      <c r="AU68" s="2055"/>
      <c r="AV68" s="2055"/>
      <c r="BN68" s="2300"/>
      <c r="BO68" s="1817"/>
      <c r="BP68" s="2300"/>
      <c r="BQ68" s="2300"/>
      <c r="BR68" s="2300"/>
      <c r="BS68" s="2309"/>
      <c r="BT68" s="2310"/>
      <c r="BU68" s="2310"/>
    </row>
    <row r="69" spans="1:73" ht="20.25" customHeight="1">
      <c r="C69" s="1761"/>
      <c r="D69" s="1761"/>
      <c r="E69" s="1761"/>
      <c r="F69" s="1761"/>
      <c r="G69" s="1761"/>
      <c r="H69" s="1760"/>
      <c r="I69" s="1760"/>
    </row>
    <row r="70" spans="1:73" ht="20.25" customHeight="1">
      <c r="C70" s="1761"/>
      <c r="D70" s="1761"/>
      <c r="E70" s="1761"/>
      <c r="F70" s="1761"/>
      <c r="G70" s="1761"/>
      <c r="H70" s="1760"/>
      <c r="I70" s="1760"/>
    </row>
    <row r="71" spans="1:73" ht="20.25" customHeight="1">
      <c r="C71" s="1760"/>
      <c r="D71" s="1760"/>
      <c r="E71" s="1760"/>
      <c r="F71" s="1760"/>
      <c r="G71" s="1760"/>
    </row>
    <row r="72" spans="1:73" ht="20.25" customHeight="1">
      <c r="C72" s="1760"/>
      <c r="D72" s="1760"/>
      <c r="E72" s="1760"/>
      <c r="F72" s="1760"/>
      <c r="G72" s="1760"/>
    </row>
    <row r="73" spans="1:73" ht="20.25" customHeight="1">
      <c r="C73" s="1760"/>
      <c r="D73" s="1760"/>
      <c r="E73" s="1760"/>
      <c r="F73" s="1760"/>
      <c r="G73" s="1760"/>
    </row>
    <row r="74" spans="1:73" ht="20.25" customHeight="1">
      <c r="C74" s="1760"/>
      <c r="D74" s="1760"/>
      <c r="E74" s="1760"/>
      <c r="F74" s="1760"/>
      <c r="G74" s="1760"/>
    </row>
  </sheetData>
  <mergeCells count="237">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G64:R64"/>
    <mergeCell ref="D65:R65"/>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3"/>
    <mergeCell ref="BB62:BF65"/>
    <mergeCell ref="AX64:BA65"/>
  </mergeCells>
  <phoneticPr fontId="6"/>
  <conditionalFormatting sqref="S24">
    <cfRule type="expression" dxfId="3391" priority="913">
      <formula>INDIRECT(ADDRESS(ROW(),COLUMN()))=TRUNC(INDIRECT(ADDRESS(ROW(),COLUMN())))</formula>
    </cfRule>
  </conditionalFormatting>
  <conditionalFormatting sqref="S23">
    <cfRule type="expression" dxfId="3390" priority="912">
      <formula>INDIRECT(ADDRESS(ROW(),COLUMN()))=TRUNC(INDIRECT(ADDRESS(ROW(),COLUMN())))</formula>
    </cfRule>
  </conditionalFormatting>
  <conditionalFormatting sqref="T24:Y24">
    <cfRule type="expression" dxfId="3389" priority="911">
      <formula>INDIRECT(ADDRESS(ROW(),COLUMN()))=TRUNC(INDIRECT(ADDRESS(ROW(),COLUMN())))</formula>
    </cfRule>
  </conditionalFormatting>
  <conditionalFormatting sqref="T23:Y23">
    <cfRule type="expression" dxfId="3388" priority="910">
      <formula>INDIRECT(ADDRESS(ROW(),COLUMN()))=TRUNC(INDIRECT(ADDRESS(ROW(),COLUMN())))</formula>
    </cfRule>
  </conditionalFormatting>
  <conditionalFormatting sqref="AX23:BA24">
    <cfRule type="expression" dxfId="3387" priority="893">
      <formula>INDIRECT(ADDRESS(ROW(),COLUMN()))=TRUNC(INDIRECT(ADDRESS(ROW(),COLUMN())))</formula>
    </cfRule>
  </conditionalFormatting>
  <conditionalFormatting sqref="BC14:BD14">
    <cfRule type="expression" dxfId="3386" priority="639">
      <formula>INDIRECT(ADDRESS(ROW(),COLUMN()))=TRUNC(INDIRECT(ADDRESS(ROW(),COLUMN())))</formula>
    </cfRule>
  </conditionalFormatting>
  <conditionalFormatting sqref="Z23">
    <cfRule type="expression" dxfId="3385" priority="637">
      <formula>INDIRECT(ADDRESS(ROW(),COLUMN()))=TRUNC(INDIRECT(ADDRESS(ROW(),COLUMN())))</formula>
    </cfRule>
  </conditionalFormatting>
  <conditionalFormatting sqref="AA23:AF23">
    <cfRule type="expression" dxfId="3384" priority="635">
      <formula>INDIRECT(ADDRESS(ROW(),COLUMN()))=TRUNC(INDIRECT(ADDRESS(ROW(),COLUMN())))</formula>
    </cfRule>
  </conditionalFormatting>
  <conditionalFormatting sqref="AG23">
    <cfRule type="expression" dxfId="3383" priority="633">
      <formula>INDIRECT(ADDRESS(ROW(),COLUMN()))=TRUNC(INDIRECT(ADDRESS(ROW(),COLUMN())))</formula>
    </cfRule>
  </conditionalFormatting>
  <conditionalFormatting sqref="AH23:AM23">
    <cfRule type="expression" dxfId="3382" priority="631">
      <formula>INDIRECT(ADDRESS(ROW(),COLUMN()))=TRUNC(INDIRECT(ADDRESS(ROW(),COLUMN())))</formula>
    </cfRule>
  </conditionalFormatting>
  <conditionalFormatting sqref="AN23">
    <cfRule type="expression" dxfId="3381" priority="629">
      <formula>INDIRECT(ADDRESS(ROW(),COLUMN()))=TRUNC(INDIRECT(ADDRESS(ROW(),COLUMN())))</formula>
    </cfRule>
  </conditionalFormatting>
  <conditionalFormatting sqref="AO23:AT23">
    <cfRule type="expression" dxfId="3380" priority="627">
      <formula>INDIRECT(ADDRESS(ROW(),COLUMN()))=TRUNC(INDIRECT(ADDRESS(ROW(),COLUMN())))</formula>
    </cfRule>
  </conditionalFormatting>
  <conditionalFormatting sqref="AU23">
    <cfRule type="expression" dxfId="3379" priority="625">
      <formula>INDIRECT(ADDRESS(ROW(),COLUMN()))=TRUNC(INDIRECT(ADDRESS(ROW(),COLUMN())))</formula>
    </cfRule>
  </conditionalFormatting>
  <conditionalFormatting sqref="AV23:AW23">
    <cfRule type="expression" dxfId="3378" priority="623">
      <formula>INDIRECT(ADDRESS(ROW(),COLUMN()))=TRUNC(INDIRECT(ADDRESS(ROW(),COLUMN())))</formula>
    </cfRule>
  </conditionalFormatting>
  <conditionalFormatting sqref="S26">
    <cfRule type="expression" dxfId="3377" priority="381">
      <formula>INDIRECT(ADDRESS(ROW(),COLUMN()))=TRUNC(INDIRECT(ADDRESS(ROW(),COLUMN())))</formula>
    </cfRule>
  </conditionalFormatting>
  <conditionalFormatting sqref="T26:Y26">
    <cfRule type="expression" dxfId="3376" priority="379">
      <formula>INDIRECT(ADDRESS(ROW(),COLUMN()))=TRUNC(INDIRECT(ADDRESS(ROW(),COLUMN())))</formula>
    </cfRule>
  </conditionalFormatting>
  <conditionalFormatting sqref="AX26:BA27">
    <cfRule type="expression" dxfId="3375" priority="378">
      <formula>INDIRECT(ADDRESS(ROW(),COLUMN()))=TRUNC(INDIRECT(ADDRESS(ROW(),COLUMN())))</formula>
    </cfRule>
  </conditionalFormatting>
  <conditionalFormatting sqref="AV41:AW41">
    <cfRule type="expression" dxfId="3374" priority="257">
      <formula>INDIRECT(ADDRESS(ROW(),COLUMN()))=TRUNC(INDIRECT(ADDRESS(ROW(),COLUMN())))</formula>
    </cfRule>
  </conditionalFormatting>
  <conditionalFormatting sqref="Z26">
    <cfRule type="expression" dxfId="3373" priority="376">
      <formula>INDIRECT(ADDRESS(ROW(),COLUMN()))=TRUNC(INDIRECT(ADDRESS(ROW(),COLUMN())))</formula>
    </cfRule>
  </conditionalFormatting>
  <conditionalFormatting sqref="S44">
    <cfRule type="expression" dxfId="3372" priority="255">
      <formula>INDIRECT(ADDRESS(ROW(),COLUMN()))=TRUNC(INDIRECT(ADDRESS(ROW(),COLUMN())))</formula>
    </cfRule>
  </conditionalFormatting>
  <conditionalFormatting sqref="AA26:AF26">
    <cfRule type="expression" dxfId="3371" priority="374">
      <formula>INDIRECT(ADDRESS(ROW(),COLUMN()))=TRUNC(INDIRECT(ADDRESS(ROW(),COLUMN())))</formula>
    </cfRule>
  </conditionalFormatting>
  <conditionalFormatting sqref="T44:Y44">
    <cfRule type="expression" dxfId="3370" priority="253">
      <formula>INDIRECT(ADDRESS(ROW(),COLUMN()))=TRUNC(INDIRECT(ADDRESS(ROW(),COLUMN())))</formula>
    </cfRule>
  </conditionalFormatting>
  <conditionalFormatting sqref="AG26">
    <cfRule type="expression" dxfId="3369" priority="372">
      <formula>INDIRECT(ADDRESS(ROW(),COLUMN()))=TRUNC(INDIRECT(ADDRESS(ROW(),COLUMN())))</formula>
    </cfRule>
  </conditionalFormatting>
  <conditionalFormatting sqref="AH26:AM26">
    <cfRule type="expression" dxfId="3368" priority="370">
      <formula>INDIRECT(ADDRESS(ROW(),COLUMN()))=TRUNC(INDIRECT(ADDRESS(ROW(),COLUMN())))</formula>
    </cfRule>
  </conditionalFormatting>
  <conditionalFormatting sqref="AN26">
    <cfRule type="expression" dxfId="3367" priority="368">
      <formula>INDIRECT(ADDRESS(ROW(),COLUMN()))=TRUNC(INDIRECT(ADDRESS(ROW(),COLUMN())))</formula>
    </cfRule>
  </conditionalFormatting>
  <conditionalFormatting sqref="AO26:AT26">
    <cfRule type="expression" dxfId="3366" priority="366">
      <formula>INDIRECT(ADDRESS(ROW(),COLUMN()))=TRUNC(INDIRECT(ADDRESS(ROW(),COLUMN())))</formula>
    </cfRule>
  </conditionalFormatting>
  <conditionalFormatting sqref="AU26">
    <cfRule type="expression" dxfId="3365" priority="364">
      <formula>INDIRECT(ADDRESS(ROW(),COLUMN()))=TRUNC(INDIRECT(ADDRESS(ROW(),COLUMN())))</formula>
    </cfRule>
  </conditionalFormatting>
  <conditionalFormatting sqref="AV26:AW26">
    <cfRule type="expression" dxfId="3364" priority="362">
      <formula>INDIRECT(ADDRESS(ROW(),COLUMN()))=TRUNC(INDIRECT(ADDRESS(ROW(),COLUMN())))</formula>
    </cfRule>
  </conditionalFormatting>
  <conditionalFormatting sqref="S29">
    <cfRule type="expression" dxfId="3363" priority="360">
      <formula>INDIRECT(ADDRESS(ROW(),COLUMN()))=TRUNC(INDIRECT(ADDRESS(ROW(),COLUMN())))</formula>
    </cfRule>
  </conditionalFormatting>
  <conditionalFormatting sqref="T29:Y29">
    <cfRule type="expression" dxfId="3362" priority="358">
      <formula>INDIRECT(ADDRESS(ROW(),COLUMN()))=TRUNC(INDIRECT(ADDRESS(ROW(),COLUMN())))</formula>
    </cfRule>
  </conditionalFormatting>
  <conditionalFormatting sqref="AX29:BA30">
    <cfRule type="expression" dxfId="3361" priority="357">
      <formula>INDIRECT(ADDRESS(ROW(),COLUMN()))=TRUNC(INDIRECT(ADDRESS(ROW(),COLUMN())))</formula>
    </cfRule>
  </conditionalFormatting>
  <conditionalFormatting sqref="AG44">
    <cfRule type="expression" dxfId="3360" priority="246">
      <formula>INDIRECT(ADDRESS(ROW(),COLUMN()))=TRUNC(INDIRECT(ADDRESS(ROW(),COLUMN())))</formula>
    </cfRule>
  </conditionalFormatting>
  <conditionalFormatting sqref="Z29">
    <cfRule type="expression" dxfId="3359" priority="355">
      <formula>INDIRECT(ADDRESS(ROW(),COLUMN()))=TRUNC(INDIRECT(ADDRESS(ROW(),COLUMN())))</formula>
    </cfRule>
  </conditionalFormatting>
  <conditionalFormatting sqref="AH44:AM44">
    <cfRule type="expression" dxfId="3358" priority="244">
      <formula>INDIRECT(ADDRESS(ROW(),COLUMN()))=TRUNC(INDIRECT(ADDRESS(ROW(),COLUMN())))</formula>
    </cfRule>
  </conditionalFormatting>
  <conditionalFormatting sqref="AA29:AF29">
    <cfRule type="expression" dxfId="3357" priority="353">
      <formula>INDIRECT(ADDRESS(ROW(),COLUMN()))=TRUNC(INDIRECT(ADDRESS(ROW(),COLUMN())))</formula>
    </cfRule>
  </conditionalFormatting>
  <conditionalFormatting sqref="AN44">
    <cfRule type="expression" dxfId="3356" priority="242">
      <formula>INDIRECT(ADDRESS(ROW(),COLUMN()))=TRUNC(INDIRECT(ADDRESS(ROW(),COLUMN())))</formula>
    </cfRule>
  </conditionalFormatting>
  <conditionalFormatting sqref="AG29">
    <cfRule type="expression" dxfId="3355" priority="351">
      <formula>INDIRECT(ADDRESS(ROW(),COLUMN()))=TRUNC(INDIRECT(ADDRESS(ROW(),COLUMN())))</formula>
    </cfRule>
  </conditionalFormatting>
  <conditionalFormatting sqref="AO44:AT44">
    <cfRule type="expression" dxfId="3354" priority="240">
      <formula>INDIRECT(ADDRESS(ROW(),COLUMN()))=TRUNC(INDIRECT(ADDRESS(ROW(),COLUMN())))</formula>
    </cfRule>
  </conditionalFormatting>
  <conditionalFormatting sqref="AH29:AM29">
    <cfRule type="expression" dxfId="3353" priority="349">
      <formula>INDIRECT(ADDRESS(ROW(),COLUMN()))=TRUNC(INDIRECT(ADDRESS(ROW(),COLUMN())))</formula>
    </cfRule>
  </conditionalFormatting>
  <conditionalFormatting sqref="AU44">
    <cfRule type="expression" dxfId="3352" priority="238">
      <formula>INDIRECT(ADDRESS(ROW(),COLUMN()))=TRUNC(INDIRECT(ADDRESS(ROW(),COLUMN())))</formula>
    </cfRule>
  </conditionalFormatting>
  <conditionalFormatting sqref="AN29">
    <cfRule type="expression" dxfId="3351" priority="347">
      <formula>INDIRECT(ADDRESS(ROW(),COLUMN()))=TRUNC(INDIRECT(ADDRESS(ROW(),COLUMN())))</formula>
    </cfRule>
  </conditionalFormatting>
  <conditionalFormatting sqref="AV44:AW44">
    <cfRule type="expression" dxfId="3350" priority="236">
      <formula>INDIRECT(ADDRESS(ROW(),COLUMN()))=TRUNC(INDIRECT(ADDRESS(ROW(),COLUMN())))</formula>
    </cfRule>
  </conditionalFormatting>
  <conditionalFormatting sqref="AO29:AT29">
    <cfRule type="expression" dxfId="3349" priority="345">
      <formula>INDIRECT(ADDRESS(ROW(),COLUMN()))=TRUNC(INDIRECT(ADDRESS(ROW(),COLUMN())))</formula>
    </cfRule>
  </conditionalFormatting>
  <conditionalFormatting sqref="S47">
    <cfRule type="expression" dxfId="3348" priority="234">
      <formula>INDIRECT(ADDRESS(ROW(),COLUMN()))=TRUNC(INDIRECT(ADDRESS(ROW(),COLUMN())))</formula>
    </cfRule>
  </conditionalFormatting>
  <conditionalFormatting sqref="AU29">
    <cfRule type="expression" dxfId="3347" priority="343">
      <formula>INDIRECT(ADDRESS(ROW(),COLUMN()))=TRUNC(INDIRECT(ADDRESS(ROW(),COLUMN())))</formula>
    </cfRule>
  </conditionalFormatting>
  <conditionalFormatting sqref="T47:Y47">
    <cfRule type="expression" dxfId="3346" priority="232">
      <formula>INDIRECT(ADDRESS(ROW(),COLUMN()))=TRUNC(INDIRECT(ADDRESS(ROW(),COLUMN())))</formula>
    </cfRule>
  </conditionalFormatting>
  <conditionalFormatting sqref="AV29:AW29">
    <cfRule type="expression" dxfId="3345" priority="341">
      <formula>INDIRECT(ADDRESS(ROW(),COLUMN()))=TRUNC(INDIRECT(ADDRESS(ROW(),COLUMN())))</formula>
    </cfRule>
  </conditionalFormatting>
  <conditionalFormatting sqref="S32">
    <cfRule type="expression" dxfId="3344" priority="339">
      <formula>INDIRECT(ADDRESS(ROW(),COLUMN()))=TRUNC(INDIRECT(ADDRESS(ROW(),COLUMN())))</formula>
    </cfRule>
  </conditionalFormatting>
  <conditionalFormatting sqref="T32:Y32">
    <cfRule type="expression" dxfId="3343" priority="337">
      <formula>INDIRECT(ADDRESS(ROW(),COLUMN()))=TRUNC(INDIRECT(ADDRESS(ROW(),COLUMN())))</formula>
    </cfRule>
  </conditionalFormatting>
  <conditionalFormatting sqref="AX32:BA33">
    <cfRule type="expression" dxfId="3342" priority="336">
      <formula>INDIRECT(ADDRESS(ROW(),COLUMN()))=TRUNC(INDIRECT(ADDRESS(ROW(),COLUMN())))</formula>
    </cfRule>
  </conditionalFormatting>
  <conditionalFormatting sqref="Z32">
    <cfRule type="expression" dxfId="3341" priority="334">
      <formula>INDIRECT(ADDRESS(ROW(),COLUMN()))=TRUNC(INDIRECT(ADDRESS(ROW(),COLUMN())))</formula>
    </cfRule>
  </conditionalFormatting>
  <conditionalFormatting sqref="AA32:AF32">
    <cfRule type="expression" dxfId="3340" priority="332">
      <formula>INDIRECT(ADDRESS(ROW(),COLUMN()))=TRUNC(INDIRECT(ADDRESS(ROW(),COLUMN())))</formula>
    </cfRule>
  </conditionalFormatting>
  <conditionalFormatting sqref="AX47:BA48">
    <cfRule type="expression" dxfId="3339" priority="231">
      <formula>INDIRECT(ADDRESS(ROW(),COLUMN()))=TRUNC(INDIRECT(ADDRESS(ROW(),COLUMN())))</formula>
    </cfRule>
  </conditionalFormatting>
  <conditionalFormatting sqref="AG32">
    <cfRule type="expression" dxfId="3338" priority="330">
      <formula>INDIRECT(ADDRESS(ROW(),COLUMN()))=TRUNC(INDIRECT(ADDRESS(ROW(),COLUMN())))</formula>
    </cfRule>
  </conditionalFormatting>
  <conditionalFormatting sqref="Z47">
    <cfRule type="expression" dxfId="3337" priority="229">
      <formula>INDIRECT(ADDRESS(ROW(),COLUMN()))=TRUNC(INDIRECT(ADDRESS(ROW(),COLUMN())))</formula>
    </cfRule>
  </conditionalFormatting>
  <conditionalFormatting sqref="AH32:AM32">
    <cfRule type="expression" dxfId="3336" priority="328">
      <formula>INDIRECT(ADDRESS(ROW(),COLUMN()))=TRUNC(INDIRECT(ADDRESS(ROW(),COLUMN())))</formula>
    </cfRule>
  </conditionalFormatting>
  <conditionalFormatting sqref="AA47:AF47">
    <cfRule type="expression" dxfId="3335" priority="227">
      <formula>INDIRECT(ADDRESS(ROW(),COLUMN()))=TRUNC(INDIRECT(ADDRESS(ROW(),COLUMN())))</formula>
    </cfRule>
  </conditionalFormatting>
  <conditionalFormatting sqref="AN32">
    <cfRule type="expression" dxfId="3334" priority="326">
      <formula>INDIRECT(ADDRESS(ROW(),COLUMN()))=TRUNC(INDIRECT(ADDRESS(ROW(),COLUMN())))</formula>
    </cfRule>
  </conditionalFormatting>
  <conditionalFormatting sqref="AG47">
    <cfRule type="expression" dxfId="3333" priority="225">
      <formula>INDIRECT(ADDRESS(ROW(),COLUMN()))=TRUNC(INDIRECT(ADDRESS(ROW(),COLUMN())))</formula>
    </cfRule>
  </conditionalFormatting>
  <conditionalFormatting sqref="AO32:AT32">
    <cfRule type="expression" dxfId="3332" priority="324">
      <formula>INDIRECT(ADDRESS(ROW(),COLUMN()))=TRUNC(INDIRECT(ADDRESS(ROW(),COLUMN())))</formula>
    </cfRule>
  </conditionalFormatting>
  <conditionalFormatting sqref="AH47:AM47">
    <cfRule type="expression" dxfId="3331" priority="223">
      <formula>INDIRECT(ADDRESS(ROW(),COLUMN()))=TRUNC(INDIRECT(ADDRESS(ROW(),COLUMN())))</formula>
    </cfRule>
  </conditionalFormatting>
  <conditionalFormatting sqref="AU32">
    <cfRule type="expression" dxfId="3330" priority="322">
      <formula>INDIRECT(ADDRESS(ROW(),COLUMN()))=TRUNC(INDIRECT(ADDRESS(ROW(),COLUMN())))</formula>
    </cfRule>
  </conditionalFormatting>
  <conditionalFormatting sqref="AN47">
    <cfRule type="expression" dxfId="3329" priority="221">
      <formula>INDIRECT(ADDRESS(ROW(),COLUMN()))=TRUNC(INDIRECT(ADDRESS(ROW(),COLUMN())))</formula>
    </cfRule>
  </conditionalFormatting>
  <conditionalFormatting sqref="AV32:AW32">
    <cfRule type="expression" dxfId="3328" priority="320">
      <formula>INDIRECT(ADDRESS(ROW(),COLUMN()))=TRUNC(INDIRECT(ADDRESS(ROW(),COLUMN())))</formula>
    </cfRule>
  </conditionalFormatting>
  <conditionalFormatting sqref="S35">
    <cfRule type="expression" dxfId="3327" priority="318">
      <formula>INDIRECT(ADDRESS(ROW(),COLUMN()))=TRUNC(INDIRECT(ADDRESS(ROW(),COLUMN())))</formula>
    </cfRule>
  </conditionalFormatting>
  <conditionalFormatting sqref="T35:Y35">
    <cfRule type="expression" dxfId="3326" priority="316">
      <formula>INDIRECT(ADDRESS(ROW(),COLUMN()))=TRUNC(INDIRECT(ADDRESS(ROW(),COLUMN())))</formula>
    </cfRule>
  </conditionalFormatting>
  <conditionalFormatting sqref="AX35:BA36">
    <cfRule type="expression" dxfId="3325" priority="315">
      <formula>INDIRECT(ADDRESS(ROW(),COLUMN()))=TRUNC(INDIRECT(ADDRESS(ROW(),COLUMN())))</formula>
    </cfRule>
  </conditionalFormatting>
  <conditionalFormatting sqref="Z35">
    <cfRule type="expression" dxfId="3324" priority="313">
      <formula>INDIRECT(ADDRESS(ROW(),COLUMN()))=TRUNC(INDIRECT(ADDRESS(ROW(),COLUMN())))</formula>
    </cfRule>
  </conditionalFormatting>
  <conditionalFormatting sqref="AA35:AF35">
    <cfRule type="expression" dxfId="3323" priority="311">
      <formula>INDIRECT(ADDRESS(ROW(),COLUMN()))=TRUNC(INDIRECT(ADDRESS(ROW(),COLUMN())))</formula>
    </cfRule>
  </conditionalFormatting>
  <conditionalFormatting sqref="AG35">
    <cfRule type="expression" dxfId="3322" priority="309">
      <formula>INDIRECT(ADDRESS(ROW(),COLUMN()))=TRUNC(INDIRECT(ADDRESS(ROW(),COLUMN())))</formula>
    </cfRule>
  </conditionalFormatting>
  <conditionalFormatting sqref="AH35:AM35">
    <cfRule type="expression" dxfId="3321" priority="307">
      <formula>INDIRECT(ADDRESS(ROW(),COLUMN()))=TRUNC(INDIRECT(ADDRESS(ROW(),COLUMN())))</formula>
    </cfRule>
  </conditionalFormatting>
  <conditionalFormatting sqref="AN35">
    <cfRule type="expression" dxfId="3320" priority="305">
      <formula>INDIRECT(ADDRESS(ROW(),COLUMN()))=TRUNC(INDIRECT(ADDRESS(ROW(),COLUMN())))</formula>
    </cfRule>
  </conditionalFormatting>
  <conditionalFormatting sqref="AO35:AT35">
    <cfRule type="expression" dxfId="3319" priority="303">
      <formula>INDIRECT(ADDRESS(ROW(),COLUMN()))=TRUNC(INDIRECT(ADDRESS(ROW(),COLUMN())))</formula>
    </cfRule>
  </conditionalFormatting>
  <conditionalFormatting sqref="AU35">
    <cfRule type="expression" dxfId="3318" priority="301">
      <formula>INDIRECT(ADDRESS(ROW(),COLUMN()))=TRUNC(INDIRECT(ADDRESS(ROW(),COLUMN())))</formula>
    </cfRule>
  </conditionalFormatting>
  <conditionalFormatting sqref="AX50:BA51">
    <cfRule type="expression" dxfId="3317" priority="210">
      <formula>INDIRECT(ADDRESS(ROW(),COLUMN()))=TRUNC(INDIRECT(ADDRESS(ROW(),COLUMN())))</formula>
    </cfRule>
  </conditionalFormatting>
  <conditionalFormatting sqref="AV35:AW35">
    <cfRule type="expression" dxfId="3316" priority="299">
      <formula>INDIRECT(ADDRESS(ROW(),COLUMN()))=TRUNC(INDIRECT(ADDRESS(ROW(),COLUMN())))</formula>
    </cfRule>
  </conditionalFormatting>
  <conditionalFormatting sqref="S38">
    <cfRule type="expression" dxfId="3315" priority="297">
      <formula>INDIRECT(ADDRESS(ROW(),COLUMN()))=TRUNC(INDIRECT(ADDRESS(ROW(),COLUMN())))</formula>
    </cfRule>
  </conditionalFormatting>
  <conditionalFormatting sqref="T38:Y38">
    <cfRule type="expression" dxfId="3314" priority="295">
      <formula>INDIRECT(ADDRESS(ROW(),COLUMN()))=TRUNC(INDIRECT(ADDRESS(ROW(),COLUMN())))</formula>
    </cfRule>
  </conditionalFormatting>
  <conditionalFormatting sqref="AX38:BA39">
    <cfRule type="expression" dxfId="3313" priority="294">
      <formula>INDIRECT(ADDRESS(ROW(),COLUMN()))=TRUNC(INDIRECT(ADDRESS(ROW(),COLUMN())))</formula>
    </cfRule>
  </conditionalFormatting>
  <conditionalFormatting sqref="S50">
    <cfRule type="expression" dxfId="3312" priority="213">
      <formula>INDIRECT(ADDRESS(ROW(),COLUMN()))=TRUNC(INDIRECT(ADDRESS(ROW(),COLUMN())))</formula>
    </cfRule>
  </conditionalFormatting>
  <conditionalFormatting sqref="Z38">
    <cfRule type="expression" dxfId="3311" priority="292">
      <formula>INDIRECT(ADDRESS(ROW(),COLUMN()))=TRUNC(INDIRECT(ADDRESS(ROW(),COLUMN())))</formula>
    </cfRule>
  </conditionalFormatting>
  <conditionalFormatting sqref="T50:Y50">
    <cfRule type="expression" dxfId="3310" priority="211">
      <formula>INDIRECT(ADDRESS(ROW(),COLUMN()))=TRUNC(INDIRECT(ADDRESS(ROW(),COLUMN())))</formula>
    </cfRule>
  </conditionalFormatting>
  <conditionalFormatting sqref="AA38:AF38">
    <cfRule type="expression" dxfId="3309" priority="290">
      <formula>INDIRECT(ADDRESS(ROW(),COLUMN()))=TRUNC(INDIRECT(ADDRESS(ROW(),COLUMN())))</formula>
    </cfRule>
  </conditionalFormatting>
  <conditionalFormatting sqref="AG38">
    <cfRule type="expression" dxfId="3308" priority="288">
      <formula>INDIRECT(ADDRESS(ROW(),COLUMN()))=TRUNC(INDIRECT(ADDRESS(ROW(),COLUMN())))</formula>
    </cfRule>
  </conditionalFormatting>
  <conditionalFormatting sqref="AH38:AM38">
    <cfRule type="expression" dxfId="3307" priority="286">
      <formula>INDIRECT(ADDRESS(ROW(),COLUMN()))=TRUNC(INDIRECT(ADDRESS(ROW(),COLUMN())))</formula>
    </cfRule>
  </conditionalFormatting>
  <conditionalFormatting sqref="AN38">
    <cfRule type="expression" dxfId="3306" priority="284">
      <formula>INDIRECT(ADDRESS(ROW(),COLUMN()))=TRUNC(INDIRECT(ADDRESS(ROW(),COLUMN())))</formula>
    </cfRule>
  </conditionalFormatting>
  <conditionalFormatting sqref="AO38:AT38">
    <cfRule type="expression" dxfId="3305" priority="282">
      <formula>INDIRECT(ADDRESS(ROW(),COLUMN()))=TRUNC(INDIRECT(ADDRESS(ROW(),COLUMN())))</formula>
    </cfRule>
  </conditionalFormatting>
  <conditionalFormatting sqref="AU38">
    <cfRule type="expression" dxfId="3304" priority="280">
      <formula>INDIRECT(ADDRESS(ROW(),COLUMN()))=TRUNC(INDIRECT(ADDRESS(ROW(),COLUMN())))</formula>
    </cfRule>
  </conditionalFormatting>
  <conditionalFormatting sqref="AV38:AW38">
    <cfRule type="expression" dxfId="3303" priority="278">
      <formula>INDIRECT(ADDRESS(ROW(),COLUMN()))=TRUNC(INDIRECT(ADDRESS(ROW(),COLUMN())))</formula>
    </cfRule>
  </conditionalFormatting>
  <conditionalFormatting sqref="S41">
    <cfRule type="expression" dxfId="3302" priority="276">
      <formula>INDIRECT(ADDRESS(ROW(),COLUMN()))=TRUNC(INDIRECT(ADDRESS(ROW(),COLUMN())))</formula>
    </cfRule>
  </conditionalFormatting>
  <conditionalFormatting sqref="T41:Y41">
    <cfRule type="expression" dxfId="3301" priority="274">
      <formula>INDIRECT(ADDRESS(ROW(),COLUMN()))=TRUNC(INDIRECT(ADDRESS(ROW(),COLUMN())))</formula>
    </cfRule>
  </conditionalFormatting>
  <conditionalFormatting sqref="AX41:BA42">
    <cfRule type="expression" dxfId="3300" priority="273">
      <formula>INDIRECT(ADDRESS(ROW(),COLUMN()))=TRUNC(INDIRECT(ADDRESS(ROW(),COLUMN())))</formula>
    </cfRule>
  </conditionalFormatting>
  <conditionalFormatting sqref="AH50:AM50">
    <cfRule type="expression" dxfId="3299" priority="202">
      <formula>INDIRECT(ADDRESS(ROW(),COLUMN()))=TRUNC(INDIRECT(ADDRESS(ROW(),COLUMN())))</formula>
    </cfRule>
  </conditionalFormatting>
  <conditionalFormatting sqref="Z41">
    <cfRule type="expression" dxfId="3298" priority="271">
      <formula>INDIRECT(ADDRESS(ROW(),COLUMN()))=TRUNC(INDIRECT(ADDRESS(ROW(),COLUMN())))</formula>
    </cfRule>
  </conditionalFormatting>
  <conditionalFormatting sqref="AN50">
    <cfRule type="expression" dxfId="3297" priority="200">
      <formula>INDIRECT(ADDRESS(ROW(),COLUMN()))=TRUNC(INDIRECT(ADDRESS(ROW(),COLUMN())))</formula>
    </cfRule>
  </conditionalFormatting>
  <conditionalFormatting sqref="AA41:AF41">
    <cfRule type="expression" dxfId="3296" priority="269">
      <formula>INDIRECT(ADDRESS(ROW(),COLUMN()))=TRUNC(INDIRECT(ADDRESS(ROW(),COLUMN())))</formula>
    </cfRule>
  </conditionalFormatting>
  <conditionalFormatting sqref="AO50:AT50">
    <cfRule type="expression" dxfId="3295" priority="198">
      <formula>INDIRECT(ADDRESS(ROW(),COLUMN()))=TRUNC(INDIRECT(ADDRESS(ROW(),COLUMN())))</formula>
    </cfRule>
  </conditionalFormatting>
  <conditionalFormatting sqref="AG41">
    <cfRule type="expression" dxfId="3294" priority="267">
      <formula>INDIRECT(ADDRESS(ROW(),COLUMN()))=TRUNC(INDIRECT(ADDRESS(ROW(),COLUMN())))</formula>
    </cfRule>
  </conditionalFormatting>
  <conditionalFormatting sqref="AU50">
    <cfRule type="expression" dxfId="3293" priority="196">
      <formula>INDIRECT(ADDRESS(ROW(),COLUMN()))=TRUNC(INDIRECT(ADDRESS(ROW(),COLUMN())))</formula>
    </cfRule>
  </conditionalFormatting>
  <conditionalFormatting sqref="AH41:AM41">
    <cfRule type="expression" dxfId="3292" priority="265">
      <formula>INDIRECT(ADDRESS(ROW(),COLUMN()))=TRUNC(INDIRECT(ADDRESS(ROW(),COLUMN())))</formula>
    </cfRule>
  </conditionalFormatting>
  <conditionalFormatting sqref="AV50:AW50">
    <cfRule type="expression" dxfId="3291" priority="194">
      <formula>INDIRECT(ADDRESS(ROW(),COLUMN()))=TRUNC(INDIRECT(ADDRESS(ROW(),COLUMN())))</formula>
    </cfRule>
  </conditionalFormatting>
  <conditionalFormatting sqref="AN41">
    <cfRule type="expression" dxfId="3290" priority="263">
      <formula>INDIRECT(ADDRESS(ROW(),COLUMN()))=TRUNC(INDIRECT(ADDRESS(ROW(),COLUMN())))</formula>
    </cfRule>
  </conditionalFormatting>
  <conditionalFormatting sqref="S53">
    <cfRule type="expression" dxfId="3289" priority="192">
      <formula>INDIRECT(ADDRESS(ROW(),COLUMN()))=TRUNC(INDIRECT(ADDRESS(ROW(),COLUMN())))</formula>
    </cfRule>
  </conditionalFormatting>
  <conditionalFormatting sqref="AO41:AT41">
    <cfRule type="expression" dxfId="3288" priority="261">
      <formula>INDIRECT(ADDRESS(ROW(),COLUMN()))=TRUNC(INDIRECT(ADDRESS(ROW(),COLUMN())))</formula>
    </cfRule>
  </conditionalFormatting>
  <conditionalFormatting sqref="T53:Y53">
    <cfRule type="expression" dxfId="3287" priority="190">
      <formula>INDIRECT(ADDRESS(ROW(),COLUMN()))=TRUNC(INDIRECT(ADDRESS(ROW(),COLUMN())))</formula>
    </cfRule>
  </conditionalFormatting>
  <conditionalFormatting sqref="AU41">
    <cfRule type="expression" dxfId="3286" priority="259">
      <formula>INDIRECT(ADDRESS(ROW(),COLUMN()))=TRUNC(INDIRECT(ADDRESS(ROW(),COLUMN())))</formula>
    </cfRule>
  </conditionalFormatting>
  <conditionalFormatting sqref="AX44:BA45">
    <cfRule type="expression" dxfId="3285" priority="252">
      <formula>INDIRECT(ADDRESS(ROW(),COLUMN()))=TRUNC(INDIRECT(ADDRESS(ROW(),COLUMN())))</formula>
    </cfRule>
  </conditionalFormatting>
  <conditionalFormatting sqref="Z44">
    <cfRule type="expression" dxfId="3284" priority="250">
      <formula>INDIRECT(ADDRESS(ROW(),COLUMN()))=TRUNC(INDIRECT(ADDRESS(ROW(),COLUMN())))</formula>
    </cfRule>
  </conditionalFormatting>
  <conditionalFormatting sqref="AX53:BA54">
    <cfRule type="expression" dxfId="3283" priority="189">
      <formula>INDIRECT(ADDRESS(ROW(),COLUMN()))=TRUNC(INDIRECT(ADDRESS(ROW(),COLUMN())))</formula>
    </cfRule>
  </conditionalFormatting>
  <conditionalFormatting sqref="AA44:AF44">
    <cfRule type="expression" dxfId="3282" priority="248">
      <formula>INDIRECT(ADDRESS(ROW(),COLUMN()))=TRUNC(INDIRECT(ADDRESS(ROW(),COLUMN())))</formula>
    </cfRule>
  </conditionalFormatting>
  <conditionalFormatting sqref="Z53">
    <cfRule type="expression" dxfId="3281" priority="187">
      <formula>INDIRECT(ADDRESS(ROW(),COLUMN()))=TRUNC(INDIRECT(ADDRESS(ROW(),COLUMN())))</formula>
    </cfRule>
  </conditionalFormatting>
  <conditionalFormatting sqref="AA53:AF53">
    <cfRule type="expression" dxfId="3280" priority="185">
      <formula>INDIRECT(ADDRESS(ROW(),COLUMN()))=TRUNC(INDIRECT(ADDRESS(ROW(),COLUMN())))</formula>
    </cfRule>
  </conditionalFormatting>
  <conditionalFormatting sqref="AG53">
    <cfRule type="expression" dxfId="3279" priority="183">
      <formula>INDIRECT(ADDRESS(ROW(),COLUMN()))=TRUNC(INDIRECT(ADDRESS(ROW(),COLUMN())))</formula>
    </cfRule>
  </conditionalFormatting>
  <conditionalFormatting sqref="AH53:AM53">
    <cfRule type="expression" dxfId="3278" priority="181">
      <formula>INDIRECT(ADDRESS(ROW(),COLUMN()))=TRUNC(INDIRECT(ADDRESS(ROW(),COLUMN())))</formula>
    </cfRule>
  </conditionalFormatting>
  <conditionalFormatting sqref="AN53">
    <cfRule type="expression" dxfId="3277" priority="179">
      <formula>INDIRECT(ADDRESS(ROW(),COLUMN()))=TRUNC(INDIRECT(ADDRESS(ROW(),COLUMN())))</formula>
    </cfRule>
  </conditionalFormatting>
  <conditionalFormatting sqref="AO53:AT53">
    <cfRule type="expression" dxfId="3276" priority="177">
      <formula>INDIRECT(ADDRESS(ROW(),COLUMN()))=TRUNC(INDIRECT(ADDRESS(ROW(),COLUMN())))</formula>
    </cfRule>
  </conditionalFormatting>
  <conditionalFormatting sqref="AO47:AT47">
    <cfRule type="expression" dxfId="3275" priority="219">
      <formula>INDIRECT(ADDRESS(ROW(),COLUMN()))=TRUNC(INDIRECT(ADDRESS(ROW(),COLUMN())))</formula>
    </cfRule>
  </conditionalFormatting>
  <conditionalFormatting sqref="AX56:BA57">
    <cfRule type="expression" dxfId="3274" priority="168">
      <formula>INDIRECT(ADDRESS(ROW(),COLUMN()))=TRUNC(INDIRECT(ADDRESS(ROW(),COLUMN())))</formula>
    </cfRule>
  </conditionalFormatting>
  <conditionalFormatting sqref="AU47">
    <cfRule type="expression" dxfId="3273" priority="217">
      <formula>INDIRECT(ADDRESS(ROW(),COLUMN()))=TRUNC(INDIRECT(ADDRESS(ROW(),COLUMN())))</formula>
    </cfRule>
  </conditionalFormatting>
  <conditionalFormatting sqref="Z56">
    <cfRule type="expression" dxfId="3272" priority="166">
      <formula>INDIRECT(ADDRESS(ROW(),COLUMN()))=TRUNC(INDIRECT(ADDRESS(ROW(),COLUMN())))</formula>
    </cfRule>
  </conditionalFormatting>
  <conditionalFormatting sqref="AV47:AW47">
    <cfRule type="expression" dxfId="3271" priority="215">
      <formula>INDIRECT(ADDRESS(ROW(),COLUMN()))=TRUNC(INDIRECT(ADDRESS(ROW(),COLUMN())))</formula>
    </cfRule>
  </conditionalFormatting>
  <conditionalFormatting sqref="T56:Y56">
    <cfRule type="expression" dxfId="3270" priority="169">
      <formula>INDIRECT(ADDRESS(ROW(),COLUMN()))=TRUNC(INDIRECT(ADDRESS(ROW(),COLUMN())))</formula>
    </cfRule>
  </conditionalFormatting>
  <conditionalFormatting sqref="Z50">
    <cfRule type="expression" dxfId="3269" priority="208">
      <formula>INDIRECT(ADDRESS(ROW(),COLUMN()))=TRUNC(INDIRECT(ADDRESS(ROW(),COLUMN())))</formula>
    </cfRule>
  </conditionalFormatting>
  <conditionalFormatting sqref="AA50:AF50">
    <cfRule type="expression" dxfId="3268" priority="206">
      <formula>INDIRECT(ADDRESS(ROW(),COLUMN()))=TRUNC(INDIRECT(ADDRESS(ROW(),COLUMN())))</formula>
    </cfRule>
  </conditionalFormatting>
  <conditionalFormatting sqref="AG50">
    <cfRule type="expression" dxfId="3267" priority="204">
      <formula>INDIRECT(ADDRESS(ROW(),COLUMN()))=TRUNC(INDIRECT(ADDRESS(ROW(),COLUMN())))</formula>
    </cfRule>
  </conditionalFormatting>
  <conditionalFormatting sqref="AN56">
    <cfRule type="expression" dxfId="3266" priority="158">
      <formula>INDIRECT(ADDRESS(ROW(),COLUMN()))=TRUNC(INDIRECT(ADDRESS(ROW(),COLUMN())))</formula>
    </cfRule>
  </conditionalFormatting>
  <conditionalFormatting sqref="AO56:AT56">
    <cfRule type="expression" dxfId="3265" priority="156">
      <formula>INDIRECT(ADDRESS(ROW(),COLUMN()))=TRUNC(INDIRECT(ADDRESS(ROW(),COLUMN())))</formula>
    </cfRule>
  </conditionalFormatting>
  <conditionalFormatting sqref="AU56">
    <cfRule type="expression" dxfId="3264" priority="154">
      <formula>INDIRECT(ADDRESS(ROW(),COLUMN()))=TRUNC(INDIRECT(ADDRESS(ROW(),COLUMN())))</formula>
    </cfRule>
  </conditionalFormatting>
  <conditionalFormatting sqref="AV56:AW56">
    <cfRule type="expression" dxfId="3263" priority="152">
      <formula>INDIRECT(ADDRESS(ROW(),COLUMN()))=TRUNC(INDIRECT(ADDRESS(ROW(),COLUMN())))</formula>
    </cfRule>
  </conditionalFormatting>
  <conditionalFormatting sqref="S59">
    <cfRule type="expression" dxfId="3262" priority="150">
      <formula>INDIRECT(ADDRESS(ROW(),COLUMN()))=TRUNC(INDIRECT(ADDRESS(ROW(),COLUMN())))</formula>
    </cfRule>
  </conditionalFormatting>
  <conditionalFormatting sqref="T59:Y59">
    <cfRule type="expression" dxfId="3261" priority="148">
      <formula>INDIRECT(ADDRESS(ROW(),COLUMN()))=TRUNC(INDIRECT(ADDRESS(ROW(),COLUMN())))</formula>
    </cfRule>
  </conditionalFormatting>
  <conditionalFormatting sqref="AU53">
    <cfRule type="expression" dxfId="3260" priority="175">
      <formula>INDIRECT(ADDRESS(ROW(),COLUMN()))=TRUNC(INDIRECT(ADDRESS(ROW(),COLUMN())))</formula>
    </cfRule>
  </conditionalFormatting>
  <conditionalFormatting sqref="AV53:AW53">
    <cfRule type="expression" dxfId="3259" priority="173">
      <formula>INDIRECT(ADDRESS(ROW(),COLUMN()))=TRUNC(INDIRECT(ADDRESS(ROW(),COLUMN())))</formula>
    </cfRule>
  </conditionalFormatting>
  <conditionalFormatting sqref="S56">
    <cfRule type="expression" dxfId="3258" priority="171">
      <formula>INDIRECT(ADDRESS(ROW(),COLUMN()))=TRUNC(INDIRECT(ADDRESS(ROW(),COLUMN())))</formula>
    </cfRule>
  </conditionalFormatting>
  <conditionalFormatting sqref="AX59:BA60">
    <cfRule type="expression" dxfId="3257" priority="147">
      <formula>INDIRECT(ADDRESS(ROW(),COLUMN()))=TRUNC(INDIRECT(ADDRESS(ROW(),COLUMN())))</formula>
    </cfRule>
  </conditionalFormatting>
  <conditionalFormatting sqref="Z59">
    <cfRule type="expression" dxfId="3256" priority="145">
      <formula>INDIRECT(ADDRESS(ROW(),COLUMN()))=TRUNC(INDIRECT(ADDRESS(ROW(),COLUMN())))</formula>
    </cfRule>
  </conditionalFormatting>
  <conditionalFormatting sqref="AA56:AF56">
    <cfRule type="expression" dxfId="3255" priority="164">
      <formula>INDIRECT(ADDRESS(ROW(),COLUMN()))=TRUNC(INDIRECT(ADDRESS(ROW(),COLUMN())))</formula>
    </cfRule>
  </conditionalFormatting>
  <conditionalFormatting sqref="AA59:AF59">
    <cfRule type="expression" dxfId="3254" priority="143">
      <formula>INDIRECT(ADDRESS(ROW(),COLUMN()))=TRUNC(INDIRECT(ADDRESS(ROW(),COLUMN())))</formula>
    </cfRule>
  </conditionalFormatting>
  <conditionalFormatting sqref="AG56">
    <cfRule type="expression" dxfId="3253" priority="162">
      <formula>INDIRECT(ADDRESS(ROW(),COLUMN()))=TRUNC(INDIRECT(ADDRESS(ROW(),COLUMN())))</formula>
    </cfRule>
  </conditionalFormatting>
  <conditionalFormatting sqref="AG59">
    <cfRule type="expression" dxfId="3252" priority="141">
      <formula>INDIRECT(ADDRESS(ROW(),COLUMN()))=TRUNC(INDIRECT(ADDRESS(ROW(),COLUMN())))</formula>
    </cfRule>
  </conditionalFormatting>
  <conditionalFormatting sqref="AH56:AM56">
    <cfRule type="expression" dxfId="3251" priority="160">
      <formula>INDIRECT(ADDRESS(ROW(),COLUMN()))=TRUNC(INDIRECT(ADDRESS(ROW(),COLUMN())))</formula>
    </cfRule>
  </conditionalFormatting>
  <conditionalFormatting sqref="AH59:AM59">
    <cfRule type="expression" dxfId="3250" priority="139">
      <formula>INDIRECT(ADDRESS(ROW(),COLUMN()))=TRUNC(INDIRECT(ADDRESS(ROW(),COLUMN())))</formula>
    </cfRule>
  </conditionalFormatting>
  <conditionalFormatting sqref="AN59">
    <cfRule type="expression" dxfId="3249" priority="137">
      <formula>INDIRECT(ADDRESS(ROW(),COLUMN()))=TRUNC(INDIRECT(ADDRESS(ROW(),COLUMN())))</formula>
    </cfRule>
  </conditionalFormatting>
  <conditionalFormatting sqref="AO59:AT59">
    <cfRule type="expression" dxfId="3248" priority="135">
      <formula>INDIRECT(ADDRESS(ROW(),COLUMN()))=TRUNC(INDIRECT(ADDRESS(ROW(),COLUMN())))</formula>
    </cfRule>
  </conditionalFormatting>
  <conditionalFormatting sqref="AU59">
    <cfRule type="expression" dxfId="3247" priority="133">
      <formula>INDIRECT(ADDRESS(ROW(),COLUMN()))=TRUNC(INDIRECT(ADDRESS(ROW(),COLUMN())))</formula>
    </cfRule>
  </conditionalFormatting>
  <conditionalFormatting sqref="Z24">
    <cfRule type="expression" dxfId="3246" priority="128">
      <formula>INDIRECT(ADDRESS(ROW(),COLUMN()))=TRUNC(INDIRECT(ADDRESS(ROW(),COLUMN())))</formula>
    </cfRule>
  </conditionalFormatting>
  <conditionalFormatting sqref="AG24">
    <cfRule type="expression" dxfId="3245" priority="126">
      <formula>INDIRECT(ADDRESS(ROW(),COLUMN()))=TRUNC(INDIRECT(ADDRESS(ROW(),COLUMN())))</formula>
    </cfRule>
  </conditionalFormatting>
  <conditionalFormatting sqref="AN24">
    <cfRule type="expression" dxfId="3244" priority="124">
      <formula>INDIRECT(ADDRESS(ROW(),COLUMN()))=TRUNC(INDIRECT(ADDRESS(ROW(),COLUMN())))</formula>
    </cfRule>
  </conditionalFormatting>
  <conditionalFormatting sqref="AU24">
    <cfRule type="expression" dxfId="3243" priority="122">
      <formula>INDIRECT(ADDRESS(ROW(),COLUMN()))=TRUNC(INDIRECT(ADDRESS(ROW(),COLUMN())))</formula>
    </cfRule>
  </conditionalFormatting>
  <conditionalFormatting sqref="AV59:AW59">
    <cfRule type="expression" dxfId="3242" priority="131">
      <formula>INDIRECT(ADDRESS(ROW(),COLUMN()))=TRUNC(INDIRECT(ADDRESS(ROW(),COLUMN())))</formula>
    </cfRule>
  </conditionalFormatting>
  <conditionalFormatting sqref="S62:BA65">
    <cfRule type="expression" dxfId="3241" priority="129">
      <formula>INDIRECT(ADDRESS(ROW(),COLUMN()))=TRUNC(INDIRECT(ADDRESS(ROW(),COLUMN())))</formula>
    </cfRule>
  </conditionalFormatting>
  <conditionalFormatting sqref="AA24:AF24">
    <cfRule type="expression" dxfId="3240" priority="127">
      <formula>INDIRECT(ADDRESS(ROW(),COLUMN()))=TRUNC(INDIRECT(ADDRESS(ROW(),COLUMN())))</formula>
    </cfRule>
  </conditionalFormatting>
  <conditionalFormatting sqref="AH24:AM24">
    <cfRule type="expression" dxfId="3239" priority="125">
      <formula>INDIRECT(ADDRESS(ROW(),COLUMN()))=TRUNC(INDIRECT(ADDRESS(ROW(),COLUMN())))</formula>
    </cfRule>
  </conditionalFormatting>
  <conditionalFormatting sqref="AO24:AT24">
    <cfRule type="expression" dxfId="3238" priority="123">
      <formula>INDIRECT(ADDRESS(ROW(),COLUMN()))=TRUNC(INDIRECT(ADDRESS(ROW(),COLUMN())))</formula>
    </cfRule>
  </conditionalFormatting>
  <conditionalFormatting sqref="AV24:AW24">
    <cfRule type="expression" dxfId="3237" priority="121">
      <formula>INDIRECT(ADDRESS(ROW(),COLUMN()))=TRUNC(INDIRECT(ADDRESS(ROW(),COLUMN())))</formula>
    </cfRule>
  </conditionalFormatting>
  <conditionalFormatting sqref="S27">
    <cfRule type="expression" dxfId="3236" priority="120">
      <formula>INDIRECT(ADDRESS(ROW(),COLUMN()))=TRUNC(INDIRECT(ADDRESS(ROW(),COLUMN())))</formula>
    </cfRule>
  </conditionalFormatting>
  <conditionalFormatting sqref="T27:Y27">
    <cfRule type="expression" dxfId="3235" priority="119">
      <formula>INDIRECT(ADDRESS(ROW(),COLUMN()))=TRUNC(INDIRECT(ADDRESS(ROW(),COLUMN())))</formula>
    </cfRule>
  </conditionalFormatting>
  <conditionalFormatting sqref="Z27">
    <cfRule type="expression" dxfId="3234" priority="118">
      <formula>INDIRECT(ADDRESS(ROW(),COLUMN()))=TRUNC(INDIRECT(ADDRESS(ROW(),COLUMN())))</formula>
    </cfRule>
  </conditionalFormatting>
  <conditionalFormatting sqref="AA27:AF27">
    <cfRule type="expression" dxfId="3233" priority="117">
      <formula>INDIRECT(ADDRESS(ROW(),COLUMN()))=TRUNC(INDIRECT(ADDRESS(ROW(),COLUMN())))</formula>
    </cfRule>
  </conditionalFormatting>
  <conditionalFormatting sqref="AG27">
    <cfRule type="expression" dxfId="3232" priority="116">
      <formula>INDIRECT(ADDRESS(ROW(),COLUMN()))=TRUNC(INDIRECT(ADDRESS(ROW(),COLUMN())))</formula>
    </cfRule>
  </conditionalFormatting>
  <conditionalFormatting sqref="AH27:AM27">
    <cfRule type="expression" dxfId="3231" priority="115">
      <formula>INDIRECT(ADDRESS(ROW(),COLUMN()))=TRUNC(INDIRECT(ADDRESS(ROW(),COLUMN())))</formula>
    </cfRule>
  </conditionalFormatting>
  <conditionalFormatting sqref="AN27">
    <cfRule type="expression" dxfId="3230" priority="114">
      <formula>INDIRECT(ADDRESS(ROW(),COLUMN()))=TRUNC(INDIRECT(ADDRESS(ROW(),COLUMN())))</formula>
    </cfRule>
  </conditionalFormatting>
  <conditionalFormatting sqref="AO27:AT27">
    <cfRule type="expression" dxfId="3229" priority="113">
      <formula>INDIRECT(ADDRESS(ROW(),COLUMN()))=TRUNC(INDIRECT(ADDRESS(ROW(),COLUMN())))</formula>
    </cfRule>
  </conditionalFormatting>
  <conditionalFormatting sqref="AU27">
    <cfRule type="expression" dxfId="3228" priority="112">
      <formula>INDIRECT(ADDRESS(ROW(),COLUMN()))=TRUNC(INDIRECT(ADDRESS(ROW(),COLUMN())))</formula>
    </cfRule>
  </conditionalFormatting>
  <conditionalFormatting sqref="AV27:AW27">
    <cfRule type="expression" dxfId="3227" priority="111">
      <formula>INDIRECT(ADDRESS(ROW(),COLUMN()))=TRUNC(INDIRECT(ADDRESS(ROW(),COLUMN())))</formula>
    </cfRule>
  </conditionalFormatting>
  <conditionalFormatting sqref="S30">
    <cfRule type="expression" dxfId="3226" priority="110">
      <formula>INDIRECT(ADDRESS(ROW(),COLUMN()))=TRUNC(INDIRECT(ADDRESS(ROW(),COLUMN())))</formula>
    </cfRule>
  </conditionalFormatting>
  <conditionalFormatting sqref="T30:Y30">
    <cfRule type="expression" dxfId="3225" priority="109">
      <formula>INDIRECT(ADDRESS(ROW(),COLUMN()))=TRUNC(INDIRECT(ADDRESS(ROW(),COLUMN())))</formula>
    </cfRule>
  </conditionalFormatting>
  <conditionalFormatting sqref="Z30">
    <cfRule type="expression" dxfId="3224" priority="108">
      <formula>INDIRECT(ADDRESS(ROW(),COLUMN()))=TRUNC(INDIRECT(ADDRESS(ROW(),COLUMN())))</formula>
    </cfRule>
  </conditionalFormatting>
  <conditionalFormatting sqref="AA30:AF30">
    <cfRule type="expression" dxfId="3223" priority="107">
      <formula>INDIRECT(ADDRESS(ROW(),COLUMN()))=TRUNC(INDIRECT(ADDRESS(ROW(),COLUMN())))</formula>
    </cfRule>
  </conditionalFormatting>
  <conditionalFormatting sqref="AG30">
    <cfRule type="expression" dxfId="3222" priority="106">
      <formula>INDIRECT(ADDRESS(ROW(),COLUMN()))=TRUNC(INDIRECT(ADDRESS(ROW(),COLUMN())))</formula>
    </cfRule>
  </conditionalFormatting>
  <conditionalFormatting sqref="AH30:AM30">
    <cfRule type="expression" dxfId="3221" priority="105">
      <formula>INDIRECT(ADDRESS(ROW(),COLUMN()))=TRUNC(INDIRECT(ADDRESS(ROW(),COLUMN())))</formula>
    </cfRule>
  </conditionalFormatting>
  <conditionalFormatting sqref="AN30">
    <cfRule type="expression" dxfId="3220" priority="104">
      <formula>INDIRECT(ADDRESS(ROW(),COLUMN()))=TRUNC(INDIRECT(ADDRESS(ROW(),COLUMN())))</formula>
    </cfRule>
  </conditionalFormatting>
  <conditionalFormatting sqref="AO30:AT30">
    <cfRule type="expression" dxfId="3219" priority="103">
      <formula>INDIRECT(ADDRESS(ROW(),COLUMN()))=TRUNC(INDIRECT(ADDRESS(ROW(),COLUMN())))</formula>
    </cfRule>
  </conditionalFormatting>
  <conditionalFormatting sqref="AU30">
    <cfRule type="expression" dxfId="3218" priority="102">
      <formula>INDIRECT(ADDRESS(ROW(),COLUMN()))=TRUNC(INDIRECT(ADDRESS(ROW(),COLUMN())))</formula>
    </cfRule>
  </conditionalFormatting>
  <conditionalFormatting sqref="AV30:AW30">
    <cfRule type="expression" dxfId="3217" priority="101">
      <formula>INDIRECT(ADDRESS(ROW(),COLUMN()))=TRUNC(INDIRECT(ADDRESS(ROW(),COLUMN())))</formula>
    </cfRule>
  </conditionalFormatting>
  <conditionalFormatting sqref="S33">
    <cfRule type="expression" dxfId="3216" priority="100">
      <formula>INDIRECT(ADDRESS(ROW(),COLUMN()))=TRUNC(INDIRECT(ADDRESS(ROW(),COLUMN())))</formula>
    </cfRule>
  </conditionalFormatting>
  <conditionalFormatting sqref="T33:Y33">
    <cfRule type="expression" dxfId="3215" priority="99">
      <formula>INDIRECT(ADDRESS(ROW(),COLUMN()))=TRUNC(INDIRECT(ADDRESS(ROW(),COLUMN())))</formula>
    </cfRule>
  </conditionalFormatting>
  <conditionalFormatting sqref="Z33">
    <cfRule type="expression" dxfId="3214" priority="98">
      <formula>INDIRECT(ADDRESS(ROW(),COLUMN()))=TRUNC(INDIRECT(ADDRESS(ROW(),COLUMN())))</formula>
    </cfRule>
  </conditionalFormatting>
  <conditionalFormatting sqref="AA33:AF33">
    <cfRule type="expression" dxfId="3213" priority="97">
      <formula>INDIRECT(ADDRESS(ROW(),COLUMN()))=TRUNC(INDIRECT(ADDRESS(ROW(),COLUMN())))</formula>
    </cfRule>
  </conditionalFormatting>
  <conditionalFormatting sqref="AG33">
    <cfRule type="expression" dxfId="3212" priority="96">
      <formula>INDIRECT(ADDRESS(ROW(),COLUMN()))=TRUNC(INDIRECT(ADDRESS(ROW(),COLUMN())))</formula>
    </cfRule>
  </conditionalFormatting>
  <conditionalFormatting sqref="AH33:AM33">
    <cfRule type="expression" dxfId="3211" priority="95">
      <formula>INDIRECT(ADDRESS(ROW(),COLUMN()))=TRUNC(INDIRECT(ADDRESS(ROW(),COLUMN())))</formula>
    </cfRule>
  </conditionalFormatting>
  <conditionalFormatting sqref="AN33">
    <cfRule type="expression" dxfId="3210" priority="94">
      <formula>INDIRECT(ADDRESS(ROW(),COLUMN()))=TRUNC(INDIRECT(ADDRESS(ROW(),COLUMN())))</formula>
    </cfRule>
  </conditionalFormatting>
  <conditionalFormatting sqref="AO33:AT33">
    <cfRule type="expression" dxfId="3209" priority="93">
      <formula>INDIRECT(ADDRESS(ROW(),COLUMN()))=TRUNC(INDIRECT(ADDRESS(ROW(),COLUMN())))</formula>
    </cfRule>
  </conditionalFormatting>
  <conditionalFormatting sqref="AU33">
    <cfRule type="expression" dxfId="3208" priority="92">
      <formula>INDIRECT(ADDRESS(ROW(),COLUMN()))=TRUNC(INDIRECT(ADDRESS(ROW(),COLUMN())))</formula>
    </cfRule>
  </conditionalFormatting>
  <conditionalFormatting sqref="AV33:AW33">
    <cfRule type="expression" dxfId="3207" priority="91">
      <formula>INDIRECT(ADDRESS(ROW(),COLUMN()))=TRUNC(INDIRECT(ADDRESS(ROW(),COLUMN())))</formula>
    </cfRule>
  </conditionalFormatting>
  <conditionalFormatting sqref="S36">
    <cfRule type="expression" dxfId="3206" priority="90">
      <formula>INDIRECT(ADDRESS(ROW(),COLUMN()))=TRUNC(INDIRECT(ADDRESS(ROW(),COLUMN())))</formula>
    </cfRule>
  </conditionalFormatting>
  <conditionalFormatting sqref="T36:Y36">
    <cfRule type="expression" dxfId="3205" priority="89">
      <formula>INDIRECT(ADDRESS(ROW(),COLUMN()))=TRUNC(INDIRECT(ADDRESS(ROW(),COLUMN())))</formula>
    </cfRule>
  </conditionalFormatting>
  <conditionalFormatting sqref="Z36">
    <cfRule type="expression" dxfId="3204" priority="88">
      <formula>INDIRECT(ADDRESS(ROW(),COLUMN()))=TRUNC(INDIRECT(ADDRESS(ROW(),COLUMN())))</formula>
    </cfRule>
  </conditionalFormatting>
  <conditionalFormatting sqref="AA36:AF36">
    <cfRule type="expression" dxfId="3203" priority="87">
      <formula>INDIRECT(ADDRESS(ROW(),COLUMN()))=TRUNC(INDIRECT(ADDRESS(ROW(),COLUMN())))</formula>
    </cfRule>
  </conditionalFormatting>
  <conditionalFormatting sqref="AG36">
    <cfRule type="expression" dxfId="3202" priority="86">
      <formula>INDIRECT(ADDRESS(ROW(),COLUMN()))=TRUNC(INDIRECT(ADDRESS(ROW(),COLUMN())))</formula>
    </cfRule>
  </conditionalFormatting>
  <conditionalFormatting sqref="AH36:AM36">
    <cfRule type="expression" dxfId="3201" priority="85">
      <formula>INDIRECT(ADDRESS(ROW(),COLUMN()))=TRUNC(INDIRECT(ADDRESS(ROW(),COLUMN())))</formula>
    </cfRule>
  </conditionalFormatting>
  <conditionalFormatting sqref="AN36">
    <cfRule type="expression" dxfId="3200" priority="84">
      <formula>INDIRECT(ADDRESS(ROW(),COLUMN()))=TRUNC(INDIRECT(ADDRESS(ROW(),COLUMN())))</formula>
    </cfRule>
  </conditionalFormatting>
  <conditionalFormatting sqref="AO36:AT36">
    <cfRule type="expression" dxfId="3199" priority="83">
      <formula>INDIRECT(ADDRESS(ROW(),COLUMN()))=TRUNC(INDIRECT(ADDRESS(ROW(),COLUMN())))</formula>
    </cfRule>
  </conditionalFormatting>
  <conditionalFormatting sqref="AU36">
    <cfRule type="expression" dxfId="3198" priority="82">
      <formula>INDIRECT(ADDRESS(ROW(),COLUMN()))=TRUNC(INDIRECT(ADDRESS(ROW(),COLUMN())))</formula>
    </cfRule>
  </conditionalFormatting>
  <conditionalFormatting sqref="AV36:AW36">
    <cfRule type="expression" dxfId="3197" priority="81">
      <formula>INDIRECT(ADDRESS(ROW(),COLUMN()))=TRUNC(INDIRECT(ADDRESS(ROW(),COLUMN())))</formula>
    </cfRule>
  </conditionalFormatting>
  <conditionalFormatting sqref="S39">
    <cfRule type="expression" dxfId="3196" priority="80">
      <formula>INDIRECT(ADDRESS(ROW(),COLUMN()))=TRUNC(INDIRECT(ADDRESS(ROW(),COLUMN())))</formula>
    </cfRule>
  </conditionalFormatting>
  <conditionalFormatting sqref="T39:Y39">
    <cfRule type="expression" dxfId="3195" priority="79">
      <formula>INDIRECT(ADDRESS(ROW(),COLUMN()))=TRUNC(INDIRECT(ADDRESS(ROW(),COLUMN())))</formula>
    </cfRule>
  </conditionalFormatting>
  <conditionalFormatting sqref="Z39">
    <cfRule type="expression" dxfId="3194" priority="78">
      <formula>INDIRECT(ADDRESS(ROW(),COLUMN()))=TRUNC(INDIRECT(ADDRESS(ROW(),COLUMN())))</formula>
    </cfRule>
  </conditionalFormatting>
  <conditionalFormatting sqref="AA39:AF39">
    <cfRule type="expression" dxfId="3193" priority="77">
      <formula>INDIRECT(ADDRESS(ROW(),COLUMN()))=TRUNC(INDIRECT(ADDRESS(ROW(),COLUMN())))</formula>
    </cfRule>
  </conditionalFormatting>
  <conditionalFormatting sqref="AG39">
    <cfRule type="expression" dxfId="3192" priority="76">
      <formula>INDIRECT(ADDRESS(ROW(),COLUMN()))=TRUNC(INDIRECT(ADDRESS(ROW(),COLUMN())))</formula>
    </cfRule>
  </conditionalFormatting>
  <conditionalFormatting sqref="AH39:AM39">
    <cfRule type="expression" dxfId="3191" priority="75">
      <formula>INDIRECT(ADDRESS(ROW(),COLUMN()))=TRUNC(INDIRECT(ADDRESS(ROW(),COLUMN())))</formula>
    </cfRule>
  </conditionalFormatting>
  <conditionalFormatting sqref="AN39">
    <cfRule type="expression" dxfId="3190" priority="74">
      <formula>INDIRECT(ADDRESS(ROW(),COLUMN()))=TRUNC(INDIRECT(ADDRESS(ROW(),COLUMN())))</formula>
    </cfRule>
  </conditionalFormatting>
  <conditionalFormatting sqref="AO39:AT39">
    <cfRule type="expression" dxfId="3189" priority="73">
      <formula>INDIRECT(ADDRESS(ROW(),COLUMN()))=TRUNC(INDIRECT(ADDRESS(ROW(),COLUMN())))</formula>
    </cfRule>
  </conditionalFormatting>
  <conditionalFormatting sqref="AU39">
    <cfRule type="expression" dxfId="3188" priority="72">
      <formula>INDIRECT(ADDRESS(ROW(),COLUMN()))=TRUNC(INDIRECT(ADDRESS(ROW(),COLUMN())))</formula>
    </cfRule>
  </conditionalFormatting>
  <conditionalFormatting sqref="AV39:AW39">
    <cfRule type="expression" dxfId="3187" priority="71">
      <formula>INDIRECT(ADDRESS(ROW(),COLUMN()))=TRUNC(INDIRECT(ADDRESS(ROW(),COLUMN())))</formula>
    </cfRule>
  </conditionalFormatting>
  <conditionalFormatting sqref="S42">
    <cfRule type="expression" dxfId="3186" priority="70">
      <formula>INDIRECT(ADDRESS(ROW(),COLUMN()))=TRUNC(INDIRECT(ADDRESS(ROW(),COLUMN())))</formula>
    </cfRule>
  </conditionalFormatting>
  <conditionalFormatting sqref="T42:Y42">
    <cfRule type="expression" dxfId="3185" priority="69">
      <formula>INDIRECT(ADDRESS(ROW(),COLUMN()))=TRUNC(INDIRECT(ADDRESS(ROW(),COLUMN())))</formula>
    </cfRule>
  </conditionalFormatting>
  <conditionalFormatting sqref="Z42">
    <cfRule type="expression" dxfId="3184" priority="68">
      <formula>INDIRECT(ADDRESS(ROW(),COLUMN()))=TRUNC(INDIRECT(ADDRESS(ROW(),COLUMN())))</formula>
    </cfRule>
  </conditionalFormatting>
  <conditionalFormatting sqref="AA42:AF42">
    <cfRule type="expression" dxfId="3183" priority="67">
      <formula>INDIRECT(ADDRESS(ROW(),COLUMN()))=TRUNC(INDIRECT(ADDRESS(ROW(),COLUMN())))</formula>
    </cfRule>
  </conditionalFormatting>
  <conditionalFormatting sqref="AG42">
    <cfRule type="expression" dxfId="3182" priority="66">
      <formula>INDIRECT(ADDRESS(ROW(),COLUMN()))=TRUNC(INDIRECT(ADDRESS(ROW(),COLUMN())))</formula>
    </cfRule>
  </conditionalFormatting>
  <conditionalFormatting sqref="AH42:AM42">
    <cfRule type="expression" dxfId="3181" priority="65">
      <formula>INDIRECT(ADDRESS(ROW(),COLUMN()))=TRUNC(INDIRECT(ADDRESS(ROW(),COLUMN())))</formula>
    </cfRule>
  </conditionalFormatting>
  <conditionalFormatting sqref="AN42">
    <cfRule type="expression" dxfId="3180" priority="64">
      <formula>INDIRECT(ADDRESS(ROW(),COLUMN()))=TRUNC(INDIRECT(ADDRESS(ROW(),COLUMN())))</formula>
    </cfRule>
  </conditionalFormatting>
  <conditionalFormatting sqref="AO42:AT42">
    <cfRule type="expression" dxfId="3179" priority="63">
      <formula>INDIRECT(ADDRESS(ROW(),COLUMN()))=TRUNC(INDIRECT(ADDRESS(ROW(),COLUMN())))</formula>
    </cfRule>
  </conditionalFormatting>
  <conditionalFormatting sqref="AU42">
    <cfRule type="expression" dxfId="3178" priority="62">
      <formula>INDIRECT(ADDRESS(ROW(),COLUMN()))=TRUNC(INDIRECT(ADDRESS(ROW(),COLUMN())))</formula>
    </cfRule>
  </conditionalFormatting>
  <conditionalFormatting sqref="AV42:AW42">
    <cfRule type="expression" dxfId="3177" priority="61">
      <formula>INDIRECT(ADDRESS(ROW(),COLUMN()))=TRUNC(INDIRECT(ADDRESS(ROW(),COLUMN())))</formula>
    </cfRule>
  </conditionalFormatting>
  <conditionalFormatting sqref="S45">
    <cfRule type="expression" dxfId="3176" priority="60">
      <formula>INDIRECT(ADDRESS(ROW(),COLUMN()))=TRUNC(INDIRECT(ADDRESS(ROW(),COLUMN())))</formula>
    </cfRule>
  </conditionalFormatting>
  <conditionalFormatting sqref="T45:Y45">
    <cfRule type="expression" dxfId="3175" priority="59">
      <formula>INDIRECT(ADDRESS(ROW(),COLUMN()))=TRUNC(INDIRECT(ADDRESS(ROW(),COLUMN())))</formula>
    </cfRule>
  </conditionalFormatting>
  <conditionalFormatting sqref="Z45">
    <cfRule type="expression" dxfId="3174" priority="58">
      <formula>INDIRECT(ADDRESS(ROW(),COLUMN()))=TRUNC(INDIRECT(ADDRESS(ROW(),COLUMN())))</formula>
    </cfRule>
  </conditionalFormatting>
  <conditionalFormatting sqref="AA45:AF45">
    <cfRule type="expression" dxfId="3173" priority="57">
      <formula>INDIRECT(ADDRESS(ROW(),COLUMN()))=TRUNC(INDIRECT(ADDRESS(ROW(),COLUMN())))</formula>
    </cfRule>
  </conditionalFormatting>
  <conditionalFormatting sqref="AG45">
    <cfRule type="expression" dxfId="3172" priority="56">
      <formula>INDIRECT(ADDRESS(ROW(),COLUMN()))=TRUNC(INDIRECT(ADDRESS(ROW(),COLUMN())))</formula>
    </cfRule>
  </conditionalFormatting>
  <conditionalFormatting sqref="AH45:AM45">
    <cfRule type="expression" dxfId="3171" priority="55">
      <formula>INDIRECT(ADDRESS(ROW(),COLUMN()))=TRUNC(INDIRECT(ADDRESS(ROW(),COLUMN())))</formula>
    </cfRule>
  </conditionalFormatting>
  <conditionalFormatting sqref="AN45">
    <cfRule type="expression" dxfId="3170" priority="54">
      <formula>INDIRECT(ADDRESS(ROW(),COLUMN()))=TRUNC(INDIRECT(ADDRESS(ROW(),COLUMN())))</formula>
    </cfRule>
  </conditionalFormatting>
  <conditionalFormatting sqref="AO45:AT45">
    <cfRule type="expression" dxfId="3169" priority="53">
      <formula>INDIRECT(ADDRESS(ROW(),COLUMN()))=TRUNC(INDIRECT(ADDRESS(ROW(),COLUMN())))</formula>
    </cfRule>
  </conditionalFormatting>
  <conditionalFormatting sqref="AU45">
    <cfRule type="expression" dxfId="3168" priority="52">
      <formula>INDIRECT(ADDRESS(ROW(),COLUMN()))=TRUNC(INDIRECT(ADDRESS(ROW(),COLUMN())))</formula>
    </cfRule>
  </conditionalFormatting>
  <conditionalFormatting sqref="AV45:AW45">
    <cfRule type="expression" dxfId="3167" priority="51">
      <formula>INDIRECT(ADDRESS(ROW(),COLUMN()))=TRUNC(INDIRECT(ADDRESS(ROW(),COLUMN())))</formula>
    </cfRule>
  </conditionalFormatting>
  <conditionalFormatting sqref="S48">
    <cfRule type="expression" dxfId="3166" priority="50">
      <formula>INDIRECT(ADDRESS(ROW(),COLUMN()))=TRUNC(INDIRECT(ADDRESS(ROW(),COLUMN())))</formula>
    </cfRule>
  </conditionalFormatting>
  <conditionalFormatting sqref="T48:Y48">
    <cfRule type="expression" dxfId="3165" priority="49">
      <formula>INDIRECT(ADDRESS(ROW(),COLUMN()))=TRUNC(INDIRECT(ADDRESS(ROW(),COLUMN())))</formula>
    </cfRule>
  </conditionalFormatting>
  <conditionalFormatting sqref="Z48">
    <cfRule type="expression" dxfId="3164" priority="48">
      <formula>INDIRECT(ADDRESS(ROW(),COLUMN()))=TRUNC(INDIRECT(ADDRESS(ROW(),COLUMN())))</formula>
    </cfRule>
  </conditionalFormatting>
  <conditionalFormatting sqref="AA48:AF48">
    <cfRule type="expression" dxfId="3163" priority="47">
      <formula>INDIRECT(ADDRESS(ROW(),COLUMN()))=TRUNC(INDIRECT(ADDRESS(ROW(),COLUMN())))</formula>
    </cfRule>
  </conditionalFormatting>
  <conditionalFormatting sqref="AG48">
    <cfRule type="expression" dxfId="3162" priority="46">
      <formula>INDIRECT(ADDRESS(ROW(),COLUMN()))=TRUNC(INDIRECT(ADDRESS(ROW(),COLUMN())))</formula>
    </cfRule>
  </conditionalFormatting>
  <conditionalFormatting sqref="AH48:AM48">
    <cfRule type="expression" dxfId="3161" priority="45">
      <formula>INDIRECT(ADDRESS(ROW(),COLUMN()))=TRUNC(INDIRECT(ADDRESS(ROW(),COLUMN())))</formula>
    </cfRule>
  </conditionalFormatting>
  <conditionalFormatting sqref="AN48">
    <cfRule type="expression" dxfId="3160" priority="44">
      <formula>INDIRECT(ADDRESS(ROW(),COLUMN()))=TRUNC(INDIRECT(ADDRESS(ROW(),COLUMN())))</formula>
    </cfRule>
  </conditionalFormatting>
  <conditionalFormatting sqref="AO48:AT48">
    <cfRule type="expression" dxfId="3159" priority="43">
      <formula>INDIRECT(ADDRESS(ROW(),COLUMN()))=TRUNC(INDIRECT(ADDRESS(ROW(),COLUMN())))</formula>
    </cfRule>
  </conditionalFormatting>
  <conditionalFormatting sqref="AU48">
    <cfRule type="expression" dxfId="3158" priority="42">
      <formula>INDIRECT(ADDRESS(ROW(),COLUMN()))=TRUNC(INDIRECT(ADDRESS(ROW(),COLUMN())))</formula>
    </cfRule>
  </conditionalFormatting>
  <conditionalFormatting sqref="AV48:AW48">
    <cfRule type="expression" dxfId="3157" priority="41">
      <formula>INDIRECT(ADDRESS(ROW(),COLUMN()))=TRUNC(INDIRECT(ADDRESS(ROW(),COLUMN())))</formula>
    </cfRule>
  </conditionalFormatting>
  <conditionalFormatting sqref="S51">
    <cfRule type="expression" dxfId="3156" priority="40">
      <formula>INDIRECT(ADDRESS(ROW(),COLUMN()))=TRUNC(INDIRECT(ADDRESS(ROW(),COLUMN())))</formula>
    </cfRule>
  </conditionalFormatting>
  <conditionalFormatting sqref="T51:Y51">
    <cfRule type="expression" dxfId="3155" priority="39">
      <formula>INDIRECT(ADDRESS(ROW(),COLUMN()))=TRUNC(INDIRECT(ADDRESS(ROW(),COLUMN())))</formula>
    </cfRule>
  </conditionalFormatting>
  <conditionalFormatting sqref="Z51">
    <cfRule type="expression" dxfId="3154" priority="38">
      <formula>INDIRECT(ADDRESS(ROW(),COLUMN()))=TRUNC(INDIRECT(ADDRESS(ROW(),COLUMN())))</formula>
    </cfRule>
  </conditionalFormatting>
  <conditionalFormatting sqref="AA51:AF51">
    <cfRule type="expression" dxfId="3153" priority="37">
      <formula>INDIRECT(ADDRESS(ROW(),COLUMN()))=TRUNC(INDIRECT(ADDRESS(ROW(),COLUMN())))</formula>
    </cfRule>
  </conditionalFormatting>
  <conditionalFormatting sqref="AG51">
    <cfRule type="expression" dxfId="3152" priority="36">
      <formula>INDIRECT(ADDRESS(ROW(),COLUMN()))=TRUNC(INDIRECT(ADDRESS(ROW(),COLUMN())))</formula>
    </cfRule>
  </conditionalFormatting>
  <conditionalFormatting sqref="AH51:AM51">
    <cfRule type="expression" dxfId="3151" priority="35">
      <formula>INDIRECT(ADDRESS(ROW(),COLUMN()))=TRUNC(INDIRECT(ADDRESS(ROW(),COLUMN())))</formula>
    </cfRule>
  </conditionalFormatting>
  <conditionalFormatting sqref="AN51">
    <cfRule type="expression" dxfId="3150" priority="34">
      <formula>INDIRECT(ADDRESS(ROW(),COLUMN()))=TRUNC(INDIRECT(ADDRESS(ROW(),COLUMN())))</formula>
    </cfRule>
  </conditionalFormatting>
  <conditionalFormatting sqref="AO51:AT51">
    <cfRule type="expression" dxfId="3149" priority="33">
      <formula>INDIRECT(ADDRESS(ROW(),COLUMN()))=TRUNC(INDIRECT(ADDRESS(ROW(),COLUMN())))</formula>
    </cfRule>
  </conditionalFormatting>
  <conditionalFormatting sqref="AU51">
    <cfRule type="expression" dxfId="3148" priority="32">
      <formula>INDIRECT(ADDRESS(ROW(),COLUMN()))=TRUNC(INDIRECT(ADDRESS(ROW(),COLUMN())))</formula>
    </cfRule>
  </conditionalFormatting>
  <conditionalFormatting sqref="AV51:AW51">
    <cfRule type="expression" dxfId="3147" priority="31">
      <formula>INDIRECT(ADDRESS(ROW(),COLUMN()))=TRUNC(INDIRECT(ADDRESS(ROW(),COLUMN())))</formula>
    </cfRule>
  </conditionalFormatting>
  <conditionalFormatting sqref="S54">
    <cfRule type="expression" dxfId="3146" priority="30">
      <formula>INDIRECT(ADDRESS(ROW(),COLUMN()))=TRUNC(INDIRECT(ADDRESS(ROW(),COLUMN())))</formula>
    </cfRule>
  </conditionalFormatting>
  <conditionalFormatting sqref="T54:Y54">
    <cfRule type="expression" dxfId="3145" priority="29">
      <formula>INDIRECT(ADDRESS(ROW(),COLUMN()))=TRUNC(INDIRECT(ADDRESS(ROW(),COLUMN())))</formula>
    </cfRule>
  </conditionalFormatting>
  <conditionalFormatting sqref="Z54">
    <cfRule type="expression" dxfId="3144" priority="28">
      <formula>INDIRECT(ADDRESS(ROW(),COLUMN()))=TRUNC(INDIRECT(ADDRESS(ROW(),COLUMN())))</formula>
    </cfRule>
  </conditionalFormatting>
  <conditionalFormatting sqref="AA54:AF54">
    <cfRule type="expression" dxfId="3143" priority="27">
      <formula>INDIRECT(ADDRESS(ROW(),COLUMN()))=TRUNC(INDIRECT(ADDRESS(ROW(),COLUMN())))</formula>
    </cfRule>
  </conditionalFormatting>
  <conditionalFormatting sqref="AG54">
    <cfRule type="expression" dxfId="3142" priority="26">
      <formula>INDIRECT(ADDRESS(ROW(),COLUMN()))=TRUNC(INDIRECT(ADDRESS(ROW(),COLUMN())))</formula>
    </cfRule>
  </conditionalFormatting>
  <conditionalFormatting sqref="AH54:AM54">
    <cfRule type="expression" dxfId="3141" priority="25">
      <formula>INDIRECT(ADDRESS(ROW(),COLUMN()))=TRUNC(INDIRECT(ADDRESS(ROW(),COLUMN())))</formula>
    </cfRule>
  </conditionalFormatting>
  <conditionalFormatting sqref="AN54">
    <cfRule type="expression" dxfId="3140" priority="24">
      <formula>INDIRECT(ADDRESS(ROW(),COLUMN()))=TRUNC(INDIRECT(ADDRESS(ROW(),COLUMN())))</formula>
    </cfRule>
  </conditionalFormatting>
  <conditionalFormatting sqref="AO54:AT54">
    <cfRule type="expression" dxfId="3139" priority="23">
      <formula>INDIRECT(ADDRESS(ROW(),COLUMN()))=TRUNC(INDIRECT(ADDRESS(ROW(),COLUMN())))</formula>
    </cfRule>
  </conditionalFormatting>
  <conditionalFormatting sqref="AU54">
    <cfRule type="expression" dxfId="3138" priority="22">
      <formula>INDIRECT(ADDRESS(ROW(),COLUMN()))=TRUNC(INDIRECT(ADDRESS(ROW(),COLUMN())))</formula>
    </cfRule>
  </conditionalFormatting>
  <conditionalFormatting sqref="AV54:AW54">
    <cfRule type="expression" dxfId="3137" priority="21">
      <formula>INDIRECT(ADDRESS(ROW(),COLUMN()))=TRUNC(INDIRECT(ADDRESS(ROW(),COLUMN())))</formula>
    </cfRule>
  </conditionalFormatting>
  <conditionalFormatting sqref="S57">
    <cfRule type="expression" dxfId="3136" priority="20">
      <formula>INDIRECT(ADDRESS(ROW(),COLUMN()))=TRUNC(INDIRECT(ADDRESS(ROW(),COLUMN())))</formula>
    </cfRule>
  </conditionalFormatting>
  <conditionalFormatting sqref="T57:Y57">
    <cfRule type="expression" dxfId="3135" priority="19">
      <formula>INDIRECT(ADDRESS(ROW(),COLUMN()))=TRUNC(INDIRECT(ADDRESS(ROW(),COLUMN())))</formula>
    </cfRule>
  </conditionalFormatting>
  <conditionalFormatting sqref="Z57">
    <cfRule type="expression" dxfId="3134" priority="18">
      <formula>INDIRECT(ADDRESS(ROW(),COLUMN()))=TRUNC(INDIRECT(ADDRESS(ROW(),COLUMN())))</formula>
    </cfRule>
  </conditionalFormatting>
  <conditionalFormatting sqref="AA57:AF57">
    <cfRule type="expression" dxfId="3133" priority="17">
      <formula>INDIRECT(ADDRESS(ROW(),COLUMN()))=TRUNC(INDIRECT(ADDRESS(ROW(),COLUMN())))</formula>
    </cfRule>
  </conditionalFormatting>
  <conditionalFormatting sqref="AG57">
    <cfRule type="expression" dxfId="3132" priority="16">
      <formula>INDIRECT(ADDRESS(ROW(),COLUMN()))=TRUNC(INDIRECT(ADDRESS(ROW(),COLUMN())))</formula>
    </cfRule>
  </conditionalFormatting>
  <conditionalFormatting sqref="AH57:AM57">
    <cfRule type="expression" dxfId="3131" priority="15">
      <formula>INDIRECT(ADDRESS(ROW(),COLUMN()))=TRUNC(INDIRECT(ADDRESS(ROW(),COLUMN())))</formula>
    </cfRule>
  </conditionalFormatting>
  <conditionalFormatting sqref="AN57">
    <cfRule type="expression" dxfId="3130" priority="14">
      <formula>INDIRECT(ADDRESS(ROW(),COLUMN()))=TRUNC(INDIRECT(ADDRESS(ROW(),COLUMN())))</formula>
    </cfRule>
  </conditionalFormatting>
  <conditionalFormatting sqref="AO57:AT57">
    <cfRule type="expression" dxfId="3129" priority="13">
      <formula>INDIRECT(ADDRESS(ROW(),COLUMN()))=TRUNC(INDIRECT(ADDRESS(ROW(),COLUMN())))</formula>
    </cfRule>
  </conditionalFormatting>
  <conditionalFormatting sqref="AU57">
    <cfRule type="expression" dxfId="3128" priority="12">
      <formula>INDIRECT(ADDRESS(ROW(),COLUMN()))=TRUNC(INDIRECT(ADDRESS(ROW(),COLUMN())))</formula>
    </cfRule>
  </conditionalFormatting>
  <conditionalFormatting sqref="AV57:AW57">
    <cfRule type="expression" dxfId="3127" priority="11">
      <formula>INDIRECT(ADDRESS(ROW(),COLUMN()))=TRUNC(INDIRECT(ADDRESS(ROW(),COLUMN())))</formula>
    </cfRule>
  </conditionalFormatting>
  <conditionalFormatting sqref="S60">
    <cfRule type="expression" dxfId="3126" priority="10">
      <formula>INDIRECT(ADDRESS(ROW(),COLUMN()))=TRUNC(INDIRECT(ADDRESS(ROW(),COLUMN())))</formula>
    </cfRule>
  </conditionalFormatting>
  <conditionalFormatting sqref="T60:Y60">
    <cfRule type="expression" dxfId="3125" priority="9">
      <formula>INDIRECT(ADDRESS(ROW(),COLUMN()))=TRUNC(INDIRECT(ADDRESS(ROW(),COLUMN())))</formula>
    </cfRule>
  </conditionalFormatting>
  <conditionalFormatting sqref="Z60">
    <cfRule type="expression" dxfId="3124" priority="8">
      <formula>INDIRECT(ADDRESS(ROW(),COLUMN()))=TRUNC(INDIRECT(ADDRESS(ROW(),COLUMN())))</formula>
    </cfRule>
  </conditionalFormatting>
  <conditionalFormatting sqref="AA60:AF60">
    <cfRule type="expression" dxfId="3123" priority="7">
      <formula>INDIRECT(ADDRESS(ROW(),COLUMN()))=TRUNC(INDIRECT(ADDRESS(ROW(),COLUMN())))</formula>
    </cfRule>
  </conditionalFormatting>
  <conditionalFormatting sqref="AG60">
    <cfRule type="expression" dxfId="3122" priority="6">
      <formula>INDIRECT(ADDRESS(ROW(),COLUMN()))=TRUNC(INDIRECT(ADDRESS(ROW(),COLUMN())))</formula>
    </cfRule>
  </conditionalFormatting>
  <conditionalFormatting sqref="AH60:AM60">
    <cfRule type="expression" dxfId="3121" priority="5">
      <formula>INDIRECT(ADDRESS(ROW(),COLUMN()))=TRUNC(INDIRECT(ADDRESS(ROW(),COLUMN())))</formula>
    </cfRule>
  </conditionalFormatting>
  <conditionalFormatting sqref="AN60">
    <cfRule type="expression" dxfId="3120" priority="4">
      <formula>INDIRECT(ADDRESS(ROW(),COLUMN()))=TRUNC(INDIRECT(ADDRESS(ROW(),COLUMN())))</formula>
    </cfRule>
  </conditionalFormatting>
  <conditionalFormatting sqref="AO60:AT60">
    <cfRule type="expression" dxfId="3119" priority="3">
      <formula>INDIRECT(ADDRESS(ROW(),COLUMN()))=TRUNC(INDIRECT(ADDRESS(ROW(),COLUMN())))</formula>
    </cfRule>
  </conditionalFormatting>
  <conditionalFormatting sqref="AU60">
    <cfRule type="expression" dxfId="3118" priority="2">
      <formula>INDIRECT(ADDRESS(ROW(),COLUMN()))=TRUNC(INDIRECT(ADDRESS(ROW(),COLUMN())))</formula>
    </cfRule>
  </conditionalFormatting>
  <conditionalFormatting sqref="AV60:AW60">
    <cfRule type="expression" dxfId="3117" priority="1">
      <formula>INDIRECT(ADDRESS(ROW(),COLUMN()))=TRUNC(INDIRECT(ADDRESS(ROW(),COLUMN())))</formula>
    </cfRule>
  </conditionalFormatting>
  <dataValidations count="9">
    <dataValidation type="list" errorStyle="warning" allowBlank="1" showDropDown="0" showInputMessage="1" showErrorMessage="0" error="リストにない場合のみ、入力してください。" sqref="H22:K60">
      <formula1>INDIRECT(C22)</formula1>
    </dataValidation>
    <dataValidation type="list" allowBlank="1" showDropDown="0" showInputMessage="1" showErrorMessage="1" sqref="BB3:BE3">
      <formula1>"４週,暦月"</formula1>
    </dataValidation>
    <dataValidation type="list" allowBlank="1" showDropDown="0" showInputMessage="1" showErrorMessage="1" sqref="AC3">
      <formula1>#REF!</formula1>
    </dataValidation>
    <dataValidation type="list" allowBlank="1" showDropDown="0" showInputMessage="1" showErrorMessage="1" sqref="S22:AW22">
      <formula1>シフト記号表</formula1>
    </dataValidation>
    <dataValidation type="list" allowBlank="1" showDropDown="0" showInputMessage="1" showErrorMessage="1" sqref="BB4:BE4">
      <formula1>"予定,実績,予定・実績"</formula1>
    </dataValidation>
    <dataValidation type="list" allowBlank="1" showDropDown="0" showInputMessage="1" showErrorMessage="0" sqref="C22:E60">
      <formula1>職種</formula1>
    </dataValidation>
    <dataValidation type="list" allowBlank="1" showDropDown="0" showInputMessage="1" showErrorMessage="0" sqref="S25:AW25 S28:AW28 S31:AW31 S34:AW34 S37:AW37 S40:AW40 S43:AW43 S46:AW46 S49:AW49 S52:AW52 S55:AW55 S58:AW58">
      <formula1>シフト記号表</formula1>
    </dataValidation>
    <dataValidation type="list" allowBlank="1" showDropDown="0" showInputMessage="1" showErrorMessage="0" sqref="G22:G60">
      <formula1>"A, B, C, D"</formula1>
    </dataValidation>
    <dataValidation type="decimal" allowBlank="1" showDropDown="0" showInputMessage="1" showErrorMessage="1" error="入力可能範囲　32～40" sqref="AX6">
      <formula1>32</formula1>
      <formula2>40</formula2>
    </dataValidation>
  </dataValidations>
  <printOptions horizontalCentered="1"/>
  <pageMargins left="0.15748031496062992" right="0.15748031496062992" top="0.31496062992125984" bottom="0.35433070866141736" header="0.31496062992125984" footer="0.31496062992125984"/>
  <pageSetup paperSize="8" scale="60" fitToWidth="1" fitToHeight="0" orientation="landscape" usePrinterDefaults="1" r:id="rId1"/>
  <headerFooter>
    <oddFooter>&amp;R&amp;14&amp;P/&amp;N</oddFooter>
  </headerFooter>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(9)'!$C$4:$C$8</xm:f>
          </x14:formula1>
          <xm:sqref>AP1:BE1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8">
    <pageSetUpPr fitToPage="1"/>
  </sheetPr>
  <dimension ref="A1:BU74"/>
  <sheetViews>
    <sheetView showGridLines="0" zoomScaleSheetLayoutView="100" workbookViewId="0"/>
  </sheetViews>
  <sheetFormatPr defaultColWidth="4.3984375" defaultRowHeight="20.25" customHeight="1"/>
  <cols>
    <col min="1" max="1" width="1.59765625" style="1738" customWidth="1"/>
    <col min="2" max="5" width="5.69921875" style="1738" customWidth="1"/>
    <col min="6" max="6" width="16.5" style="1738" hidden="1" customWidth="1"/>
    <col min="7" max="58" width="5.59765625" style="1738" customWidth="1"/>
    <col min="59" max="16384" width="4.3984375" style="1738"/>
  </cols>
  <sheetData>
    <row r="1" spans="2:64" s="1924" customFormat="1" ht="20.25" customHeight="1">
      <c r="C1" s="2324" t="s">
        <v>663</v>
      </c>
      <c r="D1" s="2324"/>
      <c r="E1" s="2324"/>
      <c r="F1" s="2324"/>
      <c r="G1" s="2324"/>
      <c r="H1" s="1795" t="s">
        <v>755</v>
      </c>
      <c r="J1" s="1795"/>
      <c r="L1" s="2324"/>
      <c r="M1" s="2324"/>
      <c r="N1" s="2324"/>
      <c r="O1" s="2324"/>
      <c r="P1" s="2324"/>
      <c r="Q1" s="2324"/>
      <c r="R1" s="2324"/>
      <c r="AM1" s="2408"/>
      <c r="AN1" s="1829"/>
      <c r="AO1" s="1829" t="s">
        <v>56</v>
      </c>
      <c r="AP1" s="2216" t="s">
        <v>1222</v>
      </c>
      <c r="AQ1" s="2217"/>
      <c r="AR1" s="2217"/>
      <c r="AS1" s="2217"/>
      <c r="AT1" s="2217"/>
      <c r="AU1" s="2217"/>
      <c r="AV1" s="2217"/>
      <c r="AW1" s="2217"/>
      <c r="AX1" s="2217"/>
      <c r="AY1" s="2217"/>
      <c r="AZ1" s="2217"/>
      <c r="BA1" s="2217"/>
      <c r="BB1" s="2217"/>
      <c r="BC1" s="2217"/>
      <c r="BD1" s="2217"/>
      <c r="BE1" s="2217"/>
      <c r="BF1" s="1829" t="s">
        <v>156</v>
      </c>
    </row>
    <row r="2" spans="2:64" s="1924" customFormat="1" ht="20.25" customHeight="1">
      <c r="C2" s="2324"/>
      <c r="D2" s="2324"/>
      <c r="E2" s="2324"/>
      <c r="F2" s="2324"/>
      <c r="G2" s="2324"/>
      <c r="J2" s="1795"/>
      <c r="L2" s="2324"/>
      <c r="M2" s="2324"/>
      <c r="N2" s="2324"/>
      <c r="O2" s="2324"/>
      <c r="P2" s="2324"/>
      <c r="Q2" s="2324"/>
      <c r="R2" s="2324"/>
      <c r="Y2" s="1829" t="s">
        <v>780</v>
      </c>
      <c r="Z2" s="1904">
        <v>6</v>
      </c>
      <c r="AA2" s="1904"/>
      <c r="AB2" s="1829" t="s">
        <v>679</v>
      </c>
      <c r="AC2" s="1907">
        <f>IF(Z2=0,"",YEAR(DATE(2018+Z2,1,1)))</f>
        <v>2024</v>
      </c>
      <c r="AD2" s="1907"/>
      <c r="AE2" s="2406" t="s">
        <v>592</v>
      </c>
      <c r="AF2" s="2406" t="s">
        <v>785</v>
      </c>
      <c r="AG2" s="1904">
        <v>4</v>
      </c>
      <c r="AH2" s="1904"/>
      <c r="AI2" s="2406" t="s">
        <v>313</v>
      </c>
      <c r="AM2" s="2408"/>
      <c r="AN2" s="1829"/>
      <c r="AO2" s="1829" t="s">
        <v>338</v>
      </c>
      <c r="AP2" s="1904" t="s">
        <v>793</v>
      </c>
      <c r="AQ2" s="1904"/>
      <c r="AR2" s="1904"/>
      <c r="AS2" s="1904"/>
      <c r="AT2" s="1904"/>
      <c r="AU2" s="1904"/>
      <c r="AV2" s="1904"/>
      <c r="AW2" s="1904"/>
      <c r="AX2" s="1904"/>
      <c r="AY2" s="1904"/>
      <c r="AZ2" s="1904"/>
      <c r="BA2" s="1904"/>
      <c r="BB2" s="1904"/>
      <c r="BC2" s="1904"/>
      <c r="BD2" s="1904"/>
      <c r="BE2" s="1904"/>
      <c r="BF2" s="1829" t="s">
        <v>156</v>
      </c>
    </row>
    <row r="3" spans="2:64" s="1735" customFormat="1" ht="20.25" customHeight="1">
      <c r="G3" s="1795"/>
      <c r="J3" s="1795"/>
      <c r="L3" s="1829"/>
      <c r="M3" s="1829"/>
      <c r="N3" s="1829"/>
      <c r="O3" s="1829"/>
      <c r="P3" s="1829"/>
      <c r="Q3" s="1829"/>
      <c r="R3" s="1829"/>
      <c r="Z3" s="1906"/>
      <c r="AA3" s="1906"/>
      <c r="AB3" s="1919"/>
      <c r="AC3" s="1922"/>
      <c r="AD3" s="1919"/>
      <c r="BA3" s="2442" t="s">
        <v>794</v>
      </c>
      <c r="BB3" s="1964" t="s">
        <v>796</v>
      </c>
      <c r="BC3" s="1968"/>
      <c r="BD3" s="1968"/>
      <c r="BE3" s="1980"/>
      <c r="BF3" s="1829"/>
    </row>
    <row r="4" spans="2:64" s="1735" customFormat="1" ht="21">
      <c r="G4" s="1795"/>
      <c r="J4" s="1795"/>
      <c r="L4" s="1829"/>
      <c r="M4" s="1829"/>
      <c r="N4" s="1829"/>
      <c r="O4" s="1829"/>
      <c r="P4" s="1829"/>
      <c r="Q4" s="1829"/>
      <c r="R4" s="1829"/>
      <c r="Z4" s="1907"/>
      <c r="AA4" s="1907"/>
      <c r="AG4" s="1924"/>
      <c r="AH4" s="1924"/>
      <c r="AI4" s="1924"/>
      <c r="AJ4" s="1924"/>
      <c r="AK4" s="1924"/>
      <c r="AL4" s="1924"/>
      <c r="AM4" s="1924"/>
      <c r="AN4" s="1924"/>
      <c r="AO4" s="1924"/>
      <c r="AP4" s="1924"/>
      <c r="AQ4" s="1924"/>
      <c r="AR4" s="1924"/>
      <c r="AS4" s="1924"/>
      <c r="AT4" s="1924"/>
      <c r="AU4" s="1924"/>
      <c r="AV4" s="1924"/>
      <c r="AW4" s="1924"/>
      <c r="AX4" s="1924"/>
      <c r="AY4" s="1924"/>
      <c r="AZ4" s="1924"/>
      <c r="BA4" s="2442" t="s">
        <v>795</v>
      </c>
      <c r="BB4" s="1964" t="s">
        <v>797</v>
      </c>
      <c r="BC4" s="1968"/>
      <c r="BD4" s="1968"/>
      <c r="BE4" s="1980"/>
      <c r="BF4" s="1982"/>
    </row>
    <row r="5" spans="2:64" s="1735" customFormat="1" ht="6.75" customHeight="1">
      <c r="C5" s="2071"/>
      <c r="D5" s="2071"/>
      <c r="E5" s="2071"/>
      <c r="F5" s="2071"/>
      <c r="G5" s="1736"/>
      <c r="H5" s="2071"/>
      <c r="I5" s="2071"/>
      <c r="J5" s="1736"/>
      <c r="K5" s="2071"/>
      <c r="L5" s="1926"/>
      <c r="M5" s="1926"/>
      <c r="N5" s="1926"/>
      <c r="O5" s="1926"/>
      <c r="P5" s="1926"/>
      <c r="Q5" s="1926"/>
      <c r="R5" s="1926"/>
      <c r="S5" s="2071"/>
      <c r="T5" s="2071"/>
      <c r="U5" s="2071"/>
      <c r="V5" s="2071"/>
      <c r="W5" s="2071"/>
      <c r="X5" s="2071"/>
      <c r="Y5" s="2071"/>
      <c r="Z5" s="1748"/>
      <c r="AA5" s="1748"/>
      <c r="AB5" s="2071"/>
      <c r="AC5" s="2071"/>
      <c r="AD5" s="2071"/>
      <c r="AE5" s="2071"/>
      <c r="AG5" s="1924"/>
      <c r="AH5" s="1924"/>
      <c r="AI5" s="1924"/>
      <c r="AJ5" s="1924"/>
      <c r="AK5" s="1924"/>
      <c r="AL5" s="1924"/>
      <c r="AM5" s="1924"/>
      <c r="AN5" s="1924"/>
      <c r="AO5" s="1924"/>
      <c r="AP5" s="1924"/>
      <c r="AQ5" s="1924"/>
      <c r="AR5" s="1924"/>
      <c r="AS5" s="1924"/>
      <c r="AT5" s="1924"/>
      <c r="AU5" s="1924"/>
      <c r="AV5" s="1924"/>
      <c r="AW5" s="1924"/>
      <c r="AX5" s="1924"/>
      <c r="AY5" s="1924"/>
      <c r="AZ5" s="1924"/>
      <c r="BA5" s="1924"/>
      <c r="BB5" s="1924"/>
      <c r="BC5" s="1924"/>
      <c r="BD5" s="1924"/>
      <c r="BE5" s="1982"/>
      <c r="BF5" s="1982"/>
    </row>
    <row r="6" spans="2:64" s="1735" customFormat="1" ht="20.25" customHeight="1">
      <c r="C6" s="2071"/>
      <c r="D6" s="2071"/>
      <c r="E6" s="2071"/>
      <c r="F6" s="2071"/>
      <c r="G6" s="1736"/>
      <c r="H6" s="2071"/>
      <c r="I6" s="2071"/>
      <c r="J6" s="1736"/>
      <c r="K6" s="2071"/>
      <c r="L6" s="1926"/>
      <c r="M6" s="1926"/>
      <c r="N6" s="1926"/>
      <c r="O6" s="1926"/>
      <c r="P6" s="1926"/>
      <c r="Q6" s="1926"/>
      <c r="R6" s="1926"/>
      <c r="S6" s="2071"/>
      <c r="T6" s="2071"/>
      <c r="U6" s="2071"/>
      <c r="V6" s="2071"/>
      <c r="W6" s="2071"/>
      <c r="X6" s="2071"/>
      <c r="Y6" s="2071"/>
      <c r="Z6" s="1748"/>
      <c r="AA6" s="1748"/>
      <c r="AB6" s="2071"/>
      <c r="AC6" s="2071"/>
      <c r="AD6" s="2071"/>
      <c r="AE6" s="2071"/>
      <c r="AG6" s="1924"/>
      <c r="AH6" s="1924"/>
      <c r="AI6" s="1924"/>
      <c r="AJ6" s="1924"/>
      <c r="AK6" s="1924"/>
      <c r="AL6" s="1924" t="s">
        <v>968</v>
      </c>
      <c r="AM6" s="1924"/>
      <c r="AN6" s="1924"/>
      <c r="AO6" s="1924"/>
      <c r="AP6" s="1924"/>
      <c r="AQ6" s="1924"/>
      <c r="AR6" s="1924"/>
      <c r="AS6" s="1924"/>
      <c r="AT6" s="1932"/>
      <c r="AU6" s="1932"/>
      <c r="AV6" s="2219"/>
      <c r="AW6" s="1924"/>
      <c r="AX6" s="1936">
        <v>40</v>
      </c>
      <c r="AY6" s="1938"/>
      <c r="AZ6" s="2219" t="s">
        <v>140</v>
      </c>
      <c r="BA6" s="1924"/>
      <c r="BB6" s="1936">
        <v>160</v>
      </c>
      <c r="BC6" s="1938"/>
      <c r="BD6" s="2219" t="s">
        <v>93</v>
      </c>
      <c r="BE6" s="1924"/>
      <c r="BF6" s="1982"/>
    </row>
    <row r="7" spans="2:64" s="1735" customFormat="1" ht="6.75" customHeight="1">
      <c r="C7" s="2071"/>
      <c r="D7" s="2071"/>
      <c r="E7" s="2071"/>
      <c r="F7" s="2071"/>
      <c r="G7" s="1736"/>
      <c r="H7" s="2071"/>
      <c r="I7" s="2071"/>
      <c r="J7" s="1736"/>
      <c r="K7" s="2071"/>
      <c r="L7" s="1926"/>
      <c r="M7" s="1926"/>
      <c r="N7" s="1926"/>
      <c r="O7" s="1926"/>
      <c r="P7" s="1926"/>
      <c r="Q7" s="1926"/>
      <c r="R7" s="1926"/>
      <c r="S7" s="2071"/>
      <c r="T7" s="2071"/>
      <c r="U7" s="2071"/>
      <c r="V7" s="2071"/>
      <c r="W7" s="2071"/>
      <c r="X7" s="2071"/>
      <c r="Y7" s="2071"/>
      <c r="Z7" s="1748"/>
      <c r="AA7" s="1748"/>
      <c r="AB7" s="2071"/>
      <c r="AC7" s="2071"/>
      <c r="AD7" s="2071"/>
      <c r="AE7" s="2071"/>
      <c r="AG7" s="1924"/>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82"/>
      <c r="BF7" s="1982"/>
    </row>
    <row r="8" spans="2:64" s="1735" customFormat="1" ht="20.25" customHeight="1">
      <c r="B8" s="1749"/>
      <c r="C8" s="1749"/>
      <c r="D8" s="1749"/>
      <c r="E8" s="1749"/>
      <c r="F8" s="1749"/>
      <c r="G8" s="1796"/>
      <c r="H8" s="1796"/>
      <c r="I8" s="1796"/>
      <c r="J8" s="1749"/>
      <c r="K8" s="1749"/>
      <c r="L8" s="1796"/>
      <c r="M8" s="1796"/>
      <c r="N8" s="1796"/>
      <c r="O8" s="1749"/>
      <c r="P8" s="1796"/>
      <c r="Q8" s="1796"/>
      <c r="R8" s="1796"/>
      <c r="S8" s="2179"/>
      <c r="T8" s="2188"/>
      <c r="U8" s="2188"/>
      <c r="V8" s="1737"/>
      <c r="Z8" s="1748"/>
      <c r="AA8" s="1928"/>
      <c r="AB8" s="1736"/>
      <c r="AC8" s="1748"/>
      <c r="AD8" s="1748"/>
      <c r="AE8" s="1748"/>
      <c r="AF8" s="2209"/>
      <c r="AG8" s="1925"/>
      <c r="AH8" s="1925"/>
      <c r="AI8" s="1925"/>
      <c r="AJ8" s="1747"/>
      <c r="AK8" s="1926"/>
      <c r="AL8" s="1928"/>
      <c r="AM8" s="1928"/>
      <c r="AN8" s="1736"/>
      <c r="AO8" s="1932"/>
      <c r="AP8" s="1932"/>
      <c r="AQ8" s="1932"/>
      <c r="AR8" s="1935"/>
      <c r="AS8" s="1935"/>
      <c r="AT8" s="1924"/>
      <c r="AU8" s="1932"/>
      <c r="AV8" s="1932"/>
      <c r="AW8" s="1749"/>
      <c r="AX8" s="1924"/>
      <c r="AY8" s="1924" t="s">
        <v>623</v>
      </c>
      <c r="AZ8" s="1924"/>
      <c r="BA8" s="1924"/>
      <c r="BB8" s="1965">
        <f>DAY(EOMONTH(DATE(AC2,AG2,1),0))</f>
        <v>30</v>
      </c>
      <c r="BC8" s="1969"/>
      <c r="BD8" s="1924" t="s">
        <v>798</v>
      </c>
      <c r="BE8" s="1924"/>
      <c r="BF8" s="1924"/>
      <c r="BJ8" s="1829"/>
      <c r="BK8" s="1829"/>
      <c r="BL8" s="1829"/>
    </row>
    <row r="9" spans="2:64" s="1735" customFormat="1" ht="6" customHeight="1">
      <c r="B9" s="2056"/>
      <c r="C9" s="2056"/>
      <c r="D9" s="2056"/>
      <c r="E9" s="2056"/>
      <c r="F9" s="2056"/>
      <c r="G9" s="1749"/>
      <c r="H9" s="1796"/>
      <c r="I9" s="1932"/>
      <c r="J9" s="1932"/>
      <c r="K9" s="2056"/>
      <c r="L9" s="1749"/>
      <c r="M9" s="1796"/>
      <c r="N9" s="1932"/>
      <c r="O9" s="1932"/>
      <c r="P9" s="1749"/>
      <c r="Q9" s="1932"/>
      <c r="R9" s="2056"/>
      <c r="S9" s="1932"/>
      <c r="T9" s="1932"/>
      <c r="U9" s="1932"/>
      <c r="V9" s="1932"/>
      <c r="Z9" s="2071"/>
      <c r="AA9" s="1747"/>
      <c r="AB9" s="1747"/>
      <c r="AC9" s="2071"/>
      <c r="AD9" s="2071"/>
      <c r="AE9" s="2071"/>
      <c r="AF9" s="2210"/>
      <c r="AG9" s="1748"/>
      <c r="AH9" s="1747"/>
      <c r="AI9" s="2071"/>
      <c r="AJ9" s="1925"/>
      <c r="AK9" s="1747"/>
      <c r="AL9" s="1747"/>
      <c r="AM9" s="1747"/>
      <c r="AN9" s="1747"/>
      <c r="AO9" s="2071"/>
      <c r="AP9" s="1924"/>
      <c r="AQ9" s="2218"/>
      <c r="AR9" s="2218"/>
      <c r="AS9" s="2218"/>
      <c r="AT9" s="1924"/>
      <c r="AU9" s="1924"/>
      <c r="AV9" s="1924"/>
      <c r="AW9" s="1924"/>
      <c r="AX9" s="1924"/>
      <c r="AY9" s="1924"/>
      <c r="AZ9" s="1924"/>
      <c r="BA9" s="1924"/>
      <c r="BB9" s="1924"/>
      <c r="BC9" s="1924"/>
      <c r="BD9" s="1924"/>
      <c r="BE9" s="1924"/>
      <c r="BF9" s="1924"/>
      <c r="BJ9" s="1829"/>
      <c r="BK9" s="1829"/>
      <c r="BL9" s="1829"/>
    </row>
    <row r="10" spans="2:64" s="1735" customFormat="1" ht="21">
      <c r="B10" s="1749"/>
      <c r="C10" s="1749"/>
      <c r="D10" s="1749"/>
      <c r="E10" s="1749"/>
      <c r="F10" s="1749"/>
      <c r="G10" s="1796"/>
      <c r="H10" s="1796"/>
      <c r="I10" s="1796"/>
      <c r="J10" s="1749"/>
      <c r="K10" s="1749"/>
      <c r="L10" s="1796"/>
      <c r="M10" s="1796"/>
      <c r="N10" s="1796"/>
      <c r="O10" s="1749"/>
      <c r="P10" s="1796"/>
      <c r="Q10" s="1796"/>
      <c r="R10" s="1796"/>
      <c r="S10" s="2179"/>
      <c r="T10" s="2188"/>
      <c r="U10" s="2188"/>
      <c r="V10" s="1737"/>
      <c r="Z10" s="1748"/>
      <c r="AA10" s="1928"/>
      <c r="AB10" s="1736"/>
      <c r="AC10" s="1748"/>
      <c r="AD10" s="1748"/>
      <c r="AE10" s="1748"/>
      <c r="AF10" s="2210"/>
      <c r="AG10" s="1925"/>
      <c r="AH10" s="1925"/>
      <c r="AI10" s="1925"/>
      <c r="AJ10" s="1747"/>
      <c r="AK10" s="1926"/>
      <c r="AL10" s="1928"/>
      <c r="AM10" s="1924"/>
      <c r="AN10" s="1924"/>
      <c r="AO10" s="2213"/>
      <c r="AP10" s="2213"/>
      <c r="AQ10" s="2213"/>
      <c r="AR10" s="2219"/>
      <c r="AS10" s="2218"/>
      <c r="AT10" s="2218"/>
      <c r="AU10" s="2218"/>
      <c r="AV10" s="1747"/>
      <c r="AW10" s="1747"/>
      <c r="AX10" s="2412"/>
      <c r="AY10" s="2412"/>
      <c r="AZ10" s="1982" t="s">
        <v>862</v>
      </c>
      <c r="BA10" s="1747"/>
      <c r="BB10" s="1936">
        <v>1</v>
      </c>
      <c r="BC10" s="2293"/>
      <c r="BD10" s="1938"/>
      <c r="BE10" s="2462" t="s">
        <v>434</v>
      </c>
      <c r="BF10" s="1924"/>
      <c r="BJ10" s="1829"/>
      <c r="BK10" s="1829"/>
      <c r="BL10" s="1829"/>
    </row>
    <row r="11" spans="2:64" s="1735" customFormat="1" ht="6" customHeight="1">
      <c r="B11" s="2056"/>
      <c r="C11" s="2056"/>
      <c r="D11" s="2056"/>
      <c r="E11" s="2056"/>
      <c r="F11" s="2093"/>
      <c r="G11" s="2056"/>
      <c r="H11" s="2056"/>
      <c r="I11" s="2056"/>
      <c r="J11" s="2056"/>
      <c r="K11" s="1749"/>
      <c r="L11" s="1796"/>
      <c r="M11" s="1932"/>
      <c r="N11" s="1932"/>
      <c r="O11" s="1749"/>
      <c r="P11" s="1932"/>
      <c r="Q11" s="2056"/>
      <c r="R11" s="1932"/>
      <c r="S11" s="1932"/>
      <c r="T11" s="1932"/>
      <c r="U11" s="1932"/>
      <c r="V11" s="2093"/>
      <c r="Z11" s="2071"/>
      <c r="AA11" s="1747"/>
      <c r="AB11" s="1747"/>
      <c r="AC11" s="2071"/>
      <c r="AD11" s="2071"/>
      <c r="AE11" s="2071"/>
      <c r="AF11" s="2210"/>
      <c r="AG11" s="1748"/>
      <c r="AH11" s="1925"/>
      <c r="AI11" s="1747"/>
      <c r="AJ11" s="1925"/>
      <c r="AK11" s="1747"/>
      <c r="AL11" s="1747"/>
      <c r="AM11" s="1747"/>
      <c r="AN11" s="1747"/>
      <c r="AO11" s="2056"/>
      <c r="AP11" s="2056"/>
      <c r="AQ11" s="1749"/>
      <c r="AR11" s="2220"/>
      <c r="AS11" s="2218"/>
      <c r="AT11" s="2218"/>
      <c r="AU11" s="2218"/>
      <c r="AV11" s="1747"/>
      <c r="AW11" s="1747"/>
      <c r="AX11" s="2412"/>
      <c r="AY11" s="2412"/>
      <c r="AZ11" s="1747"/>
      <c r="BA11" s="1747"/>
      <c r="BB11" s="1748"/>
      <c r="BC11" s="1748"/>
      <c r="BD11" s="1748"/>
      <c r="BE11" s="2462"/>
      <c r="BF11" s="1924"/>
      <c r="BJ11" s="1829"/>
      <c r="BK11" s="1829"/>
      <c r="BL11" s="1829"/>
    </row>
    <row r="12" spans="2:64" s="1735" customFormat="1" ht="20.25" customHeight="1">
      <c r="B12" s="2057"/>
      <c r="C12" s="2057"/>
      <c r="D12" s="2057"/>
      <c r="E12" s="2057"/>
      <c r="F12" s="2057"/>
      <c r="G12" s="2057"/>
      <c r="H12" s="2057"/>
      <c r="I12" s="2057"/>
      <c r="J12" s="2057"/>
      <c r="K12" s="2057"/>
      <c r="L12" s="2057"/>
      <c r="M12" s="2057"/>
      <c r="N12" s="2057"/>
      <c r="O12" s="2057"/>
      <c r="P12" s="2057"/>
      <c r="Q12" s="2057"/>
      <c r="R12" s="2057"/>
      <c r="S12" s="2057"/>
      <c r="T12" s="2057"/>
      <c r="U12" s="2057"/>
      <c r="V12" s="2057"/>
      <c r="Z12" s="1749"/>
      <c r="AA12" s="2207"/>
      <c r="AB12" s="2207"/>
      <c r="AC12" s="1749"/>
      <c r="AD12" s="1748"/>
      <c r="AE12" s="1748"/>
      <c r="AF12" s="2209"/>
      <c r="AG12" s="1736"/>
      <c r="AH12" s="1925"/>
      <c r="AI12" s="1747"/>
      <c r="AJ12" s="1925"/>
      <c r="AK12" s="1747"/>
      <c r="AL12" s="1747"/>
      <c r="AM12" s="1747"/>
      <c r="AN12" s="1747"/>
      <c r="AO12" s="2214"/>
      <c r="AP12" s="2214"/>
      <c r="AQ12" s="2214"/>
      <c r="AR12" s="2219"/>
      <c r="AS12" s="2218"/>
      <c r="AT12" s="2218"/>
      <c r="AU12" s="2218"/>
      <c r="AV12" s="1747"/>
      <c r="AW12" s="1747"/>
      <c r="AX12" s="2412"/>
      <c r="AY12" s="2412"/>
      <c r="AZ12" s="1747"/>
      <c r="BA12" s="1747"/>
      <c r="BB12" s="1936">
        <v>1</v>
      </c>
      <c r="BC12" s="2293"/>
      <c r="BD12" s="1938"/>
      <c r="BE12" s="2463" t="s">
        <v>506</v>
      </c>
      <c r="BF12" s="1924"/>
      <c r="BJ12" s="1829"/>
      <c r="BK12" s="1829"/>
      <c r="BL12" s="1829"/>
    </row>
    <row r="13" spans="2:64" s="1735" customFormat="1" ht="6.75" customHeight="1">
      <c r="B13" s="2057"/>
      <c r="C13" s="2057"/>
      <c r="D13" s="2057"/>
      <c r="E13" s="2057"/>
      <c r="F13" s="2057"/>
      <c r="G13" s="2057"/>
      <c r="H13" s="2057"/>
      <c r="I13" s="2057"/>
      <c r="J13" s="2057"/>
      <c r="K13" s="2057"/>
      <c r="L13" s="2057"/>
      <c r="M13" s="2057"/>
      <c r="N13" s="2057"/>
      <c r="O13" s="2057"/>
      <c r="P13" s="2057"/>
      <c r="Q13" s="2057"/>
      <c r="R13" s="2057"/>
      <c r="S13" s="2057"/>
      <c r="T13" s="2057"/>
      <c r="U13" s="2057"/>
      <c r="V13" s="2057"/>
      <c r="Z13" s="1796"/>
      <c r="AA13" s="2208"/>
      <c r="AB13" s="2208"/>
      <c r="AC13" s="1796"/>
      <c r="AD13" s="1925"/>
      <c r="AE13" s="1925"/>
      <c r="AF13" s="2210"/>
      <c r="AG13" s="1924"/>
      <c r="AH13" s="1924"/>
      <c r="AI13" s="1924"/>
      <c r="AJ13" s="1924"/>
      <c r="AK13" s="1924"/>
      <c r="AL13" s="1924"/>
      <c r="AM13" s="1924"/>
      <c r="AN13" s="1924"/>
      <c r="AO13" s="2056"/>
      <c r="AP13" s="2056"/>
      <c r="AQ13" s="2056"/>
      <c r="AR13" s="1924"/>
      <c r="AS13" s="2218"/>
      <c r="AT13" s="2218"/>
      <c r="AU13" s="2218"/>
      <c r="AV13" s="1747"/>
      <c r="AW13" s="1747"/>
      <c r="AX13" s="2412"/>
      <c r="AY13" s="2412"/>
      <c r="AZ13" s="1747"/>
      <c r="BA13" s="1747"/>
      <c r="BB13" s="1748"/>
      <c r="BC13" s="1748"/>
      <c r="BD13" s="1748"/>
      <c r="BE13" s="2462"/>
      <c r="BF13" s="1924"/>
      <c r="BJ13" s="1829"/>
      <c r="BK13" s="1829"/>
      <c r="BL13" s="1829"/>
    </row>
    <row r="14" spans="2:64" s="1735" customFormat="1" ht="21">
      <c r="B14" s="2057"/>
      <c r="C14" s="2057"/>
      <c r="D14" s="2057"/>
      <c r="E14" s="2057"/>
      <c r="F14" s="2057"/>
      <c r="G14" s="2057"/>
      <c r="H14" s="2057"/>
      <c r="I14" s="2057"/>
      <c r="J14" s="2057"/>
      <c r="K14" s="2057"/>
      <c r="L14" s="2057"/>
      <c r="M14" s="2057"/>
      <c r="N14" s="2057"/>
      <c r="O14" s="2057"/>
      <c r="P14" s="2057"/>
      <c r="Q14" s="2057"/>
      <c r="R14" s="2057"/>
      <c r="S14" s="2057"/>
      <c r="T14" s="2057"/>
      <c r="U14" s="2057"/>
      <c r="V14" s="2057"/>
      <c r="Z14" s="1749"/>
      <c r="AA14" s="2207"/>
      <c r="AB14" s="2207"/>
      <c r="AC14" s="1749"/>
      <c r="AD14" s="1748"/>
      <c r="AE14" s="1748"/>
      <c r="AF14" s="2210"/>
      <c r="AG14" s="1924"/>
      <c r="AH14" s="1924"/>
      <c r="AI14" s="1924"/>
      <c r="AJ14" s="1924"/>
      <c r="AK14" s="1924"/>
      <c r="AL14" s="1924"/>
      <c r="AM14" s="1924"/>
      <c r="AN14" s="1924"/>
      <c r="AO14" s="1932"/>
      <c r="AP14" s="1932"/>
      <c r="AQ14" s="1932"/>
      <c r="AR14" s="1924"/>
      <c r="AS14" s="2218"/>
      <c r="AT14" s="1982" t="s">
        <v>974</v>
      </c>
      <c r="AU14" s="2223">
        <v>0.39583333333333331</v>
      </c>
      <c r="AV14" s="2227"/>
      <c r="AW14" s="2232"/>
      <c r="AX14" s="1748" t="s">
        <v>363</v>
      </c>
      <c r="AY14" s="2223">
        <v>0.6875</v>
      </c>
      <c r="AZ14" s="2227"/>
      <c r="BA14" s="2232"/>
      <c r="BB14" s="1926" t="s">
        <v>483</v>
      </c>
      <c r="BC14" s="2457">
        <f>(AY14-AU14)*24</f>
        <v>7</v>
      </c>
      <c r="BD14" s="2461"/>
      <c r="BE14" s="1736" t="s">
        <v>977</v>
      </c>
      <c r="BF14" s="1748"/>
      <c r="BJ14" s="1829"/>
      <c r="BK14" s="1829"/>
      <c r="BL14" s="1829"/>
    </row>
    <row r="15" spans="2:64" s="1735" customFormat="1" ht="6.75" customHeight="1">
      <c r="C15" s="1935"/>
      <c r="D15" s="1935"/>
      <c r="E15" s="1935"/>
      <c r="F15" s="1935"/>
      <c r="G15" s="2071"/>
      <c r="H15" s="2071"/>
      <c r="I15" s="1926"/>
      <c r="J15" s="1748"/>
      <c r="K15" s="1925"/>
      <c r="L15" s="1747"/>
      <c r="M15" s="1747"/>
      <c r="N15" s="1748"/>
      <c r="O15" s="1747"/>
      <c r="P15" s="2071"/>
      <c r="Q15" s="1925"/>
      <c r="R15" s="1747"/>
      <c r="S15" s="1747"/>
      <c r="T15" s="1747"/>
      <c r="U15" s="1747"/>
      <c r="V15" s="2071"/>
      <c r="W15" s="1926"/>
      <c r="X15" s="1748"/>
      <c r="Y15" s="1748"/>
      <c r="Z15" s="1736"/>
      <c r="AA15" s="1748"/>
      <c r="AB15" s="1926"/>
      <c r="AC15" s="1748"/>
      <c r="AD15" s="1925"/>
      <c r="AE15" s="1747"/>
      <c r="AF15" s="2210"/>
      <c r="AG15" s="2209"/>
      <c r="AH15" s="2211"/>
      <c r="AI15" s="2210"/>
      <c r="AJ15" s="2211"/>
      <c r="AK15" s="2210"/>
      <c r="AL15" s="2210"/>
      <c r="AM15" s="2210"/>
      <c r="AN15" s="2210"/>
      <c r="AQ15" s="1907"/>
      <c r="AR15" s="1907"/>
      <c r="AS15" s="1907"/>
      <c r="AT15" s="1907"/>
      <c r="AU15" s="1907"/>
      <c r="AV15" s="2210"/>
      <c r="AW15" s="2210"/>
      <c r="AX15" s="2413"/>
      <c r="AY15" s="2413"/>
      <c r="AZ15" s="2210"/>
      <c r="BA15" s="2210"/>
      <c r="BB15" s="2209"/>
      <c r="BC15" s="2209"/>
      <c r="BD15" s="2209"/>
      <c r="BE15" s="2464"/>
      <c r="BJ15" s="1829"/>
      <c r="BK15" s="1829"/>
      <c r="BL15" s="1829"/>
    </row>
    <row r="16" spans="2:64" ht="8.4" customHeight="1">
      <c r="C16" s="1750"/>
      <c r="D16" s="1750"/>
      <c r="E16" s="1750"/>
      <c r="F16" s="1750"/>
      <c r="G16" s="1750"/>
      <c r="X16" s="1750"/>
      <c r="AN16" s="1750"/>
      <c r="BE16" s="2465"/>
      <c r="BF16" s="2465"/>
      <c r="BG16" s="2465"/>
    </row>
    <row r="17" spans="2:58" ht="20.25" customHeight="1">
      <c r="B17" s="2313" t="s">
        <v>504</v>
      </c>
      <c r="C17" s="2325" t="s">
        <v>519</v>
      </c>
      <c r="D17" s="2333"/>
      <c r="E17" s="2336"/>
      <c r="F17" s="2336"/>
      <c r="G17" s="2340" t="s">
        <v>707</v>
      </c>
      <c r="H17" s="2346" t="s">
        <v>417</v>
      </c>
      <c r="I17" s="2333"/>
      <c r="J17" s="2333"/>
      <c r="K17" s="2336"/>
      <c r="L17" s="2346" t="s">
        <v>959</v>
      </c>
      <c r="M17" s="2333"/>
      <c r="N17" s="2333"/>
      <c r="O17" s="2356"/>
      <c r="P17" s="2359"/>
      <c r="Q17" s="2368"/>
      <c r="R17" s="2376"/>
      <c r="S17" s="2180" t="s">
        <v>967</v>
      </c>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233"/>
      <c r="AX17" s="2414" t="str">
        <f>IF(BB3="４週","(11) 1～4週目の勤務時間数合計","(11) 1か月の勤務時間数   合計")</f>
        <v>(11) 1～4週目の勤務時間数合計</v>
      </c>
      <c r="AY17" s="2425"/>
      <c r="AZ17" s="2435" t="s">
        <v>412</v>
      </c>
      <c r="BA17" s="2443"/>
      <c r="BB17" s="2453" t="s">
        <v>976</v>
      </c>
      <c r="BC17" s="2106"/>
      <c r="BD17" s="2106"/>
      <c r="BE17" s="2106"/>
      <c r="BF17" s="2466"/>
    </row>
    <row r="18" spans="2:58" ht="20.25" customHeight="1">
      <c r="B18" s="2314"/>
      <c r="C18" s="2326"/>
      <c r="D18" s="2334"/>
      <c r="E18" s="2337"/>
      <c r="F18" s="2337"/>
      <c r="G18" s="2341"/>
      <c r="H18" s="2347"/>
      <c r="I18" s="2334"/>
      <c r="J18" s="2334"/>
      <c r="K18" s="2337"/>
      <c r="L18" s="2347"/>
      <c r="M18" s="2334"/>
      <c r="N18" s="2334"/>
      <c r="O18" s="2357"/>
      <c r="P18" s="2360"/>
      <c r="Q18" s="2369"/>
      <c r="R18" s="2377"/>
      <c r="S18" s="2388" t="s">
        <v>775</v>
      </c>
      <c r="T18" s="2394"/>
      <c r="U18" s="2394"/>
      <c r="V18" s="2394"/>
      <c r="W18" s="2394"/>
      <c r="X18" s="2394"/>
      <c r="Y18" s="2400"/>
      <c r="Z18" s="2388" t="s">
        <v>784</v>
      </c>
      <c r="AA18" s="2394"/>
      <c r="AB18" s="2394"/>
      <c r="AC18" s="2394"/>
      <c r="AD18" s="2394"/>
      <c r="AE18" s="2394"/>
      <c r="AF18" s="2400"/>
      <c r="AG18" s="2388" t="s">
        <v>789</v>
      </c>
      <c r="AH18" s="2394"/>
      <c r="AI18" s="2394"/>
      <c r="AJ18" s="2394"/>
      <c r="AK18" s="2394"/>
      <c r="AL18" s="2394"/>
      <c r="AM18" s="2400"/>
      <c r="AN18" s="2388" t="s">
        <v>551</v>
      </c>
      <c r="AO18" s="2394"/>
      <c r="AP18" s="2394"/>
      <c r="AQ18" s="2394"/>
      <c r="AR18" s="2394"/>
      <c r="AS18" s="2394"/>
      <c r="AT18" s="2400"/>
      <c r="AU18" s="2409" t="s">
        <v>71</v>
      </c>
      <c r="AV18" s="2410"/>
      <c r="AW18" s="2411"/>
      <c r="AX18" s="2415"/>
      <c r="AY18" s="2426"/>
      <c r="AZ18" s="2436"/>
      <c r="BA18" s="2444"/>
      <c r="BB18" s="2322"/>
      <c r="BC18" s="2107"/>
      <c r="BD18" s="2107"/>
      <c r="BE18" s="2107"/>
      <c r="BF18" s="2352"/>
    </row>
    <row r="19" spans="2:58" ht="20.25" customHeight="1">
      <c r="B19" s="2314"/>
      <c r="C19" s="2326"/>
      <c r="D19" s="2334"/>
      <c r="E19" s="2337"/>
      <c r="F19" s="2337"/>
      <c r="G19" s="2341"/>
      <c r="H19" s="2347"/>
      <c r="I19" s="2334"/>
      <c r="J19" s="2334"/>
      <c r="K19" s="2337"/>
      <c r="L19" s="2347"/>
      <c r="M19" s="2334"/>
      <c r="N19" s="2334"/>
      <c r="O19" s="2357"/>
      <c r="P19" s="2360"/>
      <c r="Q19" s="2369"/>
      <c r="R19" s="2377"/>
      <c r="S19" s="2389">
        <v>1</v>
      </c>
      <c r="T19" s="2395">
        <v>2</v>
      </c>
      <c r="U19" s="2395">
        <v>3</v>
      </c>
      <c r="V19" s="2395">
        <v>4</v>
      </c>
      <c r="W19" s="2395">
        <v>5</v>
      </c>
      <c r="X19" s="2395">
        <v>6</v>
      </c>
      <c r="Y19" s="2401">
        <v>7</v>
      </c>
      <c r="Z19" s="2389">
        <v>8</v>
      </c>
      <c r="AA19" s="2395">
        <v>9</v>
      </c>
      <c r="AB19" s="2395">
        <v>10</v>
      </c>
      <c r="AC19" s="2395">
        <v>11</v>
      </c>
      <c r="AD19" s="2395">
        <v>12</v>
      </c>
      <c r="AE19" s="2395">
        <v>13</v>
      </c>
      <c r="AF19" s="2401">
        <v>14</v>
      </c>
      <c r="AG19" s="2407">
        <v>15</v>
      </c>
      <c r="AH19" s="2395">
        <v>16</v>
      </c>
      <c r="AI19" s="2395">
        <v>17</v>
      </c>
      <c r="AJ19" s="2395">
        <v>18</v>
      </c>
      <c r="AK19" s="2395">
        <v>19</v>
      </c>
      <c r="AL19" s="2395">
        <v>20</v>
      </c>
      <c r="AM19" s="2401">
        <v>21</v>
      </c>
      <c r="AN19" s="2389">
        <v>22</v>
      </c>
      <c r="AO19" s="2395">
        <v>23</v>
      </c>
      <c r="AP19" s="2395">
        <v>24</v>
      </c>
      <c r="AQ19" s="2395">
        <v>25</v>
      </c>
      <c r="AR19" s="2395">
        <v>26</v>
      </c>
      <c r="AS19" s="2395">
        <v>27</v>
      </c>
      <c r="AT19" s="2401">
        <v>28</v>
      </c>
      <c r="AU19" s="2389" t="str">
        <f>IF($BB$3="暦月",IF(DAY(DATE($AC$2,$AG$2,29))=29,29,""),"")</f>
        <v/>
      </c>
      <c r="AV19" s="2395" t="str">
        <f>IF($BB$3="暦月",IF(DAY(DATE($AC$2,$AG$2,30))=30,30,""),"")</f>
        <v/>
      </c>
      <c r="AW19" s="2401" t="str">
        <f>IF($BB$3="暦月",IF(DAY(DATE($AC$2,$AG$2,31))=31,31,""),"")</f>
        <v/>
      </c>
      <c r="AX19" s="2415"/>
      <c r="AY19" s="2426"/>
      <c r="AZ19" s="2436"/>
      <c r="BA19" s="2444"/>
      <c r="BB19" s="2322"/>
      <c r="BC19" s="2107"/>
      <c r="BD19" s="2107"/>
      <c r="BE19" s="2107"/>
      <c r="BF19" s="2352"/>
    </row>
    <row r="20" spans="2:58" ht="20.25" hidden="1" customHeight="1">
      <c r="B20" s="2314"/>
      <c r="C20" s="2326"/>
      <c r="D20" s="2334"/>
      <c r="E20" s="2337"/>
      <c r="F20" s="2337"/>
      <c r="G20" s="2341"/>
      <c r="H20" s="2347"/>
      <c r="I20" s="2334"/>
      <c r="J20" s="2334"/>
      <c r="K20" s="2337"/>
      <c r="L20" s="2347"/>
      <c r="M20" s="2334"/>
      <c r="N20" s="2334"/>
      <c r="O20" s="2357"/>
      <c r="P20" s="2360"/>
      <c r="Q20" s="2369"/>
      <c r="R20" s="2377"/>
      <c r="S20" s="2389">
        <f>WEEKDAY(DATE($AC$2,$AG$2,1))</f>
        <v>2</v>
      </c>
      <c r="T20" s="2395">
        <f>WEEKDAY(DATE($AC$2,$AG$2,2))</f>
        <v>3</v>
      </c>
      <c r="U20" s="2395">
        <f>WEEKDAY(DATE($AC$2,$AG$2,3))</f>
        <v>4</v>
      </c>
      <c r="V20" s="2395">
        <f>WEEKDAY(DATE($AC$2,$AG$2,4))</f>
        <v>5</v>
      </c>
      <c r="W20" s="2395">
        <f>WEEKDAY(DATE($AC$2,$AG$2,5))</f>
        <v>6</v>
      </c>
      <c r="X20" s="2395">
        <f>WEEKDAY(DATE($AC$2,$AG$2,6))</f>
        <v>7</v>
      </c>
      <c r="Y20" s="2401">
        <f>WEEKDAY(DATE($AC$2,$AG$2,7))</f>
        <v>1</v>
      </c>
      <c r="Z20" s="2389">
        <f>WEEKDAY(DATE($AC$2,$AG$2,8))</f>
        <v>2</v>
      </c>
      <c r="AA20" s="2395">
        <f>WEEKDAY(DATE($AC$2,$AG$2,9))</f>
        <v>3</v>
      </c>
      <c r="AB20" s="2395">
        <f>WEEKDAY(DATE($AC$2,$AG$2,10))</f>
        <v>4</v>
      </c>
      <c r="AC20" s="2395">
        <f>WEEKDAY(DATE($AC$2,$AG$2,11))</f>
        <v>5</v>
      </c>
      <c r="AD20" s="2395">
        <f>WEEKDAY(DATE($AC$2,$AG$2,12))</f>
        <v>6</v>
      </c>
      <c r="AE20" s="2395">
        <f>WEEKDAY(DATE($AC$2,$AG$2,13))</f>
        <v>7</v>
      </c>
      <c r="AF20" s="2401">
        <f>WEEKDAY(DATE($AC$2,$AG$2,14))</f>
        <v>1</v>
      </c>
      <c r="AG20" s="2389">
        <f>WEEKDAY(DATE($AC$2,$AG$2,15))</f>
        <v>2</v>
      </c>
      <c r="AH20" s="2395">
        <f>WEEKDAY(DATE($AC$2,$AG$2,16))</f>
        <v>3</v>
      </c>
      <c r="AI20" s="2395">
        <f>WEEKDAY(DATE($AC$2,$AG$2,17))</f>
        <v>4</v>
      </c>
      <c r="AJ20" s="2395">
        <f>WEEKDAY(DATE($AC$2,$AG$2,18))</f>
        <v>5</v>
      </c>
      <c r="AK20" s="2395">
        <f>WEEKDAY(DATE($AC$2,$AG$2,19))</f>
        <v>6</v>
      </c>
      <c r="AL20" s="2395">
        <f>WEEKDAY(DATE($AC$2,$AG$2,20))</f>
        <v>7</v>
      </c>
      <c r="AM20" s="2401">
        <f>WEEKDAY(DATE($AC$2,$AG$2,21))</f>
        <v>1</v>
      </c>
      <c r="AN20" s="2389">
        <f>WEEKDAY(DATE($AC$2,$AG$2,22))</f>
        <v>2</v>
      </c>
      <c r="AO20" s="2395">
        <f>WEEKDAY(DATE($AC$2,$AG$2,23))</f>
        <v>3</v>
      </c>
      <c r="AP20" s="2395">
        <f>WEEKDAY(DATE($AC$2,$AG$2,24))</f>
        <v>4</v>
      </c>
      <c r="AQ20" s="2395">
        <f>WEEKDAY(DATE($AC$2,$AG$2,25))</f>
        <v>5</v>
      </c>
      <c r="AR20" s="2395">
        <f>WEEKDAY(DATE($AC$2,$AG$2,26))</f>
        <v>6</v>
      </c>
      <c r="AS20" s="2395">
        <f>WEEKDAY(DATE($AC$2,$AG$2,27))</f>
        <v>7</v>
      </c>
      <c r="AT20" s="2401">
        <f>WEEKDAY(DATE($AC$2,$AG$2,28))</f>
        <v>1</v>
      </c>
      <c r="AU20" s="2389">
        <f>IF(AU19=29,WEEKDAY(DATE($AC$2,$AG$2,29)),0)</f>
        <v>0</v>
      </c>
      <c r="AV20" s="2395">
        <f>IF(AV19=30,WEEKDAY(DATE($AC$2,$AG$2,30)),0)</f>
        <v>0</v>
      </c>
      <c r="AW20" s="2401">
        <f>IF(AW19=31,WEEKDAY(DATE($AC$2,$AG$2,31)),0)</f>
        <v>0</v>
      </c>
      <c r="AX20" s="2415"/>
      <c r="AY20" s="2426"/>
      <c r="AZ20" s="2436"/>
      <c r="BA20" s="2444"/>
      <c r="BB20" s="2322"/>
      <c r="BC20" s="2107"/>
      <c r="BD20" s="2107"/>
      <c r="BE20" s="2107"/>
      <c r="BF20" s="2352"/>
    </row>
    <row r="21" spans="2:58" ht="22.5" customHeight="1">
      <c r="B21" s="2315"/>
      <c r="C21" s="2327"/>
      <c r="D21" s="2335"/>
      <c r="E21" s="2338"/>
      <c r="F21" s="2338"/>
      <c r="G21" s="2342"/>
      <c r="H21" s="2348"/>
      <c r="I21" s="2335"/>
      <c r="J21" s="2335"/>
      <c r="K21" s="2338"/>
      <c r="L21" s="2348"/>
      <c r="M21" s="2335"/>
      <c r="N21" s="2335"/>
      <c r="O21" s="2358"/>
      <c r="P21" s="2361"/>
      <c r="Q21" s="2370"/>
      <c r="R21" s="2378"/>
      <c r="S21" s="2390" t="str">
        <f t="shared" ref="S21:AT21" si="0">IF(S20=1,"日",IF(S20=2,"月",IF(S20=3,"火",IF(S20=4,"水",IF(S20=5,"木",IF(S20=6,"金","土"))))))</f>
        <v>月</v>
      </c>
      <c r="T21" s="2396" t="str">
        <f t="shared" si="0"/>
        <v>火</v>
      </c>
      <c r="U21" s="2396" t="str">
        <f t="shared" si="0"/>
        <v>水</v>
      </c>
      <c r="V21" s="2396" t="str">
        <f t="shared" si="0"/>
        <v>木</v>
      </c>
      <c r="W21" s="2396" t="str">
        <f t="shared" si="0"/>
        <v>金</v>
      </c>
      <c r="X21" s="2396" t="str">
        <f t="shared" si="0"/>
        <v>土</v>
      </c>
      <c r="Y21" s="2402" t="str">
        <f t="shared" si="0"/>
        <v>日</v>
      </c>
      <c r="Z21" s="2390" t="str">
        <f t="shared" si="0"/>
        <v>月</v>
      </c>
      <c r="AA21" s="2396" t="str">
        <f t="shared" si="0"/>
        <v>火</v>
      </c>
      <c r="AB21" s="2396" t="str">
        <f t="shared" si="0"/>
        <v>水</v>
      </c>
      <c r="AC21" s="2396" t="str">
        <f t="shared" si="0"/>
        <v>木</v>
      </c>
      <c r="AD21" s="2396" t="str">
        <f t="shared" si="0"/>
        <v>金</v>
      </c>
      <c r="AE21" s="2396" t="str">
        <f t="shared" si="0"/>
        <v>土</v>
      </c>
      <c r="AF21" s="2402" t="str">
        <f t="shared" si="0"/>
        <v>日</v>
      </c>
      <c r="AG21" s="2390" t="str">
        <f t="shared" si="0"/>
        <v>月</v>
      </c>
      <c r="AH21" s="2396" t="str">
        <f t="shared" si="0"/>
        <v>火</v>
      </c>
      <c r="AI21" s="2396" t="str">
        <f t="shared" si="0"/>
        <v>水</v>
      </c>
      <c r="AJ21" s="2396" t="str">
        <f t="shared" si="0"/>
        <v>木</v>
      </c>
      <c r="AK21" s="2396" t="str">
        <f t="shared" si="0"/>
        <v>金</v>
      </c>
      <c r="AL21" s="2396" t="str">
        <f t="shared" si="0"/>
        <v>土</v>
      </c>
      <c r="AM21" s="2402" t="str">
        <f t="shared" si="0"/>
        <v>日</v>
      </c>
      <c r="AN21" s="2390" t="str">
        <f t="shared" si="0"/>
        <v>月</v>
      </c>
      <c r="AO21" s="2396" t="str">
        <f t="shared" si="0"/>
        <v>火</v>
      </c>
      <c r="AP21" s="2396" t="str">
        <f t="shared" si="0"/>
        <v>水</v>
      </c>
      <c r="AQ21" s="2396" t="str">
        <f t="shared" si="0"/>
        <v>木</v>
      </c>
      <c r="AR21" s="2396" t="str">
        <f t="shared" si="0"/>
        <v>金</v>
      </c>
      <c r="AS21" s="2396" t="str">
        <f t="shared" si="0"/>
        <v>土</v>
      </c>
      <c r="AT21" s="2402" t="str">
        <f t="shared" si="0"/>
        <v>日</v>
      </c>
      <c r="AU21" s="2396" t="str">
        <f>IF(AU20=1,"日",IF(AU20=2,"月",IF(AU20=3,"火",IF(AU20=4,"水",IF(AU20=5,"木",IF(AU20=6,"金",IF(AU20=0,"","土")))))))</f>
        <v/>
      </c>
      <c r="AV21" s="2396" t="str">
        <f>IF(AV20=1,"日",IF(AV20=2,"月",IF(AV20=3,"火",IF(AV20=4,"水",IF(AV20=5,"木",IF(AV20=6,"金",IF(AV20=0,"","土")))))))</f>
        <v/>
      </c>
      <c r="AW21" s="2396" t="str">
        <f>IF(AW20=1,"日",IF(AW20=2,"月",IF(AW20=3,"火",IF(AW20=4,"水",IF(AW20=5,"木",IF(AW20=6,"金",IF(AW20=0,"","土")))))))</f>
        <v/>
      </c>
      <c r="AX21" s="2416"/>
      <c r="AY21" s="2427"/>
      <c r="AZ21" s="2437"/>
      <c r="BA21" s="2445"/>
      <c r="BB21" s="2323"/>
      <c r="BC21" s="2330"/>
      <c r="BD21" s="2330"/>
      <c r="BE21" s="2330"/>
      <c r="BF21" s="2353"/>
    </row>
    <row r="22" spans="2:58" ht="20.25" customHeight="1">
      <c r="B22" s="2316">
        <v>1</v>
      </c>
      <c r="C22" s="2072" t="s">
        <v>800</v>
      </c>
      <c r="D22" s="2085"/>
      <c r="E22" s="2089"/>
      <c r="F22" s="1800"/>
      <c r="G22" s="2102" t="s">
        <v>751</v>
      </c>
      <c r="H22" s="2112" t="s">
        <v>581</v>
      </c>
      <c r="I22" s="2120"/>
      <c r="J22" s="2120"/>
      <c r="K22" s="2123"/>
      <c r="L22" s="2131" t="s">
        <v>478</v>
      </c>
      <c r="M22" s="2140"/>
      <c r="N22" s="2140"/>
      <c r="O22" s="2149"/>
      <c r="P22" s="2362" t="s">
        <v>964</v>
      </c>
      <c r="Q22" s="2371"/>
      <c r="R22" s="2379"/>
      <c r="S22" s="1886" t="s">
        <v>835</v>
      </c>
      <c r="T22" s="1898" t="s">
        <v>835</v>
      </c>
      <c r="U22" s="1898"/>
      <c r="V22" s="1898"/>
      <c r="W22" s="1898" t="s">
        <v>835</v>
      </c>
      <c r="X22" s="1898" t="s">
        <v>835</v>
      </c>
      <c r="Y22" s="1913" t="s">
        <v>835</v>
      </c>
      <c r="Z22" s="1886" t="s">
        <v>835</v>
      </c>
      <c r="AA22" s="1898" t="s">
        <v>835</v>
      </c>
      <c r="AB22" s="1898"/>
      <c r="AC22" s="1898"/>
      <c r="AD22" s="1898" t="s">
        <v>835</v>
      </c>
      <c r="AE22" s="1898" t="s">
        <v>835</v>
      </c>
      <c r="AF22" s="1913" t="s">
        <v>835</v>
      </c>
      <c r="AG22" s="1886" t="s">
        <v>835</v>
      </c>
      <c r="AH22" s="1898" t="s">
        <v>835</v>
      </c>
      <c r="AI22" s="1898"/>
      <c r="AJ22" s="1898"/>
      <c r="AK22" s="1898" t="s">
        <v>835</v>
      </c>
      <c r="AL22" s="1898" t="s">
        <v>835</v>
      </c>
      <c r="AM22" s="1913" t="s">
        <v>835</v>
      </c>
      <c r="AN22" s="1886" t="s">
        <v>835</v>
      </c>
      <c r="AO22" s="1898" t="s">
        <v>835</v>
      </c>
      <c r="AP22" s="1898"/>
      <c r="AQ22" s="1898"/>
      <c r="AR22" s="1898" t="s">
        <v>835</v>
      </c>
      <c r="AS22" s="1898" t="s">
        <v>835</v>
      </c>
      <c r="AT22" s="1913" t="s">
        <v>835</v>
      </c>
      <c r="AU22" s="1886"/>
      <c r="AV22" s="1898"/>
      <c r="AW22" s="1898"/>
      <c r="AX22" s="2417"/>
      <c r="AY22" s="2428"/>
      <c r="AZ22" s="2438"/>
      <c r="BA22" s="2446"/>
      <c r="BB22" s="1970"/>
      <c r="BC22" s="1975"/>
      <c r="BD22" s="1975"/>
      <c r="BE22" s="1975"/>
      <c r="BF22" s="1986"/>
    </row>
    <row r="23" spans="2:58" ht="20.25" customHeight="1">
      <c r="B23" s="2317"/>
      <c r="C23" s="2073"/>
      <c r="D23" s="2086"/>
      <c r="E23" s="2090"/>
      <c r="F23" s="1801"/>
      <c r="G23" s="2103"/>
      <c r="H23" s="2113"/>
      <c r="I23" s="2121"/>
      <c r="J23" s="2121"/>
      <c r="K23" s="2124"/>
      <c r="L23" s="2132"/>
      <c r="M23" s="2141"/>
      <c r="N23" s="2141"/>
      <c r="O23" s="2150"/>
      <c r="P23" s="2363" t="s">
        <v>546</v>
      </c>
      <c r="Q23" s="2372"/>
      <c r="R23" s="2380"/>
      <c r="S23" s="2391" t="e">
        <f>IF(S22="","",VLOOKUP(S22,#REF!,9,FALSE))</f>
        <v>#REF!</v>
      </c>
      <c r="T23" s="2397" t="e">
        <f>IF(T22="","",VLOOKUP(T22,#REF!,9,FALSE))</f>
        <v>#REF!</v>
      </c>
      <c r="U23" s="2397" t="str">
        <f>IF(U22="","",VLOOKUP(U22,#REF!,9,FALSE))</f>
        <v/>
      </c>
      <c r="V23" s="2397" t="str">
        <f>IF(V22="","",VLOOKUP(V22,#REF!,9,FALSE))</f>
        <v/>
      </c>
      <c r="W23" s="2397" t="e">
        <f>IF(W22="","",VLOOKUP(W22,#REF!,9,FALSE))</f>
        <v>#REF!</v>
      </c>
      <c r="X23" s="2397" t="e">
        <f>IF(X22="","",VLOOKUP(X22,#REF!,9,FALSE))</f>
        <v>#REF!</v>
      </c>
      <c r="Y23" s="2403" t="e">
        <f>IF(Y22="","",VLOOKUP(Y22,#REF!,9,FALSE))</f>
        <v>#REF!</v>
      </c>
      <c r="Z23" s="2391" t="e">
        <f>IF(Z22="","",VLOOKUP(Z22,#REF!,9,FALSE))</f>
        <v>#REF!</v>
      </c>
      <c r="AA23" s="2397" t="e">
        <f>IF(AA22="","",VLOOKUP(AA22,#REF!,9,FALSE))</f>
        <v>#REF!</v>
      </c>
      <c r="AB23" s="2397" t="str">
        <f>IF(AB22="","",VLOOKUP(AB22,#REF!,9,FALSE))</f>
        <v/>
      </c>
      <c r="AC23" s="2397" t="str">
        <f>IF(AC22="","",VLOOKUP(AC22,#REF!,9,FALSE))</f>
        <v/>
      </c>
      <c r="AD23" s="2397" t="e">
        <f>IF(AD22="","",VLOOKUP(AD22,#REF!,9,FALSE))</f>
        <v>#REF!</v>
      </c>
      <c r="AE23" s="2397" t="e">
        <f>IF(AE22="","",VLOOKUP(AE22,#REF!,9,FALSE))</f>
        <v>#REF!</v>
      </c>
      <c r="AF23" s="2403" t="e">
        <f>IF(AF22="","",VLOOKUP(AF22,#REF!,9,FALSE))</f>
        <v>#REF!</v>
      </c>
      <c r="AG23" s="2391" t="e">
        <f>IF(AG22="","",VLOOKUP(AG22,#REF!,9,FALSE))</f>
        <v>#REF!</v>
      </c>
      <c r="AH23" s="2397" t="e">
        <f>IF(AH22="","",VLOOKUP(AH22,#REF!,9,FALSE))</f>
        <v>#REF!</v>
      </c>
      <c r="AI23" s="2397" t="str">
        <f>IF(AI22="","",VLOOKUP(AI22,#REF!,9,FALSE))</f>
        <v/>
      </c>
      <c r="AJ23" s="2397" t="str">
        <f>IF(AJ22="","",VLOOKUP(AJ22,#REF!,9,FALSE))</f>
        <v/>
      </c>
      <c r="AK23" s="2397" t="e">
        <f>IF(AK22="","",VLOOKUP(AK22,#REF!,9,FALSE))</f>
        <v>#REF!</v>
      </c>
      <c r="AL23" s="2397" t="e">
        <f>IF(AL22="","",VLOOKUP(AL22,#REF!,9,FALSE))</f>
        <v>#REF!</v>
      </c>
      <c r="AM23" s="2403" t="e">
        <f>IF(AM22="","",VLOOKUP(AM22,#REF!,9,FALSE))</f>
        <v>#REF!</v>
      </c>
      <c r="AN23" s="2391" t="e">
        <f>IF(AN22="","",VLOOKUP(AN22,#REF!,9,FALSE))</f>
        <v>#REF!</v>
      </c>
      <c r="AO23" s="2397" t="e">
        <f>IF(AO22="","",VLOOKUP(AO22,#REF!,9,FALSE))</f>
        <v>#REF!</v>
      </c>
      <c r="AP23" s="2397" t="str">
        <f>IF(AP22="","",VLOOKUP(AP22,#REF!,9,FALSE))</f>
        <v/>
      </c>
      <c r="AQ23" s="2397" t="str">
        <f>IF(AQ22="","",VLOOKUP(AQ22,#REF!,9,FALSE))</f>
        <v/>
      </c>
      <c r="AR23" s="2397" t="e">
        <f>IF(AR22="","",VLOOKUP(AR22,#REF!,9,FALSE))</f>
        <v>#REF!</v>
      </c>
      <c r="AS23" s="2397" t="e">
        <f>IF(AS22="","",VLOOKUP(AS22,#REF!,9,FALSE))</f>
        <v>#REF!</v>
      </c>
      <c r="AT23" s="2403" t="e">
        <f>IF(AT22="","",VLOOKUP(AT22,#REF!,9,FALSE))</f>
        <v>#REF!</v>
      </c>
      <c r="AU23" s="2391" t="str">
        <f>IF(AU22="","",VLOOKUP(AU22,#REF!,9,FALSE))</f>
        <v/>
      </c>
      <c r="AV23" s="2397" t="str">
        <f>IF(AV22="","",VLOOKUP(AV22,#REF!,9,FALSE))</f>
        <v/>
      </c>
      <c r="AW23" s="2397" t="str">
        <f>IF(AW22="","",VLOOKUP(AW22,#REF!,9,FALSE))</f>
        <v/>
      </c>
      <c r="AX23" s="2418" t="e">
        <f>IF($BB$3="４週",SUM(S23:AT23),IF($BB$3="暦月",SUM(S23:AW23),""))</f>
        <v>#REF!</v>
      </c>
      <c r="AY23" s="2429"/>
      <c r="AZ23" s="2439" t="e">
        <f>IF($BB$3="４週",AX23/4,IF($BB$3="暦月",'【記載例】療養通所介護'!AX23/('【記載例】療養通所介護'!$BB$8/7),""))</f>
        <v>#REF!</v>
      </c>
      <c r="BA23" s="2447"/>
      <c r="BB23" s="1971"/>
      <c r="BC23" s="1976"/>
      <c r="BD23" s="1976"/>
      <c r="BE23" s="1976"/>
      <c r="BF23" s="1987"/>
    </row>
    <row r="24" spans="2:58" ht="20.25" customHeight="1">
      <c r="B24" s="2317"/>
      <c r="C24" s="2074"/>
      <c r="D24" s="2087"/>
      <c r="E24" s="2091"/>
      <c r="F24" s="2094" t="str">
        <f>C22</f>
        <v>管理者</v>
      </c>
      <c r="G24" s="2103"/>
      <c r="H24" s="2113"/>
      <c r="I24" s="2121"/>
      <c r="J24" s="2121"/>
      <c r="K24" s="2124"/>
      <c r="L24" s="2132"/>
      <c r="M24" s="2141"/>
      <c r="N24" s="2141"/>
      <c r="O24" s="2150"/>
      <c r="P24" s="2364" t="s">
        <v>965</v>
      </c>
      <c r="Q24" s="2373"/>
      <c r="R24" s="2381"/>
      <c r="S24" s="2392" t="e">
        <f>IF(S22="","",VLOOKUP(S22,#REF!,17,FALSE))</f>
        <v>#REF!</v>
      </c>
      <c r="T24" s="2398" t="e">
        <f>IF(T22="","",VLOOKUP(T22,#REF!,17,FALSE))</f>
        <v>#REF!</v>
      </c>
      <c r="U24" s="2398" t="str">
        <f>IF(U22="","",VLOOKUP(U22,#REF!,17,FALSE))</f>
        <v/>
      </c>
      <c r="V24" s="2398" t="str">
        <f>IF(V22="","",VLOOKUP(V22,#REF!,17,FALSE))</f>
        <v/>
      </c>
      <c r="W24" s="2398" t="e">
        <f>IF(W22="","",VLOOKUP(W22,#REF!,17,FALSE))</f>
        <v>#REF!</v>
      </c>
      <c r="X24" s="2398" t="e">
        <f>IF(X22="","",VLOOKUP(X22,#REF!,17,FALSE))</f>
        <v>#REF!</v>
      </c>
      <c r="Y24" s="2404" t="e">
        <f>IF(Y22="","",VLOOKUP(Y22,#REF!,17,FALSE))</f>
        <v>#REF!</v>
      </c>
      <c r="Z24" s="2392" t="e">
        <f>IF(Z22="","",VLOOKUP(Z22,#REF!,17,FALSE))</f>
        <v>#REF!</v>
      </c>
      <c r="AA24" s="2398" t="e">
        <f>IF(AA22="","",VLOOKUP(AA22,#REF!,17,FALSE))</f>
        <v>#REF!</v>
      </c>
      <c r="AB24" s="2398" t="str">
        <f>IF(AB22="","",VLOOKUP(AB22,#REF!,17,FALSE))</f>
        <v/>
      </c>
      <c r="AC24" s="2398" t="str">
        <f>IF(AC22="","",VLOOKUP(AC22,#REF!,17,FALSE))</f>
        <v/>
      </c>
      <c r="AD24" s="2398" t="e">
        <f>IF(AD22="","",VLOOKUP(AD22,#REF!,17,FALSE))</f>
        <v>#REF!</v>
      </c>
      <c r="AE24" s="2398" t="e">
        <f>IF(AE22="","",VLOOKUP(AE22,#REF!,17,FALSE))</f>
        <v>#REF!</v>
      </c>
      <c r="AF24" s="2404" t="e">
        <f>IF(AF22="","",VLOOKUP(AF22,#REF!,17,FALSE))</f>
        <v>#REF!</v>
      </c>
      <c r="AG24" s="2392" t="e">
        <f>IF(AG22="","",VLOOKUP(AG22,#REF!,17,FALSE))</f>
        <v>#REF!</v>
      </c>
      <c r="AH24" s="2398" t="e">
        <f>IF(AH22="","",VLOOKUP(AH22,#REF!,17,FALSE))</f>
        <v>#REF!</v>
      </c>
      <c r="AI24" s="2398" t="str">
        <f>IF(AI22="","",VLOOKUP(AI22,#REF!,17,FALSE))</f>
        <v/>
      </c>
      <c r="AJ24" s="2398" t="str">
        <f>IF(AJ22="","",VLOOKUP(AJ22,#REF!,17,FALSE))</f>
        <v/>
      </c>
      <c r="AK24" s="2398" t="e">
        <f>IF(AK22="","",VLOOKUP(AK22,#REF!,17,FALSE))</f>
        <v>#REF!</v>
      </c>
      <c r="AL24" s="2398" t="e">
        <f>IF(AL22="","",VLOOKUP(AL22,#REF!,17,FALSE))</f>
        <v>#REF!</v>
      </c>
      <c r="AM24" s="2404" t="e">
        <f>IF(AM22="","",VLOOKUP(AM22,#REF!,17,FALSE))</f>
        <v>#REF!</v>
      </c>
      <c r="AN24" s="2392" t="e">
        <f>IF(AN22="","",VLOOKUP(AN22,#REF!,17,FALSE))</f>
        <v>#REF!</v>
      </c>
      <c r="AO24" s="2398" t="e">
        <f>IF(AO22="","",VLOOKUP(AO22,#REF!,17,FALSE))</f>
        <v>#REF!</v>
      </c>
      <c r="AP24" s="2398" t="str">
        <f>IF(AP22="","",VLOOKUP(AP22,#REF!,17,FALSE))</f>
        <v/>
      </c>
      <c r="AQ24" s="2398" t="str">
        <f>IF(AQ22="","",VLOOKUP(AQ22,#REF!,17,FALSE))</f>
        <v/>
      </c>
      <c r="AR24" s="2398" t="e">
        <f>IF(AR22="","",VLOOKUP(AR22,#REF!,17,FALSE))</f>
        <v>#REF!</v>
      </c>
      <c r="AS24" s="2398" t="e">
        <f>IF(AS22="","",VLOOKUP(AS22,#REF!,17,FALSE))</f>
        <v>#REF!</v>
      </c>
      <c r="AT24" s="2404" t="e">
        <f>IF(AT22="","",VLOOKUP(AT22,#REF!,17,FALSE))</f>
        <v>#REF!</v>
      </c>
      <c r="AU24" s="2392" t="str">
        <f>IF(AU22="","",VLOOKUP(AU22,#REF!,17,FALSE))</f>
        <v/>
      </c>
      <c r="AV24" s="2398" t="str">
        <f>IF(AV22="","",VLOOKUP(AV22,#REF!,17,FALSE))</f>
        <v/>
      </c>
      <c r="AW24" s="2398" t="str">
        <f>IF(AW22="","",VLOOKUP(AW22,#REF!,17,FALSE))</f>
        <v/>
      </c>
      <c r="AX24" s="2419" t="e">
        <f>IF($BB$3="４週",SUM(S24:AT24),IF($BB$3="暦月",SUM(S24:AW24),""))</f>
        <v>#REF!</v>
      </c>
      <c r="AY24" s="2430"/>
      <c r="AZ24" s="2440" t="e">
        <f>IF($BB$3="４週",AX24/4,IF($BB$3="暦月",'【記載例】療養通所介護'!AX24/('【記載例】療養通所介護'!$BB$8/7),""))</f>
        <v>#REF!</v>
      </c>
      <c r="BA24" s="2448"/>
      <c r="BB24" s="1973"/>
      <c r="BC24" s="1978"/>
      <c r="BD24" s="1978"/>
      <c r="BE24" s="1978"/>
      <c r="BF24" s="1989"/>
    </row>
    <row r="25" spans="2:58" ht="20.25" customHeight="1">
      <c r="B25" s="2317">
        <f>B22+1</f>
        <v>2</v>
      </c>
      <c r="C25" s="2075" t="s">
        <v>910</v>
      </c>
      <c r="D25" s="2088"/>
      <c r="E25" s="2092"/>
      <c r="F25" s="2095"/>
      <c r="G25" s="2095" t="s">
        <v>751</v>
      </c>
      <c r="H25" s="2114" t="s">
        <v>581</v>
      </c>
      <c r="I25" s="2121"/>
      <c r="J25" s="2121"/>
      <c r="K25" s="2124"/>
      <c r="L25" s="2133" t="s">
        <v>980</v>
      </c>
      <c r="M25" s="2142"/>
      <c r="N25" s="2142"/>
      <c r="O25" s="2151"/>
      <c r="P25" s="2365" t="s">
        <v>964</v>
      </c>
      <c r="Q25" s="2374"/>
      <c r="R25" s="2382"/>
      <c r="S25" s="1886" t="s">
        <v>835</v>
      </c>
      <c r="T25" s="1898" t="s">
        <v>835</v>
      </c>
      <c r="U25" s="1898"/>
      <c r="V25" s="1898"/>
      <c r="W25" s="1898" t="s">
        <v>835</v>
      </c>
      <c r="X25" s="1898" t="s">
        <v>835</v>
      </c>
      <c r="Y25" s="1913" t="s">
        <v>835</v>
      </c>
      <c r="Z25" s="1886" t="s">
        <v>835</v>
      </c>
      <c r="AA25" s="1898" t="s">
        <v>835</v>
      </c>
      <c r="AB25" s="1898"/>
      <c r="AC25" s="1898"/>
      <c r="AD25" s="1898" t="s">
        <v>835</v>
      </c>
      <c r="AE25" s="1898" t="s">
        <v>835</v>
      </c>
      <c r="AF25" s="1913" t="s">
        <v>835</v>
      </c>
      <c r="AG25" s="1886" t="s">
        <v>835</v>
      </c>
      <c r="AH25" s="1898" t="s">
        <v>835</v>
      </c>
      <c r="AI25" s="1898"/>
      <c r="AJ25" s="1898"/>
      <c r="AK25" s="1898" t="s">
        <v>835</v>
      </c>
      <c r="AL25" s="1898" t="s">
        <v>835</v>
      </c>
      <c r="AM25" s="1913" t="s">
        <v>835</v>
      </c>
      <c r="AN25" s="1886" t="s">
        <v>835</v>
      </c>
      <c r="AO25" s="1898" t="s">
        <v>835</v>
      </c>
      <c r="AP25" s="1898"/>
      <c r="AQ25" s="1898"/>
      <c r="AR25" s="1898" t="s">
        <v>835</v>
      </c>
      <c r="AS25" s="1898" t="s">
        <v>835</v>
      </c>
      <c r="AT25" s="1913" t="s">
        <v>835</v>
      </c>
      <c r="AU25" s="1886"/>
      <c r="AV25" s="1898"/>
      <c r="AW25" s="1898"/>
      <c r="AX25" s="2420"/>
      <c r="AY25" s="2431"/>
      <c r="AZ25" s="2441"/>
      <c r="BA25" s="2449"/>
      <c r="BB25" s="1972"/>
      <c r="BC25" s="1977"/>
      <c r="BD25" s="1977"/>
      <c r="BE25" s="1977"/>
      <c r="BF25" s="1988"/>
    </row>
    <row r="26" spans="2:58" ht="20.25" customHeight="1">
      <c r="B26" s="2317"/>
      <c r="C26" s="2073"/>
      <c r="D26" s="2086"/>
      <c r="E26" s="2090"/>
      <c r="F26" s="1801"/>
      <c r="G26" s="2103"/>
      <c r="H26" s="2113"/>
      <c r="I26" s="2121"/>
      <c r="J26" s="2121"/>
      <c r="K26" s="2124"/>
      <c r="L26" s="2132"/>
      <c r="M26" s="2141"/>
      <c r="N26" s="2141"/>
      <c r="O26" s="2150"/>
      <c r="P26" s="2363" t="s">
        <v>546</v>
      </c>
      <c r="Q26" s="2372"/>
      <c r="R26" s="2380"/>
      <c r="S26" s="2391" t="e">
        <f>IF(S25="","",VLOOKUP(S25,#REF!,9,FALSE))</f>
        <v>#REF!</v>
      </c>
      <c r="T26" s="2397" t="e">
        <f>IF(T25="","",VLOOKUP(T25,#REF!,9,FALSE))</f>
        <v>#REF!</v>
      </c>
      <c r="U26" s="2397" t="str">
        <f>IF(U25="","",VLOOKUP(U25,#REF!,9,FALSE))</f>
        <v/>
      </c>
      <c r="V26" s="2397" t="str">
        <f>IF(V25="","",VLOOKUP(V25,#REF!,9,FALSE))</f>
        <v/>
      </c>
      <c r="W26" s="2397" t="e">
        <f>IF(W25="","",VLOOKUP(W25,#REF!,9,FALSE))</f>
        <v>#REF!</v>
      </c>
      <c r="X26" s="2397" t="e">
        <f>IF(X25="","",VLOOKUP(X25,#REF!,9,FALSE))</f>
        <v>#REF!</v>
      </c>
      <c r="Y26" s="2403" t="e">
        <f>IF(Y25="","",VLOOKUP(Y25,#REF!,9,FALSE))</f>
        <v>#REF!</v>
      </c>
      <c r="Z26" s="2391" t="e">
        <f>IF(Z25="","",VLOOKUP(Z25,#REF!,9,FALSE))</f>
        <v>#REF!</v>
      </c>
      <c r="AA26" s="2397" t="e">
        <f>IF(AA25="","",VLOOKUP(AA25,#REF!,9,FALSE))</f>
        <v>#REF!</v>
      </c>
      <c r="AB26" s="2397" t="str">
        <f>IF(AB25="","",VLOOKUP(AB25,#REF!,9,FALSE))</f>
        <v/>
      </c>
      <c r="AC26" s="2397" t="str">
        <f>IF(AC25="","",VLOOKUP(AC25,#REF!,9,FALSE))</f>
        <v/>
      </c>
      <c r="AD26" s="2397" t="e">
        <f>IF(AD25="","",VLOOKUP(AD25,#REF!,9,FALSE))</f>
        <v>#REF!</v>
      </c>
      <c r="AE26" s="2397" t="e">
        <f>IF(AE25="","",VLOOKUP(AE25,#REF!,9,FALSE))</f>
        <v>#REF!</v>
      </c>
      <c r="AF26" s="2403" t="e">
        <f>IF(AF25="","",VLOOKUP(AF25,#REF!,9,FALSE))</f>
        <v>#REF!</v>
      </c>
      <c r="AG26" s="2391" t="e">
        <f>IF(AG25="","",VLOOKUP(AG25,#REF!,9,FALSE))</f>
        <v>#REF!</v>
      </c>
      <c r="AH26" s="2397" t="e">
        <f>IF(AH25="","",VLOOKUP(AH25,#REF!,9,FALSE))</f>
        <v>#REF!</v>
      </c>
      <c r="AI26" s="2397" t="str">
        <f>IF(AI25="","",VLOOKUP(AI25,#REF!,9,FALSE))</f>
        <v/>
      </c>
      <c r="AJ26" s="2397" t="str">
        <f>IF(AJ25="","",VLOOKUP(AJ25,#REF!,9,FALSE))</f>
        <v/>
      </c>
      <c r="AK26" s="2397" t="e">
        <f>IF(AK25="","",VLOOKUP(AK25,#REF!,9,FALSE))</f>
        <v>#REF!</v>
      </c>
      <c r="AL26" s="2397" t="e">
        <f>IF(AL25="","",VLOOKUP(AL25,#REF!,9,FALSE))</f>
        <v>#REF!</v>
      </c>
      <c r="AM26" s="2403" t="e">
        <f>IF(AM25="","",VLOOKUP(AM25,#REF!,9,FALSE))</f>
        <v>#REF!</v>
      </c>
      <c r="AN26" s="2391" t="e">
        <f>IF(AN25="","",VLOOKUP(AN25,#REF!,9,FALSE))</f>
        <v>#REF!</v>
      </c>
      <c r="AO26" s="2397" t="e">
        <f>IF(AO25="","",VLOOKUP(AO25,#REF!,9,FALSE))</f>
        <v>#REF!</v>
      </c>
      <c r="AP26" s="2397" t="str">
        <f>IF(AP25="","",VLOOKUP(AP25,#REF!,9,FALSE))</f>
        <v/>
      </c>
      <c r="AQ26" s="2397" t="str">
        <f>IF(AQ25="","",VLOOKUP(AQ25,#REF!,9,FALSE))</f>
        <v/>
      </c>
      <c r="AR26" s="2397" t="e">
        <f>IF(AR25="","",VLOOKUP(AR25,#REF!,9,FALSE))</f>
        <v>#REF!</v>
      </c>
      <c r="AS26" s="2397" t="e">
        <f>IF(AS25="","",VLOOKUP(AS25,#REF!,9,FALSE))</f>
        <v>#REF!</v>
      </c>
      <c r="AT26" s="2403" t="e">
        <f>IF(AT25="","",VLOOKUP(AT25,#REF!,9,FALSE))</f>
        <v>#REF!</v>
      </c>
      <c r="AU26" s="2391" t="str">
        <f>IF(AU25="","",VLOOKUP(AU25,#REF!,9,FALSE))</f>
        <v/>
      </c>
      <c r="AV26" s="2397" t="str">
        <f>IF(AV25="","",VLOOKUP(AV25,#REF!,9,FALSE))</f>
        <v/>
      </c>
      <c r="AW26" s="2397" t="str">
        <f>IF(AW25="","",VLOOKUP(AW25,#REF!,9,FALSE))</f>
        <v/>
      </c>
      <c r="AX26" s="2418" t="e">
        <f>IF($BB$3="４週",SUM(S26:AT26),IF($BB$3="暦月",SUM(S26:AW26),""))</f>
        <v>#REF!</v>
      </c>
      <c r="AY26" s="2429"/>
      <c r="AZ26" s="2439" t="e">
        <f>IF($BB$3="４週",AX26/4,IF($BB$3="暦月",'【記載例】療養通所介護'!AX26/('【記載例】療養通所介護'!$BB$8/7),""))</f>
        <v>#REF!</v>
      </c>
      <c r="BA26" s="2447"/>
      <c r="BB26" s="1971"/>
      <c r="BC26" s="1976"/>
      <c r="BD26" s="1976"/>
      <c r="BE26" s="1976"/>
      <c r="BF26" s="1987"/>
    </row>
    <row r="27" spans="2:58" ht="20.25" customHeight="1">
      <c r="B27" s="2317"/>
      <c r="C27" s="2074"/>
      <c r="D27" s="2087"/>
      <c r="E27" s="2091"/>
      <c r="F27" s="1801" t="str">
        <f>C25</f>
        <v>看護職員</v>
      </c>
      <c r="G27" s="2104"/>
      <c r="H27" s="2113"/>
      <c r="I27" s="2121"/>
      <c r="J27" s="2121"/>
      <c r="K27" s="2124"/>
      <c r="L27" s="2134"/>
      <c r="M27" s="2143"/>
      <c r="N27" s="2143"/>
      <c r="O27" s="2152"/>
      <c r="P27" s="2364" t="s">
        <v>965</v>
      </c>
      <c r="Q27" s="2373"/>
      <c r="R27" s="2381"/>
      <c r="S27" s="2392" t="e">
        <f>IF(S25="","",VLOOKUP(S25,#REF!,17,FALSE))</f>
        <v>#REF!</v>
      </c>
      <c r="T27" s="2398" t="e">
        <f>IF(T25="","",VLOOKUP(T25,#REF!,17,FALSE))</f>
        <v>#REF!</v>
      </c>
      <c r="U27" s="2398" t="str">
        <f>IF(U25="","",VLOOKUP(U25,#REF!,17,FALSE))</f>
        <v/>
      </c>
      <c r="V27" s="2398" t="str">
        <f>IF(V25="","",VLOOKUP(V25,#REF!,17,FALSE))</f>
        <v/>
      </c>
      <c r="W27" s="2398" t="e">
        <f>IF(W25="","",VLOOKUP(W25,#REF!,17,FALSE))</f>
        <v>#REF!</v>
      </c>
      <c r="X27" s="2398" t="e">
        <f>IF(X25="","",VLOOKUP(X25,#REF!,17,FALSE))</f>
        <v>#REF!</v>
      </c>
      <c r="Y27" s="2404" t="e">
        <f>IF(Y25="","",VLOOKUP(Y25,#REF!,17,FALSE))</f>
        <v>#REF!</v>
      </c>
      <c r="Z27" s="2392" t="e">
        <f>IF(Z25="","",VLOOKUP(Z25,#REF!,17,FALSE))</f>
        <v>#REF!</v>
      </c>
      <c r="AA27" s="2398" t="e">
        <f>IF(AA25="","",VLOOKUP(AA25,#REF!,17,FALSE))</f>
        <v>#REF!</v>
      </c>
      <c r="AB27" s="2398" t="str">
        <f>IF(AB25="","",VLOOKUP(AB25,#REF!,17,FALSE))</f>
        <v/>
      </c>
      <c r="AC27" s="2398" t="str">
        <f>IF(AC25="","",VLOOKUP(AC25,#REF!,17,FALSE))</f>
        <v/>
      </c>
      <c r="AD27" s="2398" t="e">
        <f>IF(AD25="","",VLOOKUP(AD25,#REF!,17,FALSE))</f>
        <v>#REF!</v>
      </c>
      <c r="AE27" s="2398" t="e">
        <f>IF(AE25="","",VLOOKUP(AE25,#REF!,17,FALSE))</f>
        <v>#REF!</v>
      </c>
      <c r="AF27" s="2404" t="e">
        <f>IF(AF25="","",VLOOKUP(AF25,#REF!,17,FALSE))</f>
        <v>#REF!</v>
      </c>
      <c r="AG27" s="2392" t="e">
        <f>IF(AG25="","",VLOOKUP(AG25,#REF!,17,FALSE))</f>
        <v>#REF!</v>
      </c>
      <c r="AH27" s="2398" t="e">
        <f>IF(AH25="","",VLOOKUP(AH25,#REF!,17,FALSE))</f>
        <v>#REF!</v>
      </c>
      <c r="AI27" s="2398" t="str">
        <f>IF(AI25="","",VLOOKUP(AI25,#REF!,17,FALSE))</f>
        <v/>
      </c>
      <c r="AJ27" s="2398" t="str">
        <f>IF(AJ25="","",VLOOKUP(AJ25,#REF!,17,FALSE))</f>
        <v/>
      </c>
      <c r="AK27" s="2398" t="e">
        <f>IF(AK25="","",VLOOKUP(AK25,#REF!,17,FALSE))</f>
        <v>#REF!</v>
      </c>
      <c r="AL27" s="2398" t="e">
        <f>IF(AL25="","",VLOOKUP(AL25,#REF!,17,FALSE))</f>
        <v>#REF!</v>
      </c>
      <c r="AM27" s="2404" t="e">
        <f>IF(AM25="","",VLOOKUP(AM25,#REF!,17,FALSE))</f>
        <v>#REF!</v>
      </c>
      <c r="AN27" s="2392" t="e">
        <f>IF(AN25="","",VLOOKUP(AN25,#REF!,17,FALSE))</f>
        <v>#REF!</v>
      </c>
      <c r="AO27" s="2398" t="e">
        <f>IF(AO25="","",VLOOKUP(AO25,#REF!,17,FALSE))</f>
        <v>#REF!</v>
      </c>
      <c r="AP27" s="2398" t="str">
        <f>IF(AP25="","",VLOOKUP(AP25,#REF!,17,FALSE))</f>
        <v/>
      </c>
      <c r="AQ27" s="2398" t="str">
        <f>IF(AQ25="","",VLOOKUP(AQ25,#REF!,17,FALSE))</f>
        <v/>
      </c>
      <c r="AR27" s="2398" t="e">
        <f>IF(AR25="","",VLOOKUP(AR25,#REF!,17,FALSE))</f>
        <v>#REF!</v>
      </c>
      <c r="AS27" s="2398" t="e">
        <f>IF(AS25="","",VLOOKUP(AS25,#REF!,17,FALSE))</f>
        <v>#REF!</v>
      </c>
      <c r="AT27" s="2404" t="e">
        <f>IF(AT25="","",VLOOKUP(AT25,#REF!,17,FALSE))</f>
        <v>#REF!</v>
      </c>
      <c r="AU27" s="2392" t="str">
        <f>IF(AU25="","",VLOOKUP(AU25,#REF!,17,FALSE))</f>
        <v/>
      </c>
      <c r="AV27" s="2398" t="str">
        <f>IF(AV25="","",VLOOKUP(AV25,#REF!,17,FALSE))</f>
        <v/>
      </c>
      <c r="AW27" s="2398" t="str">
        <f>IF(AW25="","",VLOOKUP(AW25,#REF!,17,FALSE))</f>
        <v/>
      </c>
      <c r="AX27" s="2419" t="e">
        <f>IF($BB$3="４週",SUM(S27:AT27),IF($BB$3="暦月",SUM(S27:AW27),""))</f>
        <v>#REF!</v>
      </c>
      <c r="AY27" s="2430"/>
      <c r="AZ27" s="2440" t="e">
        <f>IF($BB$3="４週",AX27/4,IF($BB$3="暦月",'【記載例】療養通所介護'!AX27/('【記載例】療養通所介護'!$BB$8/7),""))</f>
        <v>#REF!</v>
      </c>
      <c r="BA27" s="2448"/>
      <c r="BB27" s="1973"/>
      <c r="BC27" s="1978"/>
      <c r="BD27" s="1978"/>
      <c r="BE27" s="1978"/>
      <c r="BF27" s="1989"/>
    </row>
    <row r="28" spans="2:58" ht="20.25" customHeight="1">
      <c r="B28" s="2317">
        <f>B25+1</f>
        <v>3</v>
      </c>
      <c r="C28" s="1756" t="s">
        <v>910</v>
      </c>
      <c r="D28" s="1824"/>
      <c r="E28" s="1767"/>
      <c r="F28" s="2095"/>
      <c r="G28" s="2095" t="s">
        <v>751</v>
      </c>
      <c r="H28" s="2114" t="s">
        <v>581</v>
      </c>
      <c r="I28" s="2121"/>
      <c r="J28" s="2121"/>
      <c r="K28" s="2124"/>
      <c r="L28" s="2133" t="s">
        <v>500</v>
      </c>
      <c r="M28" s="2142"/>
      <c r="N28" s="2142"/>
      <c r="O28" s="2151"/>
      <c r="P28" s="2365" t="s">
        <v>964</v>
      </c>
      <c r="Q28" s="2374"/>
      <c r="R28" s="2382"/>
      <c r="S28" s="1886" t="s">
        <v>835</v>
      </c>
      <c r="T28" s="1898" t="s">
        <v>835</v>
      </c>
      <c r="U28" s="1898"/>
      <c r="V28" s="1898"/>
      <c r="W28" s="1898" t="s">
        <v>835</v>
      </c>
      <c r="X28" s="1898" t="s">
        <v>835</v>
      </c>
      <c r="Y28" s="1913" t="s">
        <v>835</v>
      </c>
      <c r="Z28" s="1886" t="s">
        <v>835</v>
      </c>
      <c r="AA28" s="1898" t="s">
        <v>835</v>
      </c>
      <c r="AB28" s="1898"/>
      <c r="AC28" s="1898"/>
      <c r="AD28" s="1898" t="s">
        <v>835</v>
      </c>
      <c r="AE28" s="1898" t="s">
        <v>835</v>
      </c>
      <c r="AF28" s="1913" t="s">
        <v>835</v>
      </c>
      <c r="AG28" s="1886" t="s">
        <v>835</v>
      </c>
      <c r="AH28" s="1898" t="s">
        <v>835</v>
      </c>
      <c r="AI28" s="1898"/>
      <c r="AJ28" s="1898"/>
      <c r="AK28" s="1898" t="s">
        <v>835</v>
      </c>
      <c r="AL28" s="1898" t="s">
        <v>835</v>
      </c>
      <c r="AM28" s="1913" t="s">
        <v>835</v>
      </c>
      <c r="AN28" s="1886" t="s">
        <v>835</v>
      </c>
      <c r="AO28" s="1898" t="s">
        <v>835</v>
      </c>
      <c r="AP28" s="1898"/>
      <c r="AQ28" s="1898"/>
      <c r="AR28" s="1898" t="s">
        <v>835</v>
      </c>
      <c r="AS28" s="1898" t="s">
        <v>835</v>
      </c>
      <c r="AT28" s="1913" t="s">
        <v>835</v>
      </c>
      <c r="AU28" s="1886"/>
      <c r="AV28" s="1898"/>
      <c r="AW28" s="1898"/>
      <c r="AX28" s="2420"/>
      <c r="AY28" s="2431"/>
      <c r="AZ28" s="2441"/>
      <c r="BA28" s="2449"/>
      <c r="BB28" s="1972"/>
      <c r="BC28" s="1977"/>
      <c r="BD28" s="1977"/>
      <c r="BE28" s="1977"/>
      <c r="BF28" s="1988"/>
    </row>
    <row r="29" spans="2:58" ht="20.25" customHeight="1">
      <c r="B29" s="2317"/>
      <c r="C29" s="1755"/>
      <c r="D29" s="1823"/>
      <c r="E29" s="1766"/>
      <c r="F29" s="1801"/>
      <c r="G29" s="2103"/>
      <c r="H29" s="2113"/>
      <c r="I29" s="2121"/>
      <c r="J29" s="2121"/>
      <c r="K29" s="2124"/>
      <c r="L29" s="2132"/>
      <c r="M29" s="2141"/>
      <c r="N29" s="2141"/>
      <c r="O29" s="2150"/>
      <c r="P29" s="2363" t="s">
        <v>546</v>
      </c>
      <c r="Q29" s="2372"/>
      <c r="R29" s="2380"/>
      <c r="S29" s="2391" t="e">
        <f>IF(S28="","",VLOOKUP(S28,#REF!,9,FALSE))</f>
        <v>#REF!</v>
      </c>
      <c r="T29" s="2397" t="e">
        <f>IF(T28="","",VLOOKUP(T28,#REF!,9,FALSE))</f>
        <v>#REF!</v>
      </c>
      <c r="U29" s="2397" t="str">
        <f>IF(U28="","",VLOOKUP(U28,#REF!,9,FALSE))</f>
        <v/>
      </c>
      <c r="V29" s="2397" t="str">
        <f>IF(V28="","",VLOOKUP(V28,#REF!,9,FALSE))</f>
        <v/>
      </c>
      <c r="W29" s="2397" t="e">
        <f>IF(W28="","",VLOOKUP(W28,#REF!,9,FALSE))</f>
        <v>#REF!</v>
      </c>
      <c r="X29" s="2397" t="e">
        <f>IF(X28="","",VLOOKUP(X28,#REF!,9,FALSE))</f>
        <v>#REF!</v>
      </c>
      <c r="Y29" s="2403" t="e">
        <f>IF(Y28="","",VLOOKUP(Y28,#REF!,9,FALSE))</f>
        <v>#REF!</v>
      </c>
      <c r="Z29" s="2391" t="e">
        <f>IF(Z28="","",VLOOKUP(Z28,#REF!,9,FALSE))</f>
        <v>#REF!</v>
      </c>
      <c r="AA29" s="2397" t="e">
        <f>IF(AA28="","",VLOOKUP(AA28,#REF!,9,FALSE))</f>
        <v>#REF!</v>
      </c>
      <c r="AB29" s="2397" t="str">
        <f>IF(AB28="","",VLOOKUP(AB28,#REF!,9,FALSE))</f>
        <v/>
      </c>
      <c r="AC29" s="2397" t="str">
        <f>IF(AC28="","",VLOOKUP(AC28,#REF!,9,FALSE))</f>
        <v/>
      </c>
      <c r="AD29" s="2397" t="e">
        <f>IF(AD28="","",VLOOKUP(AD28,#REF!,9,FALSE))</f>
        <v>#REF!</v>
      </c>
      <c r="AE29" s="2397" t="e">
        <f>IF(AE28="","",VLOOKUP(AE28,#REF!,9,FALSE))</f>
        <v>#REF!</v>
      </c>
      <c r="AF29" s="2403" t="e">
        <f>IF(AF28="","",VLOOKUP(AF28,#REF!,9,FALSE))</f>
        <v>#REF!</v>
      </c>
      <c r="AG29" s="2391" t="e">
        <f>IF(AG28="","",VLOOKUP(AG28,#REF!,9,FALSE))</f>
        <v>#REF!</v>
      </c>
      <c r="AH29" s="2397" t="e">
        <f>IF(AH28="","",VLOOKUP(AH28,#REF!,9,FALSE))</f>
        <v>#REF!</v>
      </c>
      <c r="AI29" s="2397" t="str">
        <f>IF(AI28="","",VLOOKUP(AI28,#REF!,9,FALSE))</f>
        <v/>
      </c>
      <c r="AJ29" s="2397" t="str">
        <f>IF(AJ28="","",VLOOKUP(AJ28,#REF!,9,FALSE))</f>
        <v/>
      </c>
      <c r="AK29" s="2397" t="e">
        <f>IF(AK28="","",VLOOKUP(AK28,#REF!,9,FALSE))</f>
        <v>#REF!</v>
      </c>
      <c r="AL29" s="2397" t="e">
        <f>IF(AL28="","",VLOOKUP(AL28,#REF!,9,FALSE))</f>
        <v>#REF!</v>
      </c>
      <c r="AM29" s="2403" t="e">
        <f>IF(AM28="","",VLOOKUP(AM28,#REF!,9,FALSE))</f>
        <v>#REF!</v>
      </c>
      <c r="AN29" s="2391" t="e">
        <f>IF(AN28="","",VLOOKUP(AN28,#REF!,9,FALSE))</f>
        <v>#REF!</v>
      </c>
      <c r="AO29" s="2397" t="e">
        <f>IF(AO28="","",VLOOKUP(AO28,#REF!,9,FALSE))</f>
        <v>#REF!</v>
      </c>
      <c r="AP29" s="2397" t="str">
        <f>IF(AP28="","",VLOOKUP(AP28,#REF!,9,FALSE))</f>
        <v/>
      </c>
      <c r="AQ29" s="2397" t="str">
        <f>IF(AQ28="","",VLOOKUP(AQ28,#REF!,9,FALSE))</f>
        <v/>
      </c>
      <c r="AR29" s="2397" t="e">
        <f>IF(AR28="","",VLOOKUP(AR28,#REF!,9,FALSE))</f>
        <v>#REF!</v>
      </c>
      <c r="AS29" s="2397" t="e">
        <f>IF(AS28="","",VLOOKUP(AS28,#REF!,9,FALSE))</f>
        <v>#REF!</v>
      </c>
      <c r="AT29" s="2403" t="e">
        <f>IF(AT28="","",VLOOKUP(AT28,#REF!,9,FALSE))</f>
        <v>#REF!</v>
      </c>
      <c r="AU29" s="2391" t="str">
        <f>IF(AU28="","",VLOOKUP(AU28,#REF!,9,FALSE))</f>
        <v/>
      </c>
      <c r="AV29" s="2397" t="str">
        <f>IF(AV28="","",VLOOKUP(AV28,#REF!,9,FALSE))</f>
        <v/>
      </c>
      <c r="AW29" s="2397" t="str">
        <f>IF(AW28="","",VLOOKUP(AW28,#REF!,9,FALSE))</f>
        <v/>
      </c>
      <c r="AX29" s="2418" t="e">
        <f>IF($BB$3="４週",SUM(S29:AT29),IF($BB$3="暦月",SUM(S29:AW29),""))</f>
        <v>#REF!</v>
      </c>
      <c r="AY29" s="2429"/>
      <c r="AZ29" s="2439" t="e">
        <f>IF($BB$3="４週",AX29/4,IF($BB$3="暦月",'【記載例】療養通所介護'!AX29/('【記載例】療養通所介護'!$BB$8/7),""))</f>
        <v>#REF!</v>
      </c>
      <c r="BA29" s="2447"/>
      <c r="BB29" s="1971"/>
      <c r="BC29" s="1976"/>
      <c r="BD29" s="1976"/>
      <c r="BE29" s="1976"/>
      <c r="BF29" s="1987"/>
    </row>
    <row r="30" spans="2:58" ht="20.25" customHeight="1">
      <c r="B30" s="2317"/>
      <c r="C30" s="1757"/>
      <c r="D30" s="1825"/>
      <c r="E30" s="1768"/>
      <c r="F30" s="1801" t="str">
        <f>C28</f>
        <v>看護職員</v>
      </c>
      <c r="G30" s="2104"/>
      <c r="H30" s="2113"/>
      <c r="I30" s="2121"/>
      <c r="J30" s="2121"/>
      <c r="K30" s="2124"/>
      <c r="L30" s="2134"/>
      <c r="M30" s="2143"/>
      <c r="N30" s="2143"/>
      <c r="O30" s="2152"/>
      <c r="P30" s="2364" t="s">
        <v>965</v>
      </c>
      <c r="Q30" s="2373"/>
      <c r="R30" s="2381"/>
      <c r="S30" s="2392" t="e">
        <f>IF(S28="","",VLOOKUP(S28,#REF!,17,FALSE))</f>
        <v>#REF!</v>
      </c>
      <c r="T30" s="2398" t="e">
        <f>IF(T28="","",VLOOKUP(T28,#REF!,17,FALSE))</f>
        <v>#REF!</v>
      </c>
      <c r="U30" s="2398" t="str">
        <f>IF(U28="","",VLOOKUP(U28,#REF!,17,FALSE))</f>
        <v/>
      </c>
      <c r="V30" s="2398" t="str">
        <f>IF(V28="","",VLOOKUP(V28,#REF!,17,FALSE))</f>
        <v/>
      </c>
      <c r="W30" s="2398" t="e">
        <f>IF(W28="","",VLOOKUP(W28,#REF!,17,FALSE))</f>
        <v>#REF!</v>
      </c>
      <c r="X30" s="2398" t="e">
        <f>IF(X28="","",VLOOKUP(X28,#REF!,17,FALSE))</f>
        <v>#REF!</v>
      </c>
      <c r="Y30" s="2404" t="e">
        <f>IF(Y28="","",VLOOKUP(Y28,#REF!,17,FALSE))</f>
        <v>#REF!</v>
      </c>
      <c r="Z30" s="2392" t="e">
        <f>IF(Z28="","",VLOOKUP(Z28,#REF!,17,FALSE))</f>
        <v>#REF!</v>
      </c>
      <c r="AA30" s="2398" t="e">
        <f>IF(AA28="","",VLOOKUP(AA28,#REF!,17,FALSE))</f>
        <v>#REF!</v>
      </c>
      <c r="AB30" s="2398" t="str">
        <f>IF(AB28="","",VLOOKUP(AB28,#REF!,17,FALSE))</f>
        <v/>
      </c>
      <c r="AC30" s="2398" t="str">
        <f>IF(AC28="","",VLOOKUP(AC28,#REF!,17,FALSE))</f>
        <v/>
      </c>
      <c r="AD30" s="2398" t="e">
        <f>IF(AD28="","",VLOOKUP(AD28,#REF!,17,FALSE))</f>
        <v>#REF!</v>
      </c>
      <c r="AE30" s="2398" t="e">
        <f>IF(AE28="","",VLOOKUP(AE28,#REF!,17,FALSE))</f>
        <v>#REF!</v>
      </c>
      <c r="AF30" s="2404" t="e">
        <f>IF(AF28="","",VLOOKUP(AF28,#REF!,17,FALSE))</f>
        <v>#REF!</v>
      </c>
      <c r="AG30" s="2392" t="e">
        <f>IF(AG28="","",VLOOKUP(AG28,#REF!,17,FALSE))</f>
        <v>#REF!</v>
      </c>
      <c r="AH30" s="2398" t="e">
        <f>IF(AH28="","",VLOOKUP(AH28,#REF!,17,FALSE))</f>
        <v>#REF!</v>
      </c>
      <c r="AI30" s="2398" t="str">
        <f>IF(AI28="","",VLOOKUP(AI28,#REF!,17,FALSE))</f>
        <v/>
      </c>
      <c r="AJ30" s="2398" t="str">
        <f>IF(AJ28="","",VLOOKUP(AJ28,#REF!,17,FALSE))</f>
        <v/>
      </c>
      <c r="AK30" s="2398" t="e">
        <f>IF(AK28="","",VLOOKUP(AK28,#REF!,17,FALSE))</f>
        <v>#REF!</v>
      </c>
      <c r="AL30" s="2398" t="e">
        <f>IF(AL28="","",VLOOKUP(AL28,#REF!,17,FALSE))</f>
        <v>#REF!</v>
      </c>
      <c r="AM30" s="2404" t="e">
        <f>IF(AM28="","",VLOOKUP(AM28,#REF!,17,FALSE))</f>
        <v>#REF!</v>
      </c>
      <c r="AN30" s="2392" t="e">
        <f>IF(AN28="","",VLOOKUP(AN28,#REF!,17,FALSE))</f>
        <v>#REF!</v>
      </c>
      <c r="AO30" s="2398" t="e">
        <f>IF(AO28="","",VLOOKUP(AO28,#REF!,17,FALSE))</f>
        <v>#REF!</v>
      </c>
      <c r="AP30" s="2398" t="str">
        <f>IF(AP28="","",VLOOKUP(AP28,#REF!,17,FALSE))</f>
        <v/>
      </c>
      <c r="AQ30" s="2398" t="str">
        <f>IF(AQ28="","",VLOOKUP(AQ28,#REF!,17,FALSE))</f>
        <v/>
      </c>
      <c r="AR30" s="2398" t="e">
        <f>IF(AR28="","",VLOOKUP(AR28,#REF!,17,FALSE))</f>
        <v>#REF!</v>
      </c>
      <c r="AS30" s="2398" t="e">
        <f>IF(AS28="","",VLOOKUP(AS28,#REF!,17,FALSE))</f>
        <v>#REF!</v>
      </c>
      <c r="AT30" s="2404" t="e">
        <f>IF(AT28="","",VLOOKUP(AT28,#REF!,17,FALSE))</f>
        <v>#REF!</v>
      </c>
      <c r="AU30" s="2392" t="str">
        <f>IF(AU28="","",VLOOKUP(AU28,#REF!,17,FALSE))</f>
        <v/>
      </c>
      <c r="AV30" s="2398" t="str">
        <f>IF(AV28="","",VLOOKUP(AV28,#REF!,17,FALSE))</f>
        <v/>
      </c>
      <c r="AW30" s="2398" t="str">
        <f>IF(AW28="","",VLOOKUP(AW28,#REF!,17,FALSE))</f>
        <v/>
      </c>
      <c r="AX30" s="2419" t="e">
        <f>IF($BB$3="４週",SUM(S30:AT30),IF($BB$3="暦月",SUM(S30:AW30),""))</f>
        <v>#REF!</v>
      </c>
      <c r="AY30" s="2430"/>
      <c r="AZ30" s="2440" t="e">
        <f>IF($BB$3="４週",AX30/4,IF($BB$3="暦月",'【記載例】療養通所介護'!AX30/('【記載例】療養通所介護'!$BB$8/7),""))</f>
        <v>#REF!</v>
      </c>
      <c r="BA30" s="2448"/>
      <c r="BB30" s="1973"/>
      <c r="BC30" s="1978"/>
      <c r="BD30" s="1978"/>
      <c r="BE30" s="1978"/>
      <c r="BF30" s="1989"/>
    </row>
    <row r="31" spans="2:58" ht="20.25" customHeight="1">
      <c r="B31" s="2317">
        <f>B28+1</f>
        <v>4</v>
      </c>
      <c r="C31" s="1756" t="s">
        <v>910</v>
      </c>
      <c r="D31" s="1824"/>
      <c r="E31" s="1767"/>
      <c r="F31" s="2095"/>
      <c r="G31" s="2095" t="s">
        <v>751</v>
      </c>
      <c r="H31" s="2114" t="s">
        <v>16</v>
      </c>
      <c r="I31" s="2121"/>
      <c r="J31" s="2121"/>
      <c r="K31" s="2124"/>
      <c r="L31" s="2133" t="s">
        <v>557</v>
      </c>
      <c r="M31" s="2142"/>
      <c r="N31" s="2142"/>
      <c r="O31" s="2151"/>
      <c r="P31" s="2365" t="s">
        <v>964</v>
      </c>
      <c r="Q31" s="2374"/>
      <c r="R31" s="2382"/>
      <c r="S31" s="1886" t="s">
        <v>835</v>
      </c>
      <c r="T31" s="1898" t="s">
        <v>835</v>
      </c>
      <c r="U31" s="1898"/>
      <c r="V31" s="1898"/>
      <c r="W31" s="1898" t="s">
        <v>835</v>
      </c>
      <c r="X31" s="1898" t="s">
        <v>835</v>
      </c>
      <c r="Y31" s="1913" t="s">
        <v>835</v>
      </c>
      <c r="Z31" s="1886" t="s">
        <v>835</v>
      </c>
      <c r="AA31" s="1898" t="s">
        <v>835</v>
      </c>
      <c r="AB31" s="1898"/>
      <c r="AC31" s="1898"/>
      <c r="AD31" s="1898" t="s">
        <v>835</v>
      </c>
      <c r="AE31" s="1898" t="s">
        <v>835</v>
      </c>
      <c r="AF31" s="1913" t="s">
        <v>835</v>
      </c>
      <c r="AG31" s="1886" t="s">
        <v>835</v>
      </c>
      <c r="AH31" s="1898" t="s">
        <v>835</v>
      </c>
      <c r="AI31" s="1898"/>
      <c r="AJ31" s="1898"/>
      <c r="AK31" s="1898" t="s">
        <v>835</v>
      </c>
      <c r="AL31" s="1898" t="s">
        <v>835</v>
      </c>
      <c r="AM31" s="1913" t="s">
        <v>835</v>
      </c>
      <c r="AN31" s="1886" t="s">
        <v>835</v>
      </c>
      <c r="AO31" s="1898" t="s">
        <v>835</v>
      </c>
      <c r="AP31" s="1898"/>
      <c r="AQ31" s="1898"/>
      <c r="AR31" s="1898" t="s">
        <v>835</v>
      </c>
      <c r="AS31" s="1898" t="s">
        <v>835</v>
      </c>
      <c r="AT31" s="1913" t="s">
        <v>835</v>
      </c>
      <c r="AU31" s="1886"/>
      <c r="AV31" s="1898"/>
      <c r="AW31" s="1898"/>
      <c r="AX31" s="2420"/>
      <c r="AY31" s="2431"/>
      <c r="AZ31" s="2441"/>
      <c r="BA31" s="2449"/>
      <c r="BB31" s="1972"/>
      <c r="BC31" s="1977"/>
      <c r="BD31" s="1977"/>
      <c r="BE31" s="1977"/>
      <c r="BF31" s="1988"/>
    </row>
    <row r="32" spans="2:58" ht="20.25" customHeight="1">
      <c r="B32" s="2317"/>
      <c r="C32" s="1755"/>
      <c r="D32" s="1823"/>
      <c r="E32" s="1766"/>
      <c r="F32" s="1801"/>
      <c r="G32" s="2103"/>
      <c r="H32" s="2113"/>
      <c r="I32" s="2121"/>
      <c r="J32" s="2121"/>
      <c r="K32" s="2124"/>
      <c r="L32" s="2132"/>
      <c r="M32" s="2141"/>
      <c r="N32" s="2141"/>
      <c r="O32" s="2150"/>
      <c r="P32" s="2363" t="s">
        <v>546</v>
      </c>
      <c r="Q32" s="2372"/>
      <c r="R32" s="2380"/>
      <c r="S32" s="2391" t="e">
        <f>IF(S31="","",VLOOKUP(S31,#REF!,9,FALSE))</f>
        <v>#REF!</v>
      </c>
      <c r="T32" s="2397" t="e">
        <f>IF(T31="","",VLOOKUP(T31,#REF!,9,FALSE))</f>
        <v>#REF!</v>
      </c>
      <c r="U32" s="2397" t="str">
        <f>IF(U31="","",VLOOKUP(U31,#REF!,9,FALSE))</f>
        <v/>
      </c>
      <c r="V32" s="2397" t="str">
        <f>IF(V31="","",VLOOKUP(V31,#REF!,9,FALSE))</f>
        <v/>
      </c>
      <c r="W32" s="2397" t="e">
        <f>IF(W31="","",VLOOKUP(W31,#REF!,9,FALSE))</f>
        <v>#REF!</v>
      </c>
      <c r="X32" s="2397" t="e">
        <f>IF(X31="","",VLOOKUP(X31,#REF!,9,FALSE))</f>
        <v>#REF!</v>
      </c>
      <c r="Y32" s="2403" t="e">
        <f>IF(Y31="","",VLOOKUP(Y31,#REF!,9,FALSE))</f>
        <v>#REF!</v>
      </c>
      <c r="Z32" s="2391" t="e">
        <f>IF(Z31="","",VLOOKUP(Z31,#REF!,9,FALSE))</f>
        <v>#REF!</v>
      </c>
      <c r="AA32" s="2397" t="e">
        <f>IF(AA31="","",VLOOKUP(AA31,#REF!,9,FALSE))</f>
        <v>#REF!</v>
      </c>
      <c r="AB32" s="2397" t="str">
        <f>IF(AB31="","",VLOOKUP(AB31,#REF!,9,FALSE))</f>
        <v/>
      </c>
      <c r="AC32" s="2397" t="str">
        <f>IF(AC31="","",VLOOKUP(AC31,#REF!,9,FALSE))</f>
        <v/>
      </c>
      <c r="AD32" s="2397" t="e">
        <f>IF(AD31="","",VLOOKUP(AD31,#REF!,9,FALSE))</f>
        <v>#REF!</v>
      </c>
      <c r="AE32" s="2397" t="e">
        <f>IF(AE31="","",VLOOKUP(AE31,#REF!,9,FALSE))</f>
        <v>#REF!</v>
      </c>
      <c r="AF32" s="2403" t="e">
        <f>IF(AF31="","",VLOOKUP(AF31,#REF!,9,FALSE))</f>
        <v>#REF!</v>
      </c>
      <c r="AG32" s="2391" t="e">
        <f>IF(AG31="","",VLOOKUP(AG31,#REF!,9,FALSE))</f>
        <v>#REF!</v>
      </c>
      <c r="AH32" s="2397" t="e">
        <f>IF(AH31="","",VLOOKUP(AH31,#REF!,9,FALSE))</f>
        <v>#REF!</v>
      </c>
      <c r="AI32" s="2397" t="str">
        <f>IF(AI31="","",VLOOKUP(AI31,#REF!,9,FALSE))</f>
        <v/>
      </c>
      <c r="AJ32" s="2397" t="str">
        <f>IF(AJ31="","",VLOOKUP(AJ31,#REF!,9,FALSE))</f>
        <v/>
      </c>
      <c r="AK32" s="2397" t="e">
        <f>IF(AK31="","",VLOOKUP(AK31,#REF!,9,FALSE))</f>
        <v>#REF!</v>
      </c>
      <c r="AL32" s="2397" t="e">
        <f>IF(AL31="","",VLOOKUP(AL31,#REF!,9,FALSE))</f>
        <v>#REF!</v>
      </c>
      <c r="AM32" s="2403" t="e">
        <f>IF(AM31="","",VLOOKUP(AM31,#REF!,9,FALSE))</f>
        <v>#REF!</v>
      </c>
      <c r="AN32" s="2391" t="e">
        <f>IF(AN31="","",VLOOKUP(AN31,#REF!,9,FALSE))</f>
        <v>#REF!</v>
      </c>
      <c r="AO32" s="2397" t="e">
        <f>IF(AO31="","",VLOOKUP(AO31,#REF!,9,FALSE))</f>
        <v>#REF!</v>
      </c>
      <c r="AP32" s="2397" t="str">
        <f>IF(AP31="","",VLOOKUP(AP31,#REF!,9,FALSE))</f>
        <v/>
      </c>
      <c r="AQ32" s="2397" t="str">
        <f>IF(AQ31="","",VLOOKUP(AQ31,#REF!,9,FALSE))</f>
        <v/>
      </c>
      <c r="AR32" s="2397" t="e">
        <f>IF(AR31="","",VLOOKUP(AR31,#REF!,9,FALSE))</f>
        <v>#REF!</v>
      </c>
      <c r="AS32" s="2397" t="e">
        <f>IF(AS31="","",VLOOKUP(AS31,#REF!,9,FALSE))</f>
        <v>#REF!</v>
      </c>
      <c r="AT32" s="2403" t="e">
        <f>IF(AT31="","",VLOOKUP(AT31,#REF!,9,FALSE))</f>
        <v>#REF!</v>
      </c>
      <c r="AU32" s="2391" t="str">
        <f>IF(AU31="","",VLOOKUP(AU31,#REF!,9,FALSE))</f>
        <v/>
      </c>
      <c r="AV32" s="2397" t="str">
        <f>IF(AV31="","",VLOOKUP(AV31,#REF!,9,FALSE))</f>
        <v/>
      </c>
      <c r="AW32" s="2397" t="str">
        <f>IF(AW31="","",VLOOKUP(AW31,#REF!,9,FALSE))</f>
        <v/>
      </c>
      <c r="AX32" s="2418" t="e">
        <f>IF($BB$3="４週",SUM(S32:AT32),IF($BB$3="暦月",SUM(S32:AW32),""))</f>
        <v>#REF!</v>
      </c>
      <c r="AY32" s="2429"/>
      <c r="AZ32" s="2439" t="e">
        <f>IF($BB$3="４週",AX32/4,IF($BB$3="暦月",'【記載例】療養通所介護'!AX32/('【記載例】療養通所介護'!$BB$8/7),""))</f>
        <v>#REF!</v>
      </c>
      <c r="BA32" s="2447"/>
      <c r="BB32" s="1971"/>
      <c r="BC32" s="1976"/>
      <c r="BD32" s="1976"/>
      <c r="BE32" s="1976"/>
      <c r="BF32" s="1987"/>
    </row>
    <row r="33" spans="2:58" ht="20.25" customHeight="1">
      <c r="B33" s="2317"/>
      <c r="C33" s="1757"/>
      <c r="D33" s="1825"/>
      <c r="E33" s="1768"/>
      <c r="F33" s="1801" t="str">
        <f>C31</f>
        <v>看護職員</v>
      </c>
      <c r="G33" s="2104"/>
      <c r="H33" s="2113"/>
      <c r="I33" s="2121"/>
      <c r="J33" s="2121"/>
      <c r="K33" s="2124"/>
      <c r="L33" s="2134"/>
      <c r="M33" s="2143"/>
      <c r="N33" s="2143"/>
      <c r="O33" s="2152"/>
      <c r="P33" s="2364" t="s">
        <v>965</v>
      </c>
      <c r="Q33" s="2373"/>
      <c r="R33" s="2381"/>
      <c r="S33" s="2392" t="e">
        <f>IF(S31="","",VLOOKUP(S31,#REF!,17,FALSE))</f>
        <v>#REF!</v>
      </c>
      <c r="T33" s="2398" t="e">
        <f>IF(T31="","",VLOOKUP(T31,#REF!,17,FALSE))</f>
        <v>#REF!</v>
      </c>
      <c r="U33" s="2398" t="str">
        <f>IF(U31="","",VLOOKUP(U31,#REF!,17,FALSE))</f>
        <v/>
      </c>
      <c r="V33" s="2398" t="str">
        <f>IF(V31="","",VLOOKUP(V31,#REF!,17,FALSE))</f>
        <v/>
      </c>
      <c r="W33" s="2398" t="e">
        <f>IF(W31="","",VLOOKUP(W31,#REF!,17,FALSE))</f>
        <v>#REF!</v>
      </c>
      <c r="X33" s="2398" t="e">
        <f>IF(X31="","",VLOOKUP(X31,#REF!,17,FALSE))</f>
        <v>#REF!</v>
      </c>
      <c r="Y33" s="2404" t="e">
        <f>IF(Y31="","",VLOOKUP(Y31,#REF!,17,FALSE))</f>
        <v>#REF!</v>
      </c>
      <c r="Z33" s="2392" t="e">
        <f>IF(Z31="","",VLOOKUP(Z31,#REF!,17,FALSE))</f>
        <v>#REF!</v>
      </c>
      <c r="AA33" s="2398" t="e">
        <f>IF(AA31="","",VLOOKUP(AA31,#REF!,17,FALSE))</f>
        <v>#REF!</v>
      </c>
      <c r="AB33" s="2398" t="str">
        <f>IF(AB31="","",VLOOKUP(AB31,#REF!,17,FALSE))</f>
        <v/>
      </c>
      <c r="AC33" s="2398" t="str">
        <f>IF(AC31="","",VLOOKUP(AC31,#REF!,17,FALSE))</f>
        <v/>
      </c>
      <c r="AD33" s="2398" t="e">
        <f>IF(AD31="","",VLOOKUP(AD31,#REF!,17,FALSE))</f>
        <v>#REF!</v>
      </c>
      <c r="AE33" s="2398" t="e">
        <f>IF(AE31="","",VLOOKUP(AE31,#REF!,17,FALSE))</f>
        <v>#REF!</v>
      </c>
      <c r="AF33" s="2404" t="e">
        <f>IF(AF31="","",VLOOKUP(AF31,#REF!,17,FALSE))</f>
        <v>#REF!</v>
      </c>
      <c r="AG33" s="2392" t="e">
        <f>IF(AG31="","",VLOOKUP(AG31,#REF!,17,FALSE))</f>
        <v>#REF!</v>
      </c>
      <c r="AH33" s="2398" t="e">
        <f>IF(AH31="","",VLOOKUP(AH31,#REF!,17,FALSE))</f>
        <v>#REF!</v>
      </c>
      <c r="AI33" s="2398" t="str">
        <f>IF(AI31="","",VLOOKUP(AI31,#REF!,17,FALSE))</f>
        <v/>
      </c>
      <c r="AJ33" s="2398" t="str">
        <f>IF(AJ31="","",VLOOKUP(AJ31,#REF!,17,FALSE))</f>
        <v/>
      </c>
      <c r="AK33" s="2398" t="e">
        <f>IF(AK31="","",VLOOKUP(AK31,#REF!,17,FALSE))</f>
        <v>#REF!</v>
      </c>
      <c r="AL33" s="2398" t="e">
        <f>IF(AL31="","",VLOOKUP(AL31,#REF!,17,FALSE))</f>
        <v>#REF!</v>
      </c>
      <c r="AM33" s="2404" t="e">
        <f>IF(AM31="","",VLOOKUP(AM31,#REF!,17,FALSE))</f>
        <v>#REF!</v>
      </c>
      <c r="AN33" s="2392" t="e">
        <f>IF(AN31="","",VLOOKUP(AN31,#REF!,17,FALSE))</f>
        <v>#REF!</v>
      </c>
      <c r="AO33" s="2398" t="e">
        <f>IF(AO31="","",VLOOKUP(AO31,#REF!,17,FALSE))</f>
        <v>#REF!</v>
      </c>
      <c r="AP33" s="2398" t="str">
        <f>IF(AP31="","",VLOOKUP(AP31,#REF!,17,FALSE))</f>
        <v/>
      </c>
      <c r="AQ33" s="2398" t="str">
        <f>IF(AQ31="","",VLOOKUP(AQ31,#REF!,17,FALSE))</f>
        <v/>
      </c>
      <c r="AR33" s="2398" t="e">
        <f>IF(AR31="","",VLOOKUP(AR31,#REF!,17,FALSE))</f>
        <v>#REF!</v>
      </c>
      <c r="AS33" s="2398" t="e">
        <f>IF(AS31="","",VLOOKUP(AS31,#REF!,17,FALSE))</f>
        <v>#REF!</v>
      </c>
      <c r="AT33" s="2404" t="e">
        <f>IF(AT31="","",VLOOKUP(AT31,#REF!,17,FALSE))</f>
        <v>#REF!</v>
      </c>
      <c r="AU33" s="2392" t="str">
        <f>IF(AU31="","",VLOOKUP(AU31,#REF!,17,FALSE))</f>
        <v/>
      </c>
      <c r="AV33" s="2398" t="str">
        <f>IF(AV31="","",VLOOKUP(AV31,#REF!,17,FALSE))</f>
        <v/>
      </c>
      <c r="AW33" s="2398" t="str">
        <f>IF(AW31="","",VLOOKUP(AW31,#REF!,17,FALSE))</f>
        <v/>
      </c>
      <c r="AX33" s="2419" t="e">
        <f>IF($BB$3="４週",SUM(S33:AT33),IF($BB$3="暦月",SUM(S33:AW33),""))</f>
        <v>#REF!</v>
      </c>
      <c r="AY33" s="2430"/>
      <c r="AZ33" s="2440" t="e">
        <f>IF($BB$3="４週",AX33/4,IF($BB$3="暦月",'【記載例】療養通所介護'!AX33/('【記載例】療養通所介護'!$BB$8/7),""))</f>
        <v>#REF!</v>
      </c>
      <c r="BA33" s="2448"/>
      <c r="BB33" s="1973"/>
      <c r="BC33" s="1978"/>
      <c r="BD33" s="1978"/>
      <c r="BE33" s="1978"/>
      <c r="BF33" s="1989"/>
    </row>
    <row r="34" spans="2:58" ht="20.25" customHeight="1">
      <c r="B34" s="2317">
        <f>B31+1</f>
        <v>5</v>
      </c>
      <c r="C34" s="1756" t="s">
        <v>962</v>
      </c>
      <c r="D34" s="1824"/>
      <c r="E34" s="1767"/>
      <c r="F34" s="2095"/>
      <c r="G34" s="2095" t="s">
        <v>751</v>
      </c>
      <c r="H34" s="2114" t="s">
        <v>810</v>
      </c>
      <c r="I34" s="2121"/>
      <c r="J34" s="2121"/>
      <c r="K34" s="2124"/>
      <c r="L34" s="2133" t="s">
        <v>333</v>
      </c>
      <c r="M34" s="2142"/>
      <c r="N34" s="2142"/>
      <c r="O34" s="2151"/>
      <c r="P34" s="2365" t="s">
        <v>964</v>
      </c>
      <c r="Q34" s="2374"/>
      <c r="R34" s="2382"/>
      <c r="S34" s="1886" t="s">
        <v>836</v>
      </c>
      <c r="T34" s="1898" t="s">
        <v>836</v>
      </c>
      <c r="U34" s="1898"/>
      <c r="V34" s="1898"/>
      <c r="W34" s="1898" t="s">
        <v>836</v>
      </c>
      <c r="X34" s="1898" t="s">
        <v>836</v>
      </c>
      <c r="Y34" s="1913" t="s">
        <v>836</v>
      </c>
      <c r="Z34" s="1886" t="s">
        <v>836</v>
      </c>
      <c r="AA34" s="1898" t="s">
        <v>836</v>
      </c>
      <c r="AB34" s="1898"/>
      <c r="AC34" s="1898"/>
      <c r="AD34" s="1898" t="s">
        <v>836</v>
      </c>
      <c r="AE34" s="1898" t="s">
        <v>836</v>
      </c>
      <c r="AF34" s="1913" t="s">
        <v>836</v>
      </c>
      <c r="AG34" s="1886" t="s">
        <v>836</v>
      </c>
      <c r="AH34" s="1898" t="s">
        <v>836</v>
      </c>
      <c r="AI34" s="1898"/>
      <c r="AJ34" s="1898"/>
      <c r="AK34" s="1898" t="s">
        <v>836</v>
      </c>
      <c r="AL34" s="1898" t="s">
        <v>836</v>
      </c>
      <c r="AM34" s="1913" t="s">
        <v>836</v>
      </c>
      <c r="AN34" s="1886" t="s">
        <v>836</v>
      </c>
      <c r="AO34" s="1898" t="s">
        <v>836</v>
      </c>
      <c r="AP34" s="1898"/>
      <c r="AQ34" s="1898"/>
      <c r="AR34" s="1898" t="s">
        <v>836</v>
      </c>
      <c r="AS34" s="1898" t="s">
        <v>836</v>
      </c>
      <c r="AT34" s="1913" t="s">
        <v>836</v>
      </c>
      <c r="AU34" s="1886"/>
      <c r="AV34" s="1898"/>
      <c r="AW34" s="1898"/>
      <c r="AX34" s="2420"/>
      <c r="AY34" s="2431"/>
      <c r="AZ34" s="2441"/>
      <c r="BA34" s="2449"/>
      <c r="BB34" s="1972"/>
      <c r="BC34" s="1977"/>
      <c r="BD34" s="1977"/>
      <c r="BE34" s="1977"/>
      <c r="BF34" s="1988"/>
    </row>
    <row r="35" spans="2:58" ht="20.25" customHeight="1">
      <c r="B35" s="2317"/>
      <c r="C35" s="1755"/>
      <c r="D35" s="1823"/>
      <c r="E35" s="1766"/>
      <c r="F35" s="1801"/>
      <c r="G35" s="2103"/>
      <c r="H35" s="2113"/>
      <c r="I35" s="2121"/>
      <c r="J35" s="2121"/>
      <c r="K35" s="2124"/>
      <c r="L35" s="2132"/>
      <c r="M35" s="2141"/>
      <c r="N35" s="2141"/>
      <c r="O35" s="2150"/>
      <c r="P35" s="2363" t="s">
        <v>546</v>
      </c>
      <c r="Q35" s="2372"/>
      <c r="R35" s="2380"/>
      <c r="S35" s="2391" t="e">
        <f>IF(S34="","",VLOOKUP(S34,#REF!,9,FALSE))</f>
        <v>#REF!</v>
      </c>
      <c r="T35" s="2397" t="e">
        <f>IF(T34="","",VLOOKUP(T34,#REF!,9,FALSE))</f>
        <v>#REF!</v>
      </c>
      <c r="U35" s="2397" t="str">
        <f>IF(U34="","",VLOOKUP(U34,#REF!,9,FALSE))</f>
        <v/>
      </c>
      <c r="V35" s="2397" t="str">
        <f>IF(V34="","",VLOOKUP(V34,#REF!,9,FALSE))</f>
        <v/>
      </c>
      <c r="W35" s="2397" t="e">
        <f>IF(W34="","",VLOOKUP(W34,#REF!,9,FALSE))</f>
        <v>#REF!</v>
      </c>
      <c r="X35" s="2397" t="e">
        <f>IF(X34="","",VLOOKUP(X34,#REF!,9,FALSE))</f>
        <v>#REF!</v>
      </c>
      <c r="Y35" s="2403" t="e">
        <f>IF(Y34="","",VLOOKUP(Y34,#REF!,9,FALSE))</f>
        <v>#REF!</v>
      </c>
      <c r="Z35" s="2391" t="e">
        <f>IF(Z34="","",VLOOKUP(Z34,#REF!,9,FALSE))</f>
        <v>#REF!</v>
      </c>
      <c r="AA35" s="2397" t="e">
        <f>IF(AA34="","",VLOOKUP(AA34,#REF!,9,FALSE))</f>
        <v>#REF!</v>
      </c>
      <c r="AB35" s="2397" t="str">
        <f>IF(AB34="","",VLOOKUP(AB34,#REF!,9,FALSE))</f>
        <v/>
      </c>
      <c r="AC35" s="2397" t="str">
        <f>IF(AC34="","",VLOOKUP(AC34,#REF!,9,FALSE))</f>
        <v/>
      </c>
      <c r="AD35" s="2397" t="e">
        <f>IF(AD34="","",VLOOKUP(AD34,#REF!,9,FALSE))</f>
        <v>#REF!</v>
      </c>
      <c r="AE35" s="2397" t="e">
        <f>IF(AE34="","",VLOOKUP(AE34,#REF!,9,FALSE))</f>
        <v>#REF!</v>
      </c>
      <c r="AF35" s="2403" t="e">
        <f>IF(AF34="","",VLOOKUP(AF34,#REF!,9,FALSE))</f>
        <v>#REF!</v>
      </c>
      <c r="AG35" s="2391" t="e">
        <f>IF(AG34="","",VLOOKUP(AG34,#REF!,9,FALSE))</f>
        <v>#REF!</v>
      </c>
      <c r="AH35" s="2397" t="e">
        <f>IF(AH34="","",VLOOKUP(AH34,#REF!,9,FALSE))</f>
        <v>#REF!</v>
      </c>
      <c r="AI35" s="2397" t="str">
        <f>IF(AI34="","",VLOOKUP(AI34,#REF!,9,FALSE))</f>
        <v/>
      </c>
      <c r="AJ35" s="2397" t="str">
        <f>IF(AJ34="","",VLOOKUP(AJ34,#REF!,9,FALSE))</f>
        <v/>
      </c>
      <c r="AK35" s="2397" t="e">
        <f>IF(AK34="","",VLOOKUP(AK34,#REF!,9,FALSE))</f>
        <v>#REF!</v>
      </c>
      <c r="AL35" s="2397" t="e">
        <f>IF(AL34="","",VLOOKUP(AL34,#REF!,9,FALSE))</f>
        <v>#REF!</v>
      </c>
      <c r="AM35" s="2403" t="e">
        <f>IF(AM34="","",VLOOKUP(AM34,#REF!,9,FALSE))</f>
        <v>#REF!</v>
      </c>
      <c r="AN35" s="2391" t="e">
        <f>IF(AN34="","",VLOOKUP(AN34,#REF!,9,FALSE))</f>
        <v>#REF!</v>
      </c>
      <c r="AO35" s="2397" t="e">
        <f>IF(AO34="","",VLOOKUP(AO34,#REF!,9,FALSE))</f>
        <v>#REF!</v>
      </c>
      <c r="AP35" s="2397" t="str">
        <f>IF(AP34="","",VLOOKUP(AP34,#REF!,9,FALSE))</f>
        <v/>
      </c>
      <c r="AQ35" s="2397" t="str">
        <f>IF(AQ34="","",VLOOKUP(AQ34,#REF!,9,FALSE))</f>
        <v/>
      </c>
      <c r="AR35" s="2397" t="e">
        <f>IF(AR34="","",VLOOKUP(AR34,#REF!,9,FALSE))</f>
        <v>#REF!</v>
      </c>
      <c r="AS35" s="2397" t="e">
        <f>IF(AS34="","",VLOOKUP(AS34,#REF!,9,FALSE))</f>
        <v>#REF!</v>
      </c>
      <c r="AT35" s="2403" t="e">
        <f>IF(AT34="","",VLOOKUP(AT34,#REF!,9,FALSE))</f>
        <v>#REF!</v>
      </c>
      <c r="AU35" s="2391" t="str">
        <f>IF(AU34="","",VLOOKUP(AU34,#REF!,9,FALSE))</f>
        <v/>
      </c>
      <c r="AV35" s="2397" t="str">
        <f>IF(AV34="","",VLOOKUP(AV34,#REF!,9,FALSE))</f>
        <v/>
      </c>
      <c r="AW35" s="2397" t="str">
        <f>IF(AW34="","",VLOOKUP(AW34,#REF!,9,FALSE))</f>
        <v/>
      </c>
      <c r="AX35" s="2418" t="e">
        <f>IF($BB$3="４週",SUM(S35:AT35),IF($BB$3="暦月",SUM(S35:AW35),""))</f>
        <v>#REF!</v>
      </c>
      <c r="AY35" s="2429"/>
      <c r="AZ35" s="2439" t="e">
        <f>IF($BB$3="４週",AX35/4,IF($BB$3="暦月",'【記載例】療養通所介護'!AX35/('【記載例】療養通所介護'!$BB$8/7),""))</f>
        <v>#REF!</v>
      </c>
      <c r="BA35" s="2447"/>
      <c r="BB35" s="1971"/>
      <c r="BC35" s="1976"/>
      <c r="BD35" s="1976"/>
      <c r="BE35" s="1976"/>
      <c r="BF35" s="1987"/>
    </row>
    <row r="36" spans="2:58" ht="20.25" customHeight="1">
      <c r="B36" s="2317"/>
      <c r="C36" s="1757"/>
      <c r="D36" s="1825"/>
      <c r="E36" s="1768"/>
      <c r="F36" s="1801" t="str">
        <f>C34</f>
        <v>介護職員</v>
      </c>
      <c r="G36" s="2104"/>
      <c r="H36" s="2113"/>
      <c r="I36" s="2121"/>
      <c r="J36" s="2121"/>
      <c r="K36" s="2124"/>
      <c r="L36" s="2134"/>
      <c r="M36" s="2143"/>
      <c r="N36" s="2143"/>
      <c r="O36" s="2152"/>
      <c r="P36" s="2364" t="s">
        <v>965</v>
      </c>
      <c r="Q36" s="2373"/>
      <c r="R36" s="2381"/>
      <c r="S36" s="2392" t="e">
        <f>IF(S34="","",VLOOKUP(S34,#REF!,17,FALSE))</f>
        <v>#REF!</v>
      </c>
      <c r="T36" s="2398" t="e">
        <f>IF(T34="","",VLOOKUP(T34,#REF!,17,FALSE))</f>
        <v>#REF!</v>
      </c>
      <c r="U36" s="2398" t="str">
        <f>IF(U34="","",VLOOKUP(U34,#REF!,17,FALSE))</f>
        <v/>
      </c>
      <c r="V36" s="2398" t="str">
        <f>IF(V34="","",VLOOKUP(V34,#REF!,17,FALSE))</f>
        <v/>
      </c>
      <c r="W36" s="2398" t="e">
        <f>IF(W34="","",VLOOKUP(W34,#REF!,17,FALSE))</f>
        <v>#REF!</v>
      </c>
      <c r="X36" s="2398" t="e">
        <f>IF(X34="","",VLOOKUP(X34,#REF!,17,FALSE))</f>
        <v>#REF!</v>
      </c>
      <c r="Y36" s="2404" t="e">
        <f>IF(Y34="","",VLOOKUP(Y34,#REF!,17,FALSE))</f>
        <v>#REF!</v>
      </c>
      <c r="Z36" s="2392" t="e">
        <f>IF(Z34="","",VLOOKUP(Z34,#REF!,17,FALSE))</f>
        <v>#REF!</v>
      </c>
      <c r="AA36" s="2398" t="e">
        <f>IF(AA34="","",VLOOKUP(AA34,#REF!,17,FALSE))</f>
        <v>#REF!</v>
      </c>
      <c r="AB36" s="2398" t="str">
        <f>IF(AB34="","",VLOOKUP(AB34,#REF!,17,FALSE))</f>
        <v/>
      </c>
      <c r="AC36" s="2398" t="str">
        <f>IF(AC34="","",VLOOKUP(AC34,#REF!,17,FALSE))</f>
        <v/>
      </c>
      <c r="AD36" s="2398" t="e">
        <f>IF(AD34="","",VLOOKUP(AD34,#REF!,17,FALSE))</f>
        <v>#REF!</v>
      </c>
      <c r="AE36" s="2398" t="e">
        <f>IF(AE34="","",VLOOKUP(AE34,#REF!,17,FALSE))</f>
        <v>#REF!</v>
      </c>
      <c r="AF36" s="2404" t="e">
        <f>IF(AF34="","",VLOOKUP(AF34,#REF!,17,FALSE))</f>
        <v>#REF!</v>
      </c>
      <c r="AG36" s="2392" t="e">
        <f>IF(AG34="","",VLOOKUP(AG34,#REF!,17,FALSE))</f>
        <v>#REF!</v>
      </c>
      <c r="AH36" s="2398" t="e">
        <f>IF(AH34="","",VLOOKUP(AH34,#REF!,17,FALSE))</f>
        <v>#REF!</v>
      </c>
      <c r="AI36" s="2398" t="str">
        <f>IF(AI34="","",VLOOKUP(AI34,#REF!,17,FALSE))</f>
        <v/>
      </c>
      <c r="AJ36" s="2398" t="str">
        <f>IF(AJ34="","",VLOOKUP(AJ34,#REF!,17,FALSE))</f>
        <v/>
      </c>
      <c r="AK36" s="2398" t="e">
        <f>IF(AK34="","",VLOOKUP(AK34,#REF!,17,FALSE))</f>
        <v>#REF!</v>
      </c>
      <c r="AL36" s="2398" t="e">
        <f>IF(AL34="","",VLOOKUP(AL34,#REF!,17,FALSE))</f>
        <v>#REF!</v>
      </c>
      <c r="AM36" s="2404" t="e">
        <f>IF(AM34="","",VLOOKUP(AM34,#REF!,17,FALSE))</f>
        <v>#REF!</v>
      </c>
      <c r="AN36" s="2392" t="e">
        <f>IF(AN34="","",VLOOKUP(AN34,#REF!,17,FALSE))</f>
        <v>#REF!</v>
      </c>
      <c r="AO36" s="2398" t="e">
        <f>IF(AO34="","",VLOOKUP(AO34,#REF!,17,FALSE))</f>
        <v>#REF!</v>
      </c>
      <c r="AP36" s="2398" t="str">
        <f>IF(AP34="","",VLOOKUP(AP34,#REF!,17,FALSE))</f>
        <v/>
      </c>
      <c r="AQ36" s="2398" t="str">
        <f>IF(AQ34="","",VLOOKUP(AQ34,#REF!,17,FALSE))</f>
        <v/>
      </c>
      <c r="AR36" s="2398" t="e">
        <f>IF(AR34="","",VLOOKUP(AR34,#REF!,17,FALSE))</f>
        <v>#REF!</v>
      </c>
      <c r="AS36" s="2398" t="e">
        <f>IF(AS34="","",VLOOKUP(AS34,#REF!,17,FALSE))</f>
        <v>#REF!</v>
      </c>
      <c r="AT36" s="2404" t="e">
        <f>IF(AT34="","",VLOOKUP(AT34,#REF!,17,FALSE))</f>
        <v>#REF!</v>
      </c>
      <c r="AU36" s="2392" t="str">
        <f>IF(AU34="","",VLOOKUP(AU34,#REF!,17,FALSE))</f>
        <v/>
      </c>
      <c r="AV36" s="2398" t="str">
        <f>IF(AV34="","",VLOOKUP(AV34,#REF!,17,FALSE))</f>
        <v/>
      </c>
      <c r="AW36" s="2398" t="str">
        <f>IF(AW34="","",VLOOKUP(AW34,#REF!,17,FALSE))</f>
        <v/>
      </c>
      <c r="AX36" s="2419" t="e">
        <f>IF($BB$3="４週",SUM(S36:AT36),IF($BB$3="暦月",SUM(S36:AW36),""))</f>
        <v>#REF!</v>
      </c>
      <c r="AY36" s="2430"/>
      <c r="AZ36" s="2440" t="e">
        <f>IF($BB$3="４週",AX36/4,IF($BB$3="暦月",'【記載例】療養通所介護'!AX36/('【記載例】療養通所介護'!$BB$8/7),""))</f>
        <v>#REF!</v>
      </c>
      <c r="BA36" s="2448"/>
      <c r="BB36" s="1973"/>
      <c r="BC36" s="1978"/>
      <c r="BD36" s="1978"/>
      <c r="BE36" s="1978"/>
      <c r="BF36" s="1989"/>
    </row>
    <row r="37" spans="2:58" ht="20.25" customHeight="1">
      <c r="B37" s="2317">
        <f>B34+1</f>
        <v>6</v>
      </c>
      <c r="C37" s="1756" t="s">
        <v>962</v>
      </c>
      <c r="D37" s="1824"/>
      <c r="E37" s="1767"/>
      <c r="F37" s="2095"/>
      <c r="G37" s="2095" t="s">
        <v>751</v>
      </c>
      <c r="H37" s="2114" t="s">
        <v>806</v>
      </c>
      <c r="I37" s="2121"/>
      <c r="J37" s="2121"/>
      <c r="K37" s="2124"/>
      <c r="L37" s="2133" t="s">
        <v>62</v>
      </c>
      <c r="M37" s="2142"/>
      <c r="N37" s="2142"/>
      <c r="O37" s="2151"/>
      <c r="P37" s="2365" t="s">
        <v>964</v>
      </c>
      <c r="Q37" s="2374"/>
      <c r="R37" s="2382"/>
      <c r="S37" s="1886" t="s">
        <v>835</v>
      </c>
      <c r="T37" s="1898" t="s">
        <v>835</v>
      </c>
      <c r="U37" s="1898"/>
      <c r="V37" s="1898"/>
      <c r="W37" s="1898" t="s">
        <v>835</v>
      </c>
      <c r="X37" s="1898" t="s">
        <v>835</v>
      </c>
      <c r="Y37" s="1913" t="s">
        <v>835</v>
      </c>
      <c r="Z37" s="1886" t="s">
        <v>835</v>
      </c>
      <c r="AA37" s="1898" t="s">
        <v>835</v>
      </c>
      <c r="AB37" s="1898"/>
      <c r="AC37" s="1898"/>
      <c r="AD37" s="1898" t="s">
        <v>835</v>
      </c>
      <c r="AE37" s="1898" t="s">
        <v>835</v>
      </c>
      <c r="AF37" s="1913" t="s">
        <v>835</v>
      </c>
      <c r="AG37" s="1886" t="s">
        <v>835</v>
      </c>
      <c r="AH37" s="1898" t="s">
        <v>835</v>
      </c>
      <c r="AI37" s="1898"/>
      <c r="AJ37" s="1898"/>
      <c r="AK37" s="1898" t="s">
        <v>835</v>
      </c>
      <c r="AL37" s="1898" t="s">
        <v>835</v>
      </c>
      <c r="AM37" s="1913" t="s">
        <v>835</v>
      </c>
      <c r="AN37" s="1886" t="s">
        <v>835</v>
      </c>
      <c r="AO37" s="1898" t="s">
        <v>835</v>
      </c>
      <c r="AP37" s="1898"/>
      <c r="AQ37" s="1898"/>
      <c r="AR37" s="1898" t="s">
        <v>835</v>
      </c>
      <c r="AS37" s="1898" t="s">
        <v>835</v>
      </c>
      <c r="AT37" s="1913" t="s">
        <v>835</v>
      </c>
      <c r="AU37" s="1886"/>
      <c r="AV37" s="1898"/>
      <c r="AW37" s="1898"/>
      <c r="AX37" s="2420"/>
      <c r="AY37" s="2431"/>
      <c r="AZ37" s="2441"/>
      <c r="BA37" s="2449"/>
      <c r="BB37" s="1972"/>
      <c r="BC37" s="1977"/>
      <c r="BD37" s="1977"/>
      <c r="BE37" s="1977"/>
      <c r="BF37" s="1988"/>
    </row>
    <row r="38" spans="2:58" ht="20.25" customHeight="1">
      <c r="B38" s="2317"/>
      <c r="C38" s="1755"/>
      <c r="D38" s="1823"/>
      <c r="E38" s="1766"/>
      <c r="F38" s="1801"/>
      <c r="G38" s="2103"/>
      <c r="H38" s="2113"/>
      <c r="I38" s="2121"/>
      <c r="J38" s="2121"/>
      <c r="K38" s="2124"/>
      <c r="L38" s="2132"/>
      <c r="M38" s="2141"/>
      <c r="N38" s="2141"/>
      <c r="O38" s="2150"/>
      <c r="P38" s="2363" t="s">
        <v>546</v>
      </c>
      <c r="Q38" s="2372"/>
      <c r="R38" s="2380"/>
      <c r="S38" s="2391" t="e">
        <f>IF(S37="","",VLOOKUP(S37,#REF!,9,FALSE))</f>
        <v>#REF!</v>
      </c>
      <c r="T38" s="2397" t="e">
        <f>IF(T37="","",VLOOKUP(T37,#REF!,9,FALSE))</f>
        <v>#REF!</v>
      </c>
      <c r="U38" s="2397" t="str">
        <f>IF(U37="","",VLOOKUP(U37,#REF!,9,FALSE))</f>
        <v/>
      </c>
      <c r="V38" s="2397" t="str">
        <f>IF(V37="","",VLOOKUP(V37,#REF!,9,FALSE))</f>
        <v/>
      </c>
      <c r="W38" s="2397" t="e">
        <f>IF(W37="","",VLOOKUP(W37,#REF!,9,FALSE))</f>
        <v>#REF!</v>
      </c>
      <c r="X38" s="2397" t="e">
        <f>IF(X37="","",VLOOKUP(X37,#REF!,9,FALSE))</f>
        <v>#REF!</v>
      </c>
      <c r="Y38" s="2403" t="e">
        <f>IF(Y37="","",VLOOKUP(Y37,#REF!,9,FALSE))</f>
        <v>#REF!</v>
      </c>
      <c r="Z38" s="2391" t="e">
        <f>IF(Z37="","",VLOOKUP(Z37,#REF!,9,FALSE))</f>
        <v>#REF!</v>
      </c>
      <c r="AA38" s="2397" t="e">
        <f>IF(AA37="","",VLOOKUP(AA37,#REF!,9,FALSE))</f>
        <v>#REF!</v>
      </c>
      <c r="AB38" s="2397" t="str">
        <f>IF(AB37="","",VLOOKUP(AB37,#REF!,9,FALSE))</f>
        <v/>
      </c>
      <c r="AC38" s="2397" t="str">
        <f>IF(AC37="","",VLOOKUP(AC37,#REF!,9,FALSE))</f>
        <v/>
      </c>
      <c r="AD38" s="2397" t="e">
        <f>IF(AD37="","",VLOOKUP(AD37,#REF!,9,FALSE))</f>
        <v>#REF!</v>
      </c>
      <c r="AE38" s="2397" t="e">
        <f>IF(AE37="","",VLOOKUP(AE37,#REF!,9,FALSE))</f>
        <v>#REF!</v>
      </c>
      <c r="AF38" s="2403" t="e">
        <f>IF(AF37="","",VLOOKUP(AF37,#REF!,9,FALSE))</f>
        <v>#REF!</v>
      </c>
      <c r="AG38" s="2391" t="e">
        <f>IF(AG37="","",VLOOKUP(AG37,#REF!,9,FALSE))</f>
        <v>#REF!</v>
      </c>
      <c r="AH38" s="2397" t="e">
        <f>IF(AH37="","",VLOOKUP(AH37,#REF!,9,FALSE))</f>
        <v>#REF!</v>
      </c>
      <c r="AI38" s="2397" t="str">
        <f>IF(AI37="","",VLOOKUP(AI37,#REF!,9,FALSE))</f>
        <v/>
      </c>
      <c r="AJ38" s="2397" t="str">
        <f>IF(AJ37="","",VLOOKUP(AJ37,#REF!,9,FALSE))</f>
        <v/>
      </c>
      <c r="AK38" s="2397" t="e">
        <f>IF(AK37="","",VLOOKUP(AK37,#REF!,9,FALSE))</f>
        <v>#REF!</v>
      </c>
      <c r="AL38" s="2397" t="e">
        <f>IF(AL37="","",VLOOKUP(AL37,#REF!,9,FALSE))</f>
        <v>#REF!</v>
      </c>
      <c r="AM38" s="2403" t="e">
        <f>IF(AM37="","",VLOOKUP(AM37,#REF!,9,FALSE))</f>
        <v>#REF!</v>
      </c>
      <c r="AN38" s="2391" t="e">
        <f>IF(AN37="","",VLOOKUP(AN37,#REF!,9,FALSE))</f>
        <v>#REF!</v>
      </c>
      <c r="AO38" s="2397" t="e">
        <f>IF(AO37="","",VLOOKUP(AO37,#REF!,9,FALSE))</f>
        <v>#REF!</v>
      </c>
      <c r="AP38" s="2397" t="str">
        <f>IF(AP37="","",VLOOKUP(AP37,#REF!,9,FALSE))</f>
        <v/>
      </c>
      <c r="AQ38" s="2397" t="str">
        <f>IF(AQ37="","",VLOOKUP(AQ37,#REF!,9,FALSE))</f>
        <v/>
      </c>
      <c r="AR38" s="2397" t="e">
        <f>IF(AR37="","",VLOOKUP(AR37,#REF!,9,FALSE))</f>
        <v>#REF!</v>
      </c>
      <c r="AS38" s="2397" t="e">
        <f>IF(AS37="","",VLOOKUP(AS37,#REF!,9,FALSE))</f>
        <v>#REF!</v>
      </c>
      <c r="AT38" s="2403" t="e">
        <f>IF(AT37="","",VLOOKUP(AT37,#REF!,9,FALSE))</f>
        <v>#REF!</v>
      </c>
      <c r="AU38" s="2391" t="str">
        <f>IF(AU37="","",VLOOKUP(AU37,#REF!,9,FALSE))</f>
        <v/>
      </c>
      <c r="AV38" s="2397" t="str">
        <f>IF(AV37="","",VLOOKUP(AV37,#REF!,9,FALSE))</f>
        <v/>
      </c>
      <c r="AW38" s="2397" t="str">
        <f>IF(AW37="","",VLOOKUP(AW37,#REF!,9,FALSE))</f>
        <v/>
      </c>
      <c r="AX38" s="2418" t="e">
        <f>IF($BB$3="４週",SUM(S38:AT38),IF($BB$3="暦月",SUM(S38:AW38),""))</f>
        <v>#REF!</v>
      </c>
      <c r="AY38" s="2429"/>
      <c r="AZ38" s="2439" t="e">
        <f>IF($BB$3="４週",AX38/4,IF($BB$3="暦月",'【記載例】療養通所介護'!AX38/('【記載例】療養通所介護'!$BB$8/7),""))</f>
        <v>#REF!</v>
      </c>
      <c r="BA38" s="2447"/>
      <c r="BB38" s="1971"/>
      <c r="BC38" s="1976"/>
      <c r="BD38" s="1976"/>
      <c r="BE38" s="1976"/>
      <c r="BF38" s="1987"/>
    </row>
    <row r="39" spans="2:58" ht="20.25" customHeight="1">
      <c r="B39" s="2317"/>
      <c r="C39" s="1757"/>
      <c r="D39" s="1825"/>
      <c r="E39" s="1768"/>
      <c r="F39" s="1801" t="str">
        <f>C37</f>
        <v>介護職員</v>
      </c>
      <c r="G39" s="2104"/>
      <c r="H39" s="2113"/>
      <c r="I39" s="2121"/>
      <c r="J39" s="2121"/>
      <c r="K39" s="2124"/>
      <c r="L39" s="2134"/>
      <c r="M39" s="2143"/>
      <c r="N39" s="2143"/>
      <c r="O39" s="2152"/>
      <c r="P39" s="2364" t="s">
        <v>965</v>
      </c>
      <c r="Q39" s="2373"/>
      <c r="R39" s="2381"/>
      <c r="S39" s="2392" t="e">
        <f>IF(S37="","",VLOOKUP(S37,#REF!,17,FALSE))</f>
        <v>#REF!</v>
      </c>
      <c r="T39" s="2398" t="e">
        <f>IF(T37="","",VLOOKUP(T37,#REF!,17,FALSE))</f>
        <v>#REF!</v>
      </c>
      <c r="U39" s="2398" t="str">
        <f>IF(U37="","",VLOOKUP(U37,#REF!,17,FALSE))</f>
        <v/>
      </c>
      <c r="V39" s="2398" t="str">
        <f>IF(V37="","",VLOOKUP(V37,#REF!,17,FALSE))</f>
        <v/>
      </c>
      <c r="W39" s="2398" t="e">
        <f>IF(W37="","",VLOOKUP(W37,#REF!,17,FALSE))</f>
        <v>#REF!</v>
      </c>
      <c r="X39" s="2398" t="e">
        <f>IF(X37="","",VLOOKUP(X37,#REF!,17,FALSE))</f>
        <v>#REF!</v>
      </c>
      <c r="Y39" s="2404" t="e">
        <f>IF(Y37="","",VLOOKUP(Y37,#REF!,17,FALSE))</f>
        <v>#REF!</v>
      </c>
      <c r="Z39" s="2392" t="e">
        <f>IF(Z37="","",VLOOKUP(Z37,#REF!,17,FALSE))</f>
        <v>#REF!</v>
      </c>
      <c r="AA39" s="2398" t="e">
        <f>IF(AA37="","",VLOOKUP(AA37,#REF!,17,FALSE))</f>
        <v>#REF!</v>
      </c>
      <c r="AB39" s="2398" t="str">
        <f>IF(AB37="","",VLOOKUP(AB37,#REF!,17,FALSE))</f>
        <v/>
      </c>
      <c r="AC39" s="2398" t="str">
        <f>IF(AC37="","",VLOOKUP(AC37,#REF!,17,FALSE))</f>
        <v/>
      </c>
      <c r="AD39" s="2398" t="e">
        <f>IF(AD37="","",VLOOKUP(AD37,#REF!,17,FALSE))</f>
        <v>#REF!</v>
      </c>
      <c r="AE39" s="2398" t="e">
        <f>IF(AE37="","",VLOOKUP(AE37,#REF!,17,FALSE))</f>
        <v>#REF!</v>
      </c>
      <c r="AF39" s="2404" t="e">
        <f>IF(AF37="","",VLOOKUP(AF37,#REF!,17,FALSE))</f>
        <v>#REF!</v>
      </c>
      <c r="AG39" s="2392" t="e">
        <f>IF(AG37="","",VLOOKUP(AG37,#REF!,17,FALSE))</f>
        <v>#REF!</v>
      </c>
      <c r="AH39" s="2398" t="e">
        <f>IF(AH37="","",VLOOKUP(AH37,#REF!,17,FALSE))</f>
        <v>#REF!</v>
      </c>
      <c r="AI39" s="2398" t="str">
        <f>IF(AI37="","",VLOOKUP(AI37,#REF!,17,FALSE))</f>
        <v/>
      </c>
      <c r="AJ39" s="2398" t="str">
        <f>IF(AJ37="","",VLOOKUP(AJ37,#REF!,17,FALSE))</f>
        <v/>
      </c>
      <c r="AK39" s="2398" t="e">
        <f>IF(AK37="","",VLOOKUP(AK37,#REF!,17,FALSE))</f>
        <v>#REF!</v>
      </c>
      <c r="AL39" s="2398" t="e">
        <f>IF(AL37="","",VLOOKUP(AL37,#REF!,17,FALSE))</f>
        <v>#REF!</v>
      </c>
      <c r="AM39" s="2404" t="e">
        <f>IF(AM37="","",VLOOKUP(AM37,#REF!,17,FALSE))</f>
        <v>#REF!</v>
      </c>
      <c r="AN39" s="2392" t="e">
        <f>IF(AN37="","",VLOOKUP(AN37,#REF!,17,FALSE))</f>
        <v>#REF!</v>
      </c>
      <c r="AO39" s="2398" t="e">
        <f>IF(AO37="","",VLOOKUP(AO37,#REF!,17,FALSE))</f>
        <v>#REF!</v>
      </c>
      <c r="AP39" s="2398" t="str">
        <f>IF(AP37="","",VLOOKUP(AP37,#REF!,17,FALSE))</f>
        <v/>
      </c>
      <c r="AQ39" s="2398" t="str">
        <f>IF(AQ37="","",VLOOKUP(AQ37,#REF!,17,FALSE))</f>
        <v/>
      </c>
      <c r="AR39" s="2398" t="e">
        <f>IF(AR37="","",VLOOKUP(AR37,#REF!,17,FALSE))</f>
        <v>#REF!</v>
      </c>
      <c r="AS39" s="2398" t="e">
        <f>IF(AS37="","",VLOOKUP(AS37,#REF!,17,FALSE))</f>
        <v>#REF!</v>
      </c>
      <c r="AT39" s="2404" t="e">
        <f>IF(AT37="","",VLOOKUP(AT37,#REF!,17,FALSE))</f>
        <v>#REF!</v>
      </c>
      <c r="AU39" s="2392" t="str">
        <f>IF(AU37="","",VLOOKUP(AU37,#REF!,17,FALSE))</f>
        <v/>
      </c>
      <c r="AV39" s="2398" t="str">
        <f>IF(AV37="","",VLOOKUP(AV37,#REF!,17,FALSE))</f>
        <v/>
      </c>
      <c r="AW39" s="2398" t="str">
        <f>IF(AW37="","",VLOOKUP(AW37,#REF!,17,FALSE))</f>
        <v/>
      </c>
      <c r="AX39" s="2419" t="e">
        <f>IF($BB$3="４週",SUM(S39:AT39),IF($BB$3="暦月",SUM(S39:AW39),""))</f>
        <v>#REF!</v>
      </c>
      <c r="AY39" s="2430"/>
      <c r="AZ39" s="2440" t="e">
        <f>IF($BB$3="４週",AX39/4,IF($BB$3="暦月",'【記載例】療養通所介護'!AX39/('【記載例】療養通所介護'!$BB$8/7),""))</f>
        <v>#REF!</v>
      </c>
      <c r="BA39" s="2448"/>
      <c r="BB39" s="1973"/>
      <c r="BC39" s="1978"/>
      <c r="BD39" s="1978"/>
      <c r="BE39" s="1978"/>
      <c r="BF39" s="1989"/>
    </row>
    <row r="40" spans="2:58" ht="20.25" customHeight="1">
      <c r="B40" s="2317">
        <f>B37+1</f>
        <v>7</v>
      </c>
      <c r="C40" s="1756" t="s">
        <v>962</v>
      </c>
      <c r="D40" s="1824"/>
      <c r="E40" s="1767"/>
      <c r="F40" s="2095"/>
      <c r="G40" s="2095" t="s">
        <v>702</v>
      </c>
      <c r="H40" s="2114" t="s">
        <v>806</v>
      </c>
      <c r="I40" s="2121"/>
      <c r="J40" s="2121"/>
      <c r="K40" s="2124"/>
      <c r="L40" s="2133" t="s">
        <v>952</v>
      </c>
      <c r="M40" s="2142"/>
      <c r="N40" s="2142"/>
      <c r="O40" s="2151"/>
      <c r="P40" s="2365" t="s">
        <v>964</v>
      </c>
      <c r="Q40" s="2374"/>
      <c r="R40" s="2382"/>
      <c r="S40" s="1886" t="s">
        <v>838</v>
      </c>
      <c r="T40" s="1898" t="s">
        <v>838</v>
      </c>
      <c r="U40" s="1898"/>
      <c r="V40" s="1898"/>
      <c r="W40" s="1898" t="s">
        <v>838</v>
      </c>
      <c r="X40" s="1898" t="s">
        <v>838</v>
      </c>
      <c r="Y40" s="1913" t="s">
        <v>838</v>
      </c>
      <c r="Z40" s="1886" t="s">
        <v>838</v>
      </c>
      <c r="AA40" s="1898" t="s">
        <v>838</v>
      </c>
      <c r="AB40" s="1898"/>
      <c r="AC40" s="1898"/>
      <c r="AD40" s="1898" t="s">
        <v>838</v>
      </c>
      <c r="AE40" s="1898" t="s">
        <v>838</v>
      </c>
      <c r="AF40" s="1913" t="s">
        <v>838</v>
      </c>
      <c r="AG40" s="1886" t="s">
        <v>838</v>
      </c>
      <c r="AH40" s="1898" t="s">
        <v>838</v>
      </c>
      <c r="AI40" s="1898"/>
      <c r="AJ40" s="1898"/>
      <c r="AK40" s="1898" t="s">
        <v>838</v>
      </c>
      <c r="AL40" s="1898" t="s">
        <v>838</v>
      </c>
      <c r="AM40" s="1913" t="s">
        <v>838</v>
      </c>
      <c r="AN40" s="1886" t="s">
        <v>838</v>
      </c>
      <c r="AO40" s="1898" t="s">
        <v>838</v>
      </c>
      <c r="AP40" s="1898"/>
      <c r="AQ40" s="1898"/>
      <c r="AR40" s="1898" t="s">
        <v>838</v>
      </c>
      <c r="AS40" s="1898" t="s">
        <v>838</v>
      </c>
      <c r="AT40" s="1913" t="s">
        <v>838</v>
      </c>
      <c r="AU40" s="1886"/>
      <c r="AV40" s="1898"/>
      <c r="AW40" s="1898"/>
      <c r="AX40" s="2420"/>
      <c r="AY40" s="2431"/>
      <c r="AZ40" s="2441"/>
      <c r="BA40" s="2449"/>
      <c r="BB40" s="1972"/>
      <c r="BC40" s="1977"/>
      <c r="BD40" s="1977"/>
      <c r="BE40" s="1977"/>
      <c r="BF40" s="1988"/>
    </row>
    <row r="41" spans="2:58" ht="20.25" customHeight="1">
      <c r="B41" s="2317"/>
      <c r="C41" s="1755"/>
      <c r="D41" s="1823"/>
      <c r="E41" s="1766"/>
      <c r="F41" s="1801"/>
      <c r="G41" s="2103"/>
      <c r="H41" s="2113"/>
      <c r="I41" s="2121"/>
      <c r="J41" s="2121"/>
      <c r="K41" s="2124"/>
      <c r="L41" s="2132"/>
      <c r="M41" s="2141"/>
      <c r="N41" s="2141"/>
      <c r="O41" s="2150"/>
      <c r="P41" s="2363" t="s">
        <v>546</v>
      </c>
      <c r="Q41" s="2372"/>
      <c r="R41" s="2380"/>
      <c r="S41" s="2391" t="e">
        <f>IF(S40="","",VLOOKUP(S40,#REF!,9,FALSE))</f>
        <v>#REF!</v>
      </c>
      <c r="T41" s="2397" t="e">
        <f>IF(T40="","",VLOOKUP(T40,#REF!,9,FALSE))</f>
        <v>#REF!</v>
      </c>
      <c r="U41" s="2397" t="str">
        <f>IF(U40="","",VLOOKUP(U40,#REF!,9,FALSE))</f>
        <v/>
      </c>
      <c r="V41" s="2397" t="str">
        <f>IF(V40="","",VLOOKUP(V40,#REF!,9,FALSE))</f>
        <v/>
      </c>
      <c r="W41" s="2397" t="e">
        <f>IF(W40="","",VLOOKUP(W40,#REF!,9,FALSE))</f>
        <v>#REF!</v>
      </c>
      <c r="X41" s="2397" t="e">
        <f>IF(X40="","",VLOOKUP(X40,#REF!,9,FALSE))</f>
        <v>#REF!</v>
      </c>
      <c r="Y41" s="2403" t="e">
        <f>IF(Y40="","",VLOOKUP(Y40,#REF!,9,FALSE))</f>
        <v>#REF!</v>
      </c>
      <c r="Z41" s="2391" t="e">
        <f>IF(Z40="","",VLOOKUP(Z40,#REF!,9,FALSE))</f>
        <v>#REF!</v>
      </c>
      <c r="AA41" s="2397" t="e">
        <f>IF(AA40="","",VLOOKUP(AA40,#REF!,9,FALSE))</f>
        <v>#REF!</v>
      </c>
      <c r="AB41" s="2397" t="str">
        <f>IF(AB40="","",VLOOKUP(AB40,#REF!,9,FALSE))</f>
        <v/>
      </c>
      <c r="AC41" s="2397" t="str">
        <f>IF(AC40="","",VLOOKUP(AC40,#REF!,9,FALSE))</f>
        <v/>
      </c>
      <c r="AD41" s="2397" t="e">
        <f>IF(AD40="","",VLOOKUP(AD40,#REF!,9,FALSE))</f>
        <v>#REF!</v>
      </c>
      <c r="AE41" s="2397" t="e">
        <f>IF(AE40="","",VLOOKUP(AE40,#REF!,9,FALSE))</f>
        <v>#REF!</v>
      </c>
      <c r="AF41" s="2403" t="e">
        <f>IF(AF40="","",VLOOKUP(AF40,#REF!,9,FALSE))</f>
        <v>#REF!</v>
      </c>
      <c r="AG41" s="2391" t="e">
        <f>IF(AG40="","",VLOOKUP(AG40,#REF!,9,FALSE))</f>
        <v>#REF!</v>
      </c>
      <c r="AH41" s="2397" t="e">
        <f>IF(AH40="","",VLOOKUP(AH40,#REF!,9,FALSE))</f>
        <v>#REF!</v>
      </c>
      <c r="AI41" s="2397" t="str">
        <f>IF(AI40="","",VLOOKUP(AI40,#REF!,9,FALSE))</f>
        <v/>
      </c>
      <c r="AJ41" s="2397" t="str">
        <f>IF(AJ40="","",VLOOKUP(AJ40,#REF!,9,FALSE))</f>
        <v/>
      </c>
      <c r="AK41" s="2397" t="e">
        <f>IF(AK40="","",VLOOKUP(AK40,#REF!,9,FALSE))</f>
        <v>#REF!</v>
      </c>
      <c r="AL41" s="2397" t="e">
        <f>IF(AL40="","",VLOOKUP(AL40,#REF!,9,FALSE))</f>
        <v>#REF!</v>
      </c>
      <c r="AM41" s="2403" t="e">
        <f>IF(AM40="","",VLOOKUP(AM40,#REF!,9,FALSE))</f>
        <v>#REF!</v>
      </c>
      <c r="AN41" s="2391" t="e">
        <f>IF(AN40="","",VLOOKUP(AN40,#REF!,9,FALSE))</f>
        <v>#REF!</v>
      </c>
      <c r="AO41" s="2397" t="e">
        <f>IF(AO40="","",VLOOKUP(AO40,#REF!,9,FALSE))</f>
        <v>#REF!</v>
      </c>
      <c r="AP41" s="2397" t="str">
        <f>IF(AP40="","",VLOOKUP(AP40,#REF!,9,FALSE))</f>
        <v/>
      </c>
      <c r="AQ41" s="2397" t="str">
        <f>IF(AQ40="","",VLOOKUP(AQ40,#REF!,9,FALSE))</f>
        <v/>
      </c>
      <c r="AR41" s="2397" t="e">
        <f>IF(AR40="","",VLOOKUP(AR40,#REF!,9,FALSE))</f>
        <v>#REF!</v>
      </c>
      <c r="AS41" s="2397" t="e">
        <f>IF(AS40="","",VLOOKUP(AS40,#REF!,9,FALSE))</f>
        <v>#REF!</v>
      </c>
      <c r="AT41" s="2403" t="e">
        <f>IF(AT40="","",VLOOKUP(AT40,#REF!,9,FALSE))</f>
        <v>#REF!</v>
      </c>
      <c r="AU41" s="2391" t="str">
        <f>IF(AU40="","",VLOOKUP(AU40,#REF!,9,FALSE))</f>
        <v/>
      </c>
      <c r="AV41" s="2397" t="str">
        <f>IF(AV40="","",VLOOKUP(AV40,#REF!,9,FALSE))</f>
        <v/>
      </c>
      <c r="AW41" s="2397" t="str">
        <f>IF(AW40="","",VLOOKUP(AW40,#REF!,9,FALSE))</f>
        <v/>
      </c>
      <c r="AX41" s="2418" t="e">
        <f>IF($BB$3="４週",SUM(S41:AT41),IF($BB$3="暦月",SUM(S41:AW41),""))</f>
        <v>#REF!</v>
      </c>
      <c r="AY41" s="2429"/>
      <c r="AZ41" s="2439" t="e">
        <f>IF($BB$3="４週",AX41/4,IF($BB$3="暦月",'【記載例】療養通所介護'!AX41/('【記載例】療養通所介護'!$BB$8/7),""))</f>
        <v>#REF!</v>
      </c>
      <c r="BA41" s="2447"/>
      <c r="BB41" s="1971"/>
      <c r="BC41" s="1976"/>
      <c r="BD41" s="1976"/>
      <c r="BE41" s="1976"/>
      <c r="BF41" s="1987"/>
    </row>
    <row r="42" spans="2:58" ht="20.25" customHeight="1">
      <c r="B42" s="2317"/>
      <c r="C42" s="1757"/>
      <c r="D42" s="1825"/>
      <c r="E42" s="1768"/>
      <c r="F42" s="1801" t="str">
        <f>C40</f>
        <v>介護職員</v>
      </c>
      <c r="G42" s="2104"/>
      <c r="H42" s="2113"/>
      <c r="I42" s="2121"/>
      <c r="J42" s="2121"/>
      <c r="K42" s="2124"/>
      <c r="L42" s="2134"/>
      <c r="M42" s="2143"/>
      <c r="N42" s="2143"/>
      <c r="O42" s="2152"/>
      <c r="P42" s="2364" t="s">
        <v>965</v>
      </c>
      <c r="Q42" s="2373"/>
      <c r="R42" s="2381"/>
      <c r="S42" s="2392" t="e">
        <f>IF(S40="","",VLOOKUP(S40,#REF!,17,FALSE))</f>
        <v>#REF!</v>
      </c>
      <c r="T42" s="2398" t="e">
        <f>IF(T40="","",VLOOKUP(T40,#REF!,17,FALSE))</f>
        <v>#REF!</v>
      </c>
      <c r="U42" s="2398" t="str">
        <f>IF(U40="","",VLOOKUP(U40,#REF!,17,FALSE))</f>
        <v/>
      </c>
      <c r="V42" s="2398" t="str">
        <f>IF(V40="","",VLOOKUP(V40,#REF!,17,FALSE))</f>
        <v/>
      </c>
      <c r="W42" s="2398" t="e">
        <f>IF(W40="","",VLOOKUP(W40,#REF!,17,FALSE))</f>
        <v>#REF!</v>
      </c>
      <c r="X42" s="2398" t="e">
        <f>IF(X40="","",VLOOKUP(X40,#REF!,17,FALSE))</f>
        <v>#REF!</v>
      </c>
      <c r="Y42" s="2404" t="e">
        <f>IF(Y40="","",VLOOKUP(Y40,#REF!,17,FALSE))</f>
        <v>#REF!</v>
      </c>
      <c r="Z42" s="2392" t="e">
        <f>IF(Z40="","",VLOOKUP(Z40,#REF!,17,FALSE))</f>
        <v>#REF!</v>
      </c>
      <c r="AA42" s="2398" t="e">
        <f>IF(AA40="","",VLOOKUP(AA40,#REF!,17,FALSE))</f>
        <v>#REF!</v>
      </c>
      <c r="AB42" s="2398" t="str">
        <f>IF(AB40="","",VLOOKUP(AB40,#REF!,17,FALSE))</f>
        <v/>
      </c>
      <c r="AC42" s="2398" t="str">
        <f>IF(AC40="","",VLOOKUP(AC40,#REF!,17,FALSE))</f>
        <v/>
      </c>
      <c r="AD42" s="2398" t="e">
        <f>IF(AD40="","",VLOOKUP(AD40,#REF!,17,FALSE))</f>
        <v>#REF!</v>
      </c>
      <c r="AE42" s="2398" t="e">
        <f>IF(AE40="","",VLOOKUP(AE40,#REF!,17,FALSE))</f>
        <v>#REF!</v>
      </c>
      <c r="AF42" s="2404" t="e">
        <f>IF(AF40="","",VLOOKUP(AF40,#REF!,17,FALSE))</f>
        <v>#REF!</v>
      </c>
      <c r="AG42" s="2392" t="e">
        <f>IF(AG40="","",VLOOKUP(AG40,#REF!,17,FALSE))</f>
        <v>#REF!</v>
      </c>
      <c r="AH42" s="2398" t="e">
        <f>IF(AH40="","",VLOOKUP(AH40,#REF!,17,FALSE))</f>
        <v>#REF!</v>
      </c>
      <c r="AI42" s="2398" t="str">
        <f>IF(AI40="","",VLOOKUP(AI40,#REF!,17,FALSE))</f>
        <v/>
      </c>
      <c r="AJ42" s="2398" t="str">
        <f>IF(AJ40="","",VLOOKUP(AJ40,#REF!,17,FALSE))</f>
        <v/>
      </c>
      <c r="AK42" s="2398" t="e">
        <f>IF(AK40="","",VLOOKUP(AK40,#REF!,17,FALSE))</f>
        <v>#REF!</v>
      </c>
      <c r="AL42" s="2398" t="e">
        <f>IF(AL40="","",VLOOKUP(AL40,#REF!,17,FALSE))</f>
        <v>#REF!</v>
      </c>
      <c r="AM42" s="2404" t="e">
        <f>IF(AM40="","",VLOOKUP(AM40,#REF!,17,FALSE))</f>
        <v>#REF!</v>
      </c>
      <c r="AN42" s="2392" t="e">
        <f>IF(AN40="","",VLOOKUP(AN40,#REF!,17,FALSE))</f>
        <v>#REF!</v>
      </c>
      <c r="AO42" s="2398" t="e">
        <f>IF(AO40="","",VLOOKUP(AO40,#REF!,17,FALSE))</f>
        <v>#REF!</v>
      </c>
      <c r="AP42" s="2398" t="str">
        <f>IF(AP40="","",VLOOKUP(AP40,#REF!,17,FALSE))</f>
        <v/>
      </c>
      <c r="AQ42" s="2398" t="str">
        <f>IF(AQ40="","",VLOOKUP(AQ40,#REF!,17,FALSE))</f>
        <v/>
      </c>
      <c r="AR42" s="2398" t="e">
        <f>IF(AR40="","",VLOOKUP(AR40,#REF!,17,FALSE))</f>
        <v>#REF!</v>
      </c>
      <c r="AS42" s="2398" t="e">
        <f>IF(AS40="","",VLOOKUP(AS40,#REF!,17,FALSE))</f>
        <v>#REF!</v>
      </c>
      <c r="AT42" s="2404" t="e">
        <f>IF(AT40="","",VLOOKUP(AT40,#REF!,17,FALSE))</f>
        <v>#REF!</v>
      </c>
      <c r="AU42" s="2392" t="str">
        <f>IF(AU40="","",VLOOKUP(AU40,#REF!,17,FALSE))</f>
        <v/>
      </c>
      <c r="AV42" s="2398" t="str">
        <f>IF(AV40="","",VLOOKUP(AV40,#REF!,17,FALSE))</f>
        <v/>
      </c>
      <c r="AW42" s="2398" t="str">
        <f>IF(AW40="","",VLOOKUP(AW40,#REF!,17,FALSE))</f>
        <v/>
      </c>
      <c r="AX42" s="2419" t="e">
        <f>IF($BB$3="４週",SUM(S42:AT42),IF($BB$3="暦月",SUM(S42:AW42),""))</f>
        <v>#REF!</v>
      </c>
      <c r="AY42" s="2430"/>
      <c r="AZ42" s="2440" t="e">
        <f>IF($BB$3="４週",AX42/4,IF($BB$3="暦月",'【記載例】療養通所介護'!AX42/('【記載例】療養通所介護'!$BB$8/7),""))</f>
        <v>#REF!</v>
      </c>
      <c r="BA42" s="2448"/>
      <c r="BB42" s="1973"/>
      <c r="BC42" s="1978"/>
      <c r="BD42" s="1978"/>
      <c r="BE42" s="1978"/>
      <c r="BF42" s="1989"/>
    </row>
    <row r="43" spans="2:58" ht="20.25" customHeight="1">
      <c r="B43" s="2317">
        <f>B40+1</f>
        <v>8</v>
      </c>
      <c r="C43" s="1756" t="s">
        <v>962</v>
      </c>
      <c r="D43" s="1824"/>
      <c r="E43" s="1767"/>
      <c r="F43" s="2095"/>
      <c r="G43" s="2095" t="s">
        <v>702</v>
      </c>
      <c r="H43" s="2114" t="s">
        <v>806</v>
      </c>
      <c r="I43" s="2121"/>
      <c r="J43" s="2121"/>
      <c r="K43" s="2124"/>
      <c r="L43" s="2133" t="s">
        <v>95</v>
      </c>
      <c r="M43" s="2142"/>
      <c r="N43" s="2142"/>
      <c r="O43" s="2151"/>
      <c r="P43" s="2365" t="s">
        <v>964</v>
      </c>
      <c r="Q43" s="2374"/>
      <c r="R43" s="2382"/>
      <c r="S43" s="1886" t="s">
        <v>837</v>
      </c>
      <c r="T43" s="1898" t="s">
        <v>837</v>
      </c>
      <c r="U43" s="1898"/>
      <c r="V43" s="1898"/>
      <c r="W43" s="1898" t="s">
        <v>837</v>
      </c>
      <c r="X43" s="1898" t="s">
        <v>837</v>
      </c>
      <c r="Y43" s="1913" t="s">
        <v>837</v>
      </c>
      <c r="Z43" s="1886" t="s">
        <v>837</v>
      </c>
      <c r="AA43" s="1898" t="s">
        <v>837</v>
      </c>
      <c r="AB43" s="1898"/>
      <c r="AC43" s="1898"/>
      <c r="AD43" s="1898" t="s">
        <v>837</v>
      </c>
      <c r="AE43" s="1898" t="s">
        <v>837</v>
      </c>
      <c r="AF43" s="1913" t="s">
        <v>837</v>
      </c>
      <c r="AG43" s="1886" t="s">
        <v>837</v>
      </c>
      <c r="AH43" s="1898" t="s">
        <v>837</v>
      </c>
      <c r="AI43" s="1898"/>
      <c r="AJ43" s="1898"/>
      <c r="AK43" s="1898" t="s">
        <v>837</v>
      </c>
      <c r="AL43" s="1898" t="s">
        <v>837</v>
      </c>
      <c r="AM43" s="1913" t="s">
        <v>837</v>
      </c>
      <c r="AN43" s="1886" t="s">
        <v>837</v>
      </c>
      <c r="AO43" s="1898" t="s">
        <v>837</v>
      </c>
      <c r="AP43" s="1898"/>
      <c r="AQ43" s="1898"/>
      <c r="AR43" s="1898" t="s">
        <v>837</v>
      </c>
      <c r="AS43" s="1898" t="s">
        <v>837</v>
      </c>
      <c r="AT43" s="1913" t="s">
        <v>837</v>
      </c>
      <c r="AU43" s="1886"/>
      <c r="AV43" s="1898"/>
      <c r="AW43" s="1898"/>
      <c r="AX43" s="2420"/>
      <c r="AY43" s="2431"/>
      <c r="AZ43" s="2441"/>
      <c r="BA43" s="2449"/>
      <c r="BB43" s="1972"/>
      <c r="BC43" s="1977"/>
      <c r="BD43" s="1977"/>
      <c r="BE43" s="1977"/>
      <c r="BF43" s="1988"/>
    </row>
    <row r="44" spans="2:58" ht="20.25" customHeight="1">
      <c r="B44" s="2317"/>
      <c r="C44" s="1755"/>
      <c r="D44" s="1823"/>
      <c r="E44" s="1766"/>
      <c r="F44" s="1801"/>
      <c r="G44" s="2103"/>
      <c r="H44" s="2113"/>
      <c r="I44" s="2121"/>
      <c r="J44" s="2121"/>
      <c r="K44" s="2124"/>
      <c r="L44" s="2132"/>
      <c r="M44" s="2141"/>
      <c r="N44" s="2141"/>
      <c r="O44" s="2150"/>
      <c r="P44" s="2363" t="s">
        <v>546</v>
      </c>
      <c r="Q44" s="2372"/>
      <c r="R44" s="2380"/>
      <c r="S44" s="2391" t="e">
        <f>IF(S43="","",VLOOKUP(S43,#REF!,9,FALSE))</f>
        <v>#REF!</v>
      </c>
      <c r="T44" s="2397" t="e">
        <f>IF(T43="","",VLOOKUP(T43,#REF!,9,FALSE))</f>
        <v>#REF!</v>
      </c>
      <c r="U44" s="2397" t="str">
        <f>IF(U43="","",VLOOKUP(U43,#REF!,9,FALSE))</f>
        <v/>
      </c>
      <c r="V44" s="2397" t="str">
        <f>IF(V43="","",VLOOKUP(V43,#REF!,9,FALSE))</f>
        <v/>
      </c>
      <c r="W44" s="2397" t="e">
        <f>IF(W43="","",VLOOKUP(W43,#REF!,9,FALSE))</f>
        <v>#REF!</v>
      </c>
      <c r="X44" s="2397" t="e">
        <f>IF(X43="","",VLOOKUP(X43,#REF!,9,FALSE))</f>
        <v>#REF!</v>
      </c>
      <c r="Y44" s="2403" t="e">
        <f>IF(Y43="","",VLOOKUP(Y43,#REF!,9,FALSE))</f>
        <v>#REF!</v>
      </c>
      <c r="Z44" s="2391" t="e">
        <f>IF(Z43="","",VLOOKUP(Z43,#REF!,9,FALSE))</f>
        <v>#REF!</v>
      </c>
      <c r="AA44" s="2397" t="e">
        <f>IF(AA43="","",VLOOKUP(AA43,#REF!,9,FALSE))</f>
        <v>#REF!</v>
      </c>
      <c r="AB44" s="2397" t="str">
        <f>IF(AB43="","",VLOOKUP(AB43,#REF!,9,FALSE))</f>
        <v/>
      </c>
      <c r="AC44" s="2397" t="str">
        <f>IF(AC43="","",VLOOKUP(AC43,#REF!,9,FALSE))</f>
        <v/>
      </c>
      <c r="AD44" s="2397" t="e">
        <f>IF(AD43="","",VLOOKUP(AD43,#REF!,9,FALSE))</f>
        <v>#REF!</v>
      </c>
      <c r="AE44" s="2397" t="e">
        <f>IF(AE43="","",VLOOKUP(AE43,#REF!,9,FALSE))</f>
        <v>#REF!</v>
      </c>
      <c r="AF44" s="2403" t="e">
        <f>IF(AF43="","",VLOOKUP(AF43,#REF!,9,FALSE))</f>
        <v>#REF!</v>
      </c>
      <c r="AG44" s="2391" t="e">
        <f>IF(AG43="","",VLOOKUP(AG43,#REF!,9,FALSE))</f>
        <v>#REF!</v>
      </c>
      <c r="AH44" s="2397" t="e">
        <f>IF(AH43="","",VLOOKUP(AH43,#REF!,9,FALSE))</f>
        <v>#REF!</v>
      </c>
      <c r="AI44" s="2397" t="str">
        <f>IF(AI43="","",VLOOKUP(AI43,#REF!,9,FALSE))</f>
        <v/>
      </c>
      <c r="AJ44" s="2397" t="str">
        <f>IF(AJ43="","",VLOOKUP(AJ43,#REF!,9,FALSE))</f>
        <v/>
      </c>
      <c r="AK44" s="2397" t="e">
        <f>IF(AK43="","",VLOOKUP(AK43,#REF!,9,FALSE))</f>
        <v>#REF!</v>
      </c>
      <c r="AL44" s="2397" t="e">
        <f>IF(AL43="","",VLOOKUP(AL43,#REF!,9,FALSE))</f>
        <v>#REF!</v>
      </c>
      <c r="AM44" s="2403" t="e">
        <f>IF(AM43="","",VLOOKUP(AM43,#REF!,9,FALSE))</f>
        <v>#REF!</v>
      </c>
      <c r="AN44" s="2391" t="e">
        <f>IF(AN43="","",VLOOKUP(AN43,#REF!,9,FALSE))</f>
        <v>#REF!</v>
      </c>
      <c r="AO44" s="2397" t="e">
        <f>IF(AO43="","",VLOOKUP(AO43,#REF!,9,FALSE))</f>
        <v>#REF!</v>
      </c>
      <c r="AP44" s="2397" t="str">
        <f>IF(AP43="","",VLOOKUP(AP43,#REF!,9,FALSE))</f>
        <v/>
      </c>
      <c r="AQ44" s="2397" t="str">
        <f>IF(AQ43="","",VLOOKUP(AQ43,#REF!,9,FALSE))</f>
        <v/>
      </c>
      <c r="AR44" s="2397" t="e">
        <f>IF(AR43="","",VLOOKUP(AR43,#REF!,9,FALSE))</f>
        <v>#REF!</v>
      </c>
      <c r="AS44" s="2397" t="e">
        <f>IF(AS43="","",VLOOKUP(AS43,#REF!,9,FALSE))</f>
        <v>#REF!</v>
      </c>
      <c r="AT44" s="2403" t="e">
        <f>IF(AT43="","",VLOOKUP(AT43,#REF!,9,FALSE))</f>
        <v>#REF!</v>
      </c>
      <c r="AU44" s="2391" t="str">
        <f>IF(AU43="","",VLOOKUP(AU43,#REF!,9,FALSE))</f>
        <v/>
      </c>
      <c r="AV44" s="2397" t="str">
        <f>IF(AV43="","",VLOOKUP(AV43,#REF!,9,FALSE))</f>
        <v/>
      </c>
      <c r="AW44" s="2397" t="str">
        <f>IF(AW43="","",VLOOKUP(AW43,#REF!,9,FALSE))</f>
        <v/>
      </c>
      <c r="AX44" s="2418" t="e">
        <f>IF($BB$3="４週",SUM(S44:AT44),IF($BB$3="暦月",SUM(S44:AW44),""))</f>
        <v>#REF!</v>
      </c>
      <c r="AY44" s="2429"/>
      <c r="AZ44" s="2439" t="e">
        <f>IF($BB$3="４週",AX44/4,IF($BB$3="暦月",'【記載例】療養通所介護'!AX44/('【記載例】療養通所介護'!$BB$8/7),""))</f>
        <v>#REF!</v>
      </c>
      <c r="BA44" s="2447"/>
      <c r="BB44" s="1971"/>
      <c r="BC44" s="1976"/>
      <c r="BD44" s="1976"/>
      <c r="BE44" s="1976"/>
      <c r="BF44" s="1987"/>
    </row>
    <row r="45" spans="2:58" ht="20.25" customHeight="1">
      <c r="B45" s="2317"/>
      <c r="C45" s="1757"/>
      <c r="D45" s="1825"/>
      <c r="E45" s="1768"/>
      <c r="F45" s="1801" t="str">
        <f>C43</f>
        <v>介護職員</v>
      </c>
      <c r="G45" s="2104"/>
      <c r="H45" s="2113"/>
      <c r="I45" s="2121"/>
      <c r="J45" s="2121"/>
      <c r="K45" s="2124"/>
      <c r="L45" s="2134"/>
      <c r="M45" s="2143"/>
      <c r="N45" s="2143"/>
      <c r="O45" s="2152"/>
      <c r="P45" s="2364" t="s">
        <v>965</v>
      </c>
      <c r="Q45" s="2373"/>
      <c r="R45" s="2381"/>
      <c r="S45" s="2392" t="e">
        <f>IF(S43="","",VLOOKUP(S43,#REF!,17,FALSE))</f>
        <v>#REF!</v>
      </c>
      <c r="T45" s="2398" t="e">
        <f>IF(T43="","",VLOOKUP(T43,#REF!,17,FALSE))</f>
        <v>#REF!</v>
      </c>
      <c r="U45" s="2398" t="str">
        <f>IF(U43="","",VLOOKUP(U43,#REF!,17,FALSE))</f>
        <v/>
      </c>
      <c r="V45" s="2398" t="str">
        <f>IF(V43="","",VLOOKUP(V43,#REF!,17,FALSE))</f>
        <v/>
      </c>
      <c r="W45" s="2398" t="e">
        <f>IF(W43="","",VLOOKUP(W43,#REF!,17,FALSE))</f>
        <v>#REF!</v>
      </c>
      <c r="X45" s="2398" t="e">
        <f>IF(X43="","",VLOOKUP(X43,#REF!,17,FALSE))</f>
        <v>#REF!</v>
      </c>
      <c r="Y45" s="2404" t="e">
        <f>IF(Y43="","",VLOOKUP(Y43,#REF!,17,FALSE))</f>
        <v>#REF!</v>
      </c>
      <c r="Z45" s="2392" t="e">
        <f>IF(Z43="","",VLOOKUP(Z43,#REF!,17,FALSE))</f>
        <v>#REF!</v>
      </c>
      <c r="AA45" s="2398" t="e">
        <f>IF(AA43="","",VLOOKUP(AA43,#REF!,17,FALSE))</f>
        <v>#REF!</v>
      </c>
      <c r="AB45" s="2398" t="str">
        <f>IF(AB43="","",VLOOKUP(AB43,#REF!,17,FALSE))</f>
        <v/>
      </c>
      <c r="AC45" s="2398" t="str">
        <f>IF(AC43="","",VLOOKUP(AC43,#REF!,17,FALSE))</f>
        <v/>
      </c>
      <c r="AD45" s="2398" t="e">
        <f>IF(AD43="","",VLOOKUP(AD43,#REF!,17,FALSE))</f>
        <v>#REF!</v>
      </c>
      <c r="AE45" s="2398" t="e">
        <f>IF(AE43="","",VLOOKUP(AE43,#REF!,17,FALSE))</f>
        <v>#REF!</v>
      </c>
      <c r="AF45" s="2404" t="e">
        <f>IF(AF43="","",VLOOKUP(AF43,#REF!,17,FALSE))</f>
        <v>#REF!</v>
      </c>
      <c r="AG45" s="2392" t="e">
        <f>IF(AG43="","",VLOOKUP(AG43,#REF!,17,FALSE))</f>
        <v>#REF!</v>
      </c>
      <c r="AH45" s="2398" t="e">
        <f>IF(AH43="","",VLOOKUP(AH43,#REF!,17,FALSE))</f>
        <v>#REF!</v>
      </c>
      <c r="AI45" s="2398" t="str">
        <f>IF(AI43="","",VLOOKUP(AI43,#REF!,17,FALSE))</f>
        <v/>
      </c>
      <c r="AJ45" s="2398" t="str">
        <f>IF(AJ43="","",VLOOKUP(AJ43,#REF!,17,FALSE))</f>
        <v/>
      </c>
      <c r="AK45" s="2398" t="e">
        <f>IF(AK43="","",VLOOKUP(AK43,#REF!,17,FALSE))</f>
        <v>#REF!</v>
      </c>
      <c r="AL45" s="2398" t="e">
        <f>IF(AL43="","",VLOOKUP(AL43,#REF!,17,FALSE))</f>
        <v>#REF!</v>
      </c>
      <c r="AM45" s="2404" t="e">
        <f>IF(AM43="","",VLOOKUP(AM43,#REF!,17,FALSE))</f>
        <v>#REF!</v>
      </c>
      <c r="AN45" s="2392" t="e">
        <f>IF(AN43="","",VLOOKUP(AN43,#REF!,17,FALSE))</f>
        <v>#REF!</v>
      </c>
      <c r="AO45" s="2398" t="e">
        <f>IF(AO43="","",VLOOKUP(AO43,#REF!,17,FALSE))</f>
        <v>#REF!</v>
      </c>
      <c r="AP45" s="2398" t="str">
        <f>IF(AP43="","",VLOOKUP(AP43,#REF!,17,FALSE))</f>
        <v/>
      </c>
      <c r="AQ45" s="2398" t="str">
        <f>IF(AQ43="","",VLOOKUP(AQ43,#REF!,17,FALSE))</f>
        <v/>
      </c>
      <c r="AR45" s="2398" t="e">
        <f>IF(AR43="","",VLOOKUP(AR43,#REF!,17,FALSE))</f>
        <v>#REF!</v>
      </c>
      <c r="AS45" s="2398" t="e">
        <f>IF(AS43="","",VLOOKUP(AS43,#REF!,17,FALSE))</f>
        <v>#REF!</v>
      </c>
      <c r="AT45" s="2404" t="e">
        <f>IF(AT43="","",VLOOKUP(AT43,#REF!,17,FALSE))</f>
        <v>#REF!</v>
      </c>
      <c r="AU45" s="2392" t="str">
        <f>IF(AU43="","",VLOOKUP(AU43,#REF!,17,FALSE))</f>
        <v/>
      </c>
      <c r="AV45" s="2398" t="str">
        <f>IF(AV43="","",VLOOKUP(AV43,#REF!,17,FALSE))</f>
        <v/>
      </c>
      <c r="AW45" s="2398" t="str">
        <f>IF(AW43="","",VLOOKUP(AW43,#REF!,17,FALSE))</f>
        <v/>
      </c>
      <c r="AX45" s="2419" t="e">
        <f>IF($BB$3="４週",SUM(S45:AT45),IF($BB$3="暦月",SUM(S45:AW45),""))</f>
        <v>#REF!</v>
      </c>
      <c r="AY45" s="2430"/>
      <c r="AZ45" s="2440" t="e">
        <f>IF($BB$3="４週",AX45/4,IF($BB$3="暦月",'【記載例】療養通所介護'!AX45/('【記載例】療養通所介護'!$BB$8/7),""))</f>
        <v>#REF!</v>
      </c>
      <c r="BA45" s="2448"/>
      <c r="BB45" s="1973"/>
      <c r="BC45" s="1978"/>
      <c r="BD45" s="1978"/>
      <c r="BE45" s="1978"/>
      <c r="BF45" s="1989"/>
    </row>
    <row r="46" spans="2:58" ht="20.25" customHeight="1">
      <c r="B46" s="2317">
        <f>B43+1</f>
        <v>9</v>
      </c>
      <c r="C46" s="1756" t="s">
        <v>962</v>
      </c>
      <c r="D46" s="1824"/>
      <c r="E46" s="1767"/>
      <c r="F46" s="2095"/>
      <c r="G46" s="2095" t="s">
        <v>702</v>
      </c>
      <c r="H46" s="2114" t="s">
        <v>806</v>
      </c>
      <c r="I46" s="2121"/>
      <c r="J46" s="2121"/>
      <c r="K46" s="2124"/>
      <c r="L46" s="2133" t="s">
        <v>1142</v>
      </c>
      <c r="M46" s="2142"/>
      <c r="N46" s="2142"/>
      <c r="O46" s="2151"/>
      <c r="P46" s="2365" t="s">
        <v>964</v>
      </c>
      <c r="Q46" s="2374"/>
      <c r="R46" s="2382"/>
      <c r="S46" s="1886" t="s">
        <v>390</v>
      </c>
      <c r="T46" s="1898" t="s">
        <v>390</v>
      </c>
      <c r="U46" s="1898"/>
      <c r="V46" s="1898"/>
      <c r="W46" s="1898" t="s">
        <v>390</v>
      </c>
      <c r="X46" s="1898" t="s">
        <v>390</v>
      </c>
      <c r="Y46" s="1913" t="s">
        <v>390</v>
      </c>
      <c r="Z46" s="1886" t="s">
        <v>390</v>
      </c>
      <c r="AA46" s="1898" t="s">
        <v>390</v>
      </c>
      <c r="AB46" s="1898"/>
      <c r="AC46" s="1898"/>
      <c r="AD46" s="1898" t="s">
        <v>390</v>
      </c>
      <c r="AE46" s="1898" t="s">
        <v>390</v>
      </c>
      <c r="AF46" s="1913" t="s">
        <v>390</v>
      </c>
      <c r="AG46" s="1886" t="s">
        <v>390</v>
      </c>
      <c r="AH46" s="1898" t="s">
        <v>390</v>
      </c>
      <c r="AI46" s="1898"/>
      <c r="AJ46" s="1898"/>
      <c r="AK46" s="1898" t="s">
        <v>390</v>
      </c>
      <c r="AL46" s="1898" t="s">
        <v>390</v>
      </c>
      <c r="AM46" s="1913" t="s">
        <v>390</v>
      </c>
      <c r="AN46" s="1886" t="s">
        <v>390</v>
      </c>
      <c r="AO46" s="1898" t="s">
        <v>390</v>
      </c>
      <c r="AP46" s="1898"/>
      <c r="AQ46" s="1898"/>
      <c r="AR46" s="1898" t="s">
        <v>390</v>
      </c>
      <c r="AS46" s="1898" t="s">
        <v>390</v>
      </c>
      <c r="AT46" s="1913" t="s">
        <v>390</v>
      </c>
      <c r="AU46" s="1886"/>
      <c r="AV46" s="1898"/>
      <c r="AW46" s="1898"/>
      <c r="AX46" s="2420"/>
      <c r="AY46" s="2431"/>
      <c r="AZ46" s="2441"/>
      <c r="BA46" s="2449"/>
      <c r="BB46" s="1972"/>
      <c r="BC46" s="1977"/>
      <c r="BD46" s="1977"/>
      <c r="BE46" s="1977"/>
      <c r="BF46" s="1988"/>
    </row>
    <row r="47" spans="2:58" ht="20.25" customHeight="1">
      <c r="B47" s="2317"/>
      <c r="C47" s="1755"/>
      <c r="D47" s="1823"/>
      <c r="E47" s="1766"/>
      <c r="F47" s="1801"/>
      <c r="G47" s="2103"/>
      <c r="H47" s="2113"/>
      <c r="I47" s="2121"/>
      <c r="J47" s="2121"/>
      <c r="K47" s="2124"/>
      <c r="L47" s="2132"/>
      <c r="M47" s="2141"/>
      <c r="N47" s="2141"/>
      <c r="O47" s="2150"/>
      <c r="P47" s="2363" t="s">
        <v>546</v>
      </c>
      <c r="Q47" s="2372"/>
      <c r="R47" s="2380"/>
      <c r="S47" s="2391" t="e">
        <f>IF(S46="","",VLOOKUP(S46,#REF!,9,FALSE))</f>
        <v>#REF!</v>
      </c>
      <c r="T47" s="2397" t="e">
        <f>IF(T46="","",VLOOKUP(T46,#REF!,9,FALSE))</f>
        <v>#REF!</v>
      </c>
      <c r="U47" s="2397" t="str">
        <f>IF(U46="","",VLOOKUP(U46,#REF!,9,FALSE))</f>
        <v/>
      </c>
      <c r="V47" s="2397" t="str">
        <f>IF(V46="","",VLOOKUP(V46,#REF!,9,FALSE))</f>
        <v/>
      </c>
      <c r="W47" s="2397" t="e">
        <f>IF(W46="","",VLOOKUP(W46,#REF!,9,FALSE))</f>
        <v>#REF!</v>
      </c>
      <c r="X47" s="2397" t="e">
        <f>IF(X46="","",VLOOKUP(X46,#REF!,9,FALSE))</f>
        <v>#REF!</v>
      </c>
      <c r="Y47" s="2403" t="e">
        <f>IF(Y46="","",VLOOKUP(Y46,#REF!,9,FALSE))</f>
        <v>#REF!</v>
      </c>
      <c r="Z47" s="2391" t="e">
        <f>IF(Z46="","",VLOOKUP(Z46,#REF!,9,FALSE))</f>
        <v>#REF!</v>
      </c>
      <c r="AA47" s="2397" t="e">
        <f>IF(AA46="","",VLOOKUP(AA46,#REF!,9,FALSE))</f>
        <v>#REF!</v>
      </c>
      <c r="AB47" s="2397" t="str">
        <f>IF(AB46="","",VLOOKUP(AB46,#REF!,9,FALSE))</f>
        <v/>
      </c>
      <c r="AC47" s="2397" t="str">
        <f>IF(AC46="","",VLOOKUP(AC46,#REF!,9,FALSE))</f>
        <v/>
      </c>
      <c r="AD47" s="2397" t="e">
        <f>IF(AD46="","",VLOOKUP(AD46,#REF!,9,FALSE))</f>
        <v>#REF!</v>
      </c>
      <c r="AE47" s="2397" t="e">
        <f>IF(AE46="","",VLOOKUP(AE46,#REF!,9,FALSE))</f>
        <v>#REF!</v>
      </c>
      <c r="AF47" s="2403" t="e">
        <f>IF(AF46="","",VLOOKUP(AF46,#REF!,9,FALSE))</f>
        <v>#REF!</v>
      </c>
      <c r="AG47" s="2391" t="e">
        <f>IF(AG46="","",VLOOKUP(AG46,#REF!,9,FALSE))</f>
        <v>#REF!</v>
      </c>
      <c r="AH47" s="2397" t="e">
        <f>IF(AH46="","",VLOOKUP(AH46,#REF!,9,FALSE))</f>
        <v>#REF!</v>
      </c>
      <c r="AI47" s="2397" t="str">
        <f>IF(AI46="","",VLOOKUP(AI46,#REF!,9,FALSE))</f>
        <v/>
      </c>
      <c r="AJ47" s="2397" t="str">
        <f>IF(AJ46="","",VLOOKUP(AJ46,#REF!,9,FALSE))</f>
        <v/>
      </c>
      <c r="AK47" s="2397" t="e">
        <f>IF(AK46="","",VLOOKUP(AK46,#REF!,9,FALSE))</f>
        <v>#REF!</v>
      </c>
      <c r="AL47" s="2397" t="e">
        <f>IF(AL46="","",VLOOKUP(AL46,#REF!,9,FALSE))</f>
        <v>#REF!</v>
      </c>
      <c r="AM47" s="2403" t="e">
        <f>IF(AM46="","",VLOOKUP(AM46,#REF!,9,FALSE))</f>
        <v>#REF!</v>
      </c>
      <c r="AN47" s="2391" t="e">
        <f>IF(AN46="","",VLOOKUP(AN46,#REF!,9,FALSE))</f>
        <v>#REF!</v>
      </c>
      <c r="AO47" s="2397" t="e">
        <f>IF(AO46="","",VLOOKUP(AO46,#REF!,9,FALSE))</f>
        <v>#REF!</v>
      </c>
      <c r="AP47" s="2397" t="str">
        <f>IF(AP46="","",VLOOKUP(AP46,#REF!,9,FALSE))</f>
        <v/>
      </c>
      <c r="AQ47" s="2397" t="str">
        <f>IF(AQ46="","",VLOOKUP(AQ46,#REF!,9,FALSE))</f>
        <v/>
      </c>
      <c r="AR47" s="2397" t="e">
        <f>IF(AR46="","",VLOOKUP(AR46,#REF!,9,FALSE))</f>
        <v>#REF!</v>
      </c>
      <c r="AS47" s="2397" t="e">
        <f>IF(AS46="","",VLOOKUP(AS46,#REF!,9,FALSE))</f>
        <v>#REF!</v>
      </c>
      <c r="AT47" s="2403" t="e">
        <f>IF(AT46="","",VLOOKUP(AT46,#REF!,9,FALSE))</f>
        <v>#REF!</v>
      </c>
      <c r="AU47" s="2391" t="str">
        <f>IF(AU46="","",VLOOKUP(AU46,#REF!,9,FALSE))</f>
        <v/>
      </c>
      <c r="AV47" s="2397" t="str">
        <f>IF(AV46="","",VLOOKUP(AV46,#REF!,9,FALSE))</f>
        <v/>
      </c>
      <c r="AW47" s="2397" t="str">
        <f>IF(AW46="","",VLOOKUP(AW46,#REF!,9,FALSE))</f>
        <v/>
      </c>
      <c r="AX47" s="2418" t="e">
        <f>IF($BB$3="４週",SUM(S47:AT47),IF($BB$3="暦月",SUM(S47:AW47),""))</f>
        <v>#REF!</v>
      </c>
      <c r="AY47" s="2429"/>
      <c r="AZ47" s="2439" t="e">
        <f>IF($BB$3="４週",AX47/4,IF($BB$3="暦月",'【記載例】療養通所介護'!AX47/('【記載例】療養通所介護'!$BB$8/7),""))</f>
        <v>#REF!</v>
      </c>
      <c r="BA47" s="2447"/>
      <c r="BB47" s="1971"/>
      <c r="BC47" s="1976"/>
      <c r="BD47" s="1976"/>
      <c r="BE47" s="1976"/>
      <c r="BF47" s="1987"/>
    </row>
    <row r="48" spans="2:58" ht="20.25" customHeight="1">
      <c r="B48" s="2317"/>
      <c r="C48" s="1757"/>
      <c r="D48" s="1825"/>
      <c r="E48" s="1768"/>
      <c r="F48" s="1801" t="str">
        <f>C46</f>
        <v>介護職員</v>
      </c>
      <c r="G48" s="2104"/>
      <c r="H48" s="2113"/>
      <c r="I48" s="2121"/>
      <c r="J48" s="2121"/>
      <c r="K48" s="2124"/>
      <c r="L48" s="2134"/>
      <c r="M48" s="2143"/>
      <c r="N48" s="2143"/>
      <c r="O48" s="2152"/>
      <c r="P48" s="2364" t="s">
        <v>965</v>
      </c>
      <c r="Q48" s="2373"/>
      <c r="R48" s="2381"/>
      <c r="S48" s="2392" t="e">
        <f>IF(S46="","",VLOOKUP(S46,#REF!,17,FALSE))</f>
        <v>#REF!</v>
      </c>
      <c r="T48" s="2398" t="e">
        <f>IF(T46="","",VLOOKUP(T46,#REF!,17,FALSE))</f>
        <v>#REF!</v>
      </c>
      <c r="U48" s="2398" t="str">
        <f>IF(U46="","",VLOOKUP(U46,#REF!,17,FALSE))</f>
        <v/>
      </c>
      <c r="V48" s="2398" t="str">
        <f>IF(V46="","",VLOOKUP(V46,#REF!,17,FALSE))</f>
        <v/>
      </c>
      <c r="W48" s="2398" t="e">
        <f>IF(W46="","",VLOOKUP(W46,#REF!,17,FALSE))</f>
        <v>#REF!</v>
      </c>
      <c r="X48" s="2398" t="e">
        <f>IF(X46="","",VLOOKUP(X46,#REF!,17,FALSE))</f>
        <v>#REF!</v>
      </c>
      <c r="Y48" s="2404" t="e">
        <f>IF(Y46="","",VLOOKUP(Y46,#REF!,17,FALSE))</f>
        <v>#REF!</v>
      </c>
      <c r="Z48" s="2392" t="e">
        <f>IF(Z46="","",VLOOKUP(Z46,#REF!,17,FALSE))</f>
        <v>#REF!</v>
      </c>
      <c r="AA48" s="2398" t="e">
        <f>IF(AA46="","",VLOOKUP(AA46,#REF!,17,FALSE))</f>
        <v>#REF!</v>
      </c>
      <c r="AB48" s="2398" t="str">
        <f>IF(AB46="","",VLOOKUP(AB46,#REF!,17,FALSE))</f>
        <v/>
      </c>
      <c r="AC48" s="2398" t="str">
        <f>IF(AC46="","",VLOOKUP(AC46,#REF!,17,FALSE))</f>
        <v/>
      </c>
      <c r="AD48" s="2398" t="e">
        <f>IF(AD46="","",VLOOKUP(AD46,#REF!,17,FALSE))</f>
        <v>#REF!</v>
      </c>
      <c r="AE48" s="2398" t="e">
        <f>IF(AE46="","",VLOOKUP(AE46,#REF!,17,FALSE))</f>
        <v>#REF!</v>
      </c>
      <c r="AF48" s="2404" t="e">
        <f>IF(AF46="","",VLOOKUP(AF46,#REF!,17,FALSE))</f>
        <v>#REF!</v>
      </c>
      <c r="AG48" s="2392" t="e">
        <f>IF(AG46="","",VLOOKUP(AG46,#REF!,17,FALSE))</f>
        <v>#REF!</v>
      </c>
      <c r="AH48" s="2398" t="e">
        <f>IF(AH46="","",VLOOKUP(AH46,#REF!,17,FALSE))</f>
        <v>#REF!</v>
      </c>
      <c r="AI48" s="2398" t="str">
        <f>IF(AI46="","",VLOOKUP(AI46,#REF!,17,FALSE))</f>
        <v/>
      </c>
      <c r="AJ48" s="2398" t="str">
        <f>IF(AJ46="","",VLOOKUP(AJ46,#REF!,17,FALSE))</f>
        <v/>
      </c>
      <c r="AK48" s="2398" t="e">
        <f>IF(AK46="","",VLOOKUP(AK46,#REF!,17,FALSE))</f>
        <v>#REF!</v>
      </c>
      <c r="AL48" s="2398" t="e">
        <f>IF(AL46="","",VLOOKUP(AL46,#REF!,17,FALSE))</f>
        <v>#REF!</v>
      </c>
      <c r="AM48" s="2404" t="e">
        <f>IF(AM46="","",VLOOKUP(AM46,#REF!,17,FALSE))</f>
        <v>#REF!</v>
      </c>
      <c r="AN48" s="2392" t="e">
        <f>IF(AN46="","",VLOOKUP(AN46,#REF!,17,FALSE))</f>
        <v>#REF!</v>
      </c>
      <c r="AO48" s="2398" t="e">
        <f>IF(AO46="","",VLOOKUP(AO46,#REF!,17,FALSE))</f>
        <v>#REF!</v>
      </c>
      <c r="AP48" s="2398" t="str">
        <f>IF(AP46="","",VLOOKUP(AP46,#REF!,17,FALSE))</f>
        <v/>
      </c>
      <c r="AQ48" s="2398" t="str">
        <f>IF(AQ46="","",VLOOKUP(AQ46,#REF!,17,FALSE))</f>
        <v/>
      </c>
      <c r="AR48" s="2398" t="e">
        <f>IF(AR46="","",VLOOKUP(AR46,#REF!,17,FALSE))</f>
        <v>#REF!</v>
      </c>
      <c r="AS48" s="2398" t="e">
        <f>IF(AS46="","",VLOOKUP(AS46,#REF!,17,FALSE))</f>
        <v>#REF!</v>
      </c>
      <c r="AT48" s="2404" t="e">
        <f>IF(AT46="","",VLOOKUP(AT46,#REF!,17,FALSE))</f>
        <v>#REF!</v>
      </c>
      <c r="AU48" s="2392" t="str">
        <f>IF(AU46="","",VLOOKUP(AU46,#REF!,17,FALSE))</f>
        <v/>
      </c>
      <c r="AV48" s="2398" t="str">
        <f>IF(AV46="","",VLOOKUP(AV46,#REF!,17,FALSE))</f>
        <v/>
      </c>
      <c r="AW48" s="2398" t="str">
        <f>IF(AW46="","",VLOOKUP(AW46,#REF!,17,FALSE))</f>
        <v/>
      </c>
      <c r="AX48" s="2419" t="e">
        <f>IF($BB$3="４週",SUM(S48:AT48),IF($BB$3="暦月",SUM(S48:AW48),""))</f>
        <v>#REF!</v>
      </c>
      <c r="AY48" s="2430"/>
      <c r="AZ48" s="2440" t="e">
        <f>IF($BB$3="４週",AX48/4,IF($BB$3="暦月",'【記載例】療養通所介護'!AX48/('【記載例】療養通所介護'!$BB$8/7),""))</f>
        <v>#REF!</v>
      </c>
      <c r="BA48" s="2448"/>
      <c r="BB48" s="1973"/>
      <c r="BC48" s="1978"/>
      <c r="BD48" s="1978"/>
      <c r="BE48" s="1978"/>
      <c r="BF48" s="1989"/>
    </row>
    <row r="49" spans="2:58" ht="20.25" customHeight="1">
      <c r="B49" s="2317">
        <f>B46+1</f>
        <v>10</v>
      </c>
      <c r="C49" s="1756"/>
      <c r="D49" s="1824"/>
      <c r="E49" s="1767"/>
      <c r="F49" s="2095"/>
      <c r="G49" s="2095"/>
      <c r="H49" s="2114"/>
      <c r="I49" s="2121"/>
      <c r="J49" s="2121"/>
      <c r="K49" s="2124"/>
      <c r="L49" s="2133"/>
      <c r="M49" s="2142"/>
      <c r="N49" s="2142"/>
      <c r="O49" s="2151"/>
      <c r="P49" s="2365" t="s">
        <v>964</v>
      </c>
      <c r="Q49" s="2374"/>
      <c r="R49" s="2382"/>
      <c r="S49" s="1886"/>
      <c r="T49" s="1898"/>
      <c r="U49" s="1898"/>
      <c r="V49" s="1898"/>
      <c r="W49" s="1898"/>
      <c r="X49" s="1898"/>
      <c r="Y49" s="1913"/>
      <c r="Z49" s="1886"/>
      <c r="AA49" s="1898"/>
      <c r="AB49" s="1898"/>
      <c r="AC49" s="1898"/>
      <c r="AD49" s="1898"/>
      <c r="AE49" s="1898"/>
      <c r="AF49" s="1913"/>
      <c r="AG49" s="1886"/>
      <c r="AH49" s="1898"/>
      <c r="AI49" s="1898"/>
      <c r="AJ49" s="1898"/>
      <c r="AK49" s="1898"/>
      <c r="AL49" s="1898"/>
      <c r="AM49" s="1913"/>
      <c r="AN49" s="1886"/>
      <c r="AO49" s="1898"/>
      <c r="AP49" s="1898"/>
      <c r="AQ49" s="1898"/>
      <c r="AR49" s="1898"/>
      <c r="AS49" s="1898"/>
      <c r="AT49" s="1913"/>
      <c r="AU49" s="1886"/>
      <c r="AV49" s="1898"/>
      <c r="AW49" s="1898"/>
      <c r="AX49" s="2420"/>
      <c r="AY49" s="2431"/>
      <c r="AZ49" s="2441"/>
      <c r="BA49" s="2449"/>
      <c r="BB49" s="1972"/>
      <c r="BC49" s="1977"/>
      <c r="BD49" s="1977"/>
      <c r="BE49" s="1977"/>
      <c r="BF49" s="1988"/>
    </row>
    <row r="50" spans="2:58" ht="20.25" customHeight="1">
      <c r="B50" s="2317"/>
      <c r="C50" s="1755"/>
      <c r="D50" s="1823"/>
      <c r="E50" s="1766"/>
      <c r="F50" s="1801"/>
      <c r="G50" s="2103"/>
      <c r="H50" s="2113"/>
      <c r="I50" s="2121"/>
      <c r="J50" s="2121"/>
      <c r="K50" s="2124"/>
      <c r="L50" s="2132"/>
      <c r="M50" s="2141"/>
      <c r="N50" s="2141"/>
      <c r="O50" s="2150"/>
      <c r="P50" s="2363" t="s">
        <v>546</v>
      </c>
      <c r="Q50" s="2372"/>
      <c r="R50" s="2380"/>
      <c r="S50" s="2391" t="str">
        <f>IF(S49="","",VLOOKUP(S49,#REF!,9,FALSE))</f>
        <v/>
      </c>
      <c r="T50" s="2397" t="str">
        <f>IF(T49="","",VLOOKUP(T49,#REF!,9,FALSE))</f>
        <v/>
      </c>
      <c r="U50" s="2397" t="str">
        <f>IF(U49="","",VLOOKUP(U49,#REF!,9,FALSE))</f>
        <v/>
      </c>
      <c r="V50" s="2397" t="str">
        <f>IF(V49="","",VLOOKUP(V49,#REF!,9,FALSE))</f>
        <v/>
      </c>
      <c r="W50" s="2397" t="str">
        <f>IF(W49="","",VLOOKUP(W49,#REF!,9,FALSE))</f>
        <v/>
      </c>
      <c r="X50" s="2397" t="str">
        <f>IF(X49="","",VLOOKUP(X49,#REF!,9,FALSE))</f>
        <v/>
      </c>
      <c r="Y50" s="2403" t="str">
        <f>IF(Y49="","",VLOOKUP(Y49,#REF!,9,FALSE))</f>
        <v/>
      </c>
      <c r="Z50" s="2391" t="str">
        <f>IF(Z49="","",VLOOKUP(Z49,#REF!,9,FALSE))</f>
        <v/>
      </c>
      <c r="AA50" s="2397" t="str">
        <f>IF(AA49="","",VLOOKUP(AA49,#REF!,9,FALSE))</f>
        <v/>
      </c>
      <c r="AB50" s="2397" t="str">
        <f>IF(AB49="","",VLOOKUP(AB49,#REF!,9,FALSE))</f>
        <v/>
      </c>
      <c r="AC50" s="2397" t="str">
        <f>IF(AC49="","",VLOOKUP(AC49,#REF!,9,FALSE))</f>
        <v/>
      </c>
      <c r="AD50" s="2397" t="str">
        <f>IF(AD49="","",VLOOKUP(AD49,#REF!,9,FALSE))</f>
        <v/>
      </c>
      <c r="AE50" s="2397" t="str">
        <f>IF(AE49="","",VLOOKUP(AE49,#REF!,9,FALSE))</f>
        <v/>
      </c>
      <c r="AF50" s="2403" t="str">
        <f>IF(AF49="","",VLOOKUP(AF49,#REF!,9,FALSE))</f>
        <v/>
      </c>
      <c r="AG50" s="2391" t="str">
        <f>IF(AG49="","",VLOOKUP(AG49,#REF!,9,FALSE))</f>
        <v/>
      </c>
      <c r="AH50" s="2397" t="str">
        <f>IF(AH49="","",VLOOKUP(AH49,#REF!,9,FALSE))</f>
        <v/>
      </c>
      <c r="AI50" s="2397" t="str">
        <f>IF(AI49="","",VLOOKUP(AI49,#REF!,9,FALSE))</f>
        <v/>
      </c>
      <c r="AJ50" s="2397" t="str">
        <f>IF(AJ49="","",VLOOKUP(AJ49,#REF!,9,FALSE))</f>
        <v/>
      </c>
      <c r="AK50" s="2397" t="str">
        <f>IF(AK49="","",VLOOKUP(AK49,#REF!,9,FALSE))</f>
        <v/>
      </c>
      <c r="AL50" s="2397" t="str">
        <f>IF(AL49="","",VLOOKUP(AL49,#REF!,9,FALSE))</f>
        <v/>
      </c>
      <c r="AM50" s="2403" t="str">
        <f>IF(AM49="","",VLOOKUP(AM49,#REF!,9,FALSE))</f>
        <v/>
      </c>
      <c r="AN50" s="2391" t="str">
        <f>IF(AN49="","",VLOOKUP(AN49,#REF!,9,FALSE))</f>
        <v/>
      </c>
      <c r="AO50" s="2397" t="str">
        <f>IF(AO49="","",VLOOKUP(AO49,#REF!,9,FALSE))</f>
        <v/>
      </c>
      <c r="AP50" s="2397" t="str">
        <f>IF(AP49="","",VLOOKUP(AP49,#REF!,9,FALSE))</f>
        <v/>
      </c>
      <c r="AQ50" s="2397" t="str">
        <f>IF(AQ49="","",VLOOKUP(AQ49,#REF!,9,FALSE))</f>
        <v/>
      </c>
      <c r="AR50" s="2397" t="str">
        <f>IF(AR49="","",VLOOKUP(AR49,#REF!,9,FALSE))</f>
        <v/>
      </c>
      <c r="AS50" s="2397" t="str">
        <f>IF(AS49="","",VLOOKUP(AS49,#REF!,9,FALSE))</f>
        <v/>
      </c>
      <c r="AT50" s="2403" t="str">
        <f>IF(AT49="","",VLOOKUP(AT49,#REF!,9,FALSE))</f>
        <v/>
      </c>
      <c r="AU50" s="2391" t="str">
        <f>IF(AU49="","",VLOOKUP(AU49,#REF!,9,FALSE))</f>
        <v/>
      </c>
      <c r="AV50" s="2397" t="str">
        <f>IF(AV49="","",VLOOKUP(AV49,#REF!,9,FALSE))</f>
        <v/>
      </c>
      <c r="AW50" s="2397" t="str">
        <f>IF(AW49="","",VLOOKUP(AW49,#REF!,9,FALSE))</f>
        <v/>
      </c>
      <c r="AX50" s="2418">
        <f>IF($BB$3="４週",SUM(S50:AT50),IF($BB$3="暦月",SUM(S50:AW50),""))</f>
        <v>0</v>
      </c>
      <c r="AY50" s="2429"/>
      <c r="AZ50" s="2439">
        <f>IF($BB$3="４週",AX50/4,IF($BB$3="暦月",'【記載例】療養通所介護'!AX50/('【記載例】療養通所介護'!$BB$8/7),""))</f>
        <v>0</v>
      </c>
      <c r="BA50" s="2447"/>
      <c r="BB50" s="1971"/>
      <c r="BC50" s="1976"/>
      <c r="BD50" s="1976"/>
      <c r="BE50" s="1976"/>
      <c r="BF50" s="1987"/>
    </row>
    <row r="51" spans="2:58" ht="20.25" customHeight="1">
      <c r="B51" s="2317"/>
      <c r="C51" s="1757"/>
      <c r="D51" s="1825"/>
      <c r="E51" s="1768"/>
      <c r="F51" s="1801">
        <f>C49</f>
        <v>0</v>
      </c>
      <c r="G51" s="2104"/>
      <c r="H51" s="2113"/>
      <c r="I51" s="2121"/>
      <c r="J51" s="2121"/>
      <c r="K51" s="2124"/>
      <c r="L51" s="2134"/>
      <c r="M51" s="2143"/>
      <c r="N51" s="2143"/>
      <c r="O51" s="2152"/>
      <c r="P51" s="2364" t="s">
        <v>965</v>
      </c>
      <c r="Q51" s="2373"/>
      <c r="R51" s="2381"/>
      <c r="S51" s="2392" t="str">
        <f>IF(S49="","",VLOOKUP(S49,#REF!,19,FALSE))</f>
        <v/>
      </c>
      <c r="T51" s="2398" t="str">
        <f>IF(T49="","",VLOOKUP(T49,#REF!,19,FALSE))</f>
        <v/>
      </c>
      <c r="U51" s="2398" t="str">
        <f>IF(U49="","",VLOOKUP(U49,#REF!,19,FALSE))</f>
        <v/>
      </c>
      <c r="V51" s="2398" t="str">
        <f>IF(V49="","",VLOOKUP(V49,#REF!,19,FALSE))</f>
        <v/>
      </c>
      <c r="W51" s="2398" t="str">
        <f>IF(W49="","",VLOOKUP(W49,#REF!,19,FALSE))</f>
        <v/>
      </c>
      <c r="X51" s="2398" t="str">
        <f>IF(X49="","",VLOOKUP(X49,#REF!,19,FALSE))</f>
        <v/>
      </c>
      <c r="Y51" s="2404" t="str">
        <f>IF(Y49="","",VLOOKUP(Y49,#REF!,19,FALSE))</f>
        <v/>
      </c>
      <c r="Z51" s="2392" t="str">
        <f>IF(Z49="","",VLOOKUP(Z49,#REF!,19,FALSE))</f>
        <v/>
      </c>
      <c r="AA51" s="2398" t="str">
        <f>IF(AA49="","",VLOOKUP(AA49,#REF!,19,FALSE))</f>
        <v/>
      </c>
      <c r="AB51" s="2398" t="str">
        <f>IF(AB49="","",VLOOKUP(AB49,#REF!,19,FALSE))</f>
        <v/>
      </c>
      <c r="AC51" s="2398" t="str">
        <f>IF(AC49="","",VLOOKUP(AC49,#REF!,19,FALSE))</f>
        <v/>
      </c>
      <c r="AD51" s="2398" t="str">
        <f>IF(AD49="","",VLOOKUP(AD49,#REF!,19,FALSE))</f>
        <v/>
      </c>
      <c r="AE51" s="2398" t="str">
        <f>IF(AE49="","",VLOOKUP(AE49,#REF!,19,FALSE))</f>
        <v/>
      </c>
      <c r="AF51" s="2404" t="str">
        <f>IF(AF49="","",VLOOKUP(AF49,#REF!,19,FALSE))</f>
        <v/>
      </c>
      <c r="AG51" s="2392" t="str">
        <f>IF(AG49="","",VLOOKUP(AG49,#REF!,19,FALSE))</f>
        <v/>
      </c>
      <c r="AH51" s="2398" t="str">
        <f>IF(AH49="","",VLOOKUP(AH49,#REF!,19,FALSE))</f>
        <v/>
      </c>
      <c r="AI51" s="2398" t="str">
        <f>IF(AI49="","",VLOOKUP(AI49,#REF!,19,FALSE))</f>
        <v/>
      </c>
      <c r="AJ51" s="2398" t="str">
        <f>IF(AJ49="","",VLOOKUP(AJ49,#REF!,19,FALSE))</f>
        <v/>
      </c>
      <c r="AK51" s="2398" t="str">
        <f>IF(AK49="","",VLOOKUP(AK49,#REF!,19,FALSE))</f>
        <v/>
      </c>
      <c r="AL51" s="2398" t="str">
        <f>IF(AL49="","",VLOOKUP(AL49,#REF!,19,FALSE))</f>
        <v/>
      </c>
      <c r="AM51" s="2404" t="str">
        <f>IF(AM49="","",VLOOKUP(AM49,#REF!,19,FALSE))</f>
        <v/>
      </c>
      <c r="AN51" s="2392" t="str">
        <f>IF(AN49="","",VLOOKUP(AN49,#REF!,19,FALSE))</f>
        <v/>
      </c>
      <c r="AO51" s="2398" t="str">
        <f>IF(AO49="","",VLOOKUP(AO49,#REF!,19,FALSE))</f>
        <v/>
      </c>
      <c r="AP51" s="2398" t="str">
        <f>IF(AP49="","",VLOOKUP(AP49,#REF!,19,FALSE))</f>
        <v/>
      </c>
      <c r="AQ51" s="2398" t="str">
        <f>IF(AQ49="","",VLOOKUP(AQ49,#REF!,19,FALSE))</f>
        <v/>
      </c>
      <c r="AR51" s="2398" t="str">
        <f>IF(AR49="","",VLOOKUP(AR49,#REF!,19,FALSE))</f>
        <v/>
      </c>
      <c r="AS51" s="2398" t="str">
        <f>IF(AS49="","",VLOOKUP(AS49,#REF!,19,FALSE))</f>
        <v/>
      </c>
      <c r="AT51" s="2404" t="str">
        <f>IF(AT49="","",VLOOKUP(AT49,#REF!,19,FALSE))</f>
        <v/>
      </c>
      <c r="AU51" s="2392" t="str">
        <f>IF(AU49="","",VLOOKUP(AU49,#REF!,19,FALSE))</f>
        <v/>
      </c>
      <c r="AV51" s="2398" t="str">
        <f>IF(AV49="","",VLOOKUP(AV49,#REF!,19,FALSE))</f>
        <v/>
      </c>
      <c r="AW51" s="2398" t="str">
        <f>IF(AW49="","",VLOOKUP(AW49,#REF!,19,FALSE))</f>
        <v/>
      </c>
      <c r="AX51" s="2419">
        <f>IF($BB$3="４週",SUM(S51:AT51),IF($BB$3="暦月",SUM(S51:AW51),""))</f>
        <v>0</v>
      </c>
      <c r="AY51" s="2430"/>
      <c r="AZ51" s="2440">
        <f>IF($BB$3="４週",AX51/4,IF($BB$3="暦月",'【記載例】療養通所介護'!AX51/('【記載例】療養通所介護'!$BB$8/7),""))</f>
        <v>0</v>
      </c>
      <c r="BA51" s="2448"/>
      <c r="BB51" s="1973"/>
      <c r="BC51" s="1978"/>
      <c r="BD51" s="1978"/>
      <c r="BE51" s="1978"/>
      <c r="BF51" s="1989"/>
    </row>
    <row r="52" spans="2:58" ht="20.25" customHeight="1">
      <c r="B52" s="2317">
        <f>B49+1</f>
        <v>11</v>
      </c>
      <c r="C52" s="1756"/>
      <c r="D52" s="1824"/>
      <c r="E52" s="1767"/>
      <c r="F52" s="2095"/>
      <c r="G52" s="2095"/>
      <c r="H52" s="2114"/>
      <c r="I52" s="2121"/>
      <c r="J52" s="2121"/>
      <c r="K52" s="2124"/>
      <c r="L52" s="2133"/>
      <c r="M52" s="2142"/>
      <c r="N52" s="2142"/>
      <c r="O52" s="2151"/>
      <c r="P52" s="2365" t="s">
        <v>964</v>
      </c>
      <c r="Q52" s="2374"/>
      <c r="R52" s="2382"/>
      <c r="S52" s="1886"/>
      <c r="T52" s="1898"/>
      <c r="U52" s="1898"/>
      <c r="V52" s="1898"/>
      <c r="W52" s="1898"/>
      <c r="X52" s="1898"/>
      <c r="Y52" s="1913"/>
      <c r="Z52" s="1886"/>
      <c r="AA52" s="1898"/>
      <c r="AB52" s="1898"/>
      <c r="AC52" s="1898"/>
      <c r="AD52" s="1898"/>
      <c r="AE52" s="1898"/>
      <c r="AF52" s="1913"/>
      <c r="AG52" s="1886"/>
      <c r="AH52" s="1898"/>
      <c r="AI52" s="1898"/>
      <c r="AJ52" s="1898"/>
      <c r="AK52" s="1898"/>
      <c r="AL52" s="1898"/>
      <c r="AM52" s="1913"/>
      <c r="AN52" s="1886"/>
      <c r="AO52" s="1898"/>
      <c r="AP52" s="1898"/>
      <c r="AQ52" s="1898"/>
      <c r="AR52" s="1898"/>
      <c r="AS52" s="1898"/>
      <c r="AT52" s="1913"/>
      <c r="AU52" s="1886"/>
      <c r="AV52" s="1898"/>
      <c r="AW52" s="1898"/>
      <c r="AX52" s="2420"/>
      <c r="AY52" s="2431"/>
      <c r="AZ52" s="2441"/>
      <c r="BA52" s="2449"/>
      <c r="BB52" s="1972"/>
      <c r="BC52" s="1977"/>
      <c r="BD52" s="1977"/>
      <c r="BE52" s="1977"/>
      <c r="BF52" s="1988"/>
    </row>
    <row r="53" spans="2:58" ht="20.25" customHeight="1">
      <c r="B53" s="2317"/>
      <c r="C53" s="1755"/>
      <c r="D53" s="1823"/>
      <c r="E53" s="1766"/>
      <c r="F53" s="1801"/>
      <c r="G53" s="2103"/>
      <c r="H53" s="2113"/>
      <c r="I53" s="2121"/>
      <c r="J53" s="2121"/>
      <c r="K53" s="2124"/>
      <c r="L53" s="2132"/>
      <c r="M53" s="2141"/>
      <c r="N53" s="2141"/>
      <c r="O53" s="2150"/>
      <c r="P53" s="2363" t="s">
        <v>546</v>
      </c>
      <c r="Q53" s="2372"/>
      <c r="R53" s="2380"/>
      <c r="S53" s="2391" t="str">
        <f>IF(S52="","",VLOOKUP(S52,#REF!,9,FALSE))</f>
        <v/>
      </c>
      <c r="T53" s="2397" t="str">
        <f>IF(T52="","",VLOOKUP(T52,#REF!,9,FALSE))</f>
        <v/>
      </c>
      <c r="U53" s="2397" t="str">
        <f>IF(U52="","",VLOOKUP(U52,#REF!,9,FALSE))</f>
        <v/>
      </c>
      <c r="V53" s="2397" t="str">
        <f>IF(V52="","",VLOOKUP(V52,#REF!,9,FALSE))</f>
        <v/>
      </c>
      <c r="W53" s="2397" t="str">
        <f>IF(W52="","",VLOOKUP(W52,#REF!,9,FALSE))</f>
        <v/>
      </c>
      <c r="X53" s="2397" t="str">
        <f>IF(X52="","",VLOOKUP(X52,#REF!,9,FALSE))</f>
        <v/>
      </c>
      <c r="Y53" s="2403" t="str">
        <f>IF(Y52="","",VLOOKUP(Y52,#REF!,9,FALSE))</f>
        <v/>
      </c>
      <c r="Z53" s="2391" t="str">
        <f>IF(Z52="","",VLOOKUP(Z52,#REF!,9,FALSE))</f>
        <v/>
      </c>
      <c r="AA53" s="2397" t="str">
        <f>IF(AA52="","",VLOOKUP(AA52,#REF!,9,FALSE))</f>
        <v/>
      </c>
      <c r="AB53" s="2397" t="str">
        <f>IF(AB52="","",VLOOKUP(AB52,#REF!,9,FALSE))</f>
        <v/>
      </c>
      <c r="AC53" s="2397" t="str">
        <f>IF(AC52="","",VLOOKUP(AC52,#REF!,9,FALSE))</f>
        <v/>
      </c>
      <c r="AD53" s="2397" t="str">
        <f>IF(AD52="","",VLOOKUP(AD52,#REF!,9,FALSE))</f>
        <v/>
      </c>
      <c r="AE53" s="2397" t="str">
        <f>IF(AE52="","",VLOOKUP(AE52,#REF!,9,FALSE))</f>
        <v/>
      </c>
      <c r="AF53" s="2403" t="str">
        <f>IF(AF52="","",VLOOKUP(AF52,#REF!,9,FALSE))</f>
        <v/>
      </c>
      <c r="AG53" s="2391" t="str">
        <f>IF(AG52="","",VLOOKUP(AG52,#REF!,9,FALSE))</f>
        <v/>
      </c>
      <c r="AH53" s="2397" t="str">
        <f>IF(AH52="","",VLOOKUP(AH52,#REF!,9,FALSE))</f>
        <v/>
      </c>
      <c r="AI53" s="2397" t="str">
        <f>IF(AI52="","",VLOOKUP(AI52,#REF!,9,FALSE))</f>
        <v/>
      </c>
      <c r="AJ53" s="2397" t="str">
        <f>IF(AJ52="","",VLOOKUP(AJ52,#REF!,9,FALSE))</f>
        <v/>
      </c>
      <c r="AK53" s="2397" t="str">
        <f>IF(AK52="","",VLOOKUP(AK52,#REF!,9,FALSE))</f>
        <v/>
      </c>
      <c r="AL53" s="2397" t="str">
        <f>IF(AL52="","",VLOOKUP(AL52,#REF!,9,FALSE))</f>
        <v/>
      </c>
      <c r="AM53" s="2403" t="str">
        <f>IF(AM52="","",VLOOKUP(AM52,#REF!,9,FALSE))</f>
        <v/>
      </c>
      <c r="AN53" s="2391" t="str">
        <f>IF(AN52="","",VLOOKUP(AN52,#REF!,9,FALSE))</f>
        <v/>
      </c>
      <c r="AO53" s="2397" t="str">
        <f>IF(AO52="","",VLOOKUP(AO52,#REF!,9,FALSE))</f>
        <v/>
      </c>
      <c r="AP53" s="2397" t="str">
        <f>IF(AP52="","",VLOOKUP(AP52,#REF!,9,FALSE))</f>
        <v/>
      </c>
      <c r="AQ53" s="2397" t="str">
        <f>IF(AQ52="","",VLOOKUP(AQ52,#REF!,9,FALSE))</f>
        <v/>
      </c>
      <c r="AR53" s="2397" t="str">
        <f>IF(AR52="","",VLOOKUP(AR52,#REF!,9,FALSE))</f>
        <v/>
      </c>
      <c r="AS53" s="2397" t="str">
        <f>IF(AS52="","",VLOOKUP(AS52,#REF!,9,FALSE))</f>
        <v/>
      </c>
      <c r="AT53" s="2403" t="str">
        <f>IF(AT52="","",VLOOKUP(AT52,#REF!,9,FALSE))</f>
        <v/>
      </c>
      <c r="AU53" s="2391" t="str">
        <f>IF(AU52="","",VLOOKUP(AU52,#REF!,9,FALSE))</f>
        <v/>
      </c>
      <c r="AV53" s="2397" t="str">
        <f>IF(AV52="","",VLOOKUP(AV52,#REF!,9,FALSE))</f>
        <v/>
      </c>
      <c r="AW53" s="2397" t="str">
        <f>IF(AW52="","",VLOOKUP(AW52,#REF!,9,FALSE))</f>
        <v/>
      </c>
      <c r="AX53" s="2418">
        <f>IF($BB$3="４週",SUM(S53:AT53),IF($BB$3="暦月",SUM(S53:AW53),""))</f>
        <v>0</v>
      </c>
      <c r="AY53" s="2429"/>
      <c r="AZ53" s="2439">
        <f>IF($BB$3="４週",AX53/4,IF($BB$3="暦月",'【記載例】療養通所介護'!AX53/('【記載例】療養通所介護'!$BB$8/7),""))</f>
        <v>0</v>
      </c>
      <c r="BA53" s="2447"/>
      <c r="BB53" s="1971"/>
      <c r="BC53" s="1976"/>
      <c r="BD53" s="1976"/>
      <c r="BE53" s="1976"/>
      <c r="BF53" s="1987"/>
    </row>
    <row r="54" spans="2:58" ht="20.25" customHeight="1">
      <c r="B54" s="2317"/>
      <c r="C54" s="1757"/>
      <c r="D54" s="1825"/>
      <c r="E54" s="1768"/>
      <c r="F54" s="1801">
        <f>C52</f>
        <v>0</v>
      </c>
      <c r="G54" s="2104"/>
      <c r="H54" s="2113"/>
      <c r="I54" s="2121"/>
      <c r="J54" s="2121"/>
      <c r="K54" s="2124"/>
      <c r="L54" s="2134"/>
      <c r="M54" s="2143"/>
      <c r="N54" s="2143"/>
      <c r="O54" s="2152"/>
      <c r="P54" s="2364" t="s">
        <v>965</v>
      </c>
      <c r="Q54" s="2373"/>
      <c r="R54" s="2381"/>
      <c r="S54" s="2392" t="str">
        <f>IF(S52="","",VLOOKUP(S52,#REF!,19,FALSE))</f>
        <v/>
      </c>
      <c r="T54" s="2398" t="str">
        <f>IF(T52="","",VLOOKUP(T52,#REF!,19,FALSE))</f>
        <v/>
      </c>
      <c r="U54" s="2398" t="str">
        <f>IF(U52="","",VLOOKUP(U52,#REF!,19,FALSE))</f>
        <v/>
      </c>
      <c r="V54" s="2398" t="str">
        <f>IF(V52="","",VLOOKUP(V52,#REF!,19,FALSE))</f>
        <v/>
      </c>
      <c r="W54" s="2398" t="str">
        <f>IF(W52="","",VLOOKUP(W52,#REF!,19,FALSE))</f>
        <v/>
      </c>
      <c r="X54" s="2398" t="str">
        <f>IF(X52="","",VLOOKUP(X52,#REF!,19,FALSE))</f>
        <v/>
      </c>
      <c r="Y54" s="2404" t="str">
        <f>IF(Y52="","",VLOOKUP(Y52,#REF!,19,FALSE))</f>
        <v/>
      </c>
      <c r="Z54" s="2392" t="str">
        <f>IF(Z52="","",VLOOKUP(Z52,#REF!,19,FALSE))</f>
        <v/>
      </c>
      <c r="AA54" s="2398" t="str">
        <f>IF(AA52="","",VLOOKUP(AA52,#REF!,19,FALSE))</f>
        <v/>
      </c>
      <c r="AB54" s="2398" t="str">
        <f>IF(AB52="","",VLOOKUP(AB52,#REF!,19,FALSE))</f>
        <v/>
      </c>
      <c r="AC54" s="2398" t="str">
        <f>IF(AC52="","",VLOOKUP(AC52,#REF!,19,FALSE))</f>
        <v/>
      </c>
      <c r="AD54" s="2398" t="str">
        <f>IF(AD52="","",VLOOKUP(AD52,#REF!,19,FALSE))</f>
        <v/>
      </c>
      <c r="AE54" s="2398" t="str">
        <f>IF(AE52="","",VLOOKUP(AE52,#REF!,19,FALSE))</f>
        <v/>
      </c>
      <c r="AF54" s="2404" t="str">
        <f>IF(AF52="","",VLOOKUP(AF52,#REF!,19,FALSE))</f>
        <v/>
      </c>
      <c r="AG54" s="2392" t="str">
        <f>IF(AG52="","",VLOOKUP(AG52,#REF!,19,FALSE))</f>
        <v/>
      </c>
      <c r="AH54" s="2398" t="str">
        <f>IF(AH52="","",VLOOKUP(AH52,#REF!,19,FALSE))</f>
        <v/>
      </c>
      <c r="AI54" s="2398" t="str">
        <f>IF(AI52="","",VLOOKUP(AI52,#REF!,19,FALSE))</f>
        <v/>
      </c>
      <c r="AJ54" s="2398" t="str">
        <f>IF(AJ52="","",VLOOKUP(AJ52,#REF!,19,FALSE))</f>
        <v/>
      </c>
      <c r="AK54" s="2398" t="str">
        <f>IF(AK52="","",VLOOKUP(AK52,#REF!,19,FALSE))</f>
        <v/>
      </c>
      <c r="AL54" s="2398" t="str">
        <f>IF(AL52="","",VLOOKUP(AL52,#REF!,19,FALSE))</f>
        <v/>
      </c>
      <c r="AM54" s="2404" t="str">
        <f>IF(AM52="","",VLOOKUP(AM52,#REF!,19,FALSE))</f>
        <v/>
      </c>
      <c r="AN54" s="2392" t="str">
        <f>IF(AN52="","",VLOOKUP(AN52,#REF!,19,FALSE))</f>
        <v/>
      </c>
      <c r="AO54" s="2398" t="str">
        <f>IF(AO52="","",VLOOKUP(AO52,#REF!,19,FALSE))</f>
        <v/>
      </c>
      <c r="AP54" s="2398" t="str">
        <f>IF(AP52="","",VLOOKUP(AP52,#REF!,19,FALSE))</f>
        <v/>
      </c>
      <c r="AQ54" s="2398" t="str">
        <f>IF(AQ52="","",VLOOKUP(AQ52,#REF!,19,FALSE))</f>
        <v/>
      </c>
      <c r="AR54" s="2398" t="str">
        <f>IF(AR52="","",VLOOKUP(AR52,#REF!,19,FALSE))</f>
        <v/>
      </c>
      <c r="AS54" s="2398" t="str">
        <f>IF(AS52="","",VLOOKUP(AS52,#REF!,19,FALSE))</f>
        <v/>
      </c>
      <c r="AT54" s="2404" t="str">
        <f>IF(AT52="","",VLOOKUP(AT52,#REF!,19,FALSE))</f>
        <v/>
      </c>
      <c r="AU54" s="2392" t="str">
        <f>IF(AU52="","",VLOOKUP(AU52,#REF!,19,FALSE))</f>
        <v/>
      </c>
      <c r="AV54" s="2398" t="str">
        <f>IF(AV52="","",VLOOKUP(AV52,#REF!,19,FALSE))</f>
        <v/>
      </c>
      <c r="AW54" s="2398" t="str">
        <f>IF(AW52="","",VLOOKUP(AW52,#REF!,19,FALSE))</f>
        <v/>
      </c>
      <c r="AX54" s="2419">
        <f>IF($BB$3="４週",SUM(S54:AT54),IF($BB$3="暦月",SUM(S54:AW54),""))</f>
        <v>0</v>
      </c>
      <c r="AY54" s="2430"/>
      <c r="AZ54" s="2440">
        <f>IF($BB$3="４週",AX54/4,IF($BB$3="暦月",'【記載例】療養通所介護'!AX54/('【記載例】療養通所介護'!$BB$8/7),""))</f>
        <v>0</v>
      </c>
      <c r="BA54" s="2448"/>
      <c r="BB54" s="1973"/>
      <c r="BC54" s="1978"/>
      <c r="BD54" s="1978"/>
      <c r="BE54" s="1978"/>
      <c r="BF54" s="1989"/>
    </row>
    <row r="55" spans="2:58" ht="20.25" customHeight="1">
      <c r="B55" s="2317">
        <f>B52+1</f>
        <v>12</v>
      </c>
      <c r="C55" s="1756"/>
      <c r="D55" s="1824"/>
      <c r="E55" s="1767"/>
      <c r="F55" s="2095"/>
      <c r="G55" s="2095"/>
      <c r="H55" s="2114"/>
      <c r="I55" s="2121"/>
      <c r="J55" s="2121"/>
      <c r="K55" s="2124"/>
      <c r="L55" s="2133"/>
      <c r="M55" s="2142"/>
      <c r="N55" s="2142"/>
      <c r="O55" s="2151"/>
      <c r="P55" s="2365" t="s">
        <v>964</v>
      </c>
      <c r="Q55" s="2374"/>
      <c r="R55" s="2382"/>
      <c r="S55" s="1886"/>
      <c r="T55" s="1898"/>
      <c r="U55" s="1898"/>
      <c r="V55" s="1898"/>
      <c r="W55" s="1898"/>
      <c r="X55" s="1898"/>
      <c r="Y55" s="1913"/>
      <c r="Z55" s="1886"/>
      <c r="AA55" s="1898"/>
      <c r="AB55" s="1898"/>
      <c r="AC55" s="1898"/>
      <c r="AD55" s="1898"/>
      <c r="AE55" s="1898"/>
      <c r="AF55" s="1913"/>
      <c r="AG55" s="1886"/>
      <c r="AH55" s="1898"/>
      <c r="AI55" s="1898"/>
      <c r="AJ55" s="1898"/>
      <c r="AK55" s="1898"/>
      <c r="AL55" s="1898"/>
      <c r="AM55" s="1913"/>
      <c r="AN55" s="1886"/>
      <c r="AO55" s="1898"/>
      <c r="AP55" s="1898"/>
      <c r="AQ55" s="1898"/>
      <c r="AR55" s="1898"/>
      <c r="AS55" s="1898"/>
      <c r="AT55" s="1913"/>
      <c r="AU55" s="1886"/>
      <c r="AV55" s="1898"/>
      <c r="AW55" s="1898"/>
      <c r="AX55" s="2420"/>
      <c r="AY55" s="2431"/>
      <c r="AZ55" s="2441"/>
      <c r="BA55" s="2449"/>
      <c r="BB55" s="2285"/>
      <c r="BC55" s="2142"/>
      <c r="BD55" s="2142"/>
      <c r="BE55" s="2142"/>
      <c r="BF55" s="2151"/>
    </row>
    <row r="56" spans="2:58" ht="20.25" customHeight="1">
      <c r="B56" s="2317"/>
      <c r="C56" s="1755"/>
      <c r="D56" s="1823"/>
      <c r="E56" s="1766"/>
      <c r="F56" s="1801"/>
      <c r="G56" s="2103"/>
      <c r="H56" s="2113"/>
      <c r="I56" s="2121"/>
      <c r="J56" s="2121"/>
      <c r="K56" s="2124"/>
      <c r="L56" s="2132"/>
      <c r="M56" s="2141"/>
      <c r="N56" s="2141"/>
      <c r="O56" s="2150"/>
      <c r="P56" s="2363" t="s">
        <v>546</v>
      </c>
      <c r="Q56" s="2372"/>
      <c r="R56" s="2380"/>
      <c r="S56" s="2391" t="str">
        <f>IF(S55="","",VLOOKUP(S55,#REF!,9,FALSE))</f>
        <v/>
      </c>
      <c r="T56" s="2397" t="str">
        <f>IF(T55="","",VLOOKUP(T55,#REF!,9,FALSE))</f>
        <v/>
      </c>
      <c r="U56" s="2397" t="str">
        <f>IF(U55="","",VLOOKUP(U55,#REF!,9,FALSE))</f>
        <v/>
      </c>
      <c r="V56" s="2397" t="str">
        <f>IF(V55="","",VLOOKUP(V55,#REF!,9,FALSE))</f>
        <v/>
      </c>
      <c r="W56" s="2397" t="str">
        <f>IF(W55="","",VLOOKUP(W55,#REF!,9,FALSE))</f>
        <v/>
      </c>
      <c r="X56" s="2397" t="str">
        <f>IF(X55="","",VLOOKUP(X55,#REF!,9,FALSE))</f>
        <v/>
      </c>
      <c r="Y56" s="2403" t="str">
        <f>IF(Y55="","",VLOOKUP(Y55,#REF!,9,FALSE))</f>
        <v/>
      </c>
      <c r="Z56" s="2391" t="str">
        <f>IF(Z55="","",VLOOKUP(Z55,#REF!,9,FALSE))</f>
        <v/>
      </c>
      <c r="AA56" s="2397" t="str">
        <f>IF(AA55="","",VLOOKUP(AA55,#REF!,9,FALSE))</f>
        <v/>
      </c>
      <c r="AB56" s="2397" t="str">
        <f>IF(AB55="","",VLOOKUP(AB55,#REF!,9,FALSE))</f>
        <v/>
      </c>
      <c r="AC56" s="2397" t="str">
        <f>IF(AC55="","",VLOOKUP(AC55,#REF!,9,FALSE))</f>
        <v/>
      </c>
      <c r="AD56" s="2397" t="str">
        <f>IF(AD55="","",VLOOKUP(AD55,#REF!,9,FALSE))</f>
        <v/>
      </c>
      <c r="AE56" s="2397" t="str">
        <f>IF(AE55="","",VLOOKUP(AE55,#REF!,9,FALSE))</f>
        <v/>
      </c>
      <c r="AF56" s="2403" t="str">
        <f>IF(AF55="","",VLOOKUP(AF55,#REF!,9,FALSE))</f>
        <v/>
      </c>
      <c r="AG56" s="2391" t="str">
        <f>IF(AG55="","",VLOOKUP(AG55,#REF!,9,FALSE))</f>
        <v/>
      </c>
      <c r="AH56" s="2397" t="str">
        <f>IF(AH55="","",VLOOKUP(AH55,#REF!,9,FALSE))</f>
        <v/>
      </c>
      <c r="AI56" s="2397" t="str">
        <f>IF(AI55="","",VLOOKUP(AI55,#REF!,9,FALSE))</f>
        <v/>
      </c>
      <c r="AJ56" s="2397" t="str">
        <f>IF(AJ55="","",VLOOKUP(AJ55,#REF!,9,FALSE))</f>
        <v/>
      </c>
      <c r="AK56" s="2397" t="str">
        <f>IF(AK55="","",VLOOKUP(AK55,#REF!,9,FALSE))</f>
        <v/>
      </c>
      <c r="AL56" s="2397" t="str">
        <f>IF(AL55="","",VLOOKUP(AL55,#REF!,9,FALSE))</f>
        <v/>
      </c>
      <c r="AM56" s="2403" t="str">
        <f>IF(AM55="","",VLOOKUP(AM55,#REF!,9,FALSE))</f>
        <v/>
      </c>
      <c r="AN56" s="2391" t="str">
        <f>IF(AN55="","",VLOOKUP(AN55,#REF!,9,FALSE))</f>
        <v/>
      </c>
      <c r="AO56" s="2397" t="str">
        <f>IF(AO55="","",VLOOKUP(AO55,#REF!,9,FALSE))</f>
        <v/>
      </c>
      <c r="AP56" s="2397" t="str">
        <f>IF(AP55="","",VLOOKUP(AP55,#REF!,9,FALSE))</f>
        <v/>
      </c>
      <c r="AQ56" s="2397" t="str">
        <f>IF(AQ55="","",VLOOKUP(AQ55,#REF!,9,FALSE))</f>
        <v/>
      </c>
      <c r="AR56" s="2397" t="str">
        <f>IF(AR55="","",VLOOKUP(AR55,#REF!,9,FALSE))</f>
        <v/>
      </c>
      <c r="AS56" s="2397" t="str">
        <f>IF(AS55="","",VLOOKUP(AS55,#REF!,9,FALSE))</f>
        <v/>
      </c>
      <c r="AT56" s="2403" t="str">
        <f>IF(AT55="","",VLOOKUP(AT55,#REF!,9,FALSE))</f>
        <v/>
      </c>
      <c r="AU56" s="2391" t="str">
        <f>IF(AU55="","",VLOOKUP(AU55,#REF!,9,FALSE))</f>
        <v/>
      </c>
      <c r="AV56" s="2397" t="str">
        <f>IF(AV55="","",VLOOKUP(AV55,#REF!,9,FALSE))</f>
        <v/>
      </c>
      <c r="AW56" s="2397" t="str">
        <f>IF(AW55="","",VLOOKUP(AW55,#REF!,9,FALSE))</f>
        <v/>
      </c>
      <c r="AX56" s="2418">
        <f>IF($BB$3="４週",SUM(S56:AT56),IF($BB$3="暦月",SUM(S56:AW56),""))</f>
        <v>0</v>
      </c>
      <c r="AY56" s="2429"/>
      <c r="AZ56" s="2439">
        <f>IF($BB$3="４週",AX56/4,IF($BB$3="暦月",'【記載例】療養通所介護'!AX56/('【記載例】療養通所介護'!$BB$8/7),""))</f>
        <v>0</v>
      </c>
      <c r="BA56" s="2447"/>
      <c r="BB56" s="2286"/>
      <c r="BC56" s="2141"/>
      <c r="BD56" s="2141"/>
      <c r="BE56" s="2141"/>
      <c r="BF56" s="2150"/>
    </row>
    <row r="57" spans="2:58" ht="20.25" customHeight="1">
      <c r="B57" s="2317"/>
      <c r="C57" s="1757"/>
      <c r="D57" s="1825"/>
      <c r="E57" s="1768"/>
      <c r="F57" s="1801">
        <f>C55</f>
        <v>0</v>
      </c>
      <c r="G57" s="2104"/>
      <c r="H57" s="2113"/>
      <c r="I57" s="2121"/>
      <c r="J57" s="2121"/>
      <c r="K57" s="2124"/>
      <c r="L57" s="2134"/>
      <c r="M57" s="2143"/>
      <c r="N57" s="2143"/>
      <c r="O57" s="2152"/>
      <c r="P57" s="2364" t="s">
        <v>965</v>
      </c>
      <c r="Q57" s="2373"/>
      <c r="R57" s="2381"/>
      <c r="S57" s="2392" t="str">
        <f>IF(S55="","",VLOOKUP(S55,#REF!,19,FALSE))</f>
        <v/>
      </c>
      <c r="T57" s="2398" t="str">
        <f>IF(T55="","",VLOOKUP(T55,#REF!,19,FALSE))</f>
        <v/>
      </c>
      <c r="U57" s="2398" t="str">
        <f>IF(U55="","",VLOOKUP(U55,#REF!,19,FALSE))</f>
        <v/>
      </c>
      <c r="V57" s="2398" t="str">
        <f>IF(V55="","",VLOOKUP(V55,#REF!,19,FALSE))</f>
        <v/>
      </c>
      <c r="W57" s="2398" t="str">
        <f>IF(W55="","",VLOOKUP(W55,#REF!,19,FALSE))</f>
        <v/>
      </c>
      <c r="X57" s="2398" t="str">
        <f>IF(X55="","",VLOOKUP(X55,#REF!,19,FALSE))</f>
        <v/>
      </c>
      <c r="Y57" s="2404" t="str">
        <f>IF(Y55="","",VLOOKUP(Y55,#REF!,19,FALSE))</f>
        <v/>
      </c>
      <c r="Z57" s="2392" t="str">
        <f>IF(Z55="","",VLOOKUP(Z55,#REF!,19,FALSE))</f>
        <v/>
      </c>
      <c r="AA57" s="2398" t="str">
        <f>IF(AA55="","",VLOOKUP(AA55,#REF!,19,FALSE))</f>
        <v/>
      </c>
      <c r="AB57" s="2398" t="str">
        <f>IF(AB55="","",VLOOKUP(AB55,#REF!,19,FALSE))</f>
        <v/>
      </c>
      <c r="AC57" s="2398" t="str">
        <f>IF(AC55="","",VLOOKUP(AC55,#REF!,19,FALSE))</f>
        <v/>
      </c>
      <c r="AD57" s="2398" t="str">
        <f>IF(AD55="","",VLOOKUP(AD55,#REF!,19,FALSE))</f>
        <v/>
      </c>
      <c r="AE57" s="2398" t="str">
        <f>IF(AE55="","",VLOOKUP(AE55,#REF!,19,FALSE))</f>
        <v/>
      </c>
      <c r="AF57" s="2404" t="str">
        <f>IF(AF55="","",VLOOKUP(AF55,#REF!,19,FALSE))</f>
        <v/>
      </c>
      <c r="AG57" s="2392" t="str">
        <f>IF(AG55="","",VLOOKUP(AG55,#REF!,19,FALSE))</f>
        <v/>
      </c>
      <c r="AH57" s="2398" t="str">
        <f>IF(AH55="","",VLOOKUP(AH55,#REF!,19,FALSE))</f>
        <v/>
      </c>
      <c r="AI57" s="2398" t="str">
        <f>IF(AI55="","",VLOOKUP(AI55,#REF!,19,FALSE))</f>
        <v/>
      </c>
      <c r="AJ57" s="2398" t="str">
        <f>IF(AJ55="","",VLOOKUP(AJ55,#REF!,19,FALSE))</f>
        <v/>
      </c>
      <c r="AK57" s="2398" t="str">
        <f>IF(AK55="","",VLOOKUP(AK55,#REF!,19,FALSE))</f>
        <v/>
      </c>
      <c r="AL57" s="2398" t="str">
        <f>IF(AL55="","",VLOOKUP(AL55,#REF!,19,FALSE))</f>
        <v/>
      </c>
      <c r="AM57" s="2404" t="str">
        <f>IF(AM55="","",VLOOKUP(AM55,#REF!,19,FALSE))</f>
        <v/>
      </c>
      <c r="AN57" s="2392" t="str">
        <f>IF(AN55="","",VLOOKUP(AN55,#REF!,19,FALSE))</f>
        <v/>
      </c>
      <c r="AO57" s="2398" t="str">
        <f>IF(AO55="","",VLOOKUP(AO55,#REF!,19,FALSE))</f>
        <v/>
      </c>
      <c r="AP57" s="2398" t="str">
        <f>IF(AP55="","",VLOOKUP(AP55,#REF!,19,FALSE))</f>
        <v/>
      </c>
      <c r="AQ57" s="2398" t="str">
        <f>IF(AQ55="","",VLOOKUP(AQ55,#REF!,19,FALSE))</f>
        <v/>
      </c>
      <c r="AR57" s="2398" t="str">
        <f>IF(AR55="","",VLOOKUP(AR55,#REF!,19,FALSE))</f>
        <v/>
      </c>
      <c r="AS57" s="2398" t="str">
        <f>IF(AS55="","",VLOOKUP(AS55,#REF!,19,FALSE))</f>
        <v/>
      </c>
      <c r="AT57" s="2404" t="str">
        <f>IF(AT55="","",VLOOKUP(AT55,#REF!,19,FALSE))</f>
        <v/>
      </c>
      <c r="AU57" s="2392" t="str">
        <f>IF(AU55="","",VLOOKUP(AU55,#REF!,19,FALSE))</f>
        <v/>
      </c>
      <c r="AV57" s="2398" t="str">
        <f>IF(AV55="","",VLOOKUP(AV55,#REF!,19,FALSE))</f>
        <v/>
      </c>
      <c r="AW57" s="2398" t="str">
        <f>IF(AW55="","",VLOOKUP(AW55,#REF!,19,FALSE))</f>
        <v/>
      </c>
      <c r="AX57" s="2419">
        <f>IF($BB$3="４週",SUM(S57:AT57),IF($BB$3="暦月",SUM(S57:AW57),""))</f>
        <v>0</v>
      </c>
      <c r="AY57" s="2430"/>
      <c r="AZ57" s="2440">
        <f>IF($BB$3="４週",AX57/4,IF($BB$3="暦月",'【記載例】療養通所介護'!AX57/('【記載例】療養通所介護'!$BB$8/7),""))</f>
        <v>0</v>
      </c>
      <c r="BA57" s="2448"/>
      <c r="BB57" s="2287"/>
      <c r="BC57" s="2143"/>
      <c r="BD57" s="2143"/>
      <c r="BE57" s="2143"/>
      <c r="BF57" s="2152"/>
    </row>
    <row r="58" spans="2:58" ht="20.25" customHeight="1">
      <c r="B58" s="2317">
        <f>B55+1</f>
        <v>13</v>
      </c>
      <c r="C58" s="1756"/>
      <c r="D58" s="1824"/>
      <c r="E58" s="1767"/>
      <c r="F58" s="2095"/>
      <c r="G58" s="2095"/>
      <c r="H58" s="2114"/>
      <c r="I58" s="2121"/>
      <c r="J58" s="2121"/>
      <c r="K58" s="2124"/>
      <c r="L58" s="2133"/>
      <c r="M58" s="2142"/>
      <c r="N58" s="2142"/>
      <c r="O58" s="2151"/>
      <c r="P58" s="2365" t="s">
        <v>964</v>
      </c>
      <c r="Q58" s="2374"/>
      <c r="R58" s="2382"/>
      <c r="S58" s="1886"/>
      <c r="T58" s="1898"/>
      <c r="U58" s="1898"/>
      <c r="V58" s="1898"/>
      <c r="W58" s="1898"/>
      <c r="X58" s="1898"/>
      <c r="Y58" s="1913"/>
      <c r="Z58" s="1886"/>
      <c r="AA58" s="1898"/>
      <c r="AB58" s="1898"/>
      <c r="AC58" s="1898"/>
      <c r="AD58" s="1898"/>
      <c r="AE58" s="1898"/>
      <c r="AF58" s="1913"/>
      <c r="AG58" s="1886"/>
      <c r="AH58" s="1898"/>
      <c r="AI58" s="1898"/>
      <c r="AJ58" s="1898"/>
      <c r="AK58" s="1898"/>
      <c r="AL58" s="1898"/>
      <c r="AM58" s="1913"/>
      <c r="AN58" s="1886"/>
      <c r="AO58" s="1898"/>
      <c r="AP58" s="1898"/>
      <c r="AQ58" s="1898"/>
      <c r="AR58" s="1898"/>
      <c r="AS58" s="1898"/>
      <c r="AT58" s="1913"/>
      <c r="AU58" s="1886"/>
      <c r="AV58" s="1898"/>
      <c r="AW58" s="1898"/>
      <c r="AX58" s="2420"/>
      <c r="AY58" s="2431"/>
      <c r="AZ58" s="2441"/>
      <c r="BA58" s="2449"/>
      <c r="BB58" s="2285"/>
      <c r="BC58" s="2142"/>
      <c r="BD58" s="2142"/>
      <c r="BE58" s="2142"/>
      <c r="BF58" s="2151"/>
    </row>
    <row r="59" spans="2:58" ht="20.25" customHeight="1">
      <c r="B59" s="2317"/>
      <c r="C59" s="1755"/>
      <c r="D59" s="1823"/>
      <c r="E59" s="1766"/>
      <c r="F59" s="1801"/>
      <c r="G59" s="2103"/>
      <c r="H59" s="2113"/>
      <c r="I59" s="2121"/>
      <c r="J59" s="2121"/>
      <c r="K59" s="2124"/>
      <c r="L59" s="2132"/>
      <c r="M59" s="2141"/>
      <c r="N59" s="2141"/>
      <c r="O59" s="2150"/>
      <c r="P59" s="2363" t="s">
        <v>546</v>
      </c>
      <c r="Q59" s="2372"/>
      <c r="R59" s="2380"/>
      <c r="S59" s="2391" t="str">
        <f>IF(S58="","",VLOOKUP(S58,#REF!,9,FALSE))</f>
        <v/>
      </c>
      <c r="T59" s="2397" t="str">
        <f>IF(T58="","",VLOOKUP(T58,#REF!,9,FALSE))</f>
        <v/>
      </c>
      <c r="U59" s="2397" t="str">
        <f>IF(U58="","",VLOOKUP(U58,#REF!,9,FALSE))</f>
        <v/>
      </c>
      <c r="V59" s="2397" t="str">
        <f>IF(V58="","",VLOOKUP(V58,#REF!,9,FALSE))</f>
        <v/>
      </c>
      <c r="W59" s="2397" t="str">
        <f>IF(W58="","",VLOOKUP(W58,#REF!,9,FALSE))</f>
        <v/>
      </c>
      <c r="X59" s="2397" t="str">
        <f>IF(X58="","",VLOOKUP(X58,#REF!,9,FALSE))</f>
        <v/>
      </c>
      <c r="Y59" s="2403" t="str">
        <f>IF(Y58="","",VLOOKUP(Y58,#REF!,9,FALSE))</f>
        <v/>
      </c>
      <c r="Z59" s="2391" t="str">
        <f>IF(Z58="","",VLOOKUP(Z58,#REF!,9,FALSE))</f>
        <v/>
      </c>
      <c r="AA59" s="2397" t="str">
        <f>IF(AA58="","",VLOOKUP(AA58,#REF!,9,FALSE))</f>
        <v/>
      </c>
      <c r="AB59" s="2397" t="str">
        <f>IF(AB58="","",VLOOKUP(AB58,#REF!,9,FALSE))</f>
        <v/>
      </c>
      <c r="AC59" s="2397" t="str">
        <f>IF(AC58="","",VLOOKUP(AC58,#REF!,9,FALSE))</f>
        <v/>
      </c>
      <c r="AD59" s="2397" t="str">
        <f>IF(AD58="","",VLOOKUP(AD58,#REF!,9,FALSE))</f>
        <v/>
      </c>
      <c r="AE59" s="2397" t="str">
        <f>IF(AE58="","",VLOOKUP(AE58,#REF!,9,FALSE))</f>
        <v/>
      </c>
      <c r="AF59" s="2403" t="str">
        <f>IF(AF58="","",VLOOKUP(AF58,#REF!,9,FALSE))</f>
        <v/>
      </c>
      <c r="AG59" s="2391" t="str">
        <f>IF(AG58="","",VLOOKUP(AG58,#REF!,9,FALSE))</f>
        <v/>
      </c>
      <c r="AH59" s="2397" t="str">
        <f>IF(AH58="","",VLOOKUP(AH58,#REF!,9,FALSE))</f>
        <v/>
      </c>
      <c r="AI59" s="2397" t="str">
        <f>IF(AI58="","",VLOOKUP(AI58,#REF!,9,FALSE))</f>
        <v/>
      </c>
      <c r="AJ59" s="2397" t="str">
        <f>IF(AJ58="","",VLOOKUP(AJ58,#REF!,9,FALSE))</f>
        <v/>
      </c>
      <c r="AK59" s="2397" t="str">
        <f>IF(AK58="","",VLOOKUP(AK58,#REF!,9,FALSE))</f>
        <v/>
      </c>
      <c r="AL59" s="2397" t="str">
        <f>IF(AL58="","",VLOOKUP(AL58,#REF!,9,FALSE))</f>
        <v/>
      </c>
      <c r="AM59" s="2403" t="str">
        <f>IF(AM58="","",VLOOKUP(AM58,#REF!,9,FALSE))</f>
        <v/>
      </c>
      <c r="AN59" s="2391" t="str">
        <f>IF(AN58="","",VLOOKUP(AN58,#REF!,9,FALSE))</f>
        <v/>
      </c>
      <c r="AO59" s="2397" t="str">
        <f>IF(AO58="","",VLOOKUP(AO58,#REF!,9,FALSE))</f>
        <v/>
      </c>
      <c r="AP59" s="2397" t="str">
        <f>IF(AP58="","",VLOOKUP(AP58,#REF!,9,FALSE))</f>
        <v/>
      </c>
      <c r="AQ59" s="2397" t="str">
        <f>IF(AQ58="","",VLOOKUP(AQ58,#REF!,9,FALSE))</f>
        <v/>
      </c>
      <c r="AR59" s="2397" t="str">
        <f>IF(AR58="","",VLOOKUP(AR58,#REF!,9,FALSE))</f>
        <v/>
      </c>
      <c r="AS59" s="2397" t="str">
        <f>IF(AS58="","",VLOOKUP(AS58,#REF!,9,FALSE))</f>
        <v/>
      </c>
      <c r="AT59" s="2403" t="str">
        <f>IF(AT58="","",VLOOKUP(AT58,#REF!,9,FALSE))</f>
        <v/>
      </c>
      <c r="AU59" s="2391" t="str">
        <f>IF(AU58="","",VLOOKUP(AU58,#REF!,9,FALSE))</f>
        <v/>
      </c>
      <c r="AV59" s="2397" t="str">
        <f>IF(AV58="","",VLOOKUP(AV58,#REF!,9,FALSE))</f>
        <v/>
      </c>
      <c r="AW59" s="2397" t="str">
        <f>IF(AW58="","",VLOOKUP(AW58,#REF!,9,FALSE))</f>
        <v/>
      </c>
      <c r="AX59" s="2418">
        <f>IF($BB$3="４週",SUM(S59:AT59),IF($BB$3="暦月",SUM(S59:AW59),""))</f>
        <v>0</v>
      </c>
      <c r="AY59" s="2429"/>
      <c r="AZ59" s="2439">
        <f>IF($BB$3="４週",AX59/4,IF($BB$3="暦月",'【記載例】療養通所介護'!AX59/('【記載例】療養通所介護'!$BB$8/7),""))</f>
        <v>0</v>
      </c>
      <c r="BA59" s="2447"/>
      <c r="BB59" s="2286"/>
      <c r="BC59" s="2141"/>
      <c r="BD59" s="2141"/>
      <c r="BE59" s="2141"/>
      <c r="BF59" s="2150"/>
    </row>
    <row r="60" spans="2:58" ht="20.25" customHeight="1">
      <c r="B60" s="2318"/>
      <c r="C60" s="1757"/>
      <c r="D60" s="1825"/>
      <c r="E60" s="1768"/>
      <c r="F60" s="1804">
        <f>C58</f>
        <v>0</v>
      </c>
      <c r="G60" s="2105"/>
      <c r="H60" s="2115"/>
      <c r="I60" s="2122"/>
      <c r="J60" s="2122"/>
      <c r="K60" s="2125"/>
      <c r="L60" s="2135"/>
      <c r="M60" s="2144"/>
      <c r="N60" s="2144"/>
      <c r="O60" s="2153"/>
      <c r="P60" s="2366" t="s">
        <v>965</v>
      </c>
      <c r="Q60" s="2375"/>
      <c r="R60" s="2383"/>
      <c r="S60" s="2392" t="str">
        <f>IF(S58="","",VLOOKUP(S58,#REF!,19,FALSE))</f>
        <v/>
      </c>
      <c r="T60" s="2398" t="str">
        <f>IF(T58="","",VLOOKUP(T58,#REF!,19,FALSE))</f>
        <v/>
      </c>
      <c r="U60" s="2398" t="str">
        <f>IF(U58="","",VLOOKUP(U58,#REF!,19,FALSE))</f>
        <v/>
      </c>
      <c r="V60" s="2398" t="str">
        <f>IF(V58="","",VLOOKUP(V58,#REF!,19,FALSE))</f>
        <v/>
      </c>
      <c r="W60" s="2398" t="str">
        <f>IF(W58="","",VLOOKUP(W58,#REF!,19,FALSE))</f>
        <v/>
      </c>
      <c r="X60" s="2398" t="str">
        <f>IF(X58="","",VLOOKUP(X58,#REF!,19,FALSE))</f>
        <v/>
      </c>
      <c r="Y60" s="2404" t="str">
        <f>IF(Y58="","",VLOOKUP(Y58,#REF!,19,FALSE))</f>
        <v/>
      </c>
      <c r="Z60" s="2392" t="str">
        <f>IF(Z58="","",VLOOKUP(Z58,#REF!,19,FALSE))</f>
        <v/>
      </c>
      <c r="AA60" s="2398" t="str">
        <f>IF(AA58="","",VLOOKUP(AA58,#REF!,19,FALSE))</f>
        <v/>
      </c>
      <c r="AB60" s="2398" t="str">
        <f>IF(AB58="","",VLOOKUP(AB58,#REF!,19,FALSE))</f>
        <v/>
      </c>
      <c r="AC60" s="2398" t="str">
        <f>IF(AC58="","",VLOOKUP(AC58,#REF!,19,FALSE))</f>
        <v/>
      </c>
      <c r="AD60" s="2398" t="str">
        <f>IF(AD58="","",VLOOKUP(AD58,#REF!,19,FALSE))</f>
        <v/>
      </c>
      <c r="AE60" s="2398" t="str">
        <f>IF(AE58="","",VLOOKUP(AE58,#REF!,19,FALSE))</f>
        <v/>
      </c>
      <c r="AF60" s="2404" t="str">
        <f>IF(AF58="","",VLOOKUP(AF58,#REF!,19,FALSE))</f>
        <v/>
      </c>
      <c r="AG60" s="2392" t="str">
        <f>IF(AG58="","",VLOOKUP(AG58,#REF!,19,FALSE))</f>
        <v/>
      </c>
      <c r="AH60" s="2398" t="str">
        <f>IF(AH58="","",VLOOKUP(AH58,#REF!,19,FALSE))</f>
        <v/>
      </c>
      <c r="AI60" s="2398" t="str">
        <f>IF(AI58="","",VLOOKUP(AI58,#REF!,19,FALSE))</f>
        <v/>
      </c>
      <c r="AJ60" s="2398" t="str">
        <f>IF(AJ58="","",VLOOKUP(AJ58,#REF!,19,FALSE))</f>
        <v/>
      </c>
      <c r="AK60" s="2398" t="str">
        <f>IF(AK58="","",VLOOKUP(AK58,#REF!,19,FALSE))</f>
        <v/>
      </c>
      <c r="AL60" s="2398" t="str">
        <f>IF(AL58="","",VLOOKUP(AL58,#REF!,19,FALSE))</f>
        <v/>
      </c>
      <c r="AM60" s="2404" t="str">
        <f>IF(AM58="","",VLOOKUP(AM58,#REF!,19,FALSE))</f>
        <v/>
      </c>
      <c r="AN60" s="2392" t="str">
        <f>IF(AN58="","",VLOOKUP(AN58,#REF!,19,FALSE))</f>
        <v/>
      </c>
      <c r="AO60" s="2398" t="str">
        <f>IF(AO58="","",VLOOKUP(AO58,#REF!,19,FALSE))</f>
        <v/>
      </c>
      <c r="AP60" s="2398" t="str">
        <f>IF(AP58="","",VLOOKUP(AP58,#REF!,19,FALSE))</f>
        <v/>
      </c>
      <c r="AQ60" s="2398" t="str">
        <f>IF(AQ58="","",VLOOKUP(AQ58,#REF!,19,FALSE))</f>
        <v/>
      </c>
      <c r="AR60" s="2398" t="str">
        <f>IF(AR58="","",VLOOKUP(AR58,#REF!,19,FALSE))</f>
        <v/>
      </c>
      <c r="AS60" s="2398" t="str">
        <f>IF(AS58="","",VLOOKUP(AS58,#REF!,19,FALSE))</f>
        <v/>
      </c>
      <c r="AT60" s="2404" t="str">
        <f>IF(AT58="","",VLOOKUP(AT58,#REF!,19,FALSE))</f>
        <v/>
      </c>
      <c r="AU60" s="2392" t="str">
        <f>IF(AU58="","",VLOOKUP(AU58,#REF!,19,FALSE))</f>
        <v/>
      </c>
      <c r="AV60" s="2398" t="str">
        <f>IF(AV58="","",VLOOKUP(AV58,#REF!,19,FALSE))</f>
        <v/>
      </c>
      <c r="AW60" s="2398" t="str">
        <f>IF(AW58="","",VLOOKUP(AW58,#REF!,19,FALSE))</f>
        <v/>
      </c>
      <c r="AX60" s="2419">
        <f>IF($BB$3="４週",SUM(S60:AT60),IF($BB$3="暦月",SUM(S60:AW60),""))</f>
        <v>0</v>
      </c>
      <c r="AY60" s="2430"/>
      <c r="AZ60" s="2440">
        <f>IF($BB$3="４週",AX60/4,IF($BB$3="暦月",'【記載例】療養通所介護'!AX60/('【記載例】療養通所介護'!$BB$8/7),""))</f>
        <v>0</v>
      </c>
      <c r="BA60" s="2448"/>
      <c r="BB60" s="2288"/>
      <c r="BC60" s="2144"/>
      <c r="BD60" s="2144"/>
      <c r="BE60" s="2144"/>
      <c r="BF60" s="2153"/>
    </row>
    <row r="61" spans="2:58" s="2311" customFormat="1" ht="6" customHeight="1">
      <c r="B61" s="2319"/>
      <c r="C61" s="2328"/>
      <c r="D61" s="2328"/>
      <c r="E61" s="2328"/>
      <c r="F61" s="2339"/>
      <c r="G61" s="2339"/>
      <c r="H61" s="2349"/>
      <c r="I61" s="2349"/>
      <c r="J61" s="2349"/>
      <c r="K61" s="2349"/>
      <c r="L61" s="2339"/>
      <c r="M61" s="2339"/>
      <c r="N61" s="2339"/>
      <c r="O61" s="2339"/>
      <c r="P61" s="2367"/>
      <c r="Q61" s="2367"/>
      <c r="R61" s="2367"/>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421"/>
      <c r="AY61" s="2421"/>
      <c r="AZ61" s="2421"/>
      <c r="BA61" s="2421"/>
      <c r="BB61" s="2339"/>
      <c r="BC61" s="2339"/>
      <c r="BD61" s="2339"/>
      <c r="BE61" s="2339"/>
      <c r="BF61" s="2467"/>
    </row>
    <row r="62" spans="2:58" ht="20.100000000000001" customHeight="1">
      <c r="B62" s="2064"/>
      <c r="C62" s="2077"/>
      <c r="D62" s="2077"/>
      <c r="E62" s="2077"/>
      <c r="F62" s="2097"/>
      <c r="G62" s="2106" t="s">
        <v>792</v>
      </c>
      <c r="H62" s="2106"/>
      <c r="I62" s="2106"/>
      <c r="J62" s="2106"/>
      <c r="K62" s="2126"/>
      <c r="L62" s="2136"/>
      <c r="M62" s="2145" t="s">
        <v>910</v>
      </c>
      <c r="N62" s="2147"/>
      <c r="O62" s="2147"/>
      <c r="P62" s="2147"/>
      <c r="Q62" s="2147"/>
      <c r="R62" s="2172"/>
      <c r="S62" s="2507" t="e">
        <f t="shared" ref="S62:AX63" si="1">IF(SUMIF($F$22:$F$60,$M62,S$22:S$60)=0,"",SUMIF($F$22:$F$60,$M62,S$22:S$60))</f>
        <v>#REF!</v>
      </c>
      <c r="T62" s="2509" t="e">
        <f t="shared" si="1"/>
        <v>#REF!</v>
      </c>
      <c r="U62" s="2509" t="str">
        <f t="shared" si="1"/>
        <v/>
      </c>
      <c r="V62" s="2509" t="str">
        <f t="shared" si="1"/>
        <v/>
      </c>
      <c r="W62" s="2509" t="e">
        <f t="shared" si="1"/>
        <v>#REF!</v>
      </c>
      <c r="X62" s="2509" t="e">
        <f t="shared" si="1"/>
        <v>#REF!</v>
      </c>
      <c r="Y62" s="2511" t="e">
        <f t="shared" si="1"/>
        <v>#REF!</v>
      </c>
      <c r="Z62" s="2507" t="e">
        <f t="shared" si="1"/>
        <v>#REF!</v>
      </c>
      <c r="AA62" s="2509" t="e">
        <f t="shared" si="1"/>
        <v>#REF!</v>
      </c>
      <c r="AB62" s="2509" t="str">
        <f t="shared" si="1"/>
        <v/>
      </c>
      <c r="AC62" s="2509" t="str">
        <f t="shared" si="1"/>
        <v/>
      </c>
      <c r="AD62" s="2509" t="e">
        <f t="shared" si="1"/>
        <v>#REF!</v>
      </c>
      <c r="AE62" s="2509" t="e">
        <f t="shared" si="1"/>
        <v>#REF!</v>
      </c>
      <c r="AF62" s="2511" t="e">
        <f t="shared" si="1"/>
        <v>#REF!</v>
      </c>
      <c r="AG62" s="2507" t="e">
        <f t="shared" si="1"/>
        <v>#REF!</v>
      </c>
      <c r="AH62" s="2509" t="e">
        <f t="shared" si="1"/>
        <v>#REF!</v>
      </c>
      <c r="AI62" s="2509" t="str">
        <f t="shared" si="1"/>
        <v/>
      </c>
      <c r="AJ62" s="2509" t="str">
        <f t="shared" si="1"/>
        <v/>
      </c>
      <c r="AK62" s="2509" t="e">
        <f t="shared" si="1"/>
        <v>#REF!</v>
      </c>
      <c r="AL62" s="2509" t="e">
        <f t="shared" si="1"/>
        <v>#REF!</v>
      </c>
      <c r="AM62" s="2511" t="e">
        <f t="shared" si="1"/>
        <v>#REF!</v>
      </c>
      <c r="AN62" s="2507" t="e">
        <f t="shared" si="1"/>
        <v>#REF!</v>
      </c>
      <c r="AO62" s="2509" t="e">
        <f t="shared" si="1"/>
        <v>#REF!</v>
      </c>
      <c r="AP62" s="2509" t="str">
        <f t="shared" si="1"/>
        <v/>
      </c>
      <c r="AQ62" s="2509" t="str">
        <f t="shared" si="1"/>
        <v/>
      </c>
      <c r="AR62" s="2509" t="e">
        <f t="shared" si="1"/>
        <v>#REF!</v>
      </c>
      <c r="AS62" s="2509" t="e">
        <f t="shared" si="1"/>
        <v>#REF!</v>
      </c>
      <c r="AT62" s="2511" t="e">
        <f t="shared" si="1"/>
        <v>#REF!</v>
      </c>
      <c r="AU62" s="2507" t="str">
        <f t="shared" si="1"/>
        <v/>
      </c>
      <c r="AV62" s="2509" t="str">
        <f t="shared" si="1"/>
        <v/>
      </c>
      <c r="AW62" s="2509" t="str">
        <f t="shared" si="1"/>
        <v/>
      </c>
      <c r="AX62" s="2513" t="e">
        <f t="shared" si="1"/>
        <v>#REF!</v>
      </c>
      <c r="AY62" s="2514"/>
      <c r="AZ62" s="2515" t="e">
        <f>IF(AX62="","",IF($BB$3="４週",AX62/4,IF($BB$3="暦月",AX62/($BB$8/7),"")))</f>
        <v>#REF!</v>
      </c>
      <c r="BA62" s="2516"/>
      <c r="BB62" s="2454"/>
      <c r="BC62" s="2458"/>
      <c r="BD62" s="2458"/>
      <c r="BE62" s="2458"/>
      <c r="BF62" s="2468"/>
    </row>
    <row r="63" spans="2:58" ht="20.25" customHeight="1">
      <c r="B63" s="2066"/>
      <c r="C63" s="2079"/>
      <c r="D63" s="2079"/>
      <c r="E63" s="2079"/>
      <c r="F63" s="2098"/>
      <c r="G63" s="2108"/>
      <c r="H63" s="2108"/>
      <c r="I63" s="2108"/>
      <c r="J63" s="2108"/>
      <c r="K63" s="2128"/>
      <c r="L63" s="2137"/>
      <c r="M63" s="2146" t="s">
        <v>962</v>
      </c>
      <c r="N63" s="2148"/>
      <c r="O63" s="2148"/>
      <c r="P63" s="2148"/>
      <c r="Q63" s="2148"/>
      <c r="R63" s="2173"/>
      <c r="S63" s="2182" t="e">
        <f t="shared" si="1"/>
        <v>#REF!</v>
      </c>
      <c r="T63" s="2191" t="e">
        <f t="shared" si="1"/>
        <v>#REF!</v>
      </c>
      <c r="U63" s="2191" t="str">
        <f t="shared" si="1"/>
        <v/>
      </c>
      <c r="V63" s="2191" t="str">
        <f t="shared" si="1"/>
        <v/>
      </c>
      <c r="W63" s="2191" t="e">
        <f t="shared" si="1"/>
        <v>#REF!</v>
      </c>
      <c r="X63" s="2191" t="e">
        <f t="shared" si="1"/>
        <v>#REF!</v>
      </c>
      <c r="Y63" s="2198" t="e">
        <f t="shared" si="1"/>
        <v>#REF!</v>
      </c>
      <c r="Z63" s="2182" t="e">
        <f t="shared" si="1"/>
        <v>#REF!</v>
      </c>
      <c r="AA63" s="2191" t="e">
        <f t="shared" si="1"/>
        <v>#REF!</v>
      </c>
      <c r="AB63" s="2191" t="str">
        <f t="shared" si="1"/>
        <v/>
      </c>
      <c r="AC63" s="2191" t="str">
        <f t="shared" si="1"/>
        <v/>
      </c>
      <c r="AD63" s="2191" t="e">
        <f t="shared" si="1"/>
        <v>#REF!</v>
      </c>
      <c r="AE63" s="2191" t="e">
        <f t="shared" si="1"/>
        <v>#REF!</v>
      </c>
      <c r="AF63" s="2198" t="e">
        <f t="shared" si="1"/>
        <v>#REF!</v>
      </c>
      <c r="AG63" s="2182" t="e">
        <f t="shared" si="1"/>
        <v>#REF!</v>
      </c>
      <c r="AH63" s="2191" t="e">
        <f t="shared" si="1"/>
        <v>#REF!</v>
      </c>
      <c r="AI63" s="2191" t="str">
        <f t="shared" si="1"/>
        <v/>
      </c>
      <c r="AJ63" s="2191" t="str">
        <f t="shared" si="1"/>
        <v/>
      </c>
      <c r="AK63" s="2191" t="e">
        <f t="shared" si="1"/>
        <v>#REF!</v>
      </c>
      <c r="AL63" s="2191" t="e">
        <f t="shared" si="1"/>
        <v>#REF!</v>
      </c>
      <c r="AM63" s="2198" t="e">
        <f t="shared" si="1"/>
        <v>#REF!</v>
      </c>
      <c r="AN63" s="2182" t="e">
        <f t="shared" si="1"/>
        <v>#REF!</v>
      </c>
      <c r="AO63" s="2191" t="e">
        <f t="shared" si="1"/>
        <v>#REF!</v>
      </c>
      <c r="AP63" s="2191" t="str">
        <f t="shared" si="1"/>
        <v/>
      </c>
      <c r="AQ63" s="2191" t="str">
        <f t="shared" si="1"/>
        <v/>
      </c>
      <c r="AR63" s="2191" t="e">
        <f t="shared" si="1"/>
        <v>#REF!</v>
      </c>
      <c r="AS63" s="2191" t="e">
        <f t="shared" si="1"/>
        <v>#REF!</v>
      </c>
      <c r="AT63" s="2198" t="e">
        <f t="shared" si="1"/>
        <v>#REF!</v>
      </c>
      <c r="AU63" s="2182" t="str">
        <f t="shared" si="1"/>
        <v/>
      </c>
      <c r="AV63" s="2191" t="str">
        <f t="shared" si="1"/>
        <v/>
      </c>
      <c r="AW63" s="2191" t="str">
        <f t="shared" si="1"/>
        <v/>
      </c>
      <c r="AX63" s="2247" t="e">
        <f t="shared" si="1"/>
        <v>#REF!</v>
      </c>
      <c r="AY63" s="2258"/>
      <c r="AZ63" s="2269" t="e">
        <f>IF(AX63="","",IF($BB$3="４週",AX63/4,IF($BB$3="暦月",AX63/($BB$8/7),"")))</f>
        <v>#REF!</v>
      </c>
      <c r="BA63" s="2277"/>
      <c r="BB63" s="2455"/>
      <c r="BC63" s="2459"/>
      <c r="BD63" s="2459"/>
      <c r="BE63" s="2459"/>
      <c r="BF63" s="2469"/>
    </row>
    <row r="64" spans="2:58" ht="20.25" customHeight="1">
      <c r="B64" s="2320"/>
      <c r="C64" s="2098"/>
      <c r="D64" s="2098"/>
      <c r="E64" s="2098"/>
      <c r="F64" s="2098"/>
      <c r="G64" s="2343" t="s">
        <v>958</v>
      </c>
      <c r="H64" s="2343"/>
      <c r="I64" s="2343"/>
      <c r="J64" s="2343"/>
      <c r="K64" s="2343"/>
      <c r="L64" s="2343"/>
      <c r="M64" s="2343"/>
      <c r="N64" s="2343"/>
      <c r="O64" s="2343"/>
      <c r="P64" s="2343"/>
      <c r="Q64" s="2343"/>
      <c r="R64" s="2384"/>
      <c r="S64" s="2183">
        <v>6</v>
      </c>
      <c r="T64" s="2192">
        <v>6</v>
      </c>
      <c r="U64" s="2192"/>
      <c r="V64" s="2192"/>
      <c r="W64" s="2192">
        <v>6</v>
      </c>
      <c r="X64" s="2192">
        <v>6</v>
      </c>
      <c r="Y64" s="2199">
        <v>6</v>
      </c>
      <c r="Z64" s="2183">
        <v>6</v>
      </c>
      <c r="AA64" s="2192">
        <v>6</v>
      </c>
      <c r="AB64" s="2192"/>
      <c r="AC64" s="2192"/>
      <c r="AD64" s="2192">
        <v>6</v>
      </c>
      <c r="AE64" s="2192">
        <v>6</v>
      </c>
      <c r="AF64" s="2199">
        <v>6</v>
      </c>
      <c r="AG64" s="2183">
        <v>6</v>
      </c>
      <c r="AH64" s="2192">
        <v>6</v>
      </c>
      <c r="AI64" s="2192"/>
      <c r="AJ64" s="2192"/>
      <c r="AK64" s="2192">
        <v>6</v>
      </c>
      <c r="AL64" s="2192">
        <v>6</v>
      </c>
      <c r="AM64" s="2199">
        <v>6</v>
      </c>
      <c r="AN64" s="2183">
        <v>6</v>
      </c>
      <c r="AO64" s="2192">
        <v>6</v>
      </c>
      <c r="AP64" s="2192"/>
      <c r="AQ64" s="2192"/>
      <c r="AR64" s="2192">
        <v>6</v>
      </c>
      <c r="AS64" s="2192">
        <v>6</v>
      </c>
      <c r="AT64" s="2199">
        <v>6</v>
      </c>
      <c r="AU64" s="2183"/>
      <c r="AV64" s="2192"/>
      <c r="AW64" s="2199"/>
      <c r="AX64" s="2422"/>
      <c r="AY64" s="2432"/>
      <c r="AZ64" s="2432"/>
      <c r="BA64" s="2450"/>
      <c r="BB64" s="2455"/>
      <c r="BC64" s="2459"/>
      <c r="BD64" s="2459"/>
      <c r="BE64" s="2459"/>
      <c r="BF64" s="2469"/>
    </row>
    <row r="65" spans="1:73" ht="20.25" customHeight="1">
      <c r="B65" s="2505"/>
      <c r="C65" s="2329"/>
      <c r="D65" s="2344" t="s">
        <v>1221</v>
      </c>
      <c r="E65" s="2344"/>
      <c r="F65" s="2344"/>
      <c r="G65" s="2344"/>
      <c r="H65" s="2344"/>
      <c r="I65" s="2344"/>
      <c r="J65" s="2344"/>
      <c r="K65" s="2344"/>
      <c r="L65" s="2344"/>
      <c r="M65" s="2344"/>
      <c r="N65" s="2344"/>
      <c r="O65" s="2344"/>
      <c r="P65" s="2344"/>
      <c r="Q65" s="2344"/>
      <c r="R65" s="2385"/>
      <c r="S65" s="2508">
        <f t="shared" ref="S65:AW65" si="2">IF(S64="","",S64/1.5)</f>
        <v>4</v>
      </c>
      <c r="T65" s="2510">
        <f t="shared" si="2"/>
        <v>4</v>
      </c>
      <c r="U65" s="2510" t="str">
        <f t="shared" si="2"/>
        <v/>
      </c>
      <c r="V65" s="2510" t="str">
        <f t="shared" si="2"/>
        <v/>
      </c>
      <c r="W65" s="2510">
        <f t="shared" si="2"/>
        <v>4</v>
      </c>
      <c r="X65" s="2510">
        <f t="shared" si="2"/>
        <v>4</v>
      </c>
      <c r="Y65" s="2512">
        <f t="shared" si="2"/>
        <v>4</v>
      </c>
      <c r="Z65" s="2508">
        <f t="shared" si="2"/>
        <v>4</v>
      </c>
      <c r="AA65" s="2510">
        <f t="shared" si="2"/>
        <v>4</v>
      </c>
      <c r="AB65" s="2510" t="str">
        <f t="shared" si="2"/>
        <v/>
      </c>
      <c r="AC65" s="2510" t="str">
        <f t="shared" si="2"/>
        <v/>
      </c>
      <c r="AD65" s="2510">
        <f t="shared" si="2"/>
        <v>4</v>
      </c>
      <c r="AE65" s="2510">
        <f t="shared" si="2"/>
        <v>4</v>
      </c>
      <c r="AF65" s="2512">
        <f t="shared" si="2"/>
        <v>4</v>
      </c>
      <c r="AG65" s="2508">
        <f t="shared" si="2"/>
        <v>4</v>
      </c>
      <c r="AH65" s="2510">
        <f t="shared" si="2"/>
        <v>4</v>
      </c>
      <c r="AI65" s="2510" t="str">
        <f t="shared" si="2"/>
        <v/>
      </c>
      <c r="AJ65" s="2510" t="str">
        <f t="shared" si="2"/>
        <v/>
      </c>
      <c r="AK65" s="2510">
        <f t="shared" si="2"/>
        <v>4</v>
      </c>
      <c r="AL65" s="2510">
        <f t="shared" si="2"/>
        <v>4</v>
      </c>
      <c r="AM65" s="2512">
        <f t="shared" si="2"/>
        <v>4</v>
      </c>
      <c r="AN65" s="2508">
        <f t="shared" si="2"/>
        <v>4</v>
      </c>
      <c r="AO65" s="2510">
        <f t="shared" si="2"/>
        <v>4</v>
      </c>
      <c r="AP65" s="2510" t="str">
        <f t="shared" si="2"/>
        <v/>
      </c>
      <c r="AQ65" s="2510" t="str">
        <f t="shared" si="2"/>
        <v/>
      </c>
      <c r="AR65" s="2510">
        <f t="shared" si="2"/>
        <v>4</v>
      </c>
      <c r="AS65" s="2510">
        <f t="shared" si="2"/>
        <v>4</v>
      </c>
      <c r="AT65" s="2512">
        <f t="shared" si="2"/>
        <v>4</v>
      </c>
      <c r="AU65" s="2508" t="str">
        <f t="shared" si="2"/>
        <v/>
      </c>
      <c r="AV65" s="2510" t="str">
        <f t="shared" si="2"/>
        <v/>
      </c>
      <c r="AW65" s="2512" t="str">
        <f t="shared" si="2"/>
        <v/>
      </c>
      <c r="AX65" s="2424"/>
      <c r="AY65" s="2434"/>
      <c r="AZ65" s="2434"/>
      <c r="BA65" s="2452"/>
      <c r="BB65" s="2456"/>
      <c r="BC65" s="2460"/>
      <c r="BD65" s="2460"/>
      <c r="BE65" s="2460"/>
      <c r="BF65" s="2470"/>
    </row>
    <row r="66" spans="1:73" ht="13.5" customHeight="1">
      <c r="C66" s="2331"/>
      <c r="D66" s="2331"/>
      <c r="E66" s="2331"/>
      <c r="F66" s="2331"/>
      <c r="G66" s="2345"/>
      <c r="H66" s="2350"/>
      <c r="AF66" s="1750"/>
    </row>
    <row r="67" spans="1:73" ht="11.4" customHeight="1">
      <c r="H67" s="2351"/>
      <c r="I67" s="2351"/>
      <c r="J67" s="2351"/>
      <c r="K67" s="2351"/>
      <c r="L67" s="2351"/>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c r="AS67" s="2351"/>
      <c r="AT67" s="2351"/>
      <c r="AU67" s="2351"/>
      <c r="AV67" s="2351"/>
      <c r="AW67" s="2351"/>
      <c r="AX67" s="2351"/>
      <c r="AY67" s="2351"/>
      <c r="AZ67" s="2351"/>
      <c r="BA67" s="2351"/>
    </row>
    <row r="68" spans="1:73" ht="20.25" customHeight="1">
      <c r="A68" s="2312"/>
      <c r="B68" s="2312"/>
      <c r="G68" s="2312"/>
      <c r="H68" s="2312"/>
      <c r="I68" s="2312"/>
      <c r="J68" s="2312"/>
      <c r="K68" s="2312"/>
      <c r="L68" s="2312"/>
      <c r="M68" s="2312"/>
      <c r="N68" s="2312"/>
      <c r="O68" s="2312"/>
      <c r="P68" s="2312"/>
      <c r="Q68" s="2312"/>
      <c r="R68" s="2312"/>
      <c r="S68" s="2312"/>
      <c r="T68" s="2312"/>
      <c r="U68" s="2312"/>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R68" s="2312"/>
      <c r="AS68" s="2312"/>
      <c r="AT68" s="2312"/>
      <c r="AU68" s="2312"/>
      <c r="AV68" s="2312"/>
      <c r="BN68" s="2462"/>
      <c r="BO68" s="2471"/>
      <c r="BP68" s="2462"/>
      <c r="BQ68" s="2462"/>
      <c r="BR68" s="2462"/>
      <c r="BS68" s="2078"/>
      <c r="BT68" s="2472"/>
      <c r="BU68" s="2472"/>
    </row>
    <row r="69" spans="1:73" ht="20.25" customHeight="1">
      <c r="C69" s="2332"/>
      <c r="D69" s="2332"/>
      <c r="E69" s="2332"/>
      <c r="F69" s="2332"/>
      <c r="G69" s="2332"/>
      <c r="H69" s="1750"/>
      <c r="I69" s="1750"/>
    </row>
    <row r="70" spans="1:73" ht="20.25" customHeight="1">
      <c r="C70" s="2332"/>
      <c r="D70" s="2332"/>
      <c r="E70" s="2332"/>
      <c r="F70" s="2332"/>
      <c r="G70" s="2332"/>
      <c r="H70" s="1750"/>
      <c r="I70" s="1750"/>
    </row>
    <row r="71" spans="1:73" ht="20.25" customHeight="1">
      <c r="C71" s="1750"/>
      <c r="D71" s="1750"/>
      <c r="E71" s="1750"/>
      <c r="F71" s="1750"/>
      <c r="G71" s="1750"/>
    </row>
    <row r="72" spans="1:73" ht="20.25" customHeight="1">
      <c r="C72" s="1750"/>
      <c r="D72" s="1750"/>
      <c r="E72" s="1750"/>
      <c r="F72" s="1750"/>
      <c r="G72" s="1750"/>
    </row>
    <row r="73" spans="1:73" ht="20.25" customHeight="1">
      <c r="C73" s="1750"/>
      <c r="D73" s="1750"/>
      <c r="E73" s="1750"/>
      <c r="F73" s="1750"/>
      <c r="G73" s="1750"/>
    </row>
    <row r="74" spans="1:73" ht="20.25" customHeight="1">
      <c r="C74" s="1750"/>
      <c r="D74" s="1750"/>
      <c r="E74" s="1750"/>
      <c r="F74" s="1750"/>
      <c r="G74" s="1750"/>
    </row>
  </sheetData>
  <mergeCells count="237">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G64:R64"/>
    <mergeCell ref="D65:R65"/>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3"/>
    <mergeCell ref="BB62:BF65"/>
    <mergeCell ref="AX64:BA65"/>
  </mergeCells>
  <phoneticPr fontId="6"/>
  <conditionalFormatting sqref="S24 S62:BA65">
    <cfRule type="expression" dxfId="3116" priority="385">
      <formula>INDIRECT(ADDRESS(ROW(),COLUMN()))=TRUNC(INDIRECT(ADDRESS(ROW(),COLUMN())))</formula>
    </cfRule>
  </conditionalFormatting>
  <conditionalFormatting sqref="S23">
    <cfRule type="expression" dxfId="3115" priority="384">
      <formula>INDIRECT(ADDRESS(ROW(),COLUMN()))=TRUNC(INDIRECT(ADDRESS(ROW(),COLUMN())))</formula>
    </cfRule>
  </conditionalFormatting>
  <conditionalFormatting sqref="T24:Y24">
    <cfRule type="expression" dxfId="3114" priority="383">
      <formula>INDIRECT(ADDRESS(ROW(),COLUMN()))=TRUNC(INDIRECT(ADDRESS(ROW(),COLUMN())))</formula>
    </cfRule>
  </conditionalFormatting>
  <conditionalFormatting sqref="T23:Y23">
    <cfRule type="expression" dxfId="3113" priority="382">
      <formula>INDIRECT(ADDRESS(ROW(),COLUMN()))=TRUNC(INDIRECT(ADDRESS(ROW(),COLUMN())))</formula>
    </cfRule>
  </conditionalFormatting>
  <conditionalFormatting sqref="AG32">
    <cfRule type="expression" dxfId="3112" priority="293">
      <formula>INDIRECT(ADDRESS(ROW(),COLUMN()))=TRUNC(INDIRECT(ADDRESS(ROW(),COLUMN())))</formula>
    </cfRule>
  </conditionalFormatting>
  <conditionalFormatting sqref="Z23">
    <cfRule type="expression" dxfId="3111" priority="380">
      <formula>INDIRECT(ADDRESS(ROW(),COLUMN()))=TRUNC(INDIRECT(ADDRESS(ROW(),COLUMN())))</formula>
    </cfRule>
  </conditionalFormatting>
  <conditionalFormatting sqref="AH32:AM32">
    <cfRule type="expression" dxfId="3110" priority="291">
      <formula>INDIRECT(ADDRESS(ROW(),COLUMN()))=TRUNC(INDIRECT(ADDRESS(ROW(),COLUMN())))</formula>
    </cfRule>
  </conditionalFormatting>
  <conditionalFormatting sqref="AA23:AF23">
    <cfRule type="expression" dxfId="3109" priority="378">
      <formula>INDIRECT(ADDRESS(ROW(),COLUMN()))=TRUNC(INDIRECT(ADDRESS(ROW(),COLUMN())))</formula>
    </cfRule>
  </conditionalFormatting>
  <conditionalFormatting sqref="AG23">
    <cfRule type="expression" dxfId="3108" priority="376">
      <formula>INDIRECT(ADDRESS(ROW(),COLUMN()))=TRUNC(INDIRECT(ADDRESS(ROW(),COLUMN())))</formula>
    </cfRule>
  </conditionalFormatting>
  <conditionalFormatting sqref="AN32">
    <cfRule type="expression" dxfId="3107" priority="289">
      <formula>INDIRECT(ADDRESS(ROW(),COLUMN()))=TRUNC(INDIRECT(ADDRESS(ROW(),COLUMN())))</formula>
    </cfRule>
  </conditionalFormatting>
  <conditionalFormatting sqref="AH23:AM23">
    <cfRule type="expression" dxfId="3106" priority="374">
      <formula>INDIRECT(ADDRESS(ROW(),COLUMN()))=TRUNC(INDIRECT(ADDRESS(ROW(),COLUMN())))</formula>
    </cfRule>
  </conditionalFormatting>
  <conditionalFormatting sqref="AN23">
    <cfRule type="expression" dxfId="3105" priority="372">
      <formula>INDIRECT(ADDRESS(ROW(),COLUMN()))=TRUNC(INDIRECT(ADDRESS(ROW(),COLUMN())))</formula>
    </cfRule>
  </conditionalFormatting>
  <conditionalFormatting sqref="AO32:AT32">
    <cfRule type="expression" dxfId="3104" priority="287">
      <formula>INDIRECT(ADDRESS(ROW(),COLUMN()))=TRUNC(INDIRECT(ADDRESS(ROW(),COLUMN())))</formula>
    </cfRule>
  </conditionalFormatting>
  <conditionalFormatting sqref="AO23:AT23">
    <cfRule type="expression" dxfId="3103" priority="370">
      <formula>INDIRECT(ADDRESS(ROW(),COLUMN()))=TRUNC(INDIRECT(ADDRESS(ROW(),COLUMN())))</formula>
    </cfRule>
  </conditionalFormatting>
  <conditionalFormatting sqref="AU23">
    <cfRule type="expression" dxfId="3102" priority="368">
      <formula>INDIRECT(ADDRESS(ROW(),COLUMN()))=TRUNC(INDIRECT(ADDRESS(ROW(),COLUMN())))</formula>
    </cfRule>
  </conditionalFormatting>
  <conditionalFormatting sqref="AU32">
    <cfRule type="expression" dxfId="3101" priority="285">
      <formula>INDIRECT(ADDRESS(ROW(),COLUMN()))=TRUNC(INDIRECT(ADDRESS(ROW(),COLUMN())))</formula>
    </cfRule>
  </conditionalFormatting>
  <conditionalFormatting sqref="AV23:AW23">
    <cfRule type="expression" dxfId="3100" priority="366">
      <formula>INDIRECT(ADDRESS(ROW(),COLUMN()))=TRUNC(INDIRECT(ADDRESS(ROW(),COLUMN())))</formula>
    </cfRule>
  </conditionalFormatting>
  <conditionalFormatting sqref="AX23:BA24">
    <cfRule type="expression" dxfId="3099" priority="365">
      <formula>INDIRECT(ADDRESS(ROW(),COLUMN()))=TRUNC(INDIRECT(ADDRESS(ROW(),COLUMN())))</formula>
    </cfRule>
  </conditionalFormatting>
  <conditionalFormatting sqref="AU35">
    <cfRule type="expression" dxfId="3098" priority="264">
      <formula>INDIRECT(ADDRESS(ROW(),COLUMN()))=TRUNC(INDIRECT(ADDRESS(ROW(),COLUMN())))</formula>
    </cfRule>
  </conditionalFormatting>
  <conditionalFormatting sqref="S26">
    <cfRule type="expression" dxfId="3097" priority="343">
      <formula>INDIRECT(ADDRESS(ROW(),COLUMN()))=TRUNC(INDIRECT(ADDRESS(ROW(),COLUMN())))</formula>
    </cfRule>
  </conditionalFormatting>
  <conditionalFormatting sqref="AV35:AW35">
    <cfRule type="expression" dxfId="3096" priority="262">
      <formula>INDIRECT(ADDRESS(ROW(),COLUMN()))=TRUNC(INDIRECT(ADDRESS(ROW(),COLUMN())))</formula>
    </cfRule>
  </conditionalFormatting>
  <conditionalFormatting sqref="T26:Y26">
    <cfRule type="expression" dxfId="3095" priority="341">
      <formula>INDIRECT(ADDRESS(ROW(),COLUMN()))=TRUNC(INDIRECT(ADDRESS(ROW(),COLUMN())))</formula>
    </cfRule>
  </conditionalFormatting>
  <conditionalFormatting sqref="Z26">
    <cfRule type="expression" dxfId="3094" priority="339">
      <formula>INDIRECT(ADDRESS(ROW(),COLUMN()))=TRUNC(INDIRECT(ADDRESS(ROW(),COLUMN())))</formula>
    </cfRule>
  </conditionalFormatting>
  <conditionalFormatting sqref="AA26:AF26">
    <cfRule type="expression" dxfId="3093" priority="337">
      <formula>INDIRECT(ADDRESS(ROW(),COLUMN()))=TRUNC(INDIRECT(ADDRESS(ROW(),COLUMN())))</formula>
    </cfRule>
  </conditionalFormatting>
  <conditionalFormatting sqref="AG26">
    <cfRule type="expression" dxfId="3092" priority="335">
      <formula>INDIRECT(ADDRESS(ROW(),COLUMN()))=TRUNC(INDIRECT(ADDRESS(ROW(),COLUMN())))</formula>
    </cfRule>
  </conditionalFormatting>
  <conditionalFormatting sqref="AH26:AM26">
    <cfRule type="expression" dxfId="3091" priority="333">
      <formula>INDIRECT(ADDRESS(ROW(),COLUMN()))=TRUNC(INDIRECT(ADDRESS(ROW(),COLUMN())))</formula>
    </cfRule>
  </conditionalFormatting>
  <conditionalFormatting sqref="AN26">
    <cfRule type="expression" dxfId="3090" priority="331">
      <formula>INDIRECT(ADDRESS(ROW(),COLUMN()))=TRUNC(INDIRECT(ADDRESS(ROW(),COLUMN())))</formula>
    </cfRule>
  </conditionalFormatting>
  <conditionalFormatting sqref="AO26:AT26">
    <cfRule type="expression" dxfId="3089" priority="329">
      <formula>INDIRECT(ADDRESS(ROW(),COLUMN()))=TRUNC(INDIRECT(ADDRESS(ROW(),COLUMN())))</formula>
    </cfRule>
  </conditionalFormatting>
  <conditionalFormatting sqref="AU26">
    <cfRule type="expression" dxfId="3088" priority="327">
      <formula>INDIRECT(ADDRESS(ROW(),COLUMN()))=TRUNC(INDIRECT(ADDRESS(ROW(),COLUMN())))</formula>
    </cfRule>
  </conditionalFormatting>
  <conditionalFormatting sqref="AV26:AW26">
    <cfRule type="expression" dxfId="3087" priority="325">
      <formula>INDIRECT(ADDRESS(ROW(),COLUMN()))=TRUNC(INDIRECT(ADDRESS(ROW(),COLUMN())))</formula>
    </cfRule>
  </conditionalFormatting>
  <conditionalFormatting sqref="AX26:BA27">
    <cfRule type="expression" dxfId="3086" priority="324">
      <formula>INDIRECT(ADDRESS(ROW(),COLUMN()))=TRUNC(INDIRECT(ADDRESS(ROW(),COLUMN())))</formula>
    </cfRule>
  </conditionalFormatting>
  <conditionalFormatting sqref="AA38:AF38">
    <cfRule type="expression" dxfId="3085" priority="253">
      <formula>INDIRECT(ADDRESS(ROW(),COLUMN()))=TRUNC(INDIRECT(ADDRESS(ROW(),COLUMN())))</formula>
    </cfRule>
  </conditionalFormatting>
  <conditionalFormatting sqref="S29">
    <cfRule type="expression" dxfId="3084" priority="322">
      <formula>INDIRECT(ADDRESS(ROW(),COLUMN()))=TRUNC(INDIRECT(ADDRESS(ROW(),COLUMN())))</formula>
    </cfRule>
  </conditionalFormatting>
  <conditionalFormatting sqref="AG38">
    <cfRule type="expression" dxfId="3083" priority="251">
      <formula>INDIRECT(ADDRESS(ROW(),COLUMN()))=TRUNC(INDIRECT(ADDRESS(ROW(),COLUMN())))</formula>
    </cfRule>
  </conditionalFormatting>
  <conditionalFormatting sqref="T29:Y29">
    <cfRule type="expression" dxfId="3082" priority="320">
      <formula>INDIRECT(ADDRESS(ROW(),COLUMN()))=TRUNC(INDIRECT(ADDRESS(ROW(),COLUMN())))</formula>
    </cfRule>
  </conditionalFormatting>
  <conditionalFormatting sqref="AH38:AM38">
    <cfRule type="expression" dxfId="3081" priority="249">
      <formula>INDIRECT(ADDRESS(ROW(),COLUMN()))=TRUNC(INDIRECT(ADDRESS(ROW(),COLUMN())))</formula>
    </cfRule>
  </conditionalFormatting>
  <conditionalFormatting sqref="Z29">
    <cfRule type="expression" dxfId="3080" priority="318">
      <formula>INDIRECT(ADDRESS(ROW(),COLUMN()))=TRUNC(INDIRECT(ADDRESS(ROW(),COLUMN())))</formula>
    </cfRule>
  </conditionalFormatting>
  <conditionalFormatting sqref="AN38">
    <cfRule type="expression" dxfId="3079" priority="247">
      <formula>INDIRECT(ADDRESS(ROW(),COLUMN()))=TRUNC(INDIRECT(ADDRESS(ROW(),COLUMN())))</formula>
    </cfRule>
  </conditionalFormatting>
  <conditionalFormatting sqref="AA29:AF29">
    <cfRule type="expression" dxfId="3078" priority="316">
      <formula>INDIRECT(ADDRESS(ROW(),COLUMN()))=TRUNC(INDIRECT(ADDRESS(ROW(),COLUMN())))</formula>
    </cfRule>
  </conditionalFormatting>
  <conditionalFormatting sqref="AO38:AT38">
    <cfRule type="expression" dxfId="3077" priority="245">
      <formula>INDIRECT(ADDRESS(ROW(),COLUMN()))=TRUNC(INDIRECT(ADDRESS(ROW(),COLUMN())))</formula>
    </cfRule>
  </conditionalFormatting>
  <conditionalFormatting sqref="AG29">
    <cfRule type="expression" dxfId="3076" priority="314">
      <formula>INDIRECT(ADDRESS(ROW(),COLUMN()))=TRUNC(INDIRECT(ADDRESS(ROW(),COLUMN())))</formula>
    </cfRule>
  </conditionalFormatting>
  <conditionalFormatting sqref="AU38">
    <cfRule type="expression" dxfId="3075" priority="243">
      <formula>INDIRECT(ADDRESS(ROW(),COLUMN()))=TRUNC(INDIRECT(ADDRESS(ROW(),COLUMN())))</formula>
    </cfRule>
  </conditionalFormatting>
  <conditionalFormatting sqref="AH29:AM29">
    <cfRule type="expression" dxfId="3074" priority="312">
      <formula>INDIRECT(ADDRESS(ROW(),COLUMN()))=TRUNC(INDIRECT(ADDRESS(ROW(),COLUMN())))</formula>
    </cfRule>
  </conditionalFormatting>
  <conditionalFormatting sqref="AV38:AW38">
    <cfRule type="expression" dxfId="3073" priority="241">
      <formula>INDIRECT(ADDRESS(ROW(),COLUMN()))=TRUNC(INDIRECT(ADDRESS(ROW(),COLUMN())))</formula>
    </cfRule>
  </conditionalFormatting>
  <conditionalFormatting sqref="AN29">
    <cfRule type="expression" dxfId="3072" priority="310">
      <formula>INDIRECT(ADDRESS(ROW(),COLUMN()))=TRUNC(INDIRECT(ADDRESS(ROW(),COLUMN())))</formula>
    </cfRule>
  </conditionalFormatting>
  <conditionalFormatting sqref="AO29:AT29">
    <cfRule type="expression" dxfId="3071" priority="308">
      <formula>INDIRECT(ADDRESS(ROW(),COLUMN()))=TRUNC(INDIRECT(ADDRESS(ROW(),COLUMN())))</formula>
    </cfRule>
  </conditionalFormatting>
  <conditionalFormatting sqref="AU29">
    <cfRule type="expression" dxfId="3070" priority="306">
      <formula>INDIRECT(ADDRESS(ROW(),COLUMN()))=TRUNC(INDIRECT(ADDRESS(ROW(),COLUMN())))</formula>
    </cfRule>
  </conditionalFormatting>
  <conditionalFormatting sqref="AV29:AW29">
    <cfRule type="expression" dxfId="3069" priority="304">
      <formula>INDIRECT(ADDRESS(ROW(),COLUMN()))=TRUNC(INDIRECT(ADDRESS(ROW(),COLUMN())))</formula>
    </cfRule>
  </conditionalFormatting>
  <conditionalFormatting sqref="AX29:BA30">
    <cfRule type="expression" dxfId="3068" priority="303">
      <formula>INDIRECT(ADDRESS(ROW(),COLUMN()))=TRUNC(INDIRECT(ADDRESS(ROW(),COLUMN())))</formula>
    </cfRule>
  </conditionalFormatting>
  <conditionalFormatting sqref="S32">
    <cfRule type="expression" dxfId="3067" priority="301">
      <formula>INDIRECT(ADDRESS(ROW(),COLUMN()))=TRUNC(INDIRECT(ADDRESS(ROW(),COLUMN())))</formula>
    </cfRule>
  </conditionalFormatting>
  <conditionalFormatting sqref="AX38:BA39">
    <cfRule type="expression" dxfId="3066" priority="240">
      <formula>INDIRECT(ADDRESS(ROW(),COLUMN()))=TRUNC(INDIRECT(ADDRESS(ROW(),COLUMN())))</formula>
    </cfRule>
  </conditionalFormatting>
  <conditionalFormatting sqref="T32:Y32">
    <cfRule type="expression" dxfId="3065" priority="299">
      <formula>INDIRECT(ADDRESS(ROW(),COLUMN()))=TRUNC(INDIRECT(ADDRESS(ROW(),COLUMN())))</formula>
    </cfRule>
  </conditionalFormatting>
  <conditionalFormatting sqref="S41">
    <cfRule type="expression" dxfId="3064" priority="238">
      <formula>INDIRECT(ADDRESS(ROW(),COLUMN()))=TRUNC(INDIRECT(ADDRESS(ROW(),COLUMN())))</formula>
    </cfRule>
  </conditionalFormatting>
  <conditionalFormatting sqref="Z32">
    <cfRule type="expression" dxfId="3063" priority="297">
      <formula>INDIRECT(ADDRESS(ROW(),COLUMN()))=TRUNC(INDIRECT(ADDRESS(ROW(),COLUMN())))</formula>
    </cfRule>
  </conditionalFormatting>
  <conditionalFormatting sqref="T41:Y41">
    <cfRule type="expression" dxfId="3062" priority="236">
      <formula>INDIRECT(ADDRESS(ROW(),COLUMN()))=TRUNC(INDIRECT(ADDRESS(ROW(),COLUMN())))</formula>
    </cfRule>
  </conditionalFormatting>
  <conditionalFormatting sqref="AA32:AF32">
    <cfRule type="expression" dxfId="3061" priority="295">
      <formula>INDIRECT(ADDRESS(ROW(),COLUMN()))=TRUNC(INDIRECT(ADDRESS(ROW(),COLUMN())))</formula>
    </cfRule>
  </conditionalFormatting>
  <conditionalFormatting sqref="Z41">
    <cfRule type="expression" dxfId="3060" priority="234">
      <formula>INDIRECT(ADDRESS(ROW(),COLUMN()))=TRUNC(INDIRECT(ADDRESS(ROW(),COLUMN())))</formula>
    </cfRule>
  </conditionalFormatting>
  <conditionalFormatting sqref="AA41:AF41">
    <cfRule type="expression" dxfId="3059" priority="232">
      <formula>INDIRECT(ADDRESS(ROW(),COLUMN()))=TRUNC(INDIRECT(ADDRESS(ROW(),COLUMN())))</formula>
    </cfRule>
  </conditionalFormatting>
  <conditionalFormatting sqref="AG41">
    <cfRule type="expression" dxfId="3058" priority="230">
      <formula>INDIRECT(ADDRESS(ROW(),COLUMN()))=TRUNC(INDIRECT(ADDRESS(ROW(),COLUMN())))</formula>
    </cfRule>
  </conditionalFormatting>
  <conditionalFormatting sqref="AH41:AM41">
    <cfRule type="expression" dxfId="3057" priority="228">
      <formula>INDIRECT(ADDRESS(ROW(),COLUMN()))=TRUNC(INDIRECT(ADDRESS(ROW(),COLUMN())))</formula>
    </cfRule>
  </conditionalFormatting>
  <conditionalFormatting sqref="AN41">
    <cfRule type="expression" dxfId="3056" priority="226">
      <formula>INDIRECT(ADDRESS(ROW(),COLUMN()))=TRUNC(INDIRECT(ADDRESS(ROW(),COLUMN())))</formula>
    </cfRule>
  </conditionalFormatting>
  <conditionalFormatting sqref="AO41:AT41">
    <cfRule type="expression" dxfId="3055" priority="224">
      <formula>INDIRECT(ADDRESS(ROW(),COLUMN()))=TRUNC(INDIRECT(ADDRESS(ROW(),COLUMN())))</formula>
    </cfRule>
  </conditionalFormatting>
  <conditionalFormatting sqref="AV32:AW32">
    <cfRule type="expression" dxfId="3054" priority="283">
      <formula>INDIRECT(ADDRESS(ROW(),COLUMN()))=TRUNC(INDIRECT(ADDRESS(ROW(),COLUMN())))</formula>
    </cfRule>
  </conditionalFormatting>
  <conditionalFormatting sqref="AX32:BA33">
    <cfRule type="expression" dxfId="3053" priority="282">
      <formula>INDIRECT(ADDRESS(ROW(),COLUMN()))=TRUNC(INDIRECT(ADDRESS(ROW(),COLUMN())))</formula>
    </cfRule>
  </conditionalFormatting>
  <conditionalFormatting sqref="S35">
    <cfRule type="expression" dxfId="3052" priority="280">
      <formula>INDIRECT(ADDRESS(ROW(),COLUMN()))=TRUNC(INDIRECT(ADDRESS(ROW(),COLUMN())))</formula>
    </cfRule>
  </conditionalFormatting>
  <conditionalFormatting sqref="T35:Y35">
    <cfRule type="expression" dxfId="3051" priority="278">
      <formula>INDIRECT(ADDRESS(ROW(),COLUMN()))=TRUNC(INDIRECT(ADDRESS(ROW(),COLUMN())))</formula>
    </cfRule>
  </conditionalFormatting>
  <conditionalFormatting sqref="Z35">
    <cfRule type="expression" dxfId="3050" priority="276">
      <formula>INDIRECT(ADDRESS(ROW(),COLUMN()))=TRUNC(INDIRECT(ADDRESS(ROW(),COLUMN())))</formula>
    </cfRule>
  </conditionalFormatting>
  <conditionalFormatting sqref="AA35:AF35">
    <cfRule type="expression" dxfId="3049" priority="274">
      <formula>INDIRECT(ADDRESS(ROW(),COLUMN()))=TRUNC(INDIRECT(ADDRESS(ROW(),COLUMN())))</formula>
    </cfRule>
  </conditionalFormatting>
  <conditionalFormatting sqref="AG35">
    <cfRule type="expression" dxfId="3048" priority="272">
      <formula>INDIRECT(ADDRESS(ROW(),COLUMN()))=TRUNC(INDIRECT(ADDRESS(ROW(),COLUMN())))</formula>
    </cfRule>
  </conditionalFormatting>
  <conditionalFormatting sqref="AH35:AM35">
    <cfRule type="expression" dxfId="3047" priority="270">
      <formula>INDIRECT(ADDRESS(ROW(),COLUMN()))=TRUNC(INDIRECT(ADDRESS(ROW(),COLUMN())))</formula>
    </cfRule>
  </conditionalFormatting>
  <conditionalFormatting sqref="AX41:BA42">
    <cfRule type="expression" dxfId="3046" priority="219">
      <formula>INDIRECT(ADDRESS(ROW(),COLUMN()))=TRUNC(INDIRECT(ADDRESS(ROW(),COLUMN())))</formula>
    </cfRule>
  </conditionalFormatting>
  <conditionalFormatting sqref="AN35">
    <cfRule type="expression" dxfId="3045" priority="268">
      <formula>INDIRECT(ADDRESS(ROW(),COLUMN()))=TRUNC(INDIRECT(ADDRESS(ROW(),COLUMN())))</formula>
    </cfRule>
  </conditionalFormatting>
  <conditionalFormatting sqref="S44">
    <cfRule type="expression" dxfId="3044" priority="217">
      <formula>INDIRECT(ADDRESS(ROW(),COLUMN()))=TRUNC(INDIRECT(ADDRESS(ROW(),COLUMN())))</formula>
    </cfRule>
  </conditionalFormatting>
  <conditionalFormatting sqref="AO35:AT35">
    <cfRule type="expression" dxfId="3043" priority="266">
      <formula>INDIRECT(ADDRESS(ROW(),COLUMN()))=TRUNC(INDIRECT(ADDRESS(ROW(),COLUMN())))</formula>
    </cfRule>
  </conditionalFormatting>
  <conditionalFormatting sqref="T44:Y44">
    <cfRule type="expression" dxfId="3042" priority="215">
      <formula>INDIRECT(ADDRESS(ROW(),COLUMN()))=TRUNC(INDIRECT(ADDRESS(ROW(),COLUMN())))</formula>
    </cfRule>
  </conditionalFormatting>
  <conditionalFormatting sqref="Z44">
    <cfRule type="expression" dxfId="3041" priority="213">
      <formula>INDIRECT(ADDRESS(ROW(),COLUMN()))=TRUNC(INDIRECT(ADDRESS(ROW(),COLUMN())))</formula>
    </cfRule>
  </conditionalFormatting>
  <conditionalFormatting sqref="AX35:BA36">
    <cfRule type="expression" dxfId="3040" priority="261">
      <formula>INDIRECT(ADDRESS(ROW(),COLUMN()))=TRUNC(INDIRECT(ADDRESS(ROW(),COLUMN())))</formula>
    </cfRule>
  </conditionalFormatting>
  <conditionalFormatting sqref="AV41:AW41">
    <cfRule type="expression" dxfId="3039" priority="220">
      <formula>INDIRECT(ADDRESS(ROW(),COLUMN()))=TRUNC(INDIRECT(ADDRESS(ROW(),COLUMN())))</formula>
    </cfRule>
  </conditionalFormatting>
  <conditionalFormatting sqref="S38">
    <cfRule type="expression" dxfId="3038" priority="259">
      <formula>INDIRECT(ADDRESS(ROW(),COLUMN()))=TRUNC(INDIRECT(ADDRESS(ROW(),COLUMN())))</formula>
    </cfRule>
  </conditionalFormatting>
  <conditionalFormatting sqref="T38:Y38">
    <cfRule type="expression" dxfId="3037" priority="257">
      <formula>INDIRECT(ADDRESS(ROW(),COLUMN()))=TRUNC(INDIRECT(ADDRESS(ROW(),COLUMN())))</formula>
    </cfRule>
  </conditionalFormatting>
  <conditionalFormatting sqref="Z38">
    <cfRule type="expression" dxfId="3036" priority="255">
      <formula>INDIRECT(ADDRESS(ROW(),COLUMN()))=TRUNC(INDIRECT(ADDRESS(ROW(),COLUMN())))</formula>
    </cfRule>
  </conditionalFormatting>
  <conditionalFormatting sqref="AG44">
    <cfRule type="expression" dxfId="3035" priority="209">
      <formula>INDIRECT(ADDRESS(ROW(),COLUMN()))=TRUNC(INDIRECT(ADDRESS(ROW(),COLUMN())))</formula>
    </cfRule>
  </conditionalFormatting>
  <conditionalFormatting sqref="AH44:AM44">
    <cfRule type="expression" dxfId="3034" priority="207">
      <formula>INDIRECT(ADDRESS(ROW(),COLUMN()))=TRUNC(INDIRECT(ADDRESS(ROW(),COLUMN())))</formula>
    </cfRule>
  </conditionalFormatting>
  <conditionalFormatting sqref="AN44">
    <cfRule type="expression" dxfId="3033" priority="205">
      <formula>INDIRECT(ADDRESS(ROW(),COLUMN()))=TRUNC(INDIRECT(ADDRESS(ROW(),COLUMN())))</formula>
    </cfRule>
  </conditionalFormatting>
  <conditionalFormatting sqref="AO44:AT44">
    <cfRule type="expression" dxfId="3032" priority="203">
      <formula>INDIRECT(ADDRESS(ROW(),COLUMN()))=TRUNC(INDIRECT(ADDRESS(ROW(),COLUMN())))</formula>
    </cfRule>
  </conditionalFormatting>
  <conditionalFormatting sqref="AU44">
    <cfRule type="expression" dxfId="3031" priority="201">
      <formula>INDIRECT(ADDRESS(ROW(),COLUMN()))=TRUNC(INDIRECT(ADDRESS(ROW(),COLUMN())))</formula>
    </cfRule>
  </conditionalFormatting>
  <conditionalFormatting sqref="AV44:AW44">
    <cfRule type="expression" dxfId="3030" priority="199">
      <formula>INDIRECT(ADDRESS(ROW(),COLUMN()))=TRUNC(INDIRECT(ADDRESS(ROW(),COLUMN())))</formula>
    </cfRule>
  </conditionalFormatting>
  <conditionalFormatting sqref="AU41">
    <cfRule type="expression" dxfId="3029" priority="222">
      <formula>INDIRECT(ADDRESS(ROW(),COLUMN()))=TRUNC(INDIRECT(ADDRESS(ROW(),COLUMN())))</formula>
    </cfRule>
  </conditionalFormatting>
  <conditionalFormatting sqref="AX44:BA45">
    <cfRule type="expression" dxfId="3028" priority="198">
      <formula>INDIRECT(ADDRESS(ROW(),COLUMN()))=TRUNC(INDIRECT(ADDRESS(ROW(),COLUMN())))</formula>
    </cfRule>
  </conditionalFormatting>
  <conditionalFormatting sqref="S47">
    <cfRule type="expression" dxfId="3027" priority="196">
      <formula>INDIRECT(ADDRESS(ROW(),COLUMN()))=TRUNC(INDIRECT(ADDRESS(ROW(),COLUMN())))</formula>
    </cfRule>
  </conditionalFormatting>
  <conditionalFormatting sqref="T47:Y47">
    <cfRule type="expression" dxfId="3026" priority="194">
      <formula>INDIRECT(ADDRESS(ROW(),COLUMN()))=TRUNC(INDIRECT(ADDRESS(ROW(),COLUMN())))</formula>
    </cfRule>
  </conditionalFormatting>
  <conditionalFormatting sqref="Z47">
    <cfRule type="expression" dxfId="3025" priority="192">
      <formula>INDIRECT(ADDRESS(ROW(),COLUMN()))=TRUNC(INDIRECT(ADDRESS(ROW(),COLUMN())))</formula>
    </cfRule>
  </conditionalFormatting>
  <conditionalFormatting sqref="AA44:AF44">
    <cfRule type="expression" dxfId="3024" priority="211">
      <formula>INDIRECT(ADDRESS(ROW(),COLUMN()))=TRUNC(INDIRECT(ADDRESS(ROW(),COLUMN())))</formula>
    </cfRule>
  </conditionalFormatting>
  <conditionalFormatting sqref="AA47:AF47">
    <cfRule type="expression" dxfId="3023" priority="190">
      <formula>INDIRECT(ADDRESS(ROW(),COLUMN()))=TRUNC(INDIRECT(ADDRESS(ROW(),COLUMN())))</formula>
    </cfRule>
  </conditionalFormatting>
  <conditionalFormatting sqref="AG47">
    <cfRule type="expression" dxfId="3022" priority="188">
      <formula>INDIRECT(ADDRESS(ROW(),COLUMN()))=TRUNC(INDIRECT(ADDRESS(ROW(),COLUMN())))</formula>
    </cfRule>
  </conditionalFormatting>
  <conditionalFormatting sqref="AH47:AM47">
    <cfRule type="expression" dxfId="3021" priority="186">
      <formula>INDIRECT(ADDRESS(ROW(),COLUMN()))=TRUNC(INDIRECT(ADDRESS(ROW(),COLUMN())))</formula>
    </cfRule>
  </conditionalFormatting>
  <conditionalFormatting sqref="AN47">
    <cfRule type="expression" dxfId="3020" priority="184">
      <formula>INDIRECT(ADDRESS(ROW(),COLUMN()))=TRUNC(INDIRECT(ADDRESS(ROW(),COLUMN())))</formula>
    </cfRule>
  </conditionalFormatting>
  <conditionalFormatting sqref="AO47:AT47">
    <cfRule type="expression" dxfId="3019" priority="182">
      <formula>INDIRECT(ADDRESS(ROW(),COLUMN()))=TRUNC(INDIRECT(ADDRESS(ROW(),COLUMN())))</formula>
    </cfRule>
  </conditionalFormatting>
  <conditionalFormatting sqref="AU47">
    <cfRule type="expression" dxfId="3018" priority="180">
      <formula>INDIRECT(ADDRESS(ROW(),COLUMN()))=TRUNC(INDIRECT(ADDRESS(ROW(),COLUMN())))</formula>
    </cfRule>
  </conditionalFormatting>
  <conditionalFormatting sqref="AX47:BA48">
    <cfRule type="expression" dxfId="3017" priority="177">
      <formula>INDIRECT(ADDRESS(ROW(),COLUMN()))=TRUNC(INDIRECT(ADDRESS(ROW(),COLUMN())))</formula>
    </cfRule>
  </conditionalFormatting>
  <conditionalFormatting sqref="S50">
    <cfRule type="expression" dxfId="3016" priority="175">
      <formula>INDIRECT(ADDRESS(ROW(),COLUMN()))=TRUNC(INDIRECT(ADDRESS(ROW(),COLUMN())))</formula>
    </cfRule>
  </conditionalFormatting>
  <conditionalFormatting sqref="T50:Y50">
    <cfRule type="expression" dxfId="3015" priority="173">
      <formula>INDIRECT(ADDRESS(ROW(),COLUMN()))=TRUNC(INDIRECT(ADDRESS(ROW(),COLUMN())))</formula>
    </cfRule>
  </conditionalFormatting>
  <conditionalFormatting sqref="Z50">
    <cfRule type="expression" dxfId="3014" priority="171">
      <formula>INDIRECT(ADDRESS(ROW(),COLUMN()))=TRUNC(INDIRECT(ADDRESS(ROW(),COLUMN())))</formula>
    </cfRule>
  </conditionalFormatting>
  <conditionalFormatting sqref="AA50:AF50">
    <cfRule type="expression" dxfId="3013" priority="169">
      <formula>INDIRECT(ADDRESS(ROW(),COLUMN()))=TRUNC(INDIRECT(ADDRESS(ROW(),COLUMN())))</formula>
    </cfRule>
  </conditionalFormatting>
  <conditionalFormatting sqref="AV47:AW47">
    <cfRule type="expression" dxfId="3012" priority="178">
      <formula>INDIRECT(ADDRESS(ROW(),COLUMN()))=TRUNC(INDIRECT(ADDRESS(ROW(),COLUMN())))</formula>
    </cfRule>
  </conditionalFormatting>
  <conditionalFormatting sqref="S51">
    <cfRule type="expression" dxfId="3011" priority="176">
      <formula>INDIRECT(ADDRESS(ROW(),COLUMN()))=TRUNC(INDIRECT(ADDRESS(ROW(),COLUMN())))</formula>
    </cfRule>
  </conditionalFormatting>
  <conditionalFormatting sqref="T51:Y51">
    <cfRule type="expression" dxfId="3010" priority="174">
      <formula>INDIRECT(ADDRESS(ROW(),COLUMN()))=TRUNC(INDIRECT(ADDRESS(ROW(),COLUMN())))</formula>
    </cfRule>
  </conditionalFormatting>
  <conditionalFormatting sqref="Z51">
    <cfRule type="expression" dxfId="3009" priority="172">
      <formula>INDIRECT(ADDRESS(ROW(),COLUMN()))=TRUNC(INDIRECT(ADDRESS(ROW(),COLUMN())))</formula>
    </cfRule>
  </conditionalFormatting>
  <conditionalFormatting sqref="AA51:AF51">
    <cfRule type="expression" dxfId="3008" priority="170">
      <formula>INDIRECT(ADDRESS(ROW(),COLUMN()))=TRUNC(INDIRECT(ADDRESS(ROW(),COLUMN())))</formula>
    </cfRule>
  </conditionalFormatting>
  <conditionalFormatting sqref="AG51">
    <cfRule type="expression" dxfId="3007" priority="168">
      <formula>INDIRECT(ADDRESS(ROW(),COLUMN()))=TRUNC(INDIRECT(ADDRESS(ROW(),COLUMN())))</formula>
    </cfRule>
  </conditionalFormatting>
  <conditionalFormatting sqref="AG50">
    <cfRule type="expression" dxfId="3006" priority="167">
      <formula>INDIRECT(ADDRESS(ROW(),COLUMN()))=TRUNC(INDIRECT(ADDRESS(ROW(),COLUMN())))</formula>
    </cfRule>
  </conditionalFormatting>
  <conditionalFormatting sqref="AH51:AM51">
    <cfRule type="expression" dxfId="3005" priority="166">
      <formula>INDIRECT(ADDRESS(ROW(),COLUMN()))=TRUNC(INDIRECT(ADDRESS(ROW(),COLUMN())))</formula>
    </cfRule>
  </conditionalFormatting>
  <conditionalFormatting sqref="AH50:AM50">
    <cfRule type="expression" dxfId="3004" priority="165">
      <formula>INDIRECT(ADDRESS(ROW(),COLUMN()))=TRUNC(INDIRECT(ADDRESS(ROW(),COLUMN())))</formula>
    </cfRule>
  </conditionalFormatting>
  <conditionalFormatting sqref="AN51">
    <cfRule type="expression" dxfId="3003" priority="164">
      <formula>INDIRECT(ADDRESS(ROW(),COLUMN()))=TRUNC(INDIRECT(ADDRESS(ROW(),COLUMN())))</formula>
    </cfRule>
  </conditionalFormatting>
  <conditionalFormatting sqref="AN50">
    <cfRule type="expression" dxfId="3002" priority="163">
      <formula>INDIRECT(ADDRESS(ROW(),COLUMN()))=TRUNC(INDIRECT(ADDRESS(ROW(),COLUMN())))</formula>
    </cfRule>
  </conditionalFormatting>
  <conditionalFormatting sqref="AO51:AT51">
    <cfRule type="expression" dxfId="3001" priority="162">
      <formula>INDIRECT(ADDRESS(ROW(),COLUMN()))=TRUNC(INDIRECT(ADDRESS(ROW(),COLUMN())))</formula>
    </cfRule>
  </conditionalFormatting>
  <conditionalFormatting sqref="AO50:AT50">
    <cfRule type="expression" dxfId="3000" priority="161">
      <formula>INDIRECT(ADDRESS(ROW(),COLUMN()))=TRUNC(INDIRECT(ADDRESS(ROW(),COLUMN())))</formula>
    </cfRule>
  </conditionalFormatting>
  <conditionalFormatting sqref="AU51">
    <cfRule type="expression" dxfId="2999" priority="160">
      <formula>INDIRECT(ADDRESS(ROW(),COLUMN()))=TRUNC(INDIRECT(ADDRESS(ROW(),COLUMN())))</formula>
    </cfRule>
  </conditionalFormatting>
  <conditionalFormatting sqref="AU50">
    <cfRule type="expression" dxfId="2998" priority="159">
      <formula>INDIRECT(ADDRESS(ROW(),COLUMN()))=TRUNC(INDIRECT(ADDRESS(ROW(),COLUMN())))</formula>
    </cfRule>
  </conditionalFormatting>
  <conditionalFormatting sqref="AV51:AW51">
    <cfRule type="expression" dxfId="2997" priority="158">
      <formula>INDIRECT(ADDRESS(ROW(),COLUMN()))=TRUNC(INDIRECT(ADDRESS(ROW(),COLUMN())))</formula>
    </cfRule>
  </conditionalFormatting>
  <conditionalFormatting sqref="AV50:AW50">
    <cfRule type="expression" dxfId="2996" priority="157">
      <formula>INDIRECT(ADDRESS(ROW(),COLUMN()))=TRUNC(INDIRECT(ADDRESS(ROW(),COLUMN())))</formula>
    </cfRule>
  </conditionalFormatting>
  <conditionalFormatting sqref="AX50:BA51">
    <cfRule type="expression" dxfId="2995" priority="156">
      <formula>INDIRECT(ADDRESS(ROW(),COLUMN()))=TRUNC(INDIRECT(ADDRESS(ROW(),COLUMN())))</formula>
    </cfRule>
  </conditionalFormatting>
  <conditionalFormatting sqref="S54">
    <cfRule type="expression" dxfId="2994" priority="155">
      <formula>INDIRECT(ADDRESS(ROW(),COLUMN()))=TRUNC(INDIRECT(ADDRESS(ROW(),COLUMN())))</formula>
    </cfRule>
  </conditionalFormatting>
  <conditionalFormatting sqref="S53">
    <cfRule type="expression" dxfId="2993" priority="154">
      <formula>INDIRECT(ADDRESS(ROW(),COLUMN()))=TRUNC(INDIRECT(ADDRESS(ROW(),COLUMN())))</formula>
    </cfRule>
  </conditionalFormatting>
  <conditionalFormatting sqref="T54:Y54">
    <cfRule type="expression" dxfId="2992" priority="153">
      <formula>INDIRECT(ADDRESS(ROW(),COLUMN()))=TRUNC(INDIRECT(ADDRESS(ROW(),COLUMN())))</formula>
    </cfRule>
  </conditionalFormatting>
  <conditionalFormatting sqref="T53:Y53">
    <cfRule type="expression" dxfId="2991" priority="152">
      <formula>INDIRECT(ADDRESS(ROW(),COLUMN()))=TRUNC(INDIRECT(ADDRESS(ROW(),COLUMN())))</formula>
    </cfRule>
  </conditionalFormatting>
  <conditionalFormatting sqref="Z54">
    <cfRule type="expression" dxfId="2990" priority="151">
      <formula>INDIRECT(ADDRESS(ROW(),COLUMN()))=TRUNC(INDIRECT(ADDRESS(ROW(),COLUMN())))</formula>
    </cfRule>
  </conditionalFormatting>
  <conditionalFormatting sqref="Z53">
    <cfRule type="expression" dxfId="2989" priority="150">
      <formula>INDIRECT(ADDRESS(ROW(),COLUMN()))=TRUNC(INDIRECT(ADDRESS(ROW(),COLUMN())))</formula>
    </cfRule>
  </conditionalFormatting>
  <conditionalFormatting sqref="AA54:AF54">
    <cfRule type="expression" dxfId="2988" priority="149">
      <formula>INDIRECT(ADDRESS(ROW(),COLUMN()))=TRUNC(INDIRECT(ADDRESS(ROW(),COLUMN())))</formula>
    </cfRule>
  </conditionalFormatting>
  <conditionalFormatting sqref="AA53:AF53">
    <cfRule type="expression" dxfId="2987" priority="148">
      <formula>INDIRECT(ADDRESS(ROW(),COLUMN()))=TRUNC(INDIRECT(ADDRESS(ROW(),COLUMN())))</formula>
    </cfRule>
  </conditionalFormatting>
  <conditionalFormatting sqref="AG54">
    <cfRule type="expression" dxfId="2986" priority="147">
      <formula>INDIRECT(ADDRESS(ROW(),COLUMN()))=TRUNC(INDIRECT(ADDRESS(ROW(),COLUMN())))</formula>
    </cfRule>
  </conditionalFormatting>
  <conditionalFormatting sqref="AG53">
    <cfRule type="expression" dxfId="2985" priority="146">
      <formula>INDIRECT(ADDRESS(ROW(),COLUMN()))=TRUNC(INDIRECT(ADDRESS(ROW(),COLUMN())))</formula>
    </cfRule>
  </conditionalFormatting>
  <conditionalFormatting sqref="AH54:AM54">
    <cfRule type="expression" dxfId="2984" priority="145">
      <formula>INDIRECT(ADDRESS(ROW(),COLUMN()))=TRUNC(INDIRECT(ADDRESS(ROW(),COLUMN())))</formula>
    </cfRule>
  </conditionalFormatting>
  <conditionalFormatting sqref="AH53:AM53">
    <cfRule type="expression" dxfId="2983" priority="144">
      <formula>INDIRECT(ADDRESS(ROW(),COLUMN()))=TRUNC(INDIRECT(ADDRESS(ROW(),COLUMN())))</formula>
    </cfRule>
  </conditionalFormatting>
  <conditionalFormatting sqref="AN54">
    <cfRule type="expression" dxfId="2982" priority="143">
      <formula>INDIRECT(ADDRESS(ROW(),COLUMN()))=TRUNC(INDIRECT(ADDRESS(ROW(),COLUMN())))</formula>
    </cfRule>
  </conditionalFormatting>
  <conditionalFormatting sqref="AN53">
    <cfRule type="expression" dxfId="2981" priority="142">
      <formula>INDIRECT(ADDRESS(ROW(),COLUMN()))=TRUNC(INDIRECT(ADDRESS(ROW(),COLUMN())))</formula>
    </cfRule>
  </conditionalFormatting>
  <conditionalFormatting sqref="AO54:AT54">
    <cfRule type="expression" dxfId="2980" priority="141">
      <formula>INDIRECT(ADDRESS(ROW(),COLUMN()))=TRUNC(INDIRECT(ADDRESS(ROW(),COLUMN())))</formula>
    </cfRule>
  </conditionalFormatting>
  <conditionalFormatting sqref="AO53:AT53">
    <cfRule type="expression" dxfId="2979" priority="140">
      <formula>INDIRECT(ADDRESS(ROW(),COLUMN()))=TRUNC(INDIRECT(ADDRESS(ROW(),COLUMN())))</formula>
    </cfRule>
  </conditionalFormatting>
  <conditionalFormatting sqref="AU54">
    <cfRule type="expression" dxfId="2978" priority="139">
      <formula>INDIRECT(ADDRESS(ROW(),COLUMN()))=TRUNC(INDIRECT(ADDRESS(ROW(),COLUMN())))</formula>
    </cfRule>
  </conditionalFormatting>
  <conditionalFormatting sqref="AU53">
    <cfRule type="expression" dxfId="2977" priority="138">
      <formula>INDIRECT(ADDRESS(ROW(),COLUMN()))=TRUNC(INDIRECT(ADDRESS(ROW(),COLUMN())))</formula>
    </cfRule>
  </conditionalFormatting>
  <conditionalFormatting sqref="AV54:AW54">
    <cfRule type="expression" dxfId="2976" priority="137">
      <formula>INDIRECT(ADDRESS(ROW(),COLUMN()))=TRUNC(INDIRECT(ADDRESS(ROW(),COLUMN())))</formula>
    </cfRule>
  </conditionalFormatting>
  <conditionalFormatting sqref="AV53:AW53">
    <cfRule type="expression" dxfId="2975" priority="136">
      <formula>INDIRECT(ADDRESS(ROW(),COLUMN()))=TRUNC(INDIRECT(ADDRESS(ROW(),COLUMN())))</formula>
    </cfRule>
  </conditionalFormatting>
  <conditionalFormatting sqref="AX53:BA54">
    <cfRule type="expression" dxfId="2974" priority="135">
      <formula>INDIRECT(ADDRESS(ROW(),COLUMN()))=TRUNC(INDIRECT(ADDRESS(ROW(),COLUMN())))</formula>
    </cfRule>
  </conditionalFormatting>
  <conditionalFormatting sqref="S57">
    <cfRule type="expression" dxfId="2973" priority="134">
      <formula>INDIRECT(ADDRESS(ROW(),COLUMN()))=TRUNC(INDIRECT(ADDRESS(ROW(),COLUMN())))</formula>
    </cfRule>
  </conditionalFormatting>
  <conditionalFormatting sqref="S56">
    <cfRule type="expression" dxfId="2972" priority="133">
      <formula>INDIRECT(ADDRESS(ROW(),COLUMN()))=TRUNC(INDIRECT(ADDRESS(ROW(),COLUMN())))</formula>
    </cfRule>
  </conditionalFormatting>
  <conditionalFormatting sqref="T57:Y57">
    <cfRule type="expression" dxfId="2971" priority="132">
      <formula>INDIRECT(ADDRESS(ROW(),COLUMN()))=TRUNC(INDIRECT(ADDRESS(ROW(),COLUMN())))</formula>
    </cfRule>
  </conditionalFormatting>
  <conditionalFormatting sqref="T56:Y56">
    <cfRule type="expression" dxfId="2970" priority="131">
      <formula>INDIRECT(ADDRESS(ROW(),COLUMN()))=TRUNC(INDIRECT(ADDRESS(ROW(),COLUMN())))</formula>
    </cfRule>
  </conditionalFormatting>
  <conditionalFormatting sqref="Z57">
    <cfRule type="expression" dxfId="2969" priority="130">
      <formula>INDIRECT(ADDRESS(ROW(),COLUMN()))=TRUNC(INDIRECT(ADDRESS(ROW(),COLUMN())))</formula>
    </cfRule>
  </conditionalFormatting>
  <conditionalFormatting sqref="Z56">
    <cfRule type="expression" dxfId="2968" priority="129">
      <formula>INDIRECT(ADDRESS(ROW(),COLUMN()))=TRUNC(INDIRECT(ADDRESS(ROW(),COLUMN())))</formula>
    </cfRule>
  </conditionalFormatting>
  <conditionalFormatting sqref="AA57:AF57">
    <cfRule type="expression" dxfId="2967" priority="128">
      <formula>INDIRECT(ADDRESS(ROW(),COLUMN()))=TRUNC(INDIRECT(ADDRESS(ROW(),COLUMN())))</formula>
    </cfRule>
  </conditionalFormatting>
  <conditionalFormatting sqref="AA56:AF56">
    <cfRule type="expression" dxfId="2966" priority="127">
      <formula>INDIRECT(ADDRESS(ROW(),COLUMN()))=TRUNC(INDIRECT(ADDRESS(ROW(),COLUMN())))</formula>
    </cfRule>
  </conditionalFormatting>
  <conditionalFormatting sqref="AG57">
    <cfRule type="expression" dxfId="2965" priority="126">
      <formula>INDIRECT(ADDRESS(ROW(),COLUMN()))=TRUNC(INDIRECT(ADDRESS(ROW(),COLUMN())))</formula>
    </cfRule>
  </conditionalFormatting>
  <conditionalFormatting sqref="AG56">
    <cfRule type="expression" dxfId="2964" priority="125">
      <formula>INDIRECT(ADDRESS(ROW(),COLUMN()))=TRUNC(INDIRECT(ADDRESS(ROW(),COLUMN())))</formula>
    </cfRule>
  </conditionalFormatting>
  <conditionalFormatting sqref="AH57:AM57">
    <cfRule type="expression" dxfId="2963" priority="124">
      <formula>INDIRECT(ADDRESS(ROW(),COLUMN()))=TRUNC(INDIRECT(ADDRESS(ROW(),COLUMN())))</formula>
    </cfRule>
  </conditionalFormatting>
  <conditionalFormatting sqref="AH56:AM56">
    <cfRule type="expression" dxfId="2962" priority="123">
      <formula>INDIRECT(ADDRESS(ROW(),COLUMN()))=TRUNC(INDIRECT(ADDRESS(ROW(),COLUMN())))</formula>
    </cfRule>
  </conditionalFormatting>
  <conditionalFormatting sqref="AN57">
    <cfRule type="expression" dxfId="2961" priority="122">
      <formula>INDIRECT(ADDRESS(ROW(),COLUMN()))=TRUNC(INDIRECT(ADDRESS(ROW(),COLUMN())))</formula>
    </cfRule>
  </conditionalFormatting>
  <conditionalFormatting sqref="AN56">
    <cfRule type="expression" dxfId="2960" priority="121">
      <formula>INDIRECT(ADDRESS(ROW(),COLUMN()))=TRUNC(INDIRECT(ADDRESS(ROW(),COLUMN())))</formula>
    </cfRule>
  </conditionalFormatting>
  <conditionalFormatting sqref="AO57:AT57">
    <cfRule type="expression" dxfId="2959" priority="120">
      <formula>INDIRECT(ADDRESS(ROW(),COLUMN()))=TRUNC(INDIRECT(ADDRESS(ROW(),COLUMN())))</formula>
    </cfRule>
  </conditionalFormatting>
  <conditionalFormatting sqref="AO56:AT56">
    <cfRule type="expression" dxfId="2958" priority="119">
      <formula>INDIRECT(ADDRESS(ROW(),COLUMN()))=TRUNC(INDIRECT(ADDRESS(ROW(),COLUMN())))</formula>
    </cfRule>
  </conditionalFormatting>
  <conditionalFormatting sqref="AU57">
    <cfRule type="expression" dxfId="2957" priority="118">
      <formula>INDIRECT(ADDRESS(ROW(),COLUMN()))=TRUNC(INDIRECT(ADDRESS(ROW(),COLUMN())))</formula>
    </cfRule>
  </conditionalFormatting>
  <conditionalFormatting sqref="AU56">
    <cfRule type="expression" dxfId="2956" priority="117">
      <formula>INDIRECT(ADDRESS(ROW(),COLUMN()))=TRUNC(INDIRECT(ADDRESS(ROW(),COLUMN())))</formula>
    </cfRule>
  </conditionalFormatting>
  <conditionalFormatting sqref="AV57:AW57">
    <cfRule type="expression" dxfId="2955" priority="116">
      <formula>INDIRECT(ADDRESS(ROW(),COLUMN()))=TRUNC(INDIRECT(ADDRESS(ROW(),COLUMN())))</formula>
    </cfRule>
  </conditionalFormatting>
  <conditionalFormatting sqref="AV56:AW56">
    <cfRule type="expression" dxfId="2954" priority="115">
      <formula>INDIRECT(ADDRESS(ROW(),COLUMN()))=TRUNC(INDIRECT(ADDRESS(ROW(),COLUMN())))</formula>
    </cfRule>
  </conditionalFormatting>
  <conditionalFormatting sqref="AX56:BA57">
    <cfRule type="expression" dxfId="2953" priority="114">
      <formula>INDIRECT(ADDRESS(ROW(),COLUMN()))=TRUNC(INDIRECT(ADDRESS(ROW(),COLUMN())))</formula>
    </cfRule>
  </conditionalFormatting>
  <conditionalFormatting sqref="S60">
    <cfRule type="expression" dxfId="2952" priority="113">
      <formula>INDIRECT(ADDRESS(ROW(),COLUMN()))=TRUNC(INDIRECT(ADDRESS(ROW(),COLUMN())))</formula>
    </cfRule>
  </conditionalFormatting>
  <conditionalFormatting sqref="S59">
    <cfRule type="expression" dxfId="2951" priority="112">
      <formula>INDIRECT(ADDRESS(ROW(),COLUMN()))=TRUNC(INDIRECT(ADDRESS(ROW(),COLUMN())))</formula>
    </cfRule>
  </conditionalFormatting>
  <conditionalFormatting sqref="T60:Y60">
    <cfRule type="expression" dxfId="2950" priority="111">
      <formula>INDIRECT(ADDRESS(ROW(),COLUMN()))=TRUNC(INDIRECT(ADDRESS(ROW(),COLUMN())))</formula>
    </cfRule>
  </conditionalFormatting>
  <conditionalFormatting sqref="T59:Y59">
    <cfRule type="expression" dxfId="2949" priority="110">
      <formula>INDIRECT(ADDRESS(ROW(),COLUMN()))=TRUNC(INDIRECT(ADDRESS(ROW(),COLUMN())))</formula>
    </cfRule>
  </conditionalFormatting>
  <conditionalFormatting sqref="Z60">
    <cfRule type="expression" dxfId="2948" priority="109">
      <formula>INDIRECT(ADDRESS(ROW(),COLUMN()))=TRUNC(INDIRECT(ADDRESS(ROW(),COLUMN())))</formula>
    </cfRule>
  </conditionalFormatting>
  <conditionalFormatting sqref="Z59">
    <cfRule type="expression" dxfId="2947" priority="108">
      <formula>INDIRECT(ADDRESS(ROW(),COLUMN()))=TRUNC(INDIRECT(ADDRESS(ROW(),COLUMN())))</formula>
    </cfRule>
  </conditionalFormatting>
  <conditionalFormatting sqref="AA60:AF60">
    <cfRule type="expression" dxfId="2946" priority="107">
      <formula>INDIRECT(ADDRESS(ROW(),COLUMN()))=TRUNC(INDIRECT(ADDRESS(ROW(),COLUMN())))</formula>
    </cfRule>
  </conditionalFormatting>
  <conditionalFormatting sqref="AA59:AF59">
    <cfRule type="expression" dxfId="2945" priority="106">
      <formula>INDIRECT(ADDRESS(ROW(),COLUMN()))=TRUNC(INDIRECT(ADDRESS(ROW(),COLUMN())))</formula>
    </cfRule>
  </conditionalFormatting>
  <conditionalFormatting sqref="AG60">
    <cfRule type="expression" dxfId="2944" priority="105">
      <formula>INDIRECT(ADDRESS(ROW(),COLUMN()))=TRUNC(INDIRECT(ADDRESS(ROW(),COLUMN())))</formula>
    </cfRule>
  </conditionalFormatting>
  <conditionalFormatting sqref="AG59">
    <cfRule type="expression" dxfId="2943" priority="104">
      <formula>INDIRECT(ADDRESS(ROW(),COLUMN()))=TRUNC(INDIRECT(ADDRESS(ROW(),COLUMN())))</formula>
    </cfRule>
  </conditionalFormatting>
  <conditionalFormatting sqref="AH60:AM60">
    <cfRule type="expression" dxfId="2942" priority="103">
      <formula>INDIRECT(ADDRESS(ROW(),COLUMN()))=TRUNC(INDIRECT(ADDRESS(ROW(),COLUMN())))</formula>
    </cfRule>
  </conditionalFormatting>
  <conditionalFormatting sqref="AH59:AM59">
    <cfRule type="expression" dxfId="2941" priority="102">
      <formula>INDIRECT(ADDRESS(ROW(),COLUMN()))=TRUNC(INDIRECT(ADDRESS(ROW(),COLUMN())))</formula>
    </cfRule>
  </conditionalFormatting>
  <conditionalFormatting sqref="AN60">
    <cfRule type="expression" dxfId="2940" priority="101">
      <formula>INDIRECT(ADDRESS(ROW(),COLUMN()))=TRUNC(INDIRECT(ADDRESS(ROW(),COLUMN())))</formula>
    </cfRule>
  </conditionalFormatting>
  <conditionalFormatting sqref="AN59">
    <cfRule type="expression" dxfId="2939" priority="100">
      <formula>INDIRECT(ADDRESS(ROW(),COLUMN()))=TRUNC(INDIRECT(ADDRESS(ROW(),COLUMN())))</formula>
    </cfRule>
  </conditionalFormatting>
  <conditionalFormatting sqref="AO60:AT60">
    <cfRule type="expression" dxfId="2938" priority="99">
      <formula>INDIRECT(ADDRESS(ROW(),COLUMN()))=TRUNC(INDIRECT(ADDRESS(ROW(),COLUMN())))</formula>
    </cfRule>
  </conditionalFormatting>
  <conditionalFormatting sqref="AO59:AT59">
    <cfRule type="expression" dxfId="2937" priority="98">
      <formula>INDIRECT(ADDRESS(ROW(),COLUMN()))=TRUNC(INDIRECT(ADDRESS(ROW(),COLUMN())))</formula>
    </cfRule>
  </conditionalFormatting>
  <conditionalFormatting sqref="AU60">
    <cfRule type="expression" dxfId="2936" priority="97">
      <formula>INDIRECT(ADDRESS(ROW(),COLUMN()))=TRUNC(INDIRECT(ADDRESS(ROW(),COLUMN())))</formula>
    </cfRule>
  </conditionalFormatting>
  <conditionalFormatting sqref="AU59">
    <cfRule type="expression" dxfId="2935" priority="96">
      <formula>INDIRECT(ADDRESS(ROW(),COLUMN()))=TRUNC(INDIRECT(ADDRESS(ROW(),COLUMN())))</formula>
    </cfRule>
  </conditionalFormatting>
  <conditionalFormatting sqref="AV60:AW60">
    <cfRule type="expression" dxfId="2934" priority="95">
      <formula>INDIRECT(ADDRESS(ROW(),COLUMN()))=TRUNC(INDIRECT(ADDRESS(ROW(),COLUMN())))</formula>
    </cfRule>
  </conditionalFormatting>
  <conditionalFormatting sqref="AV59:AW59">
    <cfRule type="expression" dxfId="2933" priority="94">
      <formula>INDIRECT(ADDRESS(ROW(),COLUMN()))=TRUNC(INDIRECT(ADDRESS(ROW(),COLUMN())))</formula>
    </cfRule>
  </conditionalFormatting>
  <conditionalFormatting sqref="AX59:BA60">
    <cfRule type="expression" dxfId="2932" priority="93">
      <formula>INDIRECT(ADDRESS(ROW(),COLUMN()))=TRUNC(INDIRECT(ADDRESS(ROW(),COLUMN())))</formula>
    </cfRule>
  </conditionalFormatting>
  <conditionalFormatting sqref="BC14:BD14">
    <cfRule type="expression" dxfId="2931" priority="91">
      <formula>INDIRECT(ADDRESS(ROW(),COLUMN()))=TRUNC(INDIRECT(ADDRESS(ROW(),COLUMN())))</formula>
    </cfRule>
  </conditionalFormatting>
  <conditionalFormatting sqref="Z24">
    <cfRule type="expression" dxfId="2930" priority="88">
      <formula>INDIRECT(ADDRESS(ROW(),COLUMN()))=TRUNC(INDIRECT(ADDRESS(ROW(),COLUMN())))</formula>
    </cfRule>
  </conditionalFormatting>
  <conditionalFormatting sqref="AA24:AF24">
    <cfRule type="expression" dxfId="2929" priority="87">
      <formula>INDIRECT(ADDRESS(ROW(),COLUMN()))=TRUNC(INDIRECT(ADDRESS(ROW(),COLUMN())))</formula>
    </cfRule>
  </conditionalFormatting>
  <conditionalFormatting sqref="AG24">
    <cfRule type="expression" dxfId="2928" priority="86">
      <formula>INDIRECT(ADDRESS(ROW(),COLUMN()))=TRUNC(INDIRECT(ADDRESS(ROW(),COLUMN())))</formula>
    </cfRule>
  </conditionalFormatting>
  <conditionalFormatting sqref="AH24:AM24">
    <cfRule type="expression" dxfId="2927" priority="85">
      <formula>INDIRECT(ADDRESS(ROW(),COLUMN()))=TRUNC(INDIRECT(ADDRESS(ROW(),COLUMN())))</formula>
    </cfRule>
  </conditionalFormatting>
  <conditionalFormatting sqref="AN24">
    <cfRule type="expression" dxfId="2926" priority="84">
      <formula>INDIRECT(ADDRESS(ROW(),COLUMN()))=TRUNC(INDIRECT(ADDRESS(ROW(),COLUMN())))</formula>
    </cfRule>
  </conditionalFormatting>
  <conditionalFormatting sqref="AO24:AT24">
    <cfRule type="expression" dxfId="2925" priority="83">
      <formula>INDIRECT(ADDRESS(ROW(),COLUMN()))=TRUNC(INDIRECT(ADDRESS(ROW(),COLUMN())))</formula>
    </cfRule>
  </conditionalFormatting>
  <conditionalFormatting sqref="AU24">
    <cfRule type="expression" dxfId="2924" priority="82">
      <formula>INDIRECT(ADDRESS(ROW(),COLUMN()))=TRUNC(INDIRECT(ADDRESS(ROW(),COLUMN())))</formula>
    </cfRule>
  </conditionalFormatting>
  <conditionalFormatting sqref="AV24:AW24">
    <cfRule type="expression" dxfId="2923" priority="81">
      <formula>INDIRECT(ADDRESS(ROW(),COLUMN()))=TRUNC(INDIRECT(ADDRESS(ROW(),COLUMN())))</formula>
    </cfRule>
  </conditionalFormatting>
  <conditionalFormatting sqref="S27">
    <cfRule type="expression" dxfId="2922" priority="80">
      <formula>INDIRECT(ADDRESS(ROW(),COLUMN()))=TRUNC(INDIRECT(ADDRESS(ROW(),COLUMN())))</formula>
    </cfRule>
  </conditionalFormatting>
  <conditionalFormatting sqref="T27:Y27">
    <cfRule type="expression" dxfId="2921" priority="79">
      <formula>INDIRECT(ADDRESS(ROW(),COLUMN()))=TRUNC(INDIRECT(ADDRESS(ROW(),COLUMN())))</formula>
    </cfRule>
  </conditionalFormatting>
  <conditionalFormatting sqref="Z27">
    <cfRule type="expression" dxfId="2920" priority="78">
      <formula>INDIRECT(ADDRESS(ROW(),COLUMN()))=TRUNC(INDIRECT(ADDRESS(ROW(),COLUMN())))</formula>
    </cfRule>
  </conditionalFormatting>
  <conditionalFormatting sqref="AA27:AF27">
    <cfRule type="expression" dxfId="2919" priority="77">
      <formula>INDIRECT(ADDRESS(ROW(),COLUMN()))=TRUNC(INDIRECT(ADDRESS(ROW(),COLUMN())))</formula>
    </cfRule>
  </conditionalFormatting>
  <conditionalFormatting sqref="AG27">
    <cfRule type="expression" dxfId="2918" priority="76">
      <formula>INDIRECT(ADDRESS(ROW(),COLUMN()))=TRUNC(INDIRECT(ADDRESS(ROW(),COLUMN())))</formula>
    </cfRule>
  </conditionalFormatting>
  <conditionalFormatting sqref="AH27:AM27">
    <cfRule type="expression" dxfId="2917" priority="75">
      <formula>INDIRECT(ADDRESS(ROW(),COLUMN()))=TRUNC(INDIRECT(ADDRESS(ROW(),COLUMN())))</formula>
    </cfRule>
  </conditionalFormatting>
  <conditionalFormatting sqref="AN27">
    <cfRule type="expression" dxfId="2916" priority="74">
      <formula>INDIRECT(ADDRESS(ROW(),COLUMN()))=TRUNC(INDIRECT(ADDRESS(ROW(),COLUMN())))</formula>
    </cfRule>
  </conditionalFormatting>
  <conditionalFormatting sqref="AO27:AT27">
    <cfRule type="expression" dxfId="2915" priority="73">
      <formula>INDIRECT(ADDRESS(ROW(),COLUMN()))=TRUNC(INDIRECT(ADDRESS(ROW(),COLUMN())))</formula>
    </cfRule>
  </conditionalFormatting>
  <conditionalFormatting sqref="AU27">
    <cfRule type="expression" dxfId="2914" priority="72">
      <formula>INDIRECT(ADDRESS(ROW(),COLUMN()))=TRUNC(INDIRECT(ADDRESS(ROW(),COLUMN())))</formula>
    </cfRule>
  </conditionalFormatting>
  <conditionalFormatting sqref="AV27:AW27">
    <cfRule type="expression" dxfId="2913" priority="71">
      <formula>INDIRECT(ADDRESS(ROW(),COLUMN()))=TRUNC(INDIRECT(ADDRESS(ROW(),COLUMN())))</formula>
    </cfRule>
  </conditionalFormatting>
  <conditionalFormatting sqref="S30">
    <cfRule type="expression" dxfId="2912" priority="70">
      <formula>INDIRECT(ADDRESS(ROW(),COLUMN()))=TRUNC(INDIRECT(ADDRESS(ROW(),COLUMN())))</formula>
    </cfRule>
  </conditionalFormatting>
  <conditionalFormatting sqref="T30:Y30">
    <cfRule type="expression" dxfId="2911" priority="69">
      <formula>INDIRECT(ADDRESS(ROW(),COLUMN()))=TRUNC(INDIRECT(ADDRESS(ROW(),COLUMN())))</formula>
    </cfRule>
  </conditionalFormatting>
  <conditionalFormatting sqref="Z30">
    <cfRule type="expression" dxfId="2910" priority="68">
      <formula>INDIRECT(ADDRESS(ROW(),COLUMN()))=TRUNC(INDIRECT(ADDRESS(ROW(),COLUMN())))</formula>
    </cfRule>
  </conditionalFormatting>
  <conditionalFormatting sqref="AA30:AF30">
    <cfRule type="expression" dxfId="2909" priority="67">
      <formula>INDIRECT(ADDRESS(ROW(),COLUMN()))=TRUNC(INDIRECT(ADDRESS(ROW(),COLUMN())))</formula>
    </cfRule>
  </conditionalFormatting>
  <conditionalFormatting sqref="AG30">
    <cfRule type="expression" dxfId="2908" priority="66">
      <formula>INDIRECT(ADDRESS(ROW(),COLUMN()))=TRUNC(INDIRECT(ADDRESS(ROW(),COLUMN())))</formula>
    </cfRule>
  </conditionalFormatting>
  <conditionalFormatting sqref="AH30:AM30">
    <cfRule type="expression" dxfId="2907" priority="65">
      <formula>INDIRECT(ADDRESS(ROW(),COLUMN()))=TRUNC(INDIRECT(ADDRESS(ROW(),COLUMN())))</formula>
    </cfRule>
  </conditionalFormatting>
  <conditionalFormatting sqref="AN30">
    <cfRule type="expression" dxfId="2906" priority="64">
      <formula>INDIRECT(ADDRESS(ROW(),COLUMN()))=TRUNC(INDIRECT(ADDRESS(ROW(),COLUMN())))</formula>
    </cfRule>
  </conditionalFormatting>
  <conditionalFormatting sqref="AO30:AT30">
    <cfRule type="expression" dxfId="2905" priority="63">
      <formula>INDIRECT(ADDRESS(ROW(),COLUMN()))=TRUNC(INDIRECT(ADDRESS(ROW(),COLUMN())))</formula>
    </cfRule>
  </conditionalFormatting>
  <conditionalFormatting sqref="AU30">
    <cfRule type="expression" dxfId="2904" priority="62">
      <formula>INDIRECT(ADDRESS(ROW(),COLUMN()))=TRUNC(INDIRECT(ADDRESS(ROW(),COLUMN())))</formula>
    </cfRule>
  </conditionalFormatting>
  <conditionalFormatting sqref="AV30:AW30">
    <cfRule type="expression" dxfId="2903" priority="61">
      <formula>INDIRECT(ADDRESS(ROW(),COLUMN()))=TRUNC(INDIRECT(ADDRESS(ROW(),COLUMN())))</formula>
    </cfRule>
  </conditionalFormatting>
  <conditionalFormatting sqref="S33">
    <cfRule type="expression" dxfId="2902" priority="60">
      <formula>INDIRECT(ADDRESS(ROW(),COLUMN()))=TRUNC(INDIRECT(ADDRESS(ROW(),COLUMN())))</formula>
    </cfRule>
  </conditionalFormatting>
  <conditionalFormatting sqref="T33:Y33">
    <cfRule type="expression" dxfId="2901" priority="59">
      <formula>INDIRECT(ADDRESS(ROW(),COLUMN()))=TRUNC(INDIRECT(ADDRESS(ROW(),COLUMN())))</formula>
    </cfRule>
  </conditionalFormatting>
  <conditionalFormatting sqref="Z33">
    <cfRule type="expression" dxfId="2900" priority="58">
      <formula>INDIRECT(ADDRESS(ROW(),COLUMN()))=TRUNC(INDIRECT(ADDRESS(ROW(),COLUMN())))</formula>
    </cfRule>
  </conditionalFormatting>
  <conditionalFormatting sqref="AA33:AF33">
    <cfRule type="expression" dxfId="2899" priority="57">
      <formula>INDIRECT(ADDRESS(ROW(),COLUMN()))=TRUNC(INDIRECT(ADDRESS(ROW(),COLUMN())))</formula>
    </cfRule>
  </conditionalFormatting>
  <conditionalFormatting sqref="AG33">
    <cfRule type="expression" dxfId="2898" priority="56">
      <formula>INDIRECT(ADDRESS(ROW(),COLUMN()))=TRUNC(INDIRECT(ADDRESS(ROW(),COLUMN())))</formula>
    </cfRule>
  </conditionalFormatting>
  <conditionalFormatting sqref="AH33:AM33">
    <cfRule type="expression" dxfId="2897" priority="55">
      <formula>INDIRECT(ADDRESS(ROW(),COLUMN()))=TRUNC(INDIRECT(ADDRESS(ROW(),COLUMN())))</formula>
    </cfRule>
  </conditionalFormatting>
  <conditionalFormatting sqref="AN33">
    <cfRule type="expression" dxfId="2896" priority="54">
      <formula>INDIRECT(ADDRESS(ROW(),COLUMN()))=TRUNC(INDIRECT(ADDRESS(ROW(),COLUMN())))</formula>
    </cfRule>
  </conditionalFormatting>
  <conditionalFormatting sqref="AO33:AT33">
    <cfRule type="expression" dxfId="2895" priority="53">
      <formula>INDIRECT(ADDRESS(ROW(),COLUMN()))=TRUNC(INDIRECT(ADDRESS(ROW(),COLUMN())))</formula>
    </cfRule>
  </conditionalFormatting>
  <conditionalFormatting sqref="AU33">
    <cfRule type="expression" dxfId="2894" priority="52">
      <formula>INDIRECT(ADDRESS(ROW(),COLUMN()))=TRUNC(INDIRECT(ADDRESS(ROW(),COLUMN())))</formula>
    </cfRule>
  </conditionalFormatting>
  <conditionalFormatting sqref="AV33:AW33">
    <cfRule type="expression" dxfId="2893" priority="51">
      <formula>INDIRECT(ADDRESS(ROW(),COLUMN()))=TRUNC(INDIRECT(ADDRESS(ROW(),COLUMN())))</formula>
    </cfRule>
  </conditionalFormatting>
  <conditionalFormatting sqref="S36">
    <cfRule type="expression" dxfId="2892" priority="50">
      <formula>INDIRECT(ADDRESS(ROW(),COLUMN()))=TRUNC(INDIRECT(ADDRESS(ROW(),COLUMN())))</formula>
    </cfRule>
  </conditionalFormatting>
  <conditionalFormatting sqref="T36:Y36">
    <cfRule type="expression" dxfId="2891" priority="49">
      <formula>INDIRECT(ADDRESS(ROW(),COLUMN()))=TRUNC(INDIRECT(ADDRESS(ROW(),COLUMN())))</formula>
    </cfRule>
  </conditionalFormatting>
  <conditionalFormatting sqref="Z36">
    <cfRule type="expression" dxfId="2890" priority="48">
      <formula>INDIRECT(ADDRESS(ROW(),COLUMN()))=TRUNC(INDIRECT(ADDRESS(ROW(),COLUMN())))</formula>
    </cfRule>
  </conditionalFormatting>
  <conditionalFormatting sqref="AA36:AF36">
    <cfRule type="expression" dxfId="2889" priority="47">
      <formula>INDIRECT(ADDRESS(ROW(),COLUMN()))=TRUNC(INDIRECT(ADDRESS(ROW(),COLUMN())))</formula>
    </cfRule>
  </conditionalFormatting>
  <conditionalFormatting sqref="AG36">
    <cfRule type="expression" dxfId="2888" priority="46">
      <formula>INDIRECT(ADDRESS(ROW(),COLUMN()))=TRUNC(INDIRECT(ADDRESS(ROW(),COLUMN())))</formula>
    </cfRule>
  </conditionalFormatting>
  <conditionalFormatting sqref="AH36:AM36">
    <cfRule type="expression" dxfId="2887" priority="45">
      <formula>INDIRECT(ADDRESS(ROW(),COLUMN()))=TRUNC(INDIRECT(ADDRESS(ROW(),COLUMN())))</formula>
    </cfRule>
  </conditionalFormatting>
  <conditionalFormatting sqref="AN36">
    <cfRule type="expression" dxfId="2886" priority="44">
      <formula>INDIRECT(ADDRESS(ROW(),COLUMN()))=TRUNC(INDIRECT(ADDRESS(ROW(),COLUMN())))</formula>
    </cfRule>
  </conditionalFormatting>
  <conditionalFormatting sqref="AO36:AT36">
    <cfRule type="expression" dxfId="2885" priority="43">
      <formula>INDIRECT(ADDRESS(ROW(),COLUMN()))=TRUNC(INDIRECT(ADDRESS(ROW(),COLUMN())))</formula>
    </cfRule>
  </conditionalFormatting>
  <conditionalFormatting sqref="AU36">
    <cfRule type="expression" dxfId="2884" priority="42">
      <formula>INDIRECT(ADDRESS(ROW(),COLUMN()))=TRUNC(INDIRECT(ADDRESS(ROW(),COLUMN())))</formula>
    </cfRule>
  </conditionalFormatting>
  <conditionalFormatting sqref="AV36:AW36">
    <cfRule type="expression" dxfId="2883" priority="41">
      <formula>INDIRECT(ADDRESS(ROW(),COLUMN()))=TRUNC(INDIRECT(ADDRESS(ROW(),COLUMN())))</formula>
    </cfRule>
  </conditionalFormatting>
  <conditionalFormatting sqref="S39">
    <cfRule type="expression" dxfId="2882" priority="40">
      <formula>INDIRECT(ADDRESS(ROW(),COLUMN()))=TRUNC(INDIRECT(ADDRESS(ROW(),COLUMN())))</formula>
    </cfRule>
  </conditionalFormatting>
  <conditionalFormatting sqref="T39:Y39">
    <cfRule type="expression" dxfId="2881" priority="39">
      <formula>INDIRECT(ADDRESS(ROW(),COLUMN()))=TRUNC(INDIRECT(ADDRESS(ROW(),COLUMN())))</formula>
    </cfRule>
  </conditionalFormatting>
  <conditionalFormatting sqref="Z39">
    <cfRule type="expression" dxfId="2880" priority="38">
      <formula>INDIRECT(ADDRESS(ROW(),COLUMN()))=TRUNC(INDIRECT(ADDRESS(ROW(),COLUMN())))</formula>
    </cfRule>
  </conditionalFormatting>
  <conditionalFormatting sqref="AA39:AF39">
    <cfRule type="expression" dxfId="2879" priority="37">
      <formula>INDIRECT(ADDRESS(ROW(),COLUMN()))=TRUNC(INDIRECT(ADDRESS(ROW(),COLUMN())))</formula>
    </cfRule>
  </conditionalFormatting>
  <conditionalFormatting sqref="AG39">
    <cfRule type="expression" dxfId="2878" priority="36">
      <formula>INDIRECT(ADDRESS(ROW(),COLUMN()))=TRUNC(INDIRECT(ADDRESS(ROW(),COLUMN())))</formula>
    </cfRule>
  </conditionalFormatting>
  <conditionalFormatting sqref="AH39:AM39">
    <cfRule type="expression" dxfId="2877" priority="35">
      <formula>INDIRECT(ADDRESS(ROW(),COLUMN()))=TRUNC(INDIRECT(ADDRESS(ROW(),COLUMN())))</formula>
    </cfRule>
  </conditionalFormatting>
  <conditionalFormatting sqref="AN39">
    <cfRule type="expression" dxfId="2876" priority="34">
      <formula>INDIRECT(ADDRESS(ROW(),COLUMN()))=TRUNC(INDIRECT(ADDRESS(ROW(),COLUMN())))</formula>
    </cfRule>
  </conditionalFormatting>
  <conditionalFormatting sqref="AO39:AT39">
    <cfRule type="expression" dxfId="2875" priority="33">
      <formula>INDIRECT(ADDRESS(ROW(),COLUMN()))=TRUNC(INDIRECT(ADDRESS(ROW(),COLUMN())))</formula>
    </cfRule>
  </conditionalFormatting>
  <conditionalFormatting sqref="AU39">
    <cfRule type="expression" dxfId="2874" priority="32">
      <formula>INDIRECT(ADDRESS(ROW(),COLUMN()))=TRUNC(INDIRECT(ADDRESS(ROW(),COLUMN())))</formula>
    </cfRule>
  </conditionalFormatting>
  <conditionalFormatting sqref="AV39:AW39">
    <cfRule type="expression" dxfId="2873" priority="31">
      <formula>INDIRECT(ADDRESS(ROW(),COLUMN()))=TRUNC(INDIRECT(ADDRESS(ROW(),COLUMN())))</formula>
    </cfRule>
  </conditionalFormatting>
  <conditionalFormatting sqref="S42">
    <cfRule type="expression" dxfId="2872" priority="30">
      <formula>INDIRECT(ADDRESS(ROW(),COLUMN()))=TRUNC(INDIRECT(ADDRESS(ROW(),COLUMN())))</formula>
    </cfRule>
  </conditionalFormatting>
  <conditionalFormatting sqref="T42:Y42">
    <cfRule type="expression" dxfId="2871" priority="29">
      <formula>INDIRECT(ADDRESS(ROW(),COLUMN()))=TRUNC(INDIRECT(ADDRESS(ROW(),COLUMN())))</formula>
    </cfRule>
  </conditionalFormatting>
  <conditionalFormatting sqref="Z42">
    <cfRule type="expression" dxfId="2870" priority="28">
      <formula>INDIRECT(ADDRESS(ROW(),COLUMN()))=TRUNC(INDIRECT(ADDRESS(ROW(),COLUMN())))</formula>
    </cfRule>
  </conditionalFormatting>
  <conditionalFormatting sqref="AA42:AF42">
    <cfRule type="expression" dxfId="2869" priority="27">
      <formula>INDIRECT(ADDRESS(ROW(),COLUMN()))=TRUNC(INDIRECT(ADDRESS(ROW(),COLUMN())))</formula>
    </cfRule>
  </conditionalFormatting>
  <conditionalFormatting sqref="AG42">
    <cfRule type="expression" dxfId="2868" priority="26">
      <formula>INDIRECT(ADDRESS(ROW(),COLUMN()))=TRUNC(INDIRECT(ADDRESS(ROW(),COLUMN())))</formula>
    </cfRule>
  </conditionalFormatting>
  <conditionalFormatting sqref="AH42:AM42">
    <cfRule type="expression" dxfId="2867" priority="25">
      <formula>INDIRECT(ADDRESS(ROW(),COLUMN()))=TRUNC(INDIRECT(ADDRESS(ROW(),COLUMN())))</formula>
    </cfRule>
  </conditionalFormatting>
  <conditionalFormatting sqref="AN42">
    <cfRule type="expression" dxfId="2866" priority="24">
      <formula>INDIRECT(ADDRESS(ROW(),COLUMN()))=TRUNC(INDIRECT(ADDRESS(ROW(),COLUMN())))</formula>
    </cfRule>
  </conditionalFormatting>
  <conditionalFormatting sqref="AO42:AT42">
    <cfRule type="expression" dxfId="2865" priority="23">
      <formula>INDIRECT(ADDRESS(ROW(),COLUMN()))=TRUNC(INDIRECT(ADDRESS(ROW(),COLUMN())))</formula>
    </cfRule>
  </conditionalFormatting>
  <conditionalFormatting sqref="AU42">
    <cfRule type="expression" dxfId="2864" priority="22">
      <formula>INDIRECT(ADDRESS(ROW(),COLUMN()))=TRUNC(INDIRECT(ADDRESS(ROW(),COLUMN())))</formula>
    </cfRule>
  </conditionalFormatting>
  <conditionalFormatting sqref="AV42:AW42">
    <cfRule type="expression" dxfId="2863" priority="21">
      <formula>INDIRECT(ADDRESS(ROW(),COLUMN()))=TRUNC(INDIRECT(ADDRESS(ROW(),COLUMN())))</formula>
    </cfRule>
  </conditionalFormatting>
  <conditionalFormatting sqref="S45">
    <cfRule type="expression" dxfId="2862" priority="20">
      <formula>INDIRECT(ADDRESS(ROW(),COLUMN()))=TRUNC(INDIRECT(ADDRESS(ROW(),COLUMN())))</formula>
    </cfRule>
  </conditionalFormatting>
  <conditionalFormatting sqref="T45:Y45">
    <cfRule type="expression" dxfId="2861" priority="19">
      <formula>INDIRECT(ADDRESS(ROW(),COLUMN()))=TRUNC(INDIRECT(ADDRESS(ROW(),COLUMN())))</formula>
    </cfRule>
  </conditionalFormatting>
  <conditionalFormatting sqref="Z45">
    <cfRule type="expression" dxfId="2860" priority="18">
      <formula>INDIRECT(ADDRESS(ROW(),COLUMN()))=TRUNC(INDIRECT(ADDRESS(ROW(),COLUMN())))</formula>
    </cfRule>
  </conditionalFormatting>
  <conditionalFormatting sqref="AA45:AF45">
    <cfRule type="expression" dxfId="2859" priority="17">
      <formula>INDIRECT(ADDRESS(ROW(),COLUMN()))=TRUNC(INDIRECT(ADDRESS(ROW(),COLUMN())))</formula>
    </cfRule>
  </conditionalFormatting>
  <conditionalFormatting sqref="AG45">
    <cfRule type="expression" dxfId="2858" priority="16">
      <formula>INDIRECT(ADDRESS(ROW(),COLUMN()))=TRUNC(INDIRECT(ADDRESS(ROW(),COLUMN())))</formula>
    </cfRule>
  </conditionalFormatting>
  <conditionalFormatting sqref="AH45:AM45">
    <cfRule type="expression" dxfId="2857" priority="15">
      <formula>INDIRECT(ADDRESS(ROW(),COLUMN()))=TRUNC(INDIRECT(ADDRESS(ROW(),COLUMN())))</formula>
    </cfRule>
  </conditionalFormatting>
  <conditionalFormatting sqref="AN45">
    <cfRule type="expression" dxfId="2856" priority="14">
      <formula>INDIRECT(ADDRESS(ROW(),COLUMN()))=TRUNC(INDIRECT(ADDRESS(ROW(),COLUMN())))</formula>
    </cfRule>
  </conditionalFormatting>
  <conditionalFormatting sqref="AO45:AT45">
    <cfRule type="expression" dxfId="2855" priority="13">
      <formula>INDIRECT(ADDRESS(ROW(),COLUMN()))=TRUNC(INDIRECT(ADDRESS(ROW(),COLUMN())))</formula>
    </cfRule>
  </conditionalFormatting>
  <conditionalFormatting sqref="AU45">
    <cfRule type="expression" dxfId="2854" priority="12">
      <formula>INDIRECT(ADDRESS(ROW(),COLUMN()))=TRUNC(INDIRECT(ADDRESS(ROW(),COLUMN())))</formula>
    </cfRule>
  </conditionalFormatting>
  <conditionalFormatting sqref="AV45:AW45">
    <cfRule type="expression" dxfId="2853" priority="11">
      <formula>INDIRECT(ADDRESS(ROW(),COLUMN()))=TRUNC(INDIRECT(ADDRESS(ROW(),COLUMN())))</formula>
    </cfRule>
  </conditionalFormatting>
  <conditionalFormatting sqref="S48">
    <cfRule type="expression" dxfId="2852" priority="10">
      <formula>INDIRECT(ADDRESS(ROW(),COLUMN()))=TRUNC(INDIRECT(ADDRESS(ROW(),COLUMN())))</formula>
    </cfRule>
  </conditionalFormatting>
  <conditionalFormatting sqref="T48:Y48">
    <cfRule type="expression" dxfId="2851" priority="9">
      <formula>INDIRECT(ADDRESS(ROW(),COLUMN()))=TRUNC(INDIRECT(ADDRESS(ROW(),COLUMN())))</formula>
    </cfRule>
  </conditionalFormatting>
  <conditionalFormatting sqref="Z48">
    <cfRule type="expression" dxfId="2850" priority="8">
      <formula>INDIRECT(ADDRESS(ROW(),COLUMN()))=TRUNC(INDIRECT(ADDRESS(ROW(),COLUMN())))</formula>
    </cfRule>
  </conditionalFormatting>
  <conditionalFormatting sqref="AA48:AF48">
    <cfRule type="expression" dxfId="2849" priority="7">
      <formula>INDIRECT(ADDRESS(ROW(),COLUMN()))=TRUNC(INDIRECT(ADDRESS(ROW(),COLUMN())))</formula>
    </cfRule>
  </conditionalFormatting>
  <conditionalFormatting sqref="AG48">
    <cfRule type="expression" dxfId="2848" priority="6">
      <formula>INDIRECT(ADDRESS(ROW(),COLUMN()))=TRUNC(INDIRECT(ADDRESS(ROW(),COLUMN())))</formula>
    </cfRule>
  </conditionalFormatting>
  <conditionalFormatting sqref="AH48:AM48">
    <cfRule type="expression" dxfId="2847" priority="5">
      <formula>INDIRECT(ADDRESS(ROW(),COLUMN()))=TRUNC(INDIRECT(ADDRESS(ROW(),COLUMN())))</formula>
    </cfRule>
  </conditionalFormatting>
  <conditionalFormatting sqref="AN48">
    <cfRule type="expression" dxfId="2846" priority="4">
      <formula>INDIRECT(ADDRESS(ROW(),COLUMN()))=TRUNC(INDIRECT(ADDRESS(ROW(),COLUMN())))</formula>
    </cfRule>
  </conditionalFormatting>
  <conditionalFormatting sqref="AO48:AT48">
    <cfRule type="expression" dxfId="2845" priority="3">
      <formula>INDIRECT(ADDRESS(ROW(),COLUMN()))=TRUNC(INDIRECT(ADDRESS(ROW(),COLUMN())))</formula>
    </cfRule>
  </conditionalFormatting>
  <conditionalFormatting sqref="AU48">
    <cfRule type="expression" dxfId="2844" priority="2">
      <formula>INDIRECT(ADDRESS(ROW(),COLUMN()))=TRUNC(INDIRECT(ADDRESS(ROW(),COLUMN())))</formula>
    </cfRule>
  </conditionalFormatting>
  <conditionalFormatting sqref="AV48:AW48">
    <cfRule type="expression" dxfId="2843" priority="1">
      <formula>INDIRECT(ADDRESS(ROW(),COLUMN()))=TRUNC(INDIRECT(ADDRESS(ROW(),COLUMN())))</formula>
    </cfRule>
  </conditionalFormatting>
  <dataValidations count="8">
    <dataValidation type="list" allowBlank="1" showDropDown="0" showInputMessage="1" showErrorMessage="1" sqref="AC3">
      <formula1>#REF!</formula1>
    </dataValidation>
    <dataValidation type="list" allowBlank="1" showDropDown="0" showInputMessage="1" showErrorMessage="1" sqref="BB3:BE3">
      <formula1>"４週,暦月"</formula1>
    </dataValidation>
    <dataValidation type="list" errorStyle="warning" allowBlank="1" showDropDown="0" showInputMessage="1" showErrorMessage="0" error="リストにない場合のみ、入力してください。" sqref="H22:K60">
      <formula1>INDIRECT(C22)</formula1>
    </dataValidation>
    <dataValidation type="list" allowBlank="1" showDropDown="0" showInputMessage="1" showErrorMessage="1" sqref="S25:AW25 S22:AW22 S28:AW28 S31:AW31 S34:AW34 S37:AW37 S40:AW40 S43:AW43 S46:AW46 S49:AW49 S52:AW52 S55:AW55 S58:AW58">
      <formula1>【記載例】シフト記号</formula1>
    </dataValidation>
    <dataValidation type="list" allowBlank="1" showDropDown="0" showInputMessage="1" showErrorMessage="1" sqref="BB4:BE4">
      <formula1>"予定,実績,予定・実績"</formula1>
    </dataValidation>
    <dataValidation type="list" allowBlank="1" showDropDown="0" showInputMessage="1" showErrorMessage="0" sqref="C22:E60">
      <formula1>職種</formula1>
    </dataValidation>
    <dataValidation type="list" allowBlank="1" showDropDown="0" showInputMessage="1" showErrorMessage="0" sqref="G22:G60">
      <formula1>"A, B, C, D"</formula1>
    </dataValidation>
    <dataValidation type="decimal" allowBlank="1" showDropDown="0" showInputMessage="1" showErrorMessage="1" error="入力可能範囲　32～40" sqref="AX6">
      <formula1>32</formula1>
      <formula2>40</formula2>
    </dataValidation>
  </dataValidations>
  <printOptions horizontalCentered="1"/>
  <pageMargins left="0.15748031496062992" right="0.15748031496062992" top="0.31496062992125984" bottom="0.35433070866141736" header="0.31496062992125984" footer="0.31496062992125984"/>
  <pageSetup paperSize="9" scale="42" fitToWidth="1" fitToHeight="0" orientation="landscape" usePrinterDefaults="1" r:id="rId1"/>
  <headerFooter>
    <oddFooter>&amp;R&amp;14&amp;P/&amp;N</oddFooter>
  </headerFooter>
  <drawing r:id="rId2"/>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(9)'!$C$4:$C$8</xm:f>
          </x14:formula1>
          <xm:sqref>AP1:BE1</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1:U40"/>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3.3984375" style="1997" bestFit="1" customWidth="1"/>
    <col min="5" max="5" width="15.59765625" style="1996" customWidth="1"/>
    <col min="6" max="6" width="3.3984375" style="1996" bestFit="1" customWidth="1"/>
    <col min="7" max="7" width="15.59765625" style="1996" customWidth="1"/>
    <col min="8" max="8" width="3.3984375" style="1996" bestFit="1" customWidth="1"/>
    <col min="9" max="9" width="15.59765625" style="1997" customWidth="1"/>
    <col min="10" max="10" width="3.3984375" style="1996" bestFit="1" customWidth="1"/>
    <col min="11" max="11" width="15.59765625" style="1996" customWidth="1"/>
    <col min="12" max="12" width="3.3984375" style="1996" customWidth="1"/>
    <col min="13" max="13" width="15.59765625" style="1996" customWidth="1"/>
    <col min="14" max="14" width="3.3984375" style="1996" customWidth="1"/>
    <col min="15" max="15" width="15.59765625" style="1996" customWidth="1"/>
    <col min="16" max="16" width="3.3984375" style="1996" customWidth="1"/>
    <col min="17" max="17" width="15.59765625" style="1996" customWidth="1"/>
    <col min="18" max="18" width="3.3984375" style="1996" customWidth="1"/>
    <col min="19" max="19" width="15.59765625" style="1996" customWidth="1"/>
    <col min="20" max="20" width="3.3984375" style="1996" customWidth="1"/>
    <col min="21" max="21" width="50.59765625" style="1996" customWidth="1"/>
    <col min="22" max="16384" width="9" style="1996"/>
  </cols>
  <sheetData>
    <row r="1" spans="2:21">
      <c r="B1" s="1998" t="s">
        <v>842</v>
      </c>
    </row>
    <row r="2" spans="2:21">
      <c r="B2" s="1999" t="s">
        <v>487</v>
      </c>
      <c r="E2" s="2476"/>
      <c r="I2" s="2473"/>
    </row>
    <row r="3" spans="2:21">
      <c r="B3" s="2473" t="s">
        <v>983</v>
      </c>
      <c r="E3" s="2476" t="s">
        <v>988</v>
      </c>
      <c r="I3" s="2473"/>
    </row>
    <row r="4" spans="2:21">
      <c r="B4" s="1999"/>
      <c r="E4" s="2008" t="s">
        <v>662</v>
      </c>
      <c r="F4" s="2008"/>
      <c r="G4" s="2008"/>
      <c r="H4" s="2008"/>
      <c r="I4" s="2008"/>
      <c r="J4" s="2008"/>
      <c r="K4" s="2008"/>
      <c r="M4" s="2008" t="s">
        <v>991</v>
      </c>
      <c r="N4" s="2008"/>
      <c r="O4" s="2008"/>
      <c r="P4" s="2008"/>
      <c r="Q4" s="2008"/>
      <c r="R4" s="2008"/>
      <c r="S4" s="2008"/>
      <c r="U4" s="2008" t="s">
        <v>876</v>
      </c>
    </row>
    <row r="5" spans="2:21">
      <c r="B5" s="1997" t="s">
        <v>504</v>
      </c>
      <c r="C5" s="1997" t="s">
        <v>779</v>
      </c>
      <c r="E5" s="1997" t="s">
        <v>36</v>
      </c>
      <c r="F5" s="1997"/>
      <c r="G5" s="1997" t="s">
        <v>530</v>
      </c>
      <c r="I5" s="1997" t="s">
        <v>875</v>
      </c>
      <c r="K5" s="1997" t="s">
        <v>662</v>
      </c>
      <c r="M5" s="1997" t="s">
        <v>88</v>
      </c>
      <c r="O5" s="1997" t="s">
        <v>989</v>
      </c>
      <c r="Q5" s="1997" t="s">
        <v>875</v>
      </c>
      <c r="S5" s="1997" t="s">
        <v>662</v>
      </c>
      <c r="U5" s="2008"/>
    </row>
    <row r="6" spans="2:21">
      <c r="B6" s="1997">
        <v>1</v>
      </c>
      <c r="C6" s="2002" t="s">
        <v>835</v>
      </c>
      <c r="D6" s="1997" t="s">
        <v>591</v>
      </c>
      <c r="E6" s="2009">
        <v>0.375</v>
      </c>
      <c r="F6" s="1997" t="s">
        <v>363</v>
      </c>
      <c r="G6" s="2009">
        <v>0.75</v>
      </c>
      <c r="H6" s="1996" t="s">
        <v>874</v>
      </c>
      <c r="I6" s="2009">
        <v>4.1666666666666664e-002</v>
      </c>
      <c r="J6" s="1996" t="s">
        <v>592</v>
      </c>
      <c r="K6" s="2008">
        <f t="shared" ref="K6:K25" si="0">(G6-E6-I6)*24</f>
        <v>8</v>
      </c>
      <c r="M6" s="2009">
        <v>0.39583333333333331</v>
      </c>
      <c r="N6" s="1997" t="s">
        <v>363</v>
      </c>
      <c r="O6" s="2009">
        <v>0.6875</v>
      </c>
      <c r="P6" s="1996" t="s">
        <v>874</v>
      </c>
      <c r="Q6" s="2009">
        <v>4.1666666666666664e-002</v>
      </c>
      <c r="R6" s="1996" t="s">
        <v>592</v>
      </c>
      <c r="S6" s="2008">
        <f t="shared" ref="S6:S25" si="1">(O6-M6-Q6)*24</f>
        <v>6</v>
      </c>
      <c r="U6" s="2014"/>
    </row>
    <row r="7" spans="2:21">
      <c r="B7" s="1997">
        <v>2</v>
      </c>
      <c r="C7" s="2002" t="s">
        <v>836</v>
      </c>
      <c r="D7" s="1997" t="s">
        <v>591</v>
      </c>
      <c r="E7" s="2009"/>
      <c r="F7" s="1997" t="s">
        <v>363</v>
      </c>
      <c r="G7" s="2009"/>
      <c r="H7" s="1996" t="s">
        <v>874</v>
      </c>
      <c r="I7" s="2009">
        <v>0</v>
      </c>
      <c r="J7" s="1996" t="s">
        <v>592</v>
      </c>
      <c r="K7" s="2008">
        <f t="shared" si="0"/>
        <v>0</v>
      </c>
      <c r="M7" s="2009"/>
      <c r="N7" s="1997" t="s">
        <v>363</v>
      </c>
      <c r="O7" s="2009"/>
      <c r="P7" s="1996" t="s">
        <v>874</v>
      </c>
      <c r="Q7" s="2009">
        <v>0</v>
      </c>
      <c r="R7" s="1996" t="s">
        <v>592</v>
      </c>
      <c r="S7" s="2008">
        <f t="shared" si="1"/>
        <v>0</v>
      </c>
      <c r="U7" s="2014"/>
    </row>
    <row r="8" spans="2:21">
      <c r="B8" s="1997">
        <v>3</v>
      </c>
      <c r="C8" s="2002" t="s">
        <v>838</v>
      </c>
      <c r="D8" s="1997" t="s">
        <v>591</v>
      </c>
      <c r="E8" s="2009"/>
      <c r="F8" s="1997" t="s">
        <v>363</v>
      </c>
      <c r="G8" s="2009"/>
      <c r="H8" s="1996" t="s">
        <v>874</v>
      </c>
      <c r="I8" s="2009">
        <v>0</v>
      </c>
      <c r="J8" s="1996" t="s">
        <v>592</v>
      </c>
      <c r="K8" s="2008">
        <f t="shared" si="0"/>
        <v>0</v>
      </c>
      <c r="M8" s="2009"/>
      <c r="N8" s="1997" t="s">
        <v>363</v>
      </c>
      <c r="O8" s="2009"/>
      <c r="P8" s="1996" t="s">
        <v>874</v>
      </c>
      <c r="Q8" s="2009">
        <v>0</v>
      </c>
      <c r="R8" s="1996" t="s">
        <v>592</v>
      </c>
      <c r="S8" s="2008">
        <f t="shared" si="1"/>
        <v>0</v>
      </c>
      <c r="U8" s="2014"/>
    </row>
    <row r="9" spans="2:21">
      <c r="B9" s="1997">
        <v>4</v>
      </c>
      <c r="C9" s="2002" t="s">
        <v>837</v>
      </c>
      <c r="D9" s="1997" t="s">
        <v>591</v>
      </c>
      <c r="E9" s="2009"/>
      <c r="F9" s="1997" t="s">
        <v>363</v>
      </c>
      <c r="G9" s="2009"/>
      <c r="H9" s="1996" t="s">
        <v>874</v>
      </c>
      <c r="I9" s="2009">
        <v>0</v>
      </c>
      <c r="J9" s="1996" t="s">
        <v>592</v>
      </c>
      <c r="K9" s="2008">
        <f t="shared" si="0"/>
        <v>0</v>
      </c>
      <c r="M9" s="2009"/>
      <c r="N9" s="1997" t="s">
        <v>363</v>
      </c>
      <c r="O9" s="2009"/>
      <c r="P9" s="1996" t="s">
        <v>874</v>
      </c>
      <c r="Q9" s="2009">
        <v>0</v>
      </c>
      <c r="R9" s="1996" t="s">
        <v>592</v>
      </c>
      <c r="S9" s="2008">
        <f t="shared" si="1"/>
        <v>0</v>
      </c>
      <c r="U9" s="2014"/>
    </row>
    <row r="10" spans="2:21">
      <c r="B10" s="1997">
        <v>5</v>
      </c>
      <c r="C10" s="2002" t="s">
        <v>390</v>
      </c>
      <c r="D10" s="1997" t="s">
        <v>591</v>
      </c>
      <c r="E10" s="2009"/>
      <c r="F10" s="1997" t="s">
        <v>363</v>
      </c>
      <c r="G10" s="2009"/>
      <c r="H10" s="1996" t="s">
        <v>874</v>
      </c>
      <c r="I10" s="2009">
        <v>0</v>
      </c>
      <c r="J10" s="1996" t="s">
        <v>592</v>
      </c>
      <c r="K10" s="2008">
        <f t="shared" si="0"/>
        <v>0</v>
      </c>
      <c r="M10" s="2009"/>
      <c r="N10" s="1997" t="s">
        <v>363</v>
      </c>
      <c r="O10" s="2009"/>
      <c r="P10" s="1996" t="s">
        <v>874</v>
      </c>
      <c r="Q10" s="2009">
        <v>0</v>
      </c>
      <c r="R10" s="1996" t="s">
        <v>592</v>
      </c>
      <c r="S10" s="2008">
        <f t="shared" si="1"/>
        <v>0</v>
      </c>
      <c r="U10" s="2014"/>
    </row>
    <row r="11" spans="2:21">
      <c r="B11" s="1997">
        <v>6</v>
      </c>
      <c r="C11" s="2002" t="s">
        <v>844</v>
      </c>
      <c r="D11" s="1997" t="s">
        <v>591</v>
      </c>
      <c r="E11" s="2009"/>
      <c r="F11" s="1997" t="s">
        <v>363</v>
      </c>
      <c r="G11" s="2009"/>
      <c r="H11" s="1996" t="s">
        <v>874</v>
      </c>
      <c r="I11" s="2009">
        <v>0</v>
      </c>
      <c r="J11" s="1996" t="s">
        <v>592</v>
      </c>
      <c r="K11" s="2008">
        <f t="shared" si="0"/>
        <v>0</v>
      </c>
      <c r="M11" s="2009"/>
      <c r="N11" s="1997" t="s">
        <v>363</v>
      </c>
      <c r="O11" s="2009"/>
      <c r="P11" s="1996" t="s">
        <v>874</v>
      </c>
      <c r="Q11" s="2009">
        <v>0</v>
      </c>
      <c r="R11" s="1996" t="s">
        <v>592</v>
      </c>
      <c r="S11" s="2008">
        <f t="shared" si="1"/>
        <v>0</v>
      </c>
      <c r="U11" s="2014"/>
    </row>
    <row r="12" spans="2:21">
      <c r="B12" s="1997">
        <v>7</v>
      </c>
      <c r="C12" s="2002" t="s">
        <v>845</v>
      </c>
      <c r="D12" s="1997" t="s">
        <v>591</v>
      </c>
      <c r="E12" s="2009"/>
      <c r="F12" s="1997" t="s">
        <v>363</v>
      </c>
      <c r="G12" s="2009"/>
      <c r="H12" s="1996" t="s">
        <v>874</v>
      </c>
      <c r="I12" s="2009">
        <v>0</v>
      </c>
      <c r="J12" s="1996" t="s">
        <v>592</v>
      </c>
      <c r="K12" s="2008">
        <f t="shared" si="0"/>
        <v>0</v>
      </c>
      <c r="M12" s="2009"/>
      <c r="N12" s="1997" t="s">
        <v>363</v>
      </c>
      <c r="O12" s="2009"/>
      <c r="P12" s="1996" t="s">
        <v>874</v>
      </c>
      <c r="Q12" s="2009">
        <v>0</v>
      </c>
      <c r="R12" s="1996" t="s">
        <v>592</v>
      </c>
      <c r="S12" s="2008">
        <f t="shared" si="1"/>
        <v>0</v>
      </c>
      <c r="U12" s="2014"/>
    </row>
    <row r="13" spans="2:21">
      <c r="B13" s="1997">
        <v>8</v>
      </c>
      <c r="C13" s="2002" t="s">
        <v>847</v>
      </c>
      <c r="D13" s="1997" t="s">
        <v>591</v>
      </c>
      <c r="E13" s="2009"/>
      <c r="F13" s="1997" t="s">
        <v>363</v>
      </c>
      <c r="G13" s="2009"/>
      <c r="H13" s="1996" t="s">
        <v>874</v>
      </c>
      <c r="I13" s="2009">
        <v>0</v>
      </c>
      <c r="J13" s="1996" t="s">
        <v>592</v>
      </c>
      <c r="K13" s="2008">
        <f t="shared" si="0"/>
        <v>0</v>
      </c>
      <c r="M13" s="2009"/>
      <c r="N13" s="1997" t="s">
        <v>363</v>
      </c>
      <c r="O13" s="2009"/>
      <c r="P13" s="1996" t="s">
        <v>874</v>
      </c>
      <c r="Q13" s="2009">
        <v>0</v>
      </c>
      <c r="R13" s="1996" t="s">
        <v>592</v>
      </c>
      <c r="S13" s="2008">
        <f t="shared" si="1"/>
        <v>0</v>
      </c>
      <c r="U13" s="2014"/>
    </row>
    <row r="14" spans="2:21">
      <c r="B14" s="1997">
        <v>9</v>
      </c>
      <c r="C14" s="2002" t="s">
        <v>849</v>
      </c>
      <c r="D14" s="1997" t="s">
        <v>591</v>
      </c>
      <c r="E14" s="2009"/>
      <c r="F14" s="1997" t="s">
        <v>363</v>
      </c>
      <c r="G14" s="2009"/>
      <c r="H14" s="1996" t="s">
        <v>874</v>
      </c>
      <c r="I14" s="2009">
        <v>0</v>
      </c>
      <c r="J14" s="1996" t="s">
        <v>592</v>
      </c>
      <c r="K14" s="2008">
        <f t="shared" si="0"/>
        <v>0</v>
      </c>
      <c r="M14" s="2009"/>
      <c r="N14" s="1997" t="s">
        <v>363</v>
      </c>
      <c r="O14" s="2009"/>
      <c r="P14" s="1996" t="s">
        <v>874</v>
      </c>
      <c r="Q14" s="2009">
        <v>0</v>
      </c>
      <c r="R14" s="1996" t="s">
        <v>592</v>
      </c>
      <c r="S14" s="2008">
        <f t="shared" si="1"/>
        <v>0</v>
      </c>
      <c r="U14" s="2014"/>
    </row>
    <row r="15" spans="2:21">
      <c r="B15" s="1997">
        <v>10</v>
      </c>
      <c r="C15" s="2002" t="s">
        <v>850</v>
      </c>
      <c r="D15" s="1997" t="s">
        <v>591</v>
      </c>
      <c r="E15" s="2009"/>
      <c r="F15" s="1997" t="s">
        <v>363</v>
      </c>
      <c r="G15" s="2009"/>
      <c r="H15" s="1996" t="s">
        <v>874</v>
      </c>
      <c r="I15" s="2009">
        <v>0</v>
      </c>
      <c r="J15" s="1996" t="s">
        <v>592</v>
      </c>
      <c r="K15" s="2008">
        <f t="shared" si="0"/>
        <v>0</v>
      </c>
      <c r="M15" s="2009"/>
      <c r="N15" s="1997" t="s">
        <v>363</v>
      </c>
      <c r="O15" s="2009"/>
      <c r="P15" s="1996" t="s">
        <v>874</v>
      </c>
      <c r="Q15" s="2009">
        <v>0</v>
      </c>
      <c r="R15" s="1996" t="s">
        <v>592</v>
      </c>
      <c r="S15" s="2008">
        <f t="shared" si="1"/>
        <v>0</v>
      </c>
      <c r="U15" s="2014"/>
    </row>
    <row r="16" spans="2:21">
      <c r="B16" s="1997">
        <v>11</v>
      </c>
      <c r="C16" s="2002" t="s">
        <v>451</v>
      </c>
      <c r="D16" s="1997" t="s">
        <v>591</v>
      </c>
      <c r="E16" s="2009"/>
      <c r="F16" s="1997" t="s">
        <v>363</v>
      </c>
      <c r="G16" s="2009"/>
      <c r="H16" s="1996" t="s">
        <v>874</v>
      </c>
      <c r="I16" s="2009">
        <v>0</v>
      </c>
      <c r="J16" s="1996" t="s">
        <v>592</v>
      </c>
      <c r="K16" s="2008">
        <f t="shared" si="0"/>
        <v>0</v>
      </c>
      <c r="M16" s="2009"/>
      <c r="N16" s="1997" t="s">
        <v>363</v>
      </c>
      <c r="O16" s="2009"/>
      <c r="P16" s="1996" t="s">
        <v>874</v>
      </c>
      <c r="Q16" s="2009">
        <v>0</v>
      </c>
      <c r="R16" s="1996" t="s">
        <v>592</v>
      </c>
      <c r="S16" s="2008">
        <f t="shared" si="1"/>
        <v>0</v>
      </c>
      <c r="U16" s="2014"/>
    </row>
    <row r="17" spans="2:21">
      <c r="B17" s="1997">
        <v>12</v>
      </c>
      <c r="C17" s="2002" t="s">
        <v>851</v>
      </c>
      <c r="D17" s="1997" t="s">
        <v>591</v>
      </c>
      <c r="E17" s="2009"/>
      <c r="F17" s="1997" t="s">
        <v>363</v>
      </c>
      <c r="G17" s="2009"/>
      <c r="H17" s="1996" t="s">
        <v>874</v>
      </c>
      <c r="I17" s="2009">
        <v>0</v>
      </c>
      <c r="J17" s="1996" t="s">
        <v>592</v>
      </c>
      <c r="K17" s="2008">
        <f t="shared" si="0"/>
        <v>0</v>
      </c>
      <c r="M17" s="2009"/>
      <c r="N17" s="1997" t="s">
        <v>363</v>
      </c>
      <c r="O17" s="2009"/>
      <c r="P17" s="1996" t="s">
        <v>874</v>
      </c>
      <c r="Q17" s="2009">
        <v>0</v>
      </c>
      <c r="R17" s="1996" t="s">
        <v>592</v>
      </c>
      <c r="S17" s="2008">
        <f t="shared" si="1"/>
        <v>0</v>
      </c>
      <c r="U17" s="2014"/>
    </row>
    <row r="18" spans="2:21">
      <c r="B18" s="1997">
        <v>13</v>
      </c>
      <c r="C18" s="2002" t="s">
        <v>463</v>
      </c>
      <c r="D18" s="1997" t="s">
        <v>591</v>
      </c>
      <c r="E18" s="2009"/>
      <c r="F18" s="1997" t="s">
        <v>363</v>
      </c>
      <c r="G18" s="2009"/>
      <c r="H18" s="1996" t="s">
        <v>874</v>
      </c>
      <c r="I18" s="2009">
        <v>0</v>
      </c>
      <c r="J18" s="1996" t="s">
        <v>592</v>
      </c>
      <c r="K18" s="2008">
        <f t="shared" si="0"/>
        <v>0</v>
      </c>
      <c r="M18" s="2009"/>
      <c r="N18" s="1997" t="s">
        <v>363</v>
      </c>
      <c r="O18" s="2009"/>
      <c r="P18" s="1996" t="s">
        <v>874</v>
      </c>
      <c r="Q18" s="2009">
        <v>0</v>
      </c>
      <c r="R18" s="1996" t="s">
        <v>592</v>
      </c>
      <c r="S18" s="2008">
        <f t="shared" si="1"/>
        <v>0</v>
      </c>
      <c r="U18" s="2014"/>
    </row>
    <row r="19" spans="2:21">
      <c r="B19" s="1997">
        <v>14</v>
      </c>
      <c r="C19" s="2002" t="s">
        <v>118</v>
      </c>
      <c r="D19" s="1997" t="s">
        <v>591</v>
      </c>
      <c r="E19" s="2009"/>
      <c r="F19" s="1997" t="s">
        <v>363</v>
      </c>
      <c r="G19" s="2009"/>
      <c r="H19" s="1996" t="s">
        <v>874</v>
      </c>
      <c r="I19" s="2009">
        <v>0</v>
      </c>
      <c r="J19" s="1996" t="s">
        <v>592</v>
      </c>
      <c r="K19" s="2008">
        <f t="shared" si="0"/>
        <v>0</v>
      </c>
      <c r="M19" s="2009"/>
      <c r="N19" s="1997" t="s">
        <v>363</v>
      </c>
      <c r="O19" s="2009"/>
      <c r="P19" s="1996" t="s">
        <v>874</v>
      </c>
      <c r="Q19" s="2009">
        <v>0</v>
      </c>
      <c r="R19" s="1996" t="s">
        <v>592</v>
      </c>
      <c r="S19" s="2008">
        <f t="shared" si="1"/>
        <v>0</v>
      </c>
      <c r="U19" s="2014"/>
    </row>
    <row r="20" spans="2:21">
      <c r="B20" s="1997">
        <v>15</v>
      </c>
      <c r="C20" s="2002" t="s">
        <v>590</v>
      </c>
      <c r="D20" s="1997" t="s">
        <v>591</v>
      </c>
      <c r="E20" s="2009"/>
      <c r="F20" s="1997" t="s">
        <v>363</v>
      </c>
      <c r="G20" s="2009"/>
      <c r="H20" s="1996" t="s">
        <v>874</v>
      </c>
      <c r="I20" s="2009">
        <v>0</v>
      </c>
      <c r="J20" s="1996" t="s">
        <v>592</v>
      </c>
      <c r="K20" s="2008">
        <f t="shared" si="0"/>
        <v>0</v>
      </c>
      <c r="M20" s="2009"/>
      <c r="N20" s="1997" t="s">
        <v>363</v>
      </c>
      <c r="O20" s="2009"/>
      <c r="P20" s="1996" t="s">
        <v>874</v>
      </c>
      <c r="Q20" s="2009">
        <v>0</v>
      </c>
      <c r="R20" s="1996" t="s">
        <v>592</v>
      </c>
      <c r="S20" s="2008">
        <f t="shared" si="1"/>
        <v>0</v>
      </c>
      <c r="U20" s="2014"/>
    </row>
    <row r="21" spans="2:21">
      <c r="B21" s="1997">
        <v>16</v>
      </c>
      <c r="C21" s="2002" t="s">
        <v>409</v>
      </c>
      <c r="D21" s="1997" t="s">
        <v>591</v>
      </c>
      <c r="E21" s="2009"/>
      <c r="F21" s="1997" t="s">
        <v>363</v>
      </c>
      <c r="G21" s="2009"/>
      <c r="H21" s="1996" t="s">
        <v>874</v>
      </c>
      <c r="I21" s="2009">
        <v>0</v>
      </c>
      <c r="J21" s="1996" t="s">
        <v>592</v>
      </c>
      <c r="K21" s="2008">
        <f t="shared" si="0"/>
        <v>0</v>
      </c>
      <c r="M21" s="2009"/>
      <c r="N21" s="1997" t="s">
        <v>363</v>
      </c>
      <c r="O21" s="2009"/>
      <c r="P21" s="1996" t="s">
        <v>874</v>
      </c>
      <c r="Q21" s="2009">
        <v>0</v>
      </c>
      <c r="R21" s="1996" t="s">
        <v>592</v>
      </c>
      <c r="S21" s="2008">
        <f t="shared" si="1"/>
        <v>0</v>
      </c>
      <c r="U21" s="2014"/>
    </row>
    <row r="22" spans="2:21">
      <c r="B22" s="1997">
        <v>17</v>
      </c>
      <c r="C22" s="2002" t="s">
        <v>852</v>
      </c>
      <c r="D22" s="1997" t="s">
        <v>591</v>
      </c>
      <c r="E22" s="2009"/>
      <c r="F22" s="1997" t="s">
        <v>363</v>
      </c>
      <c r="G22" s="2009"/>
      <c r="H22" s="1996" t="s">
        <v>874</v>
      </c>
      <c r="I22" s="2009">
        <v>0</v>
      </c>
      <c r="J22" s="1996" t="s">
        <v>592</v>
      </c>
      <c r="K22" s="2008">
        <f t="shared" si="0"/>
        <v>0</v>
      </c>
      <c r="M22" s="2009"/>
      <c r="N22" s="1997" t="s">
        <v>363</v>
      </c>
      <c r="O22" s="2009"/>
      <c r="P22" s="1996" t="s">
        <v>874</v>
      </c>
      <c r="Q22" s="2009">
        <v>0</v>
      </c>
      <c r="R22" s="1996" t="s">
        <v>592</v>
      </c>
      <c r="S22" s="2008">
        <f t="shared" si="1"/>
        <v>0</v>
      </c>
      <c r="U22" s="2014"/>
    </row>
    <row r="23" spans="2:21">
      <c r="B23" s="1997">
        <v>18</v>
      </c>
      <c r="C23" s="2002" t="s">
        <v>115</v>
      </c>
      <c r="D23" s="1997" t="s">
        <v>591</v>
      </c>
      <c r="E23" s="2009"/>
      <c r="F23" s="1997" t="s">
        <v>363</v>
      </c>
      <c r="G23" s="2009"/>
      <c r="H23" s="1996" t="s">
        <v>874</v>
      </c>
      <c r="I23" s="2009">
        <v>0</v>
      </c>
      <c r="J23" s="1996" t="s">
        <v>592</v>
      </c>
      <c r="K23" s="2008">
        <f t="shared" si="0"/>
        <v>0</v>
      </c>
      <c r="M23" s="2009"/>
      <c r="N23" s="1997" t="s">
        <v>363</v>
      </c>
      <c r="O23" s="2009"/>
      <c r="P23" s="1996" t="s">
        <v>874</v>
      </c>
      <c r="Q23" s="2009">
        <v>0</v>
      </c>
      <c r="R23" s="1996" t="s">
        <v>592</v>
      </c>
      <c r="S23" s="2008">
        <f t="shared" si="1"/>
        <v>0</v>
      </c>
      <c r="U23" s="2014"/>
    </row>
    <row r="24" spans="2:21">
      <c r="B24" s="1997">
        <v>19</v>
      </c>
      <c r="C24" s="2002" t="s">
        <v>853</v>
      </c>
      <c r="D24" s="1997" t="s">
        <v>591</v>
      </c>
      <c r="E24" s="2009"/>
      <c r="F24" s="1997" t="s">
        <v>363</v>
      </c>
      <c r="G24" s="2009"/>
      <c r="H24" s="1996" t="s">
        <v>874</v>
      </c>
      <c r="I24" s="2009">
        <v>0</v>
      </c>
      <c r="J24" s="1996" t="s">
        <v>592</v>
      </c>
      <c r="K24" s="2008">
        <f t="shared" si="0"/>
        <v>0</v>
      </c>
      <c r="M24" s="2009"/>
      <c r="N24" s="1997" t="s">
        <v>363</v>
      </c>
      <c r="O24" s="2009"/>
      <c r="P24" s="1996" t="s">
        <v>874</v>
      </c>
      <c r="Q24" s="2009">
        <v>0</v>
      </c>
      <c r="R24" s="1996" t="s">
        <v>592</v>
      </c>
      <c r="S24" s="2008">
        <f t="shared" si="1"/>
        <v>0</v>
      </c>
      <c r="U24" s="2014"/>
    </row>
    <row r="25" spans="2:21">
      <c r="B25" s="1997">
        <v>20</v>
      </c>
      <c r="C25" s="2002" t="s">
        <v>854</v>
      </c>
      <c r="D25" s="1997" t="s">
        <v>591</v>
      </c>
      <c r="E25" s="2009"/>
      <c r="F25" s="1997" t="s">
        <v>363</v>
      </c>
      <c r="G25" s="2009"/>
      <c r="H25" s="1996" t="s">
        <v>874</v>
      </c>
      <c r="I25" s="2009">
        <v>0</v>
      </c>
      <c r="J25" s="1996" t="s">
        <v>592</v>
      </c>
      <c r="K25" s="2008">
        <f t="shared" si="0"/>
        <v>0</v>
      </c>
      <c r="M25" s="2009"/>
      <c r="N25" s="1997" t="s">
        <v>363</v>
      </c>
      <c r="O25" s="2009"/>
      <c r="P25" s="1996" t="s">
        <v>874</v>
      </c>
      <c r="Q25" s="2009">
        <v>0</v>
      </c>
      <c r="R25" s="1996" t="s">
        <v>592</v>
      </c>
      <c r="S25" s="2008">
        <f t="shared" si="1"/>
        <v>0</v>
      </c>
      <c r="U25" s="2014"/>
    </row>
    <row r="26" spans="2:21">
      <c r="B26" s="1997">
        <v>21</v>
      </c>
      <c r="C26" s="2002" t="s">
        <v>857</v>
      </c>
      <c r="D26" s="1997" t="s">
        <v>591</v>
      </c>
      <c r="E26" s="2477"/>
      <c r="F26" s="1997" t="s">
        <v>363</v>
      </c>
      <c r="G26" s="2477"/>
      <c r="H26" s="1996" t="s">
        <v>874</v>
      </c>
      <c r="I26" s="2477"/>
      <c r="J26" s="1996" t="s">
        <v>592</v>
      </c>
      <c r="K26" s="2002">
        <v>1</v>
      </c>
      <c r="M26" s="2008"/>
      <c r="N26" s="1997" t="s">
        <v>363</v>
      </c>
      <c r="O26" s="2008"/>
      <c r="P26" s="1996" t="s">
        <v>874</v>
      </c>
      <c r="Q26" s="2477"/>
      <c r="R26" s="1996" t="s">
        <v>592</v>
      </c>
      <c r="S26" s="2002">
        <v>1</v>
      </c>
      <c r="U26" s="2014"/>
    </row>
    <row r="27" spans="2:21">
      <c r="B27" s="1997">
        <v>22</v>
      </c>
      <c r="C27" s="2002" t="s">
        <v>858</v>
      </c>
      <c r="D27" s="1997" t="s">
        <v>591</v>
      </c>
      <c r="E27" s="2477"/>
      <c r="F27" s="1997" t="s">
        <v>363</v>
      </c>
      <c r="G27" s="2477"/>
      <c r="H27" s="1996" t="s">
        <v>874</v>
      </c>
      <c r="I27" s="2477"/>
      <c r="J27" s="1996" t="s">
        <v>592</v>
      </c>
      <c r="K27" s="2002">
        <v>2</v>
      </c>
      <c r="M27" s="2008"/>
      <c r="N27" s="1997" t="s">
        <v>363</v>
      </c>
      <c r="O27" s="2008"/>
      <c r="P27" s="1996" t="s">
        <v>874</v>
      </c>
      <c r="Q27" s="2477"/>
      <c r="R27" s="1996" t="s">
        <v>592</v>
      </c>
      <c r="S27" s="2002">
        <v>2</v>
      </c>
      <c r="U27" s="2014"/>
    </row>
    <row r="28" spans="2:21">
      <c r="B28" s="1997">
        <v>23</v>
      </c>
      <c r="C28" s="2002" t="s">
        <v>762</v>
      </c>
      <c r="D28" s="1997" t="s">
        <v>591</v>
      </c>
      <c r="E28" s="2477"/>
      <c r="F28" s="1997" t="s">
        <v>363</v>
      </c>
      <c r="G28" s="2477"/>
      <c r="H28" s="1996" t="s">
        <v>874</v>
      </c>
      <c r="I28" s="2477"/>
      <c r="J28" s="1996" t="s">
        <v>592</v>
      </c>
      <c r="K28" s="2002">
        <v>3</v>
      </c>
      <c r="M28" s="2008"/>
      <c r="N28" s="1997" t="s">
        <v>363</v>
      </c>
      <c r="O28" s="2008"/>
      <c r="P28" s="1996" t="s">
        <v>874</v>
      </c>
      <c r="Q28" s="2477"/>
      <c r="R28" s="1996" t="s">
        <v>592</v>
      </c>
      <c r="S28" s="2002">
        <v>3</v>
      </c>
      <c r="U28" s="2014"/>
    </row>
    <row r="29" spans="2:21">
      <c r="B29" s="1997">
        <v>24</v>
      </c>
      <c r="C29" s="2002" t="s">
        <v>438</v>
      </c>
      <c r="D29" s="1997" t="s">
        <v>591</v>
      </c>
      <c r="E29" s="2477"/>
      <c r="F29" s="1997" t="s">
        <v>363</v>
      </c>
      <c r="G29" s="2477"/>
      <c r="H29" s="1996" t="s">
        <v>874</v>
      </c>
      <c r="I29" s="2477"/>
      <c r="J29" s="1996" t="s">
        <v>592</v>
      </c>
      <c r="K29" s="2002">
        <v>4</v>
      </c>
      <c r="M29" s="2008"/>
      <c r="N29" s="1997" t="s">
        <v>363</v>
      </c>
      <c r="O29" s="2008"/>
      <c r="P29" s="1996" t="s">
        <v>874</v>
      </c>
      <c r="Q29" s="2477"/>
      <c r="R29" s="1996" t="s">
        <v>592</v>
      </c>
      <c r="S29" s="2002">
        <v>4</v>
      </c>
      <c r="U29" s="2014"/>
    </row>
    <row r="30" spans="2:21">
      <c r="B30" s="1997">
        <v>25</v>
      </c>
      <c r="C30" s="2002" t="s">
        <v>495</v>
      </c>
      <c r="D30" s="1997" t="s">
        <v>591</v>
      </c>
      <c r="E30" s="2477"/>
      <c r="F30" s="1997" t="s">
        <v>363</v>
      </c>
      <c r="G30" s="2477"/>
      <c r="H30" s="1996" t="s">
        <v>874</v>
      </c>
      <c r="I30" s="2477"/>
      <c r="J30" s="1996" t="s">
        <v>592</v>
      </c>
      <c r="K30" s="2002">
        <v>4</v>
      </c>
      <c r="M30" s="2008"/>
      <c r="N30" s="1997" t="s">
        <v>363</v>
      </c>
      <c r="O30" s="2008"/>
      <c r="P30" s="1996" t="s">
        <v>874</v>
      </c>
      <c r="Q30" s="2477"/>
      <c r="R30" s="1996" t="s">
        <v>592</v>
      </c>
      <c r="S30" s="2002">
        <v>3</v>
      </c>
      <c r="U30" s="2014"/>
    </row>
    <row r="31" spans="2:21">
      <c r="B31" s="1997">
        <v>26</v>
      </c>
      <c r="C31" s="2002" t="s">
        <v>440</v>
      </c>
      <c r="D31" s="1997" t="s">
        <v>591</v>
      </c>
      <c r="E31" s="2477"/>
      <c r="F31" s="1997" t="s">
        <v>363</v>
      </c>
      <c r="G31" s="2477"/>
      <c r="H31" s="1996" t="s">
        <v>874</v>
      </c>
      <c r="I31" s="2477"/>
      <c r="J31" s="1996" t="s">
        <v>592</v>
      </c>
      <c r="K31" s="2002">
        <v>5</v>
      </c>
      <c r="M31" s="2008"/>
      <c r="N31" s="1997" t="s">
        <v>363</v>
      </c>
      <c r="O31" s="2008"/>
      <c r="P31" s="1996" t="s">
        <v>874</v>
      </c>
      <c r="Q31" s="2477"/>
      <c r="R31" s="1996" t="s">
        <v>592</v>
      </c>
      <c r="S31" s="2002">
        <v>5</v>
      </c>
      <c r="U31" s="2014"/>
    </row>
    <row r="32" spans="2:21">
      <c r="B32" s="1997">
        <v>27</v>
      </c>
      <c r="C32" s="2002" t="s">
        <v>985</v>
      </c>
      <c r="D32" s="1997" t="s">
        <v>591</v>
      </c>
      <c r="E32" s="2477"/>
      <c r="F32" s="1997" t="s">
        <v>363</v>
      </c>
      <c r="G32" s="2477"/>
      <c r="H32" s="1996" t="s">
        <v>874</v>
      </c>
      <c r="I32" s="2477"/>
      <c r="J32" s="1996" t="s">
        <v>592</v>
      </c>
      <c r="K32" s="2002">
        <v>0</v>
      </c>
      <c r="M32" s="2008"/>
      <c r="N32" s="1997" t="s">
        <v>363</v>
      </c>
      <c r="O32" s="2008"/>
      <c r="P32" s="1996" t="s">
        <v>874</v>
      </c>
      <c r="Q32" s="2477"/>
      <c r="R32" s="1996" t="s">
        <v>592</v>
      </c>
      <c r="S32" s="2002">
        <v>0</v>
      </c>
      <c r="U32" s="2014" t="s">
        <v>992</v>
      </c>
    </row>
    <row r="33" spans="2:21">
      <c r="B33" s="1997">
        <v>28</v>
      </c>
      <c r="C33" s="2002" t="s">
        <v>41</v>
      </c>
      <c r="D33" s="1997" t="s">
        <v>591</v>
      </c>
      <c r="E33" s="2477"/>
      <c r="F33" s="1997" t="s">
        <v>363</v>
      </c>
      <c r="G33" s="2477"/>
      <c r="H33" s="1996" t="s">
        <v>874</v>
      </c>
      <c r="I33" s="2477"/>
      <c r="J33" s="1996" t="s">
        <v>592</v>
      </c>
      <c r="K33" s="2002"/>
      <c r="M33" s="2008"/>
      <c r="N33" s="1997" t="s">
        <v>363</v>
      </c>
      <c r="O33" s="2008"/>
      <c r="P33" s="1996" t="s">
        <v>874</v>
      </c>
      <c r="Q33" s="2477"/>
      <c r="R33" s="1996" t="s">
        <v>592</v>
      </c>
      <c r="S33" s="2002"/>
      <c r="U33" s="2014"/>
    </row>
    <row r="34" spans="2:21">
      <c r="B34" s="1997">
        <v>29</v>
      </c>
      <c r="C34" s="2002" t="s">
        <v>41</v>
      </c>
      <c r="D34" s="1997" t="s">
        <v>591</v>
      </c>
      <c r="E34" s="2477"/>
      <c r="F34" s="1997" t="s">
        <v>363</v>
      </c>
      <c r="G34" s="2477"/>
      <c r="H34" s="1996" t="s">
        <v>874</v>
      </c>
      <c r="I34" s="2477"/>
      <c r="J34" s="1996" t="s">
        <v>592</v>
      </c>
      <c r="K34" s="2002"/>
      <c r="M34" s="2008"/>
      <c r="N34" s="1997" t="s">
        <v>363</v>
      </c>
      <c r="O34" s="2008"/>
      <c r="P34" s="1996" t="s">
        <v>874</v>
      </c>
      <c r="Q34" s="2477"/>
      <c r="R34" s="1996" t="s">
        <v>592</v>
      </c>
      <c r="S34" s="2002"/>
      <c r="U34" s="2014"/>
    </row>
    <row r="35" spans="2:21">
      <c r="B35" s="1997">
        <v>30</v>
      </c>
      <c r="C35" s="2002" t="s">
        <v>41</v>
      </c>
      <c r="D35" s="1997" t="s">
        <v>591</v>
      </c>
      <c r="E35" s="2477"/>
      <c r="F35" s="1997" t="s">
        <v>363</v>
      </c>
      <c r="G35" s="2477"/>
      <c r="H35" s="1996" t="s">
        <v>874</v>
      </c>
      <c r="I35" s="2477"/>
      <c r="J35" s="1996" t="s">
        <v>592</v>
      </c>
      <c r="K35" s="2002"/>
      <c r="M35" s="2008"/>
      <c r="N35" s="1997" t="s">
        <v>363</v>
      </c>
      <c r="O35" s="2008"/>
      <c r="P35" s="1996" t="s">
        <v>874</v>
      </c>
      <c r="Q35" s="2477"/>
      <c r="R35" s="1996" t="s">
        <v>592</v>
      </c>
      <c r="S35" s="2002"/>
      <c r="U35" s="2014"/>
    </row>
    <row r="36" spans="2:21">
      <c r="C36" s="2474"/>
    </row>
    <row r="37" spans="2:21">
      <c r="C37" s="2475" t="s">
        <v>986</v>
      </c>
    </row>
    <row r="38" spans="2:21">
      <c r="C38" s="2475" t="s">
        <v>215</v>
      </c>
    </row>
    <row r="39" spans="2:21">
      <c r="C39" s="2475" t="s">
        <v>870</v>
      </c>
    </row>
    <row r="40" spans="2:21">
      <c r="C40" s="2475" t="s">
        <v>610</v>
      </c>
    </row>
  </sheetData>
  <mergeCells count="3">
    <mergeCell ref="E4:K4"/>
    <mergeCell ref="M4:S4"/>
    <mergeCell ref="U4:U5"/>
  </mergeCells>
  <phoneticPr fontId="6"/>
  <pageMargins left="0.15748031496062992" right="0.15748031496062992" top="0.55118110236220474" bottom="0.35433070866141736" header="0.31496062992125984" footer="0.31496062992125984"/>
  <pageSetup paperSize="9" scale="59" fitToWidth="1" fitToHeight="1" orientation="landscape"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0">
    <pageSetUpPr fitToPage="1"/>
  </sheetPr>
  <dimension ref="B1:BB64"/>
  <sheetViews>
    <sheetView workbookViewId="0"/>
  </sheetViews>
  <sheetFormatPr defaultColWidth="9" defaultRowHeight="15"/>
  <cols>
    <col min="1" max="1" width="1.8984375" style="2015" customWidth="1"/>
    <col min="2" max="3" width="9" style="2015"/>
    <col min="4" max="4" width="45.59765625" style="2015" customWidth="1"/>
    <col min="5" max="16384" width="9" style="2015"/>
  </cols>
  <sheetData>
    <row r="1" spans="2:11" ht="15.75">
      <c r="B1" s="2015" t="s">
        <v>878</v>
      </c>
      <c r="D1" s="2022"/>
      <c r="E1" s="2022"/>
      <c r="F1" s="2022"/>
    </row>
    <row r="2" spans="2:11" s="2016" customFormat="1" ht="20.25" customHeight="1">
      <c r="B2" s="2018" t="s">
        <v>1223</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c r="E11" s="2022"/>
      <c r="F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20.25" customHeight="1">
      <c r="B16" s="2022" t="s">
        <v>153</v>
      </c>
      <c r="C16" s="2018"/>
      <c r="D16" s="2022"/>
    </row>
    <row r="17" spans="2:6" s="2016" customFormat="1" ht="20.25" customHeight="1">
      <c r="B17" s="2018"/>
      <c r="C17" s="2018"/>
      <c r="D17" s="2022"/>
    </row>
    <row r="18" spans="2:6" s="2016" customFormat="1" ht="20.25" customHeight="1">
      <c r="B18" s="2022" t="s">
        <v>403</v>
      </c>
      <c r="C18" s="2018"/>
      <c r="D18" s="2022"/>
    </row>
    <row r="19" spans="2:6" s="2016" customFormat="1" ht="20.25" customHeight="1">
      <c r="B19" s="2018"/>
      <c r="C19" s="2018"/>
      <c r="D19" s="2022"/>
    </row>
    <row r="20" spans="2:6" s="2016" customFormat="1" ht="17.25" customHeight="1">
      <c r="B20" s="2022" t="s">
        <v>995</v>
      </c>
      <c r="C20" s="2022"/>
      <c r="D20" s="2022"/>
    </row>
    <row r="21" spans="2:6" s="2016" customFormat="1" ht="17.25" customHeight="1">
      <c r="B21" s="2022" t="s">
        <v>754</v>
      </c>
      <c r="C21" s="2022"/>
      <c r="D21" s="2022"/>
    </row>
    <row r="22" spans="2:6" s="2016" customFormat="1" ht="17.25" customHeight="1">
      <c r="B22" s="2022"/>
      <c r="C22" s="2022"/>
      <c r="D22" s="2022"/>
    </row>
    <row r="23" spans="2:6" s="2016" customFormat="1" ht="17.25" customHeight="1">
      <c r="B23" s="2022"/>
      <c r="C23" s="2026" t="s">
        <v>504</v>
      </c>
      <c r="D23" s="2026" t="s">
        <v>380</v>
      </c>
    </row>
    <row r="24" spans="2:6" s="2016" customFormat="1" ht="17.25" customHeight="1">
      <c r="B24" s="2022"/>
      <c r="C24" s="2026">
        <v>1</v>
      </c>
      <c r="D24" s="2027" t="s">
        <v>800</v>
      </c>
    </row>
    <row r="25" spans="2:6" s="2016" customFormat="1" ht="17.25" customHeight="1">
      <c r="B25" s="2022"/>
      <c r="C25" s="2026">
        <v>2</v>
      </c>
      <c r="D25" s="2027" t="s">
        <v>910</v>
      </c>
    </row>
    <row r="26" spans="2:6" s="2016" customFormat="1" ht="17.25" customHeight="1">
      <c r="B26" s="2022"/>
      <c r="C26" s="2026">
        <v>3</v>
      </c>
      <c r="D26" s="2027" t="s">
        <v>962</v>
      </c>
    </row>
    <row r="27" spans="2:6" s="2016" customFormat="1" ht="17.25" customHeight="1">
      <c r="B27" s="2022"/>
      <c r="C27" s="1745"/>
      <c r="D27" s="2028"/>
    </row>
    <row r="28" spans="2:6" s="2016" customFormat="1" ht="17.25" customHeight="1">
      <c r="B28" s="2022" t="s">
        <v>996</v>
      </c>
      <c r="C28" s="2022"/>
      <c r="D28" s="2022"/>
      <c r="E28" s="2017"/>
      <c r="F28" s="2017"/>
    </row>
    <row r="29" spans="2:6" s="2016" customFormat="1" ht="17.25" customHeight="1">
      <c r="B29" s="2022" t="s">
        <v>400</v>
      </c>
      <c r="C29" s="2022"/>
      <c r="D29" s="2022"/>
      <c r="E29" s="2017"/>
      <c r="F29" s="2017"/>
    </row>
    <row r="30" spans="2:6" s="2016" customFormat="1" ht="17.25" customHeight="1">
      <c r="B30" s="2022"/>
      <c r="C30" s="2022"/>
      <c r="D30" s="2022"/>
      <c r="E30" s="2017"/>
      <c r="F30" s="2017"/>
    </row>
    <row r="31" spans="2:6" s="2016" customFormat="1" ht="17.25" customHeight="1">
      <c r="B31" s="2022"/>
      <c r="C31" s="2026" t="s">
        <v>779</v>
      </c>
      <c r="D31" s="2026" t="s">
        <v>757</v>
      </c>
      <c r="E31" s="2017"/>
      <c r="F31" s="2017"/>
    </row>
    <row r="32" spans="2:6" s="2016" customFormat="1" ht="17.25" customHeight="1">
      <c r="B32" s="2022"/>
      <c r="C32" s="2026" t="s">
        <v>751</v>
      </c>
      <c r="D32" s="2027" t="s">
        <v>782</v>
      </c>
      <c r="E32" s="2017"/>
      <c r="F32" s="2017"/>
    </row>
    <row r="33" spans="2:51" s="2016" customFormat="1" ht="17.25" customHeight="1">
      <c r="B33" s="2022"/>
      <c r="C33" s="2026" t="s">
        <v>192</v>
      </c>
      <c r="D33" s="2027" t="s">
        <v>783</v>
      </c>
      <c r="E33" s="2017"/>
      <c r="F33" s="2017"/>
    </row>
    <row r="34" spans="2:51" s="2016" customFormat="1" ht="17.25" customHeight="1">
      <c r="B34" s="2022"/>
      <c r="C34" s="2026" t="s">
        <v>702</v>
      </c>
      <c r="D34" s="2027" t="s">
        <v>1</v>
      </c>
      <c r="E34" s="2017"/>
      <c r="F34" s="2017"/>
    </row>
    <row r="35" spans="2:51" s="2016" customFormat="1" ht="17.25" customHeight="1">
      <c r="B35" s="2022"/>
      <c r="C35" s="2026" t="s">
        <v>752</v>
      </c>
      <c r="D35" s="2027" t="s">
        <v>913</v>
      </c>
      <c r="E35" s="2017"/>
      <c r="F35" s="2017"/>
    </row>
    <row r="36" spans="2:51" s="2016" customFormat="1" ht="17.25" customHeight="1">
      <c r="B36" s="2022"/>
      <c r="C36" s="2022"/>
      <c r="D36" s="2022"/>
      <c r="E36" s="2017"/>
      <c r="F36" s="2017"/>
    </row>
    <row r="37" spans="2:51" s="2016" customFormat="1" ht="17.25" customHeight="1">
      <c r="B37" s="2022"/>
      <c r="C37" s="2022" t="s">
        <v>905</v>
      </c>
      <c r="D37" s="2022"/>
      <c r="E37" s="2017"/>
      <c r="F37" s="2017"/>
    </row>
    <row r="38" spans="2:51" s="2016" customFormat="1" ht="17.25" customHeight="1">
      <c r="B38" s="2017"/>
      <c r="C38" s="2022" t="s">
        <v>251</v>
      </c>
      <c r="D38" s="2017"/>
      <c r="E38" s="2017"/>
      <c r="F38" s="2022"/>
    </row>
    <row r="39" spans="2:51" s="2016" customFormat="1" ht="17.25" customHeight="1">
      <c r="B39" s="2017"/>
      <c r="C39" s="2022" t="s">
        <v>907</v>
      </c>
      <c r="D39" s="2017"/>
      <c r="E39" s="2017"/>
      <c r="F39" s="2022"/>
    </row>
    <row r="40" spans="2:51" s="2016" customFormat="1" ht="17.25" customHeight="1">
      <c r="B40" s="2022"/>
      <c r="C40" s="2022"/>
      <c r="D40" s="2022"/>
      <c r="E40" s="2022"/>
    </row>
    <row r="41" spans="2:51" s="2016" customFormat="1" ht="17.25" customHeight="1">
      <c r="B41" s="2022" t="s">
        <v>998</v>
      </c>
      <c r="C41" s="2022"/>
      <c r="D41" s="2022"/>
    </row>
    <row r="42" spans="2:51" s="2016" customFormat="1" ht="17.25" customHeight="1">
      <c r="B42" s="2022" t="s">
        <v>999</v>
      </c>
      <c r="C42" s="2022"/>
      <c r="D42" s="2022"/>
    </row>
    <row r="43" spans="2:51" s="2016" customFormat="1" ht="17.25" customHeight="1">
      <c r="B43" s="2023" t="s">
        <v>1001</v>
      </c>
      <c r="C43" s="2017"/>
      <c r="D43" s="2017"/>
      <c r="O43" s="2031"/>
      <c r="P43" s="2031"/>
      <c r="R43" s="2031"/>
      <c r="U43" s="2031"/>
      <c r="AE43" s="2031"/>
      <c r="AF43" s="2031"/>
      <c r="AG43" s="2031"/>
      <c r="AH43" s="2031"/>
      <c r="AI43" s="2032"/>
      <c r="AJ43" s="2031"/>
      <c r="AK43" s="2031"/>
      <c r="AL43" s="2031"/>
      <c r="AM43" s="2031"/>
      <c r="AN43" s="2031"/>
      <c r="AO43" s="2031"/>
      <c r="AP43" s="2031"/>
      <c r="AQ43" s="2031"/>
      <c r="AR43" s="2031"/>
      <c r="AS43" s="2031"/>
      <c r="AT43" s="2031"/>
      <c r="AU43" s="2031"/>
      <c r="AV43" s="2031"/>
      <c r="AW43" s="2031"/>
      <c r="AX43" s="2031"/>
      <c r="AY43" s="2032"/>
    </row>
    <row r="44" spans="2:51" s="2016" customFormat="1" ht="17.25" customHeight="1"/>
    <row r="45" spans="2:51" s="2016" customFormat="1" ht="17.25" customHeight="1">
      <c r="B45" s="2022" t="s">
        <v>719</v>
      </c>
      <c r="C45" s="2022"/>
    </row>
    <row r="46" spans="2:51" s="2016" customFormat="1" ht="17.25" customHeight="1">
      <c r="B46" s="2022"/>
      <c r="C46" s="2022"/>
    </row>
    <row r="47" spans="2:51" s="2016" customFormat="1" ht="17.25" customHeight="1">
      <c r="B47" s="2022" t="s">
        <v>260</v>
      </c>
      <c r="C47" s="2022"/>
    </row>
    <row r="48" spans="2:51" s="2016" customFormat="1" ht="17.25" customHeight="1">
      <c r="B48" s="2022" t="s">
        <v>892</v>
      </c>
      <c r="C48" s="2022"/>
    </row>
    <row r="49" spans="2:54" s="2016" customFormat="1" ht="17.25" customHeight="1">
      <c r="B49" s="2022"/>
      <c r="C49" s="2022"/>
    </row>
    <row r="50" spans="2:54" s="2016" customFormat="1" ht="17.25" customHeight="1">
      <c r="B50" s="2022" t="s">
        <v>388</v>
      </c>
      <c r="C50" s="2022"/>
    </row>
    <row r="51" spans="2:54" s="2016" customFormat="1" ht="17.25" customHeight="1">
      <c r="B51" s="2022" t="s">
        <v>339</v>
      </c>
      <c r="C51" s="2022"/>
    </row>
    <row r="52" spans="2:54" s="2016" customFormat="1" ht="17.25" customHeight="1">
      <c r="B52" s="2022"/>
      <c r="C52" s="2022"/>
    </row>
    <row r="53" spans="2:54" s="2016" customFormat="1" ht="17.25" customHeight="1">
      <c r="B53" s="2022" t="s">
        <v>571</v>
      </c>
      <c r="C53" s="2022"/>
      <c r="D53" s="2022"/>
    </row>
    <row r="54" spans="2:54" s="2016" customFormat="1" ht="17.25" customHeight="1">
      <c r="B54" s="2022"/>
      <c r="C54" s="2022"/>
      <c r="D54" s="2022"/>
    </row>
    <row r="55" spans="2:54" s="2016" customFormat="1" ht="17.25" customHeight="1">
      <c r="B55" s="2017" t="s">
        <v>697</v>
      </c>
      <c r="C55" s="2017"/>
      <c r="D55" s="2022"/>
    </row>
    <row r="56" spans="2:54" s="2016" customFormat="1" ht="17.25" customHeight="1">
      <c r="B56" s="2017" t="s">
        <v>666</v>
      </c>
      <c r="C56" s="2017"/>
      <c r="D56" s="2022"/>
    </row>
    <row r="57" spans="2:54" s="2016" customFormat="1" ht="17.25" customHeight="1">
      <c r="B57" s="2017" t="s">
        <v>893</v>
      </c>
      <c r="C57" s="2017"/>
      <c r="D57" s="2022"/>
    </row>
    <row r="58" spans="2:54" s="2016" customFormat="1" ht="17.25" customHeight="1"/>
    <row r="59" spans="2:54" s="2016" customFormat="1" ht="17.25" customHeight="1">
      <c r="B59" s="2016" t="s">
        <v>491</v>
      </c>
      <c r="E59" s="2029"/>
      <c r="F59" s="2029"/>
      <c r="G59" s="2029"/>
      <c r="H59" s="2029"/>
      <c r="I59" s="2029"/>
      <c r="J59" s="2029"/>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29"/>
      <c r="AX59" s="2029"/>
    </row>
    <row r="60" spans="2:54" s="2016" customFormat="1" ht="17.25" customHeight="1">
      <c r="E60" s="2029"/>
      <c r="F60" s="2029"/>
      <c r="G60" s="2029"/>
      <c r="H60" s="2029"/>
      <c r="I60" s="2029"/>
      <c r="J60" s="2029"/>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29"/>
      <c r="AX60" s="2029"/>
    </row>
    <row r="61" spans="2:54" s="2016" customFormat="1" ht="17.25" customHeight="1">
      <c r="B61" s="2016" t="s">
        <v>1002</v>
      </c>
      <c r="E61" s="2029"/>
      <c r="F61" s="2029"/>
      <c r="G61" s="2029"/>
      <c r="H61" s="2029"/>
      <c r="I61" s="2029"/>
      <c r="J61" s="2029"/>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29"/>
      <c r="AX61" s="2029"/>
      <c r="AY61" s="2029"/>
      <c r="AZ61" s="2029"/>
      <c r="BA61" s="2029"/>
      <c r="BB61" s="2029"/>
    </row>
    <row r="62" spans="2:54" s="2016" customFormat="1" ht="17.25" customHeight="1">
      <c r="E62" s="2029"/>
      <c r="F62" s="2029"/>
      <c r="G62" s="2029"/>
      <c r="H62" s="2029"/>
      <c r="I62" s="2029"/>
      <c r="J62" s="2029"/>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29"/>
      <c r="AX62" s="2029"/>
      <c r="AY62" s="2029"/>
      <c r="AZ62" s="2029"/>
      <c r="BA62" s="2029"/>
      <c r="BB62" s="2029"/>
    </row>
    <row r="63" spans="2:54" s="2016" customFormat="1" ht="17.25" customHeight="1">
      <c r="B63" s="2016" t="s">
        <v>1224</v>
      </c>
      <c r="E63" s="2029"/>
      <c r="F63" s="2029"/>
      <c r="G63" s="2029"/>
      <c r="H63" s="2029"/>
      <c r="I63" s="2029"/>
      <c r="J63" s="2029"/>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29"/>
      <c r="AX63" s="2029"/>
      <c r="AY63" s="2029"/>
      <c r="AZ63" s="2029"/>
      <c r="BA63" s="2029"/>
      <c r="BB63" s="2029"/>
    </row>
    <row r="64" spans="2:54" s="2016" customFormat="1" ht="17.25" customHeight="1">
      <c r="E64" s="2029"/>
      <c r="F64" s="2029"/>
      <c r="G64" s="2029"/>
      <c r="H64" s="2029"/>
      <c r="I64" s="2029"/>
      <c r="J64" s="2029"/>
      <c r="K64" s="2029"/>
      <c r="L64" s="2029"/>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29"/>
      <c r="AK64" s="2029"/>
      <c r="AL64" s="2029"/>
      <c r="AM64" s="2029"/>
      <c r="AN64" s="2029"/>
      <c r="AO64" s="2029"/>
      <c r="AP64" s="2029"/>
      <c r="AQ64" s="2029"/>
      <c r="AR64" s="2029"/>
      <c r="AS64" s="2029"/>
      <c r="AT64" s="2029"/>
      <c r="AU64" s="2029"/>
      <c r="AV64" s="2029"/>
      <c r="AW64" s="2029"/>
      <c r="AX64" s="2029"/>
      <c r="AY64" s="2029"/>
      <c r="AZ64" s="2029"/>
      <c r="BA64" s="2029"/>
      <c r="BB64" s="2029"/>
    </row>
    <row r="65" ht="17.25" customHeight="1"/>
  </sheetData>
  <mergeCells count="1">
    <mergeCell ref="F4:K5"/>
  </mergeCells>
  <phoneticPr fontId="6"/>
  <pageMargins left="0.70866141732283472" right="0.70866141732283472" top="0.74803149606299213" bottom="0.74803149606299213" header="0.31496062992125984" footer="0.31496062992125984"/>
  <pageSetup paperSize="9" scale="46" fitToWidth="1" fitToHeight="1" orientation="portrait" usePrinterDefaults="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1">
    <pageSetUpPr fitToPage="1"/>
  </sheetPr>
  <dimension ref="A1:L42"/>
  <sheetViews>
    <sheetView workbookViewId="0">
      <selection activeCell="H17" sqref="H17:K21"/>
    </sheetView>
  </sheetViews>
  <sheetFormatPr defaultColWidth="9" defaultRowHeight="21"/>
  <cols>
    <col min="1" max="1" width="1.69921875" style="2011" customWidth="1"/>
    <col min="2" max="2" width="9" style="2011"/>
    <col min="3" max="12" width="40.59765625" style="2011" customWidth="1"/>
    <col min="13" max="16384" width="9" style="2011"/>
  </cols>
  <sheetData>
    <row r="1" spans="1:12">
      <c r="A1" s="2482"/>
      <c r="B1" s="2482" t="s">
        <v>104</v>
      </c>
      <c r="C1" s="2482"/>
      <c r="D1" s="2482"/>
    </row>
    <row r="2" spans="1:12">
      <c r="A2" s="2482"/>
      <c r="B2" s="2482"/>
      <c r="C2" s="2482"/>
      <c r="D2" s="2482"/>
    </row>
    <row r="3" spans="1:12">
      <c r="A3" s="2482"/>
      <c r="B3" s="2483" t="s">
        <v>504</v>
      </c>
      <c r="C3" s="2483" t="s">
        <v>916</v>
      </c>
      <c r="D3" s="2482"/>
    </row>
    <row r="4" spans="1:12">
      <c r="A4" s="2482"/>
      <c r="B4" s="2484">
        <v>1</v>
      </c>
      <c r="C4" s="2489" t="s">
        <v>1222</v>
      </c>
      <c r="D4" s="2482"/>
    </row>
    <row r="5" spans="1:12">
      <c r="A5" s="2482"/>
      <c r="B5" s="2484">
        <v>2</v>
      </c>
      <c r="C5" s="2489" t="s">
        <v>806</v>
      </c>
    </row>
    <row r="6" spans="1:12">
      <c r="A6" s="2482"/>
      <c r="B6" s="2484">
        <v>3</v>
      </c>
      <c r="C6" s="2489" t="s">
        <v>806</v>
      </c>
      <c r="D6" s="2482"/>
    </row>
    <row r="7" spans="1:12">
      <c r="A7" s="2482"/>
      <c r="B7" s="2484">
        <v>4</v>
      </c>
      <c r="C7" s="2489" t="s">
        <v>806</v>
      </c>
      <c r="D7" s="2482"/>
    </row>
    <row r="8" spans="1:12">
      <c r="A8" s="2482"/>
      <c r="B8" s="2484">
        <v>5</v>
      </c>
      <c r="C8" s="2489" t="s">
        <v>806</v>
      </c>
      <c r="D8" s="2482"/>
    </row>
    <row r="9" spans="1:12">
      <c r="A9" s="2482"/>
      <c r="B9" s="2482"/>
      <c r="C9" s="2482"/>
      <c r="D9" s="2482"/>
    </row>
    <row r="10" spans="1:12">
      <c r="A10" s="2482"/>
      <c r="B10" s="2482" t="s">
        <v>605</v>
      </c>
      <c r="C10" s="2482"/>
      <c r="D10" s="2482"/>
    </row>
    <row r="11" spans="1:12" ht="21.75">
      <c r="A11" s="2482"/>
      <c r="B11" s="2482"/>
      <c r="C11" s="2482"/>
      <c r="D11" s="2482"/>
    </row>
    <row r="12" spans="1:12" ht="21.75">
      <c r="A12" s="2482"/>
      <c r="B12" s="2485" t="s">
        <v>380</v>
      </c>
      <c r="C12" s="2490" t="s">
        <v>800</v>
      </c>
      <c r="D12" s="2494" t="s">
        <v>910</v>
      </c>
      <c r="E12" s="2494" t="s">
        <v>962</v>
      </c>
      <c r="F12" s="2494" t="s">
        <v>806</v>
      </c>
      <c r="G12" s="2494" t="s">
        <v>806</v>
      </c>
      <c r="H12" s="2494" t="s">
        <v>806</v>
      </c>
      <c r="I12" s="2494" t="s">
        <v>806</v>
      </c>
      <c r="J12" s="2494" t="s">
        <v>806</v>
      </c>
      <c r="K12" s="2494" t="s">
        <v>806</v>
      </c>
      <c r="L12" s="2501" t="s">
        <v>806</v>
      </c>
    </row>
    <row r="13" spans="1:12">
      <c r="A13" s="2482"/>
      <c r="B13" s="2486" t="s">
        <v>498</v>
      </c>
      <c r="C13" s="2491" t="s">
        <v>581</v>
      </c>
      <c r="D13" s="2495" t="s">
        <v>581</v>
      </c>
      <c r="E13" s="2495" t="s">
        <v>810</v>
      </c>
      <c r="F13" s="2495" t="s">
        <v>806</v>
      </c>
      <c r="G13" s="2495" t="s">
        <v>806</v>
      </c>
      <c r="H13" s="2495" t="s">
        <v>806</v>
      </c>
      <c r="I13" s="2495" t="s">
        <v>806</v>
      </c>
      <c r="J13" s="2495" t="s">
        <v>806</v>
      </c>
      <c r="K13" s="2495" t="s">
        <v>806</v>
      </c>
      <c r="L13" s="2502" t="s">
        <v>806</v>
      </c>
    </row>
    <row r="14" spans="1:12">
      <c r="B14" s="2487"/>
      <c r="C14" s="2492" t="s">
        <v>806</v>
      </c>
      <c r="D14" s="2496" t="s">
        <v>16</v>
      </c>
      <c r="E14" s="2496" t="s">
        <v>806</v>
      </c>
      <c r="F14" s="2496" t="s">
        <v>806</v>
      </c>
      <c r="G14" s="2496" t="s">
        <v>806</v>
      </c>
      <c r="H14" s="2496" t="s">
        <v>806</v>
      </c>
      <c r="I14" s="2496" t="s">
        <v>806</v>
      </c>
      <c r="J14" s="2496" t="s">
        <v>806</v>
      </c>
      <c r="K14" s="2496" t="s">
        <v>806</v>
      </c>
      <c r="L14" s="2503" t="s">
        <v>806</v>
      </c>
    </row>
    <row r="15" spans="1:12">
      <c r="B15" s="2487"/>
      <c r="C15" s="2492" t="s">
        <v>806</v>
      </c>
      <c r="D15" s="2496" t="s">
        <v>806</v>
      </c>
      <c r="E15" s="2496" t="s">
        <v>806</v>
      </c>
      <c r="F15" s="2496" t="s">
        <v>806</v>
      </c>
      <c r="G15" s="2496" t="s">
        <v>806</v>
      </c>
      <c r="H15" s="2496" t="s">
        <v>806</v>
      </c>
      <c r="I15" s="2496" t="s">
        <v>806</v>
      </c>
      <c r="J15" s="2496" t="s">
        <v>806</v>
      </c>
      <c r="K15" s="2496" t="s">
        <v>806</v>
      </c>
      <c r="L15" s="2503" t="s">
        <v>806</v>
      </c>
    </row>
    <row r="16" spans="1:12">
      <c r="B16" s="2487"/>
      <c r="C16" s="2492" t="s">
        <v>806</v>
      </c>
      <c r="D16" s="2496" t="s">
        <v>806</v>
      </c>
      <c r="E16" s="2496" t="s">
        <v>806</v>
      </c>
      <c r="F16" s="2496" t="s">
        <v>806</v>
      </c>
      <c r="G16" s="2496" t="s">
        <v>806</v>
      </c>
      <c r="H16" s="2496" t="s">
        <v>806</v>
      </c>
      <c r="I16" s="2496" t="s">
        <v>806</v>
      </c>
      <c r="J16" s="2496" t="s">
        <v>806</v>
      </c>
      <c r="K16" s="2496" t="s">
        <v>806</v>
      </c>
      <c r="L16" s="2503" t="s">
        <v>806</v>
      </c>
    </row>
    <row r="17" spans="2:12">
      <c r="B17" s="2487"/>
      <c r="C17" s="2492" t="s">
        <v>806</v>
      </c>
      <c r="D17" s="2496" t="s">
        <v>806</v>
      </c>
      <c r="E17" s="2496" t="s">
        <v>806</v>
      </c>
      <c r="F17" s="2496" t="s">
        <v>806</v>
      </c>
      <c r="G17" s="2496" t="s">
        <v>806</v>
      </c>
      <c r="H17" s="2496" t="s">
        <v>806</v>
      </c>
      <c r="I17" s="2496" t="s">
        <v>806</v>
      </c>
      <c r="J17" s="2496" t="s">
        <v>806</v>
      </c>
      <c r="K17" s="2496" t="s">
        <v>806</v>
      </c>
      <c r="L17" s="2503" t="s">
        <v>806</v>
      </c>
    </row>
    <row r="18" spans="2:12">
      <c r="B18" s="2487"/>
      <c r="C18" s="2492" t="s">
        <v>806</v>
      </c>
      <c r="D18" s="2496" t="s">
        <v>806</v>
      </c>
      <c r="E18" s="2496" t="s">
        <v>806</v>
      </c>
      <c r="F18" s="2496" t="s">
        <v>806</v>
      </c>
      <c r="G18" s="2496" t="s">
        <v>806</v>
      </c>
      <c r="H18" s="2496" t="s">
        <v>806</v>
      </c>
      <c r="I18" s="2496" t="s">
        <v>806</v>
      </c>
      <c r="J18" s="2496" t="s">
        <v>806</v>
      </c>
      <c r="K18" s="2496" t="s">
        <v>806</v>
      </c>
      <c r="L18" s="2503" t="s">
        <v>806</v>
      </c>
    </row>
    <row r="19" spans="2:12">
      <c r="B19" s="2487"/>
      <c r="C19" s="2492" t="s">
        <v>806</v>
      </c>
      <c r="D19" s="2496" t="s">
        <v>806</v>
      </c>
      <c r="E19" s="2496" t="s">
        <v>806</v>
      </c>
      <c r="F19" s="2496" t="s">
        <v>806</v>
      </c>
      <c r="G19" s="2496" t="s">
        <v>806</v>
      </c>
      <c r="H19" s="2496" t="s">
        <v>806</v>
      </c>
      <c r="I19" s="2496" t="s">
        <v>806</v>
      </c>
      <c r="J19" s="2496" t="s">
        <v>806</v>
      </c>
      <c r="K19" s="2496" t="s">
        <v>806</v>
      </c>
      <c r="L19" s="2503" t="s">
        <v>806</v>
      </c>
    </row>
    <row r="20" spans="2:12">
      <c r="B20" s="2487"/>
      <c r="C20" s="2492" t="s">
        <v>806</v>
      </c>
      <c r="D20" s="2496" t="s">
        <v>806</v>
      </c>
      <c r="E20" s="2496" t="s">
        <v>806</v>
      </c>
      <c r="F20" s="2496" t="s">
        <v>806</v>
      </c>
      <c r="G20" s="2496" t="s">
        <v>806</v>
      </c>
      <c r="H20" s="2496" t="s">
        <v>806</v>
      </c>
      <c r="I20" s="2496" t="s">
        <v>806</v>
      </c>
      <c r="J20" s="2496" t="s">
        <v>806</v>
      </c>
      <c r="K20" s="2496" t="s">
        <v>806</v>
      </c>
      <c r="L20" s="2503" t="s">
        <v>806</v>
      </c>
    </row>
    <row r="21" spans="2:12">
      <c r="B21" s="2487"/>
      <c r="C21" s="2492" t="s">
        <v>806</v>
      </c>
      <c r="D21" s="2496" t="s">
        <v>806</v>
      </c>
      <c r="E21" s="2496" t="s">
        <v>806</v>
      </c>
      <c r="F21" s="2496" t="s">
        <v>806</v>
      </c>
      <c r="G21" s="2496" t="s">
        <v>806</v>
      </c>
      <c r="H21" s="2496" t="s">
        <v>806</v>
      </c>
      <c r="I21" s="2496" t="s">
        <v>806</v>
      </c>
      <c r="J21" s="2496" t="s">
        <v>806</v>
      </c>
      <c r="K21" s="2496" t="s">
        <v>806</v>
      </c>
      <c r="L21" s="2503" t="s">
        <v>806</v>
      </c>
    </row>
    <row r="22" spans="2:12">
      <c r="B22" s="2487"/>
      <c r="C22" s="2492" t="s">
        <v>806</v>
      </c>
      <c r="D22" s="2496" t="s">
        <v>806</v>
      </c>
      <c r="E22" s="2496" t="s">
        <v>806</v>
      </c>
      <c r="F22" s="2496" t="s">
        <v>806</v>
      </c>
      <c r="G22" s="2496" t="s">
        <v>806</v>
      </c>
      <c r="H22" s="2496" t="s">
        <v>806</v>
      </c>
      <c r="I22" s="2496" t="s">
        <v>806</v>
      </c>
      <c r="J22" s="2496" t="s">
        <v>806</v>
      </c>
      <c r="K22" s="2496" t="s">
        <v>806</v>
      </c>
      <c r="L22" s="2503" t="s">
        <v>806</v>
      </c>
    </row>
    <row r="23" spans="2:12">
      <c r="B23" s="2487"/>
      <c r="C23" s="2492" t="s">
        <v>806</v>
      </c>
      <c r="D23" s="2496" t="s">
        <v>806</v>
      </c>
      <c r="E23" s="2496" t="s">
        <v>806</v>
      </c>
      <c r="F23" s="2496" t="s">
        <v>806</v>
      </c>
      <c r="G23" s="2496" t="s">
        <v>806</v>
      </c>
      <c r="H23" s="2496" t="s">
        <v>806</v>
      </c>
      <c r="I23" s="2496" t="s">
        <v>806</v>
      </c>
      <c r="J23" s="2496" t="s">
        <v>806</v>
      </c>
      <c r="K23" s="2496" t="s">
        <v>806</v>
      </c>
      <c r="L23" s="2503" t="s">
        <v>806</v>
      </c>
    </row>
    <row r="24" spans="2:12">
      <c r="B24" s="2487"/>
      <c r="C24" s="2492" t="s">
        <v>806</v>
      </c>
      <c r="D24" s="2496" t="s">
        <v>806</v>
      </c>
      <c r="E24" s="2496" t="s">
        <v>806</v>
      </c>
      <c r="F24" s="2496" t="s">
        <v>806</v>
      </c>
      <c r="G24" s="2496" t="s">
        <v>806</v>
      </c>
      <c r="H24" s="2496" t="s">
        <v>806</v>
      </c>
      <c r="I24" s="2496" t="s">
        <v>806</v>
      </c>
      <c r="J24" s="2496" t="s">
        <v>806</v>
      </c>
      <c r="K24" s="2496" t="s">
        <v>806</v>
      </c>
      <c r="L24" s="2503" t="s">
        <v>806</v>
      </c>
    </row>
    <row r="25" spans="2:12" ht="21.75">
      <c r="B25" s="2488"/>
      <c r="C25" s="2493" t="s">
        <v>806</v>
      </c>
      <c r="D25" s="2497" t="s">
        <v>806</v>
      </c>
      <c r="E25" s="2497" t="s">
        <v>806</v>
      </c>
      <c r="F25" s="2497" t="s">
        <v>806</v>
      </c>
      <c r="G25" s="2497" t="s">
        <v>806</v>
      </c>
      <c r="H25" s="2497" t="s">
        <v>806</v>
      </c>
      <c r="I25" s="2497" t="s">
        <v>806</v>
      </c>
      <c r="J25" s="2497" t="s">
        <v>806</v>
      </c>
      <c r="K25" s="2497" t="s">
        <v>806</v>
      </c>
      <c r="L25" s="2504" t="s">
        <v>806</v>
      </c>
    </row>
    <row r="28" spans="2:12">
      <c r="C28" s="2011" t="s">
        <v>920</v>
      </c>
    </row>
    <row r="29" spans="2:12">
      <c r="C29" s="2011" t="s">
        <v>447</v>
      </c>
    </row>
    <row r="30" spans="2:12">
      <c r="C30" s="2011" t="s">
        <v>994</v>
      </c>
    </row>
    <row r="31" spans="2:12">
      <c r="C31" s="2011" t="s">
        <v>922</v>
      </c>
    </row>
    <row r="32" spans="2:12">
      <c r="C32" s="2011" t="s">
        <v>932</v>
      </c>
    </row>
    <row r="33" spans="3:3">
      <c r="C33" s="2011" t="s">
        <v>122</v>
      </c>
    </row>
    <row r="34" spans="3:3">
      <c r="C34" s="2011" t="s">
        <v>123</v>
      </c>
    </row>
    <row r="35" spans="3:3">
      <c r="C35" s="2011" t="s">
        <v>928</v>
      </c>
    </row>
    <row r="37" spans="3:3">
      <c r="C37" s="2011" t="s">
        <v>201</v>
      </c>
    </row>
    <row r="38" spans="3:3">
      <c r="C38" s="2011" t="s">
        <v>883</v>
      </c>
    </row>
    <row r="39" spans="3:3">
      <c r="C39" s="2011" t="s">
        <v>766</v>
      </c>
    </row>
    <row r="40" spans="3:3">
      <c r="C40" s="2011" t="s">
        <v>930</v>
      </c>
    </row>
    <row r="41" spans="3:3">
      <c r="C41" s="2011" t="s">
        <v>518</v>
      </c>
    </row>
    <row r="42" spans="3:3">
      <c r="C42" s="2011" t="s">
        <v>469</v>
      </c>
    </row>
  </sheetData>
  <mergeCells count="1">
    <mergeCell ref="B13:B25"/>
  </mergeCells>
  <phoneticPr fontId="6"/>
  <pageMargins left="0.70866141732283472" right="0.70866141732283472" top="0.74803149606299213" bottom="0.74803149606299213" header="0.31496062992125984" footer="0.31496062992125984"/>
  <pageSetup paperSize="9" scale="28" fitToWidth="1" fitToHeight="1" orientation="landscape"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U62"/>
  <sheetViews>
    <sheetView showGridLines="0" view="pageBreakPreview" zoomScale="85" zoomScaleSheetLayoutView="85" workbookViewId="0"/>
  </sheetViews>
  <sheetFormatPr defaultColWidth="2.5" defaultRowHeight="20.100000000000001" customHeight="1"/>
  <cols>
    <col min="1" max="16" width="2.875" style="246" customWidth="1"/>
    <col min="17" max="17" width="4" style="246" customWidth="1"/>
    <col min="18" max="18" width="4.25" style="246" customWidth="1"/>
    <col min="19" max="21" width="2.5" style="246"/>
    <col min="22" max="22" width="5.875" style="246" customWidth="1"/>
    <col min="23" max="35" width="2.5" style="246"/>
    <col min="36" max="37" width="2.875" style="246" customWidth="1"/>
    <col min="38" max="16384" width="2.5" style="246"/>
  </cols>
  <sheetData>
    <row r="1" spans="1:73" ht="14.25" customHeight="1">
      <c r="A1" s="248" t="s">
        <v>273</v>
      </c>
      <c r="O1" s="282"/>
      <c r="X1" s="247" t="s">
        <v>354</v>
      </c>
      <c r="Y1" s="247"/>
      <c r="Z1" s="247"/>
      <c r="AA1" s="247"/>
      <c r="AB1" s="247"/>
      <c r="AC1" s="247"/>
      <c r="AD1" s="247"/>
      <c r="AE1" s="247"/>
      <c r="AF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row>
    <row r="2" spans="1:73" ht="14.25" customHeight="1">
      <c r="X2" s="247"/>
      <c r="Y2" s="247"/>
      <c r="Z2" s="247"/>
      <c r="AA2" s="247"/>
      <c r="AB2" s="247"/>
      <c r="AC2" s="247"/>
      <c r="AD2" s="247"/>
      <c r="AE2" s="247"/>
      <c r="AF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row>
    <row r="3" spans="1:73" ht="14.25" customHeight="1">
      <c r="AN3" s="247"/>
      <c r="AO3" s="247"/>
      <c r="AP3" s="247"/>
      <c r="AQ3" s="247"/>
      <c r="AR3" s="247"/>
      <c r="AS3" s="247"/>
      <c r="AT3" s="247"/>
      <c r="AU3" s="247"/>
      <c r="AV3" s="247"/>
      <c r="AW3" s="247"/>
      <c r="AX3" s="247"/>
      <c r="AY3" s="247"/>
      <c r="AZ3" s="247"/>
      <c r="BA3" s="247"/>
      <c r="BB3" s="247"/>
      <c r="BC3" s="247"/>
      <c r="BD3" s="247"/>
      <c r="BE3" s="247"/>
      <c r="BF3" s="247"/>
      <c r="BG3" s="247"/>
      <c r="BH3" s="247"/>
    </row>
    <row r="4" spans="1:73" ht="14.25" customHeight="1">
      <c r="A4" s="249" t="s">
        <v>268</v>
      </c>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N4" s="247"/>
      <c r="AO4" s="247"/>
      <c r="AP4" s="247"/>
      <c r="AQ4" s="247"/>
      <c r="AR4" s="247"/>
      <c r="AS4" s="247"/>
      <c r="AT4" s="247"/>
      <c r="AU4" s="247"/>
      <c r="AV4" s="247"/>
      <c r="AW4" s="247"/>
      <c r="AX4" s="247"/>
      <c r="AY4" s="247"/>
      <c r="AZ4" s="247"/>
      <c r="BA4" s="247"/>
      <c r="BB4" s="247"/>
      <c r="BC4" s="247"/>
      <c r="BD4" s="247"/>
      <c r="BE4" s="247"/>
      <c r="BF4" s="247"/>
      <c r="BG4" s="247"/>
      <c r="BH4" s="247"/>
    </row>
    <row r="5" spans="1:73" ht="14.25" customHeight="1">
      <c r="AN5" s="247"/>
      <c r="AO5" s="247"/>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row>
    <row r="6" spans="1:73" ht="14.25" customHeight="1">
      <c r="F6" s="247"/>
      <c r="G6" s="247"/>
      <c r="H6" s="247"/>
      <c r="I6" s="247"/>
      <c r="J6" s="247"/>
      <c r="K6" s="247"/>
      <c r="L6" s="247"/>
      <c r="M6" s="247"/>
      <c r="N6" s="247"/>
      <c r="O6" s="247"/>
      <c r="P6" s="247"/>
      <c r="Q6" s="247"/>
      <c r="R6" s="247"/>
      <c r="S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row>
    <row r="7" spans="1:73" ht="14.25" customHeight="1">
      <c r="B7" s="247"/>
      <c r="C7" s="247"/>
      <c r="E7" s="247"/>
      <c r="F7" s="247"/>
      <c r="G7" s="247"/>
      <c r="H7" s="247"/>
      <c r="I7" s="247"/>
      <c r="J7" s="247"/>
      <c r="K7" s="247"/>
      <c r="L7" s="247"/>
      <c r="Z7" s="22"/>
      <c r="AA7" s="22"/>
      <c r="AB7" s="62"/>
      <c r="AC7" s="62"/>
      <c r="AD7" s="62"/>
      <c r="AE7" s="22" t="s">
        <v>361</v>
      </c>
      <c r="AF7" s="32"/>
      <c r="AG7" s="32"/>
      <c r="AH7" s="22" t="s">
        <v>145</v>
      </c>
      <c r="AI7" s="32"/>
      <c r="AJ7" s="32"/>
      <c r="AK7" s="246" t="s">
        <v>366</v>
      </c>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row>
    <row r="8" spans="1:73" ht="14.25" customHeight="1">
      <c r="B8" s="247"/>
      <c r="C8" s="247"/>
      <c r="D8" s="247"/>
      <c r="E8" s="247"/>
      <c r="F8" s="247"/>
      <c r="G8" s="247"/>
      <c r="H8" s="247"/>
      <c r="I8" s="247"/>
      <c r="J8" s="247"/>
      <c r="K8" s="247"/>
      <c r="L8" s="247"/>
      <c r="AN8" s="247"/>
      <c r="AO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row>
    <row r="9" spans="1:73" ht="18" customHeight="1">
      <c r="A9" s="250"/>
      <c r="B9" s="23"/>
      <c r="C9" s="23"/>
      <c r="D9" s="23"/>
      <c r="E9" s="23"/>
      <c r="F9" s="23"/>
      <c r="G9" s="22" t="s">
        <v>335</v>
      </c>
      <c r="H9" s="22"/>
      <c r="I9" s="22"/>
      <c r="J9" s="22"/>
      <c r="K9" s="22"/>
      <c r="L9" s="22"/>
      <c r="R9" s="284" t="s">
        <v>99</v>
      </c>
      <c r="S9" s="284"/>
      <c r="T9" s="284"/>
      <c r="U9" s="284"/>
      <c r="V9" s="284"/>
      <c r="W9" s="284"/>
      <c r="X9" s="284"/>
      <c r="Y9" s="284"/>
      <c r="Z9" s="284"/>
      <c r="AA9" s="284"/>
      <c r="AB9" s="284"/>
      <c r="AC9" s="284"/>
      <c r="AD9" s="284"/>
      <c r="AE9" s="284"/>
      <c r="AF9" s="284"/>
      <c r="AG9" s="284"/>
      <c r="AH9" s="284"/>
      <c r="AI9" s="284"/>
      <c r="AJ9" s="284"/>
      <c r="AK9" s="284"/>
      <c r="AN9" s="247"/>
      <c r="AO9" s="247"/>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row>
    <row r="10" spans="1:73" ht="18" customHeight="1">
      <c r="B10" s="23"/>
      <c r="C10" s="23"/>
      <c r="D10" s="23"/>
      <c r="E10" s="23"/>
      <c r="F10" s="23"/>
      <c r="G10" s="22"/>
      <c r="H10" s="22"/>
      <c r="I10" s="22"/>
      <c r="J10" s="22"/>
      <c r="K10" s="22"/>
      <c r="L10" s="22"/>
      <c r="R10" s="285"/>
      <c r="S10" s="285"/>
      <c r="T10" s="284"/>
      <c r="U10" s="284"/>
      <c r="V10" s="284"/>
      <c r="W10" s="284"/>
      <c r="X10" s="284"/>
      <c r="Y10" s="284"/>
      <c r="Z10" s="284"/>
      <c r="AA10" s="284"/>
      <c r="AB10" s="284"/>
      <c r="AC10" s="284"/>
      <c r="AD10" s="284"/>
      <c r="AE10" s="284"/>
      <c r="AF10" s="284"/>
      <c r="AG10" s="284"/>
      <c r="AH10" s="284"/>
      <c r="AI10" s="284"/>
      <c r="AJ10" s="284"/>
      <c r="AK10" s="284"/>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row>
    <row r="11" spans="1:73" ht="18" customHeight="1">
      <c r="B11" s="247"/>
      <c r="C11" s="247"/>
      <c r="D11" s="247"/>
      <c r="E11" s="247"/>
      <c r="F11" s="247"/>
      <c r="G11" s="247"/>
      <c r="H11" s="247"/>
      <c r="I11" s="247"/>
      <c r="J11" s="247"/>
      <c r="K11" s="247"/>
      <c r="L11" s="247"/>
      <c r="N11" s="250" t="s">
        <v>340</v>
      </c>
      <c r="R11" s="285" t="s">
        <v>149</v>
      </c>
      <c r="S11" s="284"/>
      <c r="T11" s="284"/>
      <c r="U11" s="284"/>
      <c r="V11" s="284"/>
      <c r="W11" s="284"/>
      <c r="X11" s="284"/>
      <c r="Y11" s="284"/>
      <c r="Z11" s="284"/>
      <c r="AA11" s="284"/>
      <c r="AB11" s="284"/>
      <c r="AC11" s="284"/>
      <c r="AD11" s="284"/>
      <c r="AE11" s="284"/>
      <c r="AF11" s="284"/>
      <c r="AG11" s="284"/>
      <c r="AH11" s="284"/>
      <c r="AI11" s="284"/>
      <c r="AJ11" s="284"/>
      <c r="AK11" s="284"/>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row>
    <row r="12" spans="1:73" ht="18" customHeight="1">
      <c r="B12" s="247"/>
      <c r="C12" s="247"/>
      <c r="D12" s="247"/>
      <c r="E12" s="247"/>
      <c r="F12" s="247"/>
      <c r="G12" s="247"/>
      <c r="H12" s="247"/>
      <c r="I12" s="247"/>
      <c r="J12" s="247"/>
      <c r="K12" s="247"/>
      <c r="L12" s="247"/>
      <c r="R12" s="285"/>
      <c r="S12" s="284"/>
      <c r="T12" s="284"/>
      <c r="U12" s="284"/>
      <c r="V12" s="284"/>
      <c r="W12" s="284"/>
      <c r="X12" s="284"/>
      <c r="Y12" s="284"/>
      <c r="Z12" s="284"/>
      <c r="AA12" s="284"/>
      <c r="AB12" s="284"/>
      <c r="AC12" s="284"/>
      <c r="AD12" s="284"/>
      <c r="AE12" s="284"/>
      <c r="AF12" s="284"/>
      <c r="AG12" s="284"/>
      <c r="AH12" s="284"/>
      <c r="AI12" s="284"/>
      <c r="AJ12" s="284"/>
      <c r="AK12" s="284"/>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row>
    <row r="13" spans="1:73" ht="18" customHeight="1">
      <c r="B13" s="247"/>
      <c r="C13" s="247"/>
      <c r="D13" s="247"/>
      <c r="E13" s="247"/>
      <c r="F13" s="247"/>
      <c r="G13" s="247"/>
      <c r="H13" s="247"/>
      <c r="I13" s="247"/>
      <c r="J13" s="247"/>
      <c r="K13" s="247"/>
      <c r="L13" s="247"/>
      <c r="R13" s="285" t="s">
        <v>155</v>
      </c>
      <c r="S13" s="285"/>
      <c r="T13" s="285"/>
      <c r="U13" s="285"/>
      <c r="V13" s="285"/>
      <c r="W13" s="284"/>
      <c r="X13" s="284"/>
      <c r="Y13" s="284"/>
      <c r="Z13" s="284"/>
      <c r="AA13" s="284"/>
      <c r="AB13" s="284"/>
      <c r="AC13" s="284"/>
      <c r="AD13" s="284"/>
      <c r="AE13" s="284"/>
      <c r="AF13" s="284"/>
      <c r="AG13" s="284"/>
      <c r="AH13" s="284"/>
      <c r="AI13" s="284"/>
      <c r="AJ13" s="284"/>
      <c r="AK13" s="284"/>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row>
    <row r="14" spans="1:73" ht="18" customHeight="1">
      <c r="B14" s="247"/>
      <c r="C14" s="247"/>
      <c r="D14" s="247"/>
      <c r="E14" s="247"/>
      <c r="F14" s="247"/>
      <c r="G14" s="247"/>
      <c r="H14" s="247"/>
      <c r="I14" s="247"/>
      <c r="J14" s="247"/>
      <c r="K14" s="247"/>
      <c r="L14" s="247"/>
      <c r="R14" s="285"/>
      <c r="S14" s="285"/>
      <c r="T14" s="285"/>
      <c r="U14" s="285"/>
      <c r="V14" s="285"/>
      <c r="W14" s="284"/>
      <c r="X14" s="284"/>
      <c r="Y14" s="284"/>
      <c r="Z14" s="284"/>
      <c r="AA14" s="284"/>
      <c r="AB14" s="284"/>
      <c r="AC14" s="284"/>
      <c r="AD14" s="284"/>
      <c r="AE14" s="284"/>
      <c r="AF14" s="284"/>
      <c r="AG14" s="284"/>
      <c r="AH14" s="284"/>
      <c r="AI14" s="284"/>
      <c r="AJ14" s="284"/>
      <c r="AK14" s="284"/>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row>
    <row r="15" spans="1:73" ht="14.25" customHeight="1">
      <c r="B15" s="247"/>
      <c r="C15" s="247"/>
      <c r="D15" s="247"/>
      <c r="E15" s="247"/>
      <c r="F15" s="247"/>
      <c r="G15" s="247"/>
      <c r="H15" s="247"/>
      <c r="I15" s="247"/>
      <c r="J15" s="247"/>
      <c r="K15" s="247"/>
      <c r="L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row>
    <row r="16" spans="1:73" ht="14.25" customHeight="1">
      <c r="D16" s="246" t="s">
        <v>331</v>
      </c>
      <c r="AN16" s="247"/>
      <c r="AO16" s="247"/>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row>
    <row r="17" spans="1:73" ht="14.25" customHeight="1">
      <c r="AN17" s="247"/>
      <c r="AO17" s="247"/>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row>
    <row r="18" spans="1:73" s="247" customFormat="1" ht="19.7" customHeight="1">
      <c r="S18" s="131" t="s">
        <v>341</v>
      </c>
      <c r="T18" s="138"/>
      <c r="U18" s="138"/>
      <c r="V18" s="138"/>
      <c r="W18" s="138"/>
      <c r="X18" s="138"/>
      <c r="Y18" s="140"/>
      <c r="Z18" s="314"/>
      <c r="AA18" s="315"/>
      <c r="AB18" s="146"/>
      <c r="AC18" s="316"/>
      <c r="AD18" s="315"/>
      <c r="AE18" s="315"/>
      <c r="AF18" s="315"/>
      <c r="AG18" s="315"/>
      <c r="AH18" s="315"/>
      <c r="AI18" s="317"/>
      <c r="AN18" s="328"/>
      <c r="AO18" s="328"/>
      <c r="AP18" s="328"/>
      <c r="AQ18" s="328"/>
      <c r="AR18" s="328"/>
      <c r="AS18" s="328"/>
      <c r="AT18" s="328"/>
    </row>
    <row r="19" spans="1:73" s="247" customFormat="1" ht="19.7" customHeight="1">
      <c r="S19" s="131" t="s">
        <v>164</v>
      </c>
      <c r="T19" s="138"/>
      <c r="U19" s="138"/>
      <c r="V19" s="140"/>
      <c r="W19" s="144"/>
      <c r="X19" s="146"/>
      <c r="Y19" s="146"/>
      <c r="Z19" s="146"/>
      <c r="AA19" s="146"/>
      <c r="AB19" s="146"/>
      <c r="AC19" s="146"/>
      <c r="AD19" s="146"/>
      <c r="AE19" s="146"/>
      <c r="AF19" s="146"/>
      <c r="AG19" s="146"/>
      <c r="AH19" s="146"/>
      <c r="AI19" s="317"/>
      <c r="AN19" s="328"/>
      <c r="AO19" s="328"/>
      <c r="AP19" s="328"/>
      <c r="AQ19" s="328"/>
      <c r="AR19" s="328"/>
      <c r="AS19" s="328"/>
      <c r="AT19" s="328"/>
    </row>
    <row r="20" spans="1:73" s="247" customFormat="1" ht="14.25" customHeight="1">
      <c r="A20" s="251" t="s">
        <v>275</v>
      </c>
      <c r="B20" s="258"/>
      <c r="C20" s="258"/>
      <c r="D20" s="258"/>
      <c r="E20" s="258"/>
      <c r="F20" s="258"/>
      <c r="G20" s="258"/>
      <c r="H20" s="258"/>
      <c r="I20" s="258"/>
      <c r="J20" s="258"/>
      <c r="K20" s="258"/>
      <c r="L20" s="258"/>
      <c r="M20" s="258"/>
      <c r="N20" s="258"/>
      <c r="O20" s="258"/>
      <c r="P20" s="258"/>
      <c r="Q20" s="258"/>
      <c r="R20" s="262"/>
      <c r="S20" s="294" t="s">
        <v>149</v>
      </c>
      <c r="T20" s="303"/>
      <c r="U20" s="313"/>
      <c r="V20" s="313"/>
      <c r="W20" s="313"/>
      <c r="X20" s="313"/>
      <c r="Y20" s="313"/>
      <c r="Z20" s="313"/>
      <c r="AA20" s="313"/>
      <c r="AB20" s="313"/>
      <c r="AC20" s="313"/>
      <c r="AD20" s="313"/>
      <c r="AE20" s="313"/>
      <c r="AF20" s="313"/>
      <c r="AG20" s="313"/>
      <c r="AH20" s="313"/>
      <c r="AI20" s="318"/>
      <c r="AN20" s="328"/>
      <c r="AO20" s="328"/>
      <c r="AP20" s="328"/>
      <c r="AQ20" s="328"/>
      <c r="AR20" s="328"/>
      <c r="AS20" s="328"/>
      <c r="AT20" s="328"/>
      <c r="AY20" s="328"/>
      <c r="AZ20" s="328"/>
      <c r="BE20" s="328"/>
      <c r="BF20" s="328"/>
    </row>
    <row r="21" spans="1:73" s="247" customFormat="1" ht="14.25" customHeight="1">
      <c r="A21" s="252"/>
      <c r="B21" s="259"/>
      <c r="C21" s="259"/>
      <c r="D21" s="259"/>
      <c r="E21" s="259"/>
      <c r="F21" s="259"/>
      <c r="G21" s="259"/>
      <c r="H21" s="259"/>
      <c r="I21" s="259"/>
      <c r="J21" s="259"/>
      <c r="K21" s="259"/>
      <c r="L21" s="259"/>
      <c r="M21" s="259"/>
      <c r="N21" s="259"/>
      <c r="O21" s="259"/>
      <c r="P21" s="259"/>
      <c r="Q21" s="259"/>
      <c r="R21" s="286"/>
      <c r="S21" s="295"/>
      <c r="T21" s="304"/>
      <c r="U21" s="307"/>
      <c r="V21" s="307"/>
      <c r="W21" s="307"/>
      <c r="X21" s="307"/>
      <c r="Y21" s="307"/>
      <c r="Z21" s="307"/>
      <c r="AA21" s="307"/>
      <c r="AB21" s="307"/>
      <c r="AC21" s="307"/>
      <c r="AD21" s="307"/>
      <c r="AE21" s="307"/>
      <c r="AF21" s="307"/>
      <c r="AG21" s="307"/>
      <c r="AH21" s="307"/>
      <c r="AI21" s="319"/>
      <c r="AN21" s="328"/>
      <c r="AO21" s="328"/>
      <c r="AP21" s="328"/>
      <c r="AQ21" s="328"/>
      <c r="AR21" s="328"/>
      <c r="AS21" s="328"/>
      <c r="AT21" s="328"/>
      <c r="AY21" s="328"/>
      <c r="AZ21" s="328"/>
      <c r="BE21" s="328"/>
      <c r="BF21" s="328"/>
    </row>
    <row r="22" spans="1:73" s="247" customFormat="1" ht="14.25" customHeight="1">
      <c r="A22" s="252"/>
      <c r="B22" s="259"/>
      <c r="C22" s="259"/>
      <c r="D22" s="259"/>
      <c r="E22" s="259"/>
      <c r="F22" s="259"/>
      <c r="G22" s="259"/>
      <c r="H22" s="259"/>
      <c r="I22" s="259"/>
      <c r="J22" s="259"/>
      <c r="K22" s="259"/>
      <c r="L22" s="259"/>
      <c r="M22" s="259"/>
      <c r="N22" s="259"/>
      <c r="O22" s="259"/>
      <c r="P22" s="259"/>
      <c r="Q22" s="259"/>
      <c r="R22" s="286"/>
      <c r="S22" s="296" t="s">
        <v>99</v>
      </c>
      <c r="T22" s="305"/>
      <c r="U22" s="305"/>
      <c r="V22" s="305"/>
      <c r="W22" s="305"/>
      <c r="X22" s="305"/>
      <c r="Y22" s="305"/>
      <c r="Z22" s="305"/>
      <c r="AA22" s="305"/>
      <c r="AB22" s="305"/>
      <c r="AC22" s="305"/>
      <c r="AD22" s="305"/>
      <c r="AE22" s="305"/>
      <c r="AF22" s="305"/>
      <c r="AG22" s="305"/>
      <c r="AH22" s="305"/>
      <c r="AI22" s="320"/>
      <c r="AN22" s="328"/>
    </row>
    <row r="23" spans="1:73" s="247" customFormat="1" ht="14.25" customHeight="1">
      <c r="A23" s="252"/>
      <c r="B23" s="259"/>
      <c r="C23" s="259"/>
      <c r="D23" s="259"/>
      <c r="E23" s="259"/>
      <c r="F23" s="259"/>
      <c r="G23" s="259"/>
      <c r="H23" s="259"/>
      <c r="I23" s="259"/>
      <c r="J23" s="259"/>
      <c r="K23" s="259"/>
      <c r="L23" s="259"/>
      <c r="M23" s="259"/>
      <c r="N23" s="259"/>
      <c r="O23" s="259"/>
      <c r="P23" s="259"/>
      <c r="Q23" s="259"/>
      <c r="R23" s="286"/>
      <c r="S23" s="297"/>
      <c r="T23" s="306"/>
      <c r="U23" s="306"/>
      <c r="V23" s="306"/>
      <c r="W23" s="306"/>
      <c r="X23" s="306"/>
      <c r="Y23" s="306"/>
      <c r="Z23" s="306"/>
      <c r="AA23" s="306"/>
      <c r="AB23" s="306"/>
      <c r="AC23" s="306"/>
      <c r="AD23" s="306"/>
      <c r="AE23" s="306"/>
      <c r="AF23" s="306"/>
      <c r="AG23" s="306"/>
      <c r="AH23" s="306"/>
      <c r="AI23" s="321"/>
      <c r="AN23" s="328"/>
    </row>
    <row r="24" spans="1:73" s="247" customFormat="1" ht="14.25" customHeight="1">
      <c r="A24" s="253"/>
      <c r="B24" s="260"/>
      <c r="C24" s="260"/>
      <c r="D24" s="260"/>
      <c r="E24" s="260"/>
      <c r="F24" s="260"/>
      <c r="G24" s="260"/>
      <c r="H24" s="260"/>
      <c r="I24" s="260"/>
      <c r="J24" s="260"/>
      <c r="K24" s="260"/>
      <c r="L24" s="260"/>
      <c r="M24" s="260"/>
      <c r="N24" s="260"/>
      <c r="O24" s="260"/>
      <c r="P24" s="260"/>
      <c r="Q24" s="260"/>
      <c r="R24" s="264"/>
      <c r="S24" s="298"/>
      <c r="T24" s="307"/>
      <c r="U24" s="307"/>
      <c r="V24" s="307"/>
      <c r="W24" s="307"/>
      <c r="X24" s="307"/>
      <c r="Y24" s="307"/>
      <c r="Z24" s="307"/>
      <c r="AA24" s="307"/>
      <c r="AB24" s="307"/>
      <c r="AC24" s="307"/>
      <c r="AD24" s="307"/>
      <c r="AE24" s="307"/>
      <c r="AF24" s="307"/>
      <c r="AG24" s="307"/>
      <c r="AH24" s="307"/>
      <c r="AI24" s="319"/>
      <c r="AN24" s="328"/>
      <c r="AO24" s="328"/>
    </row>
    <row r="25" spans="1:73" s="247" customFormat="1" ht="22.7" customHeight="1">
      <c r="A25" s="254" t="s">
        <v>185</v>
      </c>
      <c r="B25" s="261"/>
      <c r="C25" s="261"/>
      <c r="D25" s="261"/>
      <c r="E25" s="261"/>
      <c r="F25" s="261"/>
      <c r="G25" s="261"/>
      <c r="H25" s="261"/>
      <c r="I25" s="261"/>
      <c r="J25" s="261"/>
      <c r="K25" s="261"/>
      <c r="L25" s="261"/>
      <c r="M25" s="261"/>
      <c r="N25" s="261"/>
      <c r="O25" s="261"/>
      <c r="P25" s="261"/>
      <c r="Q25" s="261"/>
      <c r="R25" s="265"/>
      <c r="S25" s="299"/>
      <c r="T25" s="308"/>
      <c r="U25" s="308"/>
      <c r="V25" s="308"/>
      <c r="W25" s="308"/>
      <c r="X25" s="308"/>
      <c r="Y25" s="308"/>
      <c r="Z25" s="308"/>
      <c r="AA25" s="308"/>
      <c r="AB25" s="308"/>
      <c r="AC25" s="308"/>
      <c r="AD25" s="308"/>
      <c r="AE25" s="308"/>
      <c r="AF25" s="308"/>
      <c r="AG25" s="308"/>
      <c r="AH25" s="308"/>
      <c r="AI25" s="322"/>
      <c r="AN25" s="328"/>
      <c r="AO25" s="328"/>
    </row>
    <row r="26" spans="1:73" s="247" customFormat="1" ht="14.25" customHeight="1">
      <c r="A26" s="254" t="s">
        <v>277</v>
      </c>
      <c r="B26" s="261"/>
      <c r="C26" s="261"/>
      <c r="D26" s="261"/>
      <c r="E26" s="261"/>
      <c r="F26" s="261"/>
      <c r="G26" s="261"/>
      <c r="H26" s="261"/>
      <c r="I26" s="261"/>
      <c r="J26" s="261"/>
      <c r="K26" s="261"/>
      <c r="L26" s="261"/>
      <c r="M26" s="261"/>
      <c r="N26" s="261"/>
      <c r="O26" s="261"/>
      <c r="P26" s="261"/>
      <c r="Q26" s="261"/>
      <c r="R26" s="265"/>
      <c r="S26" s="254"/>
      <c r="T26" s="261"/>
      <c r="U26" s="261"/>
      <c r="V26" s="261"/>
      <c r="W26" s="261"/>
      <c r="X26" s="261" t="s">
        <v>361</v>
      </c>
      <c r="Y26" s="261"/>
      <c r="Z26" s="261"/>
      <c r="AA26" s="261"/>
      <c r="AB26" s="261" t="s">
        <v>362</v>
      </c>
      <c r="AC26" s="261"/>
      <c r="AD26" s="261"/>
      <c r="AE26" s="261"/>
      <c r="AF26" s="261" t="s">
        <v>365</v>
      </c>
      <c r="AG26" s="261"/>
      <c r="AH26" s="261"/>
      <c r="AI26" s="265"/>
      <c r="AN26" s="328"/>
      <c r="AO26" s="328"/>
    </row>
    <row r="27" spans="1:73" s="247" customFormat="1" ht="14.25" customHeight="1">
      <c r="A27" s="254" t="s">
        <v>279</v>
      </c>
      <c r="B27" s="261"/>
      <c r="C27" s="261"/>
      <c r="D27" s="261"/>
      <c r="E27" s="261"/>
      <c r="F27" s="261"/>
      <c r="G27" s="261"/>
      <c r="H27" s="261"/>
      <c r="I27" s="261"/>
      <c r="J27" s="261"/>
      <c r="K27" s="261"/>
      <c r="L27" s="261"/>
      <c r="M27" s="261"/>
      <c r="N27" s="261"/>
      <c r="O27" s="261"/>
      <c r="P27" s="261"/>
      <c r="Q27" s="261"/>
      <c r="R27" s="265"/>
      <c r="S27" s="254" t="s">
        <v>343</v>
      </c>
      <c r="T27" s="261"/>
      <c r="U27" s="261"/>
      <c r="V27" s="261"/>
      <c r="W27" s="261"/>
      <c r="X27" s="261"/>
      <c r="Y27" s="261"/>
      <c r="Z27" s="261"/>
      <c r="AA27" s="261"/>
      <c r="AB27" s="261"/>
      <c r="AC27" s="261"/>
      <c r="AD27" s="261"/>
      <c r="AE27" s="261"/>
      <c r="AF27" s="261"/>
      <c r="AG27" s="261"/>
      <c r="AH27" s="261"/>
      <c r="AI27" s="265"/>
      <c r="AN27" s="328"/>
      <c r="AO27" s="328"/>
    </row>
    <row r="28" spans="1:73" s="247" customFormat="1" ht="18.75" customHeight="1">
      <c r="A28" s="251"/>
      <c r="B28" s="262"/>
      <c r="C28" s="266" t="s">
        <v>285</v>
      </c>
      <c r="D28" s="257"/>
      <c r="E28" s="257"/>
      <c r="F28" s="257"/>
      <c r="G28" s="257"/>
      <c r="H28" s="257"/>
      <c r="I28" s="257"/>
      <c r="J28" s="257"/>
      <c r="K28" s="257"/>
      <c r="L28" s="257"/>
      <c r="M28" s="257"/>
      <c r="N28" s="257"/>
      <c r="O28" s="257"/>
      <c r="P28" s="283"/>
      <c r="Q28" s="283"/>
      <c r="R28" s="287"/>
      <c r="S28" s="300" t="s">
        <v>48</v>
      </c>
      <c r="T28" s="309"/>
      <c r="U28" s="309"/>
      <c r="V28" s="309"/>
      <c r="W28" s="309"/>
      <c r="X28" s="309"/>
      <c r="Y28" s="309"/>
      <c r="Z28" s="309"/>
      <c r="AA28" s="309"/>
      <c r="AB28" s="309"/>
      <c r="AC28" s="309"/>
      <c r="AD28" s="309"/>
      <c r="AE28" s="309"/>
      <c r="AF28" s="309"/>
      <c r="AG28" s="309"/>
      <c r="AH28" s="309"/>
      <c r="AI28" s="323"/>
      <c r="AN28" s="328"/>
      <c r="AO28" s="328"/>
    </row>
    <row r="29" spans="1:73" s="247" customFormat="1" ht="18.75" customHeight="1">
      <c r="A29" s="251"/>
      <c r="B29" s="263"/>
      <c r="C29" s="267" t="s">
        <v>286</v>
      </c>
      <c r="D29" s="119"/>
      <c r="E29" s="119"/>
      <c r="F29" s="119"/>
      <c r="G29" s="119"/>
      <c r="H29" s="275"/>
      <c r="I29" s="275"/>
      <c r="J29" s="275"/>
      <c r="K29" s="275"/>
      <c r="L29" s="275"/>
      <c r="M29" s="275"/>
      <c r="N29" s="275"/>
      <c r="O29" s="275"/>
      <c r="P29" s="275"/>
      <c r="Q29" s="283"/>
      <c r="R29" s="287"/>
      <c r="S29" s="301"/>
      <c r="T29" s="310"/>
      <c r="U29" s="310"/>
      <c r="V29" s="310"/>
      <c r="W29" s="310"/>
      <c r="X29" s="310"/>
      <c r="Y29" s="310"/>
      <c r="Z29" s="310"/>
      <c r="AA29" s="310"/>
      <c r="AB29" s="310"/>
      <c r="AC29" s="310"/>
      <c r="AD29" s="310"/>
      <c r="AE29" s="310"/>
      <c r="AF29" s="310"/>
      <c r="AG29" s="310"/>
      <c r="AH29" s="310"/>
      <c r="AI29" s="324"/>
      <c r="AN29" s="328"/>
      <c r="AO29" s="328"/>
    </row>
    <row r="30" spans="1:73" s="247" customFormat="1" ht="18.75" customHeight="1">
      <c r="A30" s="251"/>
      <c r="B30" s="263"/>
      <c r="C30" s="267" t="s">
        <v>290</v>
      </c>
      <c r="D30" s="119"/>
      <c r="E30" s="119"/>
      <c r="F30" s="119"/>
      <c r="G30" s="119"/>
      <c r="H30" s="275"/>
      <c r="I30" s="275"/>
      <c r="J30" s="275"/>
      <c r="K30" s="275"/>
      <c r="L30" s="275"/>
      <c r="M30" s="275"/>
      <c r="N30" s="275"/>
      <c r="O30" s="275"/>
      <c r="P30" s="275"/>
      <c r="Q30" s="275"/>
      <c r="R30" s="288"/>
      <c r="S30" s="301"/>
      <c r="T30" s="310"/>
      <c r="U30" s="310"/>
      <c r="V30" s="310"/>
      <c r="W30" s="310"/>
      <c r="X30" s="310"/>
      <c r="Y30" s="310"/>
      <c r="Z30" s="310"/>
      <c r="AA30" s="310"/>
      <c r="AB30" s="310"/>
      <c r="AC30" s="310"/>
      <c r="AD30" s="310"/>
      <c r="AE30" s="310"/>
      <c r="AF30" s="310"/>
      <c r="AG30" s="310"/>
      <c r="AH30" s="310"/>
      <c r="AI30" s="324"/>
      <c r="AN30" s="328"/>
      <c r="AO30" s="328"/>
    </row>
    <row r="31" spans="1:73" s="247" customFormat="1" ht="18.75" customHeight="1">
      <c r="A31" s="251"/>
      <c r="B31" s="262"/>
      <c r="C31" s="266" t="s">
        <v>293</v>
      </c>
      <c r="D31" s="257"/>
      <c r="E31" s="257"/>
      <c r="F31" s="257"/>
      <c r="G31" s="257"/>
      <c r="H31" s="257"/>
      <c r="I31" s="257"/>
      <c r="J31" s="257"/>
      <c r="K31" s="257"/>
      <c r="L31" s="257"/>
      <c r="M31" s="257"/>
      <c r="N31" s="257"/>
      <c r="O31" s="257"/>
      <c r="P31" s="257"/>
      <c r="Q31" s="283"/>
      <c r="R31" s="287"/>
      <c r="S31" s="301"/>
      <c r="T31" s="310"/>
      <c r="U31" s="310"/>
      <c r="V31" s="310"/>
      <c r="W31" s="310"/>
      <c r="X31" s="310"/>
      <c r="Y31" s="310"/>
      <c r="Z31" s="310"/>
      <c r="AA31" s="310"/>
      <c r="AB31" s="310"/>
      <c r="AC31" s="310"/>
      <c r="AD31" s="310"/>
      <c r="AE31" s="310"/>
      <c r="AF31" s="310"/>
      <c r="AG31" s="310"/>
      <c r="AH31" s="310"/>
      <c r="AI31" s="324"/>
      <c r="AN31" s="328"/>
      <c r="AO31" s="328"/>
    </row>
    <row r="32" spans="1:73" s="247" customFormat="1" ht="18.75" customHeight="1">
      <c r="A32" s="251"/>
      <c r="B32" s="262"/>
      <c r="C32" s="131" t="s">
        <v>300</v>
      </c>
      <c r="D32" s="275"/>
      <c r="E32" s="275"/>
      <c r="F32" s="275"/>
      <c r="G32" s="275"/>
      <c r="H32" s="275"/>
      <c r="I32" s="275"/>
      <c r="J32" s="275"/>
      <c r="K32" s="275"/>
      <c r="L32" s="275"/>
      <c r="M32" s="275"/>
      <c r="N32" s="275"/>
      <c r="O32" s="275"/>
      <c r="P32" s="275"/>
      <c r="Q32" s="283"/>
      <c r="R32" s="287"/>
      <c r="S32" s="301"/>
      <c r="T32" s="310"/>
      <c r="U32" s="310"/>
      <c r="V32" s="310"/>
      <c r="W32" s="310"/>
      <c r="X32" s="310"/>
      <c r="Y32" s="310"/>
      <c r="Z32" s="310"/>
      <c r="AA32" s="310"/>
      <c r="AB32" s="310"/>
      <c r="AC32" s="310"/>
      <c r="AD32" s="310"/>
      <c r="AE32" s="310"/>
      <c r="AF32" s="310"/>
      <c r="AG32" s="310"/>
      <c r="AH32" s="310"/>
      <c r="AI32" s="324"/>
      <c r="AN32" s="328"/>
      <c r="AO32" s="328"/>
    </row>
    <row r="33" spans="1:41" s="247" customFormat="1" ht="18.75" customHeight="1">
      <c r="A33" s="251"/>
      <c r="B33" s="262"/>
      <c r="C33" s="131" t="s">
        <v>302</v>
      </c>
      <c r="D33" s="275"/>
      <c r="E33" s="275"/>
      <c r="F33" s="275"/>
      <c r="G33" s="275"/>
      <c r="H33" s="275"/>
      <c r="I33" s="275"/>
      <c r="J33" s="275"/>
      <c r="K33" s="275"/>
      <c r="L33" s="275"/>
      <c r="M33" s="275"/>
      <c r="N33" s="275"/>
      <c r="O33" s="275"/>
      <c r="P33" s="275"/>
      <c r="Q33" s="283"/>
      <c r="R33" s="287"/>
      <c r="S33" s="301"/>
      <c r="T33" s="310"/>
      <c r="U33" s="310"/>
      <c r="V33" s="310"/>
      <c r="W33" s="310"/>
      <c r="X33" s="310"/>
      <c r="Y33" s="310"/>
      <c r="Z33" s="310"/>
      <c r="AA33" s="310"/>
      <c r="AB33" s="310"/>
      <c r="AC33" s="310"/>
      <c r="AD33" s="310"/>
      <c r="AE33" s="310"/>
      <c r="AF33" s="310"/>
      <c r="AG33" s="310"/>
      <c r="AH33" s="310"/>
      <c r="AI33" s="324"/>
      <c r="AN33" s="328"/>
      <c r="AO33" s="328"/>
    </row>
    <row r="34" spans="1:41" s="247" customFormat="1" ht="18.75" customHeight="1">
      <c r="A34" s="251"/>
      <c r="B34" s="262"/>
      <c r="C34" s="266" t="s">
        <v>303</v>
      </c>
      <c r="D34" s="257"/>
      <c r="E34" s="257"/>
      <c r="F34" s="257"/>
      <c r="G34" s="257"/>
      <c r="H34" s="257"/>
      <c r="I34" s="257"/>
      <c r="J34" s="257"/>
      <c r="K34" s="257"/>
      <c r="L34" s="257"/>
      <c r="M34" s="257"/>
      <c r="N34" s="257"/>
      <c r="O34" s="257"/>
      <c r="P34" s="257"/>
      <c r="Q34" s="283"/>
      <c r="R34" s="287"/>
      <c r="S34" s="301"/>
      <c r="T34" s="310"/>
      <c r="U34" s="310"/>
      <c r="V34" s="310"/>
      <c r="W34" s="310"/>
      <c r="X34" s="310"/>
      <c r="Y34" s="310"/>
      <c r="Z34" s="310"/>
      <c r="AA34" s="310"/>
      <c r="AB34" s="310"/>
      <c r="AC34" s="310"/>
      <c r="AD34" s="310"/>
      <c r="AE34" s="310"/>
      <c r="AF34" s="310"/>
      <c r="AG34" s="310"/>
      <c r="AH34" s="310"/>
      <c r="AI34" s="324"/>
      <c r="AN34" s="328"/>
      <c r="AO34" s="328"/>
    </row>
    <row r="35" spans="1:41" s="247" customFormat="1" ht="15.6" customHeight="1">
      <c r="A35" s="253"/>
      <c r="B35" s="264"/>
      <c r="C35" s="266" t="s">
        <v>304</v>
      </c>
      <c r="D35" s="257"/>
      <c r="E35" s="257"/>
      <c r="F35" s="257"/>
      <c r="G35" s="257"/>
      <c r="H35" s="257"/>
      <c r="I35" s="257"/>
      <c r="J35" s="257"/>
      <c r="K35" s="257"/>
      <c r="L35" s="257"/>
      <c r="M35" s="257"/>
      <c r="N35" s="257"/>
      <c r="O35" s="257"/>
      <c r="P35" s="257"/>
      <c r="Q35" s="257"/>
      <c r="R35" s="289"/>
      <c r="S35" s="301"/>
      <c r="T35" s="310"/>
      <c r="U35" s="310"/>
      <c r="V35" s="310"/>
      <c r="W35" s="310"/>
      <c r="X35" s="310"/>
      <c r="Y35" s="310"/>
      <c r="Z35" s="310"/>
      <c r="AA35" s="310"/>
      <c r="AB35" s="310"/>
      <c r="AC35" s="310"/>
      <c r="AD35" s="310"/>
      <c r="AE35" s="310"/>
      <c r="AF35" s="310"/>
      <c r="AG35" s="310"/>
      <c r="AH35" s="310"/>
      <c r="AI35" s="324"/>
      <c r="AN35" s="328"/>
      <c r="AO35" s="328"/>
    </row>
    <row r="36" spans="1:41" s="247" customFormat="1" ht="18.75" customHeight="1">
      <c r="A36" s="251"/>
      <c r="B36" s="262"/>
      <c r="C36" s="268" t="s">
        <v>306</v>
      </c>
      <c r="D36" s="275"/>
      <c r="E36" s="275"/>
      <c r="F36" s="275"/>
      <c r="G36" s="275"/>
      <c r="H36" s="275"/>
      <c r="I36" s="275"/>
      <c r="J36" s="275"/>
      <c r="K36" s="275"/>
      <c r="L36" s="275"/>
      <c r="M36" s="275"/>
      <c r="N36" s="275"/>
      <c r="O36" s="275"/>
      <c r="P36" s="275"/>
      <c r="Q36" s="283"/>
      <c r="R36" s="287"/>
      <c r="S36" s="301"/>
      <c r="T36" s="310"/>
      <c r="U36" s="310"/>
      <c r="V36" s="310"/>
      <c r="W36" s="310"/>
      <c r="X36" s="310"/>
      <c r="Y36" s="310"/>
      <c r="Z36" s="310"/>
      <c r="AA36" s="310"/>
      <c r="AB36" s="310"/>
      <c r="AC36" s="310"/>
      <c r="AD36" s="310"/>
      <c r="AE36" s="310"/>
      <c r="AF36" s="310"/>
      <c r="AG36" s="310"/>
      <c r="AH36" s="310"/>
      <c r="AI36" s="324"/>
      <c r="AN36" s="328"/>
      <c r="AO36" s="328"/>
    </row>
    <row r="37" spans="1:41" s="247" customFormat="1" ht="18.75" customHeight="1">
      <c r="A37" s="251"/>
      <c r="B37" s="262"/>
      <c r="C37" s="131" t="s">
        <v>311</v>
      </c>
      <c r="D37" s="275"/>
      <c r="E37" s="275"/>
      <c r="F37" s="275"/>
      <c r="G37" s="275"/>
      <c r="H37" s="275"/>
      <c r="I37" s="275"/>
      <c r="J37" s="275"/>
      <c r="K37" s="275"/>
      <c r="L37" s="275"/>
      <c r="M37" s="275"/>
      <c r="N37" s="275"/>
      <c r="O37" s="275"/>
      <c r="P37" s="275"/>
      <c r="Q37" s="275"/>
      <c r="R37" s="288"/>
      <c r="S37" s="300" t="s">
        <v>351</v>
      </c>
      <c r="T37" s="311"/>
      <c r="U37" s="311"/>
      <c r="V37" s="311"/>
      <c r="W37" s="311"/>
      <c r="X37" s="311"/>
      <c r="Y37" s="311"/>
      <c r="Z37" s="311"/>
      <c r="AA37" s="311"/>
      <c r="AB37" s="311"/>
      <c r="AC37" s="311"/>
      <c r="AD37" s="311"/>
      <c r="AE37" s="311"/>
      <c r="AF37" s="311"/>
      <c r="AG37" s="311"/>
      <c r="AH37" s="311"/>
      <c r="AI37" s="325"/>
      <c r="AN37" s="328"/>
      <c r="AO37" s="328"/>
    </row>
    <row r="38" spans="1:41" s="247" customFormat="1" ht="18.75" customHeight="1">
      <c r="A38" s="251"/>
      <c r="B38" s="262"/>
      <c r="C38" s="269" t="s">
        <v>312</v>
      </c>
      <c r="D38" s="276"/>
      <c r="E38" s="276"/>
      <c r="F38" s="276"/>
      <c r="G38" s="276"/>
      <c r="H38" s="276"/>
      <c r="I38" s="276"/>
      <c r="J38" s="276"/>
      <c r="K38" s="276"/>
      <c r="L38" s="276"/>
      <c r="M38" s="276"/>
      <c r="N38" s="276"/>
      <c r="O38" s="276"/>
      <c r="P38" s="276"/>
      <c r="Q38" s="276"/>
      <c r="R38" s="290"/>
      <c r="S38" s="302"/>
      <c r="T38" s="312"/>
      <c r="U38" s="312"/>
      <c r="V38" s="312"/>
      <c r="W38" s="312"/>
      <c r="X38" s="312"/>
      <c r="Y38" s="312"/>
      <c r="Z38" s="312"/>
      <c r="AA38" s="312"/>
      <c r="AB38" s="312"/>
      <c r="AC38" s="312"/>
      <c r="AD38" s="312"/>
      <c r="AE38" s="312"/>
      <c r="AF38" s="312"/>
      <c r="AG38" s="312"/>
      <c r="AH38" s="312"/>
      <c r="AI38" s="326"/>
      <c r="AN38" s="328"/>
      <c r="AO38" s="328"/>
    </row>
    <row r="39" spans="1:41" s="247" customFormat="1" ht="18.75" customHeight="1">
      <c r="A39" s="251"/>
      <c r="B39" s="262"/>
      <c r="C39" s="268" t="s">
        <v>318</v>
      </c>
      <c r="D39" s="275"/>
      <c r="E39" s="275"/>
      <c r="F39" s="275"/>
      <c r="G39" s="275"/>
      <c r="H39" s="275"/>
      <c r="I39" s="275"/>
      <c r="J39" s="275"/>
      <c r="K39" s="275"/>
      <c r="L39" s="275"/>
      <c r="M39" s="275"/>
      <c r="N39" s="275"/>
      <c r="O39" s="275"/>
      <c r="P39" s="275"/>
      <c r="Q39" s="275"/>
      <c r="R39" s="288"/>
      <c r="S39" s="302"/>
      <c r="T39" s="312"/>
      <c r="U39" s="312"/>
      <c r="V39" s="312"/>
      <c r="W39" s="312"/>
      <c r="X39" s="312"/>
      <c r="Y39" s="312"/>
      <c r="Z39" s="312"/>
      <c r="AA39" s="312"/>
      <c r="AB39" s="312"/>
      <c r="AC39" s="312"/>
      <c r="AD39" s="312"/>
      <c r="AE39" s="312"/>
      <c r="AF39" s="312"/>
      <c r="AG39" s="312"/>
      <c r="AH39" s="312"/>
      <c r="AI39" s="326"/>
      <c r="AN39" s="328"/>
      <c r="AO39" s="328"/>
    </row>
    <row r="40" spans="1:41" s="247" customFormat="1" ht="18.75" customHeight="1">
      <c r="A40" s="251"/>
      <c r="B40" s="262"/>
      <c r="C40" s="270" t="s">
        <v>264</v>
      </c>
      <c r="D40" s="277"/>
      <c r="E40" s="277"/>
      <c r="F40" s="277"/>
      <c r="G40" s="277"/>
      <c r="H40" s="277"/>
      <c r="I40" s="277"/>
      <c r="J40" s="277"/>
      <c r="K40" s="277"/>
      <c r="L40" s="277"/>
      <c r="M40" s="277"/>
      <c r="N40" s="277"/>
      <c r="O40" s="277"/>
      <c r="P40" s="277"/>
      <c r="Q40" s="277"/>
      <c r="R40" s="291"/>
      <c r="S40" s="302"/>
      <c r="T40" s="312"/>
      <c r="U40" s="312"/>
      <c r="V40" s="312"/>
      <c r="W40" s="312"/>
      <c r="X40" s="312"/>
      <c r="Y40" s="312"/>
      <c r="Z40" s="312"/>
      <c r="AA40" s="312"/>
      <c r="AB40" s="312"/>
      <c r="AC40" s="312"/>
      <c r="AD40" s="312"/>
      <c r="AE40" s="312"/>
      <c r="AF40" s="312"/>
      <c r="AG40" s="312"/>
      <c r="AH40" s="312"/>
      <c r="AI40" s="326"/>
      <c r="AN40" s="328"/>
      <c r="AO40" s="328"/>
    </row>
    <row r="41" spans="1:41" s="247" customFormat="1" ht="18.75" customHeight="1">
      <c r="A41" s="251"/>
      <c r="B41" s="262"/>
      <c r="C41" s="271" t="s">
        <v>322</v>
      </c>
      <c r="D41" s="278"/>
      <c r="E41" s="278"/>
      <c r="F41" s="278"/>
      <c r="G41" s="278"/>
      <c r="H41" s="278"/>
      <c r="I41" s="278"/>
      <c r="J41" s="278"/>
      <c r="K41" s="278"/>
      <c r="L41" s="278"/>
      <c r="M41" s="278"/>
      <c r="N41" s="278"/>
      <c r="O41" s="278"/>
      <c r="P41" s="278"/>
      <c r="Q41" s="278"/>
      <c r="R41" s="292"/>
      <c r="S41" s="302"/>
      <c r="T41" s="312"/>
      <c r="U41" s="312"/>
      <c r="V41" s="312"/>
      <c r="W41" s="312"/>
      <c r="X41" s="312"/>
      <c r="Y41" s="312"/>
      <c r="Z41" s="312"/>
      <c r="AA41" s="312"/>
      <c r="AB41" s="312"/>
      <c r="AC41" s="312"/>
      <c r="AD41" s="312"/>
      <c r="AE41" s="312"/>
      <c r="AF41" s="312"/>
      <c r="AG41" s="312"/>
      <c r="AH41" s="312"/>
      <c r="AI41" s="326"/>
      <c r="AN41" s="328"/>
      <c r="AO41" s="328"/>
    </row>
    <row r="42" spans="1:41" s="247" customFormat="1" ht="18.75" customHeight="1">
      <c r="A42" s="253"/>
      <c r="B42" s="264"/>
      <c r="C42" s="272" t="s">
        <v>225</v>
      </c>
      <c r="D42" s="279"/>
      <c r="E42" s="279"/>
      <c r="F42" s="279"/>
      <c r="G42" s="279"/>
      <c r="H42" s="279"/>
      <c r="I42" s="279"/>
      <c r="J42" s="279"/>
      <c r="K42" s="279"/>
      <c r="L42" s="279"/>
      <c r="M42" s="279"/>
      <c r="N42" s="279"/>
      <c r="O42" s="279"/>
      <c r="P42" s="279"/>
      <c r="Q42" s="279"/>
      <c r="R42" s="293"/>
      <c r="S42" s="302"/>
      <c r="T42" s="312"/>
      <c r="U42" s="312"/>
      <c r="V42" s="312"/>
      <c r="W42" s="312"/>
      <c r="X42" s="312"/>
      <c r="Y42" s="312"/>
      <c r="Z42" s="312"/>
      <c r="AA42" s="312"/>
      <c r="AB42" s="312"/>
      <c r="AC42" s="312"/>
      <c r="AD42" s="312"/>
      <c r="AE42" s="312"/>
      <c r="AF42" s="312"/>
      <c r="AG42" s="312"/>
      <c r="AH42" s="312"/>
      <c r="AI42" s="326"/>
      <c r="AN42" s="328"/>
      <c r="AO42" s="328"/>
    </row>
    <row r="43" spans="1:41" s="247" customFormat="1" ht="18.75" customHeight="1">
      <c r="A43" s="251"/>
      <c r="B43" s="262"/>
      <c r="C43" s="266" t="s">
        <v>323</v>
      </c>
      <c r="D43" s="257"/>
      <c r="E43" s="257"/>
      <c r="F43" s="257"/>
      <c r="G43" s="257"/>
      <c r="H43" s="257"/>
      <c r="I43" s="257"/>
      <c r="J43" s="257"/>
      <c r="K43" s="257"/>
      <c r="L43" s="257"/>
      <c r="M43" s="257"/>
      <c r="N43" s="257"/>
      <c r="O43" s="257"/>
      <c r="P43" s="257"/>
      <c r="Q43" s="283"/>
      <c r="R43" s="287"/>
      <c r="S43" s="302"/>
      <c r="T43" s="312"/>
      <c r="U43" s="312"/>
      <c r="V43" s="312"/>
      <c r="W43" s="312"/>
      <c r="X43" s="312"/>
      <c r="Y43" s="312"/>
      <c r="Z43" s="312"/>
      <c r="AA43" s="312"/>
      <c r="AB43" s="312"/>
      <c r="AC43" s="312"/>
      <c r="AD43" s="312"/>
      <c r="AE43" s="312"/>
      <c r="AF43" s="312"/>
      <c r="AG43" s="312"/>
      <c r="AH43" s="312"/>
      <c r="AI43" s="326"/>
      <c r="AN43" s="328"/>
      <c r="AO43" s="328"/>
    </row>
    <row r="44" spans="1:41" s="247" customFormat="1" ht="18.75" customHeight="1">
      <c r="A44" s="251"/>
      <c r="B44" s="262"/>
      <c r="C44" s="268" t="s">
        <v>106</v>
      </c>
      <c r="D44" s="275"/>
      <c r="E44" s="275"/>
      <c r="F44" s="275"/>
      <c r="G44" s="275"/>
      <c r="H44" s="275"/>
      <c r="I44" s="275"/>
      <c r="J44" s="275"/>
      <c r="K44" s="275"/>
      <c r="L44" s="275"/>
      <c r="M44" s="275"/>
      <c r="N44" s="275"/>
      <c r="O44" s="275"/>
      <c r="P44" s="275"/>
      <c r="Q44" s="275"/>
      <c r="R44" s="288"/>
      <c r="S44" s="302"/>
      <c r="T44" s="312"/>
      <c r="U44" s="312"/>
      <c r="V44" s="312"/>
      <c r="W44" s="312"/>
      <c r="X44" s="312"/>
      <c r="Y44" s="312"/>
      <c r="Z44" s="312"/>
      <c r="AA44" s="312"/>
      <c r="AB44" s="312"/>
      <c r="AC44" s="312"/>
      <c r="AD44" s="312"/>
      <c r="AE44" s="312"/>
      <c r="AF44" s="312"/>
      <c r="AG44" s="312"/>
      <c r="AH44" s="312"/>
      <c r="AI44" s="326"/>
      <c r="AN44" s="328"/>
      <c r="AO44" s="328"/>
    </row>
    <row r="45" spans="1:41" s="247" customFormat="1" ht="18.600000000000001" customHeight="1">
      <c r="A45" s="251"/>
      <c r="B45" s="262"/>
      <c r="C45" s="266" t="s">
        <v>327</v>
      </c>
      <c r="D45" s="257"/>
      <c r="E45" s="257"/>
      <c r="F45" s="257"/>
      <c r="G45" s="257"/>
      <c r="H45" s="257"/>
      <c r="I45" s="257"/>
      <c r="J45" s="257"/>
      <c r="K45" s="257"/>
      <c r="L45" s="257"/>
      <c r="M45" s="257"/>
      <c r="N45" s="257"/>
      <c r="O45" s="257"/>
      <c r="P45" s="257"/>
      <c r="Q45" s="283"/>
      <c r="R45" s="287"/>
      <c r="S45" s="302"/>
      <c r="T45" s="312"/>
      <c r="U45" s="312"/>
      <c r="V45" s="312"/>
      <c r="W45" s="312"/>
      <c r="X45" s="312"/>
      <c r="Y45" s="312"/>
      <c r="Z45" s="312"/>
      <c r="AA45" s="312"/>
      <c r="AB45" s="312"/>
      <c r="AC45" s="312"/>
      <c r="AD45" s="312"/>
      <c r="AE45" s="312"/>
      <c r="AF45" s="312"/>
      <c r="AG45" s="312"/>
      <c r="AH45" s="312"/>
      <c r="AI45" s="326"/>
      <c r="AN45" s="328"/>
      <c r="AO45" s="328"/>
    </row>
    <row r="46" spans="1:41" s="247" customFormat="1" ht="18.600000000000001" customHeight="1">
      <c r="A46" s="254"/>
      <c r="B46" s="265"/>
      <c r="C46" s="268" t="s">
        <v>328</v>
      </c>
      <c r="D46" s="275"/>
      <c r="E46" s="275"/>
      <c r="F46" s="275"/>
      <c r="G46" s="275"/>
      <c r="H46" s="275"/>
      <c r="I46" s="275"/>
      <c r="J46" s="275"/>
      <c r="K46" s="275"/>
      <c r="L46" s="275"/>
      <c r="M46" s="275"/>
      <c r="N46" s="275"/>
      <c r="O46" s="275"/>
      <c r="P46" s="275"/>
      <c r="Q46" s="275"/>
      <c r="R46" s="288"/>
      <c r="S46" s="302"/>
      <c r="T46" s="312"/>
      <c r="U46" s="312"/>
      <c r="V46" s="312"/>
      <c r="W46" s="312"/>
      <c r="X46" s="312"/>
      <c r="Y46" s="312"/>
      <c r="Z46" s="312"/>
      <c r="AA46" s="312"/>
      <c r="AB46" s="312"/>
      <c r="AC46" s="312"/>
      <c r="AD46" s="312"/>
      <c r="AE46" s="312"/>
      <c r="AF46" s="312"/>
      <c r="AG46" s="312"/>
      <c r="AH46" s="312"/>
      <c r="AI46" s="326"/>
      <c r="AN46" s="328"/>
      <c r="AO46" s="328"/>
    </row>
    <row r="47" spans="1:41" s="247" customFormat="1" ht="18.75" customHeight="1">
      <c r="A47" s="254"/>
      <c r="B47" s="265"/>
      <c r="C47" s="268" t="s">
        <v>329</v>
      </c>
      <c r="D47" s="275"/>
      <c r="E47" s="275"/>
      <c r="F47" s="275"/>
      <c r="G47" s="275"/>
      <c r="H47" s="275"/>
      <c r="I47" s="275"/>
      <c r="J47" s="275"/>
      <c r="K47" s="275"/>
      <c r="L47" s="275"/>
      <c r="M47" s="275"/>
      <c r="N47" s="275"/>
      <c r="O47" s="275"/>
      <c r="P47" s="275"/>
      <c r="Q47" s="275"/>
      <c r="R47" s="288"/>
      <c r="S47" s="295"/>
      <c r="T47" s="304"/>
      <c r="U47" s="304"/>
      <c r="V47" s="304"/>
      <c r="W47" s="304"/>
      <c r="X47" s="304"/>
      <c r="Y47" s="304"/>
      <c r="Z47" s="304"/>
      <c r="AA47" s="304"/>
      <c r="AB47" s="304"/>
      <c r="AC47" s="304"/>
      <c r="AD47" s="304"/>
      <c r="AE47" s="304"/>
      <c r="AF47" s="304"/>
      <c r="AG47" s="304"/>
      <c r="AH47" s="304"/>
      <c r="AI47" s="327"/>
      <c r="AN47" s="328"/>
      <c r="AO47" s="328"/>
    </row>
    <row r="48" spans="1:41" s="247" customFormat="1" ht="14.25" customHeight="1">
      <c r="A48" s="255" t="s">
        <v>282</v>
      </c>
      <c r="B48" s="257"/>
      <c r="C48" s="273" t="s">
        <v>330</v>
      </c>
      <c r="D48" s="280" t="s">
        <v>299</v>
      </c>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N48" s="328"/>
      <c r="AO48" s="328"/>
    </row>
    <row r="49" spans="1:73" s="247" customFormat="1" ht="14.25" customHeight="1">
      <c r="A49" s="256"/>
      <c r="B49" s="257"/>
      <c r="C49" s="274"/>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N49" s="328"/>
      <c r="AO49" s="328"/>
    </row>
    <row r="50" spans="1:73" s="247" customFormat="1" ht="14.25" customHeight="1">
      <c r="A50" s="257"/>
      <c r="B50" s="257"/>
      <c r="C50" s="274"/>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N50" s="328"/>
      <c r="AO50" s="328"/>
    </row>
    <row r="51" spans="1:73" s="247" customFormat="1" ht="14.25" customHeight="1">
      <c r="A51" s="257"/>
      <c r="B51" s="257"/>
      <c r="C51" s="274"/>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N51" s="328"/>
      <c r="AO51" s="328"/>
    </row>
    <row r="52" spans="1:73" s="247" customFormat="1" ht="14.25" customHeight="1">
      <c r="A52" s="257"/>
      <c r="B52" s="257"/>
      <c r="C52" s="274"/>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N52" s="328"/>
      <c r="AO52" s="328"/>
      <c r="AQ52" s="329"/>
      <c r="AR52" s="329"/>
      <c r="AS52" s="329"/>
      <c r="AT52" s="329"/>
      <c r="AU52" s="329"/>
      <c r="AV52" s="329"/>
      <c r="AW52" s="329"/>
      <c r="AX52" s="329"/>
      <c r="AY52" s="329"/>
      <c r="AZ52" s="329"/>
      <c r="BA52" s="329"/>
      <c r="BB52" s="329"/>
      <c r="BC52" s="329"/>
    </row>
    <row r="53" spans="1:73" s="247" customFormat="1" ht="14.25" customHeight="1">
      <c r="A53" s="255"/>
      <c r="B53" s="257"/>
      <c r="C53" s="274"/>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U53" s="328"/>
      <c r="AV53" s="328"/>
    </row>
    <row r="54" spans="1:73" s="247" customFormat="1" ht="14.25" customHeight="1">
      <c r="A54" s="257"/>
      <c r="B54" s="257"/>
      <c r="C54" s="274"/>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row>
    <row r="55" spans="1:73" ht="14.25" customHeight="1">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row>
    <row r="56" spans="1:73" ht="14.25" customHeight="1">
      <c r="A56" s="247"/>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row>
    <row r="57" spans="1:73" ht="20.100000000000001" customHeight="1">
      <c r="A57" s="247"/>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row>
    <row r="58" spans="1:73" ht="20.100000000000001" customHeight="1">
      <c r="A58" s="247"/>
      <c r="B58" s="247"/>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row>
    <row r="59" spans="1:73" ht="20.100000000000001" customHeight="1">
      <c r="A59" s="247"/>
      <c r="B59" s="247"/>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row>
    <row r="60" spans="1:73" ht="20.100000000000001" customHeight="1">
      <c r="A60" s="247"/>
      <c r="B60" s="247"/>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row>
    <row r="61" spans="1:73" ht="20.100000000000001" customHeight="1">
      <c r="A61" s="247"/>
      <c r="B61" s="247"/>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row>
    <row r="62" spans="1:73" ht="20.100000000000001" customHeight="1">
      <c r="A62" s="247"/>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row>
  </sheetData>
  <mergeCells count="51">
    <mergeCell ref="A4:AI4"/>
    <mergeCell ref="AB7:AD7"/>
    <mergeCell ref="AF7:AG7"/>
    <mergeCell ref="AI7:AJ7"/>
    <mergeCell ref="R9:S9"/>
    <mergeCell ref="S18:Y18"/>
    <mergeCell ref="S19:V19"/>
    <mergeCell ref="S22:U22"/>
    <mergeCell ref="V22:AI22"/>
    <mergeCell ref="A25:R25"/>
    <mergeCell ref="S25:AI25"/>
    <mergeCell ref="A26:R26"/>
    <mergeCell ref="S26:W26"/>
    <mergeCell ref="Y26:AA26"/>
    <mergeCell ref="AC26:AE26"/>
    <mergeCell ref="AG26:AI26"/>
    <mergeCell ref="A27:R27"/>
    <mergeCell ref="S27:AI27"/>
    <mergeCell ref="A28:B28"/>
    <mergeCell ref="A29:B29"/>
    <mergeCell ref="A30:B30"/>
    <mergeCell ref="A31:B31"/>
    <mergeCell ref="A32:B32"/>
    <mergeCell ref="A33:B33"/>
    <mergeCell ref="A36:B36"/>
    <mergeCell ref="A37:B37"/>
    <mergeCell ref="A38:B38"/>
    <mergeCell ref="A39:B39"/>
    <mergeCell ref="A40:B40"/>
    <mergeCell ref="C40:R40"/>
    <mergeCell ref="C41:R41"/>
    <mergeCell ref="C42:R42"/>
    <mergeCell ref="A43:B43"/>
    <mergeCell ref="A44:B44"/>
    <mergeCell ref="A45:B45"/>
    <mergeCell ref="A47:B47"/>
    <mergeCell ref="B9:F10"/>
    <mergeCell ref="G9:L10"/>
    <mergeCell ref="T9:AK10"/>
    <mergeCell ref="S11:AK12"/>
    <mergeCell ref="W13:AK14"/>
    <mergeCell ref="A20:R24"/>
    <mergeCell ref="S20:T21"/>
    <mergeCell ref="U20:AI21"/>
    <mergeCell ref="S23:AI24"/>
    <mergeCell ref="A34:B35"/>
    <mergeCell ref="A41:B42"/>
    <mergeCell ref="S29:AI36"/>
    <mergeCell ref="S38:AI47"/>
    <mergeCell ref="C48:C54"/>
    <mergeCell ref="D48:AI54"/>
  </mergeCells>
  <phoneticPr fontId="11"/>
  <dataValidations count="1">
    <dataValidation type="list" allowBlank="1" showDropDown="0" showInputMessage="1" showErrorMessage="1" sqref="A28:B47">
      <formula1>"○"</formula1>
    </dataValidation>
  </dataValidations>
  <printOptions horizontalCentered="1"/>
  <pageMargins left="0.70866141732283472" right="0.70866141732283472" top="0.74803149606299213" bottom="0.74803149606299213" header="0.31496062992125984" footer="0.31496062992125984"/>
  <pageSetup paperSize="9" scale="75" fitToWidth="1" fitToHeight="1" orientation="portrait" usePrinterDefaults="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A1:BU80"/>
  <sheetViews>
    <sheetView showGridLines="0" zoomScaleSheetLayoutView="100" workbookViewId="0"/>
  </sheetViews>
  <sheetFormatPr defaultColWidth="4.3984375" defaultRowHeight="20.25" customHeight="1"/>
  <cols>
    <col min="1" max="1" width="1.59765625" style="1732" customWidth="1"/>
    <col min="2" max="5" width="5.69921875" style="1732" customWidth="1"/>
    <col min="6" max="6" width="16.5" style="1732" hidden="1" customWidth="1"/>
    <col min="7" max="58" width="5.59765625" style="1732" customWidth="1"/>
    <col min="59" max="16384" width="4.3984375" style="1732"/>
  </cols>
  <sheetData>
    <row r="1" spans="2:64" s="1733" customFormat="1" ht="20.25" customHeight="1">
      <c r="C1" s="1746" t="s">
        <v>663</v>
      </c>
      <c r="D1" s="1746"/>
      <c r="E1" s="1746"/>
      <c r="F1" s="1746"/>
      <c r="G1" s="1746"/>
      <c r="H1" s="1794" t="s">
        <v>755</v>
      </c>
      <c r="J1" s="1794"/>
      <c r="L1" s="1746"/>
      <c r="M1" s="1746"/>
      <c r="N1" s="1746"/>
      <c r="O1" s="1746"/>
      <c r="P1" s="1746"/>
      <c r="Q1" s="1746"/>
      <c r="R1" s="1746"/>
      <c r="AM1" s="2212"/>
      <c r="AN1" s="1828"/>
      <c r="AO1" s="1828" t="s">
        <v>56</v>
      </c>
      <c r="AP1" s="2216" t="s">
        <v>224</v>
      </c>
      <c r="AQ1" s="2217"/>
      <c r="AR1" s="2217"/>
      <c r="AS1" s="2217"/>
      <c r="AT1" s="2217"/>
      <c r="AU1" s="2217"/>
      <c r="AV1" s="2217"/>
      <c r="AW1" s="2217"/>
      <c r="AX1" s="2217"/>
      <c r="AY1" s="2217"/>
      <c r="AZ1" s="2217"/>
      <c r="BA1" s="2217"/>
      <c r="BB1" s="2217"/>
      <c r="BC1" s="2217"/>
      <c r="BD1" s="2217"/>
      <c r="BE1" s="2217"/>
      <c r="BF1" s="1828" t="s">
        <v>156</v>
      </c>
    </row>
    <row r="2" spans="2:64" s="1733" customFormat="1" ht="20.25" customHeight="1">
      <c r="C2" s="1746"/>
      <c r="D2" s="1746"/>
      <c r="E2" s="1746"/>
      <c r="F2" s="1746"/>
      <c r="G2" s="1746"/>
      <c r="J2" s="1794"/>
      <c r="L2" s="1746"/>
      <c r="M2" s="1746"/>
      <c r="N2" s="1746"/>
      <c r="O2" s="1746"/>
      <c r="P2" s="1746"/>
      <c r="Q2" s="1746"/>
      <c r="R2" s="1746"/>
      <c r="Y2" s="1828" t="s">
        <v>780</v>
      </c>
      <c r="Z2" s="1904">
        <v>6</v>
      </c>
      <c r="AA2" s="1904"/>
      <c r="AB2" s="1828" t="s">
        <v>679</v>
      </c>
      <c r="AC2" s="1920">
        <f>IF(Z2=0,"",YEAR(DATE(2018+Z2,1,1)))</f>
        <v>2024</v>
      </c>
      <c r="AD2" s="1920"/>
      <c r="AE2" s="1923" t="s">
        <v>592</v>
      </c>
      <c r="AF2" s="1923" t="s">
        <v>785</v>
      </c>
      <c r="AG2" s="1904">
        <v>4</v>
      </c>
      <c r="AH2" s="1904"/>
      <c r="AI2" s="1923" t="s">
        <v>313</v>
      </c>
      <c r="AM2" s="2212"/>
      <c r="AN2" s="1828"/>
      <c r="AO2" s="1828" t="s">
        <v>338</v>
      </c>
      <c r="AP2" s="1904" t="s">
        <v>973</v>
      </c>
      <c r="AQ2" s="1904"/>
      <c r="AR2" s="1904"/>
      <c r="AS2" s="1904"/>
      <c r="AT2" s="1904"/>
      <c r="AU2" s="1904"/>
      <c r="AV2" s="1904"/>
      <c r="AW2" s="1904"/>
      <c r="AX2" s="1904"/>
      <c r="AY2" s="1904"/>
      <c r="AZ2" s="1904"/>
      <c r="BA2" s="1904"/>
      <c r="BB2" s="1904"/>
      <c r="BC2" s="1904"/>
      <c r="BD2" s="1904"/>
      <c r="BE2" s="1904"/>
      <c r="BF2" s="1828" t="s">
        <v>156</v>
      </c>
    </row>
    <row r="3" spans="2:64" s="1734" customFormat="1" ht="20.25" customHeight="1">
      <c r="B3" s="1735"/>
      <c r="C3" s="1735"/>
      <c r="D3" s="1735"/>
      <c r="E3" s="1735"/>
      <c r="F3" s="1735"/>
      <c r="G3" s="1795"/>
      <c r="H3" s="1735"/>
      <c r="I3" s="1735"/>
      <c r="J3" s="1795"/>
      <c r="K3" s="1735"/>
      <c r="L3" s="1829"/>
      <c r="M3" s="1829"/>
      <c r="N3" s="1829"/>
      <c r="O3" s="1829"/>
      <c r="P3" s="1829"/>
      <c r="Q3" s="1829"/>
      <c r="R3" s="1829"/>
      <c r="S3" s="1735"/>
      <c r="T3" s="1735"/>
      <c r="U3" s="1735"/>
      <c r="V3" s="1735"/>
      <c r="W3" s="1735"/>
      <c r="X3" s="1735"/>
      <c r="Y3" s="1735"/>
      <c r="Z3" s="1906"/>
      <c r="AA3" s="1906"/>
      <c r="AB3" s="1919"/>
      <c r="AC3" s="1922"/>
      <c r="AD3" s="1919"/>
      <c r="AE3" s="1735"/>
      <c r="AF3" s="1735"/>
      <c r="AG3" s="1735"/>
      <c r="AH3" s="1735"/>
      <c r="AI3" s="1735"/>
      <c r="AJ3" s="1735"/>
      <c r="AK3" s="1735"/>
      <c r="AL3" s="1735"/>
      <c r="AM3" s="1735"/>
      <c r="AN3" s="1735"/>
      <c r="AO3" s="1735"/>
      <c r="AP3" s="1735"/>
      <c r="AQ3" s="1735"/>
      <c r="AR3" s="1735"/>
      <c r="AS3" s="1735"/>
      <c r="AT3" s="1735"/>
      <c r="BA3" s="1955" t="s">
        <v>794</v>
      </c>
      <c r="BB3" s="1964" t="s">
        <v>796</v>
      </c>
      <c r="BC3" s="1968"/>
      <c r="BD3" s="1968"/>
      <c r="BE3" s="1980"/>
      <c r="BF3" s="1828"/>
    </row>
    <row r="4" spans="2:64" s="1734" customFormat="1" ht="21">
      <c r="B4" s="1735"/>
      <c r="C4" s="1735"/>
      <c r="D4" s="1735"/>
      <c r="E4" s="1735"/>
      <c r="F4" s="1735"/>
      <c r="G4" s="1795"/>
      <c r="H4" s="1735"/>
      <c r="I4" s="1735"/>
      <c r="J4" s="1795"/>
      <c r="K4" s="1735"/>
      <c r="L4" s="1829"/>
      <c r="M4" s="1829"/>
      <c r="N4" s="1829"/>
      <c r="O4" s="1829"/>
      <c r="P4" s="1829"/>
      <c r="Q4" s="1829"/>
      <c r="R4" s="1829"/>
      <c r="S4" s="1735"/>
      <c r="T4" s="1735"/>
      <c r="U4" s="1735"/>
      <c r="V4" s="1735"/>
      <c r="W4" s="1735"/>
      <c r="X4" s="1735"/>
      <c r="Y4" s="1735"/>
      <c r="Z4" s="1907"/>
      <c r="AA4" s="1907"/>
      <c r="AB4" s="1735"/>
      <c r="AC4" s="1735"/>
      <c r="AD4" s="1735"/>
      <c r="AE4" s="1735"/>
      <c r="AF4" s="1735"/>
      <c r="AG4" s="1924"/>
      <c r="AH4" s="1924"/>
      <c r="AI4" s="1924"/>
      <c r="AJ4" s="1924"/>
      <c r="AK4" s="1924"/>
      <c r="AL4" s="1924"/>
      <c r="AM4" s="1924"/>
      <c r="AN4" s="1924"/>
      <c r="AO4" s="1924"/>
      <c r="AP4" s="1924"/>
      <c r="AQ4" s="1924"/>
      <c r="AR4" s="1924"/>
      <c r="AS4" s="1924"/>
      <c r="AT4" s="1924"/>
      <c r="AU4" s="1733"/>
      <c r="AV4" s="1733"/>
      <c r="AW4" s="1733"/>
      <c r="AX4" s="1733"/>
      <c r="AY4" s="1733"/>
      <c r="AZ4" s="1733"/>
      <c r="BA4" s="1955" t="s">
        <v>795</v>
      </c>
      <c r="BB4" s="1964" t="s">
        <v>797</v>
      </c>
      <c r="BC4" s="1968"/>
      <c r="BD4" s="1968"/>
      <c r="BE4" s="1980"/>
      <c r="BF4" s="1981"/>
    </row>
    <row r="5" spans="2:64" s="1734" customFormat="1" ht="6.75" customHeight="1">
      <c r="B5" s="1735"/>
      <c r="C5" s="2071"/>
      <c r="D5" s="2071"/>
      <c r="E5" s="2071"/>
      <c r="F5" s="2071"/>
      <c r="G5" s="1736"/>
      <c r="H5" s="2071"/>
      <c r="I5" s="2071"/>
      <c r="J5" s="1736"/>
      <c r="K5" s="2071"/>
      <c r="L5" s="1926"/>
      <c r="M5" s="1926"/>
      <c r="N5" s="1926"/>
      <c r="O5" s="1926"/>
      <c r="P5" s="1926"/>
      <c r="Q5" s="1926"/>
      <c r="R5" s="1926"/>
      <c r="S5" s="2071"/>
      <c r="T5" s="2071"/>
      <c r="U5" s="2071"/>
      <c r="V5" s="2071"/>
      <c r="W5" s="2071"/>
      <c r="X5" s="2071"/>
      <c r="Y5" s="2071"/>
      <c r="Z5" s="1748"/>
      <c r="AA5" s="1748"/>
      <c r="AB5" s="2071"/>
      <c r="AC5" s="2071"/>
      <c r="AD5" s="2071"/>
      <c r="AE5" s="2071"/>
      <c r="AF5" s="1735"/>
      <c r="AG5" s="1924"/>
      <c r="AH5" s="1924"/>
      <c r="AI5" s="1924"/>
      <c r="AJ5" s="1924"/>
      <c r="AK5" s="1924"/>
      <c r="AL5" s="1924"/>
      <c r="AM5" s="1924"/>
      <c r="AN5" s="1924"/>
      <c r="AO5" s="1924"/>
      <c r="AP5" s="1924"/>
      <c r="AQ5" s="1924"/>
      <c r="AR5" s="1924"/>
      <c r="AS5" s="1924"/>
      <c r="AT5" s="1924"/>
      <c r="AU5" s="1733"/>
      <c r="AV5" s="1733"/>
      <c r="AW5" s="1733"/>
      <c r="AX5" s="1733"/>
      <c r="AY5" s="1733"/>
      <c r="AZ5" s="1733"/>
      <c r="BA5" s="1733"/>
      <c r="BB5" s="1733"/>
      <c r="BC5" s="1733"/>
      <c r="BD5" s="1733"/>
      <c r="BE5" s="1981"/>
      <c r="BF5" s="1981"/>
    </row>
    <row r="6" spans="2:64" s="1734" customFormat="1" ht="20.25" customHeight="1">
      <c r="B6" s="1735"/>
      <c r="C6" s="2071"/>
      <c r="D6" s="2071"/>
      <c r="E6" s="2071"/>
      <c r="F6" s="2071"/>
      <c r="G6" s="1736"/>
      <c r="H6" s="2071"/>
      <c r="I6" s="2071"/>
      <c r="J6" s="1736"/>
      <c r="K6" s="2071"/>
      <c r="L6" s="1926"/>
      <c r="M6" s="1926"/>
      <c r="N6" s="1926"/>
      <c r="O6" s="1926"/>
      <c r="P6" s="1926"/>
      <c r="Q6" s="1926"/>
      <c r="R6" s="1926"/>
      <c r="S6" s="2071"/>
      <c r="T6" s="2071"/>
      <c r="U6" s="2071"/>
      <c r="V6" s="2071"/>
      <c r="W6" s="2071"/>
      <c r="X6" s="2071"/>
      <c r="Y6" s="2071"/>
      <c r="Z6" s="1748"/>
      <c r="AA6" s="1748"/>
      <c r="AB6" s="2071"/>
      <c r="AC6" s="2071"/>
      <c r="AD6" s="2071"/>
      <c r="AE6" s="2071"/>
      <c r="AF6" s="1735"/>
      <c r="AG6" s="1924"/>
      <c r="AH6" s="1924"/>
      <c r="AI6" s="1924"/>
      <c r="AJ6" s="1924"/>
      <c r="AK6" s="1924"/>
      <c r="AL6" s="1924" t="s">
        <v>968</v>
      </c>
      <c r="AM6" s="1924"/>
      <c r="AN6" s="1924"/>
      <c r="AO6" s="1924"/>
      <c r="AP6" s="1924"/>
      <c r="AQ6" s="1924"/>
      <c r="AR6" s="1924"/>
      <c r="AS6" s="1924"/>
      <c r="AT6" s="1932"/>
      <c r="AU6" s="1932"/>
      <c r="AV6" s="2219"/>
      <c r="AW6" s="1924"/>
      <c r="AX6" s="1936">
        <v>40</v>
      </c>
      <c r="AY6" s="1938"/>
      <c r="AZ6" s="2219" t="s">
        <v>140</v>
      </c>
      <c r="BA6" s="1924"/>
      <c r="BB6" s="1936">
        <v>160</v>
      </c>
      <c r="BC6" s="1938"/>
      <c r="BD6" s="2219" t="s">
        <v>93</v>
      </c>
      <c r="BE6" s="1924"/>
      <c r="BF6" s="1981"/>
    </row>
    <row r="7" spans="2:64" s="1734" customFormat="1" ht="6.75" customHeight="1">
      <c r="B7" s="1735"/>
      <c r="C7" s="2071"/>
      <c r="D7" s="2071"/>
      <c r="E7" s="2071"/>
      <c r="F7" s="2071"/>
      <c r="G7" s="1736"/>
      <c r="H7" s="2071"/>
      <c r="I7" s="2071"/>
      <c r="J7" s="1736"/>
      <c r="K7" s="2071"/>
      <c r="L7" s="1926"/>
      <c r="M7" s="1926"/>
      <c r="N7" s="1926"/>
      <c r="O7" s="1926"/>
      <c r="P7" s="1926"/>
      <c r="Q7" s="1926"/>
      <c r="R7" s="1926"/>
      <c r="S7" s="2071"/>
      <c r="T7" s="2071"/>
      <c r="U7" s="2071"/>
      <c r="V7" s="2071"/>
      <c r="W7" s="2071"/>
      <c r="X7" s="2071"/>
      <c r="Y7" s="2071"/>
      <c r="Z7" s="1748"/>
      <c r="AA7" s="1748"/>
      <c r="AB7" s="2071"/>
      <c r="AC7" s="2071"/>
      <c r="AD7" s="2071"/>
      <c r="AE7" s="2071"/>
      <c r="AF7" s="1735"/>
      <c r="AG7" s="1924"/>
      <c r="AH7" s="1924"/>
      <c r="AI7" s="1924"/>
      <c r="AJ7" s="1924"/>
      <c r="AK7" s="1924"/>
      <c r="AL7" s="1924"/>
      <c r="AM7" s="1924"/>
      <c r="AN7" s="1924"/>
      <c r="AO7" s="1924"/>
      <c r="AP7" s="1924"/>
      <c r="AQ7" s="1924"/>
      <c r="AR7" s="1924"/>
      <c r="AS7" s="1924"/>
      <c r="AT7" s="1924"/>
      <c r="AU7" s="1733"/>
      <c r="AV7" s="1733"/>
      <c r="AW7" s="1733"/>
      <c r="AX7" s="1733"/>
      <c r="AY7" s="1733"/>
      <c r="AZ7" s="1733"/>
      <c r="BA7" s="1733"/>
      <c r="BB7" s="1733"/>
      <c r="BC7" s="1733"/>
      <c r="BD7" s="1733"/>
      <c r="BE7" s="1981"/>
      <c r="BF7" s="1981"/>
    </row>
    <row r="8" spans="2:64" s="1734" customFormat="1" ht="20.25" customHeight="1">
      <c r="B8" s="1749"/>
      <c r="C8" s="1749"/>
      <c r="D8" s="1749"/>
      <c r="E8" s="1749"/>
      <c r="F8" s="1749"/>
      <c r="G8" s="1796"/>
      <c r="H8" s="1796"/>
      <c r="I8" s="1796"/>
      <c r="J8" s="1749"/>
      <c r="K8" s="1749"/>
      <c r="L8" s="1796"/>
      <c r="M8" s="1796"/>
      <c r="N8" s="1796"/>
      <c r="O8" s="1749"/>
      <c r="P8" s="1796"/>
      <c r="Q8" s="1796"/>
      <c r="R8" s="1796"/>
      <c r="S8" s="2179"/>
      <c r="T8" s="2188"/>
      <c r="U8" s="2188"/>
      <c r="V8" s="1737"/>
      <c r="W8" s="1735"/>
      <c r="X8" s="1735"/>
      <c r="Y8" s="1735"/>
      <c r="Z8" s="1748"/>
      <c r="AA8" s="1928"/>
      <c r="AB8" s="1736"/>
      <c r="AC8" s="1748"/>
      <c r="AD8" s="1748"/>
      <c r="AE8" s="1748"/>
      <c r="AF8" s="2209"/>
      <c r="AG8" s="1925"/>
      <c r="AH8" s="1925"/>
      <c r="AI8" s="1925"/>
      <c r="AJ8" s="1747"/>
      <c r="AK8" s="1926"/>
      <c r="AL8" s="1928"/>
      <c r="AM8" s="1928"/>
      <c r="AN8" s="1736"/>
      <c r="AO8" s="1932"/>
      <c r="AP8" s="1932"/>
      <c r="AQ8" s="1932"/>
      <c r="AR8" s="1935"/>
      <c r="AS8" s="1935"/>
      <c r="AT8" s="1924"/>
      <c r="AU8" s="2221"/>
      <c r="AV8" s="2221"/>
      <c r="AW8" s="2231"/>
      <c r="AX8" s="1733"/>
      <c r="AY8" s="1733" t="s">
        <v>623</v>
      </c>
      <c r="AZ8" s="1733"/>
      <c r="BA8" s="1733"/>
      <c r="BB8" s="2281">
        <f>DAY(EOMONTH(DATE(AC2,AG2,1),0))</f>
        <v>30</v>
      </c>
      <c r="BC8" s="2292"/>
      <c r="BD8" s="1733" t="s">
        <v>798</v>
      </c>
      <c r="BE8" s="1733"/>
      <c r="BF8" s="1733"/>
      <c r="BJ8" s="1828"/>
      <c r="BK8" s="1828"/>
      <c r="BL8" s="1828"/>
    </row>
    <row r="9" spans="2:64" s="1734" customFormat="1" ht="6" customHeight="1">
      <c r="B9" s="2056"/>
      <c r="C9" s="2056"/>
      <c r="D9" s="2056"/>
      <c r="E9" s="2056"/>
      <c r="F9" s="2056"/>
      <c r="G9" s="1749"/>
      <c r="H9" s="1796"/>
      <c r="I9" s="1932"/>
      <c r="J9" s="1932"/>
      <c r="K9" s="2056"/>
      <c r="L9" s="1749"/>
      <c r="M9" s="1796"/>
      <c r="N9" s="1932"/>
      <c r="O9" s="1932"/>
      <c r="P9" s="1749"/>
      <c r="Q9" s="1932"/>
      <c r="R9" s="2056"/>
      <c r="S9" s="1932"/>
      <c r="T9" s="1932"/>
      <c r="U9" s="1932"/>
      <c r="V9" s="1932"/>
      <c r="W9" s="1735"/>
      <c r="X9" s="1735"/>
      <c r="Y9" s="1735"/>
      <c r="Z9" s="2071"/>
      <c r="AA9" s="1747"/>
      <c r="AB9" s="1747"/>
      <c r="AC9" s="2071"/>
      <c r="AD9" s="2071"/>
      <c r="AE9" s="2071"/>
      <c r="AF9" s="2210"/>
      <c r="AG9" s="1748"/>
      <c r="AH9" s="1747"/>
      <c r="AI9" s="2071"/>
      <c r="AJ9" s="1925"/>
      <c r="AK9" s="1747"/>
      <c r="AL9" s="1747"/>
      <c r="AM9" s="1747"/>
      <c r="AN9" s="1747"/>
      <c r="AO9" s="2071"/>
      <c r="AP9" s="1924"/>
      <c r="AQ9" s="2218"/>
      <c r="AR9" s="2218"/>
      <c r="AS9" s="2218"/>
      <c r="AT9" s="1924"/>
      <c r="AU9" s="1733"/>
      <c r="AV9" s="1733"/>
      <c r="AW9" s="1733"/>
      <c r="AX9" s="1733"/>
      <c r="AY9" s="1733"/>
      <c r="AZ9" s="1733"/>
      <c r="BA9" s="1733"/>
      <c r="BB9" s="1733"/>
      <c r="BC9" s="1733"/>
      <c r="BD9" s="1733"/>
      <c r="BE9" s="1733"/>
      <c r="BF9" s="1733"/>
      <c r="BJ9" s="1828"/>
      <c r="BK9" s="1828"/>
      <c r="BL9" s="1828"/>
    </row>
    <row r="10" spans="2:64" s="1734" customFormat="1" ht="21">
      <c r="B10" s="1749"/>
      <c r="C10" s="1749"/>
      <c r="D10" s="1749"/>
      <c r="E10" s="1749"/>
      <c r="F10" s="1749"/>
      <c r="G10" s="1796"/>
      <c r="H10" s="1796"/>
      <c r="I10" s="1796"/>
      <c r="J10" s="1749"/>
      <c r="K10" s="1749"/>
      <c r="L10" s="1796"/>
      <c r="M10" s="1796"/>
      <c r="N10" s="1796"/>
      <c r="O10" s="1749"/>
      <c r="P10" s="1796"/>
      <c r="Q10" s="1796"/>
      <c r="R10" s="1796"/>
      <c r="S10" s="2179"/>
      <c r="T10" s="2188"/>
      <c r="U10" s="2188"/>
      <c r="V10" s="1737"/>
      <c r="W10" s="1735"/>
      <c r="X10" s="1735"/>
      <c r="Y10" s="1735"/>
      <c r="Z10" s="1748"/>
      <c r="AA10" s="1928"/>
      <c r="AB10" s="1736"/>
      <c r="AC10" s="1748"/>
      <c r="AD10" s="1748"/>
      <c r="AE10" s="1748"/>
      <c r="AF10" s="2210"/>
      <c r="AG10" s="1925"/>
      <c r="AH10" s="1925"/>
      <c r="AI10" s="1925"/>
      <c r="AJ10" s="1747"/>
      <c r="AK10" s="1926"/>
      <c r="AL10" s="1928"/>
      <c r="AM10" s="1924"/>
      <c r="AN10" s="1924"/>
      <c r="AO10" s="2213"/>
      <c r="AP10" s="2213"/>
      <c r="AQ10" s="2213"/>
      <c r="AR10" s="2219"/>
      <c r="AS10" s="2218"/>
      <c r="AT10" s="2218"/>
      <c r="AU10" s="2222"/>
      <c r="AV10" s="2226"/>
      <c r="AW10" s="2226"/>
      <c r="AX10" s="2236"/>
      <c r="AY10" s="2236"/>
      <c r="AZ10" s="1981" t="s">
        <v>862</v>
      </c>
      <c r="BA10" s="2226"/>
      <c r="BB10" s="1936">
        <v>1</v>
      </c>
      <c r="BC10" s="2293"/>
      <c r="BD10" s="1938"/>
      <c r="BE10" s="2300" t="s">
        <v>434</v>
      </c>
      <c r="BF10" s="1733"/>
      <c r="BJ10" s="1828"/>
      <c r="BK10" s="1828"/>
      <c r="BL10" s="1828"/>
    </row>
    <row r="11" spans="2:64" s="1734" customFormat="1" ht="6" customHeight="1">
      <c r="B11" s="2056"/>
      <c r="C11" s="2056"/>
      <c r="D11" s="2056"/>
      <c r="E11" s="2056"/>
      <c r="F11" s="2093"/>
      <c r="G11" s="2056"/>
      <c r="H11" s="2056"/>
      <c r="I11" s="2056"/>
      <c r="J11" s="2056"/>
      <c r="K11" s="1749"/>
      <c r="L11" s="1796"/>
      <c r="M11" s="1932"/>
      <c r="N11" s="1932"/>
      <c r="O11" s="1749"/>
      <c r="P11" s="1932"/>
      <c r="Q11" s="2056"/>
      <c r="R11" s="1932"/>
      <c r="S11" s="1932"/>
      <c r="T11" s="1932"/>
      <c r="U11" s="1932"/>
      <c r="V11" s="2093"/>
      <c r="W11" s="1735"/>
      <c r="X11" s="1735"/>
      <c r="Y11" s="1735"/>
      <c r="Z11" s="2071"/>
      <c r="AA11" s="1747"/>
      <c r="AB11" s="1747"/>
      <c r="AC11" s="2071"/>
      <c r="AD11" s="2071"/>
      <c r="AE11" s="2071"/>
      <c r="AF11" s="2210"/>
      <c r="AG11" s="1748"/>
      <c r="AH11" s="1925"/>
      <c r="AI11" s="1747"/>
      <c r="AJ11" s="1925"/>
      <c r="AK11" s="1747"/>
      <c r="AL11" s="1747"/>
      <c r="AM11" s="1747"/>
      <c r="AN11" s="1747"/>
      <c r="AO11" s="2056"/>
      <c r="AP11" s="2056"/>
      <c r="AQ11" s="1749"/>
      <c r="AR11" s="2220"/>
      <c r="AS11" s="2218"/>
      <c r="AT11" s="2218"/>
      <c r="AU11" s="2222"/>
      <c r="AV11" s="2226"/>
      <c r="AW11" s="2226"/>
      <c r="AX11" s="2236"/>
      <c r="AY11" s="2236"/>
      <c r="AZ11" s="2226"/>
      <c r="BA11" s="2226"/>
      <c r="BB11" s="2237"/>
      <c r="BC11" s="2237"/>
      <c r="BD11" s="2237"/>
      <c r="BE11" s="2300"/>
      <c r="BF11" s="1733"/>
      <c r="BJ11" s="1828"/>
      <c r="BK11" s="1828"/>
      <c r="BL11" s="1828"/>
    </row>
    <row r="12" spans="2:64" s="1734" customFormat="1" ht="20.25" customHeight="1">
      <c r="B12" s="2057"/>
      <c r="C12" s="2057"/>
      <c r="D12" s="2057"/>
      <c r="E12" s="2057"/>
      <c r="F12" s="2057"/>
      <c r="G12" s="2057"/>
      <c r="H12" s="2057"/>
      <c r="I12" s="2057"/>
      <c r="J12" s="2057"/>
      <c r="K12" s="2057"/>
      <c r="L12" s="2057"/>
      <c r="M12" s="2057"/>
      <c r="N12" s="2057"/>
      <c r="O12" s="2057"/>
      <c r="P12" s="2057"/>
      <c r="Q12" s="2057"/>
      <c r="R12" s="2057"/>
      <c r="S12" s="2057"/>
      <c r="T12" s="2057"/>
      <c r="U12" s="2057"/>
      <c r="V12" s="2057"/>
      <c r="W12" s="1735"/>
      <c r="X12" s="1735"/>
      <c r="Y12" s="1735"/>
      <c r="Z12" s="1749"/>
      <c r="AA12" s="2207"/>
      <c r="AB12" s="2207"/>
      <c r="AC12" s="1749"/>
      <c r="AD12" s="1748"/>
      <c r="AE12" s="1748"/>
      <c r="AF12" s="2209"/>
      <c r="AG12" s="1736"/>
      <c r="AH12" s="1925"/>
      <c r="AI12" s="1747"/>
      <c r="AJ12" s="1925"/>
      <c r="AK12" s="1747"/>
      <c r="AL12" s="1747"/>
      <c r="AM12" s="1747"/>
      <c r="AN12" s="1747"/>
      <c r="AO12" s="2214"/>
      <c r="AP12" s="2214"/>
      <c r="AQ12" s="2214"/>
      <c r="AR12" s="2219"/>
      <c r="AS12" s="2218"/>
      <c r="AT12" s="2218"/>
      <c r="AU12" s="2222"/>
      <c r="AV12" s="2226"/>
      <c r="AW12" s="2226"/>
      <c r="AX12" s="2236"/>
      <c r="AY12" s="2236"/>
      <c r="AZ12" s="2226"/>
      <c r="BA12" s="2226"/>
      <c r="BB12" s="1936">
        <v>1</v>
      </c>
      <c r="BC12" s="2293"/>
      <c r="BD12" s="1938"/>
      <c r="BE12" s="2301" t="s">
        <v>506</v>
      </c>
      <c r="BF12" s="1733"/>
      <c r="BJ12" s="1828"/>
      <c r="BK12" s="1828"/>
      <c r="BL12" s="1828"/>
    </row>
    <row r="13" spans="2:64" s="1734" customFormat="1" ht="6.75" customHeight="1">
      <c r="B13" s="2057"/>
      <c r="C13" s="2057"/>
      <c r="D13" s="2057"/>
      <c r="E13" s="2057"/>
      <c r="F13" s="2057"/>
      <c r="G13" s="2057"/>
      <c r="H13" s="2057"/>
      <c r="I13" s="2057"/>
      <c r="J13" s="2057"/>
      <c r="K13" s="2057"/>
      <c r="L13" s="2057"/>
      <c r="M13" s="2057"/>
      <c r="N13" s="2057"/>
      <c r="O13" s="2057"/>
      <c r="P13" s="2057"/>
      <c r="Q13" s="2057"/>
      <c r="R13" s="2057"/>
      <c r="S13" s="2057"/>
      <c r="T13" s="2057"/>
      <c r="U13" s="2057"/>
      <c r="V13" s="2057"/>
      <c r="W13" s="1735"/>
      <c r="X13" s="1735"/>
      <c r="Y13" s="1735"/>
      <c r="Z13" s="1796"/>
      <c r="AA13" s="2208"/>
      <c r="AB13" s="2208"/>
      <c r="AC13" s="1796"/>
      <c r="AD13" s="1925"/>
      <c r="AE13" s="1925"/>
      <c r="AF13" s="2210"/>
      <c r="AG13" s="1924"/>
      <c r="AH13" s="1924"/>
      <c r="AI13" s="1924"/>
      <c r="AJ13" s="1924"/>
      <c r="AK13" s="1924"/>
      <c r="AL13" s="1924"/>
      <c r="AM13" s="1924"/>
      <c r="AN13" s="1924"/>
      <c r="AO13" s="2056"/>
      <c r="AP13" s="2056"/>
      <c r="AQ13" s="2056"/>
      <c r="AR13" s="1924"/>
      <c r="AS13" s="2218"/>
      <c r="AT13" s="2218"/>
      <c r="AU13" s="2222"/>
      <c r="AV13" s="2226"/>
      <c r="AW13" s="2226"/>
      <c r="AX13" s="2236"/>
      <c r="AY13" s="2236"/>
      <c r="AZ13" s="2226"/>
      <c r="BA13" s="2226"/>
      <c r="BB13" s="2237"/>
      <c r="BC13" s="2237"/>
      <c r="BD13" s="2237"/>
      <c r="BE13" s="2300"/>
      <c r="BF13" s="1733"/>
      <c r="BJ13" s="1828"/>
      <c r="BK13" s="1828"/>
      <c r="BL13" s="1828"/>
    </row>
    <row r="14" spans="2:64" s="1734" customFormat="1" ht="21">
      <c r="B14" s="2057"/>
      <c r="C14" s="2057"/>
      <c r="D14" s="2057"/>
      <c r="E14" s="2057"/>
      <c r="F14" s="2057"/>
      <c r="G14" s="2057"/>
      <c r="H14" s="2057"/>
      <c r="I14" s="2057"/>
      <c r="J14" s="2057"/>
      <c r="K14" s="2057"/>
      <c r="L14" s="2057"/>
      <c r="M14" s="2057"/>
      <c r="N14" s="2057"/>
      <c r="O14" s="2057"/>
      <c r="P14" s="2057"/>
      <c r="Q14" s="2057"/>
      <c r="R14" s="2057"/>
      <c r="S14" s="2057"/>
      <c r="T14" s="2057"/>
      <c r="U14" s="2057"/>
      <c r="V14" s="2057"/>
      <c r="W14" s="1735"/>
      <c r="X14" s="1735"/>
      <c r="Y14" s="1735"/>
      <c r="Z14" s="1749"/>
      <c r="AA14" s="2207"/>
      <c r="AB14" s="2207"/>
      <c r="AC14" s="1749"/>
      <c r="AD14" s="1748"/>
      <c r="AE14" s="1748"/>
      <c r="AF14" s="2210"/>
      <c r="AG14" s="1924"/>
      <c r="AH14" s="1924"/>
      <c r="AI14" s="1924"/>
      <c r="AJ14" s="1924"/>
      <c r="AK14" s="1924"/>
      <c r="AL14" s="1924"/>
      <c r="AM14" s="1924"/>
      <c r="AN14" s="1924"/>
      <c r="AO14" s="1932"/>
      <c r="AP14" s="1932"/>
      <c r="AQ14" s="1932"/>
      <c r="AR14" s="1924"/>
      <c r="AS14" s="2218"/>
      <c r="AT14" s="1982" t="s">
        <v>974</v>
      </c>
      <c r="AU14" s="2223"/>
      <c r="AV14" s="2227"/>
      <c r="AW14" s="2232"/>
      <c r="AX14" s="2237" t="s">
        <v>363</v>
      </c>
      <c r="AY14" s="2223"/>
      <c r="AZ14" s="2227"/>
      <c r="BA14" s="2232"/>
      <c r="BB14" s="2282" t="s">
        <v>483</v>
      </c>
      <c r="BC14" s="2294">
        <f>(AY14-AU14)*24</f>
        <v>0</v>
      </c>
      <c r="BD14" s="2299"/>
      <c r="BE14" s="2302" t="s">
        <v>977</v>
      </c>
      <c r="BF14" s="2237"/>
      <c r="BJ14" s="1828"/>
      <c r="BK14" s="1828"/>
      <c r="BL14" s="1828"/>
    </row>
    <row r="15" spans="2:64" s="1734" customFormat="1" ht="6.75" customHeight="1">
      <c r="B15" s="1735"/>
      <c r="C15" s="1935"/>
      <c r="D15" s="1935"/>
      <c r="E15" s="1935"/>
      <c r="F15" s="1935"/>
      <c r="G15" s="2071"/>
      <c r="H15" s="2071"/>
      <c r="I15" s="1926"/>
      <c r="J15" s="1748"/>
      <c r="K15" s="1925"/>
      <c r="L15" s="1747"/>
      <c r="M15" s="1747"/>
      <c r="N15" s="1748"/>
      <c r="O15" s="1747"/>
      <c r="P15" s="2071"/>
      <c r="Q15" s="1925"/>
      <c r="R15" s="1747"/>
      <c r="S15" s="1747"/>
      <c r="T15" s="1747"/>
      <c r="U15" s="1747"/>
      <c r="V15" s="2071"/>
      <c r="W15" s="1926"/>
      <c r="X15" s="1748"/>
      <c r="Y15" s="1748"/>
      <c r="Z15" s="1736"/>
      <c r="AA15" s="1748"/>
      <c r="AB15" s="1926"/>
      <c r="AC15" s="1748"/>
      <c r="AD15" s="1925"/>
      <c r="AE15" s="1747"/>
      <c r="AF15" s="2210"/>
      <c r="AG15" s="2209"/>
      <c r="AH15" s="2211"/>
      <c r="AI15" s="2210"/>
      <c r="AJ15" s="2211"/>
      <c r="AK15" s="2210"/>
      <c r="AL15" s="2210"/>
      <c r="AM15" s="2210"/>
      <c r="AN15" s="2210"/>
      <c r="AO15" s="2215"/>
      <c r="AP15" s="1735"/>
      <c r="AQ15" s="1907"/>
      <c r="AR15" s="1907"/>
      <c r="AS15" s="1907"/>
      <c r="AT15" s="1907"/>
      <c r="AU15" s="1920"/>
      <c r="AV15" s="2228"/>
      <c r="AW15" s="2228"/>
      <c r="AX15" s="2238"/>
      <c r="AY15" s="2238"/>
      <c r="AZ15" s="2228"/>
      <c r="BA15" s="2228"/>
      <c r="BB15" s="2283"/>
      <c r="BC15" s="2283"/>
      <c r="BD15" s="2283"/>
      <c r="BE15" s="2303"/>
      <c r="BJ15" s="1828"/>
      <c r="BK15" s="1828"/>
      <c r="BL15" s="1828"/>
    </row>
    <row r="16" spans="2:64" ht="8.4" customHeight="1">
      <c r="B16" s="1738"/>
      <c r="C16" s="1750"/>
      <c r="D16" s="1750"/>
      <c r="E16" s="1750"/>
      <c r="F16" s="1750"/>
      <c r="G16" s="1750"/>
      <c r="H16" s="1738"/>
      <c r="I16" s="1738"/>
      <c r="J16" s="1738"/>
      <c r="K16" s="1738"/>
      <c r="L16" s="1738"/>
      <c r="M16" s="1738"/>
      <c r="N16" s="1738"/>
      <c r="O16" s="1738"/>
      <c r="P16" s="1738"/>
      <c r="Q16" s="1738"/>
      <c r="R16" s="1738"/>
      <c r="S16" s="1738"/>
      <c r="T16" s="1738"/>
      <c r="U16" s="1738"/>
      <c r="V16" s="1738"/>
      <c r="W16" s="1738"/>
      <c r="X16" s="1750"/>
      <c r="Y16" s="1738"/>
      <c r="Z16" s="1738"/>
      <c r="AA16" s="1738"/>
      <c r="AB16" s="1738"/>
      <c r="AC16" s="1738"/>
      <c r="AD16" s="1738"/>
      <c r="AE16" s="1738"/>
      <c r="AF16" s="1738"/>
      <c r="AG16" s="1738"/>
      <c r="AH16" s="1738"/>
      <c r="AI16" s="1738"/>
      <c r="AJ16" s="1738"/>
      <c r="AK16" s="1738"/>
      <c r="AL16" s="1738"/>
      <c r="AM16" s="1738"/>
      <c r="AN16" s="1750"/>
      <c r="AO16" s="1738"/>
      <c r="AP16" s="1738"/>
      <c r="AQ16" s="1738"/>
      <c r="AR16" s="1738"/>
      <c r="AS16" s="1738"/>
      <c r="AT16" s="1738"/>
      <c r="BE16" s="1991"/>
      <c r="BF16" s="1991"/>
      <c r="BG16" s="1991"/>
    </row>
    <row r="17" spans="2:58" ht="20.25" customHeight="1">
      <c r="B17" s="2058" t="s">
        <v>504</v>
      </c>
      <c r="C17" s="1751" t="s">
        <v>519</v>
      </c>
      <c r="D17" s="1819"/>
      <c r="E17" s="1762"/>
      <c r="F17" s="1762"/>
      <c r="G17" s="2099" t="s">
        <v>707</v>
      </c>
      <c r="H17" s="1770" t="s">
        <v>417</v>
      </c>
      <c r="I17" s="1819"/>
      <c r="J17" s="1819"/>
      <c r="K17" s="1762"/>
      <c r="L17" s="1770" t="s">
        <v>959</v>
      </c>
      <c r="M17" s="1819"/>
      <c r="N17" s="1819"/>
      <c r="O17" s="1983"/>
      <c r="P17" s="1956"/>
      <c r="Q17" s="2160"/>
      <c r="R17" s="1947"/>
      <c r="S17" s="2180" t="s">
        <v>967</v>
      </c>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233"/>
      <c r="AX17" s="2239" t="str">
        <f>IF(BB3="４週","(11) 1～4週目の勤務時間数合計","(11) 1か月の勤務時間数   合計")</f>
        <v>(11) 1～4週目の勤務時間数合計</v>
      </c>
      <c r="AY17" s="2251"/>
      <c r="AZ17" s="2262" t="s">
        <v>412</v>
      </c>
      <c r="BA17" s="2270"/>
      <c r="BB17" s="2284" t="s">
        <v>976</v>
      </c>
      <c r="BC17" s="2295"/>
      <c r="BD17" s="2295"/>
      <c r="BE17" s="2295"/>
      <c r="BF17" s="2304"/>
    </row>
    <row r="18" spans="2:58" ht="20.25" customHeight="1">
      <c r="B18" s="2059"/>
      <c r="C18" s="1752"/>
      <c r="D18" s="1820"/>
      <c r="E18" s="1763"/>
      <c r="F18" s="1763"/>
      <c r="G18" s="2100"/>
      <c r="H18" s="1771"/>
      <c r="I18" s="1820"/>
      <c r="J18" s="1820"/>
      <c r="K18" s="1763"/>
      <c r="L18" s="1771"/>
      <c r="M18" s="1820"/>
      <c r="N18" s="1820"/>
      <c r="O18" s="1984"/>
      <c r="P18" s="1957"/>
      <c r="Q18" s="1842"/>
      <c r="R18" s="1948"/>
      <c r="S18" s="1915" t="s">
        <v>775</v>
      </c>
      <c r="T18" s="1881"/>
      <c r="U18" s="1881"/>
      <c r="V18" s="1881"/>
      <c r="W18" s="1881"/>
      <c r="X18" s="1881"/>
      <c r="Y18" s="1908"/>
      <c r="Z18" s="1915" t="s">
        <v>784</v>
      </c>
      <c r="AA18" s="1881"/>
      <c r="AB18" s="1881"/>
      <c r="AC18" s="1881"/>
      <c r="AD18" s="1881"/>
      <c r="AE18" s="1881"/>
      <c r="AF18" s="1908"/>
      <c r="AG18" s="1915" t="s">
        <v>789</v>
      </c>
      <c r="AH18" s="1881"/>
      <c r="AI18" s="1881"/>
      <c r="AJ18" s="1881"/>
      <c r="AK18" s="1881"/>
      <c r="AL18" s="1881"/>
      <c r="AM18" s="1908"/>
      <c r="AN18" s="1915" t="s">
        <v>551</v>
      </c>
      <c r="AO18" s="1881"/>
      <c r="AP18" s="1881"/>
      <c r="AQ18" s="1881"/>
      <c r="AR18" s="1881"/>
      <c r="AS18" s="1881"/>
      <c r="AT18" s="1908"/>
      <c r="AU18" s="2224" t="s">
        <v>71</v>
      </c>
      <c r="AV18" s="2229"/>
      <c r="AW18" s="2234"/>
      <c r="AX18" s="2240"/>
      <c r="AY18" s="2252"/>
      <c r="AZ18" s="2263"/>
      <c r="BA18" s="2271"/>
      <c r="BB18" s="2069"/>
      <c r="BC18" s="2082"/>
      <c r="BD18" s="2082"/>
      <c r="BE18" s="2082"/>
      <c r="BF18" s="2129"/>
    </row>
    <row r="19" spans="2:58" ht="20.25" customHeight="1">
      <c r="B19" s="2059"/>
      <c r="C19" s="1752"/>
      <c r="D19" s="1820"/>
      <c r="E19" s="1763"/>
      <c r="F19" s="1763"/>
      <c r="G19" s="2100"/>
      <c r="H19" s="1771"/>
      <c r="I19" s="1820"/>
      <c r="J19" s="1820"/>
      <c r="K19" s="1763"/>
      <c r="L19" s="1771"/>
      <c r="M19" s="1820"/>
      <c r="N19" s="1820"/>
      <c r="O19" s="1984"/>
      <c r="P19" s="1957"/>
      <c r="Q19" s="1842"/>
      <c r="R19" s="1948"/>
      <c r="S19" s="1916">
        <v>1</v>
      </c>
      <c r="T19" s="1813">
        <v>2</v>
      </c>
      <c r="U19" s="1813">
        <v>3</v>
      </c>
      <c r="V19" s="1813">
        <v>4</v>
      </c>
      <c r="W19" s="1813">
        <v>5</v>
      </c>
      <c r="X19" s="1813">
        <v>6</v>
      </c>
      <c r="Y19" s="1909">
        <v>7</v>
      </c>
      <c r="Z19" s="1916">
        <v>8</v>
      </c>
      <c r="AA19" s="1813">
        <v>9</v>
      </c>
      <c r="AB19" s="1813">
        <v>10</v>
      </c>
      <c r="AC19" s="1813">
        <v>11</v>
      </c>
      <c r="AD19" s="1813">
        <v>12</v>
      </c>
      <c r="AE19" s="1813">
        <v>13</v>
      </c>
      <c r="AF19" s="1909">
        <v>14</v>
      </c>
      <c r="AG19" s="1882">
        <v>15</v>
      </c>
      <c r="AH19" s="1813">
        <v>16</v>
      </c>
      <c r="AI19" s="1813">
        <v>17</v>
      </c>
      <c r="AJ19" s="1813">
        <v>18</v>
      </c>
      <c r="AK19" s="1813">
        <v>19</v>
      </c>
      <c r="AL19" s="1813">
        <v>20</v>
      </c>
      <c r="AM19" s="1909">
        <v>21</v>
      </c>
      <c r="AN19" s="1916">
        <v>22</v>
      </c>
      <c r="AO19" s="1813">
        <v>23</v>
      </c>
      <c r="AP19" s="1813">
        <v>24</v>
      </c>
      <c r="AQ19" s="1813">
        <v>25</v>
      </c>
      <c r="AR19" s="1813">
        <v>26</v>
      </c>
      <c r="AS19" s="1813">
        <v>27</v>
      </c>
      <c r="AT19" s="1909">
        <v>28</v>
      </c>
      <c r="AU19" s="1916" t="str">
        <f>IF($BB$3="暦月",IF(DAY(DATE($AC$2,$AG$2,29))=29,29,""),"")</f>
        <v/>
      </c>
      <c r="AV19" s="1813" t="str">
        <f>IF($BB$3="暦月",IF(DAY(DATE($AC$2,$AG$2,30))=30,30,""),"")</f>
        <v/>
      </c>
      <c r="AW19" s="1909" t="str">
        <f>IF($BB$3="暦月",IF(DAY(DATE($AC$2,$AG$2,31))=31,31,""),"")</f>
        <v/>
      </c>
      <c r="AX19" s="2240"/>
      <c r="AY19" s="2252"/>
      <c r="AZ19" s="2263"/>
      <c r="BA19" s="2271"/>
      <c r="BB19" s="2069"/>
      <c r="BC19" s="2082"/>
      <c r="BD19" s="2082"/>
      <c r="BE19" s="2082"/>
      <c r="BF19" s="2129"/>
    </row>
    <row r="20" spans="2:58" ht="20.25" hidden="1" customHeight="1">
      <c r="B20" s="2059"/>
      <c r="C20" s="1752"/>
      <c r="D20" s="1820"/>
      <c r="E20" s="1763"/>
      <c r="F20" s="1763"/>
      <c r="G20" s="2100"/>
      <c r="H20" s="1771"/>
      <c r="I20" s="1820"/>
      <c r="J20" s="1820"/>
      <c r="K20" s="1763"/>
      <c r="L20" s="1771"/>
      <c r="M20" s="1820"/>
      <c r="N20" s="1820"/>
      <c r="O20" s="1984"/>
      <c r="P20" s="1957"/>
      <c r="Q20" s="1842"/>
      <c r="R20" s="1948"/>
      <c r="S20" s="1916">
        <f>WEEKDAY(DATE($AC$2,$AG$2,1))</f>
        <v>2</v>
      </c>
      <c r="T20" s="1813">
        <f>WEEKDAY(DATE($AC$2,$AG$2,2))</f>
        <v>3</v>
      </c>
      <c r="U20" s="1813">
        <f>WEEKDAY(DATE($AC$2,$AG$2,3))</f>
        <v>4</v>
      </c>
      <c r="V20" s="1813">
        <f>WEEKDAY(DATE($AC$2,$AG$2,4))</f>
        <v>5</v>
      </c>
      <c r="W20" s="1813">
        <f>WEEKDAY(DATE($AC$2,$AG$2,5))</f>
        <v>6</v>
      </c>
      <c r="X20" s="1813">
        <f>WEEKDAY(DATE($AC$2,$AG$2,6))</f>
        <v>7</v>
      </c>
      <c r="Y20" s="1909">
        <f>WEEKDAY(DATE($AC$2,$AG$2,7))</f>
        <v>1</v>
      </c>
      <c r="Z20" s="1916">
        <f>WEEKDAY(DATE($AC$2,$AG$2,8))</f>
        <v>2</v>
      </c>
      <c r="AA20" s="1813">
        <f>WEEKDAY(DATE($AC$2,$AG$2,9))</f>
        <v>3</v>
      </c>
      <c r="AB20" s="1813">
        <f>WEEKDAY(DATE($AC$2,$AG$2,10))</f>
        <v>4</v>
      </c>
      <c r="AC20" s="1813">
        <f>WEEKDAY(DATE($AC$2,$AG$2,11))</f>
        <v>5</v>
      </c>
      <c r="AD20" s="1813">
        <f>WEEKDAY(DATE($AC$2,$AG$2,12))</f>
        <v>6</v>
      </c>
      <c r="AE20" s="1813">
        <f>WEEKDAY(DATE($AC$2,$AG$2,13))</f>
        <v>7</v>
      </c>
      <c r="AF20" s="1909">
        <f>WEEKDAY(DATE($AC$2,$AG$2,14))</f>
        <v>1</v>
      </c>
      <c r="AG20" s="1916">
        <f>WEEKDAY(DATE($AC$2,$AG$2,15))</f>
        <v>2</v>
      </c>
      <c r="AH20" s="1813">
        <f>WEEKDAY(DATE($AC$2,$AG$2,16))</f>
        <v>3</v>
      </c>
      <c r="AI20" s="1813">
        <f>WEEKDAY(DATE($AC$2,$AG$2,17))</f>
        <v>4</v>
      </c>
      <c r="AJ20" s="1813">
        <f>WEEKDAY(DATE($AC$2,$AG$2,18))</f>
        <v>5</v>
      </c>
      <c r="AK20" s="1813">
        <f>WEEKDAY(DATE($AC$2,$AG$2,19))</f>
        <v>6</v>
      </c>
      <c r="AL20" s="1813">
        <f>WEEKDAY(DATE($AC$2,$AG$2,20))</f>
        <v>7</v>
      </c>
      <c r="AM20" s="1909">
        <f>WEEKDAY(DATE($AC$2,$AG$2,21))</f>
        <v>1</v>
      </c>
      <c r="AN20" s="1916">
        <f>WEEKDAY(DATE($AC$2,$AG$2,22))</f>
        <v>2</v>
      </c>
      <c r="AO20" s="1813">
        <f>WEEKDAY(DATE($AC$2,$AG$2,23))</f>
        <v>3</v>
      </c>
      <c r="AP20" s="1813">
        <f>WEEKDAY(DATE($AC$2,$AG$2,24))</f>
        <v>4</v>
      </c>
      <c r="AQ20" s="1813">
        <f>WEEKDAY(DATE($AC$2,$AG$2,25))</f>
        <v>5</v>
      </c>
      <c r="AR20" s="1813">
        <f>WEEKDAY(DATE($AC$2,$AG$2,26))</f>
        <v>6</v>
      </c>
      <c r="AS20" s="1813">
        <f>WEEKDAY(DATE($AC$2,$AG$2,27))</f>
        <v>7</v>
      </c>
      <c r="AT20" s="1909">
        <f>WEEKDAY(DATE($AC$2,$AG$2,28))</f>
        <v>1</v>
      </c>
      <c r="AU20" s="1916">
        <f>IF(AU19=29,WEEKDAY(DATE($AC$2,$AG$2,29)),0)</f>
        <v>0</v>
      </c>
      <c r="AV20" s="1813">
        <f>IF(AV19=30,WEEKDAY(DATE($AC$2,$AG$2,30)),0)</f>
        <v>0</v>
      </c>
      <c r="AW20" s="1909">
        <f>IF(AW19=31,WEEKDAY(DATE($AC$2,$AG$2,31)),0)</f>
        <v>0</v>
      </c>
      <c r="AX20" s="2240"/>
      <c r="AY20" s="2252"/>
      <c r="AZ20" s="2263"/>
      <c r="BA20" s="2271"/>
      <c r="BB20" s="2069"/>
      <c r="BC20" s="2082"/>
      <c r="BD20" s="2082"/>
      <c r="BE20" s="2082"/>
      <c r="BF20" s="2129"/>
    </row>
    <row r="21" spans="2:58" ht="22.5" customHeight="1">
      <c r="B21" s="1744"/>
      <c r="C21" s="1753"/>
      <c r="D21" s="1821"/>
      <c r="E21" s="1764"/>
      <c r="F21" s="1764"/>
      <c r="G21" s="2101"/>
      <c r="H21" s="1772"/>
      <c r="I21" s="1821"/>
      <c r="J21" s="1821"/>
      <c r="K21" s="1764"/>
      <c r="L21" s="1772"/>
      <c r="M21" s="1821"/>
      <c r="N21" s="1821"/>
      <c r="O21" s="1985"/>
      <c r="P21" s="1958"/>
      <c r="Q21" s="2161"/>
      <c r="R21" s="1949"/>
      <c r="S21" s="1917" t="str">
        <f t="shared" ref="S21:AT21" si="0">IF(S20=1,"日",IF(S20=2,"月",IF(S20=3,"火",IF(S20=4,"水",IF(S20=5,"木",IF(S20=6,"金","土"))))))</f>
        <v>月</v>
      </c>
      <c r="T21" s="1895" t="str">
        <f t="shared" si="0"/>
        <v>火</v>
      </c>
      <c r="U21" s="1895" t="str">
        <f t="shared" si="0"/>
        <v>水</v>
      </c>
      <c r="V21" s="1895" t="str">
        <f t="shared" si="0"/>
        <v>木</v>
      </c>
      <c r="W21" s="1895" t="str">
        <f t="shared" si="0"/>
        <v>金</v>
      </c>
      <c r="X21" s="1895" t="str">
        <f t="shared" si="0"/>
        <v>土</v>
      </c>
      <c r="Y21" s="1910" t="str">
        <f t="shared" si="0"/>
        <v>日</v>
      </c>
      <c r="Z21" s="1917" t="str">
        <f t="shared" si="0"/>
        <v>月</v>
      </c>
      <c r="AA21" s="1895" t="str">
        <f t="shared" si="0"/>
        <v>火</v>
      </c>
      <c r="AB21" s="1895" t="str">
        <f t="shared" si="0"/>
        <v>水</v>
      </c>
      <c r="AC21" s="1895" t="str">
        <f t="shared" si="0"/>
        <v>木</v>
      </c>
      <c r="AD21" s="1895" t="str">
        <f t="shared" si="0"/>
        <v>金</v>
      </c>
      <c r="AE21" s="1895" t="str">
        <f t="shared" si="0"/>
        <v>土</v>
      </c>
      <c r="AF21" s="1910" t="str">
        <f t="shared" si="0"/>
        <v>日</v>
      </c>
      <c r="AG21" s="1917" t="str">
        <f t="shared" si="0"/>
        <v>月</v>
      </c>
      <c r="AH21" s="1895" t="str">
        <f t="shared" si="0"/>
        <v>火</v>
      </c>
      <c r="AI21" s="1895" t="str">
        <f t="shared" si="0"/>
        <v>水</v>
      </c>
      <c r="AJ21" s="1895" t="str">
        <f t="shared" si="0"/>
        <v>木</v>
      </c>
      <c r="AK21" s="1895" t="str">
        <f t="shared" si="0"/>
        <v>金</v>
      </c>
      <c r="AL21" s="1895" t="str">
        <f t="shared" si="0"/>
        <v>土</v>
      </c>
      <c r="AM21" s="1910" t="str">
        <f t="shared" si="0"/>
        <v>日</v>
      </c>
      <c r="AN21" s="1917" t="str">
        <f t="shared" si="0"/>
        <v>月</v>
      </c>
      <c r="AO21" s="1895" t="str">
        <f t="shared" si="0"/>
        <v>火</v>
      </c>
      <c r="AP21" s="1895" t="str">
        <f t="shared" si="0"/>
        <v>水</v>
      </c>
      <c r="AQ21" s="1895" t="str">
        <f t="shared" si="0"/>
        <v>木</v>
      </c>
      <c r="AR21" s="1895" t="str">
        <f t="shared" si="0"/>
        <v>金</v>
      </c>
      <c r="AS21" s="1895" t="str">
        <f t="shared" si="0"/>
        <v>土</v>
      </c>
      <c r="AT21" s="1910" t="str">
        <f t="shared" si="0"/>
        <v>日</v>
      </c>
      <c r="AU21" s="1895" t="str">
        <f>IF(AU20=1,"日",IF(AU20=2,"月",IF(AU20=3,"火",IF(AU20=4,"水",IF(AU20=5,"木",IF(AU20=6,"金",IF(AU20=0,"","土")))))))</f>
        <v/>
      </c>
      <c r="AV21" s="1895" t="str">
        <f>IF(AV20=1,"日",IF(AV20=2,"月",IF(AV20=3,"火",IF(AV20=4,"水",IF(AV20=5,"木",IF(AV20=6,"金",IF(AV20=0,"","土")))))))</f>
        <v/>
      </c>
      <c r="AW21" s="1895" t="str">
        <f>IF(AW20=1,"日",IF(AW20=2,"月",IF(AW20=3,"火",IF(AW20=4,"水",IF(AW20=5,"木",IF(AW20=6,"金",IF(AW20=0,"","土")))))))</f>
        <v/>
      </c>
      <c r="AX21" s="2241"/>
      <c r="AY21" s="2253"/>
      <c r="AZ21" s="2264"/>
      <c r="BA21" s="2272"/>
      <c r="BB21" s="2070"/>
      <c r="BC21" s="2083"/>
      <c r="BD21" s="2083"/>
      <c r="BE21" s="2083"/>
      <c r="BF21" s="2130"/>
    </row>
    <row r="22" spans="2:58" ht="20.25" customHeight="1">
      <c r="B22" s="2060">
        <v>1</v>
      </c>
      <c r="C22" s="2072"/>
      <c r="D22" s="2085"/>
      <c r="E22" s="2089"/>
      <c r="F22" s="1800"/>
      <c r="G22" s="2102"/>
      <c r="H22" s="2517"/>
      <c r="I22" s="2521"/>
      <c r="J22" s="2521"/>
      <c r="K22" s="2524"/>
      <c r="L22" s="2131"/>
      <c r="M22" s="2140"/>
      <c r="N22" s="2140"/>
      <c r="O22" s="2149"/>
      <c r="P22" s="2154" t="s">
        <v>964</v>
      </c>
      <c r="Q22" s="2162"/>
      <c r="R22" s="2167"/>
      <c r="S22" s="1886"/>
      <c r="T22" s="1898"/>
      <c r="U22" s="1898"/>
      <c r="V22" s="1898"/>
      <c r="W22" s="1898"/>
      <c r="X22" s="1898"/>
      <c r="Y22" s="1913"/>
      <c r="Z22" s="1886"/>
      <c r="AA22" s="1898"/>
      <c r="AB22" s="1898"/>
      <c r="AC22" s="1898"/>
      <c r="AD22" s="1898"/>
      <c r="AE22" s="1898"/>
      <c r="AF22" s="1913"/>
      <c r="AG22" s="1886"/>
      <c r="AH22" s="1898"/>
      <c r="AI22" s="1898"/>
      <c r="AJ22" s="1898"/>
      <c r="AK22" s="1898"/>
      <c r="AL22" s="1898"/>
      <c r="AM22" s="1913"/>
      <c r="AN22" s="1886"/>
      <c r="AO22" s="1898"/>
      <c r="AP22" s="1898"/>
      <c r="AQ22" s="1898"/>
      <c r="AR22" s="1898"/>
      <c r="AS22" s="1898"/>
      <c r="AT22" s="1913"/>
      <c r="AU22" s="1886"/>
      <c r="AV22" s="1898"/>
      <c r="AW22" s="1898"/>
      <c r="AX22" s="2242"/>
      <c r="AY22" s="2254"/>
      <c r="AZ22" s="2265"/>
      <c r="BA22" s="2273"/>
      <c r="BB22" s="1970"/>
      <c r="BC22" s="1975"/>
      <c r="BD22" s="1975"/>
      <c r="BE22" s="1975"/>
      <c r="BF22" s="1986"/>
    </row>
    <row r="23" spans="2:58" ht="20.25" customHeight="1">
      <c r="B23" s="2061"/>
      <c r="C23" s="2073"/>
      <c r="D23" s="2086"/>
      <c r="E23" s="2090"/>
      <c r="F23" s="1801"/>
      <c r="G23" s="2103"/>
      <c r="H23" s="2518"/>
      <c r="I23" s="2522"/>
      <c r="J23" s="2522"/>
      <c r="K23" s="2525"/>
      <c r="L23" s="2132"/>
      <c r="M23" s="2141"/>
      <c r="N23" s="2141"/>
      <c r="O23" s="2150"/>
      <c r="P23" s="2155" t="s">
        <v>546</v>
      </c>
      <c r="Q23" s="2163"/>
      <c r="R23" s="2168"/>
      <c r="S23" s="2181" t="str">
        <f>IF(S22="","",VLOOKUP(S22,'シフト記号表（勤務時間帯） (2)'!$C$6:$K$35,9,FALSE))</f>
        <v/>
      </c>
      <c r="T23" s="2190" t="str">
        <f>IF(T22="","",VLOOKUP(T22,'シフト記号表（勤務時間帯） (2)'!$C$6:$K$35,9,FALSE))</f>
        <v/>
      </c>
      <c r="U23" s="2190" t="str">
        <f>IF(U22="","",VLOOKUP(U22,'シフト記号表（勤務時間帯） (2)'!$C$6:$K$35,9,FALSE))</f>
        <v/>
      </c>
      <c r="V23" s="2190" t="str">
        <f>IF(V22="","",VLOOKUP(V22,'シフト記号表（勤務時間帯） (2)'!$C$6:$K$35,9,FALSE))</f>
        <v/>
      </c>
      <c r="W23" s="2190" t="str">
        <f>IF(W22="","",VLOOKUP(W22,'シフト記号表（勤務時間帯） (2)'!$C$6:$K$35,9,FALSE))</f>
        <v/>
      </c>
      <c r="X23" s="2190" t="str">
        <f>IF(X22="","",VLOOKUP(X22,'シフト記号表（勤務時間帯） (2)'!$C$6:$K$35,9,FALSE))</f>
        <v/>
      </c>
      <c r="Y23" s="2197" t="str">
        <f>IF(Y22="","",VLOOKUP(Y22,'シフト記号表（勤務時間帯） (2)'!$C$6:$K$35,9,FALSE))</f>
        <v/>
      </c>
      <c r="Z23" s="2181" t="str">
        <f>IF(Z22="","",VLOOKUP(Z22,'シフト記号表（勤務時間帯） (2)'!$C$6:$K$35,9,FALSE))</f>
        <v/>
      </c>
      <c r="AA23" s="2190" t="str">
        <f>IF(AA22="","",VLOOKUP(AA22,'シフト記号表（勤務時間帯） (2)'!$C$6:$K$35,9,FALSE))</f>
        <v/>
      </c>
      <c r="AB23" s="2190" t="str">
        <f>IF(AB22="","",VLOOKUP(AB22,'シフト記号表（勤務時間帯） (2)'!$C$6:$K$35,9,FALSE))</f>
        <v/>
      </c>
      <c r="AC23" s="2190" t="str">
        <f>IF(AC22="","",VLOOKUP(AC22,'シフト記号表（勤務時間帯） (2)'!$C$6:$K$35,9,FALSE))</f>
        <v/>
      </c>
      <c r="AD23" s="2190" t="str">
        <f>IF(AD22="","",VLOOKUP(AD22,'シフト記号表（勤務時間帯） (2)'!$C$6:$K$35,9,FALSE))</f>
        <v/>
      </c>
      <c r="AE23" s="2190" t="str">
        <f>IF(AE22="","",VLOOKUP(AE22,'シフト記号表（勤務時間帯） (2)'!$C$6:$K$35,9,FALSE))</f>
        <v/>
      </c>
      <c r="AF23" s="2197" t="str">
        <f>IF(AF22="","",VLOOKUP(AF22,'シフト記号表（勤務時間帯） (2)'!$C$6:$K$35,9,FALSE))</f>
        <v/>
      </c>
      <c r="AG23" s="2181" t="str">
        <f>IF(AG22="","",VLOOKUP(AG22,'シフト記号表（勤務時間帯） (2)'!$C$6:$K$35,9,FALSE))</f>
        <v/>
      </c>
      <c r="AH23" s="2190" t="str">
        <f>IF(AH22="","",VLOOKUP(AH22,'シフト記号表（勤務時間帯） (2)'!$C$6:$K$35,9,FALSE))</f>
        <v/>
      </c>
      <c r="AI23" s="2190" t="str">
        <f>IF(AI22="","",VLOOKUP(AI22,'シフト記号表（勤務時間帯） (2)'!$C$6:$K$35,9,FALSE))</f>
        <v/>
      </c>
      <c r="AJ23" s="2190" t="str">
        <f>IF(AJ22="","",VLOOKUP(AJ22,'シフト記号表（勤務時間帯） (2)'!$C$6:$K$35,9,FALSE))</f>
        <v/>
      </c>
      <c r="AK23" s="2190" t="str">
        <f>IF(AK22="","",VLOOKUP(AK22,'シフト記号表（勤務時間帯） (2)'!$C$6:$K$35,9,FALSE))</f>
        <v/>
      </c>
      <c r="AL23" s="2190" t="str">
        <f>IF(AL22="","",VLOOKUP(AL22,'シフト記号表（勤務時間帯） (2)'!$C$6:$K$35,9,FALSE))</f>
        <v/>
      </c>
      <c r="AM23" s="2197" t="str">
        <f>IF(AM22="","",VLOOKUP(AM22,'シフト記号表（勤務時間帯） (2)'!$C$6:$K$35,9,FALSE))</f>
        <v/>
      </c>
      <c r="AN23" s="2181" t="str">
        <f>IF(AN22="","",VLOOKUP(AN22,'シフト記号表（勤務時間帯） (2)'!$C$6:$K$35,9,FALSE))</f>
        <v/>
      </c>
      <c r="AO23" s="2190" t="str">
        <f>IF(AO22="","",VLOOKUP(AO22,'シフト記号表（勤務時間帯） (2)'!$C$6:$K$35,9,FALSE))</f>
        <v/>
      </c>
      <c r="AP23" s="2190" t="str">
        <f>IF(AP22="","",VLOOKUP(AP22,'シフト記号表（勤務時間帯） (2)'!$C$6:$K$35,9,FALSE))</f>
        <v/>
      </c>
      <c r="AQ23" s="2190" t="str">
        <f>IF(AQ22="","",VLOOKUP(AQ22,'シフト記号表（勤務時間帯） (2)'!$C$6:$K$35,9,FALSE))</f>
        <v/>
      </c>
      <c r="AR23" s="2190" t="str">
        <f>IF(AR22="","",VLOOKUP(AR22,'シフト記号表（勤務時間帯） (2)'!$C$6:$K$35,9,FALSE))</f>
        <v/>
      </c>
      <c r="AS23" s="2190" t="str">
        <f>IF(AS22="","",VLOOKUP(AS22,'シフト記号表（勤務時間帯） (2)'!$C$6:$K$35,9,FALSE))</f>
        <v/>
      </c>
      <c r="AT23" s="2197" t="str">
        <f>IF(AT22="","",VLOOKUP(AT22,'シフト記号表（勤務時間帯） (2)'!$C$6:$K$35,9,FALSE))</f>
        <v/>
      </c>
      <c r="AU23" s="2181" t="str">
        <f>IF(AU22="","",VLOOKUP(AU22,'シフト記号表（勤務時間帯） (2)'!$C$6:$K$35,9,FALSE))</f>
        <v/>
      </c>
      <c r="AV23" s="2190" t="str">
        <f>IF(AV22="","",VLOOKUP(AV22,'シフト記号表（勤務時間帯） (2)'!$C$6:$K$35,9,FALSE))</f>
        <v/>
      </c>
      <c r="AW23" s="2190" t="str">
        <f>IF(AW22="","",VLOOKUP(AW22,'シフト記号表（勤務時間帯） (2)'!$C$6:$K$35,9,FALSE))</f>
        <v/>
      </c>
      <c r="AX23" s="2243">
        <f>IF($BB$3="４週",SUM(S23:AT23),IF($BB$3="暦月",SUM(S23:AW23),""))</f>
        <v>0</v>
      </c>
      <c r="AY23" s="2255"/>
      <c r="AZ23" s="2266">
        <f>IF($BB$3="４週",AX23/4,IF($BB$3="暦月",'認知症対応型通所介護（1枚版）'!AX23/('認知症対応型通所介護（1枚版）'!$BB$8/7),""))</f>
        <v>0</v>
      </c>
      <c r="BA23" s="2274"/>
      <c r="BB23" s="1971"/>
      <c r="BC23" s="1976"/>
      <c r="BD23" s="1976"/>
      <c r="BE23" s="1976"/>
      <c r="BF23" s="1987"/>
    </row>
    <row r="24" spans="2:58" ht="20.25" customHeight="1">
      <c r="B24" s="2061"/>
      <c r="C24" s="2074"/>
      <c r="D24" s="2087"/>
      <c r="E24" s="2091"/>
      <c r="F24" s="2094">
        <f>C22</f>
        <v>0</v>
      </c>
      <c r="G24" s="2103"/>
      <c r="H24" s="2518"/>
      <c r="I24" s="2522"/>
      <c r="J24" s="2522"/>
      <c r="K24" s="2525"/>
      <c r="L24" s="2132"/>
      <c r="M24" s="2141"/>
      <c r="N24" s="2141"/>
      <c r="O24" s="2150"/>
      <c r="P24" s="2156" t="s">
        <v>965</v>
      </c>
      <c r="Q24" s="2164"/>
      <c r="R24" s="2169"/>
      <c r="S24" s="1885" t="str">
        <f>IF(S22="","",VLOOKUP(S22,'シフト記号表（勤務時間帯） (2)'!$C$6:$U$35,19,FALSE))</f>
        <v/>
      </c>
      <c r="T24" s="1897" t="str">
        <f>IF(T22="","",VLOOKUP(T22,'シフト記号表（勤務時間帯） (2)'!$C$6:$U$35,19,FALSE))</f>
        <v/>
      </c>
      <c r="U24" s="1897" t="str">
        <f>IF(U22="","",VLOOKUP(U22,'シフト記号表（勤務時間帯） (2)'!$C$6:$U$35,19,FALSE))</f>
        <v/>
      </c>
      <c r="V24" s="1897" t="str">
        <f>IF(V22="","",VLOOKUP(V22,'シフト記号表（勤務時間帯） (2)'!$C$6:$U$35,19,FALSE))</f>
        <v/>
      </c>
      <c r="W24" s="1897" t="str">
        <f>IF(W22="","",VLOOKUP(W22,'シフト記号表（勤務時間帯） (2)'!$C$6:$U$35,19,FALSE))</f>
        <v/>
      </c>
      <c r="X24" s="1897" t="str">
        <f>IF(X22="","",VLOOKUP(X22,'シフト記号表（勤務時間帯） (2)'!$C$6:$U$35,19,FALSE))</f>
        <v/>
      </c>
      <c r="Y24" s="1912" t="str">
        <f>IF(Y22="","",VLOOKUP(Y22,'シフト記号表（勤務時間帯） (2)'!$C$6:$U$35,19,FALSE))</f>
        <v/>
      </c>
      <c r="Z24" s="1885" t="str">
        <f>IF(Z22="","",VLOOKUP(Z22,'シフト記号表（勤務時間帯） (2)'!$C$6:$U$35,19,FALSE))</f>
        <v/>
      </c>
      <c r="AA24" s="1897" t="str">
        <f>IF(AA22="","",VLOOKUP(AA22,'シフト記号表（勤務時間帯） (2)'!$C$6:$U$35,19,FALSE))</f>
        <v/>
      </c>
      <c r="AB24" s="1897" t="str">
        <f>IF(AB22="","",VLOOKUP(AB22,'シフト記号表（勤務時間帯） (2)'!$C$6:$U$35,19,FALSE))</f>
        <v/>
      </c>
      <c r="AC24" s="1897" t="str">
        <f>IF(AC22="","",VLOOKUP(AC22,'シフト記号表（勤務時間帯） (2)'!$C$6:$U$35,19,FALSE))</f>
        <v/>
      </c>
      <c r="AD24" s="1897" t="str">
        <f>IF(AD22="","",VLOOKUP(AD22,'シフト記号表（勤務時間帯） (2)'!$C$6:$U$35,19,FALSE))</f>
        <v/>
      </c>
      <c r="AE24" s="1897" t="str">
        <f>IF(AE22="","",VLOOKUP(AE22,'シフト記号表（勤務時間帯） (2)'!$C$6:$U$35,19,FALSE))</f>
        <v/>
      </c>
      <c r="AF24" s="1912" t="str">
        <f>IF(AF22="","",VLOOKUP(AF22,'シフト記号表（勤務時間帯） (2)'!$C$6:$U$35,19,FALSE))</f>
        <v/>
      </c>
      <c r="AG24" s="1885" t="str">
        <f>IF(AG22="","",VLOOKUP(AG22,'シフト記号表（勤務時間帯） (2)'!$C$6:$U$35,19,FALSE))</f>
        <v/>
      </c>
      <c r="AH24" s="1897" t="str">
        <f>IF(AH22="","",VLOOKUP(AH22,'シフト記号表（勤務時間帯） (2)'!$C$6:$U$35,19,FALSE))</f>
        <v/>
      </c>
      <c r="AI24" s="1897" t="str">
        <f>IF(AI22="","",VLOOKUP(AI22,'シフト記号表（勤務時間帯） (2)'!$C$6:$U$35,19,FALSE))</f>
        <v/>
      </c>
      <c r="AJ24" s="1897" t="str">
        <f>IF(AJ22="","",VLOOKUP(AJ22,'シフト記号表（勤務時間帯） (2)'!$C$6:$U$35,19,FALSE))</f>
        <v/>
      </c>
      <c r="AK24" s="1897" t="str">
        <f>IF(AK22="","",VLOOKUP(AK22,'シフト記号表（勤務時間帯） (2)'!$C$6:$U$35,19,FALSE))</f>
        <v/>
      </c>
      <c r="AL24" s="1897" t="str">
        <f>IF(AL22="","",VLOOKUP(AL22,'シフト記号表（勤務時間帯） (2)'!$C$6:$U$35,19,FALSE))</f>
        <v/>
      </c>
      <c r="AM24" s="1912" t="str">
        <f>IF(AM22="","",VLOOKUP(AM22,'シフト記号表（勤務時間帯） (2)'!$C$6:$U$35,19,FALSE))</f>
        <v/>
      </c>
      <c r="AN24" s="1885" t="str">
        <f>IF(AN22="","",VLOOKUP(AN22,'シフト記号表（勤務時間帯） (2)'!$C$6:$U$35,19,FALSE))</f>
        <v/>
      </c>
      <c r="AO24" s="1897" t="str">
        <f>IF(AO22="","",VLOOKUP(AO22,'シフト記号表（勤務時間帯） (2)'!$C$6:$U$35,19,FALSE))</f>
        <v/>
      </c>
      <c r="AP24" s="1897" t="str">
        <f>IF(AP22="","",VLOOKUP(AP22,'シフト記号表（勤務時間帯） (2)'!$C$6:$U$35,19,FALSE))</f>
        <v/>
      </c>
      <c r="AQ24" s="1897" t="str">
        <f>IF(AQ22="","",VLOOKUP(AQ22,'シフト記号表（勤務時間帯） (2)'!$C$6:$U$35,19,FALSE))</f>
        <v/>
      </c>
      <c r="AR24" s="1897" t="str">
        <f>IF(AR22="","",VLOOKUP(AR22,'シフト記号表（勤務時間帯） (2)'!$C$6:$U$35,19,FALSE))</f>
        <v/>
      </c>
      <c r="AS24" s="1897" t="str">
        <f>IF(AS22="","",VLOOKUP(AS22,'シフト記号表（勤務時間帯） (2)'!$C$6:$U$35,19,FALSE))</f>
        <v/>
      </c>
      <c r="AT24" s="1912" t="str">
        <f>IF(AT22="","",VLOOKUP(AT22,'シフト記号表（勤務時間帯） (2)'!$C$6:$U$35,19,FALSE))</f>
        <v/>
      </c>
      <c r="AU24" s="1885" t="str">
        <f>IF(AU22="","",VLOOKUP(AU22,'シフト記号表（勤務時間帯） (2)'!$C$6:$U$35,19,FALSE))</f>
        <v/>
      </c>
      <c r="AV24" s="1897" t="str">
        <f>IF(AV22="","",VLOOKUP(AV22,'シフト記号表（勤務時間帯） (2)'!$C$6:$U$35,19,FALSE))</f>
        <v/>
      </c>
      <c r="AW24" s="1897" t="str">
        <f>IF(AW22="","",VLOOKUP(AW22,'シフト記号表（勤務時間帯） (2)'!$C$6:$U$35,19,FALSE))</f>
        <v/>
      </c>
      <c r="AX24" s="2244">
        <f>IF($BB$3="４週",SUM(S24:AT24),IF($BB$3="暦月",SUM(S24:AW24),""))</f>
        <v>0</v>
      </c>
      <c r="AY24" s="2256"/>
      <c r="AZ24" s="2267">
        <f>IF($BB$3="４週",AX24/4,IF($BB$3="暦月",'認知症対応型通所介護（1枚版）'!AX24/('認知症対応型通所介護（1枚版）'!$BB$8/7),""))</f>
        <v>0</v>
      </c>
      <c r="BA24" s="2275"/>
      <c r="BB24" s="1973"/>
      <c r="BC24" s="1978"/>
      <c r="BD24" s="1978"/>
      <c r="BE24" s="1978"/>
      <c r="BF24" s="1989"/>
    </row>
    <row r="25" spans="2:58" ht="20.25" customHeight="1">
      <c r="B25" s="2061">
        <f>B22+1</f>
        <v>2</v>
      </c>
      <c r="C25" s="2075"/>
      <c r="D25" s="2088"/>
      <c r="E25" s="2092"/>
      <c r="F25" s="2095"/>
      <c r="G25" s="2095"/>
      <c r="H25" s="2519"/>
      <c r="I25" s="2522"/>
      <c r="J25" s="2522"/>
      <c r="K25" s="2525"/>
      <c r="L25" s="2133"/>
      <c r="M25" s="2142"/>
      <c r="N25" s="2142"/>
      <c r="O25" s="2151"/>
      <c r="P25" s="2157" t="s">
        <v>964</v>
      </c>
      <c r="Q25" s="2165"/>
      <c r="R25" s="2170"/>
      <c r="S25" s="1886"/>
      <c r="T25" s="1898"/>
      <c r="U25" s="1898"/>
      <c r="V25" s="1898"/>
      <c r="W25" s="1898"/>
      <c r="X25" s="1898"/>
      <c r="Y25" s="1913"/>
      <c r="Z25" s="1886"/>
      <c r="AA25" s="1898"/>
      <c r="AB25" s="1898"/>
      <c r="AC25" s="1898"/>
      <c r="AD25" s="1898"/>
      <c r="AE25" s="1898"/>
      <c r="AF25" s="1913"/>
      <c r="AG25" s="1886"/>
      <c r="AH25" s="1898"/>
      <c r="AI25" s="1898"/>
      <c r="AJ25" s="1898"/>
      <c r="AK25" s="1898"/>
      <c r="AL25" s="1898"/>
      <c r="AM25" s="1913"/>
      <c r="AN25" s="1886"/>
      <c r="AO25" s="1898"/>
      <c r="AP25" s="1898"/>
      <c r="AQ25" s="1898"/>
      <c r="AR25" s="1898"/>
      <c r="AS25" s="1898"/>
      <c r="AT25" s="1913"/>
      <c r="AU25" s="1886"/>
      <c r="AV25" s="1898"/>
      <c r="AW25" s="1898"/>
      <c r="AX25" s="2245"/>
      <c r="AY25" s="2257"/>
      <c r="AZ25" s="2268"/>
      <c r="BA25" s="2276"/>
      <c r="BB25" s="1972"/>
      <c r="BC25" s="1977"/>
      <c r="BD25" s="1977"/>
      <c r="BE25" s="1977"/>
      <c r="BF25" s="1988"/>
    </row>
    <row r="26" spans="2:58" ht="20.25" customHeight="1">
      <c r="B26" s="2061"/>
      <c r="C26" s="2073"/>
      <c r="D26" s="2086"/>
      <c r="E26" s="2090"/>
      <c r="F26" s="1801"/>
      <c r="G26" s="2103"/>
      <c r="H26" s="2518"/>
      <c r="I26" s="2522"/>
      <c r="J26" s="2522"/>
      <c r="K26" s="2525"/>
      <c r="L26" s="2132"/>
      <c r="M26" s="2141"/>
      <c r="N26" s="2141"/>
      <c r="O26" s="2150"/>
      <c r="P26" s="2155" t="s">
        <v>546</v>
      </c>
      <c r="Q26" s="2163"/>
      <c r="R26" s="2168"/>
      <c r="S26" s="2181" t="str">
        <f>IF(S25="","",VLOOKUP(S25,'シフト記号表（勤務時間帯） (2)'!$C$6:$K$35,9,FALSE))</f>
        <v/>
      </c>
      <c r="T26" s="2190" t="str">
        <f>IF(T25="","",VLOOKUP(T25,'シフト記号表（勤務時間帯） (2)'!$C$6:$K$35,9,FALSE))</f>
        <v/>
      </c>
      <c r="U26" s="2190" t="str">
        <f>IF(U25="","",VLOOKUP(U25,'シフト記号表（勤務時間帯） (2)'!$C$6:$K$35,9,FALSE))</f>
        <v/>
      </c>
      <c r="V26" s="2190" t="str">
        <f>IF(V25="","",VLOOKUP(V25,'シフト記号表（勤務時間帯） (2)'!$C$6:$K$35,9,FALSE))</f>
        <v/>
      </c>
      <c r="W26" s="2190" t="str">
        <f>IF(W25="","",VLOOKUP(W25,'シフト記号表（勤務時間帯） (2)'!$C$6:$K$35,9,FALSE))</f>
        <v/>
      </c>
      <c r="X26" s="2190" t="str">
        <f>IF(X25="","",VLOOKUP(X25,'シフト記号表（勤務時間帯） (2)'!$C$6:$K$35,9,FALSE))</f>
        <v/>
      </c>
      <c r="Y26" s="2197" t="str">
        <f>IF(Y25="","",VLOOKUP(Y25,'シフト記号表（勤務時間帯） (2)'!$C$6:$K$35,9,FALSE))</f>
        <v/>
      </c>
      <c r="Z26" s="2181" t="str">
        <f>IF(Z25="","",VLOOKUP(Z25,'シフト記号表（勤務時間帯） (2)'!$C$6:$K$35,9,FALSE))</f>
        <v/>
      </c>
      <c r="AA26" s="2190" t="str">
        <f>IF(AA25="","",VLOOKUP(AA25,'シフト記号表（勤務時間帯） (2)'!$C$6:$K$35,9,FALSE))</f>
        <v/>
      </c>
      <c r="AB26" s="2190" t="str">
        <f>IF(AB25="","",VLOOKUP(AB25,'シフト記号表（勤務時間帯） (2)'!$C$6:$K$35,9,FALSE))</f>
        <v/>
      </c>
      <c r="AC26" s="2190" t="str">
        <f>IF(AC25="","",VLOOKUP(AC25,'シフト記号表（勤務時間帯） (2)'!$C$6:$K$35,9,FALSE))</f>
        <v/>
      </c>
      <c r="AD26" s="2190" t="str">
        <f>IF(AD25="","",VLOOKUP(AD25,'シフト記号表（勤務時間帯） (2)'!$C$6:$K$35,9,FALSE))</f>
        <v/>
      </c>
      <c r="AE26" s="2190" t="str">
        <f>IF(AE25="","",VLOOKUP(AE25,'シフト記号表（勤務時間帯） (2)'!$C$6:$K$35,9,FALSE))</f>
        <v/>
      </c>
      <c r="AF26" s="2197" t="str">
        <f>IF(AF25="","",VLOOKUP(AF25,'シフト記号表（勤務時間帯） (2)'!$C$6:$K$35,9,FALSE))</f>
        <v/>
      </c>
      <c r="AG26" s="2181" t="str">
        <f>IF(AG25="","",VLOOKUP(AG25,'シフト記号表（勤務時間帯） (2)'!$C$6:$K$35,9,FALSE))</f>
        <v/>
      </c>
      <c r="AH26" s="2190" t="str">
        <f>IF(AH25="","",VLOOKUP(AH25,'シフト記号表（勤務時間帯） (2)'!$C$6:$K$35,9,FALSE))</f>
        <v/>
      </c>
      <c r="AI26" s="2190" t="str">
        <f>IF(AI25="","",VLOOKUP(AI25,'シフト記号表（勤務時間帯） (2)'!$C$6:$K$35,9,FALSE))</f>
        <v/>
      </c>
      <c r="AJ26" s="2190" t="str">
        <f>IF(AJ25="","",VLOOKUP(AJ25,'シフト記号表（勤務時間帯） (2)'!$C$6:$K$35,9,FALSE))</f>
        <v/>
      </c>
      <c r="AK26" s="2190" t="str">
        <f>IF(AK25="","",VLOOKUP(AK25,'シフト記号表（勤務時間帯） (2)'!$C$6:$K$35,9,FALSE))</f>
        <v/>
      </c>
      <c r="AL26" s="2190" t="str">
        <f>IF(AL25="","",VLOOKUP(AL25,'シフト記号表（勤務時間帯） (2)'!$C$6:$K$35,9,FALSE))</f>
        <v/>
      </c>
      <c r="AM26" s="2197" t="str">
        <f>IF(AM25="","",VLOOKUP(AM25,'シフト記号表（勤務時間帯） (2)'!$C$6:$K$35,9,FALSE))</f>
        <v/>
      </c>
      <c r="AN26" s="2181" t="str">
        <f>IF(AN25="","",VLOOKUP(AN25,'シフト記号表（勤務時間帯） (2)'!$C$6:$K$35,9,FALSE))</f>
        <v/>
      </c>
      <c r="AO26" s="2190" t="str">
        <f>IF(AO25="","",VLOOKUP(AO25,'シフト記号表（勤務時間帯） (2)'!$C$6:$K$35,9,FALSE))</f>
        <v/>
      </c>
      <c r="AP26" s="2190" t="str">
        <f>IF(AP25="","",VLOOKUP(AP25,'シフト記号表（勤務時間帯） (2)'!$C$6:$K$35,9,FALSE))</f>
        <v/>
      </c>
      <c r="AQ26" s="2190" t="str">
        <f>IF(AQ25="","",VLOOKUP(AQ25,'シフト記号表（勤務時間帯） (2)'!$C$6:$K$35,9,FALSE))</f>
        <v/>
      </c>
      <c r="AR26" s="2190" t="str">
        <f>IF(AR25="","",VLOOKUP(AR25,'シフト記号表（勤務時間帯） (2)'!$C$6:$K$35,9,FALSE))</f>
        <v/>
      </c>
      <c r="AS26" s="2190" t="str">
        <f>IF(AS25="","",VLOOKUP(AS25,'シフト記号表（勤務時間帯） (2)'!$C$6:$K$35,9,FALSE))</f>
        <v/>
      </c>
      <c r="AT26" s="2197" t="str">
        <f>IF(AT25="","",VLOOKUP(AT25,'シフト記号表（勤務時間帯） (2)'!$C$6:$K$35,9,FALSE))</f>
        <v/>
      </c>
      <c r="AU26" s="2181" t="str">
        <f>IF(AU25="","",VLOOKUP(AU25,'シフト記号表（勤務時間帯） (2)'!$C$6:$K$35,9,FALSE))</f>
        <v/>
      </c>
      <c r="AV26" s="2190" t="str">
        <f>IF(AV25="","",VLOOKUP(AV25,'シフト記号表（勤務時間帯） (2)'!$C$6:$K$35,9,FALSE))</f>
        <v/>
      </c>
      <c r="AW26" s="2190" t="str">
        <f>IF(AW25="","",VLOOKUP(AW25,'シフト記号表（勤務時間帯） (2)'!$C$6:$K$35,9,FALSE))</f>
        <v/>
      </c>
      <c r="AX26" s="2243">
        <f>IF($BB$3="４週",SUM(S26:AT26),IF($BB$3="暦月",SUM(S26:AW26),""))</f>
        <v>0</v>
      </c>
      <c r="AY26" s="2255"/>
      <c r="AZ26" s="2266">
        <f>IF($BB$3="４週",AX26/4,IF($BB$3="暦月",'認知症対応型通所介護（1枚版）'!AX26/('認知症対応型通所介護（1枚版）'!$BB$8/7),""))</f>
        <v>0</v>
      </c>
      <c r="BA26" s="2274"/>
      <c r="BB26" s="1971"/>
      <c r="BC26" s="1976"/>
      <c r="BD26" s="1976"/>
      <c r="BE26" s="1976"/>
      <c r="BF26" s="1987"/>
    </row>
    <row r="27" spans="2:58" ht="20.25" customHeight="1">
      <c r="B27" s="2061"/>
      <c r="C27" s="2074"/>
      <c r="D27" s="2087"/>
      <c r="E27" s="2091"/>
      <c r="F27" s="1801">
        <f>C25</f>
        <v>0</v>
      </c>
      <c r="G27" s="2104"/>
      <c r="H27" s="2518"/>
      <c r="I27" s="2522"/>
      <c r="J27" s="2522"/>
      <c r="K27" s="2525"/>
      <c r="L27" s="2134"/>
      <c r="M27" s="2143"/>
      <c r="N27" s="2143"/>
      <c r="O27" s="2152"/>
      <c r="P27" s="2156" t="s">
        <v>965</v>
      </c>
      <c r="Q27" s="2164"/>
      <c r="R27" s="2169"/>
      <c r="S27" s="1885" t="str">
        <f>IF(S25="","",VLOOKUP(S25,'シフト記号表（勤務時間帯） (2)'!$C$6:$U$35,19,FALSE))</f>
        <v/>
      </c>
      <c r="T27" s="1897" t="str">
        <f>IF(T25="","",VLOOKUP(T25,'シフト記号表（勤務時間帯） (2)'!$C$6:$U$35,19,FALSE))</f>
        <v/>
      </c>
      <c r="U27" s="1897" t="str">
        <f>IF(U25="","",VLOOKUP(U25,'シフト記号表（勤務時間帯） (2)'!$C$6:$U$35,19,FALSE))</f>
        <v/>
      </c>
      <c r="V27" s="1897" t="str">
        <f>IF(V25="","",VLOOKUP(V25,'シフト記号表（勤務時間帯） (2)'!$C$6:$U$35,19,FALSE))</f>
        <v/>
      </c>
      <c r="W27" s="1897" t="str">
        <f>IF(W25="","",VLOOKUP(W25,'シフト記号表（勤務時間帯） (2)'!$C$6:$U$35,19,FALSE))</f>
        <v/>
      </c>
      <c r="X27" s="1897" t="str">
        <f>IF(X25="","",VLOOKUP(X25,'シフト記号表（勤務時間帯） (2)'!$C$6:$U$35,19,FALSE))</f>
        <v/>
      </c>
      <c r="Y27" s="1912" t="str">
        <f>IF(Y25="","",VLOOKUP(Y25,'シフト記号表（勤務時間帯） (2)'!$C$6:$U$35,19,FALSE))</f>
        <v/>
      </c>
      <c r="Z27" s="1885" t="str">
        <f>IF(Z25="","",VLOOKUP(Z25,'シフト記号表（勤務時間帯） (2)'!$C$6:$U$35,19,FALSE))</f>
        <v/>
      </c>
      <c r="AA27" s="1897" t="str">
        <f>IF(AA25="","",VLOOKUP(AA25,'シフト記号表（勤務時間帯） (2)'!$C$6:$U$35,19,FALSE))</f>
        <v/>
      </c>
      <c r="AB27" s="1897" t="str">
        <f>IF(AB25="","",VLOOKUP(AB25,'シフト記号表（勤務時間帯） (2)'!$C$6:$U$35,19,FALSE))</f>
        <v/>
      </c>
      <c r="AC27" s="1897" t="str">
        <f>IF(AC25="","",VLOOKUP(AC25,'シフト記号表（勤務時間帯） (2)'!$C$6:$U$35,19,FALSE))</f>
        <v/>
      </c>
      <c r="AD27" s="1897" t="str">
        <f>IF(AD25="","",VLOOKUP(AD25,'シフト記号表（勤務時間帯） (2)'!$C$6:$U$35,19,FALSE))</f>
        <v/>
      </c>
      <c r="AE27" s="1897" t="str">
        <f>IF(AE25="","",VLOOKUP(AE25,'シフト記号表（勤務時間帯） (2)'!$C$6:$U$35,19,FALSE))</f>
        <v/>
      </c>
      <c r="AF27" s="1912" t="str">
        <f>IF(AF25="","",VLOOKUP(AF25,'シフト記号表（勤務時間帯） (2)'!$C$6:$U$35,19,FALSE))</f>
        <v/>
      </c>
      <c r="AG27" s="1885" t="str">
        <f>IF(AG25="","",VLOOKUP(AG25,'シフト記号表（勤務時間帯） (2)'!$C$6:$U$35,19,FALSE))</f>
        <v/>
      </c>
      <c r="AH27" s="1897" t="str">
        <f>IF(AH25="","",VLOOKUP(AH25,'シフト記号表（勤務時間帯） (2)'!$C$6:$U$35,19,FALSE))</f>
        <v/>
      </c>
      <c r="AI27" s="1897" t="str">
        <f>IF(AI25="","",VLOOKUP(AI25,'シフト記号表（勤務時間帯） (2)'!$C$6:$U$35,19,FALSE))</f>
        <v/>
      </c>
      <c r="AJ27" s="1897" t="str">
        <f>IF(AJ25="","",VLOOKUP(AJ25,'シフト記号表（勤務時間帯） (2)'!$C$6:$U$35,19,FALSE))</f>
        <v/>
      </c>
      <c r="AK27" s="1897" t="str">
        <f>IF(AK25="","",VLOOKUP(AK25,'シフト記号表（勤務時間帯） (2)'!$C$6:$U$35,19,FALSE))</f>
        <v/>
      </c>
      <c r="AL27" s="1897" t="str">
        <f>IF(AL25="","",VLOOKUP(AL25,'シフト記号表（勤務時間帯） (2)'!$C$6:$U$35,19,FALSE))</f>
        <v/>
      </c>
      <c r="AM27" s="1912" t="str">
        <f>IF(AM25="","",VLOOKUP(AM25,'シフト記号表（勤務時間帯） (2)'!$C$6:$U$35,19,FALSE))</f>
        <v/>
      </c>
      <c r="AN27" s="1885" t="str">
        <f>IF(AN25="","",VLOOKUP(AN25,'シフト記号表（勤務時間帯） (2)'!$C$6:$U$35,19,FALSE))</f>
        <v/>
      </c>
      <c r="AO27" s="1897" t="str">
        <f>IF(AO25="","",VLOOKUP(AO25,'シフト記号表（勤務時間帯） (2)'!$C$6:$U$35,19,FALSE))</f>
        <v/>
      </c>
      <c r="AP27" s="1897" t="str">
        <f>IF(AP25="","",VLOOKUP(AP25,'シフト記号表（勤務時間帯） (2)'!$C$6:$U$35,19,FALSE))</f>
        <v/>
      </c>
      <c r="AQ27" s="1897" t="str">
        <f>IF(AQ25="","",VLOOKUP(AQ25,'シフト記号表（勤務時間帯） (2)'!$C$6:$U$35,19,FALSE))</f>
        <v/>
      </c>
      <c r="AR27" s="1897" t="str">
        <f>IF(AR25="","",VLOOKUP(AR25,'シフト記号表（勤務時間帯） (2)'!$C$6:$U$35,19,FALSE))</f>
        <v/>
      </c>
      <c r="AS27" s="1897" t="str">
        <f>IF(AS25="","",VLOOKUP(AS25,'シフト記号表（勤務時間帯） (2)'!$C$6:$U$35,19,FALSE))</f>
        <v/>
      </c>
      <c r="AT27" s="1912" t="str">
        <f>IF(AT25="","",VLOOKUP(AT25,'シフト記号表（勤務時間帯） (2)'!$C$6:$U$35,19,FALSE))</f>
        <v/>
      </c>
      <c r="AU27" s="1885" t="str">
        <f>IF(AU25="","",VLOOKUP(AU25,'シフト記号表（勤務時間帯） (2)'!$C$6:$U$35,19,FALSE))</f>
        <v/>
      </c>
      <c r="AV27" s="1897" t="str">
        <f>IF(AV25="","",VLOOKUP(AV25,'シフト記号表（勤務時間帯） (2)'!$C$6:$U$35,19,FALSE))</f>
        <v/>
      </c>
      <c r="AW27" s="1897" t="str">
        <f>IF(AW25="","",VLOOKUP(AW25,'シフト記号表（勤務時間帯） (2)'!$C$6:$U$35,19,FALSE))</f>
        <v/>
      </c>
      <c r="AX27" s="2244">
        <f>IF($BB$3="４週",SUM(S27:AT27),IF($BB$3="暦月",SUM(S27:AW27),""))</f>
        <v>0</v>
      </c>
      <c r="AY27" s="2256"/>
      <c r="AZ27" s="2267">
        <f>IF($BB$3="４週",AX27/4,IF($BB$3="暦月",'認知症対応型通所介護（1枚版）'!AX27/('認知症対応型通所介護（1枚版）'!$BB$8/7),""))</f>
        <v>0</v>
      </c>
      <c r="BA27" s="2275"/>
      <c r="BB27" s="1973"/>
      <c r="BC27" s="1978"/>
      <c r="BD27" s="1978"/>
      <c r="BE27" s="1978"/>
      <c r="BF27" s="1989"/>
    </row>
    <row r="28" spans="2:58" ht="20.25" customHeight="1">
      <c r="B28" s="2061">
        <f>B25+1</f>
        <v>3</v>
      </c>
      <c r="C28" s="1756"/>
      <c r="D28" s="1824"/>
      <c r="E28" s="1767"/>
      <c r="F28" s="2095"/>
      <c r="G28" s="2095"/>
      <c r="H28" s="2519"/>
      <c r="I28" s="2522"/>
      <c r="J28" s="2522"/>
      <c r="K28" s="2525"/>
      <c r="L28" s="2133"/>
      <c r="M28" s="2142"/>
      <c r="N28" s="2142"/>
      <c r="O28" s="2151"/>
      <c r="P28" s="2157" t="s">
        <v>964</v>
      </c>
      <c r="Q28" s="2165"/>
      <c r="R28" s="2170"/>
      <c r="S28" s="1886"/>
      <c r="T28" s="1898"/>
      <c r="U28" s="1898"/>
      <c r="V28" s="1898"/>
      <c r="W28" s="1898"/>
      <c r="X28" s="1898"/>
      <c r="Y28" s="1913"/>
      <c r="Z28" s="1886"/>
      <c r="AA28" s="1898"/>
      <c r="AB28" s="1898"/>
      <c r="AC28" s="1898"/>
      <c r="AD28" s="1898"/>
      <c r="AE28" s="1898"/>
      <c r="AF28" s="1913"/>
      <c r="AG28" s="1886"/>
      <c r="AH28" s="1898"/>
      <c r="AI28" s="1898"/>
      <c r="AJ28" s="1898"/>
      <c r="AK28" s="1898"/>
      <c r="AL28" s="1898"/>
      <c r="AM28" s="1913"/>
      <c r="AN28" s="1886"/>
      <c r="AO28" s="1898"/>
      <c r="AP28" s="1898"/>
      <c r="AQ28" s="1898"/>
      <c r="AR28" s="1898"/>
      <c r="AS28" s="1898"/>
      <c r="AT28" s="1913"/>
      <c r="AU28" s="1886"/>
      <c r="AV28" s="1898"/>
      <c r="AW28" s="1898"/>
      <c r="AX28" s="2245"/>
      <c r="AY28" s="2257"/>
      <c r="AZ28" s="2268"/>
      <c r="BA28" s="2276"/>
      <c r="BB28" s="1972"/>
      <c r="BC28" s="1977"/>
      <c r="BD28" s="1977"/>
      <c r="BE28" s="1977"/>
      <c r="BF28" s="1988"/>
    </row>
    <row r="29" spans="2:58" ht="20.25" customHeight="1">
      <c r="B29" s="2061"/>
      <c r="C29" s="1755"/>
      <c r="D29" s="1823"/>
      <c r="E29" s="1766"/>
      <c r="F29" s="1801"/>
      <c r="G29" s="2103"/>
      <c r="H29" s="2518"/>
      <c r="I29" s="2522"/>
      <c r="J29" s="2522"/>
      <c r="K29" s="2525"/>
      <c r="L29" s="2132"/>
      <c r="M29" s="2141"/>
      <c r="N29" s="2141"/>
      <c r="O29" s="2150"/>
      <c r="P29" s="2155" t="s">
        <v>546</v>
      </c>
      <c r="Q29" s="2163"/>
      <c r="R29" s="2168"/>
      <c r="S29" s="2181" t="str">
        <f>IF(S28="","",VLOOKUP(S28,'シフト記号表（勤務時間帯） (2)'!$C$6:$K$35,9,FALSE))</f>
        <v/>
      </c>
      <c r="T29" s="2190" t="str">
        <f>IF(T28="","",VLOOKUP(T28,'シフト記号表（勤務時間帯） (2)'!$C$6:$K$35,9,FALSE))</f>
        <v/>
      </c>
      <c r="U29" s="2190" t="str">
        <f>IF(U28="","",VLOOKUP(U28,'シフト記号表（勤務時間帯） (2)'!$C$6:$K$35,9,FALSE))</f>
        <v/>
      </c>
      <c r="V29" s="2190" t="str">
        <f>IF(V28="","",VLOOKUP(V28,'シフト記号表（勤務時間帯） (2)'!$C$6:$K$35,9,FALSE))</f>
        <v/>
      </c>
      <c r="W29" s="2190" t="str">
        <f>IF(W28="","",VLOOKUP(W28,'シフト記号表（勤務時間帯） (2)'!$C$6:$K$35,9,FALSE))</f>
        <v/>
      </c>
      <c r="X29" s="2190" t="str">
        <f>IF(X28="","",VLOOKUP(X28,'シフト記号表（勤務時間帯） (2)'!$C$6:$K$35,9,FALSE))</f>
        <v/>
      </c>
      <c r="Y29" s="2197" t="str">
        <f>IF(Y28="","",VLOOKUP(Y28,'シフト記号表（勤務時間帯） (2)'!$C$6:$K$35,9,FALSE))</f>
        <v/>
      </c>
      <c r="Z29" s="2181" t="str">
        <f>IF(Z28="","",VLOOKUP(Z28,'シフト記号表（勤務時間帯） (2)'!$C$6:$K$35,9,FALSE))</f>
        <v/>
      </c>
      <c r="AA29" s="2190" t="str">
        <f>IF(AA28="","",VLOOKUP(AA28,'シフト記号表（勤務時間帯） (2)'!$C$6:$K$35,9,FALSE))</f>
        <v/>
      </c>
      <c r="AB29" s="2190" t="str">
        <f>IF(AB28="","",VLOOKUP(AB28,'シフト記号表（勤務時間帯） (2)'!$C$6:$K$35,9,FALSE))</f>
        <v/>
      </c>
      <c r="AC29" s="2190" t="str">
        <f>IF(AC28="","",VLOOKUP(AC28,'シフト記号表（勤務時間帯） (2)'!$C$6:$K$35,9,FALSE))</f>
        <v/>
      </c>
      <c r="AD29" s="2190" t="str">
        <f>IF(AD28="","",VLOOKUP(AD28,'シフト記号表（勤務時間帯） (2)'!$C$6:$K$35,9,FALSE))</f>
        <v/>
      </c>
      <c r="AE29" s="2190" t="str">
        <f>IF(AE28="","",VLOOKUP(AE28,'シフト記号表（勤務時間帯） (2)'!$C$6:$K$35,9,FALSE))</f>
        <v/>
      </c>
      <c r="AF29" s="2197" t="str">
        <f>IF(AF28="","",VLOOKUP(AF28,'シフト記号表（勤務時間帯） (2)'!$C$6:$K$35,9,FALSE))</f>
        <v/>
      </c>
      <c r="AG29" s="2181" t="str">
        <f>IF(AG28="","",VLOOKUP(AG28,'シフト記号表（勤務時間帯） (2)'!$C$6:$K$35,9,FALSE))</f>
        <v/>
      </c>
      <c r="AH29" s="2190" t="str">
        <f>IF(AH28="","",VLOOKUP(AH28,'シフト記号表（勤務時間帯） (2)'!$C$6:$K$35,9,FALSE))</f>
        <v/>
      </c>
      <c r="AI29" s="2190" t="str">
        <f>IF(AI28="","",VLOOKUP(AI28,'シフト記号表（勤務時間帯） (2)'!$C$6:$K$35,9,FALSE))</f>
        <v/>
      </c>
      <c r="AJ29" s="2190" t="str">
        <f>IF(AJ28="","",VLOOKUP(AJ28,'シフト記号表（勤務時間帯） (2)'!$C$6:$K$35,9,FALSE))</f>
        <v/>
      </c>
      <c r="AK29" s="2190" t="str">
        <f>IF(AK28="","",VLOOKUP(AK28,'シフト記号表（勤務時間帯） (2)'!$C$6:$K$35,9,FALSE))</f>
        <v/>
      </c>
      <c r="AL29" s="2190" t="str">
        <f>IF(AL28="","",VLOOKUP(AL28,'シフト記号表（勤務時間帯） (2)'!$C$6:$K$35,9,FALSE))</f>
        <v/>
      </c>
      <c r="AM29" s="2197" t="str">
        <f>IF(AM28="","",VLOOKUP(AM28,'シフト記号表（勤務時間帯） (2)'!$C$6:$K$35,9,FALSE))</f>
        <v/>
      </c>
      <c r="AN29" s="2181" t="str">
        <f>IF(AN28="","",VLOOKUP(AN28,'シフト記号表（勤務時間帯） (2)'!$C$6:$K$35,9,FALSE))</f>
        <v/>
      </c>
      <c r="AO29" s="2190" t="str">
        <f>IF(AO28="","",VLOOKUP(AO28,'シフト記号表（勤務時間帯） (2)'!$C$6:$K$35,9,FALSE))</f>
        <v/>
      </c>
      <c r="AP29" s="2190" t="str">
        <f>IF(AP28="","",VLOOKUP(AP28,'シフト記号表（勤務時間帯） (2)'!$C$6:$K$35,9,FALSE))</f>
        <v/>
      </c>
      <c r="AQ29" s="2190" t="str">
        <f>IF(AQ28="","",VLOOKUP(AQ28,'シフト記号表（勤務時間帯） (2)'!$C$6:$K$35,9,FALSE))</f>
        <v/>
      </c>
      <c r="AR29" s="2190" t="str">
        <f>IF(AR28="","",VLOOKUP(AR28,'シフト記号表（勤務時間帯） (2)'!$C$6:$K$35,9,FALSE))</f>
        <v/>
      </c>
      <c r="AS29" s="2190" t="str">
        <f>IF(AS28="","",VLOOKUP(AS28,'シフト記号表（勤務時間帯） (2)'!$C$6:$K$35,9,FALSE))</f>
        <v/>
      </c>
      <c r="AT29" s="2197" t="str">
        <f>IF(AT28="","",VLOOKUP(AT28,'シフト記号表（勤務時間帯） (2)'!$C$6:$K$35,9,FALSE))</f>
        <v/>
      </c>
      <c r="AU29" s="2181" t="str">
        <f>IF(AU28="","",VLOOKUP(AU28,'シフト記号表（勤務時間帯） (2)'!$C$6:$K$35,9,FALSE))</f>
        <v/>
      </c>
      <c r="AV29" s="2190" t="str">
        <f>IF(AV28="","",VLOOKUP(AV28,'シフト記号表（勤務時間帯） (2)'!$C$6:$K$35,9,FALSE))</f>
        <v/>
      </c>
      <c r="AW29" s="2190" t="str">
        <f>IF(AW28="","",VLOOKUP(AW28,'シフト記号表（勤務時間帯） (2)'!$C$6:$K$35,9,FALSE))</f>
        <v/>
      </c>
      <c r="AX29" s="2243">
        <f>IF($BB$3="４週",SUM(S29:AT29),IF($BB$3="暦月",SUM(S29:AW29),""))</f>
        <v>0</v>
      </c>
      <c r="AY29" s="2255"/>
      <c r="AZ29" s="2266">
        <f>IF($BB$3="４週",AX29/4,IF($BB$3="暦月",'認知症対応型通所介護（1枚版）'!AX29/('認知症対応型通所介護（1枚版）'!$BB$8/7),""))</f>
        <v>0</v>
      </c>
      <c r="BA29" s="2274"/>
      <c r="BB29" s="1971"/>
      <c r="BC29" s="1976"/>
      <c r="BD29" s="1976"/>
      <c r="BE29" s="1976"/>
      <c r="BF29" s="1987"/>
    </row>
    <row r="30" spans="2:58" ht="20.25" customHeight="1">
      <c r="B30" s="2061"/>
      <c r="C30" s="1757"/>
      <c r="D30" s="1825"/>
      <c r="E30" s="1768"/>
      <c r="F30" s="1801">
        <f>C28</f>
        <v>0</v>
      </c>
      <c r="G30" s="2104"/>
      <c r="H30" s="2518"/>
      <c r="I30" s="2522"/>
      <c r="J30" s="2522"/>
      <c r="K30" s="2525"/>
      <c r="L30" s="2134"/>
      <c r="M30" s="2143"/>
      <c r="N30" s="2143"/>
      <c r="O30" s="2152"/>
      <c r="P30" s="2156" t="s">
        <v>965</v>
      </c>
      <c r="Q30" s="2164"/>
      <c r="R30" s="2169"/>
      <c r="S30" s="1885" t="str">
        <f>IF(S28="","",VLOOKUP(S28,'シフト記号表（勤務時間帯） (2)'!$C$6:$U$35,19,FALSE))</f>
        <v/>
      </c>
      <c r="T30" s="1897" t="str">
        <f>IF(T28="","",VLOOKUP(T28,'シフト記号表（勤務時間帯） (2)'!$C$6:$U$35,19,FALSE))</f>
        <v/>
      </c>
      <c r="U30" s="1897" t="str">
        <f>IF(U28="","",VLOOKUP(U28,'シフト記号表（勤務時間帯） (2)'!$C$6:$U$35,19,FALSE))</f>
        <v/>
      </c>
      <c r="V30" s="1897" t="str">
        <f>IF(V28="","",VLOOKUP(V28,'シフト記号表（勤務時間帯） (2)'!$C$6:$U$35,19,FALSE))</f>
        <v/>
      </c>
      <c r="W30" s="1897" t="str">
        <f>IF(W28="","",VLOOKUP(W28,'シフト記号表（勤務時間帯） (2)'!$C$6:$U$35,19,FALSE))</f>
        <v/>
      </c>
      <c r="X30" s="1897" t="str">
        <f>IF(X28="","",VLOOKUP(X28,'シフト記号表（勤務時間帯） (2)'!$C$6:$U$35,19,FALSE))</f>
        <v/>
      </c>
      <c r="Y30" s="1912" t="str">
        <f>IF(Y28="","",VLOOKUP(Y28,'シフト記号表（勤務時間帯） (2)'!$C$6:$U$35,19,FALSE))</f>
        <v/>
      </c>
      <c r="Z30" s="1885" t="str">
        <f>IF(Z28="","",VLOOKUP(Z28,'シフト記号表（勤務時間帯） (2)'!$C$6:$U$35,19,FALSE))</f>
        <v/>
      </c>
      <c r="AA30" s="1897" t="str">
        <f>IF(AA28="","",VLOOKUP(AA28,'シフト記号表（勤務時間帯） (2)'!$C$6:$U$35,19,FALSE))</f>
        <v/>
      </c>
      <c r="AB30" s="1897" t="str">
        <f>IF(AB28="","",VLOOKUP(AB28,'シフト記号表（勤務時間帯） (2)'!$C$6:$U$35,19,FALSE))</f>
        <v/>
      </c>
      <c r="AC30" s="1897" t="str">
        <f>IF(AC28="","",VLOOKUP(AC28,'シフト記号表（勤務時間帯） (2)'!$C$6:$U$35,19,FALSE))</f>
        <v/>
      </c>
      <c r="AD30" s="1897" t="str">
        <f>IF(AD28="","",VLOOKUP(AD28,'シフト記号表（勤務時間帯） (2)'!$C$6:$U$35,19,FALSE))</f>
        <v/>
      </c>
      <c r="AE30" s="1897" t="str">
        <f>IF(AE28="","",VLOOKUP(AE28,'シフト記号表（勤務時間帯） (2)'!$C$6:$U$35,19,FALSE))</f>
        <v/>
      </c>
      <c r="AF30" s="1912" t="str">
        <f>IF(AF28="","",VLOOKUP(AF28,'シフト記号表（勤務時間帯） (2)'!$C$6:$U$35,19,FALSE))</f>
        <v/>
      </c>
      <c r="AG30" s="1885" t="str">
        <f>IF(AG28="","",VLOOKUP(AG28,'シフト記号表（勤務時間帯） (2)'!$C$6:$U$35,19,FALSE))</f>
        <v/>
      </c>
      <c r="AH30" s="1897" t="str">
        <f>IF(AH28="","",VLOOKUP(AH28,'シフト記号表（勤務時間帯） (2)'!$C$6:$U$35,19,FALSE))</f>
        <v/>
      </c>
      <c r="AI30" s="1897" t="str">
        <f>IF(AI28="","",VLOOKUP(AI28,'シフト記号表（勤務時間帯） (2)'!$C$6:$U$35,19,FALSE))</f>
        <v/>
      </c>
      <c r="AJ30" s="1897" t="str">
        <f>IF(AJ28="","",VLOOKUP(AJ28,'シフト記号表（勤務時間帯） (2)'!$C$6:$U$35,19,FALSE))</f>
        <v/>
      </c>
      <c r="AK30" s="1897" t="str">
        <f>IF(AK28="","",VLOOKUP(AK28,'シフト記号表（勤務時間帯） (2)'!$C$6:$U$35,19,FALSE))</f>
        <v/>
      </c>
      <c r="AL30" s="1897" t="str">
        <f>IF(AL28="","",VLOOKUP(AL28,'シフト記号表（勤務時間帯） (2)'!$C$6:$U$35,19,FALSE))</f>
        <v/>
      </c>
      <c r="AM30" s="1912" t="str">
        <f>IF(AM28="","",VLOOKUP(AM28,'シフト記号表（勤務時間帯） (2)'!$C$6:$U$35,19,FALSE))</f>
        <v/>
      </c>
      <c r="AN30" s="1885" t="str">
        <f>IF(AN28="","",VLOOKUP(AN28,'シフト記号表（勤務時間帯） (2)'!$C$6:$U$35,19,FALSE))</f>
        <v/>
      </c>
      <c r="AO30" s="1897" t="str">
        <f>IF(AO28="","",VLOOKUP(AO28,'シフト記号表（勤務時間帯） (2)'!$C$6:$U$35,19,FALSE))</f>
        <v/>
      </c>
      <c r="AP30" s="1897" t="str">
        <f>IF(AP28="","",VLOOKUP(AP28,'シフト記号表（勤務時間帯） (2)'!$C$6:$U$35,19,FALSE))</f>
        <v/>
      </c>
      <c r="AQ30" s="1897" t="str">
        <f>IF(AQ28="","",VLOOKUP(AQ28,'シフト記号表（勤務時間帯） (2)'!$C$6:$U$35,19,FALSE))</f>
        <v/>
      </c>
      <c r="AR30" s="1897" t="str">
        <f>IF(AR28="","",VLOOKUP(AR28,'シフト記号表（勤務時間帯） (2)'!$C$6:$U$35,19,FALSE))</f>
        <v/>
      </c>
      <c r="AS30" s="1897" t="str">
        <f>IF(AS28="","",VLOOKUP(AS28,'シフト記号表（勤務時間帯） (2)'!$C$6:$U$35,19,FALSE))</f>
        <v/>
      </c>
      <c r="AT30" s="1912" t="str">
        <f>IF(AT28="","",VLOOKUP(AT28,'シフト記号表（勤務時間帯） (2)'!$C$6:$U$35,19,FALSE))</f>
        <v/>
      </c>
      <c r="AU30" s="1885" t="str">
        <f>IF(AU28="","",VLOOKUP(AU28,'シフト記号表（勤務時間帯） (2)'!$C$6:$U$35,19,FALSE))</f>
        <v/>
      </c>
      <c r="AV30" s="1897" t="str">
        <f>IF(AV28="","",VLOOKUP(AV28,'シフト記号表（勤務時間帯） (2)'!$C$6:$U$35,19,FALSE))</f>
        <v/>
      </c>
      <c r="AW30" s="1897" t="str">
        <f>IF(AW28="","",VLOOKUP(AW28,'シフト記号表（勤務時間帯） (2)'!$C$6:$U$35,19,FALSE))</f>
        <v/>
      </c>
      <c r="AX30" s="2244">
        <f>IF($BB$3="４週",SUM(S30:AT30),IF($BB$3="暦月",SUM(S30:AW30),""))</f>
        <v>0</v>
      </c>
      <c r="AY30" s="2256"/>
      <c r="AZ30" s="2267">
        <f>IF($BB$3="４週",AX30/4,IF($BB$3="暦月",'認知症対応型通所介護（1枚版）'!AX30/('認知症対応型通所介護（1枚版）'!$BB$8/7),""))</f>
        <v>0</v>
      </c>
      <c r="BA30" s="2275"/>
      <c r="BB30" s="1973"/>
      <c r="BC30" s="1978"/>
      <c r="BD30" s="1978"/>
      <c r="BE30" s="1978"/>
      <c r="BF30" s="1989"/>
    </row>
    <row r="31" spans="2:58" ht="20.25" customHeight="1">
      <c r="B31" s="2061">
        <f>B28+1</f>
        <v>4</v>
      </c>
      <c r="C31" s="1756"/>
      <c r="D31" s="1824"/>
      <c r="E31" s="1767"/>
      <c r="F31" s="2095"/>
      <c r="G31" s="2095"/>
      <c r="H31" s="2519"/>
      <c r="I31" s="2522"/>
      <c r="J31" s="2522"/>
      <c r="K31" s="2525"/>
      <c r="L31" s="2133"/>
      <c r="M31" s="2142"/>
      <c r="N31" s="2142"/>
      <c r="O31" s="2151"/>
      <c r="P31" s="2157" t="s">
        <v>964</v>
      </c>
      <c r="Q31" s="2165"/>
      <c r="R31" s="2170"/>
      <c r="S31" s="1886"/>
      <c r="T31" s="1898"/>
      <c r="U31" s="1898"/>
      <c r="V31" s="1898"/>
      <c r="W31" s="1898"/>
      <c r="X31" s="1898"/>
      <c r="Y31" s="1913"/>
      <c r="Z31" s="1886"/>
      <c r="AA31" s="1898"/>
      <c r="AB31" s="1898"/>
      <c r="AC31" s="1898"/>
      <c r="AD31" s="1898"/>
      <c r="AE31" s="1898"/>
      <c r="AF31" s="1913"/>
      <c r="AG31" s="1886"/>
      <c r="AH31" s="1898"/>
      <c r="AI31" s="1898"/>
      <c r="AJ31" s="1898"/>
      <c r="AK31" s="1898"/>
      <c r="AL31" s="1898"/>
      <c r="AM31" s="1913"/>
      <c r="AN31" s="1886"/>
      <c r="AO31" s="1898"/>
      <c r="AP31" s="1898"/>
      <c r="AQ31" s="1898"/>
      <c r="AR31" s="1898"/>
      <c r="AS31" s="1898"/>
      <c r="AT31" s="1913"/>
      <c r="AU31" s="1886"/>
      <c r="AV31" s="1898"/>
      <c r="AW31" s="1898"/>
      <c r="AX31" s="2245"/>
      <c r="AY31" s="2257"/>
      <c r="AZ31" s="2268"/>
      <c r="BA31" s="2276"/>
      <c r="BB31" s="1972"/>
      <c r="BC31" s="1977"/>
      <c r="BD31" s="1977"/>
      <c r="BE31" s="1977"/>
      <c r="BF31" s="1988"/>
    </row>
    <row r="32" spans="2:58" ht="20.25" customHeight="1">
      <c r="B32" s="2061"/>
      <c r="C32" s="1755"/>
      <c r="D32" s="1823"/>
      <c r="E32" s="1766"/>
      <c r="F32" s="1801"/>
      <c r="G32" s="2103"/>
      <c r="H32" s="2518"/>
      <c r="I32" s="2522"/>
      <c r="J32" s="2522"/>
      <c r="K32" s="2525"/>
      <c r="L32" s="2132"/>
      <c r="M32" s="2141"/>
      <c r="N32" s="2141"/>
      <c r="O32" s="2150"/>
      <c r="P32" s="2155" t="s">
        <v>546</v>
      </c>
      <c r="Q32" s="2163"/>
      <c r="R32" s="2168"/>
      <c r="S32" s="2181" t="str">
        <f>IF(S31="","",VLOOKUP(S31,'シフト記号表（勤務時間帯） (2)'!$C$6:$K$35,9,FALSE))</f>
        <v/>
      </c>
      <c r="T32" s="2190" t="str">
        <f>IF(T31="","",VLOOKUP(T31,'シフト記号表（勤務時間帯） (2)'!$C$6:$K$35,9,FALSE))</f>
        <v/>
      </c>
      <c r="U32" s="2190" t="str">
        <f>IF(U31="","",VLOOKUP(U31,'シフト記号表（勤務時間帯） (2)'!$C$6:$K$35,9,FALSE))</f>
        <v/>
      </c>
      <c r="V32" s="2190" t="str">
        <f>IF(V31="","",VLOOKUP(V31,'シフト記号表（勤務時間帯） (2)'!$C$6:$K$35,9,FALSE))</f>
        <v/>
      </c>
      <c r="W32" s="2190" t="str">
        <f>IF(W31="","",VLOOKUP(W31,'シフト記号表（勤務時間帯） (2)'!$C$6:$K$35,9,FALSE))</f>
        <v/>
      </c>
      <c r="X32" s="2190" t="str">
        <f>IF(X31="","",VLOOKUP(X31,'シフト記号表（勤務時間帯） (2)'!$C$6:$K$35,9,FALSE))</f>
        <v/>
      </c>
      <c r="Y32" s="2197" t="str">
        <f>IF(Y31="","",VLOOKUP(Y31,'シフト記号表（勤務時間帯） (2)'!$C$6:$K$35,9,FALSE))</f>
        <v/>
      </c>
      <c r="Z32" s="2181" t="str">
        <f>IF(Z31="","",VLOOKUP(Z31,'シフト記号表（勤務時間帯） (2)'!$C$6:$K$35,9,FALSE))</f>
        <v/>
      </c>
      <c r="AA32" s="2190" t="str">
        <f>IF(AA31="","",VLOOKUP(AA31,'シフト記号表（勤務時間帯） (2)'!$C$6:$K$35,9,FALSE))</f>
        <v/>
      </c>
      <c r="AB32" s="2190" t="str">
        <f>IF(AB31="","",VLOOKUP(AB31,'シフト記号表（勤務時間帯） (2)'!$C$6:$K$35,9,FALSE))</f>
        <v/>
      </c>
      <c r="AC32" s="2190" t="str">
        <f>IF(AC31="","",VLOOKUP(AC31,'シフト記号表（勤務時間帯） (2)'!$C$6:$K$35,9,FALSE))</f>
        <v/>
      </c>
      <c r="AD32" s="2190" t="str">
        <f>IF(AD31="","",VLOOKUP(AD31,'シフト記号表（勤務時間帯） (2)'!$C$6:$K$35,9,FALSE))</f>
        <v/>
      </c>
      <c r="AE32" s="2190" t="str">
        <f>IF(AE31="","",VLOOKUP(AE31,'シフト記号表（勤務時間帯） (2)'!$C$6:$K$35,9,FALSE))</f>
        <v/>
      </c>
      <c r="AF32" s="2197" t="str">
        <f>IF(AF31="","",VLOOKUP(AF31,'シフト記号表（勤務時間帯） (2)'!$C$6:$K$35,9,FALSE))</f>
        <v/>
      </c>
      <c r="AG32" s="2181" t="str">
        <f>IF(AG31="","",VLOOKUP(AG31,'シフト記号表（勤務時間帯） (2)'!$C$6:$K$35,9,FALSE))</f>
        <v/>
      </c>
      <c r="AH32" s="2190" t="str">
        <f>IF(AH31="","",VLOOKUP(AH31,'シフト記号表（勤務時間帯） (2)'!$C$6:$K$35,9,FALSE))</f>
        <v/>
      </c>
      <c r="AI32" s="2190" t="str">
        <f>IF(AI31="","",VLOOKUP(AI31,'シフト記号表（勤務時間帯） (2)'!$C$6:$K$35,9,FALSE))</f>
        <v/>
      </c>
      <c r="AJ32" s="2190" t="str">
        <f>IF(AJ31="","",VLOOKUP(AJ31,'シフト記号表（勤務時間帯） (2)'!$C$6:$K$35,9,FALSE))</f>
        <v/>
      </c>
      <c r="AK32" s="2190" t="str">
        <f>IF(AK31="","",VLOOKUP(AK31,'シフト記号表（勤務時間帯） (2)'!$C$6:$K$35,9,FALSE))</f>
        <v/>
      </c>
      <c r="AL32" s="2190" t="str">
        <f>IF(AL31="","",VLOOKUP(AL31,'シフト記号表（勤務時間帯） (2)'!$C$6:$K$35,9,FALSE))</f>
        <v/>
      </c>
      <c r="AM32" s="2197" t="str">
        <f>IF(AM31="","",VLOOKUP(AM31,'シフト記号表（勤務時間帯） (2)'!$C$6:$K$35,9,FALSE))</f>
        <v/>
      </c>
      <c r="AN32" s="2181" t="str">
        <f>IF(AN31="","",VLOOKUP(AN31,'シフト記号表（勤務時間帯） (2)'!$C$6:$K$35,9,FALSE))</f>
        <v/>
      </c>
      <c r="AO32" s="2190" t="str">
        <f>IF(AO31="","",VLOOKUP(AO31,'シフト記号表（勤務時間帯） (2)'!$C$6:$K$35,9,FALSE))</f>
        <v/>
      </c>
      <c r="AP32" s="2190" t="str">
        <f>IF(AP31="","",VLOOKUP(AP31,'シフト記号表（勤務時間帯） (2)'!$C$6:$K$35,9,FALSE))</f>
        <v/>
      </c>
      <c r="AQ32" s="2190" t="str">
        <f>IF(AQ31="","",VLOOKUP(AQ31,'シフト記号表（勤務時間帯） (2)'!$C$6:$K$35,9,FALSE))</f>
        <v/>
      </c>
      <c r="AR32" s="2190" t="str">
        <f>IF(AR31="","",VLOOKUP(AR31,'シフト記号表（勤務時間帯） (2)'!$C$6:$K$35,9,FALSE))</f>
        <v/>
      </c>
      <c r="AS32" s="2190" t="str">
        <f>IF(AS31="","",VLOOKUP(AS31,'シフト記号表（勤務時間帯） (2)'!$C$6:$K$35,9,FALSE))</f>
        <v/>
      </c>
      <c r="AT32" s="2197" t="str">
        <f>IF(AT31="","",VLOOKUP(AT31,'シフト記号表（勤務時間帯） (2)'!$C$6:$K$35,9,FALSE))</f>
        <v/>
      </c>
      <c r="AU32" s="2181" t="str">
        <f>IF(AU31="","",VLOOKUP(AU31,'シフト記号表（勤務時間帯） (2)'!$C$6:$K$35,9,FALSE))</f>
        <v/>
      </c>
      <c r="AV32" s="2190" t="str">
        <f>IF(AV31="","",VLOOKUP(AV31,'シフト記号表（勤務時間帯） (2)'!$C$6:$K$35,9,FALSE))</f>
        <v/>
      </c>
      <c r="AW32" s="2190" t="str">
        <f>IF(AW31="","",VLOOKUP(AW31,'シフト記号表（勤務時間帯） (2)'!$C$6:$K$35,9,FALSE))</f>
        <v/>
      </c>
      <c r="AX32" s="2243">
        <f>IF($BB$3="４週",SUM(S32:AT32),IF($BB$3="暦月",SUM(S32:AW32),""))</f>
        <v>0</v>
      </c>
      <c r="AY32" s="2255"/>
      <c r="AZ32" s="2266">
        <f>IF($BB$3="４週",AX32/4,IF($BB$3="暦月",'認知症対応型通所介護（1枚版）'!AX32/('認知症対応型通所介護（1枚版）'!$BB$8/7),""))</f>
        <v>0</v>
      </c>
      <c r="BA32" s="2274"/>
      <c r="BB32" s="1971"/>
      <c r="BC32" s="1976"/>
      <c r="BD32" s="1976"/>
      <c r="BE32" s="1976"/>
      <c r="BF32" s="1987"/>
    </row>
    <row r="33" spans="2:58" ht="20.25" customHeight="1">
      <c r="B33" s="2061"/>
      <c r="C33" s="1757"/>
      <c r="D33" s="1825"/>
      <c r="E33" s="1768"/>
      <c r="F33" s="1801">
        <f>C31</f>
        <v>0</v>
      </c>
      <c r="G33" s="2104"/>
      <c r="H33" s="2518"/>
      <c r="I33" s="2522"/>
      <c r="J33" s="2522"/>
      <c r="K33" s="2525"/>
      <c r="L33" s="2134"/>
      <c r="M33" s="2143"/>
      <c r="N33" s="2143"/>
      <c r="O33" s="2152"/>
      <c r="P33" s="2156" t="s">
        <v>965</v>
      </c>
      <c r="Q33" s="2164"/>
      <c r="R33" s="2169"/>
      <c r="S33" s="1885" t="str">
        <f>IF(S31="","",VLOOKUP(S31,'シフト記号表（勤務時間帯） (2)'!$C$6:$U$35,19,FALSE))</f>
        <v/>
      </c>
      <c r="T33" s="1897" t="str">
        <f>IF(T31="","",VLOOKUP(T31,'シフト記号表（勤務時間帯） (2)'!$C$6:$U$35,19,FALSE))</f>
        <v/>
      </c>
      <c r="U33" s="1897" t="str">
        <f>IF(U31="","",VLOOKUP(U31,'シフト記号表（勤務時間帯） (2)'!$C$6:$U$35,19,FALSE))</f>
        <v/>
      </c>
      <c r="V33" s="1897" t="str">
        <f>IF(V31="","",VLOOKUP(V31,'シフト記号表（勤務時間帯） (2)'!$C$6:$U$35,19,FALSE))</f>
        <v/>
      </c>
      <c r="W33" s="1897" t="str">
        <f>IF(W31="","",VLOOKUP(W31,'シフト記号表（勤務時間帯） (2)'!$C$6:$U$35,19,FALSE))</f>
        <v/>
      </c>
      <c r="X33" s="1897" t="str">
        <f>IF(X31="","",VLOOKUP(X31,'シフト記号表（勤務時間帯） (2)'!$C$6:$U$35,19,FALSE))</f>
        <v/>
      </c>
      <c r="Y33" s="1912" t="str">
        <f>IF(Y31="","",VLOOKUP(Y31,'シフト記号表（勤務時間帯） (2)'!$C$6:$U$35,19,FALSE))</f>
        <v/>
      </c>
      <c r="Z33" s="1885" t="str">
        <f>IF(Z31="","",VLOOKUP(Z31,'シフト記号表（勤務時間帯） (2)'!$C$6:$U$35,19,FALSE))</f>
        <v/>
      </c>
      <c r="AA33" s="1897" t="str">
        <f>IF(AA31="","",VLOOKUP(AA31,'シフト記号表（勤務時間帯） (2)'!$C$6:$U$35,19,FALSE))</f>
        <v/>
      </c>
      <c r="AB33" s="1897" t="str">
        <f>IF(AB31="","",VLOOKUP(AB31,'シフト記号表（勤務時間帯） (2)'!$C$6:$U$35,19,FALSE))</f>
        <v/>
      </c>
      <c r="AC33" s="1897" t="str">
        <f>IF(AC31="","",VLOOKUP(AC31,'シフト記号表（勤務時間帯） (2)'!$C$6:$U$35,19,FALSE))</f>
        <v/>
      </c>
      <c r="AD33" s="1897" t="str">
        <f>IF(AD31="","",VLOOKUP(AD31,'シフト記号表（勤務時間帯） (2)'!$C$6:$U$35,19,FALSE))</f>
        <v/>
      </c>
      <c r="AE33" s="1897" t="str">
        <f>IF(AE31="","",VLOOKUP(AE31,'シフト記号表（勤務時間帯） (2)'!$C$6:$U$35,19,FALSE))</f>
        <v/>
      </c>
      <c r="AF33" s="1912" t="str">
        <f>IF(AF31="","",VLOOKUP(AF31,'シフト記号表（勤務時間帯） (2)'!$C$6:$U$35,19,FALSE))</f>
        <v/>
      </c>
      <c r="AG33" s="1885" t="str">
        <f>IF(AG31="","",VLOOKUP(AG31,'シフト記号表（勤務時間帯） (2)'!$C$6:$U$35,19,FALSE))</f>
        <v/>
      </c>
      <c r="AH33" s="1897" t="str">
        <f>IF(AH31="","",VLOOKUP(AH31,'シフト記号表（勤務時間帯） (2)'!$C$6:$U$35,19,FALSE))</f>
        <v/>
      </c>
      <c r="AI33" s="1897" t="str">
        <f>IF(AI31="","",VLOOKUP(AI31,'シフト記号表（勤務時間帯） (2)'!$C$6:$U$35,19,FALSE))</f>
        <v/>
      </c>
      <c r="AJ33" s="1897" t="str">
        <f>IF(AJ31="","",VLOOKUP(AJ31,'シフト記号表（勤務時間帯） (2)'!$C$6:$U$35,19,FALSE))</f>
        <v/>
      </c>
      <c r="AK33" s="1897" t="str">
        <f>IF(AK31="","",VLOOKUP(AK31,'シフト記号表（勤務時間帯） (2)'!$C$6:$U$35,19,FALSE))</f>
        <v/>
      </c>
      <c r="AL33" s="1897" t="str">
        <f>IF(AL31="","",VLOOKUP(AL31,'シフト記号表（勤務時間帯） (2)'!$C$6:$U$35,19,FALSE))</f>
        <v/>
      </c>
      <c r="AM33" s="1912" t="str">
        <f>IF(AM31="","",VLOOKUP(AM31,'シフト記号表（勤務時間帯） (2)'!$C$6:$U$35,19,FALSE))</f>
        <v/>
      </c>
      <c r="AN33" s="1885" t="str">
        <f>IF(AN31="","",VLOOKUP(AN31,'シフト記号表（勤務時間帯） (2)'!$C$6:$U$35,19,FALSE))</f>
        <v/>
      </c>
      <c r="AO33" s="1897" t="str">
        <f>IF(AO31="","",VLOOKUP(AO31,'シフト記号表（勤務時間帯） (2)'!$C$6:$U$35,19,FALSE))</f>
        <v/>
      </c>
      <c r="AP33" s="1897" t="str">
        <f>IF(AP31="","",VLOOKUP(AP31,'シフト記号表（勤務時間帯） (2)'!$C$6:$U$35,19,FALSE))</f>
        <v/>
      </c>
      <c r="AQ33" s="1897" t="str">
        <f>IF(AQ31="","",VLOOKUP(AQ31,'シフト記号表（勤務時間帯） (2)'!$C$6:$U$35,19,FALSE))</f>
        <v/>
      </c>
      <c r="AR33" s="1897" t="str">
        <f>IF(AR31="","",VLOOKUP(AR31,'シフト記号表（勤務時間帯） (2)'!$C$6:$U$35,19,FALSE))</f>
        <v/>
      </c>
      <c r="AS33" s="1897" t="str">
        <f>IF(AS31="","",VLOOKUP(AS31,'シフト記号表（勤務時間帯） (2)'!$C$6:$U$35,19,FALSE))</f>
        <v/>
      </c>
      <c r="AT33" s="1912" t="str">
        <f>IF(AT31="","",VLOOKUP(AT31,'シフト記号表（勤務時間帯） (2)'!$C$6:$U$35,19,FALSE))</f>
        <v/>
      </c>
      <c r="AU33" s="1885" t="str">
        <f>IF(AU31="","",VLOOKUP(AU31,'シフト記号表（勤務時間帯） (2)'!$C$6:$U$35,19,FALSE))</f>
        <v/>
      </c>
      <c r="AV33" s="1897" t="str">
        <f>IF(AV31="","",VLOOKUP(AV31,'シフト記号表（勤務時間帯） (2)'!$C$6:$U$35,19,FALSE))</f>
        <v/>
      </c>
      <c r="AW33" s="1897" t="str">
        <f>IF(AW31="","",VLOOKUP(AW31,'シフト記号表（勤務時間帯） (2)'!$C$6:$U$35,19,FALSE))</f>
        <v/>
      </c>
      <c r="AX33" s="2244">
        <f>IF($BB$3="４週",SUM(S33:AT33),IF($BB$3="暦月",SUM(S33:AW33),""))</f>
        <v>0</v>
      </c>
      <c r="AY33" s="2256"/>
      <c r="AZ33" s="2267">
        <f>IF($BB$3="４週",AX33/4,IF($BB$3="暦月",'認知症対応型通所介護（1枚版）'!AX33/('認知症対応型通所介護（1枚版）'!$BB$8/7),""))</f>
        <v>0</v>
      </c>
      <c r="BA33" s="2275"/>
      <c r="BB33" s="1973"/>
      <c r="BC33" s="1978"/>
      <c r="BD33" s="1978"/>
      <c r="BE33" s="1978"/>
      <c r="BF33" s="1989"/>
    </row>
    <row r="34" spans="2:58" ht="20.25" customHeight="1">
      <c r="B34" s="2061">
        <f>B31+1</f>
        <v>5</v>
      </c>
      <c r="C34" s="1756"/>
      <c r="D34" s="1824"/>
      <c r="E34" s="1767"/>
      <c r="F34" s="2095"/>
      <c r="G34" s="2095"/>
      <c r="H34" s="2519"/>
      <c r="I34" s="2522"/>
      <c r="J34" s="2522"/>
      <c r="K34" s="2525"/>
      <c r="L34" s="2133"/>
      <c r="M34" s="2142"/>
      <c r="N34" s="2142"/>
      <c r="O34" s="2151"/>
      <c r="P34" s="2157" t="s">
        <v>964</v>
      </c>
      <c r="Q34" s="2165"/>
      <c r="R34" s="2170"/>
      <c r="S34" s="1886"/>
      <c r="T34" s="1898"/>
      <c r="U34" s="1898"/>
      <c r="V34" s="1898"/>
      <c r="W34" s="1898"/>
      <c r="X34" s="1898"/>
      <c r="Y34" s="1913"/>
      <c r="Z34" s="1886"/>
      <c r="AA34" s="1898"/>
      <c r="AB34" s="1898"/>
      <c r="AC34" s="1898"/>
      <c r="AD34" s="1898"/>
      <c r="AE34" s="1898"/>
      <c r="AF34" s="1913"/>
      <c r="AG34" s="1886"/>
      <c r="AH34" s="1898"/>
      <c r="AI34" s="1898"/>
      <c r="AJ34" s="1898"/>
      <c r="AK34" s="1898"/>
      <c r="AL34" s="1898"/>
      <c r="AM34" s="1913"/>
      <c r="AN34" s="1886"/>
      <c r="AO34" s="1898"/>
      <c r="AP34" s="1898"/>
      <c r="AQ34" s="1898"/>
      <c r="AR34" s="1898"/>
      <c r="AS34" s="1898"/>
      <c r="AT34" s="1913"/>
      <c r="AU34" s="1886"/>
      <c r="AV34" s="1898"/>
      <c r="AW34" s="1898"/>
      <c r="AX34" s="2245"/>
      <c r="AY34" s="2257"/>
      <c r="AZ34" s="2268"/>
      <c r="BA34" s="2276"/>
      <c r="BB34" s="1972"/>
      <c r="BC34" s="1977"/>
      <c r="BD34" s="1977"/>
      <c r="BE34" s="1977"/>
      <c r="BF34" s="1988"/>
    </row>
    <row r="35" spans="2:58" ht="20.25" customHeight="1">
      <c r="B35" s="2061"/>
      <c r="C35" s="1755"/>
      <c r="D35" s="1823"/>
      <c r="E35" s="1766"/>
      <c r="F35" s="1801"/>
      <c r="G35" s="2103"/>
      <c r="H35" s="2518"/>
      <c r="I35" s="2522"/>
      <c r="J35" s="2522"/>
      <c r="K35" s="2525"/>
      <c r="L35" s="2132"/>
      <c r="M35" s="2141"/>
      <c r="N35" s="2141"/>
      <c r="O35" s="2150"/>
      <c r="P35" s="2155" t="s">
        <v>546</v>
      </c>
      <c r="Q35" s="2163"/>
      <c r="R35" s="2168"/>
      <c r="S35" s="2181" t="str">
        <f>IF(S34="","",VLOOKUP(S34,'シフト記号表（勤務時間帯） (2)'!$C$6:$K$35,9,FALSE))</f>
        <v/>
      </c>
      <c r="T35" s="2190" t="str">
        <f>IF(T34="","",VLOOKUP(T34,'シフト記号表（勤務時間帯） (2)'!$C$6:$K$35,9,FALSE))</f>
        <v/>
      </c>
      <c r="U35" s="2190" t="str">
        <f>IF(U34="","",VLOOKUP(U34,'シフト記号表（勤務時間帯） (2)'!$C$6:$K$35,9,FALSE))</f>
        <v/>
      </c>
      <c r="V35" s="2190" t="str">
        <f>IF(V34="","",VLOOKUP(V34,'シフト記号表（勤務時間帯） (2)'!$C$6:$K$35,9,FALSE))</f>
        <v/>
      </c>
      <c r="W35" s="2190" t="str">
        <f>IF(W34="","",VLOOKUP(W34,'シフト記号表（勤務時間帯） (2)'!$C$6:$K$35,9,FALSE))</f>
        <v/>
      </c>
      <c r="X35" s="2190" t="str">
        <f>IF(X34="","",VLOOKUP(X34,'シフト記号表（勤務時間帯） (2)'!$C$6:$K$35,9,FALSE))</f>
        <v/>
      </c>
      <c r="Y35" s="2197" t="str">
        <f>IF(Y34="","",VLOOKUP(Y34,'シフト記号表（勤務時間帯） (2)'!$C$6:$K$35,9,FALSE))</f>
        <v/>
      </c>
      <c r="Z35" s="2181" t="str">
        <f>IF(Z34="","",VLOOKUP(Z34,'シフト記号表（勤務時間帯） (2)'!$C$6:$K$35,9,FALSE))</f>
        <v/>
      </c>
      <c r="AA35" s="2190" t="str">
        <f>IF(AA34="","",VLOOKUP(AA34,'シフト記号表（勤務時間帯） (2)'!$C$6:$K$35,9,FALSE))</f>
        <v/>
      </c>
      <c r="AB35" s="2190" t="str">
        <f>IF(AB34="","",VLOOKUP(AB34,'シフト記号表（勤務時間帯） (2)'!$C$6:$K$35,9,FALSE))</f>
        <v/>
      </c>
      <c r="AC35" s="2190" t="str">
        <f>IF(AC34="","",VLOOKUP(AC34,'シフト記号表（勤務時間帯） (2)'!$C$6:$K$35,9,FALSE))</f>
        <v/>
      </c>
      <c r="AD35" s="2190" t="str">
        <f>IF(AD34="","",VLOOKUP(AD34,'シフト記号表（勤務時間帯） (2)'!$C$6:$K$35,9,FALSE))</f>
        <v/>
      </c>
      <c r="AE35" s="2190" t="str">
        <f>IF(AE34="","",VLOOKUP(AE34,'シフト記号表（勤務時間帯） (2)'!$C$6:$K$35,9,FALSE))</f>
        <v/>
      </c>
      <c r="AF35" s="2197" t="str">
        <f>IF(AF34="","",VLOOKUP(AF34,'シフト記号表（勤務時間帯） (2)'!$C$6:$K$35,9,FALSE))</f>
        <v/>
      </c>
      <c r="AG35" s="2181" t="str">
        <f>IF(AG34="","",VLOOKUP(AG34,'シフト記号表（勤務時間帯） (2)'!$C$6:$K$35,9,FALSE))</f>
        <v/>
      </c>
      <c r="AH35" s="2190" t="str">
        <f>IF(AH34="","",VLOOKUP(AH34,'シフト記号表（勤務時間帯） (2)'!$C$6:$K$35,9,FALSE))</f>
        <v/>
      </c>
      <c r="AI35" s="2190" t="str">
        <f>IF(AI34="","",VLOOKUP(AI34,'シフト記号表（勤務時間帯） (2)'!$C$6:$K$35,9,FALSE))</f>
        <v/>
      </c>
      <c r="AJ35" s="2190" t="str">
        <f>IF(AJ34="","",VLOOKUP(AJ34,'シフト記号表（勤務時間帯） (2)'!$C$6:$K$35,9,FALSE))</f>
        <v/>
      </c>
      <c r="AK35" s="2190" t="str">
        <f>IF(AK34="","",VLOOKUP(AK34,'シフト記号表（勤務時間帯） (2)'!$C$6:$K$35,9,FALSE))</f>
        <v/>
      </c>
      <c r="AL35" s="2190" t="str">
        <f>IF(AL34="","",VLOOKUP(AL34,'シフト記号表（勤務時間帯） (2)'!$C$6:$K$35,9,FALSE))</f>
        <v/>
      </c>
      <c r="AM35" s="2197" t="str">
        <f>IF(AM34="","",VLOOKUP(AM34,'シフト記号表（勤務時間帯） (2)'!$C$6:$K$35,9,FALSE))</f>
        <v/>
      </c>
      <c r="AN35" s="2181" t="str">
        <f>IF(AN34="","",VLOOKUP(AN34,'シフト記号表（勤務時間帯） (2)'!$C$6:$K$35,9,FALSE))</f>
        <v/>
      </c>
      <c r="AO35" s="2190" t="str">
        <f>IF(AO34="","",VLOOKUP(AO34,'シフト記号表（勤務時間帯） (2)'!$C$6:$K$35,9,FALSE))</f>
        <v/>
      </c>
      <c r="AP35" s="2190" t="str">
        <f>IF(AP34="","",VLOOKUP(AP34,'シフト記号表（勤務時間帯） (2)'!$C$6:$K$35,9,FALSE))</f>
        <v/>
      </c>
      <c r="AQ35" s="2190" t="str">
        <f>IF(AQ34="","",VLOOKUP(AQ34,'シフト記号表（勤務時間帯） (2)'!$C$6:$K$35,9,FALSE))</f>
        <v/>
      </c>
      <c r="AR35" s="2190" t="str">
        <f>IF(AR34="","",VLOOKUP(AR34,'シフト記号表（勤務時間帯） (2)'!$C$6:$K$35,9,FALSE))</f>
        <v/>
      </c>
      <c r="AS35" s="2190" t="str">
        <f>IF(AS34="","",VLOOKUP(AS34,'シフト記号表（勤務時間帯） (2)'!$C$6:$K$35,9,FALSE))</f>
        <v/>
      </c>
      <c r="AT35" s="2197" t="str">
        <f>IF(AT34="","",VLOOKUP(AT34,'シフト記号表（勤務時間帯） (2)'!$C$6:$K$35,9,FALSE))</f>
        <v/>
      </c>
      <c r="AU35" s="2181" t="str">
        <f>IF(AU34="","",VLOOKUP(AU34,'シフト記号表（勤務時間帯） (2)'!$C$6:$K$35,9,FALSE))</f>
        <v/>
      </c>
      <c r="AV35" s="2190" t="str">
        <f>IF(AV34="","",VLOOKUP(AV34,'シフト記号表（勤務時間帯） (2)'!$C$6:$K$35,9,FALSE))</f>
        <v/>
      </c>
      <c r="AW35" s="2190" t="str">
        <f>IF(AW34="","",VLOOKUP(AW34,'シフト記号表（勤務時間帯） (2)'!$C$6:$K$35,9,FALSE))</f>
        <v/>
      </c>
      <c r="AX35" s="2243">
        <f>IF($BB$3="４週",SUM(S35:AT35),IF($BB$3="暦月",SUM(S35:AW35),""))</f>
        <v>0</v>
      </c>
      <c r="AY35" s="2255"/>
      <c r="AZ35" s="2266">
        <f>IF($BB$3="４週",AX35/4,IF($BB$3="暦月",'認知症対応型通所介護（1枚版）'!AX35/('認知症対応型通所介護（1枚版）'!$BB$8/7),""))</f>
        <v>0</v>
      </c>
      <c r="BA35" s="2274"/>
      <c r="BB35" s="1971"/>
      <c r="BC35" s="1976"/>
      <c r="BD35" s="1976"/>
      <c r="BE35" s="1976"/>
      <c r="BF35" s="1987"/>
    </row>
    <row r="36" spans="2:58" ht="20.25" customHeight="1">
      <c r="B36" s="2061"/>
      <c r="C36" s="1757"/>
      <c r="D36" s="1825"/>
      <c r="E36" s="1768"/>
      <c r="F36" s="1801">
        <f>C34</f>
        <v>0</v>
      </c>
      <c r="G36" s="2104"/>
      <c r="H36" s="2518"/>
      <c r="I36" s="2522"/>
      <c r="J36" s="2522"/>
      <c r="K36" s="2525"/>
      <c r="L36" s="2134"/>
      <c r="M36" s="2143"/>
      <c r="N36" s="2143"/>
      <c r="O36" s="2152"/>
      <c r="P36" s="2156" t="s">
        <v>965</v>
      </c>
      <c r="Q36" s="2164"/>
      <c r="R36" s="2169"/>
      <c r="S36" s="1885" t="str">
        <f>IF(S34="","",VLOOKUP(S34,'シフト記号表（勤務時間帯） (2)'!$C$6:$U$35,19,FALSE))</f>
        <v/>
      </c>
      <c r="T36" s="1897" t="str">
        <f>IF(T34="","",VLOOKUP(T34,'シフト記号表（勤務時間帯） (2)'!$C$6:$U$35,19,FALSE))</f>
        <v/>
      </c>
      <c r="U36" s="1897" t="str">
        <f>IF(U34="","",VLOOKUP(U34,'シフト記号表（勤務時間帯） (2)'!$C$6:$U$35,19,FALSE))</f>
        <v/>
      </c>
      <c r="V36" s="1897" t="str">
        <f>IF(V34="","",VLOOKUP(V34,'シフト記号表（勤務時間帯） (2)'!$C$6:$U$35,19,FALSE))</f>
        <v/>
      </c>
      <c r="W36" s="1897" t="str">
        <f>IF(W34="","",VLOOKUP(W34,'シフト記号表（勤務時間帯） (2)'!$C$6:$U$35,19,FALSE))</f>
        <v/>
      </c>
      <c r="X36" s="1897" t="str">
        <f>IF(X34="","",VLOOKUP(X34,'シフト記号表（勤務時間帯） (2)'!$C$6:$U$35,19,FALSE))</f>
        <v/>
      </c>
      <c r="Y36" s="1912" t="str">
        <f>IF(Y34="","",VLOOKUP(Y34,'シフト記号表（勤務時間帯） (2)'!$C$6:$U$35,19,FALSE))</f>
        <v/>
      </c>
      <c r="Z36" s="1885" t="str">
        <f>IF(Z34="","",VLOOKUP(Z34,'シフト記号表（勤務時間帯） (2)'!$C$6:$U$35,19,FALSE))</f>
        <v/>
      </c>
      <c r="AA36" s="1897" t="str">
        <f>IF(AA34="","",VLOOKUP(AA34,'シフト記号表（勤務時間帯） (2)'!$C$6:$U$35,19,FALSE))</f>
        <v/>
      </c>
      <c r="AB36" s="1897" t="str">
        <f>IF(AB34="","",VLOOKUP(AB34,'シフト記号表（勤務時間帯） (2)'!$C$6:$U$35,19,FALSE))</f>
        <v/>
      </c>
      <c r="AC36" s="1897" t="str">
        <f>IF(AC34="","",VLOOKUP(AC34,'シフト記号表（勤務時間帯） (2)'!$C$6:$U$35,19,FALSE))</f>
        <v/>
      </c>
      <c r="AD36" s="1897" t="str">
        <f>IF(AD34="","",VLOOKUP(AD34,'シフト記号表（勤務時間帯） (2)'!$C$6:$U$35,19,FALSE))</f>
        <v/>
      </c>
      <c r="AE36" s="1897" t="str">
        <f>IF(AE34="","",VLOOKUP(AE34,'シフト記号表（勤務時間帯） (2)'!$C$6:$U$35,19,FALSE))</f>
        <v/>
      </c>
      <c r="AF36" s="1912" t="str">
        <f>IF(AF34="","",VLOOKUP(AF34,'シフト記号表（勤務時間帯） (2)'!$C$6:$U$35,19,FALSE))</f>
        <v/>
      </c>
      <c r="AG36" s="1885" t="str">
        <f>IF(AG34="","",VLOOKUP(AG34,'シフト記号表（勤務時間帯） (2)'!$C$6:$U$35,19,FALSE))</f>
        <v/>
      </c>
      <c r="AH36" s="1897" t="str">
        <f>IF(AH34="","",VLOOKUP(AH34,'シフト記号表（勤務時間帯） (2)'!$C$6:$U$35,19,FALSE))</f>
        <v/>
      </c>
      <c r="AI36" s="1897" t="str">
        <f>IF(AI34="","",VLOOKUP(AI34,'シフト記号表（勤務時間帯） (2)'!$C$6:$U$35,19,FALSE))</f>
        <v/>
      </c>
      <c r="AJ36" s="1897" t="str">
        <f>IF(AJ34="","",VLOOKUP(AJ34,'シフト記号表（勤務時間帯） (2)'!$C$6:$U$35,19,FALSE))</f>
        <v/>
      </c>
      <c r="AK36" s="1897" t="str">
        <f>IF(AK34="","",VLOOKUP(AK34,'シフト記号表（勤務時間帯） (2)'!$C$6:$U$35,19,FALSE))</f>
        <v/>
      </c>
      <c r="AL36" s="1897" t="str">
        <f>IF(AL34="","",VLOOKUP(AL34,'シフト記号表（勤務時間帯） (2)'!$C$6:$U$35,19,FALSE))</f>
        <v/>
      </c>
      <c r="AM36" s="1912" t="str">
        <f>IF(AM34="","",VLOOKUP(AM34,'シフト記号表（勤務時間帯） (2)'!$C$6:$U$35,19,FALSE))</f>
        <v/>
      </c>
      <c r="AN36" s="1885" t="str">
        <f>IF(AN34="","",VLOOKUP(AN34,'シフト記号表（勤務時間帯） (2)'!$C$6:$U$35,19,FALSE))</f>
        <v/>
      </c>
      <c r="AO36" s="1897" t="str">
        <f>IF(AO34="","",VLOOKUP(AO34,'シフト記号表（勤務時間帯） (2)'!$C$6:$U$35,19,FALSE))</f>
        <v/>
      </c>
      <c r="AP36" s="1897" t="str">
        <f>IF(AP34="","",VLOOKUP(AP34,'シフト記号表（勤務時間帯） (2)'!$C$6:$U$35,19,FALSE))</f>
        <v/>
      </c>
      <c r="AQ36" s="1897" t="str">
        <f>IF(AQ34="","",VLOOKUP(AQ34,'シフト記号表（勤務時間帯） (2)'!$C$6:$U$35,19,FALSE))</f>
        <v/>
      </c>
      <c r="AR36" s="1897" t="str">
        <f>IF(AR34="","",VLOOKUP(AR34,'シフト記号表（勤務時間帯） (2)'!$C$6:$U$35,19,FALSE))</f>
        <v/>
      </c>
      <c r="AS36" s="1897" t="str">
        <f>IF(AS34="","",VLOOKUP(AS34,'シフト記号表（勤務時間帯） (2)'!$C$6:$U$35,19,FALSE))</f>
        <v/>
      </c>
      <c r="AT36" s="1912" t="str">
        <f>IF(AT34="","",VLOOKUP(AT34,'シフト記号表（勤務時間帯） (2)'!$C$6:$U$35,19,FALSE))</f>
        <v/>
      </c>
      <c r="AU36" s="1885" t="str">
        <f>IF(AU34="","",VLOOKUP(AU34,'シフト記号表（勤務時間帯） (2)'!$C$6:$U$35,19,FALSE))</f>
        <v/>
      </c>
      <c r="AV36" s="1897" t="str">
        <f>IF(AV34="","",VLOOKUP(AV34,'シフト記号表（勤務時間帯） (2)'!$C$6:$U$35,19,FALSE))</f>
        <v/>
      </c>
      <c r="AW36" s="1897" t="str">
        <f>IF(AW34="","",VLOOKUP(AW34,'シフト記号表（勤務時間帯） (2)'!$C$6:$U$35,19,FALSE))</f>
        <v/>
      </c>
      <c r="AX36" s="2244">
        <f>IF($BB$3="４週",SUM(S36:AT36),IF($BB$3="暦月",SUM(S36:AW36),""))</f>
        <v>0</v>
      </c>
      <c r="AY36" s="2256"/>
      <c r="AZ36" s="2267">
        <f>IF($BB$3="４週",AX36/4,IF($BB$3="暦月",'認知症対応型通所介護（1枚版）'!AX36/('認知症対応型通所介護（1枚版）'!$BB$8/7),""))</f>
        <v>0</v>
      </c>
      <c r="BA36" s="2275"/>
      <c r="BB36" s="1973"/>
      <c r="BC36" s="1978"/>
      <c r="BD36" s="1978"/>
      <c r="BE36" s="1978"/>
      <c r="BF36" s="1989"/>
    </row>
    <row r="37" spans="2:58" ht="20.25" customHeight="1">
      <c r="B37" s="2061">
        <f>B34+1</f>
        <v>6</v>
      </c>
      <c r="C37" s="1756"/>
      <c r="D37" s="1824"/>
      <c r="E37" s="1767"/>
      <c r="F37" s="2095"/>
      <c r="G37" s="2095"/>
      <c r="H37" s="2519"/>
      <c r="I37" s="2522"/>
      <c r="J37" s="2522"/>
      <c r="K37" s="2525"/>
      <c r="L37" s="2133"/>
      <c r="M37" s="2142"/>
      <c r="N37" s="2142"/>
      <c r="O37" s="2151"/>
      <c r="P37" s="2157" t="s">
        <v>964</v>
      </c>
      <c r="Q37" s="2165"/>
      <c r="R37" s="2170"/>
      <c r="S37" s="1886"/>
      <c r="T37" s="1898"/>
      <c r="U37" s="1898"/>
      <c r="V37" s="1898"/>
      <c r="W37" s="1898"/>
      <c r="X37" s="1898"/>
      <c r="Y37" s="1913"/>
      <c r="Z37" s="1886"/>
      <c r="AA37" s="1898"/>
      <c r="AB37" s="1898"/>
      <c r="AC37" s="1898"/>
      <c r="AD37" s="1898"/>
      <c r="AE37" s="1898"/>
      <c r="AF37" s="1913"/>
      <c r="AG37" s="1886"/>
      <c r="AH37" s="1898"/>
      <c r="AI37" s="1898"/>
      <c r="AJ37" s="1898"/>
      <c r="AK37" s="1898"/>
      <c r="AL37" s="1898"/>
      <c r="AM37" s="1913"/>
      <c r="AN37" s="1886"/>
      <c r="AO37" s="1898"/>
      <c r="AP37" s="1898"/>
      <c r="AQ37" s="1898"/>
      <c r="AR37" s="1898"/>
      <c r="AS37" s="1898"/>
      <c r="AT37" s="1913"/>
      <c r="AU37" s="1886"/>
      <c r="AV37" s="1898"/>
      <c r="AW37" s="1898"/>
      <c r="AX37" s="2245"/>
      <c r="AY37" s="2257"/>
      <c r="AZ37" s="2268"/>
      <c r="BA37" s="2276"/>
      <c r="BB37" s="1972"/>
      <c r="BC37" s="1977"/>
      <c r="BD37" s="1977"/>
      <c r="BE37" s="1977"/>
      <c r="BF37" s="1988"/>
    </row>
    <row r="38" spans="2:58" ht="20.25" customHeight="1">
      <c r="B38" s="2061"/>
      <c r="C38" s="1755"/>
      <c r="D38" s="1823"/>
      <c r="E38" s="1766"/>
      <c r="F38" s="1801"/>
      <c r="G38" s="2103"/>
      <c r="H38" s="2518"/>
      <c r="I38" s="2522"/>
      <c r="J38" s="2522"/>
      <c r="K38" s="2525"/>
      <c r="L38" s="2132"/>
      <c r="M38" s="2141"/>
      <c r="N38" s="2141"/>
      <c r="O38" s="2150"/>
      <c r="P38" s="2155" t="s">
        <v>546</v>
      </c>
      <c r="Q38" s="2163"/>
      <c r="R38" s="2168"/>
      <c r="S38" s="2181" t="str">
        <f>IF(S37="","",VLOOKUP(S37,'シフト記号表（勤務時間帯） (2)'!$C$6:$K$35,9,FALSE))</f>
        <v/>
      </c>
      <c r="T38" s="2190" t="str">
        <f>IF(T37="","",VLOOKUP(T37,'シフト記号表（勤務時間帯） (2)'!$C$6:$K$35,9,FALSE))</f>
        <v/>
      </c>
      <c r="U38" s="2190" t="str">
        <f>IF(U37="","",VLOOKUP(U37,'シフト記号表（勤務時間帯） (2)'!$C$6:$K$35,9,FALSE))</f>
        <v/>
      </c>
      <c r="V38" s="2190" t="str">
        <f>IF(V37="","",VLOOKUP(V37,'シフト記号表（勤務時間帯） (2)'!$C$6:$K$35,9,FALSE))</f>
        <v/>
      </c>
      <c r="W38" s="2190" t="str">
        <f>IF(W37="","",VLOOKUP(W37,'シフト記号表（勤務時間帯） (2)'!$C$6:$K$35,9,FALSE))</f>
        <v/>
      </c>
      <c r="X38" s="2190" t="str">
        <f>IF(X37="","",VLOOKUP(X37,'シフト記号表（勤務時間帯） (2)'!$C$6:$K$35,9,FALSE))</f>
        <v/>
      </c>
      <c r="Y38" s="2197" t="str">
        <f>IF(Y37="","",VLOOKUP(Y37,'シフト記号表（勤務時間帯） (2)'!$C$6:$K$35,9,FALSE))</f>
        <v/>
      </c>
      <c r="Z38" s="2181" t="str">
        <f>IF(Z37="","",VLOOKUP(Z37,'シフト記号表（勤務時間帯） (2)'!$C$6:$K$35,9,FALSE))</f>
        <v/>
      </c>
      <c r="AA38" s="2190" t="str">
        <f>IF(AA37="","",VLOOKUP(AA37,'シフト記号表（勤務時間帯） (2)'!$C$6:$K$35,9,FALSE))</f>
        <v/>
      </c>
      <c r="AB38" s="2190" t="str">
        <f>IF(AB37="","",VLOOKUP(AB37,'シフト記号表（勤務時間帯） (2)'!$C$6:$K$35,9,FALSE))</f>
        <v/>
      </c>
      <c r="AC38" s="2190" t="str">
        <f>IF(AC37="","",VLOOKUP(AC37,'シフト記号表（勤務時間帯） (2)'!$C$6:$K$35,9,FALSE))</f>
        <v/>
      </c>
      <c r="AD38" s="2190" t="str">
        <f>IF(AD37="","",VLOOKUP(AD37,'シフト記号表（勤務時間帯） (2)'!$C$6:$K$35,9,FALSE))</f>
        <v/>
      </c>
      <c r="AE38" s="2190" t="str">
        <f>IF(AE37="","",VLOOKUP(AE37,'シフト記号表（勤務時間帯） (2)'!$C$6:$K$35,9,FALSE))</f>
        <v/>
      </c>
      <c r="AF38" s="2197" t="str">
        <f>IF(AF37="","",VLOOKUP(AF37,'シフト記号表（勤務時間帯） (2)'!$C$6:$K$35,9,FALSE))</f>
        <v/>
      </c>
      <c r="AG38" s="2181" t="str">
        <f>IF(AG37="","",VLOOKUP(AG37,'シフト記号表（勤務時間帯） (2)'!$C$6:$K$35,9,FALSE))</f>
        <v/>
      </c>
      <c r="AH38" s="2190" t="str">
        <f>IF(AH37="","",VLOOKUP(AH37,'シフト記号表（勤務時間帯） (2)'!$C$6:$K$35,9,FALSE))</f>
        <v/>
      </c>
      <c r="AI38" s="2190" t="str">
        <f>IF(AI37="","",VLOOKUP(AI37,'シフト記号表（勤務時間帯） (2)'!$C$6:$K$35,9,FALSE))</f>
        <v/>
      </c>
      <c r="AJ38" s="2190" t="str">
        <f>IF(AJ37="","",VLOOKUP(AJ37,'シフト記号表（勤務時間帯） (2)'!$C$6:$K$35,9,FALSE))</f>
        <v/>
      </c>
      <c r="AK38" s="2190" t="str">
        <f>IF(AK37="","",VLOOKUP(AK37,'シフト記号表（勤務時間帯） (2)'!$C$6:$K$35,9,FALSE))</f>
        <v/>
      </c>
      <c r="AL38" s="2190" t="str">
        <f>IF(AL37="","",VLOOKUP(AL37,'シフト記号表（勤務時間帯） (2)'!$C$6:$K$35,9,FALSE))</f>
        <v/>
      </c>
      <c r="AM38" s="2197" t="str">
        <f>IF(AM37="","",VLOOKUP(AM37,'シフト記号表（勤務時間帯） (2)'!$C$6:$K$35,9,FALSE))</f>
        <v/>
      </c>
      <c r="AN38" s="2181" t="str">
        <f>IF(AN37="","",VLOOKUP(AN37,'シフト記号表（勤務時間帯） (2)'!$C$6:$K$35,9,FALSE))</f>
        <v/>
      </c>
      <c r="AO38" s="2190" t="str">
        <f>IF(AO37="","",VLOOKUP(AO37,'シフト記号表（勤務時間帯） (2)'!$C$6:$K$35,9,FALSE))</f>
        <v/>
      </c>
      <c r="AP38" s="2190" t="str">
        <f>IF(AP37="","",VLOOKUP(AP37,'シフト記号表（勤務時間帯） (2)'!$C$6:$K$35,9,FALSE))</f>
        <v/>
      </c>
      <c r="AQ38" s="2190" t="str">
        <f>IF(AQ37="","",VLOOKUP(AQ37,'シフト記号表（勤務時間帯） (2)'!$C$6:$K$35,9,FALSE))</f>
        <v/>
      </c>
      <c r="AR38" s="2190" t="str">
        <f>IF(AR37="","",VLOOKUP(AR37,'シフト記号表（勤務時間帯） (2)'!$C$6:$K$35,9,FALSE))</f>
        <v/>
      </c>
      <c r="AS38" s="2190" t="str">
        <f>IF(AS37="","",VLOOKUP(AS37,'シフト記号表（勤務時間帯） (2)'!$C$6:$K$35,9,FALSE))</f>
        <v/>
      </c>
      <c r="AT38" s="2197" t="str">
        <f>IF(AT37="","",VLOOKUP(AT37,'シフト記号表（勤務時間帯） (2)'!$C$6:$K$35,9,FALSE))</f>
        <v/>
      </c>
      <c r="AU38" s="2181" t="str">
        <f>IF(AU37="","",VLOOKUP(AU37,'シフト記号表（勤務時間帯） (2)'!$C$6:$K$35,9,FALSE))</f>
        <v/>
      </c>
      <c r="AV38" s="2190" t="str">
        <f>IF(AV37="","",VLOOKUP(AV37,'シフト記号表（勤務時間帯） (2)'!$C$6:$K$35,9,FALSE))</f>
        <v/>
      </c>
      <c r="AW38" s="2190" t="str">
        <f>IF(AW37="","",VLOOKUP(AW37,'シフト記号表（勤務時間帯） (2)'!$C$6:$K$35,9,FALSE))</f>
        <v/>
      </c>
      <c r="AX38" s="2243">
        <f>IF($BB$3="４週",SUM(S38:AT38),IF($BB$3="暦月",SUM(S38:AW38),""))</f>
        <v>0</v>
      </c>
      <c r="AY38" s="2255"/>
      <c r="AZ38" s="2266">
        <f>IF($BB$3="４週",AX38/4,IF($BB$3="暦月",'認知症対応型通所介護（1枚版）'!AX38/('認知症対応型通所介護（1枚版）'!$BB$8/7),""))</f>
        <v>0</v>
      </c>
      <c r="BA38" s="2274"/>
      <c r="BB38" s="1971"/>
      <c r="BC38" s="1976"/>
      <c r="BD38" s="1976"/>
      <c r="BE38" s="1976"/>
      <c r="BF38" s="1987"/>
    </row>
    <row r="39" spans="2:58" ht="20.25" customHeight="1">
      <c r="B39" s="2061"/>
      <c r="C39" s="1757"/>
      <c r="D39" s="1825"/>
      <c r="E39" s="1768"/>
      <c r="F39" s="1801">
        <f>C37</f>
        <v>0</v>
      </c>
      <c r="G39" s="2104"/>
      <c r="H39" s="2518"/>
      <c r="I39" s="2522"/>
      <c r="J39" s="2522"/>
      <c r="K39" s="2525"/>
      <c r="L39" s="2134"/>
      <c r="M39" s="2143"/>
      <c r="N39" s="2143"/>
      <c r="O39" s="2152"/>
      <c r="P39" s="2156" t="s">
        <v>965</v>
      </c>
      <c r="Q39" s="2164"/>
      <c r="R39" s="2169"/>
      <c r="S39" s="1885" t="str">
        <f>IF(S37="","",VLOOKUP(S37,'シフト記号表（勤務時間帯） (2)'!$C$6:$U$35,19,FALSE))</f>
        <v/>
      </c>
      <c r="T39" s="1897" t="str">
        <f>IF(T37="","",VLOOKUP(T37,'シフト記号表（勤務時間帯） (2)'!$C$6:$U$35,19,FALSE))</f>
        <v/>
      </c>
      <c r="U39" s="1897" t="str">
        <f>IF(U37="","",VLOOKUP(U37,'シフト記号表（勤務時間帯） (2)'!$C$6:$U$35,19,FALSE))</f>
        <v/>
      </c>
      <c r="V39" s="1897" t="str">
        <f>IF(V37="","",VLOOKUP(V37,'シフト記号表（勤務時間帯） (2)'!$C$6:$U$35,19,FALSE))</f>
        <v/>
      </c>
      <c r="W39" s="1897" t="str">
        <f>IF(W37="","",VLOOKUP(W37,'シフト記号表（勤務時間帯） (2)'!$C$6:$U$35,19,FALSE))</f>
        <v/>
      </c>
      <c r="X39" s="1897" t="str">
        <f>IF(X37="","",VLOOKUP(X37,'シフト記号表（勤務時間帯） (2)'!$C$6:$U$35,19,FALSE))</f>
        <v/>
      </c>
      <c r="Y39" s="1912" t="str">
        <f>IF(Y37="","",VLOOKUP(Y37,'シフト記号表（勤務時間帯） (2)'!$C$6:$U$35,19,FALSE))</f>
        <v/>
      </c>
      <c r="Z39" s="1885" t="str">
        <f>IF(Z37="","",VLOOKUP(Z37,'シフト記号表（勤務時間帯） (2)'!$C$6:$U$35,19,FALSE))</f>
        <v/>
      </c>
      <c r="AA39" s="1897" t="str">
        <f>IF(AA37="","",VLOOKUP(AA37,'シフト記号表（勤務時間帯） (2)'!$C$6:$U$35,19,FALSE))</f>
        <v/>
      </c>
      <c r="AB39" s="1897" t="str">
        <f>IF(AB37="","",VLOOKUP(AB37,'シフト記号表（勤務時間帯） (2)'!$C$6:$U$35,19,FALSE))</f>
        <v/>
      </c>
      <c r="AC39" s="1897" t="str">
        <f>IF(AC37="","",VLOOKUP(AC37,'シフト記号表（勤務時間帯） (2)'!$C$6:$U$35,19,FALSE))</f>
        <v/>
      </c>
      <c r="AD39" s="1897" t="str">
        <f>IF(AD37="","",VLOOKUP(AD37,'シフト記号表（勤務時間帯） (2)'!$C$6:$U$35,19,FALSE))</f>
        <v/>
      </c>
      <c r="AE39" s="1897" t="str">
        <f>IF(AE37="","",VLOOKUP(AE37,'シフト記号表（勤務時間帯） (2)'!$C$6:$U$35,19,FALSE))</f>
        <v/>
      </c>
      <c r="AF39" s="1912" t="str">
        <f>IF(AF37="","",VLOOKUP(AF37,'シフト記号表（勤務時間帯） (2)'!$C$6:$U$35,19,FALSE))</f>
        <v/>
      </c>
      <c r="AG39" s="1885" t="str">
        <f>IF(AG37="","",VLOOKUP(AG37,'シフト記号表（勤務時間帯） (2)'!$C$6:$U$35,19,FALSE))</f>
        <v/>
      </c>
      <c r="AH39" s="1897" t="str">
        <f>IF(AH37="","",VLOOKUP(AH37,'シフト記号表（勤務時間帯） (2)'!$C$6:$U$35,19,FALSE))</f>
        <v/>
      </c>
      <c r="AI39" s="1897" t="str">
        <f>IF(AI37="","",VLOOKUP(AI37,'シフト記号表（勤務時間帯） (2)'!$C$6:$U$35,19,FALSE))</f>
        <v/>
      </c>
      <c r="AJ39" s="1897" t="str">
        <f>IF(AJ37="","",VLOOKUP(AJ37,'シフト記号表（勤務時間帯） (2)'!$C$6:$U$35,19,FALSE))</f>
        <v/>
      </c>
      <c r="AK39" s="1897" t="str">
        <f>IF(AK37="","",VLOOKUP(AK37,'シフト記号表（勤務時間帯） (2)'!$C$6:$U$35,19,FALSE))</f>
        <v/>
      </c>
      <c r="AL39" s="1897" t="str">
        <f>IF(AL37="","",VLOOKUP(AL37,'シフト記号表（勤務時間帯） (2)'!$C$6:$U$35,19,FALSE))</f>
        <v/>
      </c>
      <c r="AM39" s="1912" t="str">
        <f>IF(AM37="","",VLOOKUP(AM37,'シフト記号表（勤務時間帯） (2)'!$C$6:$U$35,19,FALSE))</f>
        <v/>
      </c>
      <c r="AN39" s="1885" t="str">
        <f>IF(AN37="","",VLOOKUP(AN37,'シフト記号表（勤務時間帯） (2)'!$C$6:$U$35,19,FALSE))</f>
        <v/>
      </c>
      <c r="AO39" s="1897" t="str">
        <f>IF(AO37="","",VLOOKUP(AO37,'シフト記号表（勤務時間帯） (2)'!$C$6:$U$35,19,FALSE))</f>
        <v/>
      </c>
      <c r="AP39" s="1897" t="str">
        <f>IF(AP37="","",VLOOKUP(AP37,'シフト記号表（勤務時間帯） (2)'!$C$6:$U$35,19,FALSE))</f>
        <v/>
      </c>
      <c r="AQ39" s="1897" t="str">
        <f>IF(AQ37="","",VLOOKUP(AQ37,'シフト記号表（勤務時間帯） (2)'!$C$6:$U$35,19,FALSE))</f>
        <v/>
      </c>
      <c r="AR39" s="1897" t="str">
        <f>IF(AR37="","",VLOOKUP(AR37,'シフト記号表（勤務時間帯） (2)'!$C$6:$U$35,19,FALSE))</f>
        <v/>
      </c>
      <c r="AS39" s="1897" t="str">
        <f>IF(AS37="","",VLOOKUP(AS37,'シフト記号表（勤務時間帯） (2)'!$C$6:$U$35,19,FALSE))</f>
        <v/>
      </c>
      <c r="AT39" s="1912" t="str">
        <f>IF(AT37="","",VLOOKUP(AT37,'シフト記号表（勤務時間帯） (2)'!$C$6:$U$35,19,FALSE))</f>
        <v/>
      </c>
      <c r="AU39" s="1885" t="str">
        <f>IF(AU37="","",VLOOKUP(AU37,'シフト記号表（勤務時間帯） (2)'!$C$6:$U$35,19,FALSE))</f>
        <v/>
      </c>
      <c r="AV39" s="1897" t="str">
        <f>IF(AV37="","",VLOOKUP(AV37,'シフト記号表（勤務時間帯） (2)'!$C$6:$U$35,19,FALSE))</f>
        <v/>
      </c>
      <c r="AW39" s="1897" t="str">
        <f>IF(AW37="","",VLOOKUP(AW37,'シフト記号表（勤務時間帯） (2)'!$C$6:$U$35,19,FALSE))</f>
        <v/>
      </c>
      <c r="AX39" s="2244">
        <f>IF($BB$3="４週",SUM(S39:AT39),IF($BB$3="暦月",SUM(S39:AW39),""))</f>
        <v>0</v>
      </c>
      <c r="AY39" s="2256"/>
      <c r="AZ39" s="2267">
        <f>IF($BB$3="４週",AX39/4,IF($BB$3="暦月",'認知症対応型通所介護（1枚版）'!AX39/('認知症対応型通所介護（1枚版）'!$BB$8/7),""))</f>
        <v>0</v>
      </c>
      <c r="BA39" s="2275"/>
      <c r="BB39" s="1973"/>
      <c r="BC39" s="1978"/>
      <c r="BD39" s="1978"/>
      <c r="BE39" s="1978"/>
      <c r="BF39" s="1989"/>
    </row>
    <row r="40" spans="2:58" ht="20.25" customHeight="1">
      <c r="B40" s="2061">
        <f>B37+1</f>
        <v>7</v>
      </c>
      <c r="C40" s="1756"/>
      <c r="D40" s="1824"/>
      <c r="E40" s="1767"/>
      <c r="F40" s="2095"/>
      <c r="G40" s="2095"/>
      <c r="H40" s="2519"/>
      <c r="I40" s="2522"/>
      <c r="J40" s="2522"/>
      <c r="K40" s="2525"/>
      <c r="L40" s="2133"/>
      <c r="M40" s="2142"/>
      <c r="N40" s="2142"/>
      <c r="O40" s="2151"/>
      <c r="P40" s="2157" t="s">
        <v>964</v>
      </c>
      <c r="Q40" s="2165"/>
      <c r="R40" s="2170"/>
      <c r="S40" s="1886"/>
      <c r="T40" s="1898"/>
      <c r="U40" s="1898"/>
      <c r="V40" s="1898"/>
      <c r="W40" s="1898"/>
      <c r="X40" s="1898"/>
      <c r="Y40" s="1913"/>
      <c r="Z40" s="1886"/>
      <c r="AA40" s="1898"/>
      <c r="AB40" s="1898"/>
      <c r="AC40" s="1898"/>
      <c r="AD40" s="1898"/>
      <c r="AE40" s="1898"/>
      <c r="AF40" s="1913"/>
      <c r="AG40" s="1886"/>
      <c r="AH40" s="1898"/>
      <c r="AI40" s="1898"/>
      <c r="AJ40" s="1898"/>
      <c r="AK40" s="1898"/>
      <c r="AL40" s="1898"/>
      <c r="AM40" s="1913"/>
      <c r="AN40" s="1886"/>
      <c r="AO40" s="1898"/>
      <c r="AP40" s="1898"/>
      <c r="AQ40" s="1898"/>
      <c r="AR40" s="1898"/>
      <c r="AS40" s="1898"/>
      <c r="AT40" s="1913"/>
      <c r="AU40" s="1886"/>
      <c r="AV40" s="1898"/>
      <c r="AW40" s="1898"/>
      <c r="AX40" s="2245"/>
      <c r="AY40" s="2257"/>
      <c r="AZ40" s="2268"/>
      <c r="BA40" s="2276"/>
      <c r="BB40" s="1972"/>
      <c r="BC40" s="1977"/>
      <c r="BD40" s="1977"/>
      <c r="BE40" s="1977"/>
      <c r="BF40" s="1988"/>
    </row>
    <row r="41" spans="2:58" ht="20.25" customHeight="1">
      <c r="B41" s="2061"/>
      <c r="C41" s="1755"/>
      <c r="D41" s="1823"/>
      <c r="E41" s="1766"/>
      <c r="F41" s="1801"/>
      <c r="G41" s="2103"/>
      <c r="H41" s="2518"/>
      <c r="I41" s="2522"/>
      <c r="J41" s="2522"/>
      <c r="K41" s="2525"/>
      <c r="L41" s="2132"/>
      <c r="M41" s="2141"/>
      <c r="N41" s="2141"/>
      <c r="O41" s="2150"/>
      <c r="P41" s="2155" t="s">
        <v>546</v>
      </c>
      <c r="Q41" s="2163"/>
      <c r="R41" s="2168"/>
      <c r="S41" s="2181" t="str">
        <f>IF(S40="","",VLOOKUP(S40,'シフト記号表（勤務時間帯） (2)'!$C$6:$K$35,9,FALSE))</f>
        <v/>
      </c>
      <c r="T41" s="2190" t="str">
        <f>IF(T40="","",VLOOKUP(T40,'シフト記号表（勤務時間帯） (2)'!$C$6:$K$35,9,FALSE))</f>
        <v/>
      </c>
      <c r="U41" s="2190" t="str">
        <f>IF(U40="","",VLOOKUP(U40,'シフト記号表（勤務時間帯） (2)'!$C$6:$K$35,9,FALSE))</f>
        <v/>
      </c>
      <c r="V41" s="2190" t="str">
        <f>IF(V40="","",VLOOKUP(V40,'シフト記号表（勤務時間帯） (2)'!$C$6:$K$35,9,FALSE))</f>
        <v/>
      </c>
      <c r="W41" s="2190" t="str">
        <f>IF(W40="","",VLOOKUP(W40,'シフト記号表（勤務時間帯） (2)'!$C$6:$K$35,9,FALSE))</f>
        <v/>
      </c>
      <c r="X41" s="2190" t="str">
        <f>IF(X40="","",VLOOKUP(X40,'シフト記号表（勤務時間帯） (2)'!$C$6:$K$35,9,FALSE))</f>
        <v/>
      </c>
      <c r="Y41" s="2197" t="str">
        <f>IF(Y40="","",VLOOKUP(Y40,'シフト記号表（勤務時間帯） (2)'!$C$6:$K$35,9,FALSE))</f>
        <v/>
      </c>
      <c r="Z41" s="2181" t="str">
        <f>IF(Z40="","",VLOOKUP(Z40,'シフト記号表（勤務時間帯） (2)'!$C$6:$K$35,9,FALSE))</f>
        <v/>
      </c>
      <c r="AA41" s="2190" t="str">
        <f>IF(AA40="","",VLOOKUP(AA40,'シフト記号表（勤務時間帯） (2)'!$C$6:$K$35,9,FALSE))</f>
        <v/>
      </c>
      <c r="AB41" s="2190" t="str">
        <f>IF(AB40="","",VLOOKUP(AB40,'シフト記号表（勤務時間帯） (2)'!$C$6:$K$35,9,FALSE))</f>
        <v/>
      </c>
      <c r="AC41" s="2190" t="str">
        <f>IF(AC40="","",VLOOKUP(AC40,'シフト記号表（勤務時間帯） (2)'!$C$6:$K$35,9,FALSE))</f>
        <v/>
      </c>
      <c r="AD41" s="2190" t="str">
        <f>IF(AD40="","",VLOOKUP(AD40,'シフト記号表（勤務時間帯） (2)'!$C$6:$K$35,9,FALSE))</f>
        <v/>
      </c>
      <c r="AE41" s="2190" t="str">
        <f>IF(AE40="","",VLOOKUP(AE40,'シフト記号表（勤務時間帯） (2)'!$C$6:$K$35,9,FALSE))</f>
        <v/>
      </c>
      <c r="AF41" s="2197" t="str">
        <f>IF(AF40="","",VLOOKUP(AF40,'シフト記号表（勤務時間帯） (2)'!$C$6:$K$35,9,FALSE))</f>
        <v/>
      </c>
      <c r="AG41" s="2181" t="str">
        <f>IF(AG40="","",VLOOKUP(AG40,'シフト記号表（勤務時間帯） (2)'!$C$6:$K$35,9,FALSE))</f>
        <v/>
      </c>
      <c r="AH41" s="2190" t="str">
        <f>IF(AH40="","",VLOOKUP(AH40,'シフト記号表（勤務時間帯） (2)'!$C$6:$K$35,9,FALSE))</f>
        <v/>
      </c>
      <c r="AI41" s="2190" t="str">
        <f>IF(AI40="","",VLOOKUP(AI40,'シフト記号表（勤務時間帯） (2)'!$C$6:$K$35,9,FALSE))</f>
        <v/>
      </c>
      <c r="AJ41" s="2190" t="str">
        <f>IF(AJ40="","",VLOOKUP(AJ40,'シフト記号表（勤務時間帯） (2)'!$C$6:$K$35,9,FALSE))</f>
        <v/>
      </c>
      <c r="AK41" s="2190" t="str">
        <f>IF(AK40="","",VLOOKUP(AK40,'シフト記号表（勤務時間帯） (2)'!$C$6:$K$35,9,FALSE))</f>
        <v/>
      </c>
      <c r="AL41" s="2190" t="str">
        <f>IF(AL40="","",VLOOKUP(AL40,'シフト記号表（勤務時間帯） (2)'!$C$6:$K$35,9,FALSE))</f>
        <v/>
      </c>
      <c r="AM41" s="2197" t="str">
        <f>IF(AM40="","",VLOOKUP(AM40,'シフト記号表（勤務時間帯） (2)'!$C$6:$K$35,9,FALSE))</f>
        <v/>
      </c>
      <c r="AN41" s="2181" t="str">
        <f>IF(AN40="","",VLOOKUP(AN40,'シフト記号表（勤務時間帯） (2)'!$C$6:$K$35,9,FALSE))</f>
        <v/>
      </c>
      <c r="AO41" s="2190" t="str">
        <f>IF(AO40="","",VLOOKUP(AO40,'シフト記号表（勤務時間帯） (2)'!$C$6:$K$35,9,FALSE))</f>
        <v/>
      </c>
      <c r="AP41" s="2190" t="str">
        <f>IF(AP40="","",VLOOKUP(AP40,'シフト記号表（勤務時間帯） (2)'!$C$6:$K$35,9,FALSE))</f>
        <v/>
      </c>
      <c r="AQ41" s="2190" t="str">
        <f>IF(AQ40="","",VLOOKUP(AQ40,'シフト記号表（勤務時間帯） (2)'!$C$6:$K$35,9,FALSE))</f>
        <v/>
      </c>
      <c r="AR41" s="2190" t="str">
        <f>IF(AR40="","",VLOOKUP(AR40,'シフト記号表（勤務時間帯） (2)'!$C$6:$K$35,9,FALSE))</f>
        <v/>
      </c>
      <c r="AS41" s="2190" t="str">
        <f>IF(AS40="","",VLOOKUP(AS40,'シフト記号表（勤務時間帯） (2)'!$C$6:$K$35,9,FALSE))</f>
        <v/>
      </c>
      <c r="AT41" s="2197" t="str">
        <f>IF(AT40="","",VLOOKUP(AT40,'シフト記号表（勤務時間帯） (2)'!$C$6:$K$35,9,FALSE))</f>
        <v/>
      </c>
      <c r="AU41" s="2181" t="str">
        <f>IF(AU40="","",VLOOKUP(AU40,'シフト記号表（勤務時間帯） (2)'!$C$6:$K$35,9,FALSE))</f>
        <v/>
      </c>
      <c r="AV41" s="2190" t="str">
        <f>IF(AV40="","",VLOOKUP(AV40,'シフト記号表（勤務時間帯） (2)'!$C$6:$K$35,9,FALSE))</f>
        <v/>
      </c>
      <c r="AW41" s="2190" t="str">
        <f>IF(AW40="","",VLOOKUP(AW40,'シフト記号表（勤務時間帯） (2)'!$C$6:$K$35,9,FALSE))</f>
        <v/>
      </c>
      <c r="AX41" s="2243">
        <f>IF($BB$3="４週",SUM(S41:AT41),IF($BB$3="暦月",SUM(S41:AW41),""))</f>
        <v>0</v>
      </c>
      <c r="AY41" s="2255"/>
      <c r="AZ41" s="2266">
        <f>IF($BB$3="４週",AX41/4,IF($BB$3="暦月",'認知症対応型通所介護（1枚版）'!AX41/('認知症対応型通所介護（1枚版）'!$BB$8/7),""))</f>
        <v>0</v>
      </c>
      <c r="BA41" s="2274"/>
      <c r="BB41" s="1971"/>
      <c r="BC41" s="1976"/>
      <c r="BD41" s="1976"/>
      <c r="BE41" s="1976"/>
      <c r="BF41" s="1987"/>
    </row>
    <row r="42" spans="2:58" ht="20.25" customHeight="1">
      <c r="B42" s="2061"/>
      <c r="C42" s="1757"/>
      <c r="D42" s="1825"/>
      <c r="E42" s="1768"/>
      <c r="F42" s="1801">
        <f>C40</f>
        <v>0</v>
      </c>
      <c r="G42" s="2104"/>
      <c r="H42" s="2518"/>
      <c r="I42" s="2522"/>
      <c r="J42" s="2522"/>
      <c r="K42" s="2525"/>
      <c r="L42" s="2134"/>
      <c r="M42" s="2143"/>
      <c r="N42" s="2143"/>
      <c r="O42" s="2152"/>
      <c r="P42" s="2156" t="s">
        <v>965</v>
      </c>
      <c r="Q42" s="2164"/>
      <c r="R42" s="2169"/>
      <c r="S42" s="1885" t="str">
        <f>IF(S40="","",VLOOKUP(S40,'シフト記号表（勤務時間帯） (2)'!$C$6:$U$35,19,FALSE))</f>
        <v/>
      </c>
      <c r="T42" s="1897" t="str">
        <f>IF(T40="","",VLOOKUP(T40,'シフト記号表（勤務時間帯） (2)'!$C$6:$U$35,19,FALSE))</f>
        <v/>
      </c>
      <c r="U42" s="1897" t="str">
        <f>IF(U40="","",VLOOKUP(U40,'シフト記号表（勤務時間帯） (2)'!$C$6:$U$35,19,FALSE))</f>
        <v/>
      </c>
      <c r="V42" s="1897" t="str">
        <f>IF(V40="","",VLOOKUP(V40,'シフト記号表（勤務時間帯） (2)'!$C$6:$U$35,19,FALSE))</f>
        <v/>
      </c>
      <c r="W42" s="1897" t="str">
        <f>IF(W40="","",VLOOKUP(W40,'シフト記号表（勤務時間帯） (2)'!$C$6:$U$35,19,FALSE))</f>
        <v/>
      </c>
      <c r="X42" s="1897" t="str">
        <f>IF(X40="","",VLOOKUP(X40,'シフト記号表（勤務時間帯） (2)'!$C$6:$U$35,19,FALSE))</f>
        <v/>
      </c>
      <c r="Y42" s="1912" t="str">
        <f>IF(Y40="","",VLOOKUP(Y40,'シフト記号表（勤務時間帯） (2)'!$C$6:$U$35,19,FALSE))</f>
        <v/>
      </c>
      <c r="Z42" s="1885" t="str">
        <f>IF(Z40="","",VLOOKUP(Z40,'シフト記号表（勤務時間帯） (2)'!$C$6:$U$35,19,FALSE))</f>
        <v/>
      </c>
      <c r="AA42" s="1897" t="str">
        <f>IF(AA40="","",VLOOKUP(AA40,'シフト記号表（勤務時間帯） (2)'!$C$6:$U$35,19,FALSE))</f>
        <v/>
      </c>
      <c r="AB42" s="1897" t="str">
        <f>IF(AB40="","",VLOOKUP(AB40,'シフト記号表（勤務時間帯） (2)'!$C$6:$U$35,19,FALSE))</f>
        <v/>
      </c>
      <c r="AC42" s="1897" t="str">
        <f>IF(AC40="","",VLOOKUP(AC40,'シフト記号表（勤務時間帯） (2)'!$C$6:$U$35,19,FALSE))</f>
        <v/>
      </c>
      <c r="AD42" s="1897" t="str">
        <f>IF(AD40="","",VLOOKUP(AD40,'シフト記号表（勤務時間帯） (2)'!$C$6:$U$35,19,FALSE))</f>
        <v/>
      </c>
      <c r="AE42" s="1897" t="str">
        <f>IF(AE40="","",VLOOKUP(AE40,'シフト記号表（勤務時間帯） (2)'!$C$6:$U$35,19,FALSE))</f>
        <v/>
      </c>
      <c r="AF42" s="1912" t="str">
        <f>IF(AF40="","",VLOOKUP(AF40,'シフト記号表（勤務時間帯） (2)'!$C$6:$U$35,19,FALSE))</f>
        <v/>
      </c>
      <c r="AG42" s="1885" t="str">
        <f>IF(AG40="","",VLOOKUP(AG40,'シフト記号表（勤務時間帯） (2)'!$C$6:$U$35,19,FALSE))</f>
        <v/>
      </c>
      <c r="AH42" s="1897" t="str">
        <f>IF(AH40="","",VLOOKUP(AH40,'シフト記号表（勤務時間帯） (2)'!$C$6:$U$35,19,FALSE))</f>
        <v/>
      </c>
      <c r="AI42" s="1897" t="str">
        <f>IF(AI40="","",VLOOKUP(AI40,'シフト記号表（勤務時間帯） (2)'!$C$6:$U$35,19,FALSE))</f>
        <v/>
      </c>
      <c r="AJ42" s="1897" t="str">
        <f>IF(AJ40="","",VLOOKUP(AJ40,'シフト記号表（勤務時間帯） (2)'!$C$6:$U$35,19,FALSE))</f>
        <v/>
      </c>
      <c r="AK42" s="1897" t="str">
        <f>IF(AK40="","",VLOOKUP(AK40,'シフト記号表（勤務時間帯） (2)'!$C$6:$U$35,19,FALSE))</f>
        <v/>
      </c>
      <c r="AL42" s="1897" t="str">
        <f>IF(AL40="","",VLOOKUP(AL40,'シフト記号表（勤務時間帯） (2)'!$C$6:$U$35,19,FALSE))</f>
        <v/>
      </c>
      <c r="AM42" s="1912" t="str">
        <f>IF(AM40="","",VLOOKUP(AM40,'シフト記号表（勤務時間帯） (2)'!$C$6:$U$35,19,FALSE))</f>
        <v/>
      </c>
      <c r="AN42" s="1885" t="str">
        <f>IF(AN40="","",VLOOKUP(AN40,'シフト記号表（勤務時間帯） (2)'!$C$6:$U$35,19,FALSE))</f>
        <v/>
      </c>
      <c r="AO42" s="1897" t="str">
        <f>IF(AO40="","",VLOOKUP(AO40,'シフト記号表（勤務時間帯） (2)'!$C$6:$U$35,19,FALSE))</f>
        <v/>
      </c>
      <c r="AP42" s="1897" t="str">
        <f>IF(AP40="","",VLOOKUP(AP40,'シフト記号表（勤務時間帯） (2)'!$C$6:$U$35,19,FALSE))</f>
        <v/>
      </c>
      <c r="AQ42" s="1897" t="str">
        <f>IF(AQ40="","",VLOOKUP(AQ40,'シフト記号表（勤務時間帯） (2)'!$C$6:$U$35,19,FALSE))</f>
        <v/>
      </c>
      <c r="AR42" s="1897" t="str">
        <f>IF(AR40="","",VLOOKUP(AR40,'シフト記号表（勤務時間帯） (2)'!$C$6:$U$35,19,FALSE))</f>
        <v/>
      </c>
      <c r="AS42" s="1897" t="str">
        <f>IF(AS40="","",VLOOKUP(AS40,'シフト記号表（勤務時間帯） (2)'!$C$6:$U$35,19,FALSE))</f>
        <v/>
      </c>
      <c r="AT42" s="1912" t="str">
        <f>IF(AT40="","",VLOOKUP(AT40,'シフト記号表（勤務時間帯） (2)'!$C$6:$U$35,19,FALSE))</f>
        <v/>
      </c>
      <c r="AU42" s="1885" t="str">
        <f>IF(AU40="","",VLOOKUP(AU40,'シフト記号表（勤務時間帯） (2)'!$C$6:$U$35,19,FALSE))</f>
        <v/>
      </c>
      <c r="AV42" s="1897" t="str">
        <f>IF(AV40="","",VLOOKUP(AV40,'シフト記号表（勤務時間帯） (2)'!$C$6:$U$35,19,FALSE))</f>
        <v/>
      </c>
      <c r="AW42" s="1897" t="str">
        <f>IF(AW40="","",VLOOKUP(AW40,'シフト記号表（勤務時間帯） (2)'!$C$6:$U$35,19,FALSE))</f>
        <v/>
      </c>
      <c r="AX42" s="2244">
        <f>IF($BB$3="４週",SUM(S42:AT42),IF($BB$3="暦月",SUM(S42:AW42),""))</f>
        <v>0</v>
      </c>
      <c r="AY42" s="2256"/>
      <c r="AZ42" s="2267">
        <f>IF($BB$3="４週",AX42/4,IF($BB$3="暦月",'認知症対応型通所介護（1枚版）'!AX42/('認知症対応型通所介護（1枚版）'!$BB$8/7),""))</f>
        <v>0</v>
      </c>
      <c r="BA42" s="2275"/>
      <c r="BB42" s="1973"/>
      <c r="BC42" s="1978"/>
      <c r="BD42" s="1978"/>
      <c r="BE42" s="1978"/>
      <c r="BF42" s="1989"/>
    </row>
    <row r="43" spans="2:58" ht="20.25" customHeight="1">
      <c r="B43" s="2061">
        <f>B40+1</f>
        <v>8</v>
      </c>
      <c r="C43" s="1756"/>
      <c r="D43" s="1824"/>
      <c r="E43" s="1767"/>
      <c r="F43" s="2095"/>
      <c r="G43" s="2095"/>
      <c r="H43" s="2519"/>
      <c r="I43" s="2522"/>
      <c r="J43" s="2522"/>
      <c r="K43" s="2525"/>
      <c r="L43" s="2133"/>
      <c r="M43" s="2142"/>
      <c r="N43" s="2142"/>
      <c r="O43" s="2151"/>
      <c r="P43" s="2157" t="s">
        <v>964</v>
      </c>
      <c r="Q43" s="2165"/>
      <c r="R43" s="2170"/>
      <c r="S43" s="1886"/>
      <c r="T43" s="1898"/>
      <c r="U43" s="1898"/>
      <c r="V43" s="1898"/>
      <c r="W43" s="1898"/>
      <c r="X43" s="1898"/>
      <c r="Y43" s="1913"/>
      <c r="Z43" s="1886"/>
      <c r="AA43" s="1898"/>
      <c r="AB43" s="1898"/>
      <c r="AC43" s="1898"/>
      <c r="AD43" s="1898"/>
      <c r="AE43" s="1898"/>
      <c r="AF43" s="1913"/>
      <c r="AG43" s="1886"/>
      <c r="AH43" s="1898"/>
      <c r="AI43" s="1898"/>
      <c r="AJ43" s="1898"/>
      <c r="AK43" s="1898"/>
      <c r="AL43" s="1898"/>
      <c r="AM43" s="1913"/>
      <c r="AN43" s="1886"/>
      <c r="AO43" s="1898"/>
      <c r="AP43" s="1898"/>
      <c r="AQ43" s="1898"/>
      <c r="AR43" s="1898"/>
      <c r="AS43" s="1898"/>
      <c r="AT43" s="1913"/>
      <c r="AU43" s="1886"/>
      <c r="AV43" s="1898"/>
      <c r="AW43" s="1898"/>
      <c r="AX43" s="2245"/>
      <c r="AY43" s="2257"/>
      <c r="AZ43" s="2268"/>
      <c r="BA43" s="2276"/>
      <c r="BB43" s="1972"/>
      <c r="BC43" s="1977"/>
      <c r="BD43" s="1977"/>
      <c r="BE43" s="1977"/>
      <c r="BF43" s="1988"/>
    </row>
    <row r="44" spans="2:58" ht="20.25" customHeight="1">
      <c r="B44" s="2061"/>
      <c r="C44" s="1755"/>
      <c r="D44" s="1823"/>
      <c r="E44" s="1766"/>
      <c r="F44" s="1801"/>
      <c r="G44" s="2103"/>
      <c r="H44" s="2518"/>
      <c r="I44" s="2522"/>
      <c r="J44" s="2522"/>
      <c r="K44" s="2525"/>
      <c r="L44" s="2132"/>
      <c r="M44" s="2141"/>
      <c r="N44" s="2141"/>
      <c r="O44" s="2150"/>
      <c r="P44" s="2155" t="s">
        <v>546</v>
      </c>
      <c r="Q44" s="2163"/>
      <c r="R44" s="2168"/>
      <c r="S44" s="2181" t="str">
        <f>IF(S43="","",VLOOKUP(S43,'シフト記号表（勤務時間帯） (2)'!$C$6:$K$35,9,FALSE))</f>
        <v/>
      </c>
      <c r="T44" s="2190" t="str">
        <f>IF(T43="","",VLOOKUP(T43,'シフト記号表（勤務時間帯） (2)'!$C$6:$K$35,9,FALSE))</f>
        <v/>
      </c>
      <c r="U44" s="2190" t="str">
        <f>IF(U43="","",VLOOKUP(U43,'シフト記号表（勤務時間帯） (2)'!$C$6:$K$35,9,FALSE))</f>
        <v/>
      </c>
      <c r="V44" s="2190" t="str">
        <f>IF(V43="","",VLOOKUP(V43,'シフト記号表（勤務時間帯） (2)'!$C$6:$K$35,9,FALSE))</f>
        <v/>
      </c>
      <c r="W44" s="2190" t="str">
        <f>IF(W43="","",VLOOKUP(W43,'シフト記号表（勤務時間帯） (2)'!$C$6:$K$35,9,FALSE))</f>
        <v/>
      </c>
      <c r="X44" s="2190" t="str">
        <f>IF(X43="","",VLOOKUP(X43,'シフト記号表（勤務時間帯） (2)'!$C$6:$K$35,9,FALSE))</f>
        <v/>
      </c>
      <c r="Y44" s="2197" t="str">
        <f>IF(Y43="","",VLOOKUP(Y43,'シフト記号表（勤務時間帯） (2)'!$C$6:$K$35,9,FALSE))</f>
        <v/>
      </c>
      <c r="Z44" s="2181" t="str">
        <f>IF(Z43="","",VLOOKUP(Z43,'シフト記号表（勤務時間帯） (2)'!$C$6:$K$35,9,FALSE))</f>
        <v/>
      </c>
      <c r="AA44" s="2190" t="str">
        <f>IF(AA43="","",VLOOKUP(AA43,'シフト記号表（勤務時間帯） (2)'!$C$6:$K$35,9,FALSE))</f>
        <v/>
      </c>
      <c r="AB44" s="2190" t="str">
        <f>IF(AB43="","",VLOOKUP(AB43,'シフト記号表（勤務時間帯） (2)'!$C$6:$K$35,9,FALSE))</f>
        <v/>
      </c>
      <c r="AC44" s="2190" t="str">
        <f>IF(AC43="","",VLOOKUP(AC43,'シフト記号表（勤務時間帯） (2)'!$C$6:$K$35,9,FALSE))</f>
        <v/>
      </c>
      <c r="AD44" s="2190" t="str">
        <f>IF(AD43="","",VLOOKUP(AD43,'シフト記号表（勤務時間帯） (2)'!$C$6:$K$35,9,FALSE))</f>
        <v/>
      </c>
      <c r="AE44" s="2190" t="str">
        <f>IF(AE43="","",VLOOKUP(AE43,'シフト記号表（勤務時間帯） (2)'!$C$6:$K$35,9,FALSE))</f>
        <v/>
      </c>
      <c r="AF44" s="2197" t="str">
        <f>IF(AF43="","",VLOOKUP(AF43,'シフト記号表（勤務時間帯） (2)'!$C$6:$K$35,9,FALSE))</f>
        <v/>
      </c>
      <c r="AG44" s="2181" t="str">
        <f>IF(AG43="","",VLOOKUP(AG43,'シフト記号表（勤務時間帯） (2)'!$C$6:$K$35,9,FALSE))</f>
        <v/>
      </c>
      <c r="AH44" s="2190" t="str">
        <f>IF(AH43="","",VLOOKUP(AH43,'シフト記号表（勤務時間帯） (2)'!$C$6:$K$35,9,FALSE))</f>
        <v/>
      </c>
      <c r="AI44" s="2190" t="str">
        <f>IF(AI43="","",VLOOKUP(AI43,'シフト記号表（勤務時間帯） (2)'!$C$6:$K$35,9,FALSE))</f>
        <v/>
      </c>
      <c r="AJ44" s="2190" t="str">
        <f>IF(AJ43="","",VLOOKUP(AJ43,'シフト記号表（勤務時間帯） (2)'!$C$6:$K$35,9,FALSE))</f>
        <v/>
      </c>
      <c r="AK44" s="2190" t="str">
        <f>IF(AK43="","",VLOOKUP(AK43,'シフト記号表（勤務時間帯） (2)'!$C$6:$K$35,9,FALSE))</f>
        <v/>
      </c>
      <c r="AL44" s="2190" t="str">
        <f>IF(AL43="","",VLOOKUP(AL43,'シフト記号表（勤務時間帯） (2)'!$C$6:$K$35,9,FALSE))</f>
        <v/>
      </c>
      <c r="AM44" s="2197" t="str">
        <f>IF(AM43="","",VLOOKUP(AM43,'シフト記号表（勤務時間帯） (2)'!$C$6:$K$35,9,FALSE))</f>
        <v/>
      </c>
      <c r="AN44" s="2181" t="str">
        <f>IF(AN43="","",VLOOKUP(AN43,'シフト記号表（勤務時間帯） (2)'!$C$6:$K$35,9,FALSE))</f>
        <v/>
      </c>
      <c r="AO44" s="2190" t="str">
        <f>IF(AO43="","",VLOOKUP(AO43,'シフト記号表（勤務時間帯） (2)'!$C$6:$K$35,9,FALSE))</f>
        <v/>
      </c>
      <c r="AP44" s="2190" t="str">
        <f>IF(AP43="","",VLOOKUP(AP43,'シフト記号表（勤務時間帯） (2)'!$C$6:$K$35,9,FALSE))</f>
        <v/>
      </c>
      <c r="AQ44" s="2190" t="str">
        <f>IF(AQ43="","",VLOOKUP(AQ43,'シフト記号表（勤務時間帯） (2)'!$C$6:$K$35,9,FALSE))</f>
        <v/>
      </c>
      <c r="AR44" s="2190" t="str">
        <f>IF(AR43="","",VLOOKUP(AR43,'シフト記号表（勤務時間帯） (2)'!$C$6:$K$35,9,FALSE))</f>
        <v/>
      </c>
      <c r="AS44" s="2190" t="str">
        <f>IF(AS43="","",VLOOKUP(AS43,'シフト記号表（勤務時間帯） (2)'!$C$6:$K$35,9,FALSE))</f>
        <v/>
      </c>
      <c r="AT44" s="2197" t="str">
        <f>IF(AT43="","",VLOOKUP(AT43,'シフト記号表（勤務時間帯） (2)'!$C$6:$K$35,9,FALSE))</f>
        <v/>
      </c>
      <c r="AU44" s="2181" t="str">
        <f>IF(AU43="","",VLOOKUP(AU43,'シフト記号表（勤務時間帯） (2)'!$C$6:$K$35,9,FALSE))</f>
        <v/>
      </c>
      <c r="AV44" s="2190" t="str">
        <f>IF(AV43="","",VLOOKUP(AV43,'シフト記号表（勤務時間帯） (2)'!$C$6:$K$35,9,FALSE))</f>
        <v/>
      </c>
      <c r="AW44" s="2190" t="str">
        <f>IF(AW43="","",VLOOKUP(AW43,'シフト記号表（勤務時間帯） (2)'!$C$6:$K$35,9,FALSE))</f>
        <v/>
      </c>
      <c r="AX44" s="2243">
        <f>IF($BB$3="４週",SUM(S44:AT44),IF($BB$3="暦月",SUM(S44:AW44),""))</f>
        <v>0</v>
      </c>
      <c r="AY44" s="2255"/>
      <c r="AZ44" s="2266">
        <f>IF($BB$3="４週",AX44/4,IF($BB$3="暦月",'認知症対応型通所介護（1枚版）'!AX44/('認知症対応型通所介護（1枚版）'!$BB$8/7),""))</f>
        <v>0</v>
      </c>
      <c r="BA44" s="2274"/>
      <c r="BB44" s="1971"/>
      <c r="BC44" s="1976"/>
      <c r="BD44" s="1976"/>
      <c r="BE44" s="1976"/>
      <c r="BF44" s="1987"/>
    </row>
    <row r="45" spans="2:58" ht="20.25" customHeight="1">
      <c r="B45" s="2061"/>
      <c r="C45" s="1757"/>
      <c r="D45" s="1825"/>
      <c r="E45" s="1768"/>
      <c r="F45" s="1801">
        <f>C43</f>
        <v>0</v>
      </c>
      <c r="G45" s="2104"/>
      <c r="H45" s="2518"/>
      <c r="I45" s="2522"/>
      <c r="J45" s="2522"/>
      <c r="K45" s="2525"/>
      <c r="L45" s="2134"/>
      <c r="M45" s="2143"/>
      <c r="N45" s="2143"/>
      <c r="O45" s="2152"/>
      <c r="P45" s="2156" t="s">
        <v>965</v>
      </c>
      <c r="Q45" s="2164"/>
      <c r="R45" s="2169"/>
      <c r="S45" s="1885" t="str">
        <f>IF(S43="","",VLOOKUP(S43,'シフト記号表（勤務時間帯） (2)'!$C$6:$U$35,19,FALSE))</f>
        <v/>
      </c>
      <c r="T45" s="1897" t="str">
        <f>IF(T43="","",VLOOKUP(T43,'シフト記号表（勤務時間帯） (2)'!$C$6:$U$35,19,FALSE))</f>
        <v/>
      </c>
      <c r="U45" s="1897" t="str">
        <f>IF(U43="","",VLOOKUP(U43,'シフト記号表（勤務時間帯） (2)'!$C$6:$U$35,19,FALSE))</f>
        <v/>
      </c>
      <c r="V45" s="1897" t="str">
        <f>IF(V43="","",VLOOKUP(V43,'シフト記号表（勤務時間帯） (2)'!$C$6:$U$35,19,FALSE))</f>
        <v/>
      </c>
      <c r="W45" s="1897" t="str">
        <f>IF(W43="","",VLOOKUP(W43,'シフト記号表（勤務時間帯） (2)'!$C$6:$U$35,19,FALSE))</f>
        <v/>
      </c>
      <c r="X45" s="1897" t="str">
        <f>IF(X43="","",VLOOKUP(X43,'シフト記号表（勤務時間帯） (2)'!$C$6:$U$35,19,FALSE))</f>
        <v/>
      </c>
      <c r="Y45" s="1912" t="str">
        <f>IF(Y43="","",VLOOKUP(Y43,'シフト記号表（勤務時間帯） (2)'!$C$6:$U$35,19,FALSE))</f>
        <v/>
      </c>
      <c r="Z45" s="1885" t="str">
        <f>IF(Z43="","",VLOOKUP(Z43,'シフト記号表（勤務時間帯） (2)'!$C$6:$U$35,19,FALSE))</f>
        <v/>
      </c>
      <c r="AA45" s="1897" t="str">
        <f>IF(AA43="","",VLOOKUP(AA43,'シフト記号表（勤務時間帯） (2)'!$C$6:$U$35,19,FALSE))</f>
        <v/>
      </c>
      <c r="AB45" s="1897" t="str">
        <f>IF(AB43="","",VLOOKUP(AB43,'シフト記号表（勤務時間帯） (2)'!$C$6:$U$35,19,FALSE))</f>
        <v/>
      </c>
      <c r="AC45" s="1897" t="str">
        <f>IF(AC43="","",VLOOKUP(AC43,'シフト記号表（勤務時間帯） (2)'!$C$6:$U$35,19,FALSE))</f>
        <v/>
      </c>
      <c r="AD45" s="1897" t="str">
        <f>IF(AD43="","",VLOOKUP(AD43,'シフト記号表（勤務時間帯） (2)'!$C$6:$U$35,19,FALSE))</f>
        <v/>
      </c>
      <c r="AE45" s="1897" t="str">
        <f>IF(AE43="","",VLOOKUP(AE43,'シフト記号表（勤務時間帯） (2)'!$C$6:$U$35,19,FALSE))</f>
        <v/>
      </c>
      <c r="AF45" s="1912" t="str">
        <f>IF(AF43="","",VLOOKUP(AF43,'シフト記号表（勤務時間帯） (2)'!$C$6:$U$35,19,FALSE))</f>
        <v/>
      </c>
      <c r="AG45" s="1885" t="str">
        <f>IF(AG43="","",VLOOKUP(AG43,'シフト記号表（勤務時間帯） (2)'!$C$6:$U$35,19,FALSE))</f>
        <v/>
      </c>
      <c r="AH45" s="1897" t="str">
        <f>IF(AH43="","",VLOOKUP(AH43,'シフト記号表（勤務時間帯） (2)'!$C$6:$U$35,19,FALSE))</f>
        <v/>
      </c>
      <c r="AI45" s="1897" t="str">
        <f>IF(AI43="","",VLOOKUP(AI43,'シフト記号表（勤務時間帯） (2)'!$C$6:$U$35,19,FALSE))</f>
        <v/>
      </c>
      <c r="AJ45" s="1897" t="str">
        <f>IF(AJ43="","",VLOOKUP(AJ43,'シフト記号表（勤務時間帯） (2)'!$C$6:$U$35,19,FALSE))</f>
        <v/>
      </c>
      <c r="AK45" s="1897" t="str">
        <f>IF(AK43="","",VLOOKUP(AK43,'シフト記号表（勤務時間帯） (2)'!$C$6:$U$35,19,FALSE))</f>
        <v/>
      </c>
      <c r="AL45" s="1897" t="str">
        <f>IF(AL43="","",VLOOKUP(AL43,'シフト記号表（勤務時間帯） (2)'!$C$6:$U$35,19,FALSE))</f>
        <v/>
      </c>
      <c r="AM45" s="1912" t="str">
        <f>IF(AM43="","",VLOOKUP(AM43,'シフト記号表（勤務時間帯） (2)'!$C$6:$U$35,19,FALSE))</f>
        <v/>
      </c>
      <c r="AN45" s="1885" t="str">
        <f>IF(AN43="","",VLOOKUP(AN43,'シフト記号表（勤務時間帯） (2)'!$C$6:$U$35,19,FALSE))</f>
        <v/>
      </c>
      <c r="AO45" s="1897" t="str">
        <f>IF(AO43="","",VLOOKUP(AO43,'シフト記号表（勤務時間帯） (2)'!$C$6:$U$35,19,FALSE))</f>
        <v/>
      </c>
      <c r="AP45" s="1897" t="str">
        <f>IF(AP43="","",VLOOKUP(AP43,'シフト記号表（勤務時間帯） (2)'!$C$6:$U$35,19,FALSE))</f>
        <v/>
      </c>
      <c r="AQ45" s="1897" t="str">
        <f>IF(AQ43="","",VLOOKUP(AQ43,'シフト記号表（勤務時間帯） (2)'!$C$6:$U$35,19,FALSE))</f>
        <v/>
      </c>
      <c r="AR45" s="1897" t="str">
        <f>IF(AR43="","",VLOOKUP(AR43,'シフト記号表（勤務時間帯） (2)'!$C$6:$U$35,19,FALSE))</f>
        <v/>
      </c>
      <c r="AS45" s="1897" t="str">
        <f>IF(AS43="","",VLOOKUP(AS43,'シフト記号表（勤務時間帯） (2)'!$C$6:$U$35,19,FALSE))</f>
        <v/>
      </c>
      <c r="AT45" s="1912" t="str">
        <f>IF(AT43="","",VLOOKUP(AT43,'シフト記号表（勤務時間帯） (2)'!$C$6:$U$35,19,FALSE))</f>
        <v/>
      </c>
      <c r="AU45" s="1885" t="str">
        <f>IF(AU43="","",VLOOKUP(AU43,'シフト記号表（勤務時間帯） (2)'!$C$6:$U$35,19,FALSE))</f>
        <v/>
      </c>
      <c r="AV45" s="1897" t="str">
        <f>IF(AV43="","",VLOOKUP(AV43,'シフト記号表（勤務時間帯） (2)'!$C$6:$U$35,19,FALSE))</f>
        <v/>
      </c>
      <c r="AW45" s="1897" t="str">
        <f>IF(AW43="","",VLOOKUP(AW43,'シフト記号表（勤務時間帯） (2)'!$C$6:$U$35,19,FALSE))</f>
        <v/>
      </c>
      <c r="AX45" s="2244">
        <f>IF($BB$3="４週",SUM(S45:AT45),IF($BB$3="暦月",SUM(S45:AW45),""))</f>
        <v>0</v>
      </c>
      <c r="AY45" s="2256"/>
      <c r="AZ45" s="2267">
        <f>IF($BB$3="４週",AX45/4,IF($BB$3="暦月",'認知症対応型通所介護（1枚版）'!AX45/('認知症対応型通所介護（1枚版）'!$BB$8/7),""))</f>
        <v>0</v>
      </c>
      <c r="BA45" s="2275"/>
      <c r="BB45" s="1973"/>
      <c r="BC45" s="1978"/>
      <c r="BD45" s="1978"/>
      <c r="BE45" s="1978"/>
      <c r="BF45" s="1989"/>
    </row>
    <row r="46" spans="2:58" ht="20.25" customHeight="1">
      <c r="B46" s="2061">
        <f>B43+1</f>
        <v>9</v>
      </c>
      <c r="C46" s="1756"/>
      <c r="D46" s="1824"/>
      <c r="E46" s="1767"/>
      <c r="F46" s="2095"/>
      <c r="G46" s="2095"/>
      <c r="H46" s="2519"/>
      <c r="I46" s="2522"/>
      <c r="J46" s="2522"/>
      <c r="K46" s="2525"/>
      <c r="L46" s="2133"/>
      <c r="M46" s="2142"/>
      <c r="N46" s="2142"/>
      <c r="O46" s="2151"/>
      <c r="P46" s="2157" t="s">
        <v>964</v>
      </c>
      <c r="Q46" s="2165"/>
      <c r="R46" s="2170"/>
      <c r="S46" s="1886"/>
      <c r="T46" s="1898"/>
      <c r="U46" s="1898"/>
      <c r="V46" s="1898"/>
      <c r="W46" s="1898"/>
      <c r="X46" s="1898"/>
      <c r="Y46" s="1913"/>
      <c r="Z46" s="1886"/>
      <c r="AA46" s="1898"/>
      <c r="AB46" s="1898"/>
      <c r="AC46" s="1898"/>
      <c r="AD46" s="1898"/>
      <c r="AE46" s="1898"/>
      <c r="AF46" s="1913"/>
      <c r="AG46" s="1886"/>
      <c r="AH46" s="1898"/>
      <c r="AI46" s="1898"/>
      <c r="AJ46" s="1898"/>
      <c r="AK46" s="1898"/>
      <c r="AL46" s="1898"/>
      <c r="AM46" s="1913"/>
      <c r="AN46" s="1886"/>
      <c r="AO46" s="1898"/>
      <c r="AP46" s="1898"/>
      <c r="AQ46" s="1898"/>
      <c r="AR46" s="1898"/>
      <c r="AS46" s="1898"/>
      <c r="AT46" s="1913"/>
      <c r="AU46" s="1886"/>
      <c r="AV46" s="1898"/>
      <c r="AW46" s="1898"/>
      <c r="AX46" s="2245"/>
      <c r="AY46" s="2257"/>
      <c r="AZ46" s="2268"/>
      <c r="BA46" s="2276"/>
      <c r="BB46" s="1972"/>
      <c r="BC46" s="1977"/>
      <c r="BD46" s="1977"/>
      <c r="BE46" s="1977"/>
      <c r="BF46" s="1988"/>
    </row>
    <row r="47" spans="2:58" ht="20.25" customHeight="1">
      <c r="B47" s="2061"/>
      <c r="C47" s="1755"/>
      <c r="D47" s="1823"/>
      <c r="E47" s="1766"/>
      <c r="F47" s="1801"/>
      <c r="G47" s="2103"/>
      <c r="H47" s="2518"/>
      <c r="I47" s="2522"/>
      <c r="J47" s="2522"/>
      <c r="K47" s="2525"/>
      <c r="L47" s="2132"/>
      <c r="M47" s="2141"/>
      <c r="N47" s="2141"/>
      <c r="O47" s="2150"/>
      <c r="P47" s="2155" t="s">
        <v>546</v>
      </c>
      <c r="Q47" s="2163"/>
      <c r="R47" s="2168"/>
      <c r="S47" s="2181" t="str">
        <f>IF(S46="","",VLOOKUP(S46,'シフト記号表（勤務時間帯） (2)'!$C$6:$K$35,9,FALSE))</f>
        <v/>
      </c>
      <c r="T47" s="2190" t="str">
        <f>IF(T46="","",VLOOKUP(T46,'シフト記号表（勤務時間帯） (2)'!$C$6:$K$35,9,FALSE))</f>
        <v/>
      </c>
      <c r="U47" s="2190" t="str">
        <f>IF(U46="","",VLOOKUP(U46,'シフト記号表（勤務時間帯） (2)'!$C$6:$K$35,9,FALSE))</f>
        <v/>
      </c>
      <c r="V47" s="2190" t="str">
        <f>IF(V46="","",VLOOKUP(V46,'シフト記号表（勤務時間帯） (2)'!$C$6:$K$35,9,FALSE))</f>
        <v/>
      </c>
      <c r="W47" s="2190" t="str">
        <f>IF(W46="","",VLOOKUP(W46,'シフト記号表（勤務時間帯） (2)'!$C$6:$K$35,9,FALSE))</f>
        <v/>
      </c>
      <c r="X47" s="2190" t="str">
        <f>IF(X46="","",VLOOKUP(X46,'シフト記号表（勤務時間帯） (2)'!$C$6:$K$35,9,FALSE))</f>
        <v/>
      </c>
      <c r="Y47" s="2197" t="str">
        <f>IF(Y46="","",VLOOKUP(Y46,'シフト記号表（勤務時間帯） (2)'!$C$6:$K$35,9,FALSE))</f>
        <v/>
      </c>
      <c r="Z47" s="2181" t="str">
        <f>IF(Z46="","",VLOOKUP(Z46,'シフト記号表（勤務時間帯） (2)'!$C$6:$K$35,9,FALSE))</f>
        <v/>
      </c>
      <c r="AA47" s="2190" t="str">
        <f>IF(AA46="","",VLOOKUP(AA46,'シフト記号表（勤務時間帯） (2)'!$C$6:$K$35,9,FALSE))</f>
        <v/>
      </c>
      <c r="AB47" s="2190" t="str">
        <f>IF(AB46="","",VLOOKUP(AB46,'シフト記号表（勤務時間帯） (2)'!$C$6:$K$35,9,FALSE))</f>
        <v/>
      </c>
      <c r="AC47" s="2190" t="str">
        <f>IF(AC46="","",VLOOKUP(AC46,'シフト記号表（勤務時間帯） (2)'!$C$6:$K$35,9,FALSE))</f>
        <v/>
      </c>
      <c r="AD47" s="2190" t="str">
        <f>IF(AD46="","",VLOOKUP(AD46,'シフト記号表（勤務時間帯） (2)'!$C$6:$K$35,9,FALSE))</f>
        <v/>
      </c>
      <c r="AE47" s="2190" t="str">
        <f>IF(AE46="","",VLOOKUP(AE46,'シフト記号表（勤務時間帯） (2)'!$C$6:$K$35,9,FALSE))</f>
        <v/>
      </c>
      <c r="AF47" s="2197" t="str">
        <f>IF(AF46="","",VLOOKUP(AF46,'シフト記号表（勤務時間帯） (2)'!$C$6:$K$35,9,FALSE))</f>
        <v/>
      </c>
      <c r="AG47" s="2181" t="str">
        <f>IF(AG46="","",VLOOKUP(AG46,'シフト記号表（勤務時間帯） (2)'!$C$6:$K$35,9,FALSE))</f>
        <v/>
      </c>
      <c r="AH47" s="2190" t="str">
        <f>IF(AH46="","",VLOOKUP(AH46,'シフト記号表（勤務時間帯） (2)'!$C$6:$K$35,9,FALSE))</f>
        <v/>
      </c>
      <c r="AI47" s="2190" t="str">
        <f>IF(AI46="","",VLOOKUP(AI46,'シフト記号表（勤務時間帯） (2)'!$C$6:$K$35,9,FALSE))</f>
        <v/>
      </c>
      <c r="AJ47" s="2190" t="str">
        <f>IF(AJ46="","",VLOOKUP(AJ46,'シフト記号表（勤務時間帯） (2)'!$C$6:$K$35,9,FALSE))</f>
        <v/>
      </c>
      <c r="AK47" s="2190" t="str">
        <f>IF(AK46="","",VLOOKUP(AK46,'シフト記号表（勤務時間帯） (2)'!$C$6:$K$35,9,FALSE))</f>
        <v/>
      </c>
      <c r="AL47" s="2190" t="str">
        <f>IF(AL46="","",VLOOKUP(AL46,'シフト記号表（勤務時間帯） (2)'!$C$6:$K$35,9,FALSE))</f>
        <v/>
      </c>
      <c r="AM47" s="2197" t="str">
        <f>IF(AM46="","",VLOOKUP(AM46,'シフト記号表（勤務時間帯） (2)'!$C$6:$K$35,9,FALSE))</f>
        <v/>
      </c>
      <c r="AN47" s="2181" t="str">
        <f>IF(AN46="","",VLOOKUP(AN46,'シフト記号表（勤務時間帯） (2)'!$C$6:$K$35,9,FALSE))</f>
        <v/>
      </c>
      <c r="AO47" s="2190" t="str">
        <f>IF(AO46="","",VLOOKUP(AO46,'シフト記号表（勤務時間帯） (2)'!$C$6:$K$35,9,FALSE))</f>
        <v/>
      </c>
      <c r="AP47" s="2190" t="str">
        <f>IF(AP46="","",VLOOKUP(AP46,'シフト記号表（勤務時間帯） (2)'!$C$6:$K$35,9,FALSE))</f>
        <v/>
      </c>
      <c r="AQ47" s="2190" t="str">
        <f>IF(AQ46="","",VLOOKUP(AQ46,'シフト記号表（勤務時間帯） (2)'!$C$6:$K$35,9,FALSE))</f>
        <v/>
      </c>
      <c r="AR47" s="2190" t="str">
        <f>IF(AR46="","",VLOOKUP(AR46,'シフト記号表（勤務時間帯） (2)'!$C$6:$K$35,9,FALSE))</f>
        <v/>
      </c>
      <c r="AS47" s="2190" t="str">
        <f>IF(AS46="","",VLOOKUP(AS46,'シフト記号表（勤務時間帯） (2)'!$C$6:$K$35,9,FALSE))</f>
        <v/>
      </c>
      <c r="AT47" s="2197" t="str">
        <f>IF(AT46="","",VLOOKUP(AT46,'シフト記号表（勤務時間帯） (2)'!$C$6:$K$35,9,FALSE))</f>
        <v/>
      </c>
      <c r="AU47" s="2181" t="str">
        <f>IF(AU46="","",VLOOKUP(AU46,'シフト記号表（勤務時間帯） (2)'!$C$6:$K$35,9,FALSE))</f>
        <v/>
      </c>
      <c r="AV47" s="2190" t="str">
        <f>IF(AV46="","",VLOOKUP(AV46,'シフト記号表（勤務時間帯） (2)'!$C$6:$K$35,9,FALSE))</f>
        <v/>
      </c>
      <c r="AW47" s="2190" t="str">
        <f>IF(AW46="","",VLOOKUP(AW46,'シフト記号表（勤務時間帯） (2)'!$C$6:$K$35,9,FALSE))</f>
        <v/>
      </c>
      <c r="AX47" s="2243">
        <f>IF($BB$3="４週",SUM(S47:AT47),IF($BB$3="暦月",SUM(S47:AW47),""))</f>
        <v>0</v>
      </c>
      <c r="AY47" s="2255"/>
      <c r="AZ47" s="2266">
        <f>IF($BB$3="４週",AX47/4,IF($BB$3="暦月",'認知症対応型通所介護（1枚版）'!AX47/('認知症対応型通所介護（1枚版）'!$BB$8/7),""))</f>
        <v>0</v>
      </c>
      <c r="BA47" s="2274"/>
      <c r="BB47" s="1971"/>
      <c r="BC47" s="1976"/>
      <c r="BD47" s="1976"/>
      <c r="BE47" s="1976"/>
      <c r="BF47" s="1987"/>
    </row>
    <row r="48" spans="2:58" ht="20.25" customHeight="1">
      <c r="B48" s="2061"/>
      <c r="C48" s="1757"/>
      <c r="D48" s="1825"/>
      <c r="E48" s="1768"/>
      <c r="F48" s="1801">
        <f>C46</f>
        <v>0</v>
      </c>
      <c r="G48" s="2104"/>
      <c r="H48" s="2518"/>
      <c r="I48" s="2522"/>
      <c r="J48" s="2522"/>
      <c r="K48" s="2525"/>
      <c r="L48" s="2134"/>
      <c r="M48" s="2143"/>
      <c r="N48" s="2143"/>
      <c r="O48" s="2152"/>
      <c r="P48" s="2156" t="s">
        <v>965</v>
      </c>
      <c r="Q48" s="2164"/>
      <c r="R48" s="2169"/>
      <c r="S48" s="1885" t="str">
        <f>IF(S46="","",VLOOKUP(S46,'シフト記号表（勤務時間帯） (2)'!$C$6:$U$35,19,FALSE))</f>
        <v/>
      </c>
      <c r="T48" s="1897" t="str">
        <f>IF(T46="","",VLOOKUP(T46,'シフト記号表（勤務時間帯） (2)'!$C$6:$U$35,19,FALSE))</f>
        <v/>
      </c>
      <c r="U48" s="1897" t="str">
        <f>IF(U46="","",VLOOKUP(U46,'シフト記号表（勤務時間帯） (2)'!$C$6:$U$35,19,FALSE))</f>
        <v/>
      </c>
      <c r="V48" s="1897" t="str">
        <f>IF(V46="","",VLOOKUP(V46,'シフト記号表（勤務時間帯） (2)'!$C$6:$U$35,19,FALSE))</f>
        <v/>
      </c>
      <c r="W48" s="1897" t="str">
        <f>IF(W46="","",VLOOKUP(W46,'シフト記号表（勤務時間帯） (2)'!$C$6:$U$35,19,FALSE))</f>
        <v/>
      </c>
      <c r="X48" s="1897" t="str">
        <f>IF(X46="","",VLOOKUP(X46,'シフト記号表（勤務時間帯） (2)'!$C$6:$U$35,19,FALSE))</f>
        <v/>
      </c>
      <c r="Y48" s="1912" t="str">
        <f>IF(Y46="","",VLOOKUP(Y46,'シフト記号表（勤務時間帯） (2)'!$C$6:$U$35,19,FALSE))</f>
        <v/>
      </c>
      <c r="Z48" s="1885" t="str">
        <f>IF(Z46="","",VLOOKUP(Z46,'シフト記号表（勤務時間帯） (2)'!$C$6:$U$35,19,FALSE))</f>
        <v/>
      </c>
      <c r="AA48" s="1897" t="str">
        <f>IF(AA46="","",VLOOKUP(AA46,'シフト記号表（勤務時間帯） (2)'!$C$6:$U$35,19,FALSE))</f>
        <v/>
      </c>
      <c r="AB48" s="1897" t="str">
        <f>IF(AB46="","",VLOOKUP(AB46,'シフト記号表（勤務時間帯） (2)'!$C$6:$U$35,19,FALSE))</f>
        <v/>
      </c>
      <c r="AC48" s="1897" t="str">
        <f>IF(AC46="","",VLOOKUP(AC46,'シフト記号表（勤務時間帯） (2)'!$C$6:$U$35,19,FALSE))</f>
        <v/>
      </c>
      <c r="AD48" s="1897" t="str">
        <f>IF(AD46="","",VLOOKUP(AD46,'シフト記号表（勤務時間帯） (2)'!$C$6:$U$35,19,FALSE))</f>
        <v/>
      </c>
      <c r="AE48" s="1897" t="str">
        <f>IF(AE46="","",VLOOKUP(AE46,'シフト記号表（勤務時間帯） (2)'!$C$6:$U$35,19,FALSE))</f>
        <v/>
      </c>
      <c r="AF48" s="1912" t="str">
        <f>IF(AF46="","",VLOOKUP(AF46,'シフト記号表（勤務時間帯） (2)'!$C$6:$U$35,19,FALSE))</f>
        <v/>
      </c>
      <c r="AG48" s="1885" t="str">
        <f>IF(AG46="","",VLOOKUP(AG46,'シフト記号表（勤務時間帯） (2)'!$C$6:$U$35,19,FALSE))</f>
        <v/>
      </c>
      <c r="AH48" s="1897" t="str">
        <f>IF(AH46="","",VLOOKUP(AH46,'シフト記号表（勤務時間帯） (2)'!$C$6:$U$35,19,FALSE))</f>
        <v/>
      </c>
      <c r="AI48" s="1897" t="str">
        <f>IF(AI46="","",VLOOKUP(AI46,'シフト記号表（勤務時間帯） (2)'!$C$6:$U$35,19,FALSE))</f>
        <v/>
      </c>
      <c r="AJ48" s="1897" t="str">
        <f>IF(AJ46="","",VLOOKUP(AJ46,'シフト記号表（勤務時間帯） (2)'!$C$6:$U$35,19,FALSE))</f>
        <v/>
      </c>
      <c r="AK48" s="1897" t="str">
        <f>IF(AK46="","",VLOOKUP(AK46,'シフト記号表（勤務時間帯） (2)'!$C$6:$U$35,19,FALSE))</f>
        <v/>
      </c>
      <c r="AL48" s="1897" t="str">
        <f>IF(AL46="","",VLOOKUP(AL46,'シフト記号表（勤務時間帯） (2)'!$C$6:$U$35,19,FALSE))</f>
        <v/>
      </c>
      <c r="AM48" s="1912" t="str">
        <f>IF(AM46="","",VLOOKUP(AM46,'シフト記号表（勤務時間帯） (2)'!$C$6:$U$35,19,FALSE))</f>
        <v/>
      </c>
      <c r="AN48" s="1885" t="str">
        <f>IF(AN46="","",VLOOKUP(AN46,'シフト記号表（勤務時間帯） (2)'!$C$6:$U$35,19,FALSE))</f>
        <v/>
      </c>
      <c r="AO48" s="1897" t="str">
        <f>IF(AO46="","",VLOOKUP(AO46,'シフト記号表（勤務時間帯） (2)'!$C$6:$U$35,19,FALSE))</f>
        <v/>
      </c>
      <c r="AP48" s="1897" t="str">
        <f>IF(AP46="","",VLOOKUP(AP46,'シフト記号表（勤務時間帯） (2)'!$C$6:$U$35,19,FALSE))</f>
        <v/>
      </c>
      <c r="AQ48" s="1897" t="str">
        <f>IF(AQ46="","",VLOOKUP(AQ46,'シフト記号表（勤務時間帯） (2)'!$C$6:$U$35,19,FALSE))</f>
        <v/>
      </c>
      <c r="AR48" s="1897" t="str">
        <f>IF(AR46="","",VLOOKUP(AR46,'シフト記号表（勤務時間帯） (2)'!$C$6:$U$35,19,FALSE))</f>
        <v/>
      </c>
      <c r="AS48" s="1897" t="str">
        <f>IF(AS46="","",VLOOKUP(AS46,'シフト記号表（勤務時間帯） (2)'!$C$6:$U$35,19,FALSE))</f>
        <v/>
      </c>
      <c r="AT48" s="1912" t="str">
        <f>IF(AT46="","",VLOOKUP(AT46,'シフト記号表（勤務時間帯） (2)'!$C$6:$U$35,19,FALSE))</f>
        <v/>
      </c>
      <c r="AU48" s="1885" t="str">
        <f>IF(AU46="","",VLOOKUP(AU46,'シフト記号表（勤務時間帯） (2)'!$C$6:$U$35,19,FALSE))</f>
        <v/>
      </c>
      <c r="AV48" s="1897" t="str">
        <f>IF(AV46="","",VLOOKUP(AV46,'シフト記号表（勤務時間帯） (2)'!$C$6:$U$35,19,FALSE))</f>
        <v/>
      </c>
      <c r="AW48" s="1897" t="str">
        <f>IF(AW46="","",VLOOKUP(AW46,'シフト記号表（勤務時間帯） (2)'!$C$6:$U$35,19,FALSE))</f>
        <v/>
      </c>
      <c r="AX48" s="2244">
        <f>IF($BB$3="４週",SUM(S48:AT48),IF($BB$3="暦月",SUM(S48:AW48),""))</f>
        <v>0</v>
      </c>
      <c r="AY48" s="2256"/>
      <c r="AZ48" s="2267">
        <f>IF($BB$3="４週",AX48/4,IF($BB$3="暦月",'認知症対応型通所介護（1枚版）'!AX48/('認知症対応型通所介護（1枚版）'!$BB$8/7),""))</f>
        <v>0</v>
      </c>
      <c r="BA48" s="2275"/>
      <c r="BB48" s="1973"/>
      <c r="BC48" s="1978"/>
      <c r="BD48" s="1978"/>
      <c r="BE48" s="1978"/>
      <c r="BF48" s="1989"/>
    </row>
    <row r="49" spans="2:58" ht="20.25" customHeight="1">
      <c r="B49" s="2061">
        <f>B46+1</f>
        <v>10</v>
      </c>
      <c r="C49" s="1756"/>
      <c r="D49" s="1824"/>
      <c r="E49" s="1767"/>
      <c r="F49" s="2095"/>
      <c r="G49" s="2095"/>
      <c r="H49" s="2519"/>
      <c r="I49" s="2522"/>
      <c r="J49" s="2522"/>
      <c r="K49" s="2525"/>
      <c r="L49" s="2133"/>
      <c r="M49" s="2142"/>
      <c r="N49" s="2142"/>
      <c r="O49" s="2151"/>
      <c r="P49" s="2157" t="s">
        <v>964</v>
      </c>
      <c r="Q49" s="2165"/>
      <c r="R49" s="2170"/>
      <c r="S49" s="1886"/>
      <c r="T49" s="1898"/>
      <c r="U49" s="1898"/>
      <c r="V49" s="1898"/>
      <c r="W49" s="1898"/>
      <c r="X49" s="1898"/>
      <c r="Y49" s="1913"/>
      <c r="Z49" s="1886"/>
      <c r="AA49" s="1898"/>
      <c r="AB49" s="1898"/>
      <c r="AC49" s="1898"/>
      <c r="AD49" s="1898"/>
      <c r="AE49" s="1898"/>
      <c r="AF49" s="1913"/>
      <c r="AG49" s="1886"/>
      <c r="AH49" s="1898"/>
      <c r="AI49" s="1898"/>
      <c r="AJ49" s="1898"/>
      <c r="AK49" s="1898"/>
      <c r="AL49" s="1898"/>
      <c r="AM49" s="1913"/>
      <c r="AN49" s="1886"/>
      <c r="AO49" s="1898"/>
      <c r="AP49" s="1898"/>
      <c r="AQ49" s="1898"/>
      <c r="AR49" s="1898"/>
      <c r="AS49" s="1898"/>
      <c r="AT49" s="1913"/>
      <c r="AU49" s="1886"/>
      <c r="AV49" s="1898"/>
      <c r="AW49" s="1898"/>
      <c r="AX49" s="2245"/>
      <c r="AY49" s="2257"/>
      <c r="AZ49" s="2268"/>
      <c r="BA49" s="2276"/>
      <c r="BB49" s="1972"/>
      <c r="BC49" s="1977"/>
      <c r="BD49" s="1977"/>
      <c r="BE49" s="1977"/>
      <c r="BF49" s="1988"/>
    </row>
    <row r="50" spans="2:58" ht="20.25" customHeight="1">
      <c r="B50" s="2061"/>
      <c r="C50" s="1755"/>
      <c r="D50" s="1823"/>
      <c r="E50" s="1766"/>
      <c r="F50" s="1801"/>
      <c r="G50" s="2103"/>
      <c r="H50" s="2518"/>
      <c r="I50" s="2522"/>
      <c r="J50" s="2522"/>
      <c r="K50" s="2525"/>
      <c r="L50" s="2132"/>
      <c r="M50" s="2141"/>
      <c r="N50" s="2141"/>
      <c r="O50" s="2150"/>
      <c r="P50" s="2155" t="s">
        <v>546</v>
      </c>
      <c r="Q50" s="2163"/>
      <c r="R50" s="2168"/>
      <c r="S50" s="2181" t="str">
        <f>IF(S49="","",VLOOKUP(S49,'シフト記号表（勤務時間帯） (2)'!$C$6:$K$35,9,FALSE))</f>
        <v/>
      </c>
      <c r="T50" s="2190" t="str">
        <f>IF(T49="","",VLOOKUP(T49,'シフト記号表（勤務時間帯） (2)'!$C$6:$K$35,9,FALSE))</f>
        <v/>
      </c>
      <c r="U50" s="2190" t="str">
        <f>IF(U49="","",VLOOKUP(U49,'シフト記号表（勤務時間帯） (2)'!$C$6:$K$35,9,FALSE))</f>
        <v/>
      </c>
      <c r="V50" s="2190" t="str">
        <f>IF(V49="","",VLOOKUP(V49,'シフト記号表（勤務時間帯） (2)'!$C$6:$K$35,9,FALSE))</f>
        <v/>
      </c>
      <c r="W50" s="2190" t="str">
        <f>IF(W49="","",VLOOKUP(W49,'シフト記号表（勤務時間帯） (2)'!$C$6:$K$35,9,FALSE))</f>
        <v/>
      </c>
      <c r="X50" s="2190" t="str">
        <f>IF(X49="","",VLOOKUP(X49,'シフト記号表（勤務時間帯） (2)'!$C$6:$K$35,9,FALSE))</f>
        <v/>
      </c>
      <c r="Y50" s="2197" t="str">
        <f>IF(Y49="","",VLOOKUP(Y49,'シフト記号表（勤務時間帯） (2)'!$C$6:$K$35,9,FALSE))</f>
        <v/>
      </c>
      <c r="Z50" s="2181" t="str">
        <f>IF(Z49="","",VLOOKUP(Z49,'シフト記号表（勤務時間帯） (2)'!$C$6:$K$35,9,FALSE))</f>
        <v/>
      </c>
      <c r="AA50" s="2190" t="str">
        <f>IF(AA49="","",VLOOKUP(AA49,'シフト記号表（勤務時間帯） (2)'!$C$6:$K$35,9,FALSE))</f>
        <v/>
      </c>
      <c r="AB50" s="2190" t="str">
        <f>IF(AB49="","",VLOOKUP(AB49,'シフト記号表（勤務時間帯） (2)'!$C$6:$K$35,9,FALSE))</f>
        <v/>
      </c>
      <c r="AC50" s="2190" t="str">
        <f>IF(AC49="","",VLOOKUP(AC49,'シフト記号表（勤務時間帯） (2)'!$C$6:$K$35,9,FALSE))</f>
        <v/>
      </c>
      <c r="AD50" s="2190" t="str">
        <f>IF(AD49="","",VLOOKUP(AD49,'シフト記号表（勤務時間帯） (2)'!$C$6:$K$35,9,FALSE))</f>
        <v/>
      </c>
      <c r="AE50" s="2190" t="str">
        <f>IF(AE49="","",VLOOKUP(AE49,'シフト記号表（勤務時間帯） (2)'!$C$6:$K$35,9,FALSE))</f>
        <v/>
      </c>
      <c r="AF50" s="2197" t="str">
        <f>IF(AF49="","",VLOOKUP(AF49,'シフト記号表（勤務時間帯） (2)'!$C$6:$K$35,9,FALSE))</f>
        <v/>
      </c>
      <c r="AG50" s="2181" t="str">
        <f>IF(AG49="","",VLOOKUP(AG49,'シフト記号表（勤務時間帯） (2)'!$C$6:$K$35,9,FALSE))</f>
        <v/>
      </c>
      <c r="AH50" s="2190" t="str">
        <f>IF(AH49="","",VLOOKUP(AH49,'シフト記号表（勤務時間帯） (2)'!$C$6:$K$35,9,FALSE))</f>
        <v/>
      </c>
      <c r="AI50" s="2190" t="str">
        <f>IF(AI49="","",VLOOKUP(AI49,'シフト記号表（勤務時間帯） (2)'!$C$6:$K$35,9,FALSE))</f>
        <v/>
      </c>
      <c r="AJ50" s="2190" t="str">
        <f>IF(AJ49="","",VLOOKUP(AJ49,'シフト記号表（勤務時間帯） (2)'!$C$6:$K$35,9,FALSE))</f>
        <v/>
      </c>
      <c r="AK50" s="2190" t="str">
        <f>IF(AK49="","",VLOOKUP(AK49,'シフト記号表（勤務時間帯） (2)'!$C$6:$K$35,9,FALSE))</f>
        <v/>
      </c>
      <c r="AL50" s="2190" t="str">
        <f>IF(AL49="","",VLOOKUP(AL49,'シフト記号表（勤務時間帯） (2)'!$C$6:$K$35,9,FALSE))</f>
        <v/>
      </c>
      <c r="AM50" s="2197" t="str">
        <f>IF(AM49="","",VLOOKUP(AM49,'シフト記号表（勤務時間帯） (2)'!$C$6:$K$35,9,FALSE))</f>
        <v/>
      </c>
      <c r="AN50" s="2181" t="str">
        <f>IF(AN49="","",VLOOKUP(AN49,'シフト記号表（勤務時間帯） (2)'!$C$6:$K$35,9,FALSE))</f>
        <v/>
      </c>
      <c r="AO50" s="2190" t="str">
        <f>IF(AO49="","",VLOOKUP(AO49,'シフト記号表（勤務時間帯） (2)'!$C$6:$K$35,9,FALSE))</f>
        <v/>
      </c>
      <c r="AP50" s="2190" t="str">
        <f>IF(AP49="","",VLOOKUP(AP49,'シフト記号表（勤務時間帯） (2)'!$C$6:$K$35,9,FALSE))</f>
        <v/>
      </c>
      <c r="AQ50" s="2190" t="str">
        <f>IF(AQ49="","",VLOOKUP(AQ49,'シフト記号表（勤務時間帯） (2)'!$C$6:$K$35,9,FALSE))</f>
        <v/>
      </c>
      <c r="AR50" s="2190" t="str">
        <f>IF(AR49="","",VLOOKUP(AR49,'シフト記号表（勤務時間帯） (2)'!$C$6:$K$35,9,FALSE))</f>
        <v/>
      </c>
      <c r="AS50" s="2190" t="str">
        <f>IF(AS49="","",VLOOKUP(AS49,'シフト記号表（勤務時間帯） (2)'!$C$6:$K$35,9,FALSE))</f>
        <v/>
      </c>
      <c r="AT50" s="2197" t="str">
        <f>IF(AT49="","",VLOOKUP(AT49,'シフト記号表（勤務時間帯） (2)'!$C$6:$K$35,9,FALSE))</f>
        <v/>
      </c>
      <c r="AU50" s="2181" t="str">
        <f>IF(AU49="","",VLOOKUP(AU49,'シフト記号表（勤務時間帯） (2)'!$C$6:$K$35,9,FALSE))</f>
        <v/>
      </c>
      <c r="AV50" s="2190" t="str">
        <f>IF(AV49="","",VLOOKUP(AV49,'シフト記号表（勤務時間帯） (2)'!$C$6:$K$35,9,FALSE))</f>
        <v/>
      </c>
      <c r="AW50" s="2190" t="str">
        <f>IF(AW49="","",VLOOKUP(AW49,'シフト記号表（勤務時間帯） (2)'!$C$6:$K$35,9,FALSE))</f>
        <v/>
      </c>
      <c r="AX50" s="2243">
        <f>IF($BB$3="４週",SUM(S50:AT50),IF($BB$3="暦月",SUM(S50:AW50),""))</f>
        <v>0</v>
      </c>
      <c r="AY50" s="2255"/>
      <c r="AZ50" s="2266">
        <f>IF($BB$3="４週",AX50/4,IF($BB$3="暦月",'認知症対応型通所介護（1枚版）'!AX50/('認知症対応型通所介護（1枚版）'!$BB$8/7),""))</f>
        <v>0</v>
      </c>
      <c r="BA50" s="2274"/>
      <c r="BB50" s="1971"/>
      <c r="BC50" s="1976"/>
      <c r="BD50" s="1976"/>
      <c r="BE50" s="1976"/>
      <c r="BF50" s="1987"/>
    </row>
    <row r="51" spans="2:58" ht="20.25" customHeight="1">
      <c r="B51" s="2061"/>
      <c r="C51" s="1757"/>
      <c r="D51" s="1825"/>
      <c r="E51" s="1768"/>
      <c r="F51" s="1801">
        <f>C49</f>
        <v>0</v>
      </c>
      <c r="G51" s="2104"/>
      <c r="H51" s="2518"/>
      <c r="I51" s="2522"/>
      <c r="J51" s="2522"/>
      <c r="K51" s="2525"/>
      <c r="L51" s="2134"/>
      <c r="M51" s="2143"/>
      <c r="N51" s="2143"/>
      <c r="O51" s="2152"/>
      <c r="P51" s="2156" t="s">
        <v>965</v>
      </c>
      <c r="Q51" s="2164"/>
      <c r="R51" s="2169"/>
      <c r="S51" s="1885" t="str">
        <f>IF(S49="","",VLOOKUP(S49,'シフト記号表（勤務時間帯） (2)'!$C$6:$U$35,19,FALSE))</f>
        <v/>
      </c>
      <c r="T51" s="1897" t="str">
        <f>IF(T49="","",VLOOKUP(T49,'シフト記号表（勤務時間帯） (2)'!$C$6:$U$35,19,FALSE))</f>
        <v/>
      </c>
      <c r="U51" s="1897" t="str">
        <f>IF(U49="","",VLOOKUP(U49,'シフト記号表（勤務時間帯） (2)'!$C$6:$U$35,19,FALSE))</f>
        <v/>
      </c>
      <c r="V51" s="1897" t="str">
        <f>IF(V49="","",VLOOKUP(V49,'シフト記号表（勤務時間帯） (2)'!$C$6:$U$35,19,FALSE))</f>
        <v/>
      </c>
      <c r="W51" s="1897" t="str">
        <f>IF(W49="","",VLOOKUP(W49,'シフト記号表（勤務時間帯） (2)'!$C$6:$U$35,19,FALSE))</f>
        <v/>
      </c>
      <c r="X51" s="1897" t="str">
        <f>IF(X49="","",VLOOKUP(X49,'シフト記号表（勤務時間帯） (2)'!$C$6:$U$35,19,FALSE))</f>
        <v/>
      </c>
      <c r="Y51" s="1912" t="str">
        <f>IF(Y49="","",VLOOKUP(Y49,'シフト記号表（勤務時間帯） (2)'!$C$6:$U$35,19,FALSE))</f>
        <v/>
      </c>
      <c r="Z51" s="1885" t="str">
        <f>IF(Z49="","",VLOOKUP(Z49,'シフト記号表（勤務時間帯） (2)'!$C$6:$U$35,19,FALSE))</f>
        <v/>
      </c>
      <c r="AA51" s="1897" t="str">
        <f>IF(AA49="","",VLOOKUP(AA49,'シフト記号表（勤務時間帯） (2)'!$C$6:$U$35,19,FALSE))</f>
        <v/>
      </c>
      <c r="AB51" s="1897" t="str">
        <f>IF(AB49="","",VLOOKUP(AB49,'シフト記号表（勤務時間帯） (2)'!$C$6:$U$35,19,FALSE))</f>
        <v/>
      </c>
      <c r="AC51" s="1897" t="str">
        <f>IF(AC49="","",VLOOKUP(AC49,'シフト記号表（勤務時間帯） (2)'!$C$6:$U$35,19,FALSE))</f>
        <v/>
      </c>
      <c r="AD51" s="1897" t="str">
        <f>IF(AD49="","",VLOOKUP(AD49,'シフト記号表（勤務時間帯） (2)'!$C$6:$U$35,19,FALSE))</f>
        <v/>
      </c>
      <c r="AE51" s="1897" t="str">
        <f>IF(AE49="","",VLOOKUP(AE49,'シフト記号表（勤務時間帯） (2)'!$C$6:$U$35,19,FALSE))</f>
        <v/>
      </c>
      <c r="AF51" s="1912" t="str">
        <f>IF(AF49="","",VLOOKUP(AF49,'シフト記号表（勤務時間帯） (2)'!$C$6:$U$35,19,FALSE))</f>
        <v/>
      </c>
      <c r="AG51" s="1885" t="str">
        <f>IF(AG49="","",VLOOKUP(AG49,'シフト記号表（勤務時間帯） (2)'!$C$6:$U$35,19,FALSE))</f>
        <v/>
      </c>
      <c r="AH51" s="1897" t="str">
        <f>IF(AH49="","",VLOOKUP(AH49,'シフト記号表（勤務時間帯） (2)'!$C$6:$U$35,19,FALSE))</f>
        <v/>
      </c>
      <c r="AI51" s="1897" t="str">
        <f>IF(AI49="","",VLOOKUP(AI49,'シフト記号表（勤務時間帯） (2)'!$C$6:$U$35,19,FALSE))</f>
        <v/>
      </c>
      <c r="AJ51" s="1897" t="str">
        <f>IF(AJ49="","",VLOOKUP(AJ49,'シフト記号表（勤務時間帯） (2)'!$C$6:$U$35,19,FALSE))</f>
        <v/>
      </c>
      <c r="AK51" s="1897" t="str">
        <f>IF(AK49="","",VLOOKUP(AK49,'シフト記号表（勤務時間帯） (2)'!$C$6:$U$35,19,FALSE))</f>
        <v/>
      </c>
      <c r="AL51" s="1897" t="str">
        <f>IF(AL49="","",VLOOKUP(AL49,'シフト記号表（勤務時間帯） (2)'!$C$6:$U$35,19,FALSE))</f>
        <v/>
      </c>
      <c r="AM51" s="1912" t="str">
        <f>IF(AM49="","",VLOOKUP(AM49,'シフト記号表（勤務時間帯） (2)'!$C$6:$U$35,19,FALSE))</f>
        <v/>
      </c>
      <c r="AN51" s="1885" t="str">
        <f>IF(AN49="","",VLOOKUP(AN49,'シフト記号表（勤務時間帯） (2)'!$C$6:$U$35,19,FALSE))</f>
        <v/>
      </c>
      <c r="AO51" s="1897" t="str">
        <f>IF(AO49="","",VLOOKUP(AO49,'シフト記号表（勤務時間帯） (2)'!$C$6:$U$35,19,FALSE))</f>
        <v/>
      </c>
      <c r="AP51" s="1897" t="str">
        <f>IF(AP49="","",VLOOKUP(AP49,'シフト記号表（勤務時間帯） (2)'!$C$6:$U$35,19,FALSE))</f>
        <v/>
      </c>
      <c r="AQ51" s="1897" t="str">
        <f>IF(AQ49="","",VLOOKUP(AQ49,'シフト記号表（勤務時間帯） (2)'!$C$6:$U$35,19,FALSE))</f>
        <v/>
      </c>
      <c r="AR51" s="1897" t="str">
        <f>IF(AR49="","",VLOOKUP(AR49,'シフト記号表（勤務時間帯） (2)'!$C$6:$U$35,19,FALSE))</f>
        <v/>
      </c>
      <c r="AS51" s="1897" t="str">
        <f>IF(AS49="","",VLOOKUP(AS49,'シフト記号表（勤務時間帯） (2)'!$C$6:$U$35,19,FALSE))</f>
        <v/>
      </c>
      <c r="AT51" s="1912" t="str">
        <f>IF(AT49="","",VLOOKUP(AT49,'シフト記号表（勤務時間帯） (2)'!$C$6:$U$35,19,FALSE))</f>
        <v/>
      </c>
      <c r="AU51" s="1885" t="str">
        <f>IF(AU49="","",VLOOKUP(AU49,'シフト記号表（勤務時間帯） (2)'!$C$6:$U$35,19,FALSE))</f>
        <v/>
      </c>
      <c r="AV51" s="1897" t="str">
        <f>IF(AV49="","",VLOOKUP(AV49,'シフト記号表（勤務時間帯） (2)'!$C$6:$U$35,19,FALSE))</f>
        <v/>
      </c>
      <c r="AW51" s="1897" t="str">
        <f>IF(AW49="","",VLOOKUP(AW49,'シフト記号表（勤務時間帯） (2)'!$C$6:$U$35,19,FALSE))</f>
        <v/>
      </c>
      <c r="AX51" s="2244">
        <f>IF($BB$3="４週",SUM(S51:AT51),IF($BB$3="暦月",SUM(S51:AW51),""))</f>
        <v>0</v>
      </c>
      <c r="AY51" s="2256"/>
      <c r="AZ51" s="2267">
        <f>IF($BB$3="４週",AX51/4,IF($BB$3="暦月",'認知症対応型通所介護（1枚版）'!AX51/('認知症対応型通所介護（1枚版）'!$BB$8/7),""))</f>
        <v>0</v>
      </c>
      <c r="BA51" s="2275"/>
      <c r="BB51" s="1973"/>
      <c r="BC51" s="1978"/>
      <c r="BD51" s="1978"/>
      <c r="BE51" s="1978"/>
      <c r="BF51" s="1989"/>
    </row>
    <row r="52" spans="2:58" ht="20.25" customHeight="1">
      <c r="B52" s="2061">
        <f>B49+1</f>
        <v>11</v>
      </c>
      <c r="C52" s="1756"/>
      <c r="D52" s="1824"/>
      <c r="E52" s="1767"/>
      <c r="F52" s="2095"/>
      <c r="G52" s="2095"/>
      <c r="H52" s="2519"/>
      <c r="I52" s="2522"/>
      <c r="J52" s="2522"/>
      <c r="K52" s="2525"/>
      <c r="L52" s="2133"/>
      <c r="M52" s="2142"/>
      <c r="N52" s="2142"/>
      <c r="O52" s="2151"/>
      <c r="P52" s="2157" t="s">
        <v>964</v>
      </c>
      <c r="Q52" s="2165"/>
      <c r="R52" s="2170"/>
      <c r="S52" s="1886"/>
      <c r="T52" s="1898"/>
      <c r="U52" s="1898"/>
      <c r="V52" s="1898"/>
      <c r="W52" s="1898"/>
      <c r="X52" s="1898"/>
      <c r="Y52" s="1913"/>
      <c r="Z52" s="1886"/>
      <c r="AA52" s="1898"/>
      <c r="AB52" s="1898"/>
      <c r="AC52" s="1898"/>
      <c r="AD52" s="1898"/>
      <c r="AE52" s="1898"/>
      <c r="AF52" s="1913"/>
      <c r="AG52" s="1886"/>
      <c r="AH52" s="1898"/>
      <c r="AI52" s="1898"/>
      <c r="AJ52" s="1898"/>
      <c r="AK52" s="1898"/>
      <c r="AL52" s="1898"/>
      <c r="AM52" s="1913"/>
      <c r="AN52" s="1886"/>
      <c r="AO52" s="1898"/>
      <c r="AP52" s="1898"/>
      <c r="AQ52" s="1898"/>
      <c r="AR52" s="1898"/>
      <c r="AS52" s="1898"/>
      <c r="AT52" s="1913"/>
      <c r="AU52" s="1886"/>
      <c r="AV52" s="1898"/>
      <c r="AW52" s="1898"/>
      <c r="AX52" s="2245"/>
      <c r="AY52" s="2257"/>
      <c r="AZ52" s="2268"/>
      <c r="BA52" s="2276"/>
      <c r="BB52" s="1972"/>
      <c r="BC52" s="1977"/>
      <c r="BD52" s="1977"/>
      <c r="BE52" s="1977"/>
      <c r="BF52" s="1988"/>
    </row>
    <row r="53" spans="2:58" ht="20.25" customHeight="1">
      <c r="B53" s="2061"/>
      <c r="C53" s="1755"/>
      <c r="D53" s="1823"/>
      <c r="E53" s="1766"/>
      <c r="F53" s="1801"/>
      <c r="G53" s="2103"/>
      <c r="H53" s="2518"/>
      <c r="I53" s="2522"/>
      <c r="J53" s="2522"/>
      <c r="K53" s="2525"/>
      <c r="L53" s="2132"/>
      <c r="M53" s="2141"/>
      <c r="N53" s="2141"/>
      <c r="O53" s="2150"/>
      <c r="P53" s="2155" t="s">
        <v>546</v>
      </c>
      <c r="Q53" s="2163"/>
      <c r="R53" s="2168"/>
      <c r="S53" s="2181" t="str">
        <f>IF(S52="","",VLOOKUP(S52,'シフト記号表（勤務時間帯） (2)'!$C$6:$K$35,9,FALSE))</f>
        <v/>
      </c>
      <c r="T53" s="2190" t="str">
        <f>IF(T52="","",VLOOKUP(T52,'シフト記号表（勤務時間帯） (2)'!$C$6:$K$35,9,FALSE))</f>
        <v/>
      </c>
      <c r="U53" s="2190" t="str">
        <f>IF(U52="","",VLOOKUP(U52,'シフト記号表（勤務時間帯） (2)'!$C$6:$K$35,9,FALSE))</f>
        <v/>
      </c>
      <c r="V53" s="2190" t="str">
        <f>IF(V52="","",VLOOKUP(V52,'シフト記号表（勤務時間帯） (2)'!$C$6:$K$35,9,FALSE))</f>
        <v/>
      </c>
      <c r="W53" s="2190" t="str">
        <f>IF(W52="","",VLOOKUP(W52,'シフト記号表（勤務時間帯） (2)'!$C$6:$K$35,9,FALSE))</f>
        <v/>
      </c>
      <c r="X53" s="2190" t="str">
        <f>IF(X52="","",VLOOKUP(X52,'シフト記号表（勤務時間帯） (2)'!$C$6:$K$35,9,FALSE))</f>
        <v/>
      </c>
      <c r="Y53" s="2197" t="str">
        <f>IF(Y52="","",VLOOKUP(Y52,'シフト記号表（勤務時間帯） (2)'!$C$6:$K$35,9,FALSE))</f>
        <v/>
      </c>
      <c r="Z53" s="2181" t="str">
        <f>IF(Z52="","",VLOOKUP(Z52,'シフト記号表（勤務時間帯） (2)'!$C$6:$K$35,9,FALSE))</f>
        <v/>
      </c>
      <c r="AA53" s="2190" t="str">
        <f>IF(AA52="","",VLOOKUP(AA52,'シフト記号表（勤務時間帯） (2)'!$C$6:$K$35,9,FALSE))</f>
        <v/>
      </c>
      <c r="AB53" s="2190" t="str">
        <f>IF(AB52="","",VLOOKUP(AB52,'シフト記号表（勤務時間帯） (2)'!$C$6:$K$35,9,FALSE))</f>
        <v/>
      </c>
      <c r="AC53" s="2190" t="str">
        <f>IF(AC52="","",VLOOKUP(AC52,'シフト記号表（勤務時間帯） (2)'!$C$6:$K$35,9,FALSE))</f>
        <v/>
      </c>
      <c r="AD53" s="2190" t="str">
        <f>IF(AD52="","",VLOOKUP(AD52,'シフト記号表（勤務時間帯） (2)'!$C$6:$K$35,9,FALSE))</f>
        <v/>
      </c>
      <c r="AE53" s="2190" t="str">
        <f>IF(AE52="","",VLOOKUP(AE52,'シフト記号表（勤務時間帯） (2)'!$C$6:$K$35,9,FALSE))</f>
        <v/>
      </c>
      <c r="AF53" s="2197" t="str">
        <f>IF(AF52="","",VLOOKUP(AF52,'シフト記号表（勤務時間帯） (2)'!$C$6:$K$35,9,FALSE))</f>
        <v/>
      </c>
      <c r="AG53" s="2181" t="str">
        <f>IF(AG52="","",VLOOKUP(AG52,'シフト記号表（勤務時間帯） (2)'!$C$6:$K$35,9,FALSE))</f>
        <v/>
      </c>
      <c r="AH53" s="2190" t="str">
        <f>IF(AH52="","",VLOOKUP(AH52,'シフト記号表（勤務時間帯） (2)'!$C$6:$K$35,9,FALSE))</f>
        <v/>
      </c>
      <c r="AI53" s="2190" t="str">
        <f>IF(AI52="","",VLOOKUP(AI52,'シフト記号表（勤務時間帯） (2)'!$C$6:$K$35,9,FALSE))</f>
        <v/>
      </c>
      <c r="AJ53" s="2190" t="str">
        <f>IF(AJ52="","",VLOOKUP(AJ52,'シフト記号表（勤務時間帯） (2)'!$C$6:$K$35,9,FALSE))</f>
        <v/>
      </c>
      <c r="AK53" s="2190" t="str">
        <f>IF(AK52="","",VLOOKUP(AK52,'シフト記号表（勤務時間帯） (2)'!$C$6:$K$35,9,FALSE))</f>
        <v/>
      </c>
      <c r="AL53" s="2190" t="str">
        <f>IF(AL52="","",VLOOKUP(AL52,'シフト記号表（勤務時間帯） (2)'!$C$6:$K$35,9,FALSE))</f>
        <v/>
      </c>
      <c r="AM53" s="2197" t="str">
        <f>IF(AM52="","",VLOOKUP(AM52,'シフト記号表（勤務時間帯） (2)'!$C$6:$K$35,9,FALSE))</f>
        <v/>
      </c>
      <c r="AN53" s="2181" t="str">
        <f>IF(AN52="","",VLOOKUP(AN52,'シフト記号表（勤務時間帯） (2)'!$C$6:$K$35,9,FALSE))</f>
        <v/>
      </c>
      <c r="AO53" s="2190" t="str">
        <f>IF(AO52="","",VLOOKUP(AO52,'シフト記号表（勤務時間帯） (2)'!$C$6:$K$35,9,FALSE))</f>
        <v/>
      </c>
      <c r="AP53" s="2190" t="str">
        <f>IF(AP52="","",VLOOKUP(AP52,'シフト記号表（勤務時間帯） (2)'!$C$6:$K$35,9,FALSE))</f>
        <v/>
      </c>
      <c r="AQ53" s="2190" t="str">
        <f>IF(AQ52="","",VLOOKUP(AQ52,'シフト記号表（勤務時間帯） (2)'!$C$6:$K$35,9,FALSE))</f>
        <v/>
      </c>
      <c r="AR53" s="2190" t="str">
        <f>IF(AR52="","",VLOOKUP(AR52,'シフト記号表（勤務時間帯） (2)'!$C$6:$K$35,9,FALSE))</f>
        <v/>
      </c>
      <c r="AS53" s="2190" t="str">
        <f>IF(AS52="","",VLOOKUP(AS52,'シフト記号表（勤務時間帯） (2)'!$C$6:$K$35,9,FALSE))</f>
        <v/>
      </c>
      <c r="AT53" s="2197" t="str">
        <f>IF(AT52="","",VLOOKUP(AT52,'シフト記号表（勤務時間帯） (2)'!$C$6:$K$35,9,FALSE))</f>
        <v/>
      </c>
      <c r="AU53" s="2181" t="str">
        <f>IF(AU52="","",VLOOKUP(AU52,'シフト記号表（勤務時間帯） (2)'!$C$6:$K$35,9,FALSE))</f>
        <v/>
      </c>
      <c r="AV53" s="2190" t="str">
        <f>IF(AV52="","",VLOOKUP(AV52,'シフト記号表（勤務時間帯） (2)'!$C$6:$K$35,9,FALSE))</f>
        <v/>
      </c>
      <c r="AW53" s="2190" t="str">
        <f>IF(AW52="","",VLOOKUP(AW52,'シフト記号表（勤務時間帯） (2)'!$C$6:$K$35,9,FALSE))</f>
        <v/>
      </c>
      <c r="AX53" s="2243">
        <f>IF($BB$3="４週",SUM(S53:AT53),IF($BB$3="暦月",SUM(S53:AW53),""))</f>
        <v>0</v>
      </c>
      <c r="AY53" s="2255"/>
      <c r="AZ53" s="2266">
        <f>IF($BB$3="４週",AX53/4,IF($BB$3="暦月",'認知症対応型通所介護（1枚版）'!AX53/('認知症対応型通所介護（1枚版）'!$BB$8/7),""))</f>
        <v>0</v>
      </c>
      <c r="BA53" s="2274"/>
      <c r="BB53" s="1971"/>
      <c r="BC53" s="1976"/>
      <c r="BD53" s="1976"/>
      <c r="BE53" s="1976"/>
      <c r="BF53" s="1987"/>
    </row>
    <row r="54" spans="2:58" ht="20.25" customHeight="1">
      <c r="B54" s="2061"/>
      <c r="C54" s="1757"/>
      <c r="D54" s="1825"/>
      <c r="E54" s="1768"/>
      <c r="F54" s="1801">
        <f>C52</f>
        <v>0</v>
      </c>
      <c r="G54" s="2104"/>
      <c r="H54" s="2518"/>
      <c r="I54" s="2522"/>
      <c r="J54" s="2522"/>
      <c r="K54" s="2525"/>
      <c r="L54" s="2134"/>
      <c r="M54" s="2143"/>
      <c r="N54" s="2143"/>
      <c r="O54" s="2152"/>
      <c r="P54" s="2156" t="s">
        <v>965</v>
      </c>
      <c r="Q54" s="2164"/>
      <c r="R54" s="2169"/>
      <c r="S54" s="1885" t="str">
        <f>IF(S52="","",VLOOKUP(S52,'シフト記号表（勤務時間帯） (2)'!$C$6:$U$35,19,FALSE))</f>
        <v/>
      </c>
      <c r="T54" s="1897" t="str">
        <f>IF(T52="","",VLOOKUP(T52,'シフト記号表（勤務時間帯） (2)'!$C$6:$U$35,19,FALSE))</f>
        <v/>
      </c>
      <c r="U54" s="1897" t="str">
        <f>IF(U52="","",VLOOKUP(U52,'シフト記号表（勤務時間帯） (2)'!$C$6:$U$35,19,FALSE))</f>
        <v/>
      </c>
      <c r="V54" s="1897" t="str">
        <f>IF(V52="","",VLOOKUP(V52,'シフト記号表（勤務時間帯） (2)'!$C$6:$U$35,19,FALSE))</f>
        <v/>
      </c>
      <c r="W54" s="1897" t="str">
        <f>IF(W52="","",VLOOKUP(W52,'シフト記号表（勤務時間帯） (2)'!$C$6:$U$35,19,FALSE))</f>
        <v/>
      </c>
      <c r="X54" s="1897" t="str">
        <f>IF(X52="","",VLOOKUP(X52,'シフト記号表（勤務時間帯） (2)'!$C$6:$U$35,19,FALSE))</f>
        <v/>
      </c>
      <c r="Y54" s="1912" t="str">
        <f>IF(Y52="","",VLOOKUP(Y52,'シフト記号表（勤務時間帯） (2)'!$C$6:$U$35,19,FALSE))</f>
        <v/>
      </c>
      <c r="Z54" s="1885" t="str">
        <f>IF(Z52="","",VLOOKUP(Z52,'シフト記号表（勤務時間帯） (2)'!$C$6:$U$35,19,FALSE))</f>
        <v/>
      </c>
      <c r="AA54" s="1897" t="str">
        <f>IF(AA52="","",VLOOKUP(AA52,'シフト記号表（勤務時間帯） (2)'!$C$6:$U$35,19,FALSE))</f>
        <v/>
      </c>
      <c r="AB54" s="1897" t="str">
        <f>IF(AB52="","",VLOOKUP(AB52,'シフト記号表（勤務時間帯） (2)'!$C$6:$U$35,19,FALSE))</f>
        <v/>
      </c>
      <c r="AC54" s="1897" t="str">
        <f>IF(AC52="","",VLOOKUP(AC52,'シフト記号表（勤務時間帯） (2)'!$C$6:$U$35,19,FALSE))</f>
        <v/>
      </c>
      <c r="AD54" s="1897" t="str">
        <f>IF(AD52="","",VLOOKUP(AD52,'シフト記号表（勤務時間帯） (2)'!$C$6:$U$35,19,FALSE))</f>
        <v/>
      </c>
      <c r="AE54" s="1897" t="str">
        <f>IF(AE52="","",VLOOKUP(AE52,'シフト記号表（勤務時間帯） (2)'!$C$6:$U$35,19,FALSE))</f>
        <v/>
      </c>
      <c r="AF54" s="1912" t="str">
        <f>IF(AF52="","",VLOOKUP(AF52,'シフト記号表（勤務時間帯） (2)'!$C$6:$U$35,19,FALSE))</f>
        <v/>
      </c>
      <c r="AG54" s="1885" t="str">
        <f>IF(AG52="","",VLOOKUP(AG52,'シフト記号表（勤務時間帯） (2)'!$C$6:$U$35,19,FALSE))</f>
        <v/>
      </c>
      <c r="AH54" s="1897" t="str">
        <f>IF(AH52="","",VLOOKUP(AH52,'シフト記号表（勤務時間帯） (2)'!$C$6:$U$35,19,FALSE))</f>
        <v/>
      </c>
      <c r="AI54" s="1897" t="str">
        <f>IF(AI52="","",VLOOKUP(AI52,'シフト記号表（勤務時間帯） (2)'!$C$6:$U$35,19,FALSE))</f>
        <v/>
      </c>
      <c r="AJ54" s="1897" t="str">
        <f>IF(AJ52="","",VLOOKUP(AJ52,'シフト記号表（勤務時間帯） (2)'!$C$6:$U$35,19,FALSE))</f>
        <v/>
      </c>
      <c r="AK54" s="1897" t="str">
        <f>IF(AK52="","",VLOOKUP(AK52,'シフト記号表（勤務時間帯） (2)'!$C$6:$U$35,19,FALSE))</f>
        <v/>
      </c>
      <c r="AL54" s="1897" t="str">
        <f>IF(AL52="","",VLOOKUP(AL52,'シフト記号表（勤務時間帯） (2)'!$C$6:$U$35,19,FALSE))</f>
        <v/>
      </c>
      <c r="AM54" s="1912" t="str">
        <f>IF(AM52="","",VLOOKUP(AM52,'シフト記号表（勤務時間帯） (2)'!$C$6:$U$35,19,FALSE))</f>
        <v/>
      </c>
      <c r="AN54" s="1885" t="str">
        <f>IF(AN52="","",VLOOKUP(AN52,'シフト記号表（勤務時間帯） (2)'!$C$6:$U$35,19,FALSE))</f>
        <v/>
      </c>
      <c r="AO54" s="1897" t="str">
        <f>IF(AO52="","",VLOOKUP(AO52,'シフト記号表（勤務時間帯） (2)'!$C$6:$U$35,19,FALSE))</f>
        <v/>
      </c>
      <c r="AP54" s="1897" t="str">
        <f>IF(AP52="","",VLOOKUP(AP52,'シフト記号表（勤務時間帯） (2)'!$C$6:$U$35,19,FALSE))</f>
        <v/>
      </c>
      <c r="AQ54" s="1897" t="str">
        <f>IF(AQ52="","",VLOOKUP(AQ52,'シフト記号表（勤務時間帯） (2)'!$C$6:$U$35,19,FALSE))</f>
        <v/>
      </c>
      <c r="AR54" s="1897" t="str">
        <f>IF(AR52="","",VLOOKUP(AR52,'シフト記号表（勤務時間帯） (2)'!$C$6:$U$35,19,FALSE))</f>
        <v/>
      </c>
      <c r="AS54" s="1897" t="str">
        <f>IF(AS52="","",VLOOKUP(AS52,'シフト記号表（勤務時間帯） (2)'!$C$6:$U$35,19,FALSE))</f>
        <v/>
      </c>
      <c r="AT54" s="1912" t="str">
        <f>IF(AT52="","",VLOOKUP(AT52,'シフト記号表（勤務時間帯） (2)'!$C$6:$U$35,19,FALSE))</f>
        <v/>
      </c>
      <c r="AU54" s="1885" t="str">
        <f>IF(AU52="","",VLOOKUP(AU52,'シフト記号表（勤務時間帯） (2)'!$C$6:$U$35,19,FALSE))</f>
        <v/>
      </c>
      <c r="AV54" s="1897" t="str">
        <f>IF(AV52="","",VLOOKUP(AV52,'シフト記号表（勤務時間帯） (2)'!$C$6:$U$35,19,FALSE))</f>
        <v/>
      </c>
      <c r="AW54" s="1897" t="str">
        <f>IF(AW52="","",VLOOKUP(AW52,'シフト記号表（勤務時間帯） (2)'!$C$6:$U$35,19,FALSE))</f>
        <v/>
      </c>
      <c r="AX54" s="2244">
        <f>IF($BB$3="４週",SUM(S54:AT54),IF($BB$3="暦月",SUM(S54:AW54),""))</f>
        <v>0</v>
      </c>
      <c r="AY54" s="2256"/>
      <c r="AZ54" s="2267">
        <f>IF($BB$3="４週",AX54/4,IF($BB$3="暦月",'認知症対応型通所介護（1枚版）'!AX54/('認知症対応型通所介護（1枚版）'!$BB$8/7),""))</f>
        <v>0</v>
      </c>
      <c r="BA54" s="2275"/>
      <c r="BB54" s="1973"/>
      <c r="BC54" s="1978"/>
      <c r="BD54" s="1978"/>
      <c r="BE54" s="1978"/>
      <c r="BF54" s="1989"/>
    </row>
    <row r="55" spans="2:58" ht="20.25" customHeight="1">
      <c r="B55" s="2061">
        <f>B52+1</f>
        <v>12</v>
      </c>
      <c r="C55" s="1756"/>
      <c r="D55" s="1824"/>
      <c r="E55" s="1767"/>
      <c r="F55" s="2095"/>
      <c r="G55" s="2095"/>
      <c r="H55" s="2519"/>
      <c r="I55" s="2522"/>
      <c r="J55" s="2522"/>
      <c r="K55" s="2525"/>
      <c r="L55" s="2133"/>
      <c r="M55" s="2142"/>
      <c r="N55" s="2142"/>
      <c r="O55" s="2151"/>
      <c r="P55" s="2157" t="s">
        <v>964</v>
      </c>
      <c r="Q55" s="2165"/>
      <c r="R55" s="2170"/>
      <c r="S55" s="1886"/>
      <c r="T55" s="1898"/>
      <c r="U55" s="1898"/>
      <c r="V55" s="1898"/>
      <c r="W55" s="1898"/>
      <c r="X55" s="1898"/>
      <c r="Y55" s="1913"/>
      <c r="Z55" s="1886"/>
      <c r="AA55" s="1898"/>
      <c r="AB55" s="1898"/>
      <c r="AC55" s="1898"/>
      <c r="AD55" s="1898"/>
      <c r="AE55" s="1898"/>
      <c r="AF55" s="1913"/>
      <c r="AG55" s="1886"/>
      <c r="AH55" s="1898"/>
      <c r="AI55" s="1898"/>
      <c r="AJ55" s="1898"/>
      <c r="AK55" s="1898"/>
      <c r="AL55" s="1898"/>
      <c r="AM55" s="1913"/>
      <c r="AN55" s="1886"/>
      <c r="AO55" s="1898"/>
      <c r="AP55" s="1898"/>
      <c r="AQ55" s="1898"/>
      <c r="AR55" s="1898"/>
      <c r="AS55" s="1898"/>
      <c r="AT55" s="1913"/>
      <c r="AU55" s="1886"/>
      <c r="AV55" s="1898"/>
      <c r="AW55" s="1898"/>
      <c r="AX55" s="2245"/>
      <c r="AY55" s="2257"/>
      <c r="AZ55" s="2268"/>
      <c r="BA55" s="2276"/>
      <c r="BB55" s="2285"/>
      <c r="BC55" s="2142"/>
      <c r="BD55" s="2142"/>
      <c r="BE55" s="2142"/>
      <c r="BF55" s="2151"/>
    </row>
    <row r="56" spans="2:58" ht="20.25" customHeight="1">
      <c r="B56" s="2061"/>
      <c r="C56" s="1755"/>
      <c r="D56" s="1823"/>
      <c r="E56" s="1766"/>
      <c r="F56" s="1801"/>
      <c r="G56" s="2103"/>
      <c r="H56" s="2518"/>
      <c r="I56" s="2522"/>
      <c r="J56" s="2522"/>
      <c r="K56" s="2525"/>
      <c r="L56" s="2132"/>
      <c r="M56" s="2141"/>
      <c r="N56" s="2141"/>
      <c r="O56" s="2150"/>
      <c r="P56" s="2155" t="s">
        <v>546</v>
      </c>
      <c r="Q56" s="2163"/>
      <c r="R56" s="2168"/>
      <c r="S56" s="2181" t="str">
        <f>IF(S55="","",VLOOKUP(S55,'シフト記号表（勤務時間帯） (2)'!$C$6:$K$35,9,FALSE))</f>
        <v/>
      </c>
      <c r="T56" s="2190" t="str">
        <f>IF(T55="","",VLOOKUP(T55,'シフト記号表（勤務時間帯） (2)'!$C$6:$K$35,9,FALSE))</f>
        <v/>
      </c>
      <c r="U56" s="2190" t="str">
        <f>IF(U55="","",VLOOKUP(U55,'シフト記号表（勤務時間帯） (2)'!$C$6:$K$35,9,FALSE))</f>
        <v/>
      </c>
      <c r="V56" s="2190" t="str">
        <f>IF(V55="","",VLOOKUP(V55,'シフト記号表（勤務時間帯） (2)'!$C$6:$K$35,9,FALSE))</f>
        <v/>
      </c>
      <c r="W56" s="2190" t="str">
        <f>IF(W55="","",VLOOKUP(W55,'シフト記号表（勤務時間帯） (2)'!$C$6:$K$35,9,FALSE))</f>
        <v/>
      </c>
      <c r="X56" s="2190" t="str">
        <f>IF(X55="","",VLOOKUP(X55,'シフト記号表（勤務時間帯） (2)'!$C$6:$K$35,9,FALSE))</f>
        <v/>
      </c>
      <c r="Y56" s="2197" t="str">
        <f>IF(Y55="","",VLOOKUP(Y55,'シフト記号表（勤務時間帯） (2)'!$C$6:$K$35,9,FALSE))</f>
        <v/>
      </c>
      <c r="Z56" s="2181" t="str">
        <f>IF(Z55="","",VLOOKUP(Z55,'シフト記号表（勤務時間帯） (2)'!$C$6:$K$35,9,FALSE))</f>
        <v/>
      </c>
      <c r="AA56" s="2190" t="str">
        <f>IF(AA55="","",VLOOKUP(AA55,'シフト記号表（勤務時間帯） (2)'!$C$6:$K$35,9,FALSE))</f>
        <v/>
      </c>
      <c r="AB56" s="2190" t="str">
        <f>IF(AB55="","",VLOOKUP(AB55,'シフト記号表（勤務時間帯） (2)'!$C$6:$K$35,9,FALSE))</f>
        <v/>
      </c>
      <c r="AC56" s="2190" t="str">
        <f>IF(AC55="","",VLOOKUP(AC55,'シフト記号表（勤務時間帯） (2)'!$C$6:$K$35,9,FALSE))</f>
        <v/>
      </c>
      <c r="AD56" s="2190" t="str">
        <f>IF(AD55="","",VLOOKUP(AD55,'シフト記号表（勤務時間帯） (2)'!$C$6:$K$35,9,FALSE))</f>
        <v/>
      </c>
      <c r="AE56" s="2190" t="str">
        <f>IF(AE55="","",VLOOKUP(AE55,'シフト記号表（勤務時間帯） (2)'!$C$6:$K$35,9,FALSE))</f>
        <v/>
      </c>
      <c r="AF56" s="2197" t="str">
        <f>IF(AF55="","",VLOOKUP(AF55,'シフト記号表（勤務時間帯） (2)'!$C$6:$K$35,9,FALSE))</f>
        <v/>
      </c>
      <c r="AG56" s="2181" t="str">
        <f>IF(AG55="","",VLOOKUP(AG55,'シフト記号表（勤務時間帯） (2)'!$C$6:$K$35,9,FALSE))</f>
        <v/>
      </c>
      <c r="AH56" s="2190" t="str">
        <f>IF(AH55="","",VLOOKUP(AH55,'シフト記号表（勤務時間帯） (2)'!$C$6:$K$35,9,FALSE))</f>
        <v/>
      </c>
      <c r="AI56" s="2190" t="str">
        <f>IF(AI55="","",VLOOKUP(AI55,'シフト記号表（勤務時間帯） (2)'!$C$6:$K$35,9,FALSE))</f>
        <v/>
      </c>
      <c r="AJ56" s="2190" t="str">
        <f>IF(AJ55="","",VLOOKUP(AJ55,'シフト記号表（勤務時間帯） (2)'!$C$6:$K$35,9,FALSE))</f>
        <v/>
      </c>
      <c r="AK56" s="2190" t="str">
        <f>IF(AK55="","",VLOOKUP(AK55,'シフト記号表（勤務時間帯） (2)'!$C$6:$K$35,9,FALSE))</f>
        <v/>
      </c>
      <c r="AL56" s="2190" t="str">
        <f>IF(AL55="","",VLOOKUP(AL55,'シフト記号表（勤務時間帯） (2)'!$C$6:$K$35,9,FALSE))</f>
        <v/>
      </c>
      <c r="AM56" s="2197" t="str">
        <f>IF(AM55="","",VLOOKUP(AM55,'シフト記号表（勤務時間帯） (2)'!$C$6:$K$35,9,FALSE))</f>
        <v/>
      </c>
      <c r="AN56" s="2181" t="str">
        <f>IF(AN55="","",VLOOKUP(AN55,'シフト記号表（勤務時間帯） (2)'!$C$6:$K$35,9,FALSE))</f>
        <v/>
      </c>
      <c r="AO56" s="2190" t="str">
        <f>IF(AO55="","",VLOOKUP(AO55,'シフト記号表（勤務時間帯） (2)'!$C$6:$K$35,9,FALSE))</f>
        <v/>
      </c>
      <c r="AP56" s="2190" t="str">
        <f>IF(AP55="","",VLOOKUP(AP55,'シフト記号表（勤務時間帯） (2)'!$C$6:$K$35,9,FALSE))</f>
        <v/>
      </c>
      <c r="AQ56" s="2190" t="str">
        <f>IF(AQ55="","",VLOOKUP(AQ55,'シフト記号表（勤務時間帯） (2)'!$C$6:$K$35,9,FALSE))</f>
        <v/>
      </c>
      <c r="AR56" s="2190" t="str">
        <f>IF(AR55="","",VLOOKUP(AR55,'シフト記号表（勤務時間帯） (2)'!$C$6:$K$35,9,FALSE))</f>
        <v/>
      </c>
      <c r="AS56" s="2190" t="str">
        <f>IF(AS55="","",VLOOKUP(AS55,'シフト記号表（勤務時間帯） (2)'!$C$6:$K$35,9,FALSE))</f>
        <v/>
      </c>
      <c r="AT56" s="2197" t="str">
        <f>IF(AT55="","",VLOOKUP(AT55,'シフト記号表（勤務時間帯） (2)'!$C$6:$K$35,9,FALSE))</f>
        <v/>
      </c>
      <c r="AU56" s="2181" t="str">
        <f>IF(AU55="","",VLOOKUP(AU55,'シフト記号表（勤務時間帯） (2)'!$C$6:$K$35,9,FALSE))</f>
        <v/>
      </c>
      <c r="AV56" s="2190" t="str">
        <f>IF(AV55="","",VLOOKUP(AV55,'シフト記号表（勤務時間帯） (2)'!$C$6:$K$35,9,FALSE))</f>
        <v/>
      </c>
      <c r="AW56" s="2190" t="str">
        <f>IF(AW55="","",VLOOKUP(AW55,'シフト記号表（勤務時間帯） (2)'!$C$6:$K$35,9,FALSE))</f>
        <v/>
      </c>
      <c r="AX56" s="2243">
        <f>IF($BB$3="４週",SUM(S56:AT56),IF($BB$3="暦月",SUM(S56:AW56),""))</f>
        <v>0</v>
      </c>
      <c r="AY56" s="2255"/>
      <c r="AZ56" s="2266">
        <f>IF($BB$3="４週",AX56/4,IF($BB$3="暦月",'認知症対応型通所介護（1枚版）'!AX56/('認知症対応型通所介護（1枚版）'!$BB$8/7),""))</f>
        <v>0</v>
      </c>
      <c r="BA56" s="2274"/>
      <c r="BB56" s="2286"/>
      <c r="BC56" s="2141"/>
      <c r="BD56" s="2141"/>
      <c r="BE56" s="2141"/>
      <c r="BF56" s="2150"/>
    </row>
    <row r="57" spans="2:58" ht="20.25" customHeight="1">
      <c r="B57" s="2061"/>
      <c r="C57" s="1757"/>
      <c r="D57" s="1825"/>
      <c r="E57" s="1768"/>
      <c r="F57" s="1801">
        <f>C55</f>
        <v>0</v>
      </c>
      <c r="G57" s="2104"/>
      <c r="H57" s="2518"/>
      <c r="I57" s="2522"/>
      <c r="J57" s="2522"/>
      <c r="K57" s="2525"/>
      <c r="L57" s="2134"/>
      <c r="M57" s="2143"/>
      <c r="N57" s="2143"/>
      <c r="O57" s="2152"/>
      <c r="P57" s="2156" t="s">
        <v>965</v>
      </c>
      <c r="Q57" s="2164"/>
      <c r="R57" s="2169"/>
      <c r="S57" s="1885" t="str">
        <f>IF(S55="","",VLOOKUP(S55,'シフト記号表（勤務時間帯） (2)'!$C$6:$U$35,19,FALSE))</f>
        <v/>
      </c>
      <c r="T57" s="1897" t="str">
        <f>IF(T55="","",VLOOKUP(T55,'シフト記号表（勤務時間帯） (2)'!$C$6:$U$35,19,FALSE))</f>
        <v/>
      </c>
      <c r="U57" s="1897" t="str">
        <f>IF(U55="","",VLOOKUP(U55,'シフト記号表（勤務時間帯） (2)'!$C$6:$U$35,19,FALSE))</f>
        <v/>
      </c>
      <c r="V57" s="1897" t="str">
        <f>IF(V55="","",VLOOKUP(V55,'シフト記号表（勤務時間帯） (2)'!$C$6:$U$35,19,FALSE))</f>
        <v/>
      </c>
      <c r="W57" s="1897" t="str">
        <f>IF(W55="","",VLOOKUP(W55,'シフト記号表（勤務時間帯） (2)'!$C$6:$U$35,19,FALSE))</f>
        <v/>
      </c>
      <c r="X57" s="1897" t="str">
        <f>IF(X55="","",VLOOKUP(X55,'シフト記号表（勤務時間帯） (2)'!$C$6:$U$35,19,FALSE))</f>
        <v/>
      </c>
      <c r="Y57" s="1912" t="str">
        <f>IF(Y55="","",VLOOKUP(Y55,'シフト記号表（勤務時間帯） (2)'!$C$6:$U$35,19,FALSE))</f>
        <v/>
      </c>
      <c r="Z57" s="1885" t="str">
        <f>IF(Z55="","",VLOOKUP(Z55,'シフト記号表（勤務時間帯） (2)'!$C$6:$U$35,19,FALSE))</f>
        <v/>
      </c>
      <c r="AA57" s="1897" t="str">
        <f>IF(AA55="","",VLOOKUP(AA55,'シフト記号表（勤務時間帯） (2)'!$C$6:$U$35,19,FALSE))</f>
        <v/>
      </c>
      <c r="AB57" s="1897" t="str">
        <f>IF(AB55="","",VLOOKUP(AB55,'シフト記号表（勤務時間帯） (2)'!$C$6:$U$35,19,FALSE))</f>
        <v/>
      </c>
      <c r="AC57" s="1897" t="str">
        <f>IF(AC55="","",VLOOKUP(AC55,'シフト記号表（勤務時間帯） (2)'!$C$6:$U$35,19,FALSE))</f>
        <v/>
      </c>
      <c r="AD57" s="1897" t="str">
        <f>IF(AD55="","",VLOOKUP(AD55,'シフト記号表（勤務時間帯） (2)'!$C$6:$U$35,19,FALSE))</f>
        <v/>
      </c>
      <c r="AE57" s="1897" t="str">
        <f>IF(AE55="","",VLOOKUP(AE55,'シフト記号表（勤務時間帯） (2)'!$C$6:$U$35,19,FALSE))</f>
        <v/>
      </c>
      <c r="AF57" s="1912" t="str">
        <f>IF(AF55="","",VLOOKUP(AF55,'シフト記号表（勤務時間帯） (2)'!$C$6:$U$35,19,FALSE))</f>
        <v/>
      </c>
      <c r="AG57" s="1885" t="str">
        <f>IF(AG55="","",VLOOKUP(AG55,'シフト記号表（勤務時間帯） (2)'!$C$6:$U$35,19,FALSE))</f>
        <v/>
      </c>
      <c r="AH57" s="1897" t="str">
        <f>IF(AH55="","",VLOOKUP(AH55,'シフト記号表（勤務時間帯） (2)'!$C$6:$U$35,19,FALSE))</f>
        <v/>
      </c>
      <c r="AI57" s="1897" t="str">
        <f>IF(AI55="","",VLOOKUP(AI55,'シフト記号表（勤務時間帯） (2)'!$C$6:$U$35,19,FALSE))</f>
        <v/>
      </c>
      <c r="AJ57" s="1897" t="str">
        <f>IF(AJ55="","",VLOOKUP(AJ55,'シフト記号表（勤務時間帯） (2)'!$C$6:$U$35,19,FALSE))</f>
        <v/>
      </c>
      <c r="AK57" s="1897" t="str">
        <f>IF(AK55="","",VLOOKUP(AK55,'シフト記号表（勤務時間帯） (2)'!$C$6:$U$35,19,FALSE))</f>
        <v/>
      </c>
      <c r="AL57" s="1897" t="str">
        <f>IF(AL55="","",VLOOKUP(AL55,'シフト記号表（勤務時間帯） (2)'!$C$6:$U$35,19,FALSE))</f>
        <v/>
      </c>
      <c r="AM57" s="1912" t="str">
        <f>IF(AM55="","",VLOOKUP(AM55,'シフト記号表（勤務時間帯） (2)'!$C$6:$U$35,19,FALSE))</f>
        <v/>
      </c>
      <c r="AN57" s="1885" t="str">
        <f>IF(AN55="","",VLOOKUP(AN55,'シフト記号表（勤務時間帯） (2)'!$C$6:$U$35,19,FALSE))</f>
        <v/>
      </c>
      <c r="AO57" s="1897" t="str">
        <f>IF(AO55="","",VLOOKUP(AO55,'シフト記号表（勤務時間帯） (2)'!$C$6:$U$35,19,FALSE))</f>
        <v/>
      </c>
      <c r="AP57" s="1897" t="str">
        <f>IF(AP55="","",VLOOKUP(AP55,'シフト記号表（勤務時間帯） (2)'!$C$6:$U$35,19,FALSE))</f>
        <v/>
      </c>
      <c r="AQ57" s="1897" t="str">
        <f>IF(AQ55="","",VLOOKUP(AQ55,'シフト記号表（勤務時間帯） (2)'!$C$6:$U$35,19,FALSE))</f>
        <v/>
      </c>
      <c r="AR57" s="1897" t="str">
        <f>IF(AR55="","",VLOOKUP(AR55,'シフト記号表（勤務時間帯） (2)'!$C$6:$U$35,19,FALSE))</f>
        <v/>
      </c>
      <c r="AS57" s="1897" t="str">
        <f>IF(AS55="","",VLOOKUP(AS55,'シフト記号表（勤務時間帯） (2)'!$C$6:$U$35,19,FALSE))</f>
        <v/>
      </c>
      <c r="AT57" s="1912" t="str">
        <f>IF(AT55="","",VLOOKUP(AT55,'シフト記号表（勤務時間帯） (2)'!$C$6:$U$35,19,FALSE))</f>
        <v/>
      </c>
      <c r="AU57" s="1885" t="str">
        <f>IF(AU55="","",VLOOKUP(AU55,'シフト記号表（勤務時間帯） (2)'!$C$6:$U$35,19,FALSE))</f>
        <v/>
      </c>
      <c r="AV57" s="1897" t="str">
        <f>IF(AV55="","",VLOOKUP(AV55,'シフト記号表（勤務時間帯） (2)'!$C$6:$U$35,19,FALSE))</f>
        <v/>
      </c>
      <c r="AW57" s="1897" t="str">
        <f>IF(AW55="","",VLOOKUP(AW55,'シフト記号表（勤務時間帯） (2)'!$C$6:$U$35,19,FALSE))</f>
        <v/>
      </c>
      <c r="AX57" s="2244">
        <f>IF($BB$3="４週",SUM(S57:AT57),IF($BB$3="暦月",SUM(S57:AW57),""))</f>
        <v>0</v>
      </c>
      <c r="AY57" s="2256"/>
      <c r="AZ57" s="2267">
        <f>IF($BB$3="４週",AX57/4,IF($BB$3="暦月",'認知症対応型通所介護（1枚版）'!AX57/('認知症対応型通所介護（1枚版）'!$BB$8/7),""))</f>
        <v>0</v>
      </c>
      <c r="BA57" s="2275"/>
      <c r="BB57" s="2287"/>
      <c r="BC57" s="2143"/>
      <c r="BD57" s="2143"/>
      <c r="BE57" s="2143"/>
      <c r="BF57" s="2152"/>
    </row>
    <row r="58" spans="2:58" ht="20.25" customHeight="1">
      <c r="B58" s="2061">
        <f>B55+1</f>
        <v>13</v>
      </c>
      <c r="C58" s="1756"/>
      <c r="D58" s="1824"/>
      <c r="E58" s="1767"/>
      <c r="F58" s="2095"/>
      <c r="G58" s="2095"/>
      <c r="H58" s="2519"/>
      <c r="I58" s="2522"/>
      <c r="J58" s="2522"/>
      <c r="K58" s="2525"/>
      <c r="L58" s="2133"/>
      <c r="M58" s="2142"/>
      <c r="N58" s="2142"/>
      <c r="O58" s="2151"/>
      <c r="P58" s="2157" t="s">
        <v>964</v>
      </c>
      <c r="Q58" s="2165"/>
      <c r="R58" s="2170"/>
      <c r="S58" s="1886"/>
      <c r="T58" s="1898"/>
      <c r="U58" s="1898"/>
      <c r="V58" s="1898"/>
      <c r="W58" s="1898"/>
      <c r="X58" s="1898"/>
      <c r="Y58" s="1913"/>
      <c r="Z58" s="1886"/>
      <c r="AA58" s="1898"/>
      <c r="AB58" s="1898"/>
      <c r="AC58" s="1898"/>
      <c r="AD58" s="1898"/>
      <c r="AE58" s="1898"/>
      <c r="AF58" s="1913"/>
      <c r="AG58" s="1886"/>
      <c r="AH58" s="1898"/>
      <c r="AI58" s="1898"/>
      <c r="AJ58" s="1898"/>
      <c r="AK58" s="1898"/>
      <c r="AL58" s="1898"/>
      <c r="AM58" s="1913"/>
      <c r="AN58" s="1886"/>
      <c r="AO58" s="1898"/>
      <c r="AP58" s="1898"/>
      <c r="AQ58" s="1898"/>
      <c r="AR58" s="1898"/>
      <c r="AS58" s="1898"/>
      <c r="AT58" s="1913"/>
      <c r="AU58" s="1886"/>
      <c r="AV58" s="1898"/>
      <c r="AW58" s="1898"/>
      <c r="AX58" s="2245"/>
      <c r="AY58" s="2257"/>
      <c r="AZ58" s="2268"/>
      <c r="BA58" s="2276"/>
      <c r="BB58" s="2285"/>
      <c r="BC58" s="2142"/>
      <c r="BD58" s="2142"/>
      <c r="BE58" s="2142"/>
      <c r="BF58" s="2151"/>
    </row>
    <row r="59" spans="2:58" ht="20.25" customHeight="1">
      <c r="B59" s="2061"/>
      <c r="C59" s="1755"/>
      <c r="D59" s="1823"/>
      <c r="E59" s="1766"/>
      <c r="F59" s="1801"/>
      <c r="G59" s="2103"/>
      <c r="H59" s="2518"/>
      <c r="I59" s="2522"/>
      <c r="J59" s="2522"/>
      <c r="K59" s="2525"/>
      <c r="L59" s="2132"/>
      <c r="M59" s="2141"/>
      <c r="N59" s="2141"/>
      <c r="O59" s="2150"/>
      <c r="P59" s="2155" t="s">
        <v>546</v>
      </c>
      <c r="Q59" s="2163"/>
      <c r="R59" s="2168"/>
      <c r="S59" s="2181" t="str">
        <f>IF(S58="","",VLOOKUP(S58,'シフト記号表（勤務時間帯） (2)'!$C$6:$K$35,9,FALSE))</f>
        <v/>
      </c>
      <c r="T59" s="2190" t="str">
        <f>IF(T58="","",VLOOKUP(T58,'シフト記号表（勤務時間帯） (2)'!$C$6:$K$35,9,FALSE))</f>
        <v/>
      </c>
      <c r="U59" s="2190" t="str">
        <f>IF(U58="","",VLOOKUP(U58,'シフト記号表（勤務時間帯） (2)'!$C$6:$K$35,9,FALSE))</f>
        <v/>
      </c>
      <c r="V59" s="2190" t="str">
        <f>IF(V58="","",VLOOKUP(V58,'シフト記号表（勤務時間帯） (2)'!$C$6:$K$35,9,FALSE))</f>
        <v/>
      </c>
      <c r="W59" s="2190" t="str">
        <f>IF(W58="","",VLOOKUP(W58,'シフト記号表（勤務時間帯） (2)'!$C$6:$K$35,9,FALSE))</f>
        <v/>
      </c>
      <c r="X59" s="2190" t="str">
        <f>IF(X58="","",VLOOKUP(X58,'シフト記号表（勤務時間帯） (2)'!$C$6:$K$35,9,FALSE))</f>
        <v/>
      </c>
      <c r="Y59" s="2197" t="str">
        <f>IF(Y58="","",VLOOKUP(Y58,'シフト記号表（勤務時間帯） (2)'!$C$6:$K$35,9,FALSE))</f>
        <v/>
      </c>
      <c r="Z59" s="2181" t="str">
        <f>IF(Z58="","",VLOOKUP(Z58,'シフト記号表（勤務時間帯） (2)'!$C$6:$K$35,9,FALSE))</f>
        <v/>
      </c>
      <c r="AA59" s="2190" t="str">
        <f>IF(AA58="","",VLOOKUP(AA58,'シフト記号表（勤務時間帯） (2)'!$C$6:$K$35,9,FALSE))</f>
        <v/>
      </c>
      <c r="AB59" s="2190" t="str">
        <f>IF(AB58="","",VLOOKUP(AB58,'シフト記号表（勤務時間帯） (2)'!$C$6:$K$35,9,FALSE))</f>
        <v/>
      </c>
      <c r="AC59" s="2190" t="str">
        <f>IF(AC58="","",VLOOKUP(AC58,'シフト記号表（勤務時間帯） (2)'!$C$6:$K$35,9,FALSE))</f>
        <v/>
      </c>
      <c r="AD59" s="2190" t="str">
        <f>IF(AD58="","",VLOOKUP(AD58,'シフト記号表（勤務時間帯） (2)'!$C$6:$K$35,9,FALSE))</f>
        <v/>
      </c>
      <c r="AE59" s="2190" t="str">
        <f>IF(AE58="","",VLOOKUP(AE58,'シフト記号表（勤務時間帯） (2)'!$C$6:$K$35,9,FALSE))</f>
        <v/>
      </c>
      <c r="AF59" s="2197" t="str">
        <f>IF(AF58="","",VLOOKUP(AF58,'シフト記号表（勤務時間帯） (2)'!$C$6:$K$35,9,FALSE))</f>
        <v/>
      </c>
      <c r="AG59" s="2181" t="str">
        <f>IF(AG58="","",VLOOKUP(AG58,'シフト記号表（勤務時間帯） (2)'!$C$6:$K$35,9,FALSE))</f>
        <v/>
      </c>
      <c r="AH59" s="2190" t="str">
        <f>IF(AH58="","",VLOOKUP(AH58,'シフト記号表（勤務時間帯） (2)'!$C$6:$K$35,9,FALSE))</f>
        <v/>
      </c>
      <c r="AI59" s="2190" t="str">
        <f>IF(AI58="","",VLOOKUP(AI58,'シフト記号表（勤務時間帯） (2)'!$C$6:$K$35,9,FALSE))</f>
        <v/>
      </c>
      <c r="AJ59" s="2190" t="str">
        <f>IF(AJ58="","",VLOOKUP(AJ58,'シフト記号表（勤務時間帯） (2)'!$C$6:$K$35,9,FALSE))</f>
        <v/>
      </c>
      <c r="AK59" s="2190" t="str">
        <f>IF(AK58="","",VLOOKUP(AK58,'シフト記号表（勤務時間帯） (2)'!$C$6:$K$35,9,FALSE))</f>
        <v/>
      </c>
      <c r="AL59" s="2190" t="str">
        <f>IF(AL58="","",VLOOKUP(AL58,'シフト記号表（勤務時間帯） (2)'!$C$6:$K$35,9,FALSE))</f>
        <v/>
      </c>
      <c r="AM59" s="2197" t="str">
        <f>IF(AM58="","",VLOOKUP(AM58,'シフト記号表（勤務時間帯） (2)'!$C$6:$K$35,9,FALSE))</f>
        <v/>
      </c>
      <c r="AN59" s="2181" t="str">
        <f>IF(AN58="","",VLOOKUP(AN58,'シフト記号表（勤務時間帯） (2)'!$C$6:$K$35,9,FALSE))</f>
        <v/>
      </c>
      <c r="AO59" s="2190" t="str">
        <f>IF(AO58="","",VLOOKUP(AO58,'シフト記号表（勤務時間帯） (2)'!$C$6:$K$35,9,FALSE))</f>
        <v/>
      </c>
      <c r="AP59" s="2190" t="str">
        <f>IF(AP58="","",VLOOKUP(AP58,'シフト記号表（勤務時間帯） (2)'!$C$6:$K$35,9,FALSE))</f>
        <v/>
      </c>
      <c r="AQ59" s="2190" t="str">
        <f>IF(AQ58="","",VLOOKUP(AQ58,'シフト記号表（勤務時間帯） (2)'!$C$6:$K$35,9,FALSE))</f>
        <v/>
      </c>
      <c r="AR59" s="2190" t="str">
        <f>IF(AR58="","",VLOOKUP(AR58,'シフト記号表（勤務時間帯） (2)'!$C$6:$K$35,9,FALSE))</f>
        <v/>
      </c>
      <c r="AS59" s="2190" t="str">
        <f>IF(AS58="","",VLOOKUP(AS58,'シフト記号表（勤務時間帯） (2)'!$C$6:$K$35,9,FALSE))</f>
        <v/>
      </c>
      <c r="AT59" s="2197" t="str">
        <f>IF(AT58="","",VLOOKUP(AT58,'シフト記号表（勤務時間帯） (2)'!$C$6:$K$35,9,FALSE))</f>
        <v/>
      </c>
      <c r="AU59" s="2181" t="str">
        <f>IF(AU58="","",VLOOKUP(AU58,'シフト記号表（勤務時間帯） (2)'!$C$6:$K$35,9,FALSE))</f>
        <v/>
      </c>
      <c r="AV59" s="2190" t="str">
        <f>IF(AV58="","",VLOOKUP(AV58,'シフト記号表（勤務時間帯） (2)'!$C$6:$K$35,9,FALSE))</f>
        <v/>
      </c>
      <c r="AW59" s="2190" t="str">
        <f>IF(AW58="","",VLOOKUP(AW58,'シフト記号表（勤務時間帯） (2)'!$C$6:$K$35,9,FALSE))</f>
        <v/>
      </c>
      <c r="AX59" s="2243">
        <f>IF($BB$3="４週",SUM(S59:AT59),IF($BB$3="暦月",SUM(S59:AW59),""))</f>
        <v>0</v>
      </c>
      <c r="AY59" s="2255"/>
      <c r="AZ59" s="2266">
        <f>IF($BB$3="４週",AX59/4,IF($BB$3="暦月",'認知症対応型通所介護（1枚版）'!AX59/('認知症対応型通所介護（1枚版）'!$BB$8/7),""))</f>
        <v>0</v>
      </c>
      <c r="BA59" s="2274"/>
      <c r="BB59" s="2286"/>
      <c r="BC59" s="2141"/>
      <c r="BD59" s="2141"/>
      <c r="BE59" s="2141"/>
      <c r="BF59" s="2150"/>
    </row>
    <row r="60" spans="2:58" ht="20.25" customHeight="1">
      <c r="B60" s="2062"/>
      <c r="C60" s="1757"/>
      <c r="D60" s="1825"/>
      <c r="E60" s="1768"/>
      <c r="F60" s="1804">
        <f>C58</f>
        <v>0</v>
      </c>
      <c r="G60" s="2105"/>
      <c r="H60" s="2520"/>
      <c r="I60" s="2523"/>
      <c r="J60" s="2523"/>
      <c r="K60" s="2526"/>
      <c r="L60" s="2135"/>
      <c r="M60" s="2144"/>
      <c r="N60" s="2144"/>
      <c r="O60" s="2153"/>
      <c r="P60" s="2158" t="s">
        <v>965</v>
      </c>
      <c r="Q60" s="2166"/>
      <c r="R60" s="2171"/>
      <c r="S60" s="1885" t="str">
        <f>IF(S58="","",VLOOKUP(S58,'シフト記号表（勤務時間帯） (2)'!$C$6:$U$35,19,FALSE))</f>
        <v/>
      </c>
      <c r="T60" s="1897" t="str">
        <f>IF(T58="","",VLOOKUP(T58,'シフト記号表（勤務時間帯） (2)'!$C$6:$U$35,19,FALSE))</f>
        <v/>
      </c>
      <c r="U60" s="1897" t="str">
        <f>IF(U58="","",VLOOKUP(U58,'シフト記号表（勤務時間帯） (2)'!$C$6:$U$35,19,FALSE))</f>
        <v/>
      </c>
      <c r="V60" s="1897" t="str">
        <f>IF(V58="","",VLOOKUP(V58,'シフト記号表（勤務時間帯） (2)'!$C$6:$U$35,19,FALSE))</f>
        <v/>
      </c>
      <c r="W60" s="1897" t="str">
        <f>IF(W58="","",VLOOKUP(W58,'シフト記号表（勤務時間帯） (2)'!$C$6:$U$35,19,FALSE))</f>
        <v/>
      </c>
      <c r="X60" s="1897" t="str">
        <f>IF(X58="","",VLOOKUP(X58,'シフト記号表（勤務時間帯） (2)'!$C$6:$U$35,19,FALSE))</f>
        <v/>
      </c>
      <c r="Y60" s="1912" t="str">
        <f>IF(Y58="","",VLOOKUP(Y58,'シフト記号表（勤務時間帯） (2)'!$C$6:$U$35,19,FALSE))</f>
        <v/>
      </c>
      <c r="Z60" s="1885" t="str">
        <f>IF(Z58="","",VLOOKUP(Z58,'シフト記号表（勤務時間帯） (2)'!$C$6:$U$35,19,FALSE))</f>
        <v/>
      </c>
      <c r="AA60" s="1897" t="str">
        <f>IF(AA58="","",VLOOKUP(AA58,'シフト記号表（勤務時間帯） (2)'!$C$6:$U$35,19,FALSE))</f>
        <v/>
      </c>
      <c r="AB60" s="1897" t="str">
        <f>IF(AB58="","",VLOOKUP(AB58,'シフト記号表（勤務時間帯） (2)'!$C$6:$U$35,19,FALSE))</f>
        <v/>
      </c>
      <c r="AC60" s="1897" t="str">
        <f>IF(AC58="","",VLOOKUP(AC58,'シフト記号表（勤務時間帯） (2)'!$C$6:$U$35,19,FALSE))</f>
        <v/>
      </c>
      <c r="AD60" s="1897" t="str">
        <f>IF(AD58="","",VLOOKUP(AD58,'シフト記号表（勤務時間帯） (2)'!$C$6:$U$35,19,FALSE))</f>
        <v/>
      </c>
      <c r="AE60" s="1897" t="str">
        <f>IF(AE58="","",VLOOKUP(AE58,'シフト記号表（勤務時間帯） (2)'!$C$6:$U$35,19,FALSE))</f>
        <v/>
      </c>
      <c r="AF60" s="1912" t="str">
        <f>IF(AF58="","",VLOOKUP(AF58,'シフト記号表（勤務時間帯） (2)'!$C$6:$U$35,19,FALSE))</f>
        <v/>
      </c>
      <c r="AG60" s="1885" t="str">
        <f>IF(AG58="","",VLOOKUP(AG58,'シフト記号表（勤務時間帯） (2)'!$C$6:$U$35,19,FALSE))</f>
        <v/>
      </c>
      <c r="AH60" s="1897" t="str">
        <f>IF(AH58="","",VLOOKUP(AH58,'シフト記号表（勤務時間帯） (2)'!$C$6:$U$35,19,FALSE))</f>
        <v/>
      </c>
      <c r="AI60" s="1897" t="str">
        <f>IF(AI58="","",VLOOKUP(AI58,'シフト記号表（勤務時間帯） (2)'!$C$6:$U$35,19,FALSE))</f>
        <v/>
      </c>
      <c r="AJ60" s="1897" t="str">
        <f>IF(AJ58="","",VLOOKUP(AJ58,'シフト記号表（勤務時間帯） (2)'!$C$6:$U$35,19,FALSE))</f>
        <v/>
      </c>
      <c r="AK60" s="1897" t="str">
        <f>IF(AK58="","",VLOOKUP(AK58,'シフト記号表（勤務時間帯） (2)'!$C$6:$U$35,19,FALSE))</f>
        <v/>
      </c>
      <c r="AL60" s="1897" t="str">
        <f>IF(AL58="","",VLOOKUP(AL58,'シフト記号表（勤務時間帯） (2)'!$C$6:$U$35,19,FALSE))</f>
        <v/>
      </c>
      <c r="AM60" s="1912" t="str">
        <f>IF(AM58="","",VLOOKUP(AM58,'シフト記号表（勤務時間帯） (2)'!$C$6:$U$35,19,FALSE))</f>
        <v/>
      </c>
      <c r="AN60" s="1885" t="str">
        <f>IF(AN58="","",VLOOKUP(AN58,'シフト記号表（勤務時間帯） (2)'!$C$6:$U$35,19,FALSE))</f>
        <v/>
      </c>
      <c r="AO60" s="1897" t="str">
        <f>IF(AO58="","",VLOOKUP(AO58,'シフト記号表（勤務時間帯） (2)'!$C$6:$U$35,19,FALSE))</f>
        <v/>
      </c>
      <c r="AP60" s="1897" t="str">
        <f>IF(AP58="","",VLOOKUP(AP58,'シフト記号表（勤務時間帯） (2)'!$C$6:$U$35,19,FALSE))</f>
        <v/>
      </c>
      <c r="AQ60" s="1897" t="str">
        <f>IF(AQ58="","",VLOOKUP(AQ58,'シフト記号表（勤務時間帯） (2)'!$C$6:$U$35,19,FALSE))</f>
        <v/>
      </c>
      <c r="AR60" s="1897" t="str">
        <f>IF(AR58="","",VLOOKUP(AR58,'シフト記号表（勤務時間帯） (2)'!$C$6:$U$35,19,FALSE))</f>
        <v/>
      </c>
      <c r="AS60" s="1897" t="str">
        <f>IF(AS58="","",VLOOKUP(AS58,'シフト記号表（勤務時間帯） (2)'!$C$6:$U$35,19,FALSE))</f>
        <v/>
      </c>
      <c r="AT60" s="1912" t="str">
        <f>IF(AT58="","",VLOOKUP(AT58,'シフト記号表（勤務時間帯） (2)'!$C$6:$U$35,19,FALSE))</f>
        <v/>
      </c>
      <c r="AU60" s="1885" t="str">
        <f>IF(AU58="","",VLOOKUP(AU58,'シフト記号表（勤務時間帯） (2)'!$C$6:$U$35,19,FALSE))</f>
        <v/>
      </c>
      <c r="AV60" s="1897" t="str">
        <f>IF(AV58="","",VLOOKUP(AV58,'シフト記号表（勤務時間帯） (2)'!$C$6:$U$35,19,FALSE))</f>
        <v/>
      </c>
      <c r="AW60" s="1897" t="str">
        <f>IF(AW58="","",VLOOKUP(AW58,'シフト記号表（勤務時間帯） (2)'!$C$6:$U$35,19,FALSE))</f>
        <v/>
      </c>
      <c r="AX60" s="2244">
        <f>IF($BB$3="４週",SUM(S60:AT60),IF($BB$3="暦月",SUM(S60:AW60),""))</f>
        <v>0</v>
      </c>
      <c r="AY60" s="2256"/>
      <c r="AZ60" s="2267">
        <f>IF($BB$3="４週",AX60/4,IF($BB$3="暦月",'認知症対応型通所介護（1枚版）'!AX60/('認知症対応型通所介護（1枚版）'!$BB$8/7),""))</f>
        <v>0</v>
      </c>
      <c r="BA60" s="2275"/>
      <c r="BB60" s="2288"/>
      <c r="BC60" s="2144"/>
      <c r="BD60" s="2144"/>
      <c r="BE60" s="2144"/>
      <c r="BF60" s="2153"/>
    </row>
    <row r="61" spans="2:58" s="2016" customFormat="1" ht="6" customHeight="1">
      <c r="B61" s="2063"/>
      <c r="C61" s="2076"/>
      <c r="D61" s="2076"/>
      <c r="E61" s="2076"/>
      <c r="F61" s="2096"/>
      <c r="G61" s="2096"/>
      <c r="H61" s="2116"/>
      <c r="I61" s="2116"/>
      <c r="J61" s="2116"/>
      <c r="K61" s="2116"/>
      <c r="L61" s="2096"/>
      <c r="M61" s="2096"/>
      <c r="N61" s="2096"/>
      <c r="O61" s="2096"/>
      <c r="P61" s="2159"/>
      <c r="Q61" s="2159"/>
      <c r="R61" s="2159"/>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c r="AO61" s="2116"/>
      <c r="AP61" s="2116"/>
      <c r="AQ61" s="2116"/>
      <c r="AR61" s="2116"/>
      <c r="AS61" s="2116"/>
      <c r="AT61" s="2116"/>
      <c r="AU61" s="2116"/>
      <c r="AV61" s="2116"/>
      <c r="AW61" s="2116"/>
      <c r="AX61" s="2246"/>
      <c r="AY61" s="2246"/>
      <c r="AZ61" s="2246"/>
      <c r="BA61" s="2246"/>
      <c r="BB61" s="2096"/>
      <c r="BC61" s="2096"/>
      <c r="BD61" s="2096"/>
      <c r="BE61" s="2096"/>
      <c r="BF61" s="2305"/>
    </row>
    <row r="62" spans="2:58" ht="20.100000000000001" customHeight="1">
      <c r="B62" s="2064"/>
      <c r="C62" s="2077"/>
      <c r="D62" s="2077"/>
      <c r="E62" s="2077"/>
      <c r="F62" s="2097"/>
      <c r="G62" s="2106" t="s">
        <v>792</v>
      </c>
      <c r="H62" s="2106"/>
      <c r="I62" s="2106"/>
      <c r="J62" s="2106"/>
      <c r="K62" s="2126"/>
      <c r="L62" s="2136"/>
      <c r="M62" s="2145" t="s">
        <v>801</v>
      </c>
      <c r="N62" s="2147"/>
      <c r="O62" s="2147"/>
      <c r="P62" s="2147"/>
      <c r="Q62" s="2147"/>
      <c r="R62" s="2172"/>
      <c r="S62" s="2182" t="str">
        <f t="shared" ref="S62:AX64" si="1">IF(SUMIF($F$22:$F$60,$M62,S$22:S$60)=0,"",SUMIF($F$22:$F$60,$M62,S$22:S$60))</f>
        <v/>
      </c>
      <c r="T62" s="2191" t="str">
        <f t="shared" si="1"/>
        <v/>
      </c>
      <c r="U62" s="2191" t="str">
        <f t="shared" si="1"/>
        <v/>
      </c>
      <c r="V62" s="2191" t="str">
        <f t="shared" si="1"/>
        <v/>
      </c>
      <c r="W62" s="2191" t="str">
        <f t="shared" si="1"/>
        <v/>
      </c>
      <c r="X62" s="2191" t="str">
        <f t="shared" si="1"/>
        <v/>
      </c>
      <c r="Y62" s="2198" t="str">
        <f t="shared" si="1"/>
        <v/>
      </c>
      <c r="Z62" s="2182" t="str">
        <f t="shared" si="1"/>
        <v/>
      </c>
      <c r="AA62" s="2191" t="str">
        <f t="shared" si="1"/>
        <v/>
      </c>
      <c r="AB62" s="2191" t="str">
        <f t="shared" si="1"/>
        <v/>
      </c>
      <c r="AC62" s="2191" t="str">
        <f t="shared" si="1"/>
        <v/>
      </c>
      <c r="AD62" s="2191" t="str">
        <f t="shared" si="1"/>
        <v/>
      </c>
      <c r="AE62" s="2191" t="str">
        <f t="shared" si="1"/>
        <v/>
      </c>
      <c r="AF62" s="2198" t="str">
        <f t="shared" si="1"/>
        <v/>
      </c>
      <c r="AG62" s="2182" t="str">
        <f t="shared" si="1"/>
        <v/>
      </c>
      <c r="AH62" s="2191" t="str">
        <f t="shared" si="1"/>
        <v/>
      </c>
      <c r="AI62" s="2191" t="str">
        <f t="shared" si="1"/>
        <v/>
      </c>
      <c r="AJ62" s="2191" t="str">
        <f t="shared" si="1"/>
        <v/>
      </c>
      <c r="AK62" s="2191" t="str">
        <f t="shared" si="1"/>
        <v/>
      </c>
      <c r="AL62" s="2191" t="str">
        <f t="shared" si="1"/>
        <v/>
      </c>
      <c r="AM62" s="2198" t="str">
        <f t="shared" si="1"/>
        <v/>
      </c>
      <c r="AN62" s="2182" t="str">
        <f t="shared" si="1"/>
        <v/>
      </c>
      <c r="AO62" s="2191" t="str">
        <f t="shared" si="1"/>
        <v/>
      </c>
      <c r="AP62" s="2191" t="str">
        <f t="shared" si="1"/>
        <v/>
      </c>
      <c r="AQ62" s="2191" t="str">
        <f t="shared" si="1"/>
        <v/>
      </c>
      <c r="AR62" s="2191" t="str">
        <f t="shared" si="1"/>
        <v/>
      </c>
      <c r="AS62" s="2191" t="str">
        <f t="shared" si="1"/>
        <v/>
      </c>
      <c r="AT62" s="2198" t="str">
        <f t="shared" si="1"/>
        <v/>
      </c>
      <c r="AU62" s="2182" t="str">
        <f t="shared" si="1"/>
        <v/>
      </c>
      <c r="AV62" s="2191" t="str">
        <f t="shared" si="1"/>
        <v/>
      </c>
      <c r="AW62" s="2191" t="str">
        <f t="shared" si="1"/>
        <v/>
      </c>
      <c r="AX62" s="2247" t="str">
        <f t="shared" si="1"/>
        <v/>
      </c>
      <c r="AY62" s="2258"/>
      <c r="AZ62" s="2269" t="str">
        <f>IF(AX62="","",IF($BB$3="４週",AX62/4,IF($BB$3="暦月",AX62/($BB$8/7),"")))</f>
        <v/>
      </c>
      <c r="BA62" s="2277"/>
      <c r="BB62" s="2289"/>
      <c r="BC62" s="2296"/>
      <c r="BD62" s="2296"/>
      <c r="BE62" s="2296"/>
      <c r="BF62" s="2306"/>
    </row>
    <row r="63" spans="2:58" ht="20.25" customHeight="1">
      <c r="B63" s="2065"/>
      <c r="C63" s="2078"/>
      <c r="D63" s="2078"/>
      <c r="E63" s="2078"/>
      <c r="F63" s="2098"/>
      <c r="G63" s="2107"/>
      <c r="H63" s="2107"/>
      <c r="I63" s="2107"/>
      <c r="J63" s="2107"/>
      <c r="K63" s="2127"/>
      <c r="L63" s="2137"/>
      <c r="M63" s="2146" t="s">
        <v>910</v>
      </c>
      <c r="N63" s="2148"/>
      <c r="O63" s="2148"/>
      <c r="P63" s="2148"/>
      <c r="Q63" s="2148"/>
      <c r="R63" s="2173"/>
      <c r="S63" s="2182" t="str">
        <f t="shared" si="1"/>
        <v/>
      </c>
      <c r="T63" s="2191" t="str">
        <f t="shared" si="1"/>
        <v/>
      </c>
      <c r="U63" s="2191" t="str">
        <f t="shared" si="1"/>
        <v/>
      </c>
      <c r="V63" s="2191" t="str">
        <f t="shared" si="1"/>
        <v/>
      </c>
      <c r="W63" s="2191" t="str">
        <f t="shared" si="1"/>
        <v/>
      </c>
      <c r="X63" s="2191" t="str">
        <f t="shared" si="1"/>
        <v/>
      </c>
      <c r="Y63" s="2198" t="str">
        <f t="shared" si="1"/>
        <v/>
      </c>
      <c r="Z63" s="2182" t="str">
        <f t="shared" si="1"/>
        <v/>
      </c>
      <c r="AA63" s="2191" t="str">
        <f t="shared" si="1"/>
        <v/>
      </c>
      <c r="AB63" s="2191" t="str">
        <f t="shared" si="1"/>
        <v/>
      </c>
      <c r="AC63" s="2191" t="str">
        <f t="shared" si="1"/>
        <v/>
      </c>
      <c r="AD63" s="2191" t="str">
        <f t="shared" si="1"/>
        <v/>
      </c>
      <c r="AE63" s="2191" t="str">
        <f t="shared" si="1"/>
        <v/>
      </c>
      <c r="AF63" s="2198" t="str">
        <f t="shared" si="1"/>
        <v/>
      </c>
      <c r="AG63" s="2182" t="str">
        <f t="shared" si="1"/>
        <v/>
      </c>
      <c r="AH63" s="2191" t="str">
        <f t="shared" si="1"/>
        <v/>
      </c>
      <c r="AI63" s="2191" t="str">
        <f t="shared" si="1"/>
        <v/>
      </c>
      <c r="AJ63" s="2191" t="str">
        <f t="shared" si="1"/>
        <v/>
      </c>
      <c r="AK63" s="2191" t="str">
        <f t="shared" si="1"/>
        <v/>
      </c>
      <c r="AL63" s="2191" t="str">
        <f t="shared" si="1"/>
        <v/>
      </c>
      <c r="AM63" s="2198" t="str">
        <f t="shared" si="1"/>
        <v/>
      </c>
      <c r="AN63" s="2182" t="str">
        <f t="shared" si="1"/>
        <v/>
      </c>
      <c r="AO63" s="2191" t="str">
        <f t="shared" si="1"/>
        <v/>
      </c>
      <c r="AP63" s="2191" t="str">
        <f t="shared" si="1"/>
        <v/>
      </c>
      <c r="AQ63" s="2191" t="str">
        <f t="shared" si="1"/>
        <v/>
      </c>
      <c r="AR63" s="2191" t="str">
        <f t="shared" si="1"/>
        <v/>
      </c>
      <c r="AS63" s="2191" t="str">
        <f t="shared" si="1"/>
        <v/>
      </c>
      <c r="AT63" s="2198" t="str">
        <f t="shared" si="1"/>
        <v/>
      </c>
      <c r="AU63" s="2182" t="str">
        <f t="shared" si="1"/>
        <v/>
      </c>
      <c r="AV63" s="2191" t="str">
        <f t="shared" si="1"/>
        <v/>
      </c>
      <c r="AW63" s="2191" t="str">
        <f t="shared" si="1"/>
        <v/>
      </c>
      <c r="AX63" s="2247" t="str">
        <f t="shared" si="1"/>
        <v/>
      </c>
      <c r="AY63" s="2258"/>
      <c r="AZ63" s="2269" t="str">
        <f>IF(AX63="","",IF($BB$3="４週",AX63/4,IF($BB$3="暦月",AX63/($BB$8/7),"")))</f>
        <v/>
      </c>
      <c r="BA63" s="2277"/>
      <c r="BB63" s="2290"/>
      <c r="BC63" s="2297"/>
      <c r="BD63" s="2297"/>
      <c r="BE63" s="2297"/>
      <c r="BF63" s="2307"/>
    </row>
    <row r="64" spans="2:58" ht="20.25" customHeight="1">
      <c r="B64" s="2066"/>
      <c r="C64" s="2079"/>
      <c r="D64" s="2079"/>
      <c r="E64" s="2079"/>
      <c r="F64" s="2098"/>
      <c r="G64" s="2108"/>
      <c r="H64" s="2108"/>
      <c r="I64" s="2108"/>
      <c r="J64" s="2108"/>
      <c r="K64" s="2128"/>
      <c r="L64" s="2137"/>
      <c r="M64" s="2146" t="s">
        <v>962</v>
      </c>
      <c r="N64" s="2148"/>
      <c r="O64" s="2148"/>
      <c r="P64" s="2148"/>
      <c r="Q64" s="2148"/>
      <c r="R64" s="2173"/>
      <c r="S64" s="2182" t="str">
        <f t="shared" si="1"/>
        <v/>
      </c>
      <c r="T64" s="2191" t="str">
        <f t="shared" si="1"/>
        <v/>
      </c>
      <c r="U64" s="2191" t="str">
        <f t="shared" si="1"/>
        <v/>
      </c>
      <c r="V64" s="2191" t="str">
        <f t="shared" si="1"/>
        <v/>
      </c>
      <c r="W64" s="2191" t="str">
        <f t="shared" si="1"/>
        <v/>
      </c>
      <c r="X64" s="2191" t="str">
        <f t="shared" si="1"/>
        <v/>
      </c>
      <c r="Y64" s="2198" t="str">
        <f t="shared" si="1"/>
        <v/>
      </c>
      <c r="Z64" s="2182" t="str">
        <f t="shared" si="1"/>
        <v/>
      </c>
      <c r="AA64" s="2191" t="str">
        <f t="shared" si="1"/>
        <v/>
      </c>
      <c r="AB64" s="2191" t="str">
        <f t="shared" si="1"/>
        <v/>
      </c>
      <c r="AC64" s="2191" t="str">
        <f t="shared" si="1"/>
        <v/>
      </c>
      <c r="AD64" s="2191" t="str">
        <f t="shared" si="1"/>
        <v/>
      </c>
      <c r="AE64" s="2191" t="str">
        <f t="shared" si="1"/>
        <v/>
      </c>
      <c r="AF64" s="2198" t="str">
        <f t="shared" si="1"/>
        <v/>
      </c>
      <c r="AG64" s="2182" t="str">
        <f t="shared" si="1"/>
        <v/>
      </c>
      <c r="AH64" s="2191" t="str">
        <f t="shared" si="1"/>
        <v/>
      </c>
      <c r="AI64" s="2191" t="str">
        <f t="shared" si="1"/>
        <v/>
      </c>
      <c r="AJ64" s="2191" t="str">
        <f t="shared" si="1"/>
        <v/>
      </c>
      <c r="AK64" s="2191" t="str">
        <f t="shared" si="1"/>
        <v/>
      </c>
      <c r="AL64" s="2191" t="str">
        <f t="shared" si="1"/>
        <v/>
      </c>
      <c r="AM64" s="2198" t="str">
        <f t="shared" si="1"/>
        <v/>
      </c>
      <c r="AN64" s="2182" t="str">
        <f t="shared" si="1"/>
        <v/>
      </c>
      <c r="AO64" s="2191" t="str">
        <f t="shared" si="1"/>
        <v/>
      </c>
      <c r="AP64" s="2191" t="str">
        <f t="shared" si="1"/>
        <v/>
      </c>
      <c r="AQ64" s="2191" t="str">
        <f t="shared" si="1"/>
        <v/>
      </c>
      <c r="AR64" s="2191" t="str">
        <f t="shared" si="1"/>
        <v/>
      </c>
      <c r="AS64" s="2191" t="str">
        <f t="shared" si="1"/>
        <v/>
      </c>
      <c r="AT64" s="2198" t="str">
        <f t="shared" si="1"/>
        <v/>
      </c>
      <c r="AU64" s="2182" t="str">
        <f t="shared" si="1"/>
        <v/>
      </c>
      <c r="AV64" s="2191" t="str">
        <f t="shared" si="1"/>
        <v/>
      </c>
      <c r="AW64" s="2191" t="str">
        <f t="shared" si="1"/>
        <v/>
      </c>
      <c r="AX64" s="2247" t="str">
        <f t="shared" si="1"/>
        <v/>
      </c>
      <c r="AY64" s="2258"/>
      <c r="AZ64" s="2269" t="str">
        <f>IF(AX64="","",IF($BB$3="４週",AX64/4,IF($BB$3="暦月",AX64/($BB$8/7),"")))</f>
        <v/>
      </c>
      <c r="BA64" s="2277"/>
      <c r="BB64" s="2290"/>
      <c r="BC64" s="2297"/>
      <c r="BD64" s="2297"/>
      <c r="BE64" s="2297"/>
      <c r="BF64" s="2307"/>
    </row>
    <row r="65" spans="1:73" ht="20.25" customHeight="1">
      <c r="B65" s="2067"/>
      <c r="C65" s="2080"/>
      <c r="D65" s="2080"/>
      <c r="E65" s="2080"/>
      <c r="F65" s="2080"/>
      <c r="G65" s="2109" t="s">
        <v>958</v>
      </c>
      <c r="H65" s="2109"/>
      <c r="I65" s="2109"/>
      <c r="J65" s="2109"/>
      <c r="K65" s="2109"/>
      <c r="L65" s="2109"/>
      <c r="M65" s="2109"/>
      <c r="N65" s="2109"/>
      <c r="O65" s="2109"/>
      <c r="P65" s="2109"/>
      <c r="Q65" s="2109"/>
      <c r="R65" s="2174"/>
      <c r="S65" s="2183"/>
      <c r="T65" s="2192"/>
      <c r="U65" s="2192"/>
      <c r="V65" s="2192"/>
      <c r="W65" s="2192"/>
      <c r="X65" s="2192"/>
      <c r="Y65" s="2199"/>
      <c r="Z65" s="2183"/>
      <c r="AA65" s="2192"/>
      <c r="AB65" s="2192"/>
      <c r="AC65" s="2192"/>
      <c r="AD65" s="2192"/>
      <c r="AE65" s="2192"/>
      <c r="AF65" s="2199"/>
      <c r="AG65" s="2183"/>
      <c r="AH65" s="2192"/>
      <c r="AI65" s="2192"/>
      <c r="AJ65" s="2192"/>
      <c r="AK65" s="2192"/>
      <c r="AL65" s="2192"/>
      <c r="AM65" s="2199"/>
      <c r="AN65" s="2183"/>
      <c r="AO65" s="2192"/>
      <c r="AP65" s="2192"/>
      <c r="AQ65" s="2192"/>
      <c r="AR65" s="2192"/>
      <c r="AS65" s="2192"/>
      <c r="AT65" s="2199"/>
      <c r="AU65" s="2183"/>
      <c r="AV65" s="2192"/>
      <c r="AW65" s="2199"/>
      <c r="AX65" s="2248"/>
      <c r="AY65" s="2259"/>
      <c r="AZ65" s="2259"/>
      <c r="BA65" s="2278"/>
      <c r="BB65" s="2290"/>
      <c r="BC65" s="2297"/>
      <c r="BD65" s="2297"/>
      <c r="BE65" s="2297"/>
      <c r="BF65" s="2307"/>
    </row>
    <row r="66" spans="1:73" ht="20.25" customHeight="1">
      <c r="B66" s="2068"/>
      <c r="C66" s="2081"/>
      <c r="D66" s="2081"/>
      <c r="E66" s="2081"/>
      <c r="F66" s="2081"/>
      <c r="G66" s="2117" t="s">
        <v>698</v>
      </c>
      <c r="H66" s="2117"/>
      <c r="I66" s="2117"/>
      <c r="J66" s="2117"/>
      <c r="K66" s="2117"/>
      <c r="L66" s="2117"/>
      <c r="M66" s="2117"/>
      <c r="N66" s="2117"/>
      <c r="O66" s="2117"/>
      <c r="P66" s="2117"/>
      <c r="Q66" s="2117"/>
      <c r="R66" s="2175"/>
      <c r="S66" s="2183"/>
      <c r="T66" s="2192"/>
      <c r="U66" s="2192"/>
      <c r="V66" s="2192"/>
      <c r="W66" s="2192"/>
      <c r="X66" s="2192"/>
      <c r="Y66" s="2199"/>
      <c r="Z66" s="2183"/>
      <c r="AA66" s="2192"/>
      <c r="AB66" s="2192"/>
      <c r="AC66" s="2192"/>
      <c r="AD66" s="2192"/>
      <c r="AE66" s="2192"/>
      <c r="AF66" s="2199"/>
      <c r="AG66" s="2183"/>
      <c r="AH66" s="2192"/>
      <c r="AI66" s="2192"/>
      <c r="AJ66" s="2192"/>
      <c r="AK66" s="2192"/>
      <c r="AL66" s="2192"/>
      <c r="AM66" s="2199"/>
      <c r="AN66" s="2183"/>
      <c r="AO66" s="2192"/>
      <c r="AP66" s="2192"/>
      <c r="AQ66" s="2192"/>
      <c r="AR66" s="2192"/>
      <c r="AS66" s="2192"/>
      <c r="AT66" s="2199"/>
      <c r="AU66" s="2183"/>
      <c r="AV66" s="2192"/>
      <c r="AW66" s="2199"/>
      <c r="AX66" s="2249"/>
      <c r="AY66" s="2260"/>
      <c r="AZ66" s="2260"/>
      <c r="BA66" s="2279"/>
      <c r="BB66" s="2290"/>
      <c r="BC66" s="2297"/>
      <c r="BD66" s="2297"/>
      <c r="BE66" s="2297"/>
      <c r="BF66" s="2307"/>
    </row>
    <row r="67" spans="1:73" ht="18.75" customHeight="1">
      <c r="B67" s="2069" t="s">
        <v>1011</v>
      </c>
      <c r="C67" s="2082"/>
      <c r="D67" s="2082"/>
      <c r="E67" s="2082"/>
      <c r="F67" s="2082"/>
      <c r="G67" s="2082"/>
      <c r="H67" s="2082"/>
      <c r="I67" s="2082"/>
      <c r="J67" s="2082"/>
      <c r="K67" s="2129"/>
      <c r="L67" s="1812" t="s">
        <v>801</v>
      </c>
      <c r="M67" s="1812"/>
      <c r="N67" s="1812"/>
      <c r="O67" s="1812"/>
      <c r="P67" s="1812"/>
      <c r="Q67" s="1812"/>
      <c r="R67" s="2176"/>
      <c r="S67" s="2185" t="str">
        <f t="shared" ref="S67:AW71" si="2">IF($L67="","",IF(COUNTIFS($F$22:$F$60,$L67,S$22:S$60,"&gt;0")=0,"",COUNTIFS($F$22:$F$60,$L67,S$22:S$60,"&gt;0")))</f>
        <v/>
      </c>
      <c r="T67" s="2194" t="str">
        <f t="shared" si="2"/>
        <v/>
      </c>
      <c r="U67" s="2194" t="str">
        <f t="shared" si="2"/>
        <v/>
      </c>
      <c r="V67" s="2194" t="str">
        <f t="shared" si="2"/>
        <v/>
      </c>
      <c r="W67" s="2194" t="str">
        <f t="shared" si="2"/>
        <v/>
      </c>
      <c r="X67" s="2194" t="str">
        <f t="shared" si="2"/>
        <v/>
      </c>
      <c r="Y67" s="2201" t="str">
        <f t="shared" si="2"/>
        <v/>
      </c>
      <c r="Z67" s="2204" t="str">
        <f t="shared" si="2"/>
        <v/>
      </c>
      <c r="AA67" s="2194" t="str">
        <f t="shared" si="2"/>
        <v/>
      </c>
      <c r="AB67" s="2194" t="str">
        <f t="shared" si="2"/>
        <v/>
      </c>
      <c r="AC67" s="2194" t="str">
        <f t="shared" si="2"/>
        <v/>
      </c>
      <c r="AD67" s="2194" t="str">
        <f t="shared" si="2"/>
        <v/>
      </c>
      <c r="AE67" s="2194" t="str">
        <f t="shared" si="2"/>
        <v/>
      </c>
      <c r="AF67" s="2201" t="str">
        <f t="shared" si="2"/>
        <v/>
      </c>
      <c r="AG67" s="2194" t="str">
        <f t="shared" si="2"/>
        <v/>
      </c>
      <c r="AH67" s="2194" t="str">
        <f t="shared" si="2"/>
        <v/>
      </c>
      <c r="AI67" s="2194" t="str">
        <f t="shared" si="2"/>
        <v/>
      </c>
      <c r="AJ67" s="2194" t="str">
        <f t="shared" si="2"/>
        <v/>
      </c>
      <c r="AK67" s="2194" t="str">
        <f t="shared" si="2"/>
        <v/>
      </c>
      <c r="AL67" s="2194" t="str">
        <f t="shared" si="2"/>
        <v/>
      </c>
      <c r="AM67" s="2201" t="str">
        <f t="shared" si="2"/>
        <v/>
      </c>
      <c r="AN67" s="2194" t="str">
        <f t="shared" si="2"/>
        <v/>
      </c>
      <c r="AO67" s="2194" t="str">
        <f t="shared" si="2"/>
        <v/>
      </c>
      <c r="AP67" s="2194" t="str">
        <f t="shared" si="2"/>
        <v/>
      </c>
      <c r="AQ67" s="2194" t="str">
        <f t="shared" si="2"/>
        <v/>
      </c>
      <c r="AR67" s="2194" t="str">
        <f t="shared" si="2"/>
        <v/>
      </c>
      <c r="AS67" s="2194" t="str">
        <f t="shared" si="2"/>
        <v/>
      </c>
      <c r="AT67" s="2201" t="str">
        <f t="shared" si="2"/>
        <v/>
      </c>
      <c r="AU67" s="2194" t="str">
        <f t="shared" si="2"/>
        <v/>
      </c>
      <c r="AV67" s="2194" t="str">
        <f t="shared" si="2"/>
        <v/>
      </c>
      <c r="AW67" s="2201" t="str">
        <f t="shared" si="2"/>
        <v/>
      </c>
      <c r="AX67" s="2249"/>
      <c r="AY67" s="2260"/>
      <c r="AZ67" s="2260"/>
      <c r="BA67" s="2279"/>
      <c r="BB67" s="2290"/>
      <c r="BC67" s="2297"/>
      <c r="BD67" s="2297"/>
      <c r="BE67" s="2297"/>
      <c r="BF67" s="2307"/>
    </row>
    <row r="68" spans="1:73" ht="18.75" customHeight="1">
      <c r="B68" s="2069"/>
      <c r="C68" s="2082"/>
      <c r="D68" s="2082"/>
      <c r="E68" s="2082"/>
      <c r="F68" s="2082"/>
      <c r="G68" s="2082"/>
      <c r="H68" s="2082"/>
      <c r="I68" s="2082"/>
      <c r="J68" s="2082"/>
      <c r="K68" s="2129"/>
      <c r="L68" s="2138" t="s">
        <v>910</v>
      </c>
      <c r="M68" s="2138"/>
      <c r="N68" s="2138"/>
      <c r="O68" s="2138"/>
      <c r="P68" s="2138"/>
      <c r="Q68" s="2138"/>
      <c r="R68" s="2177"/>
      <c r="S68" s="2186" t="str">
        <f t="shared" si="2"/>
        <v/>
      </c>
      <c r="T68" s="2195" t="str">
        <f t="shared" si="2"/>
        <v/>
      </c>
      <c r="U68" s="2195" t="str">
        <f t="shared" si="2"/>
        <v/>
      </c>
      <c r="V68" s="2195" t="str">
        <f t="shared" si="2"/>
        <v/>
      </c>
      <c r="W68" s="2195" t="str">
        <f t="shared" si="2"/>
        <v/>
      </c>
      <c r="X68" s="2195" t="str">
        <f t="shared" si="2"/>
        <v/>
      </c>
      <c r="Y68" s="2202" t="str">
        <f t="shared" si="2"/>
        <v/>
      </c>
      <c r="Z68" s="2205" t="str">
        <f t="shared" si="2"/>
        <v/>
      </c>
      <c r="AA68" s="2195" t="str">
        <f t="shared" si="2"/>
        <v/>
      </c>
      <c r="AB68" s="2195" t="str">
        <f t="shared" si="2"/>
        <v/>
      </c>
      <c r="AC68" s="2195" t="str">
        <f t="shared" si="2"/>
        <v/>
      </c>
      <c r="AD68" s="2195" t="str">
        <f t="shared" si="2"/>
        <v/>
      </c>
      <c r="AE68" s="2195" t="str">
        <f t="shared" si="2"/>
        <v/>
      </c>
      <c r="AF68" s="2202" t="str">
        <f t="shared" si="2"/>
        <v/>
      </c>
      <c r="AG68" s="2195" t="str">
        <f t="shared" si="2"/>
        <v/>
      </c>
      <c r="AH68" s="2195" t="str">
        <f t="shared" si="2"/>
        <v/>
      </c>
      <c r="AI68" s="2195" t="str">
        <f t="shared" si="2"/>
        <v/>
      </c>
      <c r="AJ68" s="2195" t="str">
        <f t="shared" si="2"/>
        <v/>
      </c>
      <c r="AK68" s="2195" t="str">
        <f t="shared" si="2"/>
        <v/>
      </c>
      <c r="AL68" s="2195" t="str">
        <f t="shared" si="2"/>
        <v/>
      </c>
      <c r="AM68" s="2202" t="str">
        <f t="shared" si="2"/>
        <v/>
      </c>
      <c r="AN68" s="2195" t="str">
        <f t="shared" si="2"/>
        <v/>
      </c>
      <c r="AO68" s="2195" t="str">
        <f t="shared" si="2"/>
        <v/>
      </c>
      <c r="AP68" s="2195" t="str">
        <f t="shared" si="2"/>
        <v/>
      </c>
      <c r="AQ68" s="2195" t="str">
        <f t="shared" si="2"/>
        <v/>
      </c>
      <c r="AR68" s="2195" t="str">
        <f t="shared" si="2"/>
        <v/>
      </c>
      <c r="AS68" s="2195" t="str">
        <f t="shared" si="2"/>
        <v/>
      </c>
      <c r="AT68" s="2202" t="str">
        <f t="shared" si="2"/>
        <v/>
      </c>
      <c r="AU68" s="2195" t="str">
        <f t="shared" si="2"/>
        <v/>
      </c>
      <c r="AV68" s="2195" t="str">
        <f t="shared" si="2"/>
        <v/>
      </c>
      <c r="AW68" s="2202" t="str">
        <f t="shared" si="2"/>
        <v/>
      </c>
      <c r="AX68" s="2249"/>
      <c r="AY68" s="2260"/>
      <c r="AZ68" s="2260"/>
      <c r="BA68" s="2279"/>
      <c r="BB68" s="2290"/>
      <c r="BC68" s="2297"/>
      <c r="BD68" s="2297"/>
      <c r="BE68" s="2297"/>
      <c r="BF68" s="2307"/>
    </row>
    <row r="69" spans="1:73" ht="18.75" customHeight="1">
      <c r="B69" s="2069"/>
      <c r="C69" s="2082"/>
      <c r="D69" s="2082"/>
      <c r="E69" s="2082"/>
      <c r="F69" s="2082"/>
      <c r="G69" s="2082"/>
      <c r="H69" s="2082"/>
      <c r="I69" s="2082"/>
      <c r="J69" s="2082"/>
      <c r="K69" s="2129"/>
      <c r="L69" s="2138" t="s">
        <v>962</v>
      </c>
      <c r="M69" s="2138"/>
      <c r="N69" s="2138"/>
      <c r="O69" s="2138"/>
      <c r="P69" s="2138"/>
      <c r="Q69" s="2138"/>
      <c r="R69" s="2177"/>
      <c r="S69" s="2186" t="str">
        <f t="shared" si="2"/>
        <v/>
      </c>
      <c r="T69" s="2195" t="str">
        <f t="shared" si="2"/>
        <v/>
      </c>
      <c r="U69" s="2195" t="str">
        <f t="shared" si="2"/>
        <v/>
      </c>
      <c r="V69" s="2195" t="str">
        <f t="shared" si="2"/>
        <v/>
      </c>
      <c r="W69" s="2195" t="str">
        <f t="shared" si="2"/>
        <v/>
      </c>
      <c r="X69" s="2195" t="str">
        <f t="shared" si="2"/>
        <v/>
      </c>
      <c r="Y69" s="2202" t="str">
        <f t="shared" si="2"/>
        <v/>
      </c>
      <c r="Z69" s="2205" t="str">
        <f t="shared" si="2"/>
        <v/>
      </c>
      <c r="AA69" s="2195" t="str">
        <f t="shared" si="2"/>
        <v/>
      </c>
      <c r="AB69" s="2195" t="str">
        <f t="shared" si="2"/>
        <v/>
      </c>
      <c r="AC69" s="2195" t="str">
        <f t="shared" si="2"/>
        <v/>
      </c>
      <c r="AD69" s="2195" t="str">
        <f t="shared" si="2"/>
        <v/>
      </c>
      <c r="AE69" s="2195" t="str">
        <f t="shared" si="2"/>
        <v/>
      </c>
      <c r="AF69" s="2202" t="str">
        <f t="shared" si="2"/>
        <v/>
      </c>
      <c r="AG69" s="2195" t="str">
        <f t="shared" si="2"/>
        <v/>
      </c>
      <c r="AH69" s="2195" t="str">
        <f t="shared" si="2"/>
        <v/>
      </c>
      <c r="AI69" s="2195" t="str">
        <f t="shared" si="2"/>
        <v/>
      </c>
      <c r="AJ69" s="2195" t="str">
        <f t="shared" si="2"/>
        <v/>
      </c>
      <c r="AK69" s="2195" t="str">
        <f t="shared" si="2"/>
        <v/>
      </c>
      <c r="AL69" s="2195" t="str">
        <f t="shared" si="2"/>
        <v/>
      </c>
      <c r="AM69" s="2202" t="str">
        <f t="shared" si="2"/>
        <v/>
      </c>
      <c r="AN69" s="2195" t="str">
        <f t="shared" si="2"/>
        <v/>
      </c>
      <c r="AO69" s="2195" t="str">
        <f t="shared" si="2"/>
        <v/>
      </c>
      <c r="AP69" s="2195" t="str">
        <f t="shared" si="2"/>
        <v/>
      </c>
      <c r="AQ69" s="2195" t="str">
        <f t="shared" si="2"/>
        <v/>
      </c>
      <c r="AR69" s="2195" t="str">
        <f t="shared" si="2"/>
        <v/>
      </c>
      <c r="AS69" s="2195" t="str">
        <f t="shared" si="2"/>
        <v/>
      </c>
      <c r="AT69" s="2202" t="str">
        <f t="shared" si="2"/>
        <v/>
      </c>
      <c r="AU69" s="2195" t="str">
        <f t="shared" si="2"/>
        <v/>
      </c>
      <c r="AV69" s="2195" t="str">
        <f t="shared" si="2"/>
        <v/>
      </c>
      <c r="AW69" s="2202" t="str">
        <f t="shared" si="2"/>
        <v/>
      </c>
      <c r="AX69" s="2249"/>
      <c r="AY69" s="2260"/>
      <c r="AZ69" s="2260"/>
      <c r="BA69" s="2279"/>
      <c r="BB69" s="2290"/>
      <c r="BC69" s="2297"/>
      <c r="BD69" s="2297"/>
      <c r="BE69" s="2297"/>
      <c r="BF69" s="2307"/>
    </row>
    <row r="70" spans="1:73" ht="18.75" customHeight="1">
      <c r="B70" s="2069"/>
      <c r="C70" s="2082"/>
      <c r="D70" s="2082"/>
      <c r="E70" s="2082"/>
      <c r="F70" s="2082"/>
      <c r="G70" s="2082"/>
      <c r="H70" s="2082"/>
      <c r="I70" s="2082"/>
      <c r="J70" s="2082"/>
      <c r="K70" s="2129"/>
      <c r="L70" s="2138" t="s">
        <v>963</v>
      </c>
      <c r="M70" s="2138"/>
      <c r="N70" s="2138"/>
      <c r="O70" s="2138"/>
      <c r="P70" s="2138"/>
      <c r="Q70" s="2138"/>
      <c r="R70" s="2177"/>
      <c r="S70" s="2186" t="str">
        <f t="shared" si="2"/>
        <v/>
      </c>
      <c r="T70" s="2195" t="str">
        <f t="shared" si="2"/>
        <v/>
      </c>
      <c r="U70" s="2195" t="str">
        <f t="shared" si="2"/>
        <v/>
      </c>
      <c r="V70" s="2195" t="str">
        <f t="shared" si="2"/>
        <v/>
      </c>
      <c r="W70" s="2195" t="str">
        <f t="shared" si="2"/>
        <v/>
      </c>
      <c r="X70" s="2195" t="str">
        <f t="shared" si="2"/>
        <v/>
      </c>
      <c r="Y70" s="2202" t="str">
        <f t="shared" si="2"/>
        <v/>
      </c>
      <c r="Z70" s="2205" t="str">
        <f t="shared" si="2"/>
        <v/>
      </c>
      <c r="AA70" s="2195" t="str">
        <f t="shared" si="2"/>
        <v/>
      </c>
      <c r="AB70" s="2195" t="str">
        <f t="shared" si="2"/>
        <v/>
      </c>
      <c r="AC70" s="2195" t="str">
        <f t="shared" si="2"/>
        <v/>
      </c>
      <c r="AD70" s="2195" t="str">
        <f t="shared" si="2"/>
        <v/>
      </c>
      <c r="AE70" s="2195" t="str">
        <f t="shared" si="2"/>
        <v/>
      </c>
      <c r="AF70" s="2202" t="str">
        <f t="shared" si="2"/>
        <v/>
      </c>
      <c r="AG70" s="2195" t="str">
        <f t="shared" si="2"/>
        <v/>
      </c>
      <c r="AH70" s="2195" t="str">
        <f t="shared" si="2"/>
        <v/>
      </c>
      <c r="AI70" s="2195" t="str">
        <f t="shared" si="2"/>
        <v/>
      </c>
      <c r="AJ70" s="2195" t="str">
        <f t="shared" si="2"/>
        <v/>
      </c>
      <c r="AK70" s="2195" t="str">
        <f t="shared" si="2"/>
        <v/>
      </c>
      <c r="AL70" s="2195" t="str">
        <f t="shared" si="2"/>
        <v/>
      </c>
      <c r="AM70" s="2202" t="str">
        <f t="shared" si="2"/>
        <v/>
      </c>
      <c r="AN70" s="2195" t="str">
        <f t="shared" si="2"/>
        <v/>
      </c>
      <c r="AO70" s="2195" t="str">
        <f t="shared" si="2"/>
        <v/>
      </c>
      <c r="AP70" s="2195" t="str">
        <f t="shared" si="2"/>
        <v/>
      </c>
      <c r="AQ70" s="2195" t="str">
        <f t="shared" si="2"/>
        <v/>
      </c>
      <c r="AR70" s="2195" t="str">
        <f t="shared" si="2"/>
        <v/>
      </c>
      <c r="AS70" s="2195" t="str">
        <f t="shared" si="2"/>
        <v/>
      </c>
      <c r="AT70" s="2202" t="str">
        <f t="shared" si="2"/>
        <v/>
      </c>
      <c r="AU70" s="2195" t="str">
        <f t="shared" si="2"/>
        <v/>
      </c>
      <c r="AV70" s="2195" t="str">
        <f t="shared" si="2"/>
        <v/>
      </c>
      <c r="AW70" s="2202" t="str">
        <f t="shared" si="2"/>
        <v/>
      </c>
      <c r="AX70" s="2249"/>
      <c r="AY70" s="2260"/>
      <c r="AZ70" s="2260"/>
      <c r="BA70" s="2279"/>
      <c r="BB70" s="2290"/>
      <c r="BC70" s="2297"/>
      <c r="BD70" s="2297"/>
      <c r="BE70" s="2297"/>
      <c r="BF70" s="2307"/>
    </row>
    <row r="71" spans="1:73" ht="18.75" customHeight="1">
      <c r="B71" s="2070"/>
      <c r="C71" s="2083"/>
      <c r="D71" s="2083"/>
      <c r="E71" s="2083"/>
      <c r="F71" s="2083"/>
      <c r="G71" s="2083"/>
      <c r="H71" s="2083"/>
      <c r="I71" s="2083"/>
      <c r="J71" s="2083"/>
      <c r="K71" s="2130"/>
      <c r="L71" s="2139"/>
      <c r="M71" s="2139"/>
      <c r="N71" s="2139"/>
      <c r="O71" s="2139"/>
      <c r="P71" s="2139"/>
      <c r="Q71" s="2139"/>
      <c r="R71" s="2178"/>
      <c r="S71" s="2187" t="str">
        <f t="shared" si="2"/>
        <v/>
      </c>
      <c r="T71" s="2196" t="str">
        <f t="shared" si="2"/>
        <v/>
      </c>
      <c r="U71" s="2196" t="str">
        <f t="shared" si="2"/>
        <v/>
      </c>
      <c r="V71" s="2196" t="str">
        <f t="shared" si="2"/>
        <v/>
      </c>
      <c r="W71" s="2196" t="str">
        <f t="shared" si="2"/>
        <v/>
      </c>
      <c r="X71" s="2196" t="str">
        <f t="shared" si="2"/>
        <v/>
      </c>
      <c r="Y71" s="2203" t="str">
        <f t="shared" si="2"/>
        <v/>
      </c>
      <c r="Z71" s="2206" t="str">
        <f t="shared" si="2"/>
        <v/>
      </c>
      <c r="AA71" s="2196" t="str">
        <f t="shared" si="2"/>
        <v/>
      </c>
      <c r="AB71" s="2196" t="str">
        <f t="shared" si="2"/>
        <v/>
      </c>
      <c r="AC71" s="2196" t="str">
        <f t="shared" si="2"/>
        <v/>
      </c>
      <c r="AD71" s="2196" t="str">
        <f t="shared" si="2"/>
        <v/>
      </c>
      <c r="AE71" s="2196" t="str">
        <f t="shared" si="2"/>
        <v/>
      </c>
      <c r="AF71" s="2203" t="str">
        <f t="shared" si="2"/>
        <v/>
      </c>
      <c r="AG71" s="2196" t="str">
        <f t="shared" si="2"/>
        <v/>
      </c>
      <c r="AH71" s="2196" t="str">
        <f t="shared" si="2"/>
        <v/>
      </c>
      <c r="AI71" s="2196" t="str">
        <f t="shared" si="2"/>
        <v/>
      </c>
      <c r="AJ71" s="2196" t="str">
        <f t="shared" si="2"/>
        <v/>
      </c>
      <c r="AK71" s="2196" t="str">
        <f t="shared" si="2"/>
        <v/>
      </c>
      <c r="AL71" s="2196" t="str">
        <f t="shared" si="2"/>
        <v/>
      </c>
      <c r="AM71" s="2203" t="str">
        <f t="shared" si="2"/>
        <v/>
      </c>
      <c r="AN71" s="2196" t="str">
        <f t="shared" si="2"/>
        <v/>
      </c>
      <c r="AO71" s="2196" t="str">
        <f t="shared" si="2"/>
        <v/>
      </c>
      <c r="AP71" s="2196" t="str">
        <f t="shared" si="2"/>
        <v/>
      </c>
      <c r="AQ71" s="2196" t="str">
        <f t="shared" si="2"/>
        <v/>
      </c>
      <c r="AR71" s="2196" t="str">
        <f t="shared" si="2"/>
        <v/>
      </c>
      <c r="AS71" s="2196" t="str">
        <f t="shared" si="2"/>
        <v/>
      </c>
      <c r="AT71" s="2203" t="str">
        <f t="shared" si="2"/>
        <v/>
      </c>
      <c r="AU71" s="2196" t="str">
        <f t="shared" si="2"/>
        <v/>
      </c>
      <c r="AV71" s="2196" t="str">
        <f t="shared" si="2"/>
        <v/>
      </c>
      <c r="AW71" s="2203" t="str">
        <f t="shared" si="2"/>
        <v/>
      </c>
      <c r="AX71" s="2250"/>
      <c r="AY71" s="2261"/>
      <c r="AZ71" s="2261"/>
      <c r="BA71" s="2280"/>
      <c r="BB71" s="2291"/>
      <c r="BC71" s="2298"/>
      <c r="BD71" s="2298"/>
      <c r="BE71" s="2298"/>
      <c r="BF71" s="2308"/>
    </row>
    <row r="72" spans="1:73" ht="13.5" customHeight="1">
      <c r="C72" s="2084"/>
      <c r="D72" s="2084"/>
      <c r="E72" s="2084"/>
      <c r="F72" s="2084"/>
      <c r="G72" s="2111"/>
      <c r="H72" s="2118"/>
      <c r="AF72" s="1760"/>
    </row>
    <row r="73" spans="1:73" ht="11.4" customHeight="1">
      <c r="H73" s="2119"/>
      <c r="I73" s="2119"/>
      <c r="J73" s="2119"/>
      <c r="K73" s="2119"/>
      <c r="L73" s="2119"/>
      <c r="M73" s="2119"/>
      <c r="N73" s="2119"/>
      <c r="O73" s="2119"/>
      <c r="P73" s="2119"/>
      <c r="Q73" s="2119"/>
      <c r="R73" s="2119"/>
      <c r="S73" s="2119"/>
      <c r="T73" s="2119"/>
      <c r="U73" s="2119"/>
      <c r="V73" s="2119"/>
      <c r="W73" s="2119"/>
      <c r="X73" s="2119"/>
      <c r="Y73" s="2119"/>
      <c r="Z73" s="2119"/>
      <c r="AA73" s="2119"/>
      <c r="AB73" s="2119"/>
      <c r="AC73" s="2119"/>
      <c r="AD73" s="2119"/>
      <c r="AE73" s="2119"/>
      <c r="AF73" s="2119"/>
      <c r="AG73" s="2119"/>
      <c r="AH73" s="2119"/>
      <c r="AI73" s="2119"/>
      <c r="AJ73" s="2119"/>
      <c r="AK73" s="2119"/>
      <c r="AL73" s="2119"/>
      <c r="AM73" s="2119"/>
      <c r="AN73" s="2119"/>
      <c r="AO73" s="2119"/>
      <c r="AP73" s="2119"/>
      <c r="AQ73" s="2119"/>
      <c r="AR73" s="2119"/>
      <c r="AS73" s="2119"/>
      <c r="AT73" s="2119"/>
      <c r="AU73" s="2119"/>
      <c r="AV73" s="2119"/>
      <c r="AW73" s="2119"/>
      <c r="AX73" s="2119"/>
      <c r="AY73" s="2119"/>
      <c r="AZ73" s="2119"/>
      <c r="BA73" s="2119"/>
    </row>
    <row r="74" spans="1:73" ht="20.25" customHeight="1">
      <c r="A74" s="2055"/>
      <c r="B74" s="2055"/>
      <c r="G74" s="2055"/>
      <c r="H74" s="2055"/>
      <c r="I74" s="2055"/>
      <c r="J74" s="2055"/>
      <c r="K74" s="2055"/>
      <c r="L74" s="2055"/>
      <c r="M74" s="2055"/>
      <c r="N74" s="2055"/>
      <c r="O74" s="2055"/>
      <c r="P74" s="2055"/>
      <c r="Q74" s="2055"/>
      <c r="R74" s="2055"/>
      <c r="S74" s="2055"/>
      <c r="T74" s="2055"/>
      <c r="U74" s="2055"/>
      <c r="V74" s="2055"/>
      <c r="W74" s="2055"/>
      <c r="X74" s="2055"/>
      <c r="Y74" s="2055"/>
      <c r="Z74" s="2055"/>
      <c r="AA74" s="2055"/>
      <c r="AB74" s="2055"/>
      <c r="AC74" s="2055"/>
      <c r="AD74" s="2055"/>
      <c r="AE74" s="2055"/>
      <c r="AF74" s="2055"/>
      <c r="AG74" s="2055"/>
      <c r="AH74" s="2055"/>
      <c r="AI74" s="2055"/>
      <c r="AJ74" s="2055"/>
      <c r="AK74" s="2055"/>
      <c r="AL74" s="2055"/>
      <c r="AM74" s="2055"/>
      <c r="AN74" s="2055"/>
      <c r="AO74" s="2055"/>
      <c r="AP74" s="2055"/>
      <c r="AQ74" s="2055"/>
      <c r="AR74" s="2055"/>
      <c r="AS74" s="2055"/>
      <c r="AT74" s="2055"/>
      <c r="AU74" s="2055"/>
      <c r="AV74" s="2055"/>
      <c r="BN74" s="2300"/>
      <c r="BO74" s="1817"/>
      <c r="BP74" s="2300"/>
      <c r="BQ74" s="2300"/>
      <c r="BR74" s="2300"/>
      <c r="BS74" s="2309"/>
      <c r="BT74" s="2310"/>
      <c r="BU74" s="2310"/>
    </row>
    <row r="75" spans="1:73" ht="20.25" customHeight="1">
      <c r="C75" s="1761"/>
      <c r="D75" s="1761"/>
      <c r="E75" s="1761"/>
      <c r="F75" s="1761"/>
      <c r="G75" s="1761"/>
      <c r="H75" s="1760"/>
      <c r="I75" s="1760"/>
    </row>
    <row r="76" spans="1:73" ht="20.25" customHeight="1">
      <c r="C76" s="1761"/>
      <c r="D76" s="1761"/>
      <c r="E76" s="1761"/>
      <c r="F76" s="1761"/>
      <c r="G76" s="1761"/>
      <c r="H76" s="1760"/>
      <c r="I76" s="1760"/>
    </row>
    <row r="77" spans="1:73" ht="20.25" customHeight="1">
      <c r="C77" s="1760"/>
      <c r="D77" s="1760"/>
      <c r="E77" s="1760"/>
      <c r="F77" s="1760"/>
      <c r="G77" s="1760"/>
    </row>
    <row r="78" spans="1:73" ht="20.25" customHeight="1">
      <c r="C78" s="1760"/>
      <c r="D78" s="1760"/>
      <c r="E78" s="1760"/>
      <c r="F78" s="1760"/>
      <c r="G78" s="1760"/>
    </row>
    <row r="79" spans="1:73" ht="20.25" customHeight="1">
      <c r="C79" s="1760"/>
      <c r="D79" s="1760"/>
      <c r="E79" s="1760"/>
      <c r="F79" s="1760"/>
      <c r="G79" s="1760"/>
    </row>
    <row r="80" spans="1:73" ht="20.25" customHeight="1">
      <c r="C80" s="1760"/>
      <c r="D80" s="1760"/>
      <c r="E80" s="1760"/>
      <c r="F80" s="1760"/>
      <c r="G80" s="1760"/>
    </row>
  </sheetData>
  <mergeCells count="246">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M64:R64"/>
    <mergeCell ref="AX64:AY64"/>
    <mergeCell ref="AZ64:BA64"/>
    <mergeCell ref="G65:R65"/>
    <mergeCell ref="G66:R66"/>
    <mergeCell ref="L67:R67"/>
    <mergeCell ref="L68:R68"/>
    <mergeCell ref="L69:R69"/>
    <mergeCell ref="L70:R70"/>
    <mergeCell ref="L71:R71"/>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4"/>
    <mergeCell ref="B67:K71"/>
    <mergeCell ref="BB62:BF71"/>
    <mergeCell ref="AX65:BA71"/>
  </mergeCells>
  <phoneticPr fontId="6"/>
  <conditionalFormatting sqref="S24 S65:BA71">
    <cfRule type="expression" dxfId="2842" priority="784">
      <formula>INDIRECT(ADDRESS(ROW(),COLUMN()))=TRUNC(INDIRECT(ADDRESS(ROW(),COLUMN())))</formula>
    </cfRule>
  </conditionalFormatting>
  <conditionalFormatting sqref="S23">
    <cfRule type="expression" dxfId="2841" priority="783">
      <formula>INDIRECT(ADDRESS(ROW(),COLUMN()))=TRUNC(INDIRECT(ADDRESS(ROW(),COLUMN())))</formula>
    </cfRule>
  </conditionalFormatting>
  <conditionalFormatting sqref="T24:Y24">
    <cfRule type="expression" dxfId="2840" priority="782">
      <formula>INDIRECT(ADDRESS(ROW(),COLUMN()))=TRUNC(INDIRECT(ADDRESS(ROW(),COLUMN())))</formula>
    </cfRule>
  </conditionalFormatting>
  <conditionalFormatting sqref="T23:Y23">
    <cfRule type="expression" dxfId="2839" priority="781">
      <formula>INDIRECT(ADDRESS(ROW(),COLUMN()))=TRUNC(INDIRECT(ADDRESS(ROW(),COLUMN())))</formula>
    </cfRule>
  </conditionalFormatting>
  <conditionalFormatting sqref="AX23:BA24">
    <cfRule type="expression" dxfId="2838" priority="764">
      <formula>INDIRECT(ADDRESS(ROW(),COLUMN()))=TRUNC(INDIRECT(ADDRESS(ROW(),COLUMN())))</formula>
    </cfRule>
  </conditionalFormatting>
  <conditionalFormatting sqref="BC14:BD14">
    <cfRule type="expression" dxfId="2837" priority="510">
      <formula>INDIRECT(ADDRESS(ROW(),COLUMN()))=TRUNC(INDIRECT(ADDRESS(ROW(),COLUMN())))</formula>
    </cfRule>
  </conditionalFormatting>
  <conditionalFormatting sqref="Z24">
    <cfRule type="expression" dxfId="2836" priority="509">
      <formula>INDIRECT(ADDRESS(ROW(),COLUMN()))=TRUNC(INDIRECT(ADDRESS(ROW(),COLUMN())))</formula>
    </cfRule>
  </conditionalFormatting>
  <conditionalFormatting sqref="Z23">
    <cfRule type="expression" dxfId="2835" priority="508">
      <formula>INDIRECT(ADDRESS(ROW(),COLUMN()))=TRUNC(INDIRECT(ADDRESS(ROW(),COLUMN())))</formula>
    </cfRule>
  </conditionalFormatting>
  <conditionalFormatting sqref="AA24:AF24">
    <cfRule type="expression" dxfId="2834" priority="507">
      <formula>INDIRECT(ADDRESS(ROW(),COLUMN()))=TRUNC(INDIRECT(ADDRESS(ROW(),COLUMN())))</formula>
    </cfRule>
  </conditionalFormatting>
  <conditionalFormatting sqref="AA23:AF23">
    <cfRule type="expression" dxfId="2833" priority="506">
      <formula>INDIRECT(ADDRESS(ROW(),COLUMN()))=TRUNC(INDIRECT(ADDRESS(ROW(),COLUMN())))</formula>
    </cfRule>
  </conditionalFormatting>
  <conditionalFormatting sqref="AG24">
    <cfRule type="expression" dxfId="2832" priority="505">
      <formula>INDIRECT(ADDRESS(ROW(),COLUMN()))=TRUNC(INDIRECT(ADDRESS(ROW(),COLUMN())))</formula>
    </cfRule>
  </conditionalFormatting>
  <conditionalFormatting sqref="AG23">
    <cfRule type="expression" dxfId="2831" priority="504">
      <formula>INDIRECT(ADDRESS(ROW(),COLUMN()))=TRUNC(INDIRECT(ADDRESS(ROW(),COLUMN())))</formula>
    </cfRule>
  </conditionalFormatting>
  <conditionalFormatting sqref="AH24:AM24">
    <cfRule type="expression" dxfId="2830" priority="503">
      <formula>INDIRECT(ADDRESS(ROW(),COLUMN()))=TRUNC(INDIRECT(ADDRESS(ROW(),COLUMN())))</formula>
    </cfRule>
  </conditionalFormatting>
  <conditionalFormatting sqref="AH23:AM23">
    <cfRule type="expression" dxfId="2829" priority="502">
      <formula>INDIRECT(ADDRESS(ROW(),COLUMN()))=TRUNC(INDIRECT(ADDRESS(ROW(),COLUMN())))</formula>
    </cfRule>
  </conditionalFormatting>
  <conditionalFormatting sqref="AN24">
    <cfRule type="expression" dxfId="2828" priority="501">
      <formula>INDIRECT(ADDRESS(ROW(),COLUMN()))=TRUNC(INDIRECT(ADDRESS(ROW(),COLUMN())))</formula>
    </cfRule>
  </conditionalFormatting>
  <conditionalFormatting sqref="AN23">
    <cfRule type="expression" dxfId="2827" priority="500">
      <formula>INDIRECT(ADDRESS(ROW(),COLUMN()))=TRUNC(INDIRECT(ADDRESS(ROW(),COLUMN())))</formula>
    </cfRule>
  </conditionalFormatting>
  <conditionalFormatting sqref="AO24:AT24">
    <cfRule type="expression" dxfId="2826" priority="499">
      <formula>INDIRECT(ADDRESS(ROW(),COLUMN()))=TRUNC(INDIRECT(ADDRESS(ROW(),COLUMN())))</formula>
    </cfRule>
  </conditionalFormatting>
  <conditionalFormatting sqref="AO23:AT23">
    <cfRule type="expression" dxfId="2825" priority="498">
      <formula>INDIRECT(ADDRESS(ROW(),COLUMN()))=TRUNC(INDIRECT(ADDRESS(ROW(),COLUMN())))</formula>
    </cfRule>
  </conditionalFormatting>
  <conditionalFormatting sqref="AU24">
    <cfRule type="expression" dxfId="2824" priority="497">
      <formula>INDIRECT(ADDRESS(ROW(),COLUMN()))=TRUNC(INDIRECT(ADDRESS(ROW(),COLUMN())))</formula>
    </cfRule>
  </conditionalFormatting>
  <conditionalFormatting sqref="AU23">
    <cfRule type="expression" dxfId="2823" priority="496">
      <formula>INDIRECT(ADDRESS(ROW(),COLUMN()))=TRUNC(INDIRECT(ADDRESS(ROW(),COLUMN())))</formula>
    </cfRule>
  </conditionalFormatting>
  <conditionalFormatting sqref="AV24:AW24">
    <cfRule type="expression" dxfId="2822" priority="495">
      <formula>INDIRECT(ADDRESS(ROW(),COLUMN()))=TRUNC(INDIRECT(ADDRESS(ROW(),COLUMN())))</formula>
    </cfRule>
  </conditionalFormatting>
  <conditionalFormatting sqref="AV23:AW23">
    <cfRule type="expression" dxfId="2821" priority="494">
      <formula>INDIRECT(ADDRESS(ROW(),COLUMN()))=TRUNC(INDIRECT(ADDRESS(ROW(),COLUMN())))</formula>
    </cfRule>
  </conditionalFormatting>
  <conditionalFormatting sqref="S27">
    <cfRule type="expression" dxfId="2820" priority="253">
      <formula>INDIRECT(ADDRESS(ROW(),COLUMN()))=TRUNC(INDIRECT(ADDRESS(ROW(),COLUMN())))</formula>
    </cfRule>
  </conditionalFormatting>
  <conditionalFormatting sqref="S26">
    <cfRule type="expression" dxfId="2819" priority="252">
      <formula>INDIRECT(ADDRESS(ROW(),COLUMN()))=TRUNC(INDIRECT(ADDRESS(ROW(),COLUMN())))</formula>
    </cfRule>
  </conditionalFormatting>
  <conditionalFormatting sqref="T27:Y27">
    <cfRule type="expression" dxfId="2818" priority="251">
      <formula>INDIRECT(ADDRESS(ROW(),COLUMN()))=TRUNC(INDIRECT(ADDRESS(ROW(),COLUMN())))</formula>
    </cfRule>
  </conditionalFormatting>
  <conditionalFormatting sqref="T26:Y26">
    <cfRule type="expression" dxfId="2817" priority="250">
      <formula>INDIRECT(ADDRESS(ROW(),COLUMN()))=TRUNC(INDIRECT(ADDRESS(ROW(),COLUMN())))</formula>
    </cfRule>
  </conditionalFormatting>
  <conditionalFormatting sqref="AX26:BA27">
    <cfRule type="expression" dxfId="2816" priority="249">
      <formula>INDIRECT(ADDRESS(ROW(),COLUMN()))=TRUNC(INDIRECT(ADDRESS(ROW(),COLUMN())))</formula>
    </cfRule>
  </conditionalFormatting>
  <conditionalFormatting sqref="Z27">
    <cfRule type="expression" dxfId="2815" priority="248">
      <formula>INDIRECT(ADDRESS(ROW(),COLUMN()))=TRUNC(INDIRECT(ADDRESS(ROW(),COLUMN())))</formula>
    </cfRule>
  </conditionalFormatting>
  <conditionalFormatting sqref="Z26">
    <cfRule type="expression" dxfId="2814" priority="247">
      <formula>INDIRECT(ADDRESS(ROW(),COLUMN()))=TRUNC(INDIRECT(ADDRESS(ROW(),COLUMN())))</formula>
    </cfRule>
  </conditionalFormatting>
  <conditionalFormatting sqref="AA27:AF27">
    <cfRule type="expression" dxfId="2813" priority="246">
      <formula>INDIRECT(ADDRESS(ROW(),COLUMN()))=TRUNC(INDIRECT(ADDRESS(ROW(),COLUMN())))</formula>
    </cfRule>
  </conditionalFormatting>
  <conditionalFormatting sqref="AA26:AF26">
    <cfRule type="expression" dxfId="2812" priority="245">
      <formula>INDIRECT(ADDRESS(ROW(),COLUMN()))=TRUNC(INDIRECT(ADDRESS(ROW(),COLUMN())))</formula>
    </cfRule>
  </conditionalFormatting>
  <conditionalFormatting sqref="AG27">
    <cfRule type="expression" dxfId="2811" priority="244">
      <formula>INDIRECT(ADDRESS(ROW(),COLUMN()))=TRUNC(INDIRECT(ADDRESS(ROW(),COLUMN())))</formula>
    </cfRule>
  </conditionalFormatting>
  <conditionalFormatting sqref="AG26">
    <cfRule type="expression" dxfId="2810" priority="243">
      <formula>INDIRECT(ADDRESS(ROW(),COLUMN()))=TRUNC(INDIRECT(ADDRESS(ROW(),COLUMN())))</formula>
    </cfRule>
  </conditionalFormatting>
  <conditionalFormatting sqref="AH27:AM27">
    <cfRule type="expression" dxfId="2809" priority="242">
      <formula>INDIRECT(ADDRESS(ROW(),COLUMN()))=TRUNC(INDIRECT(ADDRESS(ROW(),COLUMN())))</formula>
    </cfRule>
  </conditionalFormatting>
  <conditionalFormatting sqref="AH26:AM26">
    <cfRule type="expression" dxfId="2808" priority="241">
      <formula>INDIRECT(ADDRESS(ROW(),COLUMN()))=TRUNC(INDIRECT(ADDRESS(ROW(),COLUMN())))</formula>
    </cfRule>
  </conditionalFormatting>
  <conditionalFormatting sqref="AN27">
    <cfRule type="expression" dxfId="2807" priority="240">
      <formula>INDIRECT(ADDRESS(ROW(),COLUMN()))=TRUNC(INDIRECT(ADDRESS(ROW(),COLUMN())))</formula>
    </cfRule>
  </conditionalFormatting>
  <conditionalFormatting sqref="AN26">
    <cfRule type="expression" dxfId="2806" priority="239">
      <formula>INDIRECT(ADDRESS(ROW(),COLUMN()))=TRUNC(INDIRECT(ADDRESS(ROW(),COLUMN())))</formula>
    </cfRule>
  </conditionalFormatting>
  <conditionalFormatting sqref="AO27:AT27">
    <cfRule type="expression" dxfId="2805" priority="238">
      <formula>INDIRECT(ADDRESS(ROW(),COLUMN()))=TRUNC(INDIRECT(ADDRESS(ROW(),COLUMN())))</formula>
    </cfRule>
  </conditionalFormatting>
  <conditionalFormatting sqref="AO26:AT26">
    <cfRule type="expression" dxfId="2804" priority="237">
      <formula>INDIRECT(ADDRESS(ROW(),COLUMN()))=TRUNC(INDIRECT(ADDRESS(ROW(),COLUMN())))</formula>
    </cfRule>
  </conditionalFormatting>
  <conditionalFormatting sqref="AU27">
    <cfRule type="expression" dxfId="2803" priority="236">
      <formula>INDIRECT(ADDRESS(ROW(),COLUMN()))=TRUNC(INDIRECT(ADDRESS(ROW(),COLUMN())))</formula>
    </cfRule>
  </conditionalFormatting>
  <conditionalFormatting sqref="AU26">
    <cfRule type="expression" dxfId="2802" priority="235">
      <formula>INDIRECT(ADDRESS(ROW(),COLUMN()))=TRUNC(INDIRECT(ADDRESS(ROW(),COLUMN())))</formula>
    </cfRule>
  </conditionalFormatting>
  <conditionalFormatting sqref="AV27:AW27">
    <cfRule type="expression" dxfId="2801" priority="234">
      <formula>INDIRECT(ADDRESS(ROW(),COLUMN()))=TRUNC(INDIRECT(ADDRESS(ROW(),COLUMN())))</formula>
    </cfRule>
  </conditionalFormatting>
  <conditionalFormatting sqref="AV26:AW26">
    <cfRule type="expression" dxfId="2800" priority="233">
      <formula>INDIRECT(ADDRESS(ROW(),COLUMN()))=TRUNC(INDIRECT(ADDRESS(ROW(),COLUMN())))</formula>
    </cfRule>
  </conditionalFormatting>
  <conditionalFormatting sqref="S30">
    <cfRule type="expression" dxfId="2799" priority="232">
      <formula>INDIRECT(ADDRESS(ROW(),COLUMN()))=TRUNC(INDIRECT(ADDRESS(ROW(),COLUMN())))</formula>
    </cfRule>
  </conditionalFormatting>
  <conditionalFormatting sqref="S29">
    <cfRule type="expression" dxfId="2798" priority="231">
      <formula>INDIRECT(ADDRESS(ROW(),COLUMN()))=TRUNC(INDIRECT(ADDRESS(ROW(),COLUMN())))</formula>
    </cfRule>
  </conditionalFormatting>
  <conditionalFormatting sqref="T30:Y30">
    <cfRule type="expression" dxfId="2797" priority="230">
      <formula>INDIRECT(ADDRESS(ROW(),COLUMN()))=TRUNC(INDIRECT(ADDRESS(ROW(),COLUMN())))</formula>
    </cfRule>
  </conditionalFormatting>
  <conditionalFormatting sqref="T29:Y29">
    <cfRule type="expression" dxfId="2796" priority="229">
      <formula>INDIRECT(ADDRESS(ROW(),COLUMN()))=TRUNC(INDIRECT(ADDRESS(ROW(),COLUMN())))</formula>
    </cfRule>
  </conditionalFormatting>
  <conditionalFormatting sqref="AX29:BA30">
    <cfRule type="expression" dxfId="2795" priority="228">
      <formula>INDIRECT(ADDRESS(ROW(),COLUMN()))=TRUNC(INDIRECT(ADDRESS(ROW(),COLUMN())))</formula>
    </cfRule>
  </conditionalFormatting>
  <conditionalFormatting sqref="Z30">
    <cfRule type="expression" dxfId="2794" priority="227">
      <formula>INDIRECT(ADDRESS(ROW(),COLUMN()))=TRUNC(INDIRECT(ADDRESS(ROW(),COLUMN())))</formula>
    </cfRule>
  </conditionalFormatting>
  <conditionalFormatting sqref="Z29">
    <cfRule type="expression" dxfId="2793" priority="226">
      <formula>INDIRECT(ADDRESS(ROW(),COLUMN()))=TRUNC(INDIRECT(ADDRESS(ROW(),COLUMN())))</formula>
    </cfRule>
  </conditionalFormatting>
  <conditionalFormatting sqref="AA30:AF30">
    <cfRule type="expression" dxfId="2792" priority="225">
      <formula>INDIRECT(ADDRESS(ROW(),COLUMN()))=TRUNC(INDIRECT(ADDRESS(ROW(),COLUMN())))</formula>
    </cfRule>
  </conditionalFormatting>
  <conditionalFormatting sqref="AA29:AF29">
    <cfRule type="expression" dxfId="2791" priority="224">
      <formula>INDIRECT(ADDRESS(ROW(),COLUMN()))=TRUNC(INDIRECT(ADDRESS(ROW(),COLUMN())))</formula>
    </cfRule>
  </conditionalFormatting>
  <conditionalFormatting sqref="AG30">
    <cfRule type="expression" dxfId="2790" priority="223">
      <formula>INDIRECT(ADDRESS(ROW(),COLUMN()))=TRUNC(INDIRECT(ADDRESS(ROW(),COLUMN())))</formula>
    </cfRule>
  </conditionalFormatting>
  <conditionalFormatting sqref="AG29">
    <cfRule type="expression" dxfId="2789" priority="222">
      <formula>INDIRECT(ADDRESS(ROW(),COLUMN()))=TRUNC(INDIRECT(ADDRESS(ROW(),COLUMN())))</formula>
    </cfRule>
  </conditionalFormatting>
  <conditionalFormatting sqref="AH30:AM30">
    <cfRule type="expression" dxfId="2788" priority="221">
      <formula>INDIRECT(ADDRESS(ROW(),COLUMN()))=TRUNC(INDIRECT(ADDRESS(ROW(),COLUMN())))</formula>
    </cfRule>
  </conditionalFormatting>
  <conditionalFormatting sqref="AH29:AM29">
    <cfRule type="expression" dxfId="2787" priority="220">
      <formula>INDIRECT(ADDRESS(ROW(),COLUMN()))=TRUNC(INDIRECT(ADDRESS(ROW(),COLUMN())))</formula>
    </cfRule>
  </conditionalFormatting>
  <conditionalFormatting sqref="AN30">
    <cfRule type="expression" dxfId="2786" priority="219">
      <formula>INDIRECT(ADDRESS(ROW(),COLUMN()))=TRUNC(INDIRECT(ADDRESS(ROW(),COLUMN())))</formula>
    </cfRule>
  </conditionalFormatting>
  <conditionalFormatting sqref="AN29">
    <cfRule type="expression" dxfId="2785" priority="218">
      <formula>INDIRECT(ADDRESS(ROW(),COLUMN()))=TRUNC(INDIRECT(ADDRESS(ROW(),COLUMN())))</formula>
    </cfRule>
  </conditionalFormatting>
  <conditionalFormatting sqref="AO30:AT30">
    <cfRule type="expression" dxfId="2784" priority="217">
      <formula>INDIRECT(ADDRESS(ROW(),COLUMN()))=TRUNC(INDIRECT(ADDRESS(ROW(),COLUMN())))</formula>
    </cfRule>
  </conditionalFormatting>
  <conditionalFormatting sqref="AO29:AT29">
    <cfRule type="expression" dxfId="2783" priority="216">
      <formula>INDIRECT(ADDRESS(ROW(),COLUMN()))=TRUNC(INDIRECT(ADDRESS(ROW(),COLUMN())))</formula>
    </cfRule>
  </conditionalFormatting>
  <conditionalFormatting sqref="AU30">
    <cfRule type="expression" dxfId="2782" priority="215">
      <formula>INDIRECT(ADDRESS(ROW(),COLUMN()))=TRUNC(INDIRECT(ADDRESS(ROW(),COLUMN())))</formula>
    </cfRule>
  </conditionalFormatting>
  <conditionalFormatting sqref="AU29">
    <cfRule type="expression" dxfId="2781" priority="214">
      <formula>INDIRECT(ADDRESS(ROW(),COLUMN()))=TRUNC(INDIRECT(ADDRESS(ROW(),COLUMN())))</formula>
    </cfRule>
  </conditionalFormatting>
  <conditionalFormatting sqref="AV30:AW30">
    <cfRule type="expression" dxfId="2780" priority="213">
      <formula>INDIRECT(ADDRESS(ROW(),COLUMN()))=TRUNC(INDIRECT(ADDRESS(ROW(),COLUMN())))</formula>
    </cfRule>
  </conditionalFormatting>
  <conditionalFormatting sqref="AV29:AW29">
    <cfRule type="expression" dxfId="2779" priority="212">
      <formula>INDIRECT(ADDRESS(ROW(),COLUMN()))=TRUNC(INDIRECT(ADDRESS(ROW(),COLUMN())))</formula>
    </cfRule>
  </conditionalFormatting>
  <conditionalFormatting sqref="S33">
    <cfRule type="expression" dxfId="2778" priority="211">
      <formula>INDIRECT(ADDRESS(ROW(),COLUMN()))=TRUNC(INDIRECT(ADDRESS(ROW(),COLUMN())))</formula>
    </cfRule>
  </conditionalFormatting>
  <conditionalFormatting sqref="S32">
    <cfRule type="expression" dxfId="2777" priority="210">
      <formula>INDIRECT(ADDRESS(ROW(),COLUMN()))=TRUNC(INDIRECT(ADDRESS(ROW(),COLUMN())))</formula>
    </cfRule>
  </conditionalFormatting>
  <conditionalFormatting sqref="T33:Y33">
    <cfRule type="expression" dxfId="2776" priority="209">
      <formula>INDIRECT(ADDRESS(ROW(),COLUMN()))=TRUNC(INDIRECT(ADDRESS(ROW(),COLUMN())))</formula>
    </cfRule>
  </conditionalFormatting>
  <conditionalFormatting sqref="T32:Y32">
    <cfRule type="expression" dxfId="2775" priority="208">
      <formula>INDIRECT(ADDRESS(ROW(),COLUMN()))=TRUNC(INDIRECT(ADDRESS(ROW(),COLUMN())))</formula>
    </cfRule>
  </conditionalFormatting>
  <conditionalFormatting sqref="AX32:BA33">
    <cfRule type="expression" dxfId="2774" priority="207">
      <formula>INDIRECT(ADDRESS(ROW(),COLUMN()))=TRUNC(INDIRECT(ADDRESS(ROW(),COLUMN())))</formula>
    </cfRule>
  </conditionalFormatting>
  <conditionalFormatting sqref="Z33">
    <cfRule type="expression" dxfId="2773" priority="206">
      <formula>INDIRECT(ADDRESS(ROW(),COLUMN()))=TRUNC(INDIRECT(ADDRESS(ROW(),COLUMN())))</formula>
    </cfRule>
  </conditionalFormatting>
  <conditionalFormatting sqref="Z32">
    <cfRule type="expression" dxfId="2772" priority="205">
      <formula>INDIRECT(ADDRESS(ROW(),COLUMN()))=TRUNC(INDIRECT(ADDRESS(ROW(),COLUMN())))</formula>
    </cfRule>
  </conditionalFormatting>
  <conditionalFormatting sqref="AA33:AF33">
    <cfRule type="expression" dxfId="2771" priority="204">
      <formula>INDIRECT(ADDRESS(ROW(),COLUMN()))=TRUNC(INDIRECT(ADDRESS(ROW(),COLUMN())))</formula>
    </cfRule>
  </conditionalFormatting>
  <conditionalFormatting sqref="AA32:AF32">
    <cfRule type="expression" dxfId="2770" priority="203">
      <formula>INDIRECT(ADDRESS(ROW(),COLUMN()))=TRUNC(INDIRECT(ADDRESS(ROW(),COLUMN())))</formula>
    </cfRule>
  </conditionalFormatting>
  <conditionalFormatting sqref="AG33">
    <cfRule type="expression" dxfId="2769" priority="202">
      <formula>INDIRECT(ADDRESS(ROW(),COLUMN()))=TRUNC(INDIRECT(ADDRESS(ROW(),COLUMN())))</formula>
    </cfRule>
  </conditionalFormatting>
  <conditionalFormatting sqref="AG32">
    <cfRule type="expression" dxfId="2768" priority="201">
      <formula>INDIRECT(ADDRESS(ROW(),COLUMN()))=TRUNC(INDIRECT(ADDRESS(ROW(),COLUMN())))</formula>
    </cfRule>
  </conditionalFormatting>
  <conditionalFormatting sqref="AH33:AM33">
    <cfRule type="expression" dxfId="2767" priority="200">
      <formula>INDIRECT(ADDRESS(ROW(),COLUMN()))=TRUNC(INDIRECT(ADDRESS(ROW(),COLUMN())))</formula>
    </cfRule>
  </conditionalFormatting>
  <conditionalFormatting sqref="AH32:AM32">
    <cfRule type="expression" dxfId="2766" priority="199">
      <formula>INDIRECT(ADDRESS(ROW(),COLUMN()))=TRUNC(INDIRECT(ADDRESS(ROW(),COLUMN())))</formula>
    </cfRule>
  </conditionalFormatting>
  <conditionalFormatting sqref="AN33">
    <cfRule type="expression" dxfId="2765" priority="198">
      <formula>INDIRECT(ADDRESS(ROW(),COLUMN()))=TRUNC(INDIRECT(ADDRESS(ROW(),COLUMN())))</formula>
    </cfRule>
  </conditionalFormatting>
  <conditionalFormatting sqref="AN32">
    <cfRule type="expression" dxfId="2764" priority="197">
      <formula>INDIRECT(ADDRESS(ROW(),COLUMN()))=TRUNC(INDIRECT(ADDRESS(ROW(),COLUMN())))</formula>
    </cfRule>
  </conditionalFormatting>
  <conditionalFormatting sqref="AO33:AT33">
    <cfRule type="expression" dxfId="2763" priority="196">
      <formula>INDIRECT(ADDRESS(ROW(),COLUMN()))=TRUNC(INDIRECT(ADDRESS(ROW(),COLUMN())))</formula>
    </cfRule>
  </conditionalFormatting>
  <conditionalFormatting sqref="AO32:AT32">
    <cfRule type="expression" dxfId="2762" priority="195">
      <formula>INDIRECT(ADDRESS(ROW(),COLUMN()))=TRUNC(INDIRECT(ADDRESS(ROW(),COLUMN())))</formula>
    </cfRule>
  </conditionalFormatting>
  <conditionalFormatting sqref="AU33">
    <cfRule type="expression" dxfId="2761" priority="194">
      <formula>INDIRECT(ADDRESS(ROW(),COLUMN()))=TRUNC(INDIRECT(ADDRESS(ROW(),COLUMN())))</formula>
    </cfRule>
  </conditionalFormatting>
  <conditionalFormatting sqref="AU32">
    <cfRule type="expression" dxfId="2760" priority="193">
      <formula>INDIRECT(ADDRESS(ROW(),COLUMN()))=TRUNC(INDIRECT(ADDRESS(ROW(),COLUMN())))</formula>
    </cfRule>
  </conditionalFormatting>
  <conditionalFormatting sqref="AV33:AW33">
    <cfRule type="expression" dxfId="2759" priority="192">
      <formula>INDIRECT(ADDRESS(ROW(),COLUMN()))=TRUNC(INDIRECT(ADDRESS(ROW(),COLUMN())))</formula>
    </cfRule>
  </conditionalFormatting>
  <conditionalFormatting sqref="AV32:AW32">
    <cfRule type="expression" dxfId="2758" priority="191">
      <formula>INDIRECT(ADDRESS(ROW(),COLUMN()))=TRUNC(INDIRECT(ADDRESS(ROW(),COLUMN())))</formula>
    </cfRule>
  </conditionalFormatting>
  <conditionalFormatting sqref="S36">
    <cfRule type="expression" dxfId="2757" priority="190">
      <formula>INDIRECT(ADDRESS(ROW(),COLUMN()))=TRUNC(INDIRECT(ADDRESS(ROW(),COLUMN())))</formula>
    </cfRule>
  </conditionalFormatting>
  <conditionalFormatting sqref="S35">
    <cfRule type="expression" dxfId="2756" priority="189">
      <formula>INDIRECT(ADDRESS(ROW(),COLUMN()))=TRUNC(INDIRECT(ADDRESS(ROW(),COLUMN())))</formula>
    </cfRule>
  </conditionalFormatting>
  <conditionalFormatting sqref="T36:Y36">
    <cfRule type="expression" dxfId="2755" priority="188">
      <formula>INDIRECT(ADDRESS(ROW(),COLUMN()))=TRUNC(INDIRECT(ADDRESS(ROW(),COLUMN())))</formula>
    </cfRule>
  </conditionalFormatting>
  <conditionalFormatting sqref="T35:Y35">
    <cfRule type="expression" dxfId="2754" priority="187">
      <formula>INDIRECT(ADDRESS(ROW(),COLUMN()))=TRUNC(INDIRECT(ADDRESS(ROW(),COLUMN())))</formula>
    </cfRule>
  </conditionalFormatting>
  <conditionalFormatting sqref="AX35:BA36">
    <cfRule type="expression" dxfId="2753" priority="186">
      <formula>INDIRECT(ADDRESS(ROW(),COLUMN()))=TRUNC(INDIRECT(ADDRESS(ROW(),COLUMN())))</formula>
    </cfRule>
  </conditionalFormatting>
  <conditionalFormatting sqref="Z36">
    <cfRule type="expression" dxfId="2752" priority="185">
      <formula>INDIRECT(ADDRESS(ROW(),COLUMN()))=TRUNC(INDIRECT(ADDRESS(ROW(),COLUMN())))</formula>
    </cfRule>
  </conditionalFormatting>
  <conditionalFormatting sqref="Z35">
    <cfRule type="expression" dxfId="2751" priority="184">
      <formula>INDIRECT(ADDRESS(ROW(),COLUMN()))=TRUNC(INDIRECT(ADDRESS(ROW(),COLUMN())))</formula>
    </cfRule>
  </conditionalFormatting>
  <conditionalFormatting sqref="AA36:AF36">
    <cfRule type="expression" dxfId="2750" priority="183">
      <formula>INDIRECT(ADDRESS(ROW(),COLUMN()))=TRUNC(INDIRECT(ADDRESS(ROW(),COLUMN())))</formula>
    </cfRule>
  </conditionalFormatting>
  <conditionalFormatting sqref="AA35:AF35">
    <cfRule type="expression" dxfId="2749" priority="182">
      <formula>INDIRECT(ADDRESS(ROW(),COLUMN()))=TRUNC(INDIRECT(ADDRESS(ROW(),COLUMN())))</formula>
    </cfRule>
  </conditionalFormatting>
  <conditionalFormatting sqref="AG36">
    <cfRule type="expression" dxfId="2748" priority="181">
      <formula>INDIRECT(ADDRESS(ROW(),COLUMN()))=TRUNC(INDIRECT(ADDRESS(ROW(),COLUMN())))</formula>
    </cfRule>
  </conditionalFormatting>
  <conditionalFormatting sqref="AG35">
    <cfRule type="expression" dxfId="2747" priority="180">
      <formula>INDIRECT(ADDRESS(ROW(),COLUMN()))=TRUNC(INDIRECT(ADDRESS(ROW(),COLUMN())))</formula>
    </cfRule>
  </conditionalFormatting>
  <conditionalFormatting sqref="AH36:AM36">
    <cfRule type="expression" dxfId="2746" priority="179">
      <formula>INDIRECT(ADDRESS(ROW(),COLUMN()))=TRUNC(INDIRECT(ADDRESS(ROW(),COLUMN())))</formula>
    </cfRule>
  </conditionalFormatting>
  <conditionalFormatting sqref="AH35:AM35">
    <cfRule type="expression" dxfId="2745" priority="178">
      <formula>INDIRECT(ADDRESS(ROW(),COLUMN()))=TRUNC(INDIRECT(ADDRESS(ROW(),COLUMN())))</formula>
    </cfRule>
  </conditionalFormatting>
  <conditionalFormatting sqref="AN36">
    <cfRule type="expression" dxfId="2744" priority="177">
      <formula>INDIRECT(ADDRESS(ROW(),COLUMN()))=TRUNC(INDIRECT(ADDRESS(ROW(),COLUMN())))</formula>
    </cfRule>
  </conditionalFormatting>
  <conditionalFormatting sqref="AN35">
    <cfRule type="expression" dxfId="2743" priority="176">
      <formula>INDIRECT(ADDRESS(ROW(),COLUMN()))=TRUNC(INDIRECT(ADDRESS(ROW(),COLUMN())))</formula>
    </cfRule>
  </conditionalFormatting>
  <conditionalFormatting sqref="AO36:AT36">
    <cfRule type="expression" dxfId="2742" priority="175">
      <formula>INDIRECT(ADDRESS(ROW(),COLUMN()))=TRUNC(INDIRECT(ADDRESS(ROW(),COLUMN())))</formula>
    </cfRule>
  </conditionalFormatting>
  <conditionalFormatting sqref="AO35:AT35">
    <cfRule type="expression" dxfId="2741" priority="174">
      <formula>INDIRECT(ADDRESS(ROW(),COLUMN()))=TRUNC(INDIRECT(ADDRESS(ROW(),COLUMN())))</formula>
    </cfRule>
  </conditionalFormatting>
  <conditionalFormatting sqref="AU36">
    <cfRule type="expression" dxfId="2740" priority="173">
      <formula>INDIRECT(ADDRESS(ROW(),COLUMN()))=TRUNC(INDIRECT(ADDRESS(ROW(),COLUMN())))</formula>
    </cfRule>
  </conditionalFormatting>
  <conditionalFormatting sqref="AU35">
    <cfRule type="expression" dxfId="2739" priority="172">
      <formula>INDIRECT(ADDRESS(ROW(),COLUMN()))=TRUNC(INDIRECT(ADDRESS(ROW(),COLUMN())))</formula>
    </cfRule>
  </conditionalFormatting>
  <conditionalFormatting sqref="AV36:AW36">
    <cfRule type="expression" dxfId="2738" priority="171">
      <formula>INDIRECT(ADDRESS(ROW(),COLUMN()))=TRUNC(INDIRECT(ADDRESS(ROW(),COLUMN())))</formula>
    </cfRule>
  </conditionalFormatting>
  <conditionalFormatting sqref="AV35:AW35">
    <cfRule type="expression" dxfId="2737" priority="170">
      <formula>INDIRECT(ADDRESS(ROW(),COLUMN()))=TRUNC(INDIRECT(ADDRESS(ROW(),COLUMN())))</formula>
    </cfRule>
  </conditionalFormatting>
  <conditionalFormatting sqref="S39">
    <cfRule type="expression" dxfId="2736" priority="169">
      <formula>INDIRECT(ADDRESS(ROW(),COLUMN()))=TRUNC(INDIRECT(ADDRESS(ROW(),COLUMN())))</formula>
    </cfRule>
  </conditionalFormatting>
  <conditionalFormatting sqref="S38">
    <cfRule type="expression" dxfId="2735" priority="168">
      <formula>INDIRECT(ADDRESS(ROW(),COLUMN()))=TRUNC(INDIRECT(ADDRESS(ROW(),COLUMN())))</formula>
    </cfRule>
  </conditionalFormatting>
  <conditionalFormatting sqref="T39:Y39">
    <cfRule type="expression" dxfId="2734" priority="167">
      <formula>INDIRECT(ADDRESS(ROW(),COLUMN()))=TRUNC(INDIRECT(ADDRESS(ROW(),COLUMN())))</formula>
    </cfRule>
  </conditionalFormatting>
  <conditionalFormatting sqref="T38:Y38">
    <cfRule type="expression" dxfId="2733" priority="166">
      <formula>INDIRECT(ADDRESS(ROW(),COLUMN()))=TRUNC(INDIRECT(ADDRESS(ROW(),COLUMN())))</formula>
    </cfRule>
  </conditionalFormatting>
  <conditionalFormatting sqref="AX38:BA39">
    <cfRule type="expression" dxfId="2732" priority="165">
      <formula>INDIRECT(ADDRESS(ROW(),COLUMN()))=TRUNC(INDIRECT(ADDRESS(ROW(),COLUMN())))</formula>
    </cfRule>
  </conditionalFormatting>
  <conditionalFormatting sqref="Z39">
    <cfRule type="expression" dxfId="2731" priority="164">
      <formula>INDIRECT(ADDRESS(ROW(),COLUMN()))=TRUNC(INDIRECT(ADDRESS(ROW(),COLUMN())))</formula>
    </cfRule>
  </conditionalFormatting>
  <conditionalFormatting sqref="Z38">
    <cfRule type="expression" dxfId="2730" priority="163">
      <formula>INDIRECT(ADDRESS(ROW(),COLUMN()))=TRUNC(INDIRECT(ADDRESS(ROW(),COLUMN())))</formula>
    </cfRule>
  </conditionalFormatting>
  <conditionalFormatting sqref="AA39:AF39">
    <cfRule type="expression" dxfId="2729" priority="162">
      <formula>INDIRECT(ADDRESS(ROW(),COLUMN()))=TRUNC(INDIRECT(ADDRESS(ROW(),COLUMN())))</formula>
    </cfRule>
  </conditionalFormatting>
  <conditionalFormatting sqref="AA38:AF38">
    <cfRule type="expression" dxfId="2728" priority="161">
      <formula>INDIRECT(ADDRESS(ROW(),COLUMN()))=TRUNC(INDIRECT(ADDRESS(ROW(),COLUMN())))</formula>
    </cfRule>
  </conditionalFormatting>
  <conditionalFormatting sqref="AG39">
    <cfRule type="expression" dxfId="2727" priority="160">
      <formula>INDIRECT(ADDRESS(ROW(),COLUMN()))=TRUNC(INDIRECT(ADDRESS(ROW(),COLUMN())))</formula>
    </cfRule>
  </conditionalFormatting>
  <conditionalFormatting sqref="AG38">
    <cfRule type="expression" dxfId="2726" priority="159">
      <formula>INDIRECT(ADDRESS(ROW(),COLUMN()))=TRUNC(INDIRECT(ADDRESS(ROW(),COLUMN())))</formula>
    </cfRule>
  </conditionalFormatting>
  <conditionalFormatting sqref="AH39:AM39">
    <cfRule type="expression" dxfId="2725" priority="158">
      <formula>INDIRECT(ADDRESS(ROW(),COLUMN()))=TRUNC(INDIRECT(ADDRESS(ROW(),COLUMN())))</formula>
    </cfRule>
  </conditionalFormatting>
  <conditionalFormatting sqref="AH38:AM38">
    <cfRule type="expression" dxfId="2724" priority="157">
      <formula>INDIRECT(ADDRESS(ROW(),COLUMN()))=TRUNC(INDIRECT(ADDRESS(ROW(),COLUMN())))</formula>
    </cfRule>
  </conditionalFormatting>
  <conditionalFormatting sqref="AN39">
    <cfRule type="expression" dxfId="2723" priority="156">
      <formula>INDIRECT(ADDRESS(ROW(),COLUMN()))=TRUNC(INDIRECT(ADDRESS(ROW(),COLUMN())))</formula>
    </cfRule>
  </conditionalFormatting>
  <conditionalFormatting sqref="AN38">
    <cfRule type="expression" dxfId="2722" priority="155">
      <formula>INDIRECT(ADDRESS(ROW(),COLUMN()))=TRUNC(INDIRECT(ADDRESS(ROW(),COLUMN())))</formula>
    </cfRule>
  </conditionalFormatting>
  <conditionalFormatting sqref="AO39:AT39">
    <cfRule type="expression" dxfId="2721" priority="154">
      <formula>INDIRECT(ADDRESS(ROW(),COLUMN()))=TRUNC(INDIRECT(ADDRESS(ROW(),COLUMN())))</formula>
    </cfRule>
  </conditionalFormatting>
  <conditionalFormatting sqref="AO38:AT38">
    <cfRule type="expression" dxfId="2720" priority="153">
      <formula>INDIRECT(ADDRESS(ROW(),COLUMN()))=TRUNC(INDIRECT(ADDRESS(ROW(),COLUMN())))</formula>
    </cfRule>
  </conditionalFormatting>
  <conditionalFormatting sqref="AU39">
    <cfRule type="expression" dxfId="2719" priority="152">
      <formula>INDIRECT(ADDRESS(ROW(),COLUMN()))=TRUNC(INDIRECT(ADDRESS(ROW(),COLUMN())))</formula>
    </cfRule>
  </conditionalFormatting>
  <conditionalFormatting sqref="AU38">
    <cfRule type="expression" dxfId="2718" priority="151">
      <formula>INDIRECT(ADDRESS(ROW(),COLUMN()))=TRUNC(INDIRECT(ADDRESS(ROW(),COLUMN())))</formula>
    </cfRule>
  </conditionalFormatting>
  <conditionalFormatting sqref="AV39:AW39">
    <cfRule type="expression" dxfId="2717" priority="150">
      <formula>INDIRECT(ADDRESS(ROW(),COLUMN()))=TRUNC(INDIRECT(ADDRESS(ROW(),COLUMN())))</formula>
    </cfRule>
  </conditionalFormatting>
  <conditionalFormatting sqref="AV38:AW38">
    <cfRule type="expression" dxfId="2716" priority="149">
      <formula>INDIRECT(ADDRESS(ROW(),COLUMN()))=TRUNC(INDIRECT(ADDRESS(ROW(),COLUMN())))</formula>
    </cfRule>
  </conditionalFormatting>
  <conditionalFormatting sqref="S42">
    <cfRule type="expression" dxfId="2715" priority="148">
      <formula>INDIRECT(ADDRESS(ROW(),COLUMN()))=TRUNC(INDIRECT(ADDRESS(ROW(),COLUMN())))</formula>
    </cfRule>
  </conditionalFormatting>
  <conditionalFormatting sqref="S41">
    <cfRule type="expression" dxfId="2714" priority="147">
      <formula>INDIRECT(ADDRESS(ROW(),COLUMN()))=TRUNC(INDIRECT(ADDRESS(ROW(),COLUMN())))</formula>
    </cfRule>
  </conditionalFormatting>
  <conditionalFormatting sqref="T42:Y42">
    <cfRule type="expression" dxfId="2713" priority="146">
      <formula>INDIRECT(ADDRESS(ROW(),COLUMN()))=TRUNC(INDIRECT(ADDRESS(ROW(),COLUMN())))</formula>
    </cfRule>
  </conditionalFormatting>
  <conditionalFormatting sqref="T41:Y41">
    <cfRule type="expression" dxfId="2712" priority="145">
      <formula>INDIRECT(ADDRESS(ROW(),COLUMN()))=TRUNC(INDIRECT(ADDRESS(ROW(),COLUMN())))</formula>
    </cfRule>
  </conditionalFormatting>
  <conditionalFormatting sqref="AX41:BA42">
    <cfRule type="expression" dxfId="2711" priority="144">
      <formula>INDIRECT(ADDRESS(ROW(),COLUMN()))=TRUNC(INDIRECT(ADDRESS(ROW(),COLUMN())))</formula>
    </cfRule>
  </conditionalFormatting>
  <conditionalFormatting sqref="Z42">
    <cfRule type="expression" dxfId="2710" priority="143">
      <formula>INDIRECT(ADDRESS(ROW(),COLUMN()))=TRUNC(INDIRECT(ADDRESS(ROW(),COLUMN())))</formula>
    </cfRule>
  </conditionalFormatting>
  <conditionalFormatting sqref="Z41">
    <cfRule type="expression" dxfId="2709" priority="142">
      <formula>INDIRECT(ADDRESS(ROW(),COLUMN()))=TRUNC(INDIRECT(ADDRESS(ROW(),COLUMN())))</formula>
    </cfRule>
  </conditionalFormatting>
  <conditionalFormatting sqref="AA42:AF42">
    <cfRule type="expression" dxfId="2708" priority="141">
      <formula>INDIRECT(ADDRESS(ROW(),COLUMN()))=TRUNC(INDIRECT(ADDRESS(ROW(),COLUMN())))</formula>
    </cfRule>
  </conditionalFormatting>
  <conditionalFormatting sqref="AA41:AF41">
    <cfRule type="expression" dxfId="2707" priority="140">
      <formula>INDIRECT(ADDRESS(ROW(),COLUMN()))=TRUNC(INDIRECT(ADDRESS(ROW(),COLUMN())))</formula>
    </cfRule>
  </conditionalFormatting>
  <conditionalFormatting sqref="AG42">
    <cfRule type="expression" dxfId="2706" priority="139">
      <formula>INDIRECT(ADDRESS(ROW(),COLUMN()))=TRUNC(INDIRECT(ADDRESS(ROW(),COLUMN())))</formula>
    </cfRule>
  </conditionalFormatting>
  <conditionalFormatting sqref="AG41">
    <cfRule type="expression" dxfId="2705" priority="138">
      <formula>INDIRECT(ADDRESS(ROW(),COLUMN()))=TRUNC(INDIRECT(ADDRESS(ROW(),COLUMN())))</formula>
    </cfRule>
  </conditionalFormatting>
  <conditionalFormatting sqref="AH42:AM42">
    <cfRule type="expression" dxfId="2704" priority="137">
      <formula>INDIRECT(ADDRESS(ROW(),COLUMN()))=TRUNC(INDIRECT(ADDRESS(ROW(),COLUMN())))</formula>
    </cfRule>
  </conditionalFormatting>
  <conditionalFormatting sqref="AH41:AM41">
    <cfRule type="expression" dxfId="2703" priority="136">
      <formula>INDIRECT(ADDRESS(ROW(),COLUMN()))=TRUNC(INDIRECT(ADDRESS(ROW(),COLUMN())))</formula>
    </cfRule>
  </conditionalFormatting>
  <conditionalFormatting sqref="AN42">
    <cfRule type="expression" dxfId="2702" priority="135">
      <formula>INDIRECT(ADDRESS(ROW(),COLUMN()))=TRUNC(INDIRECT(ADDRESS(ROW(),COLUMN())))</formula>
    </cfRule>
  </conditionalFormatting>
  <conditionalFormatting sqref="AN41">
    <cfRule type="expression" dxfId="2701" priority="134">
      <formula>INDIRECT(ADDRESS(ROW(),COLUMN()))=TRUNC(INDIRECT(ADDRESS(ROW(),COLUMN())))</formula>
    </cfRule>
  </conditionalFormatting>
  <conditionalFormatting sqref="AO42:AT42">
    <cfRule type="expression" dxfId="2700" priority="133">
      <formula>INDIRECT(ADDRESS(ROW(),COLUMN()))=TRUNC(INDIRECT(ADDRESS(ROW(),COLUMN())))</formula>
    </cfRule>
  </conditionalFormatting>
  <conditionalFormatting sqref="AO41:AT41">
    <cfRule type="expression" dxfId="2699" priority="132">
      <formula>INDIRECT(ADDRESS(ROW(),COLUMN()))=TRUNC(INDIRECT(ADDRESS(ROW(),COLUMN())))</formula>
    </cfRule>
  </conditionalFormatting>
  <conditionalFormatting sqref="AU42">
    <cfRule type="expression" dxfId="2698" priority="131">
      <formula>INDIRECT(ADDRESS(ROW(),COLUMN()))=TRUNC(INDIRECT(ADDRESS(ROW(),COLUMN())))</formula>
    </cfRule>
  </conditionalFormatting>
  <conditionalFormatting sqref="AU41">
    <cfRule type="expression" dxfId="2697" priority="130">
      <formula>INDIRECT(ADDRESS(ROW(),COLUMN()))=TRUNC(INDIRECT(ADDRESS(ROW(),COLUMN())))</formula>
    </cfRule>
  </conditionalFormatting>
  <conditionalFormatting sqref="AV42:AW42">
    <cfRule type="expression" dxfId="2696" priority="129">
      <formula>INDIRECT(ADDRESS(ROW(),COLUMN()))=TRUNC(INDIRECT(ADDRESS(ROW(),COLUMN())))</formula>
    </cfRule>
  </conditionalFormatting>
  <conditionalFormatting sqref="AV41:AW41">
    <cfRule type="expression" dxfId="2695" priority="128">
      <formula>INDIRECT(ADDRESS(ROW(),COLUMN()))=TRUNC(INDIRECT(ADDRESS(ROW(),COLUMN())))</formula>
    </cfRule>
  </conditionalFormatting>
  <conditionalFormatting sqref="S45">
    <cfRule type="expression" dxfId="2694" priority="127">
      <formula>INDIRECT(ADDRESS(ROW(),COLUMN()))=TRUNC(INDIRECT(ADDRESS(ROW(),COLUMN())))</formula>
    </cfRule>
  </conditionalFormatting>
  <conditionalFormatting sqref="S44">
    <cfRule type="expression" dxfId="2693" priority="126">
      <formula>INDIRECT(ADDRESS(ROW(),COLUMN()))=TRUNC(INDIRECT(ADDRESS(ROW(),COLUMN())))</formula>
    </cfRule>
  </conditionalFormatting>
  <conditionalFormatting sqref="T45:Y45">
    <cfRule type="expression" dxfId="2692" priority="125">
      <formula>INDIRECT(ADDRESS(ROW(),COLUMN()))=TRUNC(INDIRECT(ADDRESS(ROW(),COLUMN())))</formula>
    </cfRule>
  </conditionalFormatting>
  <conditionalFormatting sqref="T44:Y44">
    <cfRule type="expression" dxfId="2691" priority="124">
      <formula>INDIRECT(ADDRESS(ROW(),COLUMN()))=TRUNC(INDIRECT(ADDRESS(ROW(),COLUMN())))</formula>
    </cfRule>
  </conditionalFormatting>
  <conditionalFormatting sqref="AX44:BA45">
    <cfRule type="expression" dxfId="2690" priority="123">
      <formula>INDIRECT(ADDRESS(ROW(),COLUMN()))=TRUNC(INDIRECT(ADDRESS(ROW(),COLUMN())))</formula>
    </cfRule>
  </conditionalFormatting>
  <conditionalFormatting sqref="Z45">
    <cfRule type="expression" dxfId="2689" priority="122">
      <formula>INDIRECT(ADDRESS(ROW(),COLUMN()))=TRUNC(INDIRECT(ADDRESS(ROW(),COLUMN())))</formula>
    </cfRule>
  </conditionalFormatting>
  <conditionalFormatting sqref="Z44">
    <cfRule type="expression" dxfId="2688" priority="121">
      <formula>INDIRECT(ADDRESS(ROW(),COLUMN()))=TRUNC(INDIRECT(ADDRESS(ROW(),COLUMN())))</formula>
    </cfRule>
  </conditionalFormatting>
  <conditionalFormatting sqref="AA45:AF45">
    <cfRule type="expression" dxfId="2687" priority="120">
      <formula>INDIRECT(ADDRESS(ROW(),COLUMN()))=TRUNC(INDIRECT(ADDRESS(ROW(),COLUMN())))</formula>
    </cfRule>
  </conditionalFormatting>
  <conditionalFormatting sqref="AA44:AF44">
    <cfRule type="expression" dxfId="2686" priority="119">
      <formula>INDIRECT(ADDRESS(ROW(),COLUMN()))=TRUNC(INDIRECT(ADDRESS(ROW(),COLUMN())))</formula>
    </cfRule>
  </conditionalFormatting>
  <conditionalFormatting sqref="AG45">
    <cfRule type="expression" dxfId="2685" priority="118">
      <formula>INDIRECT(ADDRESS(ROW(),COLUMN()))=TRUNC(INDIRECT(ADDRESS(ROW(),COLUMN())))</formula>
    </cfRule>
  </conditionalFormatting>
  <conditionalFormatting sqref="AG44">
    <cfRule type="expression" dxfId="2684" priority="117">
      <formula>INDIRECT(ADDRESS(ROW(),COLUMN()))=TRUNC(INDIRECT(ADDRESS(ROW(),COLUMN())))</formula>
    </cfRule>
  </conditionalFormatting>
  <conditionalFormatting sqref="AH45:AM45">
    <cfRule type="expression" dxfId="2683" priority="116">
      <formula>INDIRECT(ADDRESS(ROW(),COLUMN()))=TRUNC(INDIRECT(ADDRESS(ROW(),COLUMN())))</formula>
    </cfRule>
  </conditionalFormatting>
  <conditionalFormatting sqref="AH44:AM44">
    <cfRule type="expression" dxfId="2682" priority="115">
      <formula>INDIRECT(ADDRESS(ROW(),COLUMN()))=TRUNC(INDIRECT(ADDRESS(ROW(),COLUMN())))</formula>
    </cfRule>
  </conditionalFormatting>
  <conditionalFormatting sqref="AN45">
    <cfRule type="expression" dxfId="2681" priority="114">
      <formula>INDIRECT(ADDRESS(ROW(),COLUMN()))=TRUNC(INDIRECT(ADDRESS(ROW(),COLUMN())))</formula>
    </cfRule>
  </conditionalFormatting>
  <conditionalFormatting sqref="AN44">
    <cfRule type="expression" dxfId="2680" priority="113">
      <formula>INDIRECT(ADDRESS(ROW(),COLUMN()))=TRUNC(INDIRECT(ADDRESS(ROW(),COLUMN())))</formula>
    </cfRule>
  </conditionalFormatting>
  <conditionalFormatting sqref="AO45:AT45">
    <cfRule type="expression" dxfId="2679" priority="112">
      <formula>INDIRECT(ADDRESS(ROW(),COLUMN()))=TRUNC(INDIRECT(ADDRESS(ROW(),COLUMN())))</formula>
    </cfRule>
  </conditionalFormatting>
  <conditionalFormatting sqref="AO44:AT44">
    <cfRule type="expression" dxfId="2678" priority="111">
      <formula>INDIRECT(ADDRESS(ROW(),COLUMN()))=TRUNC(INDIRECT(ADDRESS(ROW(),COLUMN())))</formula>
    </cfRule>
  </conditionalFormatting>
  <conditionalFormatting sqref="AU45">
    <cfRule type="expression" dxfId="2677" priority="110">
      <formula>INDIRECT(ADDRESS(ROW(),COLUMN()))=TRUNC(INDIRECT(ADDRESS(ROW(),COLUMN())))</formula>
    </cfRule>
  </conditionalFormatting>
  <conditionalFormatting sqref="AU44">
    <cfRule type="expression" dxfId="2676" priority="109">
      <formula>INDIRECT(ADDRESS(ROW(),COLUMN()))=TRUNC(INDIRECT(ADDRESS(ROW(),COLUMN())))</formula>
    </cfRule>
  </conditionalFormatting>
  <conditionalFormatting sqref="AV45:AW45">
    <cfRule type="expression" dxfId="2675" priority="108">
      <formula>INDIRECT(ADDRESS(ROW(),COLUMN()))=TRUNC(INDIRECT(ADDRESS(ROW(),COLUMN())))</formula>
    </cfRule>
  </conditionalFormatting>
  <conditionalFormatting sqref="AV44:AW44">
    <cfRule type="expression" dxfId="2674" priority="107">
      <formula>INDIRECT(ADDRESS(ROW(),COLUMN()))=TRUNC(INDIRECT(ADDRESS(ROW(),COLUMN())))</formula>
    </cfRule>
  </conditionalFormatting>
  <conditionalFormatting sqref="S48">
    <cfRule type="expression" dxfId="2673" priority="106">
      <formula>INDIRECT(ADDRESS(ROW(),COLUMN()))=TRUNC(INDIRECT(ADDRESS(ROW(),COLUMN())))</formula>
    </cfRule>
  </conditionalFormatting>
  <conditionalFormatting sqref="S47">
    <cfRule type="expression" dxfId="2672" priority="105">
      <formula>INDIRECT(ADDRESS(ROW(),COLUMN()))=TRUNC(INDIRECT(ADDRESS(ROW(),COLUMN())))</formula>
    </cfRule>
  </conditionalFormatting>
  <conditionalFormatting sqref="T48:Y48">
    <cfRule type="expression" dxfId="2671" priority="104">
      <formula>INDIRECT(ADDRESS(ROW(),COLUMN()))=TRUNC(INDIRECT(ADDRESS(ROW(),COLUMN())))</formula>
    </cfRule>
  </conditionalFormatting>
  <conditionalFormatting sqref="T47:Y47">
    <cfRule type="expression" dxfId="2670" priority="103">
      <formula>INDIRECT(ADDRESS(ROW(),COLUMN()))=TRUNC(INDIRECT(ADDRESS(ROW(),COLUMN())))</formula>
    </cfRule>
  </conditionalFormatting>
  <conditionalFormatting sqref="AX47:BA48">
    <cfRule type="expression" dxfId="2669" priority="102">
      <formula>INDIRECT(ADDRESS(ROW(),COLUMN()))=TRUNC(INDIRECT(ADDRESS(ROW(),COLUMN())))</formula>
    </cfRule>
  </conditionalFormatting>
  <conditionalFormatting sqref="Z48">
    <cfRule type="expression" dxfId="2668" priority="101">
      <formula>INDIRECT(ADDRESS(ROW(),COLUMN()))=TRUNC(INDIRECT(ADDRESS(ROW(),COLUMN())))</formula>
    </cfRule>
  </conditionalFormatting>
  <conditionalFormatting sqref="Z47">
    <cfRule type="expression" dxfId="2667" priority="100">
      <formula>INDIRECT(ADDRESS(ROW(),COLUMN()))=TRUNC(INDIRECT(ADDRESS(ROW(),COLUMN())))</formula>
    </cfRule>
  </conditionalFormatting>
  <conditionalFormatting sqref="AA48:AF48">
    <cfRule type="expression" dxfId="2666" priority="99">
      <formula>INDIRECT(ADDRESS(ROW(),COLUMN()))=TRUNC(INDIRECT(ADDRESS(ROW(),COLUMN())))</formula>
    </cfRule>
  </conditionalFormatting>
  <conditionalFormatting sqref="AA47:AF47">
    <cfRule type="expression" dxfId="2665" priority="98">
      <formula>INDIRECT(ADDRESS(ROW(),COLUMN()))=TRUNC(INDIRECT(ADDRESS(ROW(),COLUMN())))</formula>
    </cfRule>
  </conditionalFormatting>
  <conditionalFormatting sqref="AG48">
    <cfRule type="expression" dxfId="2664" priority="97">
      <formula>INDIRECT(ADDRESS(ROW(),COLUMN()))=TRUNC(INDIRECT(ADDRESS(ROW(),COLUMN())))</formula>
    </cfRule>
  </conditionalFormatting>
  <conditionalFormatting sqref="AG47">
    <cfRule type="expression" dxfId="2663" priority="96">
      <formula>INDIRECT(ADDRESS(ROW(),COLUMN()))=TRUNC(INDIRECT(ADDRESS(ROW(),COLUMN())))</formula>
    </cfRule>
  </conditionalFormatting>
  <conditionalFormatting sqref="AH48:AM48">
    <cfRule type="expression" dxfId="2662" priority="95">
      <formula>INDIRECT(ADDRESS(ROW(),COLUMN()))=TRUNC(INDIRECT(ADDRESS(ROW(),COLUMN())))</formula>
    </cfRule>
  </conditionalFormatting>
  <conditionalFormatting sqref="AH47:AM47">
    <cfRule type="expression" dxfId="2661" priority="94">
      <formula>INDIRECT(ADDRESS(ROW(),COLUMN()))=TRUNC(INDIRECT(ADDRESS(ROW(),COLUMN())))</formula>
    </cfRule>
  </conditionalFormatting>
  <conditionalFormatting sqref="AN48">
    <cfRule type="expression" dxfId="2660" priority="93">
      <formula>INDIRECT(ADDRESS(ROW(),COLUMN()))=TRUNC(INDIRECT(ADDRESS(ROW(),COLUMN())))</formula>
    </cfRule>
  </conditionalFormatting>
  <conditionalFormatting sqref="AN47">
    <cfRule type="expression" dxfId="2659" priority="92">
      <formula>INDIRECT(ADDRESS(ROW(),COLUMN()))=TRUNC(INDIRECT(ADDRESS(ROW(),COLUMN())))</formula>
    </cfRule>
  </conditionalFormatting>
  <conditionalFormatting sqref="AO48:AT48">
    <cfRule type="expression" dxfId="2658" priority="91">
      <formula>INDIRECT(ADDRESS(ROW(),COLUMN()))=TRUNC(INDIRECT(ADDRESS(ROW(),COLUMN())))</formula>
    </cfRule>
  </conditionalFormatting>
  <conditionalFormatting sqref="AO47:AT47">
    <cfRule type="expression" dxfId="2657" priority="90">
      <formula>INDIRECT(ADDRESS(ROW(),COLUMN()))=TRUNC(INDIRECT(ADDRESS(ROW(),COLUMN())))</formula>
    </cfRule>
  </conditionalFormatting>
  <conditionalFormatting sqref="AU48">
    <cfRule type="expression" dxfId="2656" priority="89">
      <formula>INDIRECT(ADDRESS(ROW(),COLUMN()))=TRUNC(INDIRECT(ADDRESS(ROW(),COLUMN())))</formula>
    </cfRule>
  </conditionalFormatting>
  <conditionalFormatting sqref="AU47">
    <cfRule type="expression" dxfId="2655" priority="88">
      <formula>INDIRECT(ADDRESS(ROW(),COLUMN()))=TRUNC(INDIRECT(ADDRESS(ROW(),COLUMN())))</formula>
    </cfRule>
  </conditionalFormatting>
  <conditionalFormatting sqref="AV48:AW48">
    <cfRule type="expression" dxfId="2654" priority="87">
      <formula>INDIRECT(ADDRESS(ROW(),COLUMN()))=TRUNC(INDIRECT(ADDRESS(ROW(),COLUMN())))</formula>
    </cfRule>
  </conditionalFormatting>
  <conditionalFormatting sqref="AV47:AW47">
    <cfRule type="expression" dxfId="2653" priority="86">
      <formula>INDIRECT(ADDRESS(ROW(),COLUMN()))=TRUNC(INDIRECT(ADDRESS(ROW(),COLUMN())))</formula>
    </cfRule>
  </conditionalFormatting>
  <conditionalFormatting sqref="S51">
    <cfRule type="expression" dxfId="2652" priority="85">
      <formula>INDIRECT(ADDRESS(ROW(),COLUMN()))=TRUNC(INDIRECT(ADDRESS(ROW(),COLUMN())))</formula>
    </cfRule>
  </conditionalFormatting>
  <conditionalFormatting sqref="S50">
    <cfRule type="expression" dxfId="2651" priority="84">
      <formula>INDIRECT(ADDRESS(ROW(),COLUMN()))=TRUNC(INDIRECT(ADDRESS(ROW(),COLUMN())))</formula>
    </cfRule>
  </conditionalFormatting>
  <conditionalFormatting sqref="T51:Y51">
    <cfRule type="expression" dxfId="2650" priority="83">
      <formula>INDIRECT(ADDRESS(ROW(),COLUMN()))=TRUNC(INDIRECT(ADDRESS(ROW(),COLUMN())))</formula>
    </cfRule>
  </conditionalFormatting>
  <conditionalFormatting sqref="T50:Y50">
    <cfRule type="expression" dxfId="2649" priority="82">
      <formula>INDIRECT(ADDRESS(ROW(),COLUMN()))=TRUNC(INDIRECT(ADDRESS(ROW(),COLUMN())))</formula>
    </cfRule>
  </conditionalFormatting>
  <conditionalFormatting sqref="AX50:BA51">
    <cfRule type="expression" dxfId="2648" priority="81">
      <formula>INDIRECT(ADDRESS(ROW(),COLUMN()))=TRUNC(INDIRECT(ADDRESS(ROW(),COLUMN())))</formula>
    </cfRule>
  </conditionalFormatting>
  <conditionalFormatting sqref="Z51">
    <cfRule type="expression" dxfId="2647" priority="80">
      <formula>INDIRECT(ADDRESS(ROW(),COLUMN()))=TRUNC(INDIRECT(ADDRESS(ROW(),COLUMN())))</formula>
    </cfRule>
  </conditionalFormatting>
  <conditionalFormatting sqref="Z50">
    <cfRule type="expression" dxfId="2646" priority="79">
      <formula>INDIRECT(ADDRESS(ROW(),COLUMN()))=TRUNC(INDIRECT(ADDRESS(ROW(),COLUMN())))</formula>
    </cfRule>
  </conditionalFormatting>
  <conditionalFormatting sqref="AA51:AF51">
    <cfRule type="expression" dxfId="2645" priority="78">
      <formula>INDIRECT(ADDRESS(ROW(),COLUMN()))=TRUNC(INDIRECT(ADDRESS(ROW(),COLUMN())))</formula>
    </cfRule>
  </conditionalFormatting>
  <conditionalFormatting sqref="AA50:AF50">
    <cfRule type="expression" dxfId="2644" priority="77">
      <formula>INDIRECT(ADDRESS(ROW(),COLUMN()))=TRUNC(INDIRECT(ADDRESS(ROW(),COLUMN())))</formula>
    </cfRule>
  </conditionalFormatting>
  <conditionalFormatting sqref="AG51">
    <cfRule type="expression" dxfId="2643" priority="76">
      <formula>INDIRECT(ADDRESS(ROW(),COLUMN()))=TRUNC(INDIRECT(ADDRESS(ROW(),COLUMN())))</formula>
    </cfRule>
  </conditionalFormatting>
  <conditionalFormatting sqref="AG50">
    <cfRule type="expression" dxfId="2642" priority="75">
      <formula>INDIRECT(ADDRESS(ROW(),COLUMN()))=TRUNC(INDIRECT(ADDRESS(ROW(),COLUMN())))</formula>
    </cfRule>
  </conditionalFormatting>
  <conditionalFormatting sqref="AH51:AM51">
    <cfRule type="expression" dxfId="2641" priority="74">
      <formula>INDIRECT(ADDRESS(ROW(),COLUMN()))=TRUNC(INDIRECT(ADDRESS(ROW(),COLUMN())))</formula>
    </cfRule>
  </conditionalFormatting>
  <conditionalFormatting sqref="AH50:AM50">
    <cfRule type="expression" dxfId="2640" priority="73">
      <formula>INDIRECT(ADDRESS(ROW(),COLUMN()))=TRUNC(INDIRECT(ADDRESS(ROW(),COLUMN())))</formula>
    </cfRule>
  </conditionalFormatting>
  <conditionalFormatting sqref="AN51">
    <cfRule type="expression" dxfId="2639" priority="72">
      <formula>INDIRECT(ADDRESS(ROW(),COLUMN()))=TRUNC(INDIRECT(ADDRESS(ROW(),COLUMN())))</formula>
    </cfRule>
  </conditionalFormatting>
  <conditionalFormatting sqref="AN50">
    <cfRule type="expression" dxfId="2638" priority="71">
      <formula>INDIRECT(ADDRESS(ROW(),COLUMN()))=TRUNC(INDIRECT(ADDRESS(ROW(),COLUMN())))</formula>
    </cfRule>
  </conditionalFormatting>
  <conditionalFormatting sqref="AO51:AT51">
    <cfRule type="expression" dxfId="2637" priority="70">
      <formula>INDIRECT(ADDRESS(ROW(),COLUMN()))=TRUNC(INDIRECT(ADDRESS(ROW(),COLUMN())))</formula>
    </cfRule>
  </conditionalFormatting>
  <conditionalFormatting sqref="AO50:AT50">
    <cfRule type="expression" dxfId="2636" priority="69">
      <formula>INDIRECT(ADDRESS(ROW(),COLUMN()))=TRUNC(INDIRECT(ADDRESS(ROW(),COLUMN())))</formula>
    </cfRule>
  </conditionalFormatting>
  <conditionalFormatting sqref="AU51">
    <cfRule type="expression" dxfId="2635" priority="68">
      <formula>INDIRECT(ADDRESS(ROW(),COLUMN()))=TRUNC(INDIRECT(ADDRESS(ROW(),COLUMN())))</formula>
    </cfRule>
  </conditionalFormatting>
  <conditionalFormatting sqref="AU50">
    <cfRule type="expression" dxfId="2634" priority="67">
      <formula>INDIRECT(ADDRESS(ROW(),COLUMN()))=TRUNC(INDIRECT(ADDRESS(ROW(),COLUMN())))</formula>
    </cfRule>
  </conditionalFormatting>
  <conditionalFormatting sqref="AV51:AW51">
    <cfRule type="expression" dxfId="2633" priority="66">
      <formula>INDIRECT(ADDRESS(ROW(),COLUMN()))=TRUNC(INDIRECT(ADDRESS(ROW(),COLUMN())))</formula>
    </cfRule>
  </conditionalFormatting>
  <conditionalFormatting sqref="AV50:AW50">
    <cfRule type="expression" dxfId="2632" priority="65">
      <formula>INDIRECT(ADDRESS(ROW(),COLUMN()))=TRUNC(INDIRECT(ADDRESS(ROW(),COLUMN())))</formula>
    </cfRule>
  </conditionalFormatting>
  <conditionalFormatting sqref="S54">
    <cfRule type="expression" dxfId="2631" priority="64">
      <formula>INDIRECT(ADDRESS(ROW(),COLUMN()))=TRUNC(INDIRECT(ADDRESS(ROW(),COLUMN())))</formula>
    </cfRule>
  </conditionalFormatting>
  <conditionalFormatting sqref="S53">
    <cfRule type="expression" dxfId="2630" priority="63">
      <formula>INDIRECT(ADDRESS(ROW(),COLUMN()))=TRUNC(INDIRECT(ADDRESS(ROW(),COLUMN())))</formula>
    </cfRule>
  </conditionalFormatting>
  <conditionalFormatting sqref="T54:Y54">
    <cfRule type="expression" dxfId="2629" priority="62">
      <formula>INDIRECT(ADDRESS(ROW(),COLUMN()))=TRUNC(INDIRECT(ADDRESS(ROW(),COLUMN())))</formula>
    </cfRule>
  </conditionalFormatting>
  <conditionalFormatting sqref="T53:Y53">
    <cfRule type="expression" dxfId="2628" priority="61">
      <formula>INDIRECT(ADDRESS(ROW(),COLUMN()))=TRUNC(INDIRECT(ADDRESS(ROW(),COLUMN())))</formula>
    </cfRule>
  </conditionalFormatting>
  <conditionalFormatting sqref="AX53:BA54">
    <cfRule type="expression" dxfId="2627" priority="60">
      <formula>INDIRECT(ADDRESS(ROW(),COLUMN()))=TRUNC(INDIRECT(ADDRESS(ROW(),COLUMN())))</formula>
    </cfRule>
  </conditionalFormatting>
  <conditionalFormatting sqref="Z54">
    <cfRule type="expression" dxfId="2626" priority="59">
      <formula>INDIRECT(ADDRESS(ROW(),COLUMN()))=TRUNC(INDIRECT(ADDRESS(ROW(),COLUMN())))</formula>
    </cfRule>
  </conditionalFormatting>
  <conditionalFormatting sqref="Z53">
    <cfRule type="expression" dxfId="2625" priority="58">
      <formula>INDIRECT(ADDRESS(ROW(),COLUMN()))=TRUNC(INDIRECT(ADDRESS(ROW(),COLUMN())))</formula>
    </cfRule>
  </conditionalFormatting>
  <conditionalFormatting sqref="AA54:AF54">
    <cfRule type="expression" dxfId="2624" priority="57">
      <formula>INDIRECT(ADDRESS(ROW(),COLUMN()))=TRUNC(INDIRECT(ADDRESS(ROW(),COLUMN())))</formula>
    </cfRule>
  </conditionalFormatting>
  <conditionalFormatting sqref="AA53:AF53">
    <cfRule type="expression" dxfId="2623" priority="56">
      <formula>INDIRECT(ADDRESS(ROW(),COLUMN()))=TRUNC(INDIRECT(ADDRESS(ROW(),COLUMN())))</formula>
    </cfRule>
  </conditionalFormatting>
  <conditionalFormatting sqref="AG54">
    <cfRule type="expression" dxfId="2622" priority="55">
      <formula>INDIRECT(ADDRESS(ROW(),COLUMN()))=TRUNC(INDIRECT(ADDRESS(ROW(),COLUMN())))</formula>
    </cfRule>
  </conditionalFormatting>
  <conditionalFormatting sqref="AG53">
    <cfRule type="expression" dxfId="2621" priority="54">
      <formula>INDIRECT(ADDRESS(ROW(),COLUMN()))=TRUNC(INDIRECT(ADDRESS(ROW(),COLUMN())))</formula>
    </cfRule>
  </conditionalFormatting>
  <conditionalFormatting sqref="AH54:AM54">
    <cfRule type="expression" dxfId="2620" priority="53">
      <formula>INDIRECT(ADDRESS(ROW(),COLUMN()))=TRUNC(INDIRECT(ADDRESS(ROW(),COLUMN())))</formula>
    </cfRule>
  </conditionalFormatting>
  <conditionalFormatting sqref="AH53:AM53">
    <cfRule type="expression" dxfId="2619" priority="52">
      <formula>INDIRECT(ADDRESS(ROW(),COLUMN()))=TRUNC(INDIRECT(ADDRESS(ROW(),COLUMN())))</formula>
    </cfRule>
  </conditionalFormatting>
  <conditionalFormatting sqref="AN54">
    <cfRule type="expression" dxfId="2618" priority="51">
      <formula>INDIRECT(ADDRESS(ROW(),COLUMN()))=TRUNC(INDIRECT(ADDRESS(ROW(),COLUMN())))</formula>
    </cfRule>
  </conditionalFormatting>
  <conditionalFormatting sqref="AN53">
    <cfRule type="expression" dxfId="2617" priority="50">
      <formula>INDIRECT(ADDRESS(ROW(),COLUMN()))=TRUNC(INDIRECT(ADDRESS(ROW(),COLUMN())))</formula>
    </cfRule>
  </conditionalFormatting>
  <conditionalFormatting sqref="AO54:AT54">
    <cfRule type="expression" dxfId="2616" priority="49">
      <formula>INDIRECT(ADDRESS(ROW(),COLUMN()))=TRUNC(INDIRECT(ADDRESS(ROW(),COLUMN())))</formula>
    </cfRule>
  </conditionalFormatting>
  <conditionalFormatting sqref="AO53:AT53">
    <cfRule type="expression" dxfId="2615" priority="48">
      <formula>INDIRECT(ADDRESS(ROW(),COLUMN()))=TRUNC(INDIRECT(ADDRESS(ROW(),COLUMN())))</formula>
    </cfRule>
  </conditionalFormatting>
  <conditionalFormatting sqref="AU54">
    <cfRule type="expression" dxfId="2614" priority="47">
      <formula>INDIRECT(ADDRESS(ROW(),COLUMN()))=TRUNC(INDIRECT(ADDRESS(ROW(),COLUMN())))</formula>
    </cfRule>
  </conditionalFormatting>
  <conditionalFormatting sqref="AU53">
    <cfRule type="expression" dxfId="2613" priority="46">
      <formula>INDIRECT(ADDRESS(ROW(),COLUMN()))=TRUNC(INDIRECT(ADDRESS(ROW(),COLUMN())))</formula>
    </cfRule>
  </conditionalFormatting>
  <conditionalFormatting sqref="AV54:AW54">
    <cfRule type="expression" dxfId="2612" priority="45">
      <formula>INDIRECT(ADDRESS(ROW(),COLUMN()))=TRUNC(INDIRECT(ADDRESS(ROW(),COLUMN())))</formula>
    </cfRule>
  </conditionalFormatting>
  <conditionalFormatting sqref="AV53:AW53">
    <cfRule type="expression" dxfId="2611" priority="44">
      <formula>INDIRECT(ADDRESS(ROW(),COLUMN()))=TRUNC(INDIRECT(ADDRESS(ROW(),COLUMN())))</formula>
    </cfRule>
  </conditionalFormatting>
  <conditionalFormatting sqref="S57">
    <cfRule type="expression" dxfId="2610" priority="43">
      <formula>INDIRECT(ADDRESS(ROW(),COLUMN()))=TRUNC(INDIRECT(ADDRESS(ROW(),COLUMN())))</formula>
    </cfRule>
  </conditionalFormatting>
  <conditionalFormatting sqref="S56">
    <cfRule type="expression" dxfId="2609" priority="42">
      <formula>INDIRECT(ADDRESS(ROW(),COLUMN()))=TRUNC(INDIRECT(ADDRESS(ROW(),COLUMN())))</formula>
    </cfRule>
  </conditionalFormatting>
  <conditionalFormatting sqref="T57:Y57">
    <cfRule type="expression" dxfId="2608" priority="41">
      <formula>INDIRECT(ADDRESS(ROW(),COLUMN()))=TRUNC(INDIRECT(ADDRESS(ROW(),COLUMN())))</formula>
    </cfRule>
  </conditionalFormatting>
  <conditionalFormatting sqref="T56:Y56">
    <cfRule type="expression" dxfId="2607" priority="40">
      <formula>INDIRECT(ADDRESS(ROW(),COLUMN()))=TRUNC(INDIRECT(ADDRESS(ROW(),COLUMN())))</formula>
    </cfRule>
  </conditionalFormatting>
  <conditionalFormatting sqref="AX56:BA57">
    <cfRule type="expression" dxfId="2606" priority="39">
      <formula>INDIRECT(ADDRESS(ROW(),COLUMN()))=TRUNC(INDIRECT(ADDRESS(ROW(),COLUMN())))</formula>
    </cfRule>
  </conditionalFormatting>
  <conditionalFormatting sqref="Z57">
    <cfRule type="expression" dxfId="2605" priority="38">
      <formula>INDIRECT(ADDRESS(ROW(),COLUMN()))=TRUNC(INDIRECT(ADDRESS(ROW(),COLUMN())))</formula>
    </cfRule>
  </conditionalFormatting>
  <conditionalFormatting sqref="Z56">
    <cfRule type="expression" dxfId="2604" priority="37">
      <formula>INDIRECT(ADDRESS(ROW(),COLUMN()))=TRUNC(INDIRECT(ADDRESS(ROW(),COLUMN())))</formula>
    </cfRule>
  </conditionalFormatting>
  <conditionalFormatting sqref="AA57:AF57">
    <cfRule type="expression" dxfId="2603" priority="36">
      <formula>INDIRECT(ADDRESS(ROW(),COLUMN()))=TRUNC(INDIRECT(ADDRESS(ROW(),COLUMN())))</formula>
    </cfRule>
  </conditionalFormatting>
  <conditionalFormatting sqref="AA56:AF56">
    <cfRule type="expression" dxfId="2602" priority="35">
      <formula>INDIRECT(ADDRESS(ROW(),COLUMN()))=TRUNC(INDIRECT(ADDRESS(ROW(),COLUMN())))</formula>
    </cfRule>
  </conditionalFormatting>
  <conditionalFormatting sqref="AG57">
    <cfRule type="expression" dxfId="2601" priority="34">
      <formula>INDIRECT(ADDRESS(ROW(),COLUMN()))=TRUNC(INDIRECT(ADDRESS(ROW(),COLUMN())))</formula>
    </cfRule>
  </conditionalFormatting>
  <conditionalFormatting sqref="AG56">
    <cfRule type="expression" dxfId="2600" priority="33">
      <formula>INDIRECT(ADDRESS(ROW(),COLUMN()))=TRUNC(INDIRECT(ADDRESS(ROW(),COLUMN())))</formula>
    </cfRule>
  </conditionalFormatting>
  <conditionalFormatting sqref="AH57:AM57">
    <cfRule type="expression" dxfId="2599" priority="32">
      <formula>INDIRECT(ADDRESS(ROW(),COLUMN()))=TRUNC(INDIRECT(ADDRESS(ROW(),COLUMN())))</formula>
    </cfRule>
  </conditionalFormatting>
  <conditionalFormatting sqref="AH56:AM56">
    <cfRule type="expression" dxfId="2598" priority="31">
      <formula>INDIRECT(ADDRESS(ROW(),COLUMN()))=TRUNC(INDIRECT(ADDRESS(ROW(),COLUMN())))</formula>
    </cfRule>
  </conditionalFormatting>
  <conditionalFormatting sqref="AN57">
    <cfRule type="expression" dxfId="2597" priority="30">
      <formula>INDIRECT(ADDRESS(ROW(),COLUMN()))=TRUNC(INDIRECT(ADDRESS(ROW(),COLUMN())))</formula>
    </cfRule>
  </conditionalFormatting>
  <conditionalFormatting sqref="AN56">
    <cfRule type="expression" dxfId="2596" priority="29">
      <formula>INDIRECT(ADDRESS(ROW(),COLUMN()))=TRUNC(INDIRECT(ADDRESS(ROW(),COLUMN())))</formula>
    </cfRule>
  </conditionalFormatting>
  <conditionalFormatting sqref="AO57:AT57">
    <cfRule type="expression" dxfId="2595" priority="28">
      <formula>INDIRECT(ADDRESS(ROW(),COLUMN()))=TRUNC(INDIRECT(ADDRESS(ROW(),COLUMN())))</formula>
    </cfRule>
  </conditionalFormatting>
  <conditionalFormatting sqref="AO56:AT56">
    <cfRule type="expression" dxfId="2594" priority="27">
      <formula>INDIRECT(ADDRESS(ROW(),COLUMN()))=TRUNC(INDIRECT(ADDRESS(ROW(),COLUMN())))</formula>
    </cfRule>
  </conditionalFormatting>
  <conditionalFormatting sqref="AU57">
    <cfRule type="expression" dxfId="2593" priority="26">
      <formula>INDIRECT(ADDRESS(ROW(),COLUMN()))=TRUNC(INDIRECT(ADDRESS(ROW(),COLUMN())))</formula>
    </cfRule>
  </conditionalFormatting>
  <conditionalFormatting sqref="AU56">
    <cfRule type="expression" dxfId="2592" priority="25">
      <formula>INDIRECT(ADDRESS(ROW(),COLUMN()))=TRUNC(INDIRECT(ADDRESS(ROW(),COLUMN())))</formula>
    </cfRule>
  </conditionalFormatting>
  <conditionalFormatting sqref="AV57:AW57">
    <cfRule type="expression" dxfId="2591" priority="24">
      <formula>INDIRECT(ADDRESS(ROW(),COLUMN()))=TRUNC(INDIRECT(ADDRESS(ROW(),COLUMN())))</formula>
    </cfRule>
  </conditionalFormatting>
  <conditionalFormatting sqref="AV56:AW56">
    <cfRule type="expression" dxfId="2590" priority="23">
      <formula>INDIRECT(ADDRESS(ROW(),COLUMN()))=TRUNC(INDIRECT(ADDRESS(ROW(),COLUMN())))</formula>
    </cfRule>
  </conditionalFormatting>
  <conditionalFormatting sqref="S60">
    <cfRule type="expression" dxfId="2589" priority="22">
      <formula>INDIRECT(ADDRESS(ROW(),COLUMN()))=TRUNC(INDIRECT(ADDRESS(ROW(),COLUMN())))</formula>
    </cfRule>
  </conditionalFormatting>
  <conditionalFormatting sqref="S59">
    <cfRule type="expression" dxfId="2588" priority="21">
      <formula>INDIRECT(ADDRESS(ROW(),COLUMN()))=TRUNC(INDIRECT(ADDRESS(ROW(),COLUMN())))</formula>
    </cfRule>
  </conditionalFormatting>
  <conditionalFormatting sqref="T60:Y60">
    <cfRule type="expression" dxfId="2587" priority="20">
      <formula>INDIRECT(ADDRESS(ROW(),COLUMN()))=TRUNC(INDIRECT(ADDRESS(ROW(),COLUMN())))</formula>
    </cfRule>
  </conditionalFormatting>
  <conditionalFormatting sqref="T59:Y59">
    <cfRule type="expression" dxfId="2586" priority="19">
      <formula>INDIRECT(ADDRESS(ROW(),COLUMN()))=TRUNC(INDIRECT(ADDRESS(ROW(),COLUMN())))</formula>
    </cfRule>
  </conditionalFormatting>
  <conditionalFormatting sqref="AX59:BA60">
    <cfRule type="expression" dxfId="2585" priority="18">
      <formula>INDIRECT(ADDRESS(ROW(),COLUMN()))=TRUNC(INDIRECT(ADDRESS(ROW(),COLUMN())))</formula>
    </cfRule>
  </conditionalFormatting>
  <conditionalFormatting sqref="Z60">
    <cfRule type="expression" dxfId="2584" priority="17">
      <formula>INDIRECT(ADDRESS(ROW(),COLUMN()))=TRUNC(INDIRECT(ADDRESS(ROW(),COLUMN())))</formula>
    </cfRule>
  </conditionalFormatting>
  <conditionalFormatting sqref="Z59">
    <cfRule type="expression" dxfId="2583" priority="16">
      <formula>INDIRECT(ADDRESS(ROW(),COLUMN()))=TRUNC(INDIRECT(ADDRESS(ROW(),COLUMN())))</formula>
    </cfRule>
  </conditionalFormatting>
  <conditionalFormatting sqref="AA60:AF60">
    <cfRule type="expression" dxfId="2582" priority="15">
      <formula>INDIRECT(ADDRESS(ROW(),COLUMN()))=TRUNC(INDIRECT(ADDRESS(ROW(),COLUMN())))</formula>
    </cfRule>
  </conditionalFormatting>
  <conditionalFormatting sqref="AA59:AF59">
    <cfRule type="expression" dxfId="2581" priority="14">
      <formula>INDIRECT(ADDRESS(ROW(),COLUMN()))=TRUNC(INDIRECT(ADDRESS(ROW(),COLUMN())))</formula>
    </cfRule>
  </conditionalFormatting>
  <conditionalFormatting sqref="AG60">
    <cfRule type="expression" dxfId="2580" priority="13">
      <formula>INDIRECT(ADDRESS(ROW(),COLUMN()))=TRUNC(INDIRECT(ADDRESS(ROW(),COLUMN())))</formula>
    </cfRule>
  </conditionalFormatting>
  <conditionalFormatting sqref="AG59">
    <cfRule type="expression" dxfId="2579" priority="12">
      <formula>INDIRECT(ADDRESS(ROW(),COLUMN()))=TRUNC(INDIRECT(ADDRESS(ROW(),COLUMN())))</formula>
    </cfRule>
  </conditionalFormatting>
  <conditionalFormatting sqref="AH60:AM60">
    <cfRule type="expression" dxfId="2578" priority="11">
      <formula>INDIRECT(ADDRESS(ROW(),COLUMN()))=TRUNC(INDIRECT(ADDRESS(ROW(),COLUMN())))</formula>
    </cfRule>
  </conditionalFormatting>
  <conditionalFormatting sqref="AH59:AM59">
    <cfRule type="expression" dxfId="2577" priority="10">
      <formula>INDIRECT(ADDRESS(ROW(),COLUMN()))=TRUNC(INDIRECT(ADDRESS(ROW(),COLUMN())))</formula>
    </cfRule>
  </conditionalFormatting>
  <conditionalFormatting sqref="AN60">
    <cfRule type="expression" dxfId="2576" priority="9">
      <formula>INDIRECT(ADDRESS(ROW(),COLUMN()))=TRUNC(INDIRECT(ADDRESS(ROW(),COLUMN())))</formula>
    </cfRule>
  </conditionalFormatting>
  <conditionalFormatting sqref="AN59">
    <cfRule type="expression" dxfId="2575" priority="8">
      <formula>INDIRECT(ADDRESS(ROW(),COLUMN()))=TRUNC(INDIRECT(ADDRESS(ROW(),COLUMN())))</formula>
    </cfRule>
  </conditionalFormatting>
  <conditionalFormatting sqref="AO60:AT60">
    <cfRule type="expression" dxfId="2574" priority="7">
      <formula>INDIRECT(ADDRESS(ROW(),COLUMN()))=TRUNC(INDIRECT(ADDRESS(ROW(),COLUMN())))</formula>
    </cfRule>
  </conditionalFormatting>
  <conditionalFormatting sqref="AO59:AT59">
    <cfRule type="expression" dxfId="2573" priority="6">
      <formula>INDIRECT(ADDRESS(ROW(),COLUMN()))=TRUNC(INDIRECT(ADDRESS(ROW(),COLUMN())))</formula>
    </cfRule>
  </conditionalFormatting>
  <conditionalFormatting sqref="AU60">
    <cfRule type="expression" dxfId="2572" priority="5">
      <formula>INDIRECT(ADDRESS(ROW(),COLUMN()))=TRUNC(INDIRECT(ADDRESS(ROW(),COLUMN())))</formula>
    </cfRule>
  </conditionalFormatting>
  <conditionalFormatting sqref="AU59">
    <cfRule type="expression" dxfId="2571" priority="4">
      <formula>INDIRECT(ADDRESS(ROW(),COLUMN()))=TRUNC(INDIRECT(ADDRESS(ROW(),COLUMN())))</formula>
    </cfRule>
  </conditionalFormatting>
  <conditionalFormatting sqref="AV60:AW60">
    <cfRule type="expression" dxfId="2570" priority="3">
      <formula>INDIRECT(ADDRESS(ROW(),COLUMN()))=TRUNC(INDIRECT(ADDRESS(ROW(),COLUMN())))</formula>
    </cfRule>
  </conditionalFormatting>
  <conditionalFormatting sqref="AV59:AW59">
    <cfRule type="expression" dxfId="2569" priority="2">
      <formula>INDIRECT(ADDRESS(ROW(),COLUMN()))=TRUNC(INDIRECT(ADDRESS(ROW(),COLUMN())))</formula>
    </cfRule>
  </conditionalFormatting>
  <conditionalFormatting sqref="S62:BA64">
    <cfRule type="expression" dxfId="2568" priority="1">
      <formula>INDIRECT(ADDRESS(ROW(),COLUMN()))=TRUNC(INDIRECT(ADDRESS(ROW(),COLUMN())))</formula>
    </cfRule>
  </conditionalFormatting>
  <dataValidations count="8">
    <dataValidation type="list" errorStyle="warning" allowBlank="1" showDropDown="0" showInputMessage="1" showErrorMessage="0" error="リストにない場合のみ、入力してください。" sqref="H22:K60">
      <formula1>INDIRECT(C22)</formula1>
    </dataValidation>
    <dataValidation type="list" allowBlank="1" showDropDown="0" showInputMessage="1" showErrorMessage="1" sqref="BB3:BE3">
      <formula1>"４週,暦月"</formula1>
    </dataValidation>
    <dataValidation type="list" allowBlank="1" showDropDown="0" showInputMessage="1" showErrorMessage="1" sqref="AC3">
      <formula1>#REF!</formula1>
    </dataValidation>
    <dataValidation type="list" allowBlank="1" showDropDown="0" showInputMessage="1" showErrorMessage="1" sqref="BB4:BE4">
      <formula1>"予定,実績,予定・実績"</formula1>
    </dataValidation>
    <dataValidation type="list" allowBlank="1" showDropDown="0" showInputMessage="1" showErrorMessage="0" sqref="C22:E60">
      <formula1>職種</formula1>
    </dataValidation>
    <dataValidation type="list" allowBlank="1" showDropDown="0" showInputMessage="1" showErrorMessage="0" sqref="S22:AW22 S25:AW25 S28:AW28 S31:AW31 S34:AW34 S37:AW37 S40:AW40 S43:AW43 S46:AW46 S49:AW49 S52:AW52 S55:AW55 S58:AW58">
      <formula1>シフト記号表</formula1>
    </dataValidation>
    <dataValidation type="list" allowBlank="1" showDropDown="0" showInputMessage="1" showErrorMessage="0" sqref="G22:G60">
      <formula1>"A, B, C, D"</formula1>
    </dataValidation>
    <dataValidation type="decimal" allowBlank="1" showDropDown="0" showInputMessage="1" showErrorMessage="1" error="入力可能範囲　32～40" sqref="AX6">
      <formula1>32</formula1>
      <formula2>40</formula2>
    </dataValidation>
  </dataValidations>
  <printOptions horizontalCentered="1"/>
  <pageMargins left="0.15748031496062992" right="0.15748031496062992" top="0.31496062992125984" bottom="0.35433070866141736" header="0.31496062992125984" footer="0.31496062992125984"/>
  <pageSetup paperSize="8" scale="60" fitToWidth="1" fitToHeight="0" orientation="landscape" usePrinterDefaults="1" r:id="rId1"/>
  <headerFooter>
    <oddFooter>&amp;R&amp;14&amp;P/&amp;N</oddFooter>
  </headerFooter>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(4)'!$C$4:$C$8</xm:f>
          </x14:formula1>
          <xm:sqref>AP1:BE1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A1:BU80"/>
  <sheetViews>
    <sheetView showGridLines="0" zoomScaleSheetLayoutView="100" workbookViewId="0"/>
  </sheetViews>
  <sheetFormatPr defaultColWidth="4.3984375" defaultRowHeight="20.25" customHeight="1"/>
  <cols>
    <col min="1" max="1" width="1.59765625" style="1738" customWidth="1"/>
    <col min="2" max="5" width="5.69921875" style="1738" customWidth="1"/>
    <col min="6" max="6" width="16.5" style="1738" hidden="1" customWidth="1"/>
    <col min="7" max="58" width="5.59765625" style="1738" customWidth="1"/>
    <col min="59" max="16384" width="4.3984375" style="1738"/>
  </cols>
  <sheetData>
    <row r="1" spans="2:64" s="1924" customFormat="1" ht="20.25" customHeight="1">
      <c r="C1" s="2324" t="s">
        <v>663</v>
      </c>
      <c r="D1" s="2324"/>
      <c r="E1" s="2324"/>
      <c r="F1" s="2324"/>
      <c r="G1" s="2324"/>
      <c r="H1" s="1795" t="s">
        <v>755</v>
      </c>
      <c r="J1" s="1795"/>
      <c r="L1" s="2324"/>
      <c r="M1" s="2324"/>
      <c r="N1" s="2324"/>
      <c r="O1" s="2324"/>
      <c r="P1" s="2324"/>
      <c r="Q1" s="2324"/>
      <c r="R1" s="2324"/>
      <c r="AM1" s="2408"/>
      <c r="AN1" s="1829"/>
      <c r="AO1" s="1829" t="s">
        <v>56</v>
      </c>
      <c r="AP1" s="2216" t="s">
        <v>224</v>
      </c>
      <c r="AQ1" s="2217"/>
      <c r="AR1" s="2217"/>
      <c r="AS1" s="2217"/>
      <c r="AT1" s="2217"/>
      <c r="AU1" s="2217"/>
      <c r="AV1" s="2217"/>
      <c r="AW1" s="2217"/>
      <c r="AX1" s="2217"/>
      <c r="AY1" s="2217"/>
      <c r="AZ1" s="2217"/>
      <c r="BA1" s="2217"/>
      <c r="BB1" s="2217"/>
      <c r="BC1" s="2217"/>
      <c r="BD1" s="2217"/>
      <c r="BE1" s="2217"/>
      <c r="BF1" s="1829" t="s">
        <v>156</v>
      </c>
    </row>
    <row r="2" spans="2:64" s="1924" customFormat="1" ht="20.25" customHeight="1">
      <c r="C2" s="2324"/>
      <c r="D2" s="2324"/>
      <c r="E2" s="2324"/>
      <c r="F2" s="2324"/>
      <c r="G2" s="2324"/>
      <c r="J2" s="1795"/>
      <c r="L2" s="2324"/>
      <c r="M2" s="2324"/>
      <c r="N2" s="2324"/>
      <c r="O2" s="2324"/>
      <c r="P2" s="2324"/>
      <c r="Q2" s="2324"/>
      <c r="R2" s="2324"/>
      <c r="Y2" s="1829" t="s">
        <v>780</v>
      </c>
      <c r="Z2" s="1904">
        <v>6</v>
      </c>
      <c r="AA2" s="1904"/>
      <c r="AB2" s="1829" t="s">
        <v>679</v>
      </c>
      <c r="AC2" s="1907">
        <f>IF(Z2=0,"",YEAR(DATE(2018+Z2,1,1)))</f>
        <v>2024</v>
      </c>
      <c r="AD2" s="1907"/>
      <c r="AE2" s="2406" t="s">
        <v>592</v>
      </c>
      <c r="AF2" s="2406" t="s">
        <v>785</v>
      </c>
      <c r="AG2" s="1904">
        <v>4</v>
      </c>
      <c r="AH2" s="1904"/>
      <c r="AI2" s="2406" t="s">
        <v>313</v>
      </c>
      <c r="AM2" s="2408"/>
      <c r="AN2" s="1829"/>
      <c r="AO2" s="1829" t="s">
        <v>338</v>
      </c>
      <c r="AP2" s="1904" t="s">
        <v>973</v>
      </c>
      <c r="AQ2" s="1904"/>
      <c r="AR2" s="1904"/>
      <c r="AS2" s="1904"/>
      <c r="AT2" s="1904"/>
      <c r="AU2" s="1904"/>
      <c r="AV2" s="1904"/>
      <c r="AW2" s="1904"/>
      <c r="AX2" s="1904"/>
      <c r="AY2" s="1904"/>
      <c r="AZ2" s="1904"/>
      <c r="BA2" s="1904"/>
      <c r="BB2" s="1904"/>
      <c r="BC2" s="1904"/>
      <c r="BD2" s="1904"/>
      <c r="BE2" s="1904"/>
      <c r="BF2" s="1829" t="s">
        <v>156</v>
      </c>
    </row>
    <row r="3" spans="2:64" s="1735" customFormat="1" ht="20.25" customHeight="1">
      <c r="G3" s="1795"/>
      <c r="J3" s="1795"/>
      <c r="L3" s="1829"/>
      <c r="M3" s="1829"/>
      <c r="N3" s="1829"/>
      <c r="O3" s="1829"/>
      <c r="P3" s="1829"/>
      <c r="Q3" s="1829"/>
      <c r="R3" s="1829"/>
      <c r="Z3" s="1906"/>
      <c r="AA3" s="1906"/>
      <c r="AB3" s="1919"/>
      <c r="AC3" s="1922"/>
      <c r="AD3" s="1919"/>
      <c r="BA3" s="2442" t="s">
        <v>794</v>
      </c>
      <c r="BB3" s="1964" t="s">
        <v>796</v>
      </c>
      <c r="BC3" s="1968"/>
      <c r="BD3" s="1968"/>
      <c r="BE3" s="1980"/>
      <c r="BF3" s="1829"/>
    </row>
    <row r="4" spans="2:64" s="1735" customFormat="1" ht="21">
      <c r="G4" s="1795"/>
      <c r="J4" s="1795"/>
      <c r="L4" s="1829"/>
      <c r="M4" s="1829"/>
      <c r="N4" s="1829"/>
      <c r="O4" s="1829"/>
      <c r="P4" s="1829"/>
      <c r="Q4" s="1829"/>
      <c r="R4" s="1829"/>
      <c r="Z4" s="1907"/>
      <c r="AA4" s="1907"/>
      <c r="AG4" s="1924"/>
      <c r="AH4" s="1924"/>
      <c r="AI4" s="1924"/>
      <c r="AJ4" s="1924"/>
      <c r="AK4" s="1924"/>
      <c r="AL4" s="1924"/>
      <c r="AM4" s="1924"/>
      <c r="AN4" s="1924"/>
      <c r="AO4" s="1924"/>
      <c r="AP4" s="1924"/>
      <c r="AQ4" s="1924"/>
      <c r="AR4" s="1924"/>
      <c r="AS4" s="1924"/>
      <c r="AT4" s="1924"/>
      <c r="AU4" s="1924"/>
      <c r="AV4" s="1924"/>
      <c r="AW4" s="1924"/>
      <c r="AX4" s="1924"/>
      <c r="AY4" s="1924"/>
      <c r="AZ4" s="1924"/>
      <c r="BA4" s="2442" t="s">
        <v>795</v>
      </c>
      <c r="BB4" s="1964" t="s">
        <v>797</v>
      </c>
      <c r="BC4" s="1968"/>
      <c r="BD4" s="1968"/>
      <c r="BE4" s="1980"/>
      <c r="BF4" s="1982"/>
    </row>
    <row r="5" spans="2:64" s="1735" customFormat="1" ht="6.75" customHeight="1">
      <c r="C5" s="2071"/>
      <c r="D5" s="2071"/>
      <c r="E5" s="2071"/>
      <c r="F5" s="2071"/>
      <c r="G5" s="1736"/>
      <c r="H5" s="2071"/>
      <c r="I5" s="2071"/>
      <c r="J5" s="1736"/>
      <c r="K5" s="2071"/>
      <c r="L5" s="1926"/>
      <c r="M5" s="1926"/>
      <c r="N5" s="1926"/>
      <c r="O5" s="1926"/>
      <c r="P5" s="1926"/>
      <c r="Q5" s="1926"/>
      <c r="R5" s="1926"/>
      <c r="S5" s="2071"/>
      <c r="T5" s="2071"/>
      <c r="U5" s="2071"/>
      <c r="V5" s="2071"/>
      <c r="W5" s="2071"/>
      <c r="X5" s="2071"/>
      <c r="Y5" s="2071"/>
      <c r="Z5" s="1748"/>
      <c r="AA5" s="1748"/>
      <c r="AB5" s="2071"/>
      <c r="AC5" s="2071"/>
      <c r="AD5" s="2071"/>
      <c r="AE5" s="2071"/>
      <c r="AG5" s="1924"/>
      <c r="AH5" s="1924"/>
      <c r="AI5" s="1924"/>
      <c r="AJ5" s="1924"/>
      <c r="AK5" s="1924"/>
      <c r="AL5" s="1924"/>
      <c r="AM5" s="1924"/>
      <c r="AN5" s="1924"/>
      <c r="AO5" s="1924"/>
      <c r="AP5" s="1924"/>
      <c r="AQ5" s="1924"/>
      <c r="AR5" s="1924"/>
      <c r="AS5" s="1924"/>
      <c r="AT5" s="1924"/>
      <c r="AU5" s="1924"/>
      <c r="AV5" s="1924"/>
      <c r="AW5" s="1924"/>
      <c r="AX5" s="1924"/>
      <c r="AY5" s="1924"/>
      <c r="AZ5" s="1924"/>
      <c r="BA5" s="1924"/>
      <c r="BB5" s="1924"/>
      <c r="BC5" s="1924"/>
      <c r="BD5" s="1924"/>
      <c r="BE5" s="1982"/>
      <c r="BF5" s="1982"/>
    </row>
    <row r="6" spans="2:64" s="1735" customFormat="1" ht="20.25" customHeight="1">
      <c r="C6" s="2071"/>
      <c r="D6" s="2071"/>
      <c r="E6" s="2071"/>
      <c r="F6" s="2071"/>
      <c r="G6" s="1736"/>
      <c r="H6" s="2071"/>
      <c r="I6" s="2071"/>
      <c r="J6" s="1736"/>
      <c r="K6" s="2071"/>
      <c r="L6" s="1926"/>
      <c r="M6" s="1926"/>
      <c r="N6" s="1926"/>
      <c r="O6" s="1926"/>
      <c r="P6" s="1926"/>
      <c r="Q6" s="1926"/>
      <c r="R6" s="1926"/>
      <c r="S6" s="2071"/>
      <c r="T6" s="2071"/>
      <c r="U6" s="2071"/>
      <c r="V6" s="2071"/>
      <c r="W6" s="2071"/>
      <c r="X6" s="2071"/>
      <c r="Y6" s="2071"/>
      <c r="Z6" s="1748"/>
      <c r="AA6" s="1748"/>
      <c r="AB6" s="2071"/>
      <c r="AC6" s="2071"/>
      <c r="AD6" s="2071"/>
      <c r="AE6" s="2071"/>
      <c r="AG6" s="1924"/>
      <c r="AH6" s="1924"/>
      <c r="AI6" s="1924"/>
      <c r="AJ6" s="1924"/>
      <c r="AK6" s="1924"/>
      <c r="AL6" s="1924" t="s">
        <v>968</v>
      </c>
      <c r="AM6" s="1924"/>
      <c r="AN6" s="1924"/>
      <c r="AO6" s="1924"/>
      <c r="AP6" s="1924"/>
      <c r="AQ6" s="1924"/>
      <c r="AR6" s="1924"/>
      <c r="AS6" s="1924"/>
      <c r="AT6" s="1932"/>
      <c r="AU6" s="1932"/>
      <c r="AV6" s="2219"/>
      <c r="AW6" s="1924"/>
      <c r="AX6" s="1936">
        <v>40</v>
      </c>
      <c r="AY6" s="1938"/>
      <c r="AZ6" s="2219" t="s">
        <v>140</v>
      </c>
      <c r="BA6" s="1924"/>
      <c r="BB6" s="1936">
        <v>160</v>
      </c>
      <c r="BC6" s="1938"/>
      <c r="BD6" s="2219" t="s">
        <v>93</v>
      </c>
      <c r="BE6" s="1924"/>
      <c r="BF6" s="1982"/>
    </row>
    <row r="7" spans="2:64" s="1735" customFormat="1" ht="6.75" customHeight="1">
      <c r="C7" s="2071"/>
      <c r="D7" s="2071"/>
      <c r="E7" s="2071"/>
      <c r="F7" s="2071"/>
      <c r="G7" s="1736"/>
      <c r="H7" s="2071"/>
      <c r="I7" s="2071"/>
      <c r="J7" s="1736"/>
      <c r="K7" s="2071"/>
      <c r="L7" s="1926"/>
      <c r="M7" s="1926"/>
      <c r="N7" s="1926"/>
      <c r="O7" s="1926"/>
      <c r="P7" s="1926"/>
      <c r="Q7" s="1926"/>
      <c r="R7" s="1926"/>
      <c r="S7" s="2071"/>
      <c r="T7" s="2071"/>
      <c r="U7" s="2071"/>
      <c r="V7" s="2071"/>
      <c r="W7" s="2071"/>
      <c r="X7" s="2071"/>
      <c r="Y7" s="2071"/>
      <c r="Z7" s="1748"/>
      <c r="AA7" s="1748"/>
      <c r="AB7" s="2071"/>
      <c r="AC7" s="2071"/>
      <c r="AD7" s="2071"/>
      <c r="AE7" s="2071"/>
      <c r="AG7" s="1924"/>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82"/>
      <c r="BF7" s="1982"/>
    </row>
    <row r="8" spans="2:64" s="1735" customFormat="1" ht="20.25" customHeight="1">
      <c r="B8" s="1749"/>
      <c r="C8" s="1749"/>
      <c r="D8" s="1749"/>
      <c r="E8" s="1749"/>
      <c r="F8" s="1749"/>
      <c r="G8" s="1796"/>
      <c r="H8" s="1796"/>
      <c r="I8" s="1796"/>
      <c r="J8" s="1749"/>
      <c r="K8" s="1749"/>
      <c r="L8" s="1796"/>
      <c r="M8" s="1796"/>
      <c r="N8" s="1796"/>
      <c r="O8" s="1749"/>
      <c r="P8" s="1796"/>
      <c r="Q8" s="1796"/>
      <c r="R8" s="1796"/>
      <c r="S8" s="2179"/>
      <c r="T8" s="2188"/>
      <c r="U8" s="2188"/>
      <c r="V8" s="1737"/>
      <c r="Z8" s="1748"/>
      <c r="AA8" s="1928"/>
      <c r="AB8" s="1736"/>
      <c r="AC8" s="1748"/>
      <c r="AD8" s="1748"/>
      <c r="AE8" s="1748"/>
      <c r="AF8" s="2209"/>
      <c r="AG8" s="1925"/>
      <c r="AH8" s="1925"/>
      <c r="AI8" s="1925"/>
      <c r="AJ8" s="1747"/>
      <c r="AK8" s="1926"/>
      <c r="AL8" s="1928"/>
      <c r="AM8" s="1928"/>
      <c r="AN8" s="1736"/>
      <c r="AO8" s="1932"/>
      <c r="AP8" s="1932"/>
      <c r="AQ8" s="1932"/>
      <c r="AR8" s="1935"/>
      <c r="AS8" s="1935"/>
      <c r="AT8" s="1924"/>
      <c r="AU8" s="1932"/>
      <c r="AV8" s="1932"/>
      <c r="AW8" s="1749"/>
      <c r="AX8" s="1924"/>
      <c r="AY8" s="1924" t="s">
        <v>623</v>
      </c>
      <c r="AZ8" s="1924"/>
      <c r="BA8" s="1924"/>
      <c r="BB8" s="1965">
        <f>DAY(EOMONTH(DATE(AC2,AG2,1),0))</f>
        <v>30</v>
      </c>
      <c r="BC8" s="1969"/>
      <c r="BD8" s="1924" t="s">
        <v>798</v>
      </c>
      <c r="BE8" s="1924"/>
      <c r="BF8" s="1924"/>
      <c r="BJ8" s="1829"/>
      <c r="BK8" s="1829"/>
      <c r="BL8" s="1829"/>
    </row>
    <row r="9" spans="2:64" s="1735" customFormat="1" ht="6" customHeight="1">
      <c r="B9" s="2056"/>
      <c r="C9" s="2056"/>
      <c r="D9" s="2056"/>
      <c r="E9" s="2056"/>
      <c r="F9" s="2056"/>
      <c r="G9" s="1749"/>
      <c r="H9" s="1796"/>
      <c r="I9" s="1932"/>
      <c r="J9" s="1932"/>
      <c r="K9" s="2056"/>
      <c r="L9" s="1749"/>
      <c r="M9" s="1796"/>
      <c r="N9" s="1932"/>
      <c r="O9" s="1932"/>
      <c r="P9" s="1749"/>
      <c r="Q9" s="1932"/>
      <c r="R9" s="2056"/>
      <c r="S9" s="1932"/>
      <c r="T9" s="1932"/>
      <c r="U9" s="1932"/>
      <c r="V9" s="1932"/>
      <c r="Z9" s="2071"/>
      <c r="AA9" s="1747"/>
      <c r="AB9" s="1747"/>
      <c r="AC9" s="2071"/>
      <c r="AD9" s="2071"/>
      <c r="AE9" s="2071"/>
      <c r="AF9" s="2210"/>
      <c r="AG9" s="1748"/>
      <c r="AH9" s="1747"/>
      <c r="AI9" s="2071"/>
      <c r="AJ9" s="1925"/>
      <c r="AK9" s="1747"/>
      <c r="AL9" s="1747"/>
      <c r="AM9" s="1747"/>
      <c r="AN9" s="1747"/>
      <c r="AO9" s="2071"/>
      <c r="AP9" s="1924"/>
      <c r="AQ9" s="2218"/>
      <c r="AR9" s="2218"/>
      <c r="AS9" s="2218"/>
      <c r="AT9" s="1924"/>
      <c r="AU9" s="1924"/>
      <c r="AV9" s="1924"/>
      <c r="AW9" s="1924"/>
      <c r="AX9" s="1924"/>
      <c r="AY9" s="1924"/>
      <c r="AZ9" s="1924"/>
      <c r="BA9" s="1924"/>
      <c r="BB9" s="1924"/>
      <c r="BC9" s="1924"/>
      <c r="BD9" s="1924"/>
      <c r="BE9" s="1924"/>
      <c r="BF9" s="1924"/>
      <c r="BJ9" s="1829"/>
      <c r="BK9" s="1829"/>
      <c r="BL9" s="1829"/>
    </row>
    <row r="10" spans="2:64" s="1735" customFormat="1" ht="21">
      <c r="B10" s="1749"/>
      <c r="C10" s="1749"/>
      <c r="D10" s="1749"/>
      <c r="E10" s="1749"/>
      <c r="F10" s="1749"/>
      <c r="G10" s="1796"/>
      <c r="H10" s="1796"/>
      <c r="I10" s="1796"/>
      <c r="J10" s="1749"/>
      <c r="K10" s="1749"/>
      <c r="L10" s="1796"/>
      <c r="M10" s="1796"/>
      <c r="N10" s="1796"/>
      <c r="O10" s="1749"/>
      <c r="P10" s="1796"/>
      <c r="Q10" s="1796"/>
      <c r="R10" s="1796"/>
      <c r="S10" s="2179"/>
      <c r="T10" s="2188"/>
      <c r="U10" s="2188"/>
      <c r="V10" s="1737"/>
      <c r="Z10" s="1748"/>
      <c r="AA10" s="1928"/>
      <c r="AB10" s="1736"/>
      <c r="AC10" s="1748"/>
      <c r="AD10" s="1748"/>
      <c r="AE10" s="1748"/>
      <c r="AF10" s="2210"/>
      <c r="AG10" s="1925"/>
      <c r="AH10" s="1925"/>
      <c r="AI10" s="1925"/>
      <c r="AJ10" s="1747"/>
      <c r="AK10" s="1926"/>
      <c r="AL10" s="1928"/>
      <c r="AM10" s="1924"/>
      <c r="AN10" s="1924"/>
      <c r="AO10" s="2213"/>
      <c r="AP10" s="2213"/>
      <c r="AQ10" s="2213"/>
      <c r="AR10" s="2219"/>
      <c r="AS10" s="2218"/>
      <c r="AT10" s="2218"/>
      <c r="AU10" s="2218"/>
      <c r="AV10" s="1747"/>
      <c r="AW10" s="1747"/>
      <c r="AX10" s="2412"/>
      <c r="AY10" s="2412"/>
      <c r="AZ10" s="1982" t="s">
        <v>862</v>
      </c>
      <c r="BA10" s="1747"/>
      <c r="BB10" s="1936">
        <v>1</v>
      </c>
      <c r="BC10" s="2293"/>
      <c r="BD10" s="1938"/>
      <c r="BE10" s="2462" t="s">
        <v>434</v>
      </c>
      <c r="BF10" s="1924"/>
      <c r="BJ10" s="1829"/>
      <c r="BK10" s="1829"/>
      <c r="BL10" s="1829"/>
    </row>
    <row r="11" spans="2:64" s="1735" customFormat="1" ht="6" customHeight="1">
      <c r="B11" s="2056"/>
      <c r="C11" s="2056"/>
      <c r="D11" s="2056"/>
      <c r="E11" s="2056"/>
      <c r="F11" s="2093"/>
      <c r="G11" s="2056"/>
      <c r="H11" s="2056"/>
      <c r="I11" s="2056"/>
      <c r="J11" s="2056"/>
      <c r="K11" s="1749"/>
      <c r="L11" s="1796"/>
      <c r="M11" s="1932"/>
      <c r="N11" s="1932"/>
      <c r="O11" s="1749"/>
      <c r="P11" s="1932"/>
      <c r="Q11" s="2056"/>
      <c r="R11" s="1932"/>
      <c r="S11" s="1932"/>
      <c r="T11" s="1932"/>
      <c r="U11" s="1932"/>
      <c r="V11" s="2093"/>
      <c r="Z11" s="2071"/>
      <c r="AA11" s="1747"/>
      <c r="AB11" s="1747"/>
      <c r="AC11" s="2071"/>
      <c r="AD11" s="2071"/>
      <c r="AE11" s="2071"/>
      <c r="AF11" s="2210"/>
      <c r="AG11" s="1748"/>
      <c r="AH11" s="1925"/>
      <c r="AI11" s="1747"/>
      <c r="AJ11" s="1925"/>
      <c r="AK11" s="1747"/>
      <c r="AL11" s="1747"/>
      <c r="AM11" s="1747"/>
      <c r="AN11" s="1747"/>
      <c r="AO11" s="2056"/>
      <c r="AP11" s="2056"/>
      <c r="AQ11" s="1749"/>
      <c r="AR11" s="2220"/>
      <c r="AS11" s="2218"/>
      <c r="AT11" s="2218"/>
      <c r="AU11" s="2218"/>
      <c r="AV11" s="1747"/>
      <c r="AW11" s="1747"/>
      <c r="AX11" s="2412"/>
      <c r="AY11" s="2412"/>
      <c r="AZ11" s="1747"/>
      <c r="BA11" s="1747"/>
      <c r="BB11" s="1748"/>
      <c r="BC11" s="1748"/>
      <c r="BD11" s="1748"/>
      <c r="BE11" s="2462"/>
      <c r="BF11" s="1924"/>
      <c r="BJ11" s="1829"/>
      <c r="BK11" s="1829"/>
      <c r="BL11" s="1829"/>
    </row>
    <row r="12" spans="2:64" s="1735" customFormat="1" ht="20.25" customHeight="1">
      <c r="B12" s="2057"/>
      <c r="C12" s="2057"/>
      <c r="D12" s="2057"/>
      <c r="E12" s="2057"/>
      <c r="F12" s="2057"/>
      <c r="G12" s="2057"/>
      <c r="H12" s="2057"/>
      <c r="I12" s="2057"/>
      <c r="J12" s="2057"/>
      <c r="K12" s="2057"/>
      <c r="L12" s="2057"/>
      <c r="M12" s="2057"/>
      <c r="N12" s="2057"/>
      <c r="O12" s="2057"/>
      <c r="P12" s="2057"/>
      <c r="Q12" s="2057"/>
      <c r="R12" s="2057"/>
      <c r="S12" s="2057"/>
      <c r="T12" s="2057"/>
      <c r="U12" s="2057"/>
      <c r="V12" s="2057"/>
      <c r="Z12" s="1749"/>
      <c r="AA12" s="2207"/>
      <c r="AB12" s="2207"/>
      <c r="AC12" s="1749"/>
      <c r="AD12" s="1748"/>
      <c r="AE12" s="1748"/>
      <c r="AF12" s="2209"/>
      <c r="AG12" s="1736"/>
      <c r="AH12" s="1925"/>
      <c r="AI12" s="1747"/>
      <c r="AJ12" s="1925"/>
      <c r="AK12" s="1747"/>
      <c r="AL12" s="1747"/>
      <c r="AM12" s="1747"/>
      <c r="AN12" s="1747"/>
      <c r="AO12" s="2214"/>
      <c r="AP12" s="2214"/>
      <c r="AQ12" s="2214"/>
      <c r="AR12" s="2219"/>
      <c r="AS12" s="2218"/>
      <c r="AT12" s="2218"/>
      <c r="AU12" s="2218"/>
      <c r="AV12" s="1747"/>
      <c r="AW12" s="1747"/>
      <c r="AX12" s="2412"/>
      <c r="AY12" s="2412"/>
      <c r="AZ12" s="1747"/>
      <c r="BA12" s="1747"/>
      <c r="BB12" s="1936">
        <v>1</v>
      </c>
      <c r="BC12" s="2293"/>
      <c r="BD12" s="1938"/>
      <c r="BE12" s="2463" t="s">
        <v>506</v>
      </c>
      <c r="BF12" s="1924"/>
      <c r="BJ12" s="1829"/>
      <c r="BK12" s="1829"/>
      <c r="BL12" s="1829"/>
    </row>
    <row r="13" spans="2:64" s="1735" customFormat="1" ht="6.75" customHeight="1">
      <c r="B13" s="2057"/>
      <c r="C13" s="2057"/>
      <c r="D13" s="2057"/>
      <c r="E13" s="2057"/>
      <c r="F13" s="2057"/>
      <c r="G13" s="2057"/>
      <c r="H13" s="2057"/>
      <c r="I13" s="2057"/>
      <c r="J13" s="2057"/>
      <c r="K13" s="2057"/>
      <c r="L13" s="2057"/>
      <c r="M13" s="2057"/>
      <c r="N13" s="2057"/>
      <c r="O13" s="2057"/>
      <c r="P13" s="2057"/>
      <c r="Q13" s="2057"/>
      <c r="R13" s="2057"/>
      <c r="S13" s="2057"/>
      <c r="T13" s="2057"/>
      <c r="U13" s="2057"/>
      <c r="V13" s="2057"/>
      <c r="Z13" s="1796"/>
      <c r="AA13" s="2208"/>
      <c r="AB13" s="2208"/>
      <c r="AC13" s="1796"/>
      <c r="AD13" s="1925"/>
      <c r="AE13" s="1925"/>
      <c r="AF13" s="2210"/>
      <c r="AG13" s="1924"/>
      <c r="AH13" s="1924"/>
      <c r="AI13" s="1924"/>
      <c r="AJ13" s="1924"/>
      <c r="AK13" s="1924"/>
      <c r="AL13" s="1924"/>
      <c r="AM13" s="1924"/>
      <c r="AN13" s="1924"/>
      <c r="AO13" s="2056"/>
      <c r="AP13" s="2056"/>
      <c r="AQ13" s="2056"/>
      <c r="AR13" s="1924"/>
      <c r="AS13" s="2218"/>
      <c r="AT13" s="2218"/>
      <c r="AU13" s="2218"/>
      <c r="AV13" s="1747"/>
      <c r="AW13" s="1747"/>
      <c r="AX13" s="2412"/>
      <c r="AY13" s="2412"/>
      <c r="AZ13" s="1747"/>
      <c r="BA13" s="1747"/>
      <c r="BB13" s="1748"/>
      <c r="BC13" s="1748"/>
      <c r="BD13" s="1748"/>
      <c r="BE13" s="2462"/>
      <c r="BF13" s="1924"/>
      <c r="BJ13" s="1829"/>
      <c r="BK13" s="1829"/>
      <c r="BL13" s="1829"/>
    </row>
    <row r="14" spans="2:64" s="1735" customFormat="1" ht="21">
      <c r="B14" s="2057"/>
      <c r="C14" s="2057"/>
      <c r="D14" s="2057"/>
      <c r="E14" s="2057"/>
      <c r="F14" s="2057"/>
      <c r="G14" s="2057"/>
      <c r="H14" s="2057"/>
      <c r="I14" s="2057"/>
      <c r="J14" s="2057"/>
      <c r="K14" s="2057"/>
      <c r="L14" s="2057"/>
      <c r="M14" s="2057"/>
      <c r="N14" s="2057"/>
      <c r="O14" s="2057"/>
      <c r="P14" s="2057"/>
      <c r="Q14" s="2057"/>
      <c r="R14" s="2057"/>
      <c r="S14" s="2057"/>
      <c r="T14" s="2057"/>
      <c r="U14" s="2057"/>
      <c r="V14" s="2057"/>
      <c r="Z14" s="1749"/>
      <c r="AA14" s="2207"/>
      <c r="AB14" s="2207"/>
      <c r="AC14" s="1749"/>
      <c r="AD14" s="1748"/>
      <c r="AE14" s="1748"/>
      <c r="AF14" s="2210"/>
      <c r="AG14" s="1924"/>
      <c r="AH14" s="1924"/>
      <c r="AI14" s="1924"/>
      <c r="AJ14" s="1924"/>
      <c r="AK14" s="1924"/>
      <c r="AL14" s="1924"/>
      <c r="AM14" s="1924"/>
      <c r="AN14" s="1924"/>
      <c r="AO14" s="1932"/>
      <c r="AP14" s="1932"/>
      <c r="AQ14" s="1932"/>
      <c r="AR14" s="1924"/>
      <c r="AS14" s="2218"/>
      <c r="AT14" s="1982" t="s">
        <v>974</v>
      </c>
      <c r="AU14" s="2223">
        <v>0.39583333333333331</v>
      </c>
      <c r="AV14" s="2227"/>
      <c r="AW14" s="2232"/>
      <c r="AX14" s="1748" t="s">
        <v>363</v>
      </c>
      <c r="AY14" s="2223">
        <v>0.6875</v>
      </c>
      <c r="AZ14" s="2227"/>
      <c r="BA14" s="2232"/>
      <c r="BB14" s="1926" t="s">
        <v>483</v>
      </c>
      <c r="BC14" s="2457">
        <f>(AY14-AU14)*24</f>
        <v>7</v>
      </c>
      <c r="BD14" s="2461"/>
      <c r="BE14" s="1736" t="s">
        <v>977</v>
      </c>
      <c r="BF14" s="1748"/>
      <c r="BJ14" s="1829"/>
      <c r="BK14" s="1829"/>
      <c r="BL14" s="1829"/>
    </row>
    <row r="15" spans="2:64" s="1735" customFormat="1" ht="6.75" customHeight="1">
      <c r="C15" s="1935"/>
      <c r="D15" s="1935"/>
      <c r="E15" s="1935"/>
      <c r="F15" s="1935"/>
      <c r="G15" s="2071"/>
      <c r="H15" s="2071"/>
      <c r="I15" s="1926"/>
      <c r="J15" s="1748"/>
      <c r="K15" s="1925"/>
      <c r="L15" s="1747"/>
      <c r="M15" s="1747"/>
      <c r="N15" s="1748"/>
      <c r="O15" s="1747"/>
      <c r="P15" s="2071"/>
      <c r="Q15" s="1925"/>
      <c r="R15" s="1747"/>
      <c r="S15" s="1747"/>
      <c r="T15" s="1747"/>
      <c r="U15" s="1747"/>
      <c r="V15" s="2071"/>
      <c r="W15" s="1926"/>
      <c r="X15" s="1748"/>
      <c r="Y15" s="1748"/>
      <c r="Z15" s="1736"/>
      <c r="AA15" s="1748"/>
      <c r="AB15" s="1926"/>
      <c r="AC15" s="1748"/>
      <c r="AD15" s="1925"/>
      <c r="AE15" s="1747"/>
      <c r="AF15" s="2210"/>
      <c r="AG15" s="2209"/>
      <c r="AH15" s="2211"/>
      <c r="AI15" s="2210"/>
      <c r="AJ15" s="2211"/>
      <c r="AK15" s="2210"/>
      <c r="AL15" s="2210"/>
      <c r="AM15" s="2210"/>
      <c r="AN15" s="2210"/>
      <c r="AQ15" s="1907"/>
      <c r="AR15" s="1907"/>
      <c r="AS15" s="1907"/>
      <c r="AT15" s="1907"/>
      <c r="AU15" s="1907"/>
      <c r="AV15" s="2210"/>
      <c r="AW15" s="2210"/>
      <c r="AX15" s="2413"/>
      <c r="AY15" s="2413"/>
      <c r="AZ15" s="2210"/>
      <c r="BA15" s="2210"/>
      <c r="BB15" s="2209"/>
      <c r="BC15" s="2209"/>
      <c r="BD15" s="2209"/>
      <c r="BE15" s="2464"/>
      <c r="BJ15" s="1829"/>
      <c r="BK15" s="1829"/>
      <c r="BL15" s="1829"/>
    </row>
    <row r="16" spans="2:64" ht="8.4" customHeight="1">
      <c r="C16" s="1750"/>
      <c r="D16" s="1750"/>
      <c r="E16" s="1750"/>
      <c r="F16" s="1750"/>
      <c r="G16" s="1750"/>
      <c r="X16" s="1750"/>
      <c r="AN16" s="1750"/>
      <c r="BE16" s="2465"/>
      <c r="BF16" s="2465"/>
      <c r="BG16" s="2465"/>
    </row>
    <row r="17" spans="2:58" ht="20.25" customHeight="1">
      <c r="B17" s="2313" t="s">
        <v>504</v>
      </c>
      <c r="C17" s="2325" t="s">
        <v>519</v>
      </c>
      <c r="D17" s="2333"/>
      <c r="E17" s="2336"/>
      <c r="F17" s="2336"/>
      <c r="G17" s="2340" t="s">
        <v>707</v>
      </c>
      <c r="H17" s="2346" t="s">
        <v>417</v>
      </c>
      <c r="I17" s="2333"/>
      <c r="J17" s="2333"/>
      <c r="K17" s="2336"/>
      <c r="L17" s="2346" t="s">
        <v>959</v>
      </c>
      <c r="M17" s="2333"/>
      <c r="N17" s="2333"/>
      <c r="O17" s="2356"/>
      <c r="P17" s="2359"/>
      <c r="Q17" s="2368"/>
      <c r="R17" s="2376"/>
      <c r="S17" s="2180" t="s">
        <v>967</v>
      </c>
      <c r="T17" s="2189"/>
      <c r="U17" s="2189"/>
      <c r="V17" s="2189"/>
      <c r="W17" s="2189"/>
      <c r="X17" s="2189"/>
      <c r="Y17" s="2189"/>
      <c r="Z17" s="2189"/>
      <c r="AA17" s="2189"/>
      <c r="AB17" s="2189"/>
      <c r="AC17" s="2189"/>
      <c r="AD17" s="2189"/>
      <c r="AE17" s="2189"/>
      <c r="AF17" s="2189"/>
      <c r="AG17" s="2189"/>
      <c r="AH17" s="2189"/>
      <c r="AI17" s="2189"/>
      <c r="AJ17" s="2189"/>
      <c r="AK17" s="2189"/>
      <c r="AL17" s="2189"/>
      <c r="AM17" s="2189"/>
      <c r="AN17" s="2189"/>
      <c r="AO17" s="2189"/>
      <c r="AP17" s="2189"/>
      <c r="AQ17" s="2189"/>
      <c r="AR17" s="2189"/>
      <c r="AS17" s="2189"/>
      <c r="AT17" s="2189"/>
      <c r="AU17" s="2189"/>
      <c r="AV17" s="2189"/>
      <c r="AW17" s="2233"/>
      <c r="AX17" s="2414" t="str">
        <f>IF(BB3="４週","(11) 1～4週目の勤務時間数合計","(11) 1か月の勤務時間数   合計")</f>
        <v>(11) 1～4週目の勤務時間数合計</v>
      </c>
      <c r="AY17" s="2425"/>
      <c r="AZ17" s="2435" t="s">
        <v>412</v>
      </c>
      <c r="BA17" s="2443"/>
      <c r="BB17" s="2453" t="s">
        <v>976</v>
      </c>
      <c r="BC17" s="2106"/>
      <c r="BD17" s="2106"/>
      <c r="BE17" s="2106"/>
      <c r="BF17" s="2466"/>
    </row>
    <row r="18" spans="2:58" ht="20.25" customHeight="1">
      <c r="B18" s="2314"/>
      <c r="C18" s="2326"/>
      <c r="D18" s="2334"/>
      <c r="E18" s="2337"/>
      <c r="F18" s="2337"/>
      <c r="G18" s="2341"/>
      <c r="H18" s="2347"/>
      <c r="I18" s="2334"/>
      <c r="J18" s="2334"/>
      <c r="K18" s="2337"/>
      <c r="L18" s="2347"/>
      <c r="M18" s="2334"/>
      <c r="N18" s="2334"/>
      <c r="O18" s="2357"/>
      <c r="P18" s="2360"/>
      <c r="Q18" s="2369"/>
      <c r="R18" s="2377"/>
      <c r="S18" s="2388" t="s">
        <v>775</v>
      </c>
      <c r="T18" s="2394"/>
      <c r="U18" s="2394"/>
      <c r="V18" s="2394"/>
      <c r="W18" s="2394"/>
      <c r="X18" s="2394"/>
      <c r="Y18" s="2400"/>
      <c r="Z18" s="2388" t="s">
        <v>784</v>
      </c>
      <c r="AA18" s="2394"/>
      <c r="AB18" s="2394"/>
      <c r="AC18" s="2394"/>
      <c r="AD18" s="2394"/>
      <c r="AE18" s="2394"/>
      <c r="AF18" s="2400"/>
      <c r="AG18" s="2388" t="s">
        <v>789</v>
      </c>
      <c r="AH18" s="2394"/>
      <c r="AI18" s="2394"/>
      <c r="AJ18" s="2394"/>
      <c r="AK18" s="2394"/>
      <c r="AL18" s="2394"/>
      <c r="AM18" s="2400"/>
      <c r="AN18" s="2388" t="s">
        <v>551</v>
      </c>
      <c r="AO18" s="2394"/>
      <c r="AP18" s="2394"/>
      <c r="AQ18" s="2394"/>
      <c r="AR18" s="2394"/>
      <c r="AS18" s="2394"/>
      <c r="AT18" s="2400"/>
      <c r="AU18" s="2409" t="s">
        <v>71</v>
      </c>
      <c r="AV18" s="2410"/>
      <c r="AW18" s="2411"/>
      <c r="AX18" s="2415"/>
      <c r="AY18" s="2426"/>
      <c r="AZ18" s="2436"/>
      <c r="BA18" s="2444"/>
      <c r="BB18" s="2322"/>
      <c r="BC18" s="2107"/>
      <c r="BD18" s="2107"/>
      <c r="BE18" s="2107"/>
      <c r="BF18" s="2352"/>
    </row>
    <row r="19" spans="2:58" ht="20.25" customHeight="1">
      <c r="B19" s="2314"/>
      <c r="C19" s="2326"/>
      <c r="D19" s="2334"/>
      <c r="E19" s="2337"/>
      <c r="F19" s="2337"/>
      <c r="G19" s="2341"/>
      <c r="H19" s="2347"/>
      <c r="I19" s="2334"/>
      <c r="J19" s="2334"/>
      <c r="K19" s="2337"/>
      <c r="L19" s="2347"/>
      <c r="M19" s="2334"/>
      <c r="N19" s="2334"/>
      <c r="O19" s="2357"/>
      <c r="P19" s="2360"/>
      <c r="Q19" s="2369"/>
      <c r="R19" s="2377"/>
      <c r="S19" s="2389">
        <v>1</v>
      </c>
      <c r="T19" s="2395">
        <v>2</v>
      </c>
      <c r="U19" s="2395">
        <v>3</v>
      </c>
      <c r="V19" s="2395">
        <v>4</v>
      </c>
      <c r="W19" s="2395">
        <v>5</v>
      </c>
      <c r="X19" s="2395">
        <v>6</v>
      </c>
      <c r="Y19" s="2401">
        <v>7</v>
      </c>
      <c r="Z19" s="2389">
        <v>8</v>
      </c>
      <c r="AA19" s="2395">
        <v>9</v>
      </c>
      <c r="AB19" s="2395">
        <v>10</v>
      </c>
      <c r="AC19" s="2395">
        <v>11</v>
      </c>
      <c r="AD19" s="2395">
        <v>12</v>
      </c>
      <c r="AE19" s="2395">
        <v>13</v>
      </c>
      <c r="AF19" s="2401">
        <v>14</v>
      </c>
      <c r="AG19" s="2407">
        <v>15</v>
      </c>
      <c r="AH19" s="2395">
        <v>16</v>
      </c>
      <c r="AI19" s="2395">
        <v>17</v>
      </c>
      <c r="AJ19" s="2395">
        <v>18</v>
      </c>
      <c r="AK19" s="2395">
        <v>19</v>
      </c>
      <c r="AL19" s="2395">
        <v>20</v>
      </c>
      <c r="AM19" s="2401">
        <v>21</v>
      </c>
      <c r="AN19" s="2389">
        <v>22</v>
      </c>
      <c r="AO19" s="2395">
        <v>23</v>
      </c>
      <c r="AP19" s="2395">
        <v>24</v>
      </c>
      <c r="AQ19" s="2395">
        <v>25</v>
      </c>
      <c r="AR19" s="2395">
        <v>26</v>
      </c>
      <c r="AS19" s="2395">
        <v>27</v>
      </c>
      <c r="AT19" s="2401">
        <v>28</v>
      </c>
      <c r="AU19" s="2389" t="str">
        <f>IF($BB$3="暦月",IF(DAY(DATE($AC$2,$AG$2,29))=29,29,""),"")</f>
        <v/>
      </c>
      <c r="AV19" s="2395" t="str">
        <f>IF($BB$3="暦月",IF(DAY(DATE($AC$2,$AG$2,30))=30,30,""),"")</f>
        <v/>
      </c>
      <c r="AW19" s="2401" t="str">
        <f>IF($BB$3="暦月",IF(DAY(DATE($AC$2,$AG$2,31))=31,31,""),"")</f>
        <v/>
      </c>
      <c r="AX19" s="2415"/>
      <c r="AY19" s="2426"/>
      <c r="AZ19" s="2436"/>
      <c r="BA19" s="2444"/>
      <c r="BB19" s="2322"/>
      <c r="BC19" s="2107"/>
      <c r="BD19" s="2107"/>
      <c r="BE19" s="2107"/>
      <c r="BF19" s="2352"/>
    </row>
    <row r="20" spans="2:58" ht="20.25" hidden="1" customHeight="1">
      <c r="B20" s="2314"/>
      <c r="C20" s="2326"/>
      <c r="D20" s="2334"/>
      <c r="E20" s="2337"/>
      <c r="F20" s="2337"/>
      <c r="G20" s="2341"/>
      <c r="H20" s="2347"/>
      <c r="I20" s="2334"/>
      <c r="J20" s="2334"/>
      <c r="K20" s="2337"/>
      <c r="L20" s="2347"/>
      <c r="M20" s="2334"/>
      <c r="N20" s="2334"/>
      <c r="O20" s="2357"/>
      <c r="P20" s="2360"/>
      <c r="Q20" s="2369"/>
      <c r="R20" s="2377"/>
      <c r="S20" s="2389">
        <f>WEEKDAY(DATE($AC$2,$AG$2,1))</f>
        <v>2</v>
      </c>
      <c r="T20" s="2395">
        <f>WEEKDAY(DATE($AC$2,$AG$2,2))</f>
        <v>3</v>
      </c>
      <c r="U20" s="2395">
        <f>WEEKDAY(DATE($AC$2,$AG$2,3))</f>
        <v>4</v>
      </c>
      <c r="V20" s="2395">
        <f>WEEKDAY(DATE($AC$2,$AG$2,4))</f>
        <v>5</v>
      </c>
      <c r="W20" s="2395">
        <f>WEEKDAY(DATE($AC$2,$AG$2,5))</f>
        <v>6</v>
      </c>
      <c r="X20" s="2395">
        <f>WEEKDAY(DATE($AC$2,$AG$2,6))</f>
        <v>7</v>
      </c>
      <c r="Y20" s="2401">
        <f>WEEKDAY(DATE($AC$2,$AG$2,7))</f>
        <v>1</v>
      </c>
      <c r="Z20" s="2389">
        <f>WEEKDAY(DATE($AC$2,$AG$2,8))</f>
        <v>2</v>
      </c>
      <c r="AA20" s="2395">
        <f>WEEKDAY(DATE($AC$2,$AG$2,9))</f>
        <v>3</v>
      </c>
      <c r="AB20" s="2395">
        <f>WEEKDAY(DATE($AC$2,$AG$2,10))</f>
        <v>4</v>
      </c>
      <c r="AC20" s="2395">
        <f>WEEKDAY(DATE($AC$2,$AG$2,11))</f>
        <v>5</v>
      </c>
      <c r="AD20" s="2395">
        <f>WEEKDAY(DATE($AC$2,$AG$2,12))</f>
        <v>6</v>
      </c>
      <c r="AE20" s="2395">
        <f>WEEKDAY(DATE($AC$2,$AG$2,13))</f>
        <v>7</v>
      </c>
      <c r="AF20" s="2401">
        <f>WEEKDAY(DATE($AC$2,$AG$2,14))</f>
        <v>1</v>
      </c>
      <c r="AG20" s="2389">
        <f>WEEKDAY(DATE($AC$2,$AG$2,15))</f>
        <v>2</v>
      </c>
      <c r="AH20" s="2395">
        <f>WEEKDAY(DATE($AC$2,$AG$2,16))</f>
        <v>3</v>
      </c>
      <c r="AI20" s="2395">
        <f>WEEKDAY(DATE($AC$2,$AG$2,17))</f>
        <v>4</v>
      </c>
      <c r="AJ20" s="2395">
        <f>WEEKDAY(DATE($AC$2,$AG$2,18))</f>
        <v>5</v>
      </c>
      <c r="AK20" s="2395">
        <f>WEEKDAY(DATE($AC$2,$AG$2,19))</f>
        <v>6</v>
      </c>
      <c r="AL20" s="2395">
        <f>WEEKDAY(DATE($AC$2,$AG$2,20))</f>
        <v>7</v>
      </c>
      <c r="AM20" s="2401">
        <f>WEEKDAY(DATE($AC$2,$AG$2,21))</f>
        <v>1</v>
      </c>
      <c r="AN20" s="2389">
        <f>WEEKDAY(DATE($AC$2,$AG$2,22))</f>
        <v>2</v>
      </c>
      <c r="AO20" s="2395">
        <f>WEEKDAY(DATE($AC$2,$AG$2,23))</f>
        <v>3</v>
      </c>
      <c r="AP20" s="2395">
        <f>WEEKDAY(DATE($AC$2,$AG$2,24))</f>
        <v>4</v>
      </c>
      <c r="AQ20" s="2395">
        <f>WEEKDAY(DATE($AC$2,$AG$2,25))</f>
        <v>5</v>
      </c>
      <c r="AR20" s="2395">
        <f>WEEKDAY(DATE($AC$2,$AG$2,26))</f>
        <v>6</v>
      </c>
      <c r="AS20" s="2395">
        <f>WEEKDAY(DATE($AC$2,$AG$2,27))</f>
        <v>7</v>
      </c>
      <c r="AT20" s="2401">
        <f>WEEKDAY(DATE($AC$2,$AG$2,28))</f>
        <v>1</v>
      </c>
      <c r="AU20" s="2389">
        <f>IF(AU19=29,WEEKDAY(DATE($AC$2,$AG$2,29)),0)</f>
        <v>0</v>
      </c>
      <c r="AV20" s="2395">
        <f>IF(AV19=30,WEEKDAY(DATE($AC$2,$AG$2,30)),0)</f>
        <v>0</v>
      </c>
      <c r="AW20" s="2401">
        <f>IF(AW19=31,WEEKDAY(DATE($AC$2,$AG$2,31)),0)</f>
        <v>0</v>
      </c>
      <c r="AX20" s="2415"/>
      <c r="AY20" s="2426"/>
      <c r="AZ20" s="2436"/>
      <c r="BA20" s="2444"/>
      <c r="BB20" s="2322"/>
      <c r="BC20" s="2107"/>
      <c r="BD20" s="2107"/>
      <c r="BE20" s="2107"/>
      <c r="BF20" s="2352"/>
    </row>
    <row r="21" spans="2:58" ht="22.5" customHeight="1">
      <c r="B21" s="2315"/>
      <c r="C21" s="2327"/>
      <c r="D21" s="2335"/>
      <c r="E21" s="2338"/>
      <c r="F21" s="2338"/>
      <c r="G21" s="2342"/>
      <c r="H21" s="2348"/>
      <c r="I21" s="2335"/>
      <c r="J21" s="2335"/>
      <c r="K21" s="2338"/>
      <c r="L21" s="2348"/>
      <c r="M21" s="2335"/>
      <c r="N21" s="2335"/>
      <c r="O21" s="2358"/>
      <c r="P21" s="2361"/>
      <c r="Q21" s="2370"/>
      <c r="R21" s="2378"/>
      <c r="S21" s="2390" t="str">
        <f t="shared" ref="S21:AT21" si="0">IF(S20=1,"日",IF(S20=2,"月",IF(S20=3,"火",IF(S20=4,"水",IF(S20=5,"木",IF(S20=6,"金","土"))))))</f>
        <v>月</v>
      </c>
      <c r="T21" s="2396" t="str">
        <f t="shared" si="0"/>
        <v>火</v>
      </c>
      <c r="U21" s="2396" t="str">
        <f t="shared" si="0"/>
        <v>水</v>
      </c>
      <c r="V21" s="2396" t="str">
        <f t="shared" si="0"/>
        <v>木</v>
      </c>
      <c r="W21" s="2396" t="str">
        <f t="shared" si="0"/>
        <v>金</v>
      </c>
      <c r="X21" s="2396" t="str">
        <f t="shared" si="0"/>
        <v>土</v>
      </c>
      <c r="Y21" s="2402" t="str">
        <f t="shared" si="0"/>
        <v>日</v>
      </c>
      <c r="Z21" s="2390" t="str">
        <f t="shared" si="0"/>
        <v>月</v>
      </c>
      <c r="AA21" s="2396" t="str">
        <f t="shared" si="0"/>
        <v>火</v>
      </c>
      <c r="AB21" s="2396" t="str">
        <f t="shared" si="0"/>
        <v>水</v>
      </c>
      <c r="AC21" s="2396" t="str">
        <f t="shared" si="0"/>
        <v>木</v>
      </c>
      <c r="AD21" s="2396" t="str">
        <f t="shared" si="0"/>
        <v>金</v>
      </c>
      <c r="AE21" s="2396" t="str">
        <f t="shared" si="0"/>
        <v>土</v>
      </c>
      <c r="AF21" s="2402" t="str">
        <f t="shared" si="0"/>
        <v>日</v>
      </c>
      <c r="AG21" s="2390" t="str">
        <f t="shared" si="0"/>
        <v>月</v>
      </c>
      <c r="AH21" s="2396" t="str">
        <f t="shared" si="0"/>
        <v>火</v>
      </c>
      <c r="AI21" s="2396" t="str">
        <f t="shared" si="0"/>
        <v>水</v>
      </c>
      <c r="AJ21" s="2396" t="str">
        <f t="shared" si="0"/>
        <v>木</v>
      </c>
      <c r="AK21" s="2396" t="str">
        <f t="shared" si="0"/>
        <v>金</v>
      </c>
      <c r="AL21" s="2396" t="str">
        <f t="shared" si="0"/>
        <v>土</v>
      </c>
      <c r="AM21" s="2402" t="str">
        <f t="shared" si="0"/>
        <v>日</v>
      </c>
      <c r="AN21" s="2390" t="str">
        <f t="shared" si="0"/>
        <v>月</v>
      </c>
      <c r="AO21" s="2396" t="str">
        <f t="shared" si="0"/>
        <v>火</v>
      </c>
      <c r="AP21" s="2396" t="str">
        <f t="shared" si="0"/>
        <v>水</v>
      </c>
      <c r="AQ21" s="2396" t="str">
        <f t="shared" si="0"/>
        <v>木</v>
      </c>
      <c r="AR21" s="2396" t="str">
        <f t="shared" si="0"/>
        <v>金</v>
      </c>
      <c r="AS21" s="2396" t="str">
        <f t="shared" si="0"/>
        <v>土</v>
      </c>
      <c r="AT21" s="2402" t="str">
        <f t="shared" si="0"/>
        <v>日</v>
      </c>
      <c r="AU21" s="2396" t="str">
        <f>IF(AU20=1,"日",IF(AU20=2,"月",IF(AU20=3,"火",IF(AU20=4,"水",IF(AU20=5,"木",IF(AU20=6,"金",IF(AU20=0,"","土")))))))</f>
        <v/>
      </c>
      <c r="AV21" s="2396" t="str">
        <f>IF(AV20=1,"日",IF(AV20=2,"月",IF(AV20=3,"火",IF(AV20=4,"水",IF(AV20=5,"木",IF(AV20=6,"金",IF(AV20=0,"","土")))))))</f>
        <v/>
      </c>
      <c r="AW21" s="2396" t="str">
        <f>IF(AW20=1,"日",IF(AW20=2,"月",IF(AW20=3,"火",IF(AW20=4,"水",IF(AW20=5,"木",IF(AW20=6,"金",IF(AW20=0,"","土")))))))</f>
        <v/>
      </c>
      <c r="AX21" s="2416"/>
      <c r="AY21" s="2427"/>
      <c r="AZ21" s="2437"/>
      <c r="BA21" s="2445"/>
      <c r="BB21" s="2323"/>
      <c r="BC21" s="2330"/>
      <c r="BD21" s="2330"/>
      <c r="BE21" s="2330"/>
      <c r="BF21" s="2353"/>
    </row>
    <row r="22" spans="2:58" ht="20.25" customHeight="1">
      <c r="B22" s="2316">
        <v>1</v>
      </c>
      <c r="C22" s="2072" t="s">
        <v>800</v>
      </c>
      <c r="D22" s="2085"/>
      <c r="E22" s="2089"/>
      <c r="F22" s="1800"/>
      <c r="G22" s="2102" t="s">
        <v>751</v>
      </c>
      <c r="H22" s="2517" t="s">
        <v>1012</v>
      </c>
      <c r="I22" s="2521"/>
      <c r="J22" s="2521"/>
      <c r="K22" s="2524"/>
      <c r="L22" s="2131" t="s">
        <v>478</v>
      </c>
      <c r="M22" s="2140"/>
      <c r="N22" s="2140"/>
      <c r="O22" s="2149"/>
      <c r="P22" s="2362" t="s">
        <v>964</v>
      </c>
      <c r="Q22" s="2371"/>
      <c r="R22" s="2379"/>
      <c r="S22" s="1886" t="s">
        <v>835</v>
      </c>
      <c r="T22" s="1898" t="s">
        <v>835</v>
      </c>
      <c r="U22" s="1898"/>
      <c r="V22" s="1898" t="s">
        <v>835</v>
      </c>
      <c r="W22" s="1898" t="s">
        <v>835</v>
      </c>
      <c r="X22" s="1898"/>
      <c r="Y22" s="1913" t="s">
        <v>835</v>
      </c>
      <c r="Z22" s="1886" t="s">
        <v>835</v>
      </c>
      <c r="AA22" s="1898" t="s">
        <v>835</v>
      </c>
      <c r="AB22" s="1898"/>
      <c r="AC22" s="1898" t="s">
        <v>835</v>
      </c>
      <c r="AD22" s="1898" t="s">
        <v>835</v>
      </c>
      <c r="AE22" s="1898"/>
      <c r="AF22" s="1913" t="s">
        <v>835</v>
      </c>
      <c r="AG22" s="1886" t="s">
        <v>835</v>
      </c>
      <c r="AH22" s="1898" t="s">
        <v>835</v>
      </c>
      <c r="AI22" s="1898"/>
      <c r="AJ22" s="1898" t="s">
        <v>835</v>
      </c>
      <c r="AK22" s="1898" t="s">
        <v>835</v>
      </c>
      <c r="AL22" s="1898"/>
      <c r="AM22" s="1913" t="s">
        <v>835</v>
      </c>
      <c r="AN22" s="1886" t="s">
        <v>835</v>
      </c>
      <c r="AO22" s="1898" t="s">
        <v>835</v>
      </c>
      <c r="AP22" s="1898"/>
      <c r="AQ22" s="1898" t="s">
        <v>835</v>
      </c>
      <c r="AR22" s="1898" t="s">
        <v>835</v>
      </c>
      <c r="AS22" s="1898"/>
      <c r="AT22" s="1913" t="s">
        <v>835</v>
      </c>
      <c r="AU22" s="1886"/>
      <c r="AV22" s="1898"/>
      <c r="AW22" s="1898"/>
      <c r="AX22" s="2417"/>
      <c r="AY22" s="2428"/>
      <c r="AZ22" s="2438"/>
      <c r="BA22" s="2446"/>
      <c r="BB22" s="1970"/>
      <c r="BC22" s="1975"/>
      <c r="BD22" s="1975"/>
      <c r="BE22" s="1975"/>
      <c r="BF22" s="1986"/>
    </row>
    <row r="23" spans="2:58" ht="20.25" customHeight="1">
      <c r="B23" s="2317"/>
      <c r="C23" s="2073"/>
      <c r="D23" s="2086"/>
      <c r="E23" s="2090"/>
      <c r="F23" s="1801"/>
      <c r="G23" s="2103"/>
      <c r="H23" s="2518"/>
      <c r="I23" s="2522"/>
      <c r="J23" s="2522"/>
      <c r="K23" s="2525"/>
      <c r="L23" s="2132"/>
      <c r="M23" s="2141"/>
      <c r="N23" s="2141"/>
      <c r="O23" s="2150"/>
      <c r="P23" s="2363" t="s">
        <v>546</v>
      </c>
      <c r="Q23" s="2372"/>
      <c r="R23" s="2380"/>
      <c r="S23" s="2391" t="e">
        <f>IF(S22="","",VLOOKUP(S22,#REF!,9,FALSE))</f>
        <v>#REF!</v>
      </c>
      <c r="T23" s="2397" t="e">
        <f>IF(T22="","",VLOOKUP(T22,#REF!,9,FALSE))</f>
        <v>#REF!</v>
      </c>
      <c r="U23" s="2397" t="str">
        <f>IF(U22="","",VLOOKUP(U22,#REF!,9,FALSE))</f>
        <v/>
      </c>
      <c r="V23" s="2397" t="e">
        <f>IF(V22="","",VLOOKUP(V22,#REF!,9,FALSE))</f>
        <v>#REF!</v>
      </c>
      <c r="W23" s="2397" t="e">
        <f>IF(W22="","",VLOOKUP(W22,#REF!,9,FALSE))</f>
        <v>#REF!</v>
      </c>
      <c r="X23" s="2397" t="str">
        <f>IF(X22="","",VLOOKUP(X22,#REF!,9,FALSE))</f>
        <v/>
      </c>
      <c r="Y23" s="2403" t="e">
        <f>IF(Y22="","",VLOOKUP(Y22,#REF!,9,FALSE))</f>
        <v>#REF!</v>
      </c>
      <c r="Z23" s="2391" t="e">
        <f>IF(Z22="","",VLOOKUP(Z22,#REF!,9,FALSE))</f>
        <v>#REF!</v>
      </c>
      <c r="AA23" s="2397" t="e">
        <f>IF(AA22="","",VLOOKUP(AA22,#REF!,9,FALSE))</f>
        <v>#REF!</v>
      </c>
      <c r="AB23" s="2397" t="str">
        <f>IF(AB22="","",VLOOKUP(AB22,#REF!,9,FALSE))</f>
        <v/>
      </c>
      <c r="AC23" s="2397" t="e">
        <f>IF(AC22="","",VLOOKUP(AC22,#REF!,9,FALSE))</f>
        <v>#REF!</v>
      </c>
      <c r="AD23" s="2397" t="e">
        <f>IF(AD22="","",VLOOKUP(AD22,#REF!,9,FALSE))</f>
        <v>#REF!</v>
      </c>
      <c r="AE23" s="2397" t="str">
        <f>IF(AE22="","",VLOOKUP(AE22,#REF!,9,FALSE))</f>
        <v/>
      </c>
      <c r="AF23" s="2403" t="e">
        <f>IF(AF22="","",VLOOKUP(AF22,#REF!,9,FALSE))</f>
        <v>#REF!</v>
      </c>
      <c r="AG23" s="2391" t="e">
        <f>IF(AG22="","",VLOOKUP(AG22,#REF!,9,FALSE))</f>
        <v>#REF!</v>
      </c>
      <c r="AH23" s="2397" t="e">
        <f>IF(AH22="","",VLOOKUP(AH22,#REF!,9,FALSE))</f>
        <v>#REF!</v>
      </c>
      <c r="AI23" s="2397" t="str">
        <f>IF(AI22="","",VLOOKUP(AI22,#REF!,9,FALSE))</f>
        <v/>
      </c>
      <c r="AJ23" s="2397" t="e">
        <f>IF(AJ22="","",VLOOKUP(AJ22,#REF!,9,FALSE))</f>
        <v>#REF!</v>
      </c>
      <c r="AK23" s="2397" t="e">
        <f>IF(AK22="","",VLOOKUP(AK22,#REF!,9,FALSE))</f>
        <v>#REF!</v>
      </c>
      <c r="AL23" s="2397" t="str">
        <f>IF(AL22="","",VLOOKUP(AL22,#REF!,9,FALSE))</f>
        <v/>
      </c>
      <c r="AM23" s="2403" t="e">
        <f>IF(AM22="","",VLOOKUP(AM22,#REF!,9,FALSE))</f>
        <v>#REF!</v>
      </c>
      <c r="AN23" s="2391" t="e">
        <f>IF(AN22="","",VLOOKUP(AN22,#REF!,9,FALSE))</f>
        <v>#REF!</v>
      </c>
      <c r="AO23" s="2397" t="e">
        <f>IF(AO22="","",VLOOKUP(AO22,#REF!,9,FALSE))</f>
        <v>#REF!</v>
      </c>
      <c r="AP23" s="2397" t="str">
        <f>IF(AP22="","",VLOOKUP(AP22,#REF!,9,FALSE))</f>
        <v/>
      </c>
      <c r="AQ23" s="2397" t="e">
        <f>IF(AQ22="","",VLOOKUP(AQ22,#REF!,9,FALSE))</f>
        <v>#REF!</v>
      </c>
      <c r="AR23" s="2397" t="e">
        <f>IF(AR22="","",VLOOKUP(AR22,#REF!,9,FALSE))</f>
        <v>#REF!</v>
      </c>
      <c r="AS23" s="2397" t="str">
        <f>IF(AS22="","",VLOOKUP(AS22,#REF!,9,FALSE))</f>
        <v/>
      </c>
      <c r="AT23" s="2403" t="e">
        <f>IF(AT22="","",VLOOKUP(AT22,#REF!,9,FALSE))</f>
        <v>#REF!</v>
      </c>
      <c r="AU23" s="2391" t="str">
        <f>IF(AU22="","",VLOOKUP(AU22,#REF!,9,FALSE))</f>
        <v/>
      </c>
      <c r="AV23" s="2397" t="str">
        <f>IF(AV22="","",VLOOKUP(AV22,#REF!,9,FALSE))</f>
        <v/>
      </c>
      <c r="AW23" s="2397" t="str">
        <f>IF(AW22="","",VLOOKUP(AW22,#REF!,9,FALSE))</f>
        <v/>
      </c>
      <c r="AX23" s="2418" t="e">
        <f>IF($BB$3="４週",SUM(S23:AT23),IF($BB$3="暦月",SUM(S23:AW23),""))</f>
        <v>#REF!</v>
      </c>
      <c r="AY23" s="2429"/>
      <c r="AZ23" s="2439" t="e">
        <f>IF($BB$3="４週",AX23/4,IF($BB$3="暦月",'【記載例】認知症対応型通所介護'!AX23/('【記載例】認知症対応型通所介護'!$BB$8/7),""))</f>
        <v>#REF!</v>
      </c>
      <c r="BA23" s="2447"/>
      <c r="BB23" s="1971"/>
      <c r="BC23" s="1976"/>
      <c r="BD23" s="1976"/>
      <c r="BE23" s="1976"/>
      <c r="BF23" s="1987"/>
    </row>
    <row r="24" spans="2:58" ht="20.25" customHeight="1">
      <c r="B24" s="2317"/>
      <c r="C24" s="2074"/>
      <c r="D24" s="2087"/>
      <c r="E24" s="2091"/>
      <c r="F24" s="2094" t="str">
        <f>C22</f>
        <v>管理者</v>
      </c>
      <c r="G24" s="2103"/>
      <c r="H24" s="2518"/>
      <c r="I24" s="2522"/>
      <c r="J24" s="2522"/>
      <c r="K24" s="2525"/>
      <c r="L24" s="2132"/>
      <c r="M24" s="2141"/>
      <c r="N24" s="2141"/>
      <c r="O24" s="2150"/>
      <c r="P24" s="2364" t="s">
        <v>965</v>
      </c>
      <c r="Q24" s="2373"/>
      <c r="R24" s="2381"/>
      <c r="S24" s="2392" t="e">
        <f>IF(S22="","",VLOOKUP(S22,#REF!,19,FALSE))</f>
        <v>#REF!</v>
      </c>
      <c r="T24" s="2398" t="e">
        <f>IF(T22="","",VLOOKUP(T22,#REF!,19,FALSE))</f>
        <v>#REF!</v>
      </c>
      <c r="U24" s="2398" t="str">
        <f>IF(U22="","",VLOOKUP(U22,#REF!,19,FALSE))</f>
        <v/>
      </c>
      <c r="V24" s="2398" t="e">
        <f>IF(V22="","",VLOOKUP(V22,#REF!,19,FALSE))</f>
        <v>#REF!</v>
      </c>
      <c r="W24" s="2398" t="e">
        <f>IF(W22="","",VLOOKUP(W22,#REF!,19,FALSE))</f>
        <v>#REF!</v>
      </c>
      <c r="X24" s="2398" t="str">
        <f>IF(X22="","",VLOOKUP(X22,#REF!,19,FALSE))</f>
        <v/>
      </c>
      <c r="Y24" s="2404" t="e">
        <f>IF(Y22="","",VLOOKUP(Y22,#REF!,19,FALSE))</f>
        <v>#REF!</v>
      </c>
      <c r="Z24" s="2392" t="e">
        <f>IF(Z22="","",VLOOKUP(Z22,#REF!,19,FALSE))</f>
        <v>#REF!</v>
      </c>
      <c r="AA24" s="2398" t="e">
        <f>IF(AA22="","",VLOOKUP(AA22,#REF!,19,FALSE))</f>
        <v>#REF!</v>
      </c>
      <c r="AB24" s="2398" t="str">
        <f>IF(AB22="","",VLOOKUP(AB22,#REF!,19,FALSE))</f>
        <v/>
      </c>
      <c r="AC24" s="2398" t="e">
        <f>IF(AC22="","",VLOOKUP(AC22,#REF!,19,FALSE))</f>
        <v>#REF!</v>
      </c>
      <c r="AD24" s="2398" t="e">
        <f>IF(AD22="","",VLOOKUP(AD22,#REF!,19,FALSE))</f>
        <v>#REF!</v>
      </c>
      <c r="AE24" s="2398" t="str">
        <f>IF(AE22="","",VLOOKUP(AE22,#REF!,19,FALSE))</f>
        <v/>
      </c>
      <c r="AF24" s="2404" t="e">
        <f>IF(AF22="","",VLOOKUP(AF22,#REF!,19,FALSE))</f>
        <v>#REF!</v>
      </c>
      <c r="AG24" s="2392" t="e">
        <f>IF(AG22="","",VLOOKUP(AG22,#REF!,19,FALSE))</f>
        <v>#REF!</v>
      </c>
      <c r="AH24" s="2398" t="e">
        <f>IF(AH22="","",VLOOKUP(AH22,#REF!,19,FALSE))</f>
        <v>#REF!</v>
      </c>
      <c r="AI24" s="2398" t="str">
        <f>IF(AI22="","",VLOOKUP(AI22,#REF!,19,FALSE))</f>
        <v/>
      </c>
      <c r="AJ24" s="2398" t="e">
        <f>IF(AJ22="","",VLOOKUP(AJ22,#REF!,19,FALSE))</f>
        <v>#REF!</v>
      </c>
      <c r="AK24" s="2398" t="e">
        <f>IF(AK22="","",VLOOKUP(AK22,#REF!,19,FALSE))</f>
        <v>#REF!</v>
      </c>
      <c r="AL24" s="2398" t="str">
        <f>IF(AL22="","",VLOOKUP(AL22,#REF!,19,FALSE))</f>
        <v/>
      </c>
      <c r="AM24" s="2404" t="e">
        <f>IF(AM22="","",VLOOKUP(AM22,#REF!,19,FALSE))</f>
        <v>#REF!</v>
      </c>
      <c r="AN24" s="2392" t="e">
        <f>IF(AN22="","",VLOOKUP(AN22,#REF!,19,FALSE))</f>
        <v>#REF!</v>
      </c>
      <c r="AO24" s="2398" t="e">
        <f>IF(AO22="","",VLOOKUP(AO22,#REF!,19,FALSE))</f>
        <v>#REF!</v>
      </c>
      <c r="AP24" s="2398" t="str">
        <f>IF(AP22="","",VLOOKUP(AP22,#REF!,19,FALSE))</f>
        <v/>
      </c>
      <c r="AQ24" s="2398" t="e">
        <f>IF(AQ22="","",VLOOKUP(AQ22,#REF!,19,FALSE))</f>
        <v>#REF!</v>
      </c>
      <c r="AR24" s="2398" t="e">
        <f>IF(AR22="","",VLOOKUP(AR22,#REF!,19,FALSE))</f>
        <v>#REF!</v>
      </c>
      <c r="AS24" s="2398" t="str">
        <f>IF(AS22="","",VLOOKUP(AS22,#REF!,19,FALSE))</f>
        <v/>
      </c>
      <c r="AT24" s="2404" t="e">
        <f>IF(AT22="","",VLOOKUP(AT22,#REF!,19,FALSE))</f>
        <v>#REF!</v>
      </c>
      <c r="AU24" s="2392" t="str">
        <f>IF(AU22="","",VLOOKUP(AU22,#REF!,19,FALSE))</f>
        <v/>
      </c>
      <c r="AV24" s="2398" t="str">
        <f>IF(AV22="","",VLOOKUP(AV22,#REF!,19,FALSE))</f>
        <v/>
      </c>
      <c r="AW24" s="2398" t="str">
        <f>IF(AW22="","",VLOOKUP(AW22,#REF!,19,FALSE))</f>
        <v/>
      </c>
      <c r="AX24" s="2419" t="e">
        <f>IF($BB$3="４週",SUM(S24:AT24),IF($BB$3="暦月",SUM(S24:AW24),""))</f>
        <v>#REF!</v>
      </c>
      <c r="AY24" s="2430"/>
      <c r="AZ24" s="2440" t="e">
        <f>IF($BB$3="４週",AX24/4,IF($BB$3="暦月",'【記載例】認知症対応型通所介護'!AX24/('【記載例】認知症対応型通所介護'!$BB$8/7),""))</f>
        <v>#REF!</v>
      </c>
      <c r="BA24" s="2448"/>
      <c r="BB24" s="1973"/>
      <c r="BC24" s="1978"/>
      <c r="BD24" s="1978"/>
      <c r="BE24" s="1978"/>
      <c r="BF24" s="1989"/>
    </row>
    <row r="25" spans="2:58" ht="20.25" customHeight="1">
      <c r="B25" s="2317">
        <f>B22+1</f>
        <v>2</v>
      </c>
      <c r="C25" s="2075" t="s">
        <v>801</v>
      </c>
      <c r="D25" s="2088"/>
      <c r="E25" s="2092"/>
      <c r="F25" s="2095"/>
      <c r="G25" s="2095" t="s">
        <v>751</v>
      </c>
      <c r="H25" s="2519" t="s">
        <v>808</v>
      </c>
      <c r="I25" s="2522"/>
      <c r="J25" s="2522"/>
      <c r="K25" s="2525"/>
      <c r="L25" s="2133" t="s">
        <v>980</v>
      </c>
      <c r="M25" s="2142"/>
      <c r="N25" s="2142"/>
      <c r="O25" s="2151"/>
      <c r="P25" s="2365" t="s">
        <v>964</v>
      </c>
      <c r="Q25" s="2374"/>
      <c r="R25" s="2382"/>
      <c r="S25" s="1886"/>
      <c r="T25" s="1898" t="s">
        <v>835</v>
      </c>
      <c r="U25" s="1898" t="s">
        <v>835</v>
      </c>
      <c r="V25" s="1898" t="s">
        <v>835</v>
      </c>
      <c r="W25" s="1898" t="s">
        <v>835</v>
      </c>
      <c r="X25" s="1898" t="s">
        <v>835</v>
      </c>
      <c r="Y25" s="1913"/>
      <c r="Z25" s="1886"/>
      <c r="AA25" s="1898" t="s">
        <v>835</v>
      </c>
      <c r="AB25" s="1898" t="s">
        <v>835</v>
      </c>
      <c r="AC25" s="1898" t="s">
        <v>835</v>
      </c>
      <c r="AD25" s="1898" t="s">
        <v>835</v>
      </c>
      <c r="AE25" s="1898" t="s">
        <v>835</v>
      </c>
      <c r="AF25" s="1913"/>
      <c r="AG25" s="1886"/>
      <c r="AH25" s="1898" t="s">
        <v>835</v>
      </c>
      <c r="AI25" s="1898" t="s">
        <v>835</v>
      </c>
      <c r="AJ25" s="1898" t="s">
        <v>835</v>
      </c>
      <c r="AK25" s="1898" t="s">
        <v>835</v>
      </c>
      <c r="AL25" s="1898" t="s">
        <v>835</v>
      </c>
      <c r="AM25" s="1913"/>
      <c r="AN25" s="1886"/>
      <c r="AO25" s="1898" t="s">
        <v>835</v>
      </c>
      <c r="AP25" s="1898" t="s">
        <v>835</v>
      </c>
      <c r="AQ25" s="1898" t="s">
        <v>835</v>
      </c>
      <c r="AR25" s="1898" t="s">
        <v>835</v>
      </c>
      <c r="AS25" s="1898" t="s">
        <v>835</v>
      </c>
      <c r="AT25" s="1913"/>
      <c r="AU25" s="1886"/>
      <c r="AV25" s="1898"/>
      <c r="AW25" s="1898"/>
      <c r="AX25" s="2420"/>
      <c r="AY25" s="2431"/>
      <c r="AZ25" s="2441"/>
      <c r="BA25" s="2449"/>
      <c r="BB25" s="1972"/>
      <c r="BC25" s="1977"/>
      <c r="BD25" s="1977"/>
      <c r="BE25" s="1977"/>
      <c r="BF25" s="1988"/>
    </row>
    <row r="26" spans="2:58" ht="20.25" customHeight="1">
      <c r="B26" s="2317"/>
      <c r="C26" s="2073"/>
      <c r="D26" s="2086"/>
      <c r="E26" s="2090"/>
      <c r="F26" s="1801"/>
      <c r="G26" s="2103"/>
      <c r="H26" s="2518"/>
      <c r="I26" s="2522"/>
      <c r="J26" s="2522"/>
      <c r="K26" s="2525"/>
      <c r="L26" s="2132"/>
      <c r="M26" s="2141"/>
      <c r="N26" s="2141"/>
      <c r="O26" s="2150"/>
      <c r="P26" s="2363" t="s">
        <v>546</v>
      </c>
      <c r="Q26" s="2372"/>
      <c r="R26" s="2380"/>
      <c r="S26" s="2391" t="str">
        <f>IF(S25="","",VLOOKUP(S25,#REF!,9,FALSE))</f>
        <v/>
      </c>
      <c r="T26" s="2397" t="e">
        <f>IF(T25="","",VLOOKUP(T25,#REF!,9,FALSE))</f>
        <v>#REF!</v>
      </c>
      <c r="U26" s="2397" t="e">
        <f>IF(U25="","",VLOOKUP(U25,#REF!,9,FALSE))</f>
        <v>#REF!</v>
      </c>
      <c r="V26" s="2397" t="e">
        <f>IF(V25="","",VLOOKUP(V25,#REF!,9,FALSE))</f>
        <v>#REF!</v>
      </c>
      <c r="W26" s="2397" t="e">
        <f>IF(W25="","",VLOOKUP(W25,#REF!,9,FALSE))</f>
        <v>#REF!</v>
      </c>
      <c r="X26" s="2397" t="e">
        <f>IF(X25="","",VLOOKUP(X25,#REF!,9,FALSE))</f>
        <v>#REF!</v>
      </c>
      <c r="Y26" s="2403" t="str">
        <f>IF(Y25="","",VLOOKUP(Y25,#REF!,9,FALSE))</f>
        <v/>
      </c>
      <c r="Z26" s="2391" t="str">
        <f>IF(Z25="","",VLOOKUP(Z25,#REF!,9,FALSE))</f>
        <v/>
      </c>
      <c r="AA26" s="2397" t="e">
        <f>IF(AA25="","",VLOOKUP(AA25,#REF!,9,FALSE))</f>
        <v>#REF!</v>
      </c>
      <c r="AB26" s="2397" t="e">
        <f>IF(AB25="","",VLOOKUP(AB25,#REF!,9,FALSE))</f>
        <v>#REF!</v>
      </c>
      <c r="AC26" s="2397" t="e">
        <f>IF(AC25="","",VLOOKUP(AC25,#REF!,9,FALSE))</f>
        <v>#REF!</v>
      </c>
      <c r="AD26" s="2397" t="e">
        <f>IF(AD25="","",VLOOKUP(AD25,#REF!,9,FALSE))</f>
        <v>#REF!</v>
      </c>
      <c r="AE26" s="2397" t="e">
        <f>IF(AE25="","",VLOOKUP(AE25,#REF!,9,FALSE))</f>
        <v>#REF!</v>
      </c>
      <c r="AF26" s="2403" t="str">
        <f>IF(AF25="","",VLOOKUP(AF25,#REF!,9,FALSE))</f>
        <v/>
      </c>
      <c r="AG26" s="2391" t="str">
        <f>IF(AG25="","",VLOOKUP(AG25,#REF!,9,FALSE))</f>
        <v/>
      </c>
      <c r="AH26" s="2397" t="e">
        <f>IF(AH25="","",VLOOKUP(AH25,#REF!,9,FALSE))</f>
        <v>#REF!</v>
      </c>
      <c r="AI26" s="2397" t="e">
        <f>IF(AI25="","",VLOOKUP(AI25,#REF!,9,FALSE))</f>
        <v>#REF!</v>
      </c>
      <c r="AJ26" s="2397" t="e">
        <f>IF(AJ25="","",VLOOKUP(AJ25,#REF!,9,FALSE))</f>
        <v>#REF!</v>
      </c>
      <c r="AK26" s="2397" t="e">
        <f>IF(AK25="","",VLOOKUP(AK25,#REF!,9,FALSE))</f>
        <v>#REF!</v>
      </c>
      <c r="AL26" s="2397" t="e">
        <f>IF(AL25="","",VLOOKUP(AL25,#REF!,9,FALSE))</f>
        <v>#REF!</v>
      </c>
      <c r="AM26" s="2403" t="str">
        <f>IF(AM25="","",VLOOKUP(AM25,#REF!,9,FALSE))</f>
        <v/>
      </c>
      <c r="AN26" s="2391" t="str">
        <f>IF(AN25="","",VLOOKUP(AN25,#REF!,9,FALSE))</f>
        <v/>
      </c>
      <c r="AO26" s="2397" t="e">
        <f>IF(AO25="","",VLOOKUP(AO25,#REF!,9,FALSE))</f>
        <v>#REF!</v>
      </c>
      <c r="AP26" s="2397" t="e">
        <f>IF(AP25="","",VLOOKUP(AP25,#REF!,9,FALSE))</f>
        <v>#REF!</v>
      </c>
      <c r="AQ26" s="2397" t="e">
        <f>IF(AQ25="","",VLOOKUP(AQ25,#REF!,9,FALSE))</f>
        <v>#REF!</v>
      </c>
      <c r="AR26" s="2397" t="e">
        <f>IF(AR25="","",VLOOKUP(AR25,#REF!,9,FALSE))</f>
        <v>#REF!</v>
      </c>
      <c r="AS26" s="2397" t="e">
        <f>IF(AS25="","",VLOOKUP(AS25,#REF!,9,FALSE))</f>
        <v>#REF!</v>
      </c>
      <c r="AT26" s="2403" t="str">
        <f>IF(AT25="","",VLOOKUP(AT25,#REF!,9,FALSE))</f>
        <v/>
      </c>
      <c r="AU26" s="2391" t="str">
        <f>IF(AU25="","",VLOOKUP(AU25,#REF!,9,FALSE))</f>
        <v/>
      </c>
      <c r="AV26" s="2397" t="str">
        <f>IF(AV25="","",VLOOKUP(AV25,#REF!,9,FALSE))</f>
        <v/>
      </c>
      <c r="AW26" s="2397" t="str">
        <f>IF(AW25="","",VLOOKUP(AW25,#REF!,9,FALSE))</f>
        <v/>
      </c>
      <c r="AX26" s="2418" t="e">
        <f>IF($BB$3="４週",SUM(S26:AT26),IF($BB$3="暦月",SUM(S26:AW26),""))</f>
        <v>#REF!</v>
      </c>
      <c r="AY26" s="2429"/>
      <c r="AZ26" s="2439" t="e">
        <f>IF($BB$3="４週",AX26/4,IF($BB$3="暦月",'【記載例】認知症対応型通所介護'!AX26/('【記載例】認知症対応型通所介護'!$BB$8/7),""))</f>
        <v>#REF!</v>
      </c>
      <c r="BA26" s="2447"/>
      <c r="BB26" s="1971"/>
      <c r="BC26" s="1976"/>
      <c r="BD26" s="1976"/>
      <c r="BE26" s="1976"/>
      <c r="BF26" s="1987"/>
    </row>
    <row r="27" spans="2:58" ht="20.25" customHeight="1">
      <c r="B27" s="2317"/>
      <c r="C27" s="2074"/>
      <c r="D27" s="2087"/>
      <c r="E27" s="2091"/>
      <c r="F27" s="1801" t="str">
        <f>C25</f>
        <v>生活相談員</v>
      </c>
      <c r="G27" s="2104"/>
      <c r="H27" s="2518"/>
      <c r="I27" s="2522"/>
      <c r="J27" s="2522"/>
      <c r="K27" s="2525"/>
      <c r="L27" s="2134"/>
      <c r="M27" s="2143"/>
      <c r="N27" s="2143"/>
      <c r="O27" s="2152"/>
      <c r="P27" s="2364" t="s">
        <v>965</v>
      </c>
      <c r="Q27" s="2373"/>
      <c r="R27" s="2381"/>
      <c r="S27" s="2392" t="str">
        <f>IF(S25="","",VLOOKUP(S25,#REF!,19,FALSE))</f>
        <v/>
      </c>
      <c r="T27" s="2398" t="e">
        <f>IF(T25="","",VLOOKUP(T25,#REF!,19,FALSE))</f>
        <v>#REF!</v>
      </c>
      <c r="U27" s="2398" t="e">
        <f>IF(U25="","",VLOOKUP(U25,#REF!,19,FALSE))</f>
        <v>#REF!</v>
      </c>
      <c r="V27" s="2398" t="e">
        <f>IF(V25="","",VLOOKUP(V25,#REF!,19,FALSE))</f>
        <v>#REF!</v>
      </c>
      <c r="W27" s="2398" t="e">
        <f>IF(W25="","",VLOOKUP(W25,#REF!,19,FALSE))</f>
        <v>#REF!</v>
      </c>
      <c r="X27" s="2398" t="e">
        <f>IF(X25="","",VLOOKUP(X25,#REF!,19,FALSE))</f>
        <v>#REF!</v>
      </c>
      <c r="Y27" s="2404" t="str">
        <f>IF(Y25="","",VLOOKUP(Y25,#REF!,19,FALSE))</f>
        <v/>
      </c>
      <c r="Z27" s="2392" t="str">
        <f>IF(Z25="","",VLOOKUP(Z25,#REF!,19,FALSE))</f>
        <v/>
      </c>
      <c r="AA27" s="2398" t="e">
        <f>IF(AA25="","",VLOOKUP(AA25,#REF!,19,FALSE))</f>
        <v>#REF!</v>
      </c>
      <c r="AB27" s="2398" t="e">
        <f>IF(AB25="","",VLOOKUP(AB25,#REF!,19,FALSE))</f>
        <v>#REF!</v>
      </c>
      <c r="AC27" s="2398" t="e">
        <f>IF(AC25="","",VLOOKUP(AC25,#REF!,19,FALSE))</f>
        <v>#REF!</v>
      </c>
      <c r="AD27" s="2398" t="e">
        <f>IF(AD25="","",VLOOKUP(AD25,#REF!,19,FALSE))</f>
        <v>#REF!</v>
      </c>
      <c r="AE27" s="2398" t="e">
        <f>IF(AE25="","",VLOOKUP(AE25,#REF!,19,FALSE))</f>
        <v>#REF!</v>
      </c>
      <c r="AF27" s="2404" t="str">
        <f>IF(AF25="","",VLOOKUP(AF25,#REF!,19,FALSE))</f>
        <v/>
      </c>
      <c r="AG27" s="2392" t="str">
        <f>IF(AG25="","",VLOOKUP(AG25,#REF!,19,FALSE))</f>
        <v/>
      </c>
      <c r="AH27" s="2398" t="e">
        <f>IF(AH25="","",VLOOKUP(AH25,#REF!,19,FALSE))</f>
        <v>#REF!</v>
      </c>
      <c r="AI27" s="2398" t="e">
        <f>IF(AI25="","",VLOOKUP(AI25,#REF!,19,FALSE))</f>
        <v>#REF!</v>
      </c>
      <c r="AJ27" s="2398" t="e">
        <f>IF(AJ25="","",VLOOKUP(AJ25,#REF!,19,FALSE))</f>
        <v>#REF!</v>
      </c>
      <c r="AK27" s="2398" t="e">
        <f>IF(AK25="","",VLOOKUP(AK25,#REF!,19,FALSE))</f>
        <v>#REF!</v>
      </c>
      <c r="AL27" s="2398" t="e">
        <f>IF(AL25="","",VLOOKUP(AL25,#REF!,19,FALSE))</f>
        <v>#REF!</v>
      </c>
      <c r="AM27" s="2404" t="str">
        <f>IF(AM25="","",VLOOKUP(AM25,#REF!,19,FALSE))</f>
        <v/>
      </c>
      <c r="AN27" s="2392" t="str">
        <f>IF(AN25="","",VLOOKUP(AN25,#REF!,19,FALSE))</f>
        <v/>
      </c>
      <c r="AO27" s="2398" t="e">
        <f>IF(AO25="","",VLOOKUP(AO25,#REF!,19,FALSE))</f>
        <v>#REF!</v>
      </c>
      <c r="AP27" s="2398" t="e">
        <f>IF(AP25="","",VLOOKUP(AP25,#REF!,19,FALSE))</f>
        <v>#REF!</v>
      </c>
      <c r="AQ27" s="2398" t="e">
        <f>IF(AQ25="","",VLOOKUP(AQ25,#REF!,19,FALSE))</f>
        <v>#REF!</v>
      </c>
      <c r="AR27" s="2398" t="e">
        <f>IF(AR25="","",VLOOKUP(AR25,#REF!,19,FALSE))</f>
        <v>#REF!</v>
      </c>
      <c r="AS27" s="2398" t="e">
        <f>IF(AS25="","",VLOOKUP(AS25,#REF!,19,FALSE))</f>
        <v>#REF!</v>
      </c>
      <c r="AT27" s="2404" t="str">
        <f>IF(AT25="","",VLOOKUP(AT25,#REF!,19,FALSE))</f>
        <v/>
      </c>
      <c r="AU27" s="2392" t="str">
        <f>IF(AU25="","",VLOOKUP(AU25,#REF!,19,FALSE))</f>
        <v/>
      </c>
      <c r="AV27" s="2398" t="str">
        <f>IF(AV25="","",VLOOKUP(AV25,#REF!,19,FALSE))</f>
        <v/>
      </c>
      <c r="AW27" s="2398" t="str">
        <f>IF(AW25="","",VLOOKUP(AW25,#REF!,19,FALSE))</f>
        <v/>
      </c>
      <c r="AX27" s="2419" t="e">
        <f>IF($BB$3="４週",SUM(S27:AT27),IF($BB$3="暦月",SUM(S27:AW27),""))</f>
        <v>#REF!</v>
      </c>
      <c r="AY27" s="2430"/>
      <c r="AZ27" s="2440" t="e">
        <f>IF($BB$3="４週",AX27/4,IF($BB$3="暦月",'【記載例】認知症対応型通所介護'!AX27/('【記載例】認知症対応型通所介護'!$BB$8/7),""))</f>
        <v>#REF!</v>
      </c>
      <c r="BA27" s="2448"/>
      <c r="BB27" s="1973"/>
      <c r="BC27" s="1978"/>
      <c r="BD27" s="1978"/>
      <c r="BE27" s="1978"/>
      <c r="BF27" s="1989"/>
    </row>
    <row r="28" spans="2:58" ht="20.25" customHeight="1">
      <c r="B28" s="2317">
        <f>B25+1</f>
        <v>3</v>
      </c>
      <c r="C28" s="1756" t="s">
        <v>801</v>
      </c>
      <c r="D28" s="1824"/>
      <c r="E28" s="1767"/>
      <c r="F28" s="2095"/>
      <c r="G28" s="2095" t="s">
        <v>192</v>
      </c>
      <c r="H28" s="2519" t="s">
        <v>978</v>
      </c>
      <c r="I28" s="2522"/>
      <c r="J28" s="2522"/>
      <c r="K28" s="2525"/>
      <c r="L28" s="2133" t="s">
        <v>500</v>
      </c>
      <c r="M28" s="2142"/>
      <c r="N28" s="2142"/>
      <c r="O28" s="2151"/>
      <c r="P28" s="2365" t="s">
        <v>964</v>
      </c>
      <c r="Q28" s="2374"/>
      <c r="R28" s="2382"/>
      <c r="S28" s="1886" t="s">
        <v>835</v>
      </c>
      <c r="T28" s="1898"/>
      <c r="U28" s="1898"/>
      <c r="V28" s="1898"/>
      <c r="W28" s="1898"/>
      <c r="X28" s="1898"/>
      <c r="Y28" s="1913" t="s">
        <v>835</v>
      </c>
      <c r="Z28" s="1886" t="s">
        <v>835</v>
      </c>
      <c r="AA28" s="1898"/>
      <c r="AB28" s="1898"/>
      <c r="AC28" s="1898"/>
      <c r="AD28" s="1898"/>
      <c r="AE28" s="1898"/>
      <c r="AF28" s="1913" t="s">
        <v>835</v>
      </c>
      <c r="AG28" s="1886" t="s">
        <v>835</v>
      </c>
      <c r="AH28" s="1898"/>
      <c r="AI28" s="1898"/>
      <c r="AJ28" s="1898"/>
      <c r="AK28" s="1898"/>
      <c r="AL28" s="1898"/>
      <c r="AM28" s="1913" t="s">
        <v>835</v>
      </c>
      <c r="AN28" s="1886" t="s">
        <v>835</v>
      </c>
      <c r="AO28" s="1898"/>
      <c r="AP28" s="1898"/>
      <c r="AQ28" s="1898"/>
      <c r="AR28" s="1898"/>
      <c r="AS28" s="1898"/>
      <c r="AT28" s="1913" t="s">
        <v>835</v>
      </c>
      <c r="AU28" s="1886"/>
      <c r="AV28" s="1898"/>
      <c r="AW28" s="1898"/>
      <c r="AX28" s="2420"/>
      <c r="AY28" s="2431"/>
      <c r="AZ28" s="2441"/>
      <c r="BA28" s="2449"/>
      <c r="BB28" s="1972" t="s">
        <v>962</v>
      </c>
      <c r="BC28" s="1977"/>
      <c r="BD28" s="1977"/>
      <c r="BE28" s="1977"/>
      <c r="BF28" s="1988"/>
    </row>
    <row r="29" spans="2:58" ht="20.25" customHeight="1">
      <c r="B29" s="2317"/>
      <c r="C29" s="1755"/>
      <c r="D29" s="1823"/>
      <c r="E29" s="1766"/>
      <c r="F29" s="1801"/>
      <c r="G29" s="2103"/>
      <c r="H29" s="2518"/>
      <c r="I29" s="2522"/>
      <c r="J29" s="2522"/>
      <c r="K29" s="2525"/>
      <c r="L29" s="2132"/>
      <c r="M29" s="2141"/>
      <c r="N29" s="2141"/>
      <c r="O29" s="2150"/>
      <c r="P29" s="2363" t="s">
        <v>546</v>
      </c>
      <c r="Q29" s="2372"/>
      <c r="R29" s="2380"/>
      <c r="S29" s="2391" t="e">
        <f>IF(S28="","",VLOOKUP(S28,#REF!,9,FALSE))</f>
        <v>#REF!</v>
      </c>
      <c r="T29" s="2397" t="str">
        <f>IF(T28="","",VLOOKUP(T28,#REF!,9,FALSE))</f>
        <v/>
      </c>
      <c r="U29" s="2397" t="str">
        <f>IF(U28="","",VLOOKUP(U28,#REF!,9,FALSE))</f>
        <v/>
      </c>
      <c r="V29" s="2397" t="str">
        <f>IF(V28="","",VLOOKUP(V28,#REF!,9,FALSE))</f>
        <v/>
      </c>
      <c r="W29" s="2397" t="str">
        <f>IF(W28="","",VLOOKUP(W28,#REF!,9,FALSE))</f>
        <v/>
      </c>
      <c r="X29" s="2397" t="str">
        <f>IF(X28="","",VLOOKUP(X28,#REF!,9,FALSE))</f>
        <v/>
      </c>
      <c r="Y29" s="2403" t="e">
        <f>IF(Y28="","",VLOOKUP(Y28,#REF!,9,FALSE))</f>
        <v>#REF!</v>
      </c>
      <c r="Z29" s="2391" t="e">
        <f>IF(Z28="","",VLOOKUP(Z28,#REF!,9,FALSE))</f>
        <v>#REF!</v>
      </c>
      <c r="AA29" s="2397" t="str">
        <f>IF(AA28="","",VLOOKUP(AA28,#REF!,9,FALSE))</f>
        <v/>
      </c>
      <c r="AB29" s="2397" t="str">
        <f>IF(AB28="","",VLOOKUP(AB28,#REF!,9,FALSE))</f>
        <v/>
      </c>
      <c r="AC29" s="2397" t="str">
        <f>IF(AC28="","",VLOOKUP(AC28,#REF!,9,FALSE))</f>
        <v/>
      </c>
      <c r="AD29" s="2397" t="str">
        <f>IF(AD28="","",VLOOKUP(AD28,#REF!,9,FALSE))</f>
        <v/>
      </c>
      <c r="AE29" s="2397" t="str">
        <f>IF(AE28="","",VLOOKUP(AE28,#REF!,9,FALSE))</f>
        <v/>
      </c>
      <c r="AF29" s="2403" t="e">
        <f>IF(AF28="","",VLOOKUP(AF28,#REF!,9,FALSE))</f>
        <v>#REF!</v>
      </c>
      <c r="AG29" s="2391" t="e">
        <f>IF(AG28="","",VLOOKUP(AG28,#REF!,9,FALSE))</f>
        <v>#REF!</v>
      </c>
      <c r="AH29" s="2397" t="str">
        <f>IF(AH28="","",VLOOKUP(AH28,#REF!,9,FALSE))</f>
        <v/>
      </c>
      <c r="AI29" s="2397" t="str">
        <f>IF(AI28="","",VLOOKUP(AI28,#REF!,9,FALSE))</f>
        <v/>
      </c>
      <c r="AJ29" s="2397" t="str">
        <f>IF(AJ28="","",VLOOKUP(AJ28,#REF!,9,FALSE))</f>
        <v/>
      </c>
      <c r="AK29" s="2397" t="str">
        <f>IF(AK28="","",VLOOKUP(AK28,#REF!,9,FALSE))</f>
        <v/>
      </c>
      <c r="AL29" s="2397" t="str">
        <f>IF(AL28="","",VLOOKUP(AL28,#REF!,9,FALSE))</f>
        <v/>
      </c>
      <c r="AM29" s="2403" t="e">
        <f>IF(AM28="","",VLOOKUP(AM28,#REF!,9,FALSE))</f>
        <v>#REF!</v>
      </c>
      <c r="AN29" s="2391" t="e">
        <f>IF(AN28="","",VLOOKUP(AN28,#REF!,9,FALSE))</f>
        <v>#REF!</v>
      </c>
      <c r="AO29" s="2397" t="str">
        <f>IF(AO28="","",VLOOKUP(AO28,#REF!,9,FALSE))</f>
        <v/>
      </c>
      <c r="AP29" s="2397" t="str">
        <f>IF(AP28="","",VLOOKUP(AP28,#REF!,9,FALSE))</f>
        <v/>
      </c>
      <c r="AQ29" s="2397" t="str">
        <f>IF(AQ28="","",VLOOKUP(AQ28,#REF!,9,FALSE))</f>
        <v/>
      </c>
      <c r="AR29" s="2397" t="str">
        <f>IF(AR28="","",VLOOKUP(AR28,#REF!,9,FALSE))</f>
        <v/>
      </c>
      <c r="AS29" s="2397" t="str">
        <f>IF(AS28="","",VLOOKUP(AS28,#REF!,9,FALSE))</f>
        <v/>
      </c>
      <c r="AT29" s="2403" t="e">
        <f>IF(AT28="","",VLOOKUP(AT28,#REF!,9,FALSE))</f>
        <v>#REF!</v>
      </c>
      <c r="AU29" s="2391" t="str">
        <f>IF(AU28="","",VLOOKUP(AU28,#REF!,9,FALSE))</f>
        <v/>
      </c>
      <c r="AV29" s="2397" t="str">
        <f>IF(AV28="","",VLOOKUP(AV28,#REF!,9,FALSE))</f>
        <v/>
      </c>
      <c r="AW29" s="2397" t="str">
        <f>IF(AW28="","",VLOOKUP(AW28,#REF!,9,FALSE))</f>
        <v/>
      </c>
      <c r="AX29" s="2418" t="e">
        <f>IF($BB$3="４週",SUM(S29:AT29),IF($BB$3="暦月",SUM(S29:AW29),""))</f>
        <v>#REF!</v>
      </c>
      <c r="AY29" s="2429"/>
      <c r="AZ29" s="2439" t="e">
        <f>IF($BB$3="４週",AX29/4,IF($BB$3="暦月",'【記載例】認知症対応型通所介護'!AX29/('【記載例】認知症対応型通所介護'!$BB$8/7),""))</f>
        <v>#REF!</v>
      </c>
      <c r="BA29" s="2447"/>
      <c r="BB29" s="1971"/>
      <c r="BC29" s="1976"/>
      <c r="BD29" s="1976"/>
      <c r="BE29" s="1976"/>
      <c r="BF29" s="1987"/>
    </row>
    <row r="30" spans="2:58" ht="20.25" customHeight="1">
      <c r="B30" s="2317"/>
      <c r="C30" s="1757"/>
      <c r="D30" s="1825"/>
      <c r="E30" s="1768"/>
      <c r="F30" s="1801" t="str">
        <f>C28</f>
        <v>生活相談員</v>
      </c>
      <c r="G30" s="2104"/>
      <c r="H30" s="2518"/>
      <c r="I30" s="2522"/>
      <c r="J30" s="2522"/>
      <c r="K30" s="2525"/>
      <c r="L30" s="2134"/>
      <c r="M30" s="2143"/>
      <c r="N30" s="2143"/>
      <c r="O30" s="2152"/>
      <c r="P30" s="2364" t="s">
        <v>965</v>
      </c>
      <c r="Q30" s="2373"/>
      <c r="R30" s="2381"/>
      <c r="S30" s="2392" t="e">
        <f>IF(S28="","",VLOOKUP(S28,#REF!,19,FALSE))</f>
        <v>#REF!</v>
      </c>
      <c r="T30" s="2398" t="str">
        <f>IF(T28="","",VLOOKUP(T28,#REF!,19,FALSE))</f>
        <v/>
      </c>
      <c r="U30" s="2398" t="str">
        <f>IF(U28="","",VLOOKUP(U28,#REF!,19,FALSE))</f>
        <v/>
      </c>
      <c r="V30" s="2398" t="str">
        <f>IF(V28="","",VLOOKUP(V28,#REF!,19,FALSE))</f>
        <v/>
      </c>
      <c r="W30" s="2398" t="str">
        <f>IF(W28="","",VLOOKUP(W28,#REF!,19,FALSE))</f>
        <v/>
      </c>
      <c r="X30" s="2398" t="str">
        <f>IF(X28="","",VLOOKUP(X28,#REF!,19,FALSE))</f>
        <v/>
      </c>
      <c r="Y30" s="2404" t="e">
        <f>IF(Y28="","",VLOOKUP(Y28,#REF!,19,FALSE))</f>
        <v>#REF!</v>
      </c>
      <c r="Z30" s="2392" t="e">
        <f>IF(Z28="","",VLOOKUP(Z28,#REF!,19,FALSE))</f>
        <v>#REF!</v>
      </c>
      <c r="AA30" s="2398" t="str">
        <f>IF(AA28="","",VLOOKUP(AA28,#REF!,19,FALSE))</f>
        <v/>
      </c>
      <c r="AB30" s="2398" t="str">
        <f>IF(AB28="","",VLOOKUP(AB28,#REF!,19,FALSE))</f>
        <v/>
      </c>
      <c r="AC30" s="2398" t="str">
        <f>IF(AC28="","",VLOOKUP(AC28,#REF!,19,FALSE))</f>
        <v/>
      </c>
      <c r="AD30" s="2398" t="str">
        <f>IF(AD28="","",VLOOKUP(AD28,#REF!,19,FALSE))</f>
        <v/>
      </c>
      <c r="AE30" s="2398" t="str">
        <f>IF(AE28="","",VLOOKUP(AE28,#REF!,19,FALSE))</f>
        <v/>
      </c>
      <c r="AF30" s="2404" t="e">
        <f>IF(AF28="","",VLOOKUP(AF28,#REF!,19,FALSE))</f>
        <v>#REF!</v>
      </c>
      <c r="AG30" s="2392" t="e">
        <f>IF(AG28="","",VLOOKUP(AG28,#REF!,19,FALSE))</f>
        <v>#REF!</v>
      </c>
      <c r="AH30" s="2398" t="str">
        <f>IF(AH28="","",VLOOKUP(AH28,#REF!,19,FALSE))</f>
        <v/>
      </c>
      <c r="AI30" s="2398" t="str">
        <f>IF(AI28="","",VLOOKUP(AI28,#REF!,19,FALSE))</f>
        <v/>
      </c>
      <c r="AJ30" s="2398" t="str">
        <f>IF(AJ28="","",VLOOKUP(AJ28,#REF!,19,FALSE))</f>
        <v/>
      </c>
      <c r="AK30" s="2398" t="str">
        <f>IF(AK28="","",VLOOKUP(AK28,#REF!,19,FALSE))</f>
        <v/>
      </c>
      <c r="AL30" s="2398" t="str">
        <f>IF(AL28="","",VLOOKUP(AL28,#REF!,19,FALSE))</f>
        <v/>
      </c>
      <c r="AM30" s="2404" t="e">
        <f>IF(AM28="","",VLOOKUP(AM28,#REF!,19,FALSE))</f>
        <v>#REF!</v>
      </c>
      <c r="AN30" s="2392" t="e">
        <f>IF(AN28="","",VLOOKUP(AN28,#REF!,19,FALSE))</f>
        <v>#REF!</v>
      </c>
      <c r="AO30" s="2398" t="str">
        <f>IF(AO28="","",VLOOKUP(AO28,#REF!,19,FALSE))</f>
        <v/>
      </c>
      <c r="AP30" s="2398" t="str">
        <f>IF(AP28="","",VLOOKUP(AP28,#REF!,19,FALSE))</f>
        <v/>
      </c>
      <c r="AQ30" s="2398" t="str">
        <f>IF(AQ28="","",VLOOKUP(AQ28,#REF!,19,FALSE))</f>
        <v/>
      </c>
      <c r="AR30" s="2398" t="str">
        <f>IF(AR28="","",VLOOKUP(AR28,#REF!,19,FALSE))</f>
        <v/>
      </c>
      <c r="AS30" s="2398" t="str">
        <f>IF(AS28="","",VLOOKUP(AS28,#REF!,19,FALSE))</f>
        <v/>
      </c>
      <c r="AT30" s="2404" t="e">
        <f>IF(AT28="","",VLOOKUP(AT28,#REF!,19,FALSE))</f>
        <v>#REF!</v>
      </c>
      <c r="AU30" s="2392" t="str">
        <f>IF(AU28="","",VLOOKUP(AU28,#REF!,19,FALSE))</f>
        <v/>
      </c>
      <c r="AV30" s="2398" t="str">
        <f>IF(AV28="","",VLOOKUP(AV28,#REF!,19,FALSE))</f>
        <v/>
      </c>
      <c r="AW30" s="2398" t="str">
        <f>IF(AW28="","",VLOOKUP(AW28,#REF!,19,FALSE))</f>
        <v/>
      </c>
      <c r="AX30" s="2419" t="e">
        <f>IF($BB$3="４週",SUM(S30:AT30),IF($BB$3="暦月",SUM(S30:AW30),""))</f>
        <v>#REF!</v>
      </c>
      <c r="AY30" s="2430"/>
      <c r="AZ30" s="2440" t="e">
        <f>IF($BB$3="４週",AX30/4,IF($BB$3="暦月",'【記載例】認知症対応型通所介護'!AX30/('【記載例】認知症対応型通所介護'!$BB$8/7),""))</f>
        <v>#REF!</v>
      </c>
      <c r="BA30" s="2448"/>
      <c r="BB30" s="1973"/>
      <c r="BC30" s="1978"/>
      <c r="BD30" s="1978"/>
      <c r="BE30" s="1978"/>
      <c r="BF30" s="1989"/>
    </row>
    <row r="31" spans="2:58" ht="20.25" customHeight="1">
      <c r="B31" s="2317">
        <f>B28+1</f>
        <v>4</v>
      </c>
      <c r="C31" s="1756" t="s">
        <v>910</v>
      </c>
      <c r="D31" s="1824"/>
      <c r="E31" s="1767"/>
      <c r="F31" s="2095"/>
      <c r="G31" s="2095" t="s">
        <v>192</v>
      </c>
      <c r="H31" s="2519" t="s">
        <v>581</v>
      </c>
      <c r="I31" s="2522"/>
      <c r="J31" s="2522"/>
      <c r="K31" s="2525"/>
      <c r="L31" s="2133" t="s">
        <v>557</v>
      </c>
      <c r="M31" s="2142"/>
      <c r="N31" s="2142"/>
      <c r="O31" s="2151"/>
      <c r="P31" s="2365" t="s">
        <v>964</v>
      </c>
      <c r="Q31" s="2374"/>
      <c r="R31" s="2382"/>
      <c r="S31" s="1886" t="s">
        <v>438</v>
      </c>
      <c r="T31" s="1898"/>
      <c r="U31" s="1898" t="s">
        <v>438</v>
      </c>
      <c r="V31" s="1898" t="s">
        <v>438</v>
      </c>
      <c r="W31" s="1898"/>
      <c r="X31" s="1898" t="s">
        <v>438</v>
      </c>
      <c r="Y31" s="1913"/>
      <c r="Z31" s="1886" t="s">
        <v>438</v>
      </c>
      <c r="AA31" s="1898"/>
      <c r="AB31" s="1898" t="s">
        <v>438</v>
      </c>
      <c r="AC31" s="1898" t="s">
        <v>438</v>
      </c>
      <c r="AD31" s="1898"/>
      <c r="AE31" s="1898" t="s">
        <v>438</v>
      </c>
      <c r="AF31" s="1913"/>
      <c r="AG31" s="1886" t="s">
        <v>438</v>
      </c>
      <c r="AH31" s="1898"/>
      <c r="AI31" s="1898" t="s">
        <v>438</v>
      </c>
      <c r="AJ31" s="1898" t="s">
        <v>438</v>
      </c>
      <c r="AK31" s="1898"/>
      <c r="AL31" s="1898" t="s">
        <v>438</v>
      </c>
      <c r="AM31" s="1913"/>
      <c r="AN31" s="1886" t="s">
        <v>438</v>
      </c>
      <c r="AO31" s="1898"/>
      <c r="AP31" s="1898" t="s">
        <v>438</v>
      </c>
      <c r="AQ31" s="1898" t="s">
        <v>438</v>
      </c>
      <c r="AR31" s="1898"/>
      <c r="AS31" s="1898" t="s">
        <v>438</v>
      </c>
      <c r="AT31" s="1913"/>
      <c r="AU31" s="1886"/>
      <c r="AV31" s="1898"/>
      <c r="AW31" s="1898"/>
      <c r="AX31" s="2420"/>
      <c r="AY31" s="2431"/>
      <c r="AZ31" s="2441"/>
      <c r="BA31" s="2449"/>
      <c r="BB31" s="1972" t="s">
        <v>761</v>
      </c>
      <c r="BC31" s="1977"/>
      <c r="BD31" s="1977"/>
      <c r="BE31" s="1977"/>
      <c r="BF31" s="1988"/>
    </row>
    <row r="32" spans="2:58" ht="20.25" customHeight="1">
      <c r="B32" s="2317"/>
      <c r="C32" s="1755"/>
      <c r="D32" s="1823"/>
      <c r="E32" s="1766"/>
      <c r="F32" s="1801"/>
      <c r="G32" s="2103"/>
      <c r="H32" s="2518"/>
      <c r="I32" s="2522"/>
      <c r="J32" s="2522"/>
      <c r="K32" s="2525"/>
      <c r="L32" s="2132"/>
      <c r="M32" s="2141"/>
      <c r="N32" s="2141"/>
      <c r="O32" s="2150"/>
      <c r="P32" s="2363" t="s">
        <v>546</v>
      </c>
      <c r="Q32" s="2372"/>
      <c r="R32" s="2380"/>
      <c r="S32" s="2391" t="e">
        <f>IF(S31="","",VLOOKUP(S31,#REF!,9,FALSE))</f>
        <v>#REF!</v>
      </c>
      <c r="T32" s="2397" t="str">
        <f>IF(T31="","",VLOOKUP(T31,#REF!,9,FALSE))</f>
        <v/>
      </c>
      <c r="U32" s="2397" t="e">
        <f>IF(U31="","",VLOOKUP(U31,#REF!,9,FALSE))</f>
        <v>#REF!</v>
      </c>
      <c r="V32" s="2397" t="e">
        <f>IF(V31="","",VLOOKUP(V31,#REF!,9,FALSE))</f>
        <v>#REF!</v>
      </c>
      <c r="W32" s="2397" t="str">
        <f>IF(W31="","",VLOOKUP(W31,#REF!,9,FALSE))</f>
        <v/>
      </c>
      <c r="X32" s="2397" t="e">
        <f>IF(X31="","",VLOOKUP(X31,#REF!,9,FALSE))</f>
        <v>#REF!</v>
      </c>
      <c r="Y32" s="2403" t="str">
        <f>IF(Y31="","",VLOOKUP(Y31,#REF!,9,FALSE))</f>
        <v/>
      </c>
      <c r="Z32" s="2391" t="e">
        <f>IF(Z31="","",VLOOKUP(Z31,#REF!,9,FALSE))</f>
        <v>#REF!</v>
      </c>
      <c r="AA32" s="2397" t="str">
        <f>IF(AA31="","",VLOOKUP(AA31,#REF!,9,FALSE))</f>
        <v/>
      </c>
      <c r="AB32" s="2397" t="e">
        <f>IF(AB31="","",VLOOKUP(AB31,#REF!,9,FALSE))</f>
        <v>#REF!</v>
      </c>
      <c r="AC32" s="2397" t="e">
        <f>IF(AC31="","",VLOOKUP(AC31,#REF!,9,FALSE))</f>
        <v>#REF!</v>
      </c>
      <c r="AD32" s="2397" t="str">
        <f>IF(AD31="","",VLOOKUP(AD31,#REF!,9,FALSE))</f>
        <v/>
      </c>
      <c r="AE32" s="2397" t="e">
        <f>IF(AE31="","",VLOOKUP(AE31,#REF!,9,FALSE))</f>
        <v>#REF!</v>
      </c>
      <c r="AF32" s="2403" t="str">
        <f>IF(AF31="","",VLOOKUP(AF31,#REF!,9,FALSE))</f>
        <v/>
      </c>
      <c r="AG32" s="2391" t="e">
        <f>IF(AG31="","",VLOOKUP(AG31,#REF!,9,FALSE))</f>
        <v>#REF!</v>
      </c>
      <c r="AH32" s="2397" t="str">
        <f>IF(AH31="","",VLOOKUP(AH31,#REF!,9,FALSE))</f>
        <v/>
      </c>
      <c r="AI32" s="2397" t="e">
        <f>IF(AI31="","",VLOOKUP(AI31,#REF!,9,FALSE))</f>
        <v>#REF!</v>
      </c>
      <c r="AJ32" s="2397" t="e">
        <f>IF(AJ31="","",VLOOKUP(AJ31,#REF!,9,FALSE))</f>
        <v>#REF!</v>
      </c>
      <c r="AK32" s="2397" t="str">
        <f>IF(AK31="","",VLOOKUP(AK31,#REF!,9,FALSE))</f>
        <v/>
      </c>
      <c r="AL32" s="2397" t="e">
        <f>IF(AL31="","",VLOOKUP(AL31,#REF!,9,FALSE))</f>
        <v>#REF!</v>
      </c>
      <c r="AM32" s="2403" t="str">
        <f>IF(AM31="","",VLOOKUP(AM31,#REF!,9,FALSE))</f>
        <v/>
      </c>
      <c r="AN32" s="2391" t="e">
        <f>IF(AN31="","",VLOOKUP(AN31,#REF!,9,FALSE))</f>
        <v>#REF!</v>
      </c>
      <c r="AO32" s="2397" t="str">
        <f>IF(AO31="","",VLOOKUP(AO31,#REF!,9,FALSE))</f>
        <v/>
      </c>
      <c r="AP32" s="2397" t="e">
        <f>IF(AP31="","",VLOOKUP(AP31,#REF!,9,FALSE))</f>
        <v>#REF!</v>
      </c>
      <c r="AQ32" s="2397" t="e">
        <f>IF(AQ31="","",VLOOKUP(AQ31,#REF!,9,FALSE))</f>
        <v>#REF!</v>
      </c>
      <c r="AR32" s="2397" t="str">
        <f>IF(AR31="","",VLOOKUP(AR31,#REF!,9,FALSE))</f>
        <v/>
      </c>
      <c r="AS32" s="2397" t="e">
        <f>IF(AS31="","",VLOOKUP(AS31,#REF!,9,FALSE))</f>
        <v>#REF!</v>
      </c>
      <c r="AT32" s="2403" t="str">
        <f>IF(AT31="","",VLOOKUP(AT31,#REF!,9,FALSE))</f>
        <v/>
      </c>
      <c r="AU32" s="2391" t="str">
        <f>IF(AU31="","",VLOOKUP(AU31,#REF!,9,FALSE))</f>
        <v/>
      </c>
      <c r="AV32" s="2397" t="str">
        <f>IF(AV31="","",VLOOKUP(AV31,#REF!,9,FALSE))</f>
        <v/>
      </c>
      <c r="AW32" s="2397" t="str">
        <f>IF(AW31="","",VLOOKUP(AW31,#REF!,9,FALSE))</f>
        <v/>
      </c>
      <c r="AX32" s="2418" t="e">
        <f>IF($BB$3="４週",SUM(S32:AT32),IF($BB$3="暦月",SUM(S32:AW32),""))</f>
        <v>#REF!</v>
      </c>
      <c r="AY32" s="2429"/>
      <c r="AZ32" s="2439" t="e">
        <f>IF($BB$3="４週",AX32/4,IF($BB$3="暦月",'【記載例】認知症対応型通所介護'!AX32/('【記載例】認知症対応型通所介護'!$BB$8/7),""))</f>
        <v>#REF!</v>
      </c>
      <c r="BA32" s="2447"/>
      <c r="BB32" s="1971"/>
      <c r="BC32" s="1976"/>
      <c r="BD32" s="1976"/>
      <c r="BE32" s="1976"/>
      <c r="BF32" s="1987"/>
    </row>
    <row r="33" spans="2:58" ht="20.25" customHeight="1">
      <c r="B33" s="2317"/>
      <c r="C33" s="1757"/>
      <c r="D33" s="1825"/>
      <c r="E33" s="1768"/>
      <c r="F33" s="1801" t="str">
        <f>C31</f>
        <v>看護職員</v>
      </c>
      <c r="G33" s="2104"/>
      <c r="H33" s="2518"/>
      <c r="I33" s="2522"/>
      <c r="J33" s="2522"/>
      <c r="K33" s="2525"/>
      <c r="L33" s="2134"/>
      <c r="M33" s="2143"/>
      <c r="N33" s="2143"/>
      <c r="O33" s="2152"/>
      <c r="P33" s="2364" t="s">
        <v>965</v>
      </c>
      <c r="Q33" s="2373"/>
      <c r="R33" s="2381"/>
      <c r="S33" s="2392" t="e">
        <f>IF(S31="","",VLOOKUP(S31,#REF!,19,FALSE))</f>
        <v>#REF!</v>
      </c>
      <c r="T33" s="2398" t="str">
        <f>IF(T31="","",VLOOKUP(T31,#REF!,19,FALSE))</f>
        <v/>
      </c>
      <c r="U33" s="2398" t="e">
        <f>IF(U31="","",VLOOKUP(U31,#REF!,19,FALSE))</f>
        <v>#REF!</v>
      </c>
      <c r="V33" s="2398" t="e">
        <f>IF(V31="","",VLOOKUP(V31,#REF!,19,FALSE))</f>
        <v>#REF!</v>
      </c>
      <c r="W33" s="2398" t="str">
        <f>IF(W31="","",VLOOKUP(W31,#REF!,19,FALSE))</f>
        <v/>
      </c>
      <c r="X33" s="2398" t="e">
        <f>IF(X31="","",VLOOKUP(X31,#REF!,19,FALSE))</f>
        <v>#REF!</v>
      </c>
      <c r="Y33" s="2404" t="str">
        <f>IF(Y31="","",VLOOKUP(Y31,#REF!,19,FALSE))</f>
        <v/>
      </c>
      <c r="Z33" s="2392" t="e">
        <f>IF(Z31="","",VLOOKUP(Z31,#REF!,19,FALSE))</f>
        <v>#REF!</v>
      </c>
      <c r="AA33" s="2398" t="str">
        <f>IF(AA31="","",VLOOKUP(AA31,#REF!,19,FALSE))</f>
        <v/>
      </c>
      <c r="AB33" s="2398" t="e">
        <f>IF(AB31="","",VLOOKUP(AB31,#REF!,19,FALSE))</f>
        <v>#REF!</v>
      </c>
      <c r="AC33" s="2398" t="e">
        <f>IF(AC31="","",VLOOKUP(AC31,#REF!,19,FALSE))</f>
        <v>#REF!</v>
      </c>
      <c r="AD33" s="2398" t="str">
        <f>IF(AD31="","",VLOOKUP(AD31,#REF!,19,FALSE))</f>
        <v/>
      </c>
      <c r="AE33" s="2398" t="e">
        <f>IF(AE31="","",VLOOKUP(AE31,#REF!,19,FALSE))</f>
        <v>#REF!</v>
      </c>
      <c r="AF33" s="2404" t="str">
        <f>IF(AF31="","",VLOOKUP(AF31,#REF!,19,FALSE))</f>
        <v/>
      </c>
      <c r="AG33" s="2392" t="e">
        <f>IF(AG31="","",VLOOKUP(AG31,#REF!,19,FALSE))</f>
        <v>#REF!</v>
      </c>
      <c r="AH33" s="2398" t="str">
        <f>IF(AH31="","",VLOOKUP(AH31,#REF!,19,FALSE))</f>
        <v/>
      </c>
      <c r="AI33" s="2398" t="e">
        <f>IF(AI31="","",VLOOKUP(AI31,#REF!,19,FALSE))</f>
        <v>#REF!</v>
      </c>
      <c r="AJ33" s="2398" t="e">
        <f>IF(AJ31="","",VLOOKUP(AJ31,#REF!,19,FALSE))</f>
        <v>#REF!</v>
      </c>
      <c r="AK33" s="2398" t="str">
        <f>IF(AK31="","",VLOOKUP(AK31,#REF!,19,FALSE))</f>
        <v/>
      </c>
      <c r="AL33" s="2398" t="e">
        <f>IF(AL31="","",VLOOKUP(AL31,#REF!,19,FALSE))</f>
        <v>#REF!</v>
      </c>
      <c r="AM33" s="2404" t="str">
        <f>IF(AM31="","",VLOOKUP(AM31,#REF!,19,FALSE))</f>
        <v/>
      </c>
      <c r="AN33" s="2392" t="e">
        <f>IF(AN31="","",VLOOKUP(AN31,#REF!,19,FALSE))</f>
        <v>#REF!</v>
      </c>
      <c r="AO33" s="2398" t="str">
        <f>IF(AO31="","",VLOOKUP(AO31,#REF!,19,FALSE))</f>
        <v/>
      </c>
      <c r="AP33" s="2398" t="e">
        <f>IF(AP31="","",VLOOKUP(AP31,#REF!,19,FALSE))</f>
        <v>#REF!</v>
      </c>
      <c r="AQ33" s="2398" t="e">
        <f>IF(AQ31="","",VLOOKUP(AQ31,#REF!,19,FALSE))</f>
        <v>#REF!</v>
      </c>
      <c r="AR33" s="2398" t="str">
        <f>IF(AR31="","",VLOOKUP(AR31,#REF!,19,FALSE))</f>
        <v/>
      </c>
      <c r="AS33" s="2398" t="e">
        <f>IF(AS31="","",VLOOKUP(AS31,#REF!,19,FALSE))</f>
        <v>#REF!</v>
      </c>
      <c r="AT33" s="2404" t="str">
        <f>IF(AT31="","",VLOOKUP(AT31,#REF!,19,FALSE))</f>
        <v/>
      </c>
      <c r="AU33" s="2392" t="str">
        <f>IF(AU31="","",VLOOKUP(AU31,#REF!,19,FALSE))</f>
        <v/>
      </c>
      <c r="AV33" s="2398" t="str">
        <f>IF(AV31="","",VLOOKUP(AV31,#REF!,19,FALSE))</f>
        <v/>
      </c>
      <c r="AW33" s="2398" t="str">
        <f>IF(AW31="","",VLOOKUP(AW31,#REF!,19,FALSE))</f>
        <v/>
      </c>
      <c r="AX33" s="2419" t="e">
        <f>IF($BB$3="４週",SUM(S33:AT33),IF($BB$3="暦月",SUM(S33:AW33),""))</f>
        <v>#REF!</v>
      </c>
      <c r="AY33" s="2430"/>
      <c r="AZ33" s="2440" t="e">
        <f>IF($BB$3="４週",AX33/4,IF($BB$3="暦月",'【記載例】認知症対応型通所介護'!AX33/('【記載例】認知症対応型通所介護'!$BB$8/7),""))</f>
        <v>#REF!</v>
      </c>
      <c r="BA33" s="2448"/>
      <c r="BB33" s="1973"/>
      <c r="BC33" s="1978"/>
      <c r="BD33" s="1978"/>
      <c r="BE33" s="1978"/>
      <c r="BF33" s="1989"/>
    </row>
    <row r="34" spans="2:58" ht="20.25" customHeight="1">
      <c r="B34" s="2317">
        <f>B31+1</f>
        <v>5</v>
      </c>
      <c r="C34" s="1756" t="s">
        <v>910</v>
      </c>
      <c r="D34" s="1824"/>
      <c r="E34" s="1767"/>
      <c r="F34" s="2095"/>
      <c r="G34" s="2095" t="s">
        <v>752</v>
      </c>
      <c r="H34" s="2519" t="s">
        <v>16</v>
      </c>
      <c r="I34" s="2522"/>
      <c r="J34" s="2522"/>
      <c r="K34" s="2525"/>
      <c r="L34" s="2133" t="s">
        <v>333</v>
      </c>
      <c r="M34" s="2142"/>
      <c r="N34" s="2142"/>
      <c r="O34" s="2151"/>
      <c r="P34" s="2365" t="s">
        <v>964</v>
      </c>
      <c r="Q34" s="2374"/>
      <c r="R34" s="2382"/>
      <c r="S34" s="1886"/>
      <c r="T34" s="1898" t="s">
        <v>438</v>
      </c>
      <c r="U34" s="1898"/>
      <c r="V34" s="1898"/>
      <c r="W34" s="1898" t="s">
        <v>438</v>
      </c>
      <c r="X34" s="1898"/>
      <c r="Y34" s="1913" t="s">
        <v>438</v>
      </c>
      <c r="Z34" s="1886"/>
      <c r="AA34" s="1898" t="s">
        <v>438</v>
      </c>
      <c r="AB34" s="1898"/>
      <c r="AC34" s="1898"/>
      <c r="AD34" s="1898" t="s">
        <v>438</v>
      </c>
      <c r="AE34" s="1898"/>
      <c r="AF34" s="1913" t="s">
        <v>438</v>
      </c>
      <c r="AG34" s="1886"/>
      <c r="AH34" s="1898" t="s">
        <v>438</v>
      </c>
      <c r="AI34" s="1898"/>
      <c r="AJ34" s="1898"/>
      <c r="AK34" s="1898" t="s">
        <v>438</v>
      </c>
      <c r="AL34" s="1898"/>
      <c r="AM34" s="1913" t="s">
        <v>438</v>
      </c>
      <c r="AN34" s="1886"/>
      <c r="AO34" s="1898" t="s">
        <v>438</v>
      </c>
      <c r="AP34" s="1898"/>
      <c r="AQ34" s="1898"/>
      <c r="AR34" s="1898" t="s">
        <v>438</v>
      </c>
      <c r="AS34" s="1898"/>
      <c r="AT34" s="1913" t="s">
        <v>438</v>
      </c>
      <c r="AU34" s="1886"/>
      <c r="AV34" s="1898"/>
      <c r="AW34" s="1898"/>
      <c r="AX34" s="2420"/>
      <c r="AY34" s="2431"/>
      <c r="AZ34" s="2441"/>
      <c r="BA34" s="2449"/>
      <c r="BB34" s="1972" t="s">
        <v>963</v>
      </c>
      <c r="BC34" s="1977"/>
      <c r="BD34" s="1977"/>
      <c r="BE34" s="1977"/>
      <c r="BF34" s="1988"/>
    </row>
    <row r="35" spans="2:58" ht="20.25" customHeight="1">
      <c r="B35" s="2317"/>
      <c r="C35" s="1755"/>
      <c r="D35" s="1823"/>
      <c r="E35" s="1766"/>
      <c r="F35" s="1801"/>
      <c r="G35" s="2103"/>
      <c r="H35" s="2518"/>
      <c r="I35" s="2522"/>
      <c r="J35" s="2522"/>
      <c r="K35" s="2525"/>
      <c r="L35" s="2132"/>
      <c r="M35" s="2141"/>
      <c r="N35" s="2141"/>
      <c r="O35" s="2150"/>
      <c r="P35" s="2363" t="s">
        <v>546</v>
      </c>
      <c r="Q35" s="2372"/>
      <c r="R35" s="2380"/>
      <c r="S35" s="2391" t="str">
        <f>IF(S34="","",VLOOKUP(S34,#REF!,9,FALSE))</f>
        <v/>
      </c>
      <c r="T35" s="2397" t="e">
        <f>IF(T34="","",VLOOKUP(T34,#REF!,9,FALSE))</f>
        <v>#REF!</v>
      </c>
      <c r="U35" s="2397" t="str">
        <f>IF(U34="","",VLOOKUP(U34,#REF!,9,FALSE))</f>
        <v/>
      </c>
      <c r="V35" s="2397" t="str">
        <f>IF(V34="","",VLOOKUP(V34,#REF!,9,FALSE))</f>
        <v/>
      </c>
      <c r="W35" s="2397" t="e">
        <f>IF(W34="","",VLOOKUP(W34,#REF!,9,FALSE))</f>
        <v>#REF!</v>
      </c>
      <c r="X35" s="2397" t="str">
        <f>IF(X34="","",VLOOKUP(X34,#REF!,9,FALSE))</f>
        <v/>
      </c>
      <c r="Y35" s="2403" t="e">
        <f>IF(Y34="","",VLOOKUP(Y34,#REF!,9,FALSE))</f>
        <v>#REF!</v>
      </c>
      <c r="Z35" s="2391" t="str">
        <f>IF(Z34="","",VLOOKUP(Z34,#REF!,9,FALSE))</f>
        <v/>
      </c>
      <c r="AA35" s="2397" t="e">
        <f>IF(AA34="","",VLOOKUP(AA34,#REF!,9,FALSE))</f>
        <v>#REF!</v>
      </c>
      <c r="AB35" s="2397" t="str">
        <f>IF(AB34="","",VLOOKUP(AB34,#REF!,9,FALSE))</f>
        <v/>
      </c>
      <c r="AC35" s="2397" t="str">
        <f>IF(AC34="","",VLOOKUP(AC34,#REF!,9,FALSE))</f>
        <v/>
      </c>
      <c r="AD35" s="2397" t="e">
        <f>IF(AD34="","",VLOOKUP(AD34,#REF!,9,FALSE))</f>
        <v>#REF!</v>
      </c>
      <c r="AE35" s="2397" t="str">
        <f>IF(AE34="","",VLOOKUP(AE34,#REF!,9,FALSE))</f>
        <v/>
      </c>
      <c r="AF35" s="2403" t="e">
        <f>IF(AF34="","",VLOOKUP(AF34,#REF!,9,FALSE))</f>
        <v>#REF!</v>
      </c>
      <c r="AG35" s="2391" t="str">
        <f>IF(AG34="","",VLOOKUP(AG34,#REF!,9,FALSE))</f>
        <v/>
      </c>
      <c r="AH35" s="2397" t="e">
        <f>IF(AH34="","",VLOOKUP(AH34,#REF!,9,FALSE))</f>
        <v>#REF!</v>
      </c>
      <c r="AI35" s="2397" t="str">
        <f>IF(AI34="","",VLOOKUP(AI34,#REF!,9,FALSE))</f>
        <v/>
      </c>
      <c r="AJ35" s="2397" t="str">
        <f>IF(AJ34="","",VLOOKUP(AJ34,#REF!,9,FALSE))</f>
        <v/>
      </c>
      <c r="AK35" s="2397" t="e">
        <f>IF(AK34="","",VLOOKUP(AK34,#REF!,9,FALSE))</f>
        <v>#REF!</v>
      </c>
      <c r="AL35" s="2397" t="str">
        <f>IF(AL34="","",VLOOKUP(AL34,#REF!,9,FALSE))</f>
        <v/>
      </c>
      <c r="AM35" s="2403" t="e">
        <f>IF(AM34="","",VLOOKUP(AM34,#REF!,9,FALSE))</f>
        <v>#REF!</v>
      </c>
      <c r="AN35" s="2391" t="str">
        <f>IF(AN34="","",VLOOKUP(AN34,#REF!,9,FALSE))</f>
        <v/>
      </c>
      <c r="AO35" s="2397" t="e">
        <f>IF(AO34="","",VLOOKUP(AO34,#REF!,9,FALSE))</f>
        <v>#REF!</v>
      </c>
      <c r="AP35" s="2397" t="str">
        <f>IF(AP34="","",VLOOKUP(AP34,#REF!,9,FALSE))</f>
        <v/>
      </c>
      <c r="AQ35" s="2397" t="str">
        <f>IF(AQ34="","",VLOOKUP(AQ34,#REF!,9,FALSE))</f>
        <v/>
      </c>
      <c r="AR35" s="2397" t="e">
        <f>IF(AR34="","",VLOOKUP(AR34,#REF!,9,FALSE))</f>
        <v>#REF!</v>
      </c>
      <c r="AS35" s="2397" t="str">
        <f>IF(AS34="","",VLOOKUP(AS34,#REF!,9,FALSE))</f>
        <v/>
      </c>
      <c r="AT35" s="2403" t="e">
        <f>IF(AT34="","",VLOOKUP(AT34,#REF!,9,FALSE))</f>
        <v>#REF!</v>
      </c>
      <c r="AU35" s="2391" t="str">
        <f>IF(AU34="","",VLOOKUP(AU34,#REF!,9,FALSE))</f>
        <v/>
      </c>
      <c r="AV35" s="2397" t="str">
        <f>IF(AV34="","",VLOOKUP(AV34,#REF!,9,FALSE))</f>
        <v/>
      </c>
      <c r="AW35" s="2397" t="str">
        <f>IF(AW34="","",VLOOKUP(AW34,#REF!,9,FALSE))</f>
        <v/>
      </c>
      <c r="AX35" s="2418" t="e">
        <f>IF($BB$3="４週",SUM(S35:AT35),IF($BB$3="暦月",SUM(S35:AW35),""))</f>
        <v>#REF!</v>
      </c>
      <c r="AY35" s="2429"/>
      <c r="AZ35" s="2439" t="e">
        <f>IF($BB$3="４週",AX35/4,IF($BB$3="暦月",'【記載例】認知症対応型通所介護'!AX35/('【記載例】認知症対応型通所介護'!$BB$8/7),""))</f>
        <v>#REF!</v>
      </c>
      <c r="BA35" s="2447"/>
      <c r="BB35" s="1971"/>
      <c r="BC35" s="1976"/>
      <c r="BD35" s="1976"/>
      <c r="BE35" s="1976"/>
      <c r="BF35" s="1987"/>
    </row>
    <row r="36" spans="2:58" ht="20.25" customHeight="1">
      <c r="B36" s="2317"/>
      <c r="C36" s="1757"/>
      <c r="D36" s="1825"/>
      <c r="E36" s="1768"/>
      <c r="F36" s="1801" t="str">
        <f>C34</f>
        <v>看護職員</v>
      </c>
      <c r="G36" s="2104"/>
      <c r="H36" s="2518"/>
      <c r="I36" s="2522"/>
      <c r="J36" s="2522"/>
      <c r="K36" s="2525"/>
      <c r="L36" s="2134"/>
      <c r="M36" s="2143"/>
      <c r="N36" s="2143"/>
      <c r="O36" s="2152"/>
      <c r="P36" s="2364" t="s">
        <v>965</v>
      </c>
      <c r="Q36" s="2373"/>
      <c r="R36" s="2381"/>
      <c r="S36" s="2392" t="str">
        <f>IF(S34="","",VLOOKUP(S34,#REF!,19,FALSE))</f>
        <v/>
      </c>
      <c r="T36" s="2398" t="e">
        <f>IF(T34="","",VLOOKUP(T34,#REF!,19,FALSE))</f>
        <v>#REF!</v>
      </c>
      <c r="U36" s="2398" t="str">
        <f>IF(U34="","",VLOOKUP(U34,#REF!,19,FALSE))</f>
        <v/>
      </c>
      <c r="V36" s="2398" t="str">
        <f>IF(V34="","",VLOOKUP(V34,#REF!,19,FALSE))</f>
        <v/>
      </c>
      <c r="W36" s="2398" t="e">
        <f>IF(W34="","",VLOOKUP(W34,#REF!,19,FALSE))</f>
        <v>#REF!</v>
      </c>
      <c r="X36" s="2398" t="str">
        <f>IF(X34="","",VLOOKUP(X34,#REF!,19,FALSE))</f>
        <v/>
      </c>
      <c r="Y36" s="2404" t="e">
        <f>IF(Y34="","",VLOOKUP(Y34,#REF!,19,FALSE))</f>
        <v>#REF!</v>
      </c>
      <c r="Z36" s="2392" t="str">
        <f>IF(Z34="","",VLOOKUP(Z34,#REF!,19,FALSE))</f>
        <v/>
      </c>
      <c r="AA36" s="2398" t="e">
        <f>IF(AA34="","",VLOOKUP(AA34,#REF!,19,FALSE))</f>
        <v>#REF!</v>
      </c>
      <c r="AB36" s="2398" t="str">
        <f>IF(AB34="","",VLOOKUP(AB34,#REF!,19,FALSE))</f>
        <v/>
      </c>
      <c r="AC36" s="2398" t="str">
        <f>IF(AC34="","",VLOOKUP(AC34,#REF!,19,FALSE))</f>
        <v/>
      </c>
      <c r="AD36" s="2398" t="e">
        <f>IF(AD34="","",VLOOKUP(AD34,#REF!,19,FALSE))</f>
        <v>#REF!</v>
      </c>
      <c r="AE36" s="2398" t="str">
        <f>IF(AE34="","",VLOOKUP(AE34,#REF!,19,FALSE))</f>
        <v/>
      </c>
      <c r="AF36" s="2404" t="e">
        <f>IF(AF34="","",VLOOKUP(AF34,#REF!,19,FALSE))</f>
        <v>#REF!</v>
      </c>
      <c r="AG36" s="2392" t="str">
        <f>IF(AG34="","",VLOOKUP(AG34,#REF!,19,FALSE))</f>
        <v/>
      </c>
      <c r="AH36" s="2398" t="e">
        <f>IF(AH34="","",VLOOKUP(AH34,#REF!,19,FALSE))</f>
        <v>#REF!</v>
      </c>
      <c r="AI36" s="2398" t="str">
        <f>IF(AI34="","",VLOOKUP(AI34,#REF!,19,FALSE))</f>
        <v/>
      </c>
      <c r="AJ36" s="2398" t="str">
        <f>IF(AJ34="","",VLOOKUP(AJ34,#REF!,19,FALSE))</f>
        <v/>
      </c>
      <c r="AK36" s="2398" t="e">
        <f>IF(AK34="","",VLOOKUP(AK34,#REF!,19,FALSE))</f>
        <v>#REF!</v>
      </c>
      <c r="AL36" s="2398" t="str">
        <f>IF(AL34="","",VLOOKUP(AL34,#REF!,19,FALSE))</f>
        <v/>
      </c>
      <c r="AM36" s="2404" t="e">
        <f>IF(AM34="","",VLOOKUP(AM34,#REF!,19,FALSE))</f>
        <v>#REF!</v>
      </c>
      <c r="AN36" s="2392" t="str">
        <f>IF(AN34="","",VLOOKUP(AN34,#REF!,19,FALSE))</f>
        <v/>
      </c>
      <c r="AO36" s="2398" t="e">
        <f>IF(AO34="","",VLOOKUP(AO34,#REF!,19,FALSE))</f>
        <v>#REF!</v>
      </c>
      <c r="AP36" s="2398" t="str">
        <f>IF(AP34="","",VLOOKUP(AP34,#REF!,19,FALSE))</f>
        <v/>
      </c>
      <c r="AQ36" s="2398" t="str">
        <f>IF(AQ34="","",VLOOKUP(AQ34,#REF!,19,FALSE))</f>
        <v/>
      </c>
      <c r="AR36" s="2398" t="e">
        <f>IF(AR34="","",VLOOKUP(AR34,#REF!,19,FALSE))</f>
        <v>#REF!</v>
      </c>
      <c r="AS36" s="2398" t="str">
        <f>IF(AS34="","",VLOOKUP(AS34,#REF!,19,FALSE))</f>
        <v/>
      </c>
      <c r="AT36" s="2404" t="e">
        <f>IF(AT34="","",VLOOKUP(AT34,#REF!,19,FALSE))</f>
        <v>#REF!</v>
      </c>
      <c r="AU36" s="2392" t="str">
        <f>IF(AU34="","",VLOOKUP(AU34,#REF!,19,FALSE))</f>
        <v/>
      </c>
      <c r="AV36" s="2398" t="str">
        <f>IF(AV34="","",VLOOKUP(AV34,#REF!,19,FALSE))</f>
        <v/>
      </c>
      <c r="AW36" s="2398" t="str">
        <f>IF(AW34="","",VLOOKUP(AW34,#REF!,19,FALSE))</f>
        <v/>
      </c>
      <c r="AX36" s="2419" t="e">
        <f>IF($BB$3="４週",SUM(S36:AT36),IF($BB$3="暦月",SUM(S36:AW36),""))</f>
        <v>#REF!</v>
      </c>
      <c r="AY36" s="2430"/>
      <c r="AZ36" s="2440" t="e">
        <f>IF($BB$3="４週",AX36/4,IF($BB$3="暦月",'【記載例】認知症対応型通所介護'!AX36/('【記載例】認知症対応型通所介護'!$BB$8/7),""))</f>
        <v>#REF!</v>
      </c>
      <c r="BA36" s="2448"/>
      <c r="BB36" s="1973"/>
      <c r="BC36" s="1978"/>
      <c r="BD36" s="1978"/>
      <c r="BE36" s="1978"/>
      <c r="BF36" s="1989"/>
    </row>
    <row r="37" spans="2:58" ht="20.25" customHeight="1">
      <c r="B37" s="2317">
        <f>B34+1</f>
        <v>6</v>
      </c>
      <c r="C37" s="1756" t="s">
        <v>962</v>
      </c>
      <c r="D37" s="1824"/>
      <c r="E37" s="1767"/>
      <c r="F37" s="2095"/>
      <c r="G37" s="2095" t="s">
        <v>192</v>
      </c>
      <c r="H37" s="2519" t="s">
        <v>806</v>
      </c>
      <c r="I37" s="2522"/>
      <c r="J37" s="2522"/>
      <c r="K37" s="2525"/>
      <c r="L37" s="2133" t="s">
        <v>500</v>
      </c>
      <c r="M37" s="2142"/>
      <c r="N37" s="2142"/>
      <c r="O37" s="2151"/>
      <c r="P37" s="2365" t="s">
        <v>964</v>
      </c>
      <c r="Q37" s="2374"/>
      <c r="R37" s="2382"/>
      <c r="S37" s="1886"/>
      <c r="T37" s="1898" t="s">
        <v>835</v>
      </c>
      <c r="U37" s="1898" t="s">
        <v>835</v>
      </c>
      <c r="V37" s="1898"/>
      <c r="W37" s="1898"/>
      <c r="X37" s="1898" t="s">
        <v>835</v>
      </c>
      <c r="Y37" s="1913"/>
      <c r="Z37" s="1886"/>
      <c r="AA37" s="1898" t="s">
        <v>835</v>
      </c>
      <c r="AB37" s="1898" t="s">
        <v>835</v>
      </c>
      <c r="AC37" s="1898"/>
      <c r="AD37" s="1898"/>
      <c r="AE37" s="1898" t="s">
        <v>835</v>
      </c>
      <c r="AF37" s="1913"/>
      <c r="AG37" s="1886"/>
      <c r="AH37" s="1898" t="s">
        <v>835</v>
      </c>
      <c r="AI37" s="1898" t="s">
        <v>835</v>
      </c>
      <c r="AJ37" s="1898"/>
      <c r="AK37" s="1898"/>
      <c r="AL37" s="1898" t="s">
        <v>835</v>
      </c>
      <c r="AM37" s="1913"/>
      <c r="AN37" s="1886"/>
      <c r="AO37" s="1898" t="s">
        <v>835</v>
      </c>
      <c r="AP37" s="1898" t="s">
        <v>835</v>
      </c>
      <c r="AQ37" s="1898"/>
      <c r="AR37" s="1898"/>
      <c r="AS37" s="1898" t="s">
        <v>835</v>
      </c>
      <c r="AT37" s="1913"/>
      <c r="AU37" s="1886"/>
      <c r="AV37" s="1898"/>
      <c r="AW37" s="1898"/>
      <c r="AX37" s="2420"/>
      <c r="AY37" s="2431"/>
      <c r="AZ37" s="2441"/>
      <c r="BA37" s="2449"/>
      <c r="BB37" s="1972" t="s">
        <v>801</v>
      </c>
      <c r="BC37" s="1977"/>
      <c r="BD37" s="1977"/>
      <c r="BE37" s="1977"/>
      <c r="BF37" s="1988"/>
    </row>
    <row r="38" spans="2:58" ht="20.25" customHeight="1">
      <c r="B38" s="2317"/>
      <c r="C38" s="1755"/>
      <c r="D38" s="1823"/>
      <c r="E38" s="1766"/>
      <c r="F38" s="1801"/>
      <c r="G38" s="2103"/>
      <c r="H38" s="2518"/>
      <c r="I38" s="2522"/>
      <c r="J38" s="2522"/>
      <c r="K38" s="2525"/>
      <c r="L38" s="2132"/>
      <c r="M38" s="2141"/>
      <c r="N38" s="2141"/>
      <c r="O38" s="2150"/>
      <c r="P38" s="2363" t="s">
        <v>546</v>
      </c>
      <c r="Q38" s="2372"/>
      <c r="R38" s="2380"/>
      <c r="S38" s="2391" t="str">
        <f>IF(S37="","",VLOOKUP(S37,#REF!,9,FALSE))</f>
        <v/>
      </c>
      <c r="T38" s="2397" t="e">
        <f>IF(T37="","",VLOOKUP(T37,#REF!,9,FALSE))</f>
        <v>#REF!</v>
      </c>
      <c r="U38" s="2397" t="e">
        <f>IF(U37="","",VLOOKUP(U37,#REF!,9,FALSE))</f>
        <v>#REF!</v>
      </c>
      <c r="V38" s="2397" t="str">
        <f>IF(V37="","",VLOOKUP(V37,#REF!,9,FALSE))</f>
        <v/>
      </c>
      <c r="W38" s="2397" t="str">
        <f>IF(W37="","",VLOOKUP(W37,#REF!,9,FALSE))</f>
        <v/>
      </c>
      <c r="X38" s="2397" t="e">
        <f>IF(X37="","",VLOOKUP(X37,#REF!,9,FALSE))</f>
        <v>#REF!</v>
      </c>
      <c r="Y38" s="2403" t="str">
        <f>IF(Y37="","",VLOOKUP(Y37,#REF!,9,FALSE))</f>
        <v/>
      </c>
      <c r="Z38" s="2391" t="str">
        <f>IF(Z37="","",VLOOKUP(Z37,#REF!,9,FALSE))</f>
        <v/>
      </c>
      <c r="AA38" s="2397" t="e">
        <f>IF(AA37="","",VLOOKUP(AA37,#REF!,9,FALSE))</f>
        <v>#REF!</v>
      </c>
      <c r="AB38" s="2397" t="e">
        <f>IF(AB37="","",VLOOKUP(AB37,#REF!,9,FALSE))</f>
        <v>#REF!</v>
      </c>
      <c r="AC38" s="2397" t="str">
        <f>IF(AC37="","",VLOOKUP(AC37,#REF!,9,FALSE))</f>
        <v/>
      </c>
      <c r="AD38" s="2397" t="str">
        <f>IF(AD37="","",VLOOKUP(AD37,#REF!,9,FALSE))</f>
        <v/>
      </c>
      <c r="AE38" s="2397" t="e">
        <f>IF(AE37="","",VLOOKUP(AE37,#REF!,9,FALSE))</f>
        <v>#REF!</v>
      </c>
      <c r="AF38" s="2403" t="str">
        <f>IF(AF37="","",VLOOKUP(AF37,#REF!,9,FALSE))</f>
        <v/>
      </c>
      <c r="AG38" s="2391" t="str">
        <f>IF(AG37="","",VLOOKUP(AG37,#REF!,9,FALSE))</f>
        <v/>
      </c>
      <c r="AH38" s="2397" t="e">
        <f>IF(AH37="","",VLOOKUP(AH37,#REF!,9,FALSE))</f>
        <v>#REF!</v>
      </c>
      <c r="AI38" s="2397" t="e">
        <f>IF(AI37="","",VLOOKUP(AI37,#REF!,9,FALSE))</f>
        <v>#REF!</v>
      </c>
      <c r="AJ38" s="2397" t="str">
        <f>IF(AJ37="","",VLOOKUP(AJ37,#REF!,9,FALSE))</f>
        <v/>
      </c>
      <c r="AK38" s="2397" t="str">
        <f>IF(AK37="","",VLOOKUP(AK37,#REF!,9,FALSE))</f>
        <v/>
      </c>
      <c r="AL38" s="2397" t="e">
        <f>IF(AL37="","",VLOOKUP(AL37,#REF!,9,FALSE))</f>
        <v>#REF!</v>
      </c>
      <c r="AM38" s="2403" t="str">
        <f>IF(AM37="","",VLOOKUP(AM37,#REF!,9,FALSE))</f>
        <v/>
      </c>
      <c r="AN38" s="2391" t="str">
        <f>IF(AN37="","",VLOOKUP(AN37,#REF!,9,FALSE))</f>
        <v/>
      </c>
      <c r="AO38" s="2397" t="e">
        <f>IF(AO37="","",VLOOKUP(AO37,#REF!,9,FALSE))</f>
        <v>#REF!</v>
      </c>
      <c r="AP38" s="2397" t="e">
        <f>IF(AP37="","",VLOOKUP(AP37,#REF!,9,FALSE))</f>
        <v>#REF!</v>
      </c>
      <c r="AQ38" s="2397" t="str">
        <f>IF(AQ37="","",VLOOKUP(AQ37,#REF!,9,FALSE))</f>
        <v/>
      </c>
      <c r="AR38" s="2397" t="str">
        <f>IF(AR37="","",VLOOKUP(AR37,#REF!,9,FALSE))</f>
        <v/>
      </c>
      <c r="AS38" s="2397" t="e">
        <f>IF(AS37="","",VLOOKUP(AS37,#REF!,9,FALSE))</f>
        <v>#REF!</v>
      </c>
      <c r="AT38" s="2403" t="str">
        <f>IF(AT37="","",VLOOKUP(AT37,#REF!,9,FALSE))</f>
        <v/>
      </c>
      <c r="AU38" s="2391" t="str">
        <f>IF(AU37="","",VLOOKUP(AU37,#REF!,9,FALSE))</f>
        <v/>
      </c>
      <c r="AV38" s="2397" t="str">
        <f>IF(AV37="","",VLOOKUP(AV37,#REF!,9,FALSE))</f>
        <v/>
      </c>
      <c r="AW38" s="2397" t="str">
        <f>IF(AW37="","",VLOOKUP(AW37,#REF!,9,FALSE))</f>
        <v/>
      </c>
      <c r="AX38" s="2418" t="e">
        <f>IF($BB$3="４週",SUM(S38:AT38),IF($BB$3="暦月",SUM(S38:AW38),""))</f>
        <v>#REF!</v>
      </c>
      <c r="AY38" s="2429"/>
      <c r="AZ38" s="2439" t="e">
        <f>IF($BB$3="４週",AX38/4,IF($BB$3="暦月",'【記載例】認知症対応型通所介護'!AX38/('【記載例】認知症対応型通所介護'!$BB$8/7),""))</f>
        <v>#REF!</v>
      </c>
      <c r="BA38" s="2447"/>
      <c r="BB38" s="1971"/>
      <c r="BC38" s="1976"/>
      <c r="BD38" s="1976"/>
      <c r="BE38" s="1976"/>
      <c r="BF38" s="1987"/>
    </row>
    <row r="39" spans="2:58" ht="20.25" customHeight="1">
      <c r="B39" s="2317"/>
      <c r="C39" s="1757"/>
      <c r="D39" s="1825"/>
      <c r="E39" s="1768"/>
      <c r="F39" s="1801" t="str">
        <f>C37</f>
        <v>介護職員</v>
      </c>
      <c r="G39" s="2104"/>
      <c r="H39" s="2518"/>
      <c r="I39" s="2522"/>
      <c r="J39" s="2522"/>
      <c r="K39" s="2525"/>
      <c r="L39" s="2134"/>
      <c r="M39" s="2143"/>
      <c r="N39" s="2143"/>
      <c r="O39" s="2152"/>
      <c r="P39" s="2364" t="s">
        <v>965</v>
      </c>
      <c r="Q39" s="2373"/>
      <c r="R39" s="2381"/>
      <c r="S39" s="2392" t="str">
        <f>IF(S37="","",VLOOKUP(S37,#REF!,19,FALSE))</f>
        <v/>
      </c>
      <c r="T39" s="2398" t="e">
        <f>IF(T37="","",VLOOKUP(T37,#REF!,19,FALSE))</f>
        <v>#REF!</v>
      </c>
      <c r="U39" s="2398" t="e">
        <f>IF(U37="","",VLOOKUP(U37,#REF!,19,FALSE))</f>
        <v>#REF!</v>
      </c>
      <c r="V39" s="2398" t="str">
        <f>IF(V37="","",VLOOKUP(V37,#REF!,19,FALSE))</f>
        <v/>
      </c>
      <c r="W39" s="2398" t="str">
        <f>IF(W37="","",VLOOKUP(W37,#REF!,19,FALSE))</f>
        <v/>
      </c>
      <c r="X39" s="2398" t="e">
        <f>IF(X37="","",VLOOKUP(X37,#REF!,19,FALSE))</f>
        <v>#REF!</v>
      </c>
      <c r="Y39" s="2404" t="str">
        <f>IF(Y37="","",VLOOKUP(Y37,#REF!,19,FALSE))</f>
        <v/>
      </c>
      <c r="Z39" s="2392" t="str">
        <f>IF(Z37="","",VLOOKUP(Z37,#REF!,19,FALSE))</f>
        <v/>
      </c>
      <c r="AA39" s="2398" t="e">
        <f>IF(AA37="","",VLOOKUP(AA37,#REF!,19,FALSE))</f>
        <v>#REF!</v>
      </c>
      <c r="AB39" s="2398" t="e">
        <f>IF(AB37="","",VLOOKUP(AB37,#REF!,19,FALSE))</f>
        <v>#REF!</v>
      </c>
      <c r="AC39" s="2398" t="str">
        <f>IF(AC37="","",VLOOKUP(AC37,#REF!,19,FALSE))</f>
        <v/>
      </c>
      <c r="AD39" s="2398" t="str">
        <f>IF(AD37="","",VLOOKUP(AD37,#REF!,19,FALSE))</f>
        <v/>
      </c>
      <c r="AE39" s="2398" t="e">
        <f>IF(AE37="","",VLOOKUP(AE37,#REF!,19,FALSE))</f>
        <v>#REF!</v>
      </c>
      <c r="AF39" s="2404" t="str">
        <f>IF(AF37="","",VLOOKUP(AF37,#REF!,19,FALSE))</f>
        <v/>
      </c>
      <c r="AG39" s="2392" t="str">
        <f>IF(AG37="","",VLOOKUP(AG37,#REF!,19,FALSE))</f>
        <v/>
      </c>
      <c r="AH39" s="2398" t="e">
        <f>IF(AH37="","",VLOOKUP(AH37,#REF!,19,FALSE))</f>
        <v>#REF!</v>
      </c>
      <c r="AI39" s="2398" t="e">
        <f>IF(AI37="","",VLOOKUP(AI37,#REF!,19,FALSE))</f>
        <v>#REF!</v>
      </c>
      <c r="AJ39" s="2398" t="str">
        <f>IF(AJ37="","",VLOOKUP(AJ37,#REF!,19,FALSE))</f>
        <v/>
      </c>
      <c r="AK39" s="2398" t="str">
        <f>IF(AK37="","",VLOOKUP(AK37,#REF!,19,FALSE))</f>
        <v/>
      </c>
      <c r="AL39" s="2398" t="e">
        <f>IF(AL37="","",VLOOKUP(AL37,#REF!,19,FALSE))</f>
        <v>#REF!</v>
      </c>
      <c r="AM39" s="2404" t="str">
        <f>IF(AM37="","",VLOOKUP(AM37,#REF!,19,FALSE))</f>
        <v/>
      </c>
      <c r="AN39" s="2392" t="str">
        <f>IF(AN37="","",VLOOKUP(AN37,#REF!,19,FALSE))</f>
        <v/>
      </c>
      <c r="AO39" s="2398" t="e">
        <f>IF(AO37="","",VLOOKUP(AO37,#REF!,19,FALSE))</f>
        <v>#REF!</v>
      </c>
      <c r="AP39" s="2398" t="e">
        <f>IF(AP37="","",VLOOKUP(AP37,#REF!,19,FALSE))</f>
        <v>#REF!</v>
      </c>
      <c r="AQ39" s="2398" t="str">
        <f>IF(AQ37="","",VLOOKUP(AQ37,#REF!,19,FALSE))</f>
        <v/>
      </c>
      <c r="AR39" s="2398" t="str">
        <f>IF(AR37="","",VLOOKUP(AR37,#REF!,19,FALSE))</f>
        <v/>
      </c>
      <c r="AS39" s="2398" t="e">
        <f>IF(AS37="","",VLOOKUP(AS37,#REF!,19,FALSE))</f>
        <v>#REF!</v>
      </c>
      <c r="AT39" s="2404" t="str">
        <f>IF(AT37="","",VLOOKUP(AT37,#REF!,19,FALSE))</f>
        <v/>
      </c>
      <c r="AU39" s="2392" t="str">
        <f>IF(AU37="","",VLOOKUP(AU37,#REF!,19,FALSE))</f>
        <v/>
      </c>
      <c r="AV39" s="2398" t="str">
        <f>IF(AV37="","",VLOOKUP(AV37,#REF!,19,FALSE))</f>
        <v/>
      </c>
      <c r="AW39" s="2398" t="str">
        <f>IF(AW37="","",VLOOKUP(AW37,#REF!,19,FALSE))</f>
        <v/>
      </c>
      <c r="AX39" s="2419" t="e">
        <f>IF($BB$3="４週",SUM(S39:AT39),IF($BB$3="暦月",SUM(S39:AW39),""))</f>
        <v>#REF!</v>
      </c>
      <c r="AY39" s="2430"/>
      <c r="AZ39" s="2440" t="e">
        <f>IF($BB$3="４週",AX39/4,IF($BB$3="暦月",'【記載例】認知症対応型通所介護'!AX39/('【記載例】認知症対応型通所介護'!$BB$8/7),""))</f>
        <v>#REF!</v>
      </c>
      <c r="BA39" s="2448"/>
      <c r="BB39" s="1973"/>
      <c r="BC39" s="1978"/>
      <c r="BD39" s="1978"/>
      <c r="BE39" s="1978"/>
      <c r="BF39" s="1989"/>
    </row>
    <row r="40" spans="2:58" ht="20.25" customHeight="1">
      <c r="B40" s="2317">
        <f>B37+1</f>
        <v>7</v>
      </c>
      <c r="C40" s="1756" t="s">
        <v>962</v>
      </c>
      <c r="D40" s="1824"/>
      <c r="E40" s="1767"/>
      <c r="F40" s="2095"/>
      <c r="G40" s="2095" t="s">
        <v>192</v>
      </c>
      <c r="H40" s="2519" t="s">
        <v>806</v>
      </c>
      <c r="I40" s="2522"/>
      <c r="J40" s="2522"/>
      <c r="K40" s="2525"/>
      <c r="L40" s="2133" t="s">
        <v>981</v>
      </c>
      <c r="M40" s="2142"/>
      <c r="N40" s="2142"/>
      <c r="O40" s="2151"/>
      <c r="P40" s="2365" t="s">
        <v>964</v>
      </c>
      <c r="Q40" s="2374"/>
      <c r="R40" s="2382"/>
      <c r="S40" s="1886"/>
      <c r="T40" s="1898"/>
      <c r="U40" s="1898"/>
      <c r="V40" s="1898"/>
      <c r="W40" s="1898"/>
      <c r="X40" s="1898"/>
      <c r="Y40" s="1913" t="s">
        <v>835</v>
      </c>
      <c r="Z40" s="1886"/>
      <c r="AA40" s="1898"/>
      <c r="AB40" s="1898"/>
      <c r="AC40" s="1898"/>
      <c r="AD40" s="1898"/>
      <c r="AE40" s="1898"/>
      <c r="AF40" s="1913" t="s">
        <v>835</v>
      </c>
      <c r="AG40" s="1886"/>
      <c r="AH40" s="1898"/>
      <c r="AI40" s="1898"/>
      <c r="AJ40" s="1898"/>
      <c r="AK40" s="1898"/>
      <c r="AL40" s="1898"/>
      <c r="AM40" s="1913" t="s">
        <v>835</v>
      </c>
      <c r="AN40" s="1886"/>
      <c r="AO40" s="1898"/>
      <c r="AP40" s="1898"/>
      <c r="AQ40" s="1898"/>
      <c r="AR40" s="1898"/>
      <c r="AS40" s="1898"/>
      <c r="AT40" s="1913" t="s">
        <v>835</v>
      </c>
      <c r="AU40" s="1886"/>
      <c r="AV40" s="1898"/>
      <c r="AW40" s="1898"/>
      <c r="AX40" s="2420"/>
      <c r="AY40" s="2431"/>
      <c r="AZ40" s="2441"/>
      <c r="BA40" s="2449"/>
      <c r="BB40" s="1972" t="s">
        <v>607</v>
      </c>
      <c r="BC40" s="1977"/>
      <c r="BD40" s="1977"/>
      <c r="BE40" s="1977"/>
      <c r="BF40" s="1988"/>
    </row>
    <row r="41" spans="2:58" ht="20.25" customHeight="1">
      <c r="B41" s="2317"/>
      <c r="C41" s="1755"/>
      <c r="D41" s="1823"/>
      <c r="E41" s="1766"/>
      <c r="F41" s="1801"/>
      <c r="G41" s="2103"/>
      <c r="H41" s="2518"/>
      <c r="I41" s="2522"/>
      <c r="J41" s="2522"/>
      <c r="K41" s="2525"/>
      <c r="L41" s="2132"/>
      <c r="M41" s="2141"/>
      <c r="N41" s="2141"/>
      <c r="O41" s="2150"/>
      <c r="P41" s="2363" t="s">
        <v>546</v>
      </c>
      <c r="Q41" s="2372"/>
      <c r="R41" s="2380"/>
      <c r="S41" s="2391" t="str">
        <f>IF(S40="","",VLOOKUP(S40,#REF!,9,FALSE))</f>
        <v/>
      </c>
      <c r="T41" s="2397" t="str">
        <f>IF(T40="","",VLOOKUP(T40,#REF!,9,FALSE))</f>
        <v/>
      </c>
      <c r="U41" s="2397" t="str">
        <f>IF(U40="","",VLOOKUP(U40,#REF!,9,FALSE))</f>
        <v/>
      </c>
      <c r="V41" s="2397" t="str">
        <f>IF(V40="","",VLOOKUP(V40,#REF!,9,FALSE))</f>
        <v/>
      </c>
      <c r="W41" s="2397" t="str">
        <f>IF(W40="","",VLOOKUP(W40,#REF!,9,FALSE))</f>
        <v/>
      </c>
      <c r="X41" s="2397" t="str">
        <f>IF(X40="","",VLOOKUP(X40,#REF!,9,FALSE))</f>
        <v/>
      </c>
      <c r="Y41" s="2403" t="e">
        <f>IF(Y40="","",VLOOKUP(Y40,#REF!,9,FALSE))</f>
        <v>#REF!</v>
      </c>
      <c r="Z41" s="2391" t="str">
        <f>IF(Z40="","",VLOOKUP(Z40,#REF!,9,FALSE))</f>
        <v/>
      </c>
      <c r="AA41" s="2397" t="str">
        <f>IF(AA40="","",VLOOKUP(AA40,#REF!,9,FALSE))</f>
        <v/>
      </c>
      <c r="AB41" s="2397" t="str">
        <f>IF(AB40="","",VLOOKUP(AB40,#REF!,9,FALSE))</f>
        <v/>
      </c>
      <c r="AC41" s="2397" t="str">
        <f>IF(AC40="","",VLOOKUP(AC40,#REF!,9,FALSE))</f>
        <v/>
      </c>
      <c r="AD41" s="2397" t="str">
        <f>IF(AD40="","",VLOOKUP(AD40,#REF!,9,FALSE))</f>
        <v/>
      </c>
      <c r="AE41" s="2397" t="str">
        <f>IF(AE40="","",VLOOKUP(AE40,#REF!,9,FALSE))</f>
        <v/>
      </c>
      <c r="AF41" s="2403" t="e">
        <f>IF(AF40="","",VLOOKUP(AF40,#REF!,9,FALSE))</f>
        <v>#REF!</v>
      </c>
      <c r="AG41" s="2391" t="str">
        <f>IF(AG40="","",VLOOKUP(AG40,#REF!,9,FALSE))</f>
        <v/>
      </c>
      <c r="AH41" s="2397" t="str">
        <f>IF(AH40="","",VLOOKUP(AH40,#REF!,9,FALSE))</f>
        <v/>
      </c>
      <c r="AI41" s="2397" t="str">
        <f>IF(AI40="","",VLOOKUP(AI40,#REF!,9,FALSE))</f>
        <v/>
      </c>
      <c r="AJ41" s="2397" t="str">
        <f>IF(AJ40="","",VLOOKUP(AJ40,#REF!,9,FALSE))</f>
        <v/>
      </c>
      <c r="AK41" s="2397" t="str">
        <f>IF(AK40="","",VLOOKUP(AK40,#REF!,9,FALSE))</f>
        <v/>
      </c>
      <c r="AL41" s="2397" t="str">
        <f>IF(AL40="","",VLOOKUP(AL40,#REF!,9,FALSE))</f>
        <v/>
      </c>
      <c r="AM41" s="2403" t="e">
        <f>IF(AM40="","",VLOOKUP(AM40,#REF!,9,FALSE))</f>
        <v>#REF!</v>
      </c>
      <c r="AN41" s="2391" t="str">
        <f>IF(AN40="","",VLOOKUP(AN40,#REF!,9,FALSE))</f>
        <v/>
      </c>
      <c r="AO41" s="2397" t="str">
        <f>IF(AO40="","",VLOOKUP(AO40,#REF!,9,FALSE))</f>
        <v/>
      </c>
      <c r="AP41" s="2397" t="str">
        <f>IF(AP40="","",VLOOKUP(AP40,#REF!,9,FALSE))</f>
        <v/>
      </c>
      <c r="AQ41" s="2397" t="str">
        <f>IF(AQ40="","",VLOOKUP(AQ40,#REF!,9,FALSE))</f>
        <v/>
      </c>
      <c r="AR41" s="2397" t="str">
        <f>IF(AR40="","",VLOOKUP(AR40,#REF!,9,FALSE))</f>
        <v/>
      </c>
      <c r="AS41" s="2397" t="str">
        <f>IF(AS40="","",VLOOKUP(AS40,#REF!,9,FALSE))</f>
        <v/>
      </c>
      <c r="AT41" s="2403" t="e">
        <f>IF(AT40="","",VLOOKUP(AT40,#REF!,9,FALSE))</f>
        <v>#REF!</v>
      </c>
      <c r="AU41" s="2391" t="str">
        <f>IF(AU40="","",VLOOKUP(AU40,#REF!,9,FALSE))</f>
        <v/>
      </c>
      <c r="AV41" s="2397" t="str">
        <f>IF(AV40="","",VLOOKUP(AV40,#REF!,9,FALSE))</f>
        <v/>
      </c>
      <c r="AW41" s="2397" t="str">
        <f>IF(AW40="","",VLOOKUP(AW40,#REF!,9,FALSE))</f>
        <v/>
      </c>
      <c r="AX41" s="2418" t="e">
        <f>IF($BB$3="４週",SUM(S41:AT41),IF($BB$3="暦月",SUM(S41:AW41),""))</f>
        <v>#REF!</v>
      </c>
      <c r="AY41" s="2429"/>
      <c r="AZ41" s="2439" t="e">
        <f>IF($BB$3="４週",AX41/4,IF($BB$3="暦月",'【記載例】認知症対応型通所介護'!AX41/('【記載例】認知症対応型通所介護'!$BB$8/7),""))</f>
        <v>#REF!</v>
      </c>
      <c r="BA41" s="2447"/>
      <c r="BB41" s="1971"/>
      <c r="BC41" s="1976"/>
      <c r="BD41" s="1976"/>
      <c r="BE41" s="1976"/>
      <c r="BF41" s="1987"/>
    </row>
    <row r="42" spans="2:58" ht="20.25" customHeight="1">
      <c r="B42" s="2317"/>
      <c r="C42" s="1757"/>
      <c r="D42" s="1825"/>
      <c r="E42" s="1768"/>
      <c r="F42" s="1801" t="str">
        <f>C40</f>
        <v>介護職員</v>
      </c>
      <c r="G42" s="2104"/>
      <c r="H42" s="2518"/>
      <c r="I42" s="2522"/>
      <c r="J42" s="2522"/>
      <c r="K42" s="2525"/>
      <c r="L42" s="2134"/>
      <c r="M42" s="2143"/>
      <c r="N42" s="2143"/>
      <c r="O42" s="2152"/>
      <c r="P42" s="2364" t="s">
        <v>965</v>
      </c>
      <c r="Q42" s="2373"/>
      <c r="R42" s="2381"/>
      <c r="S42" s="2392" t="str">
        <f>IF(S40="","",VLOOKUP(S40,#REF!,19,FALSE))</f>
        <v/>
      </c>
      <c r="T42" s="2398" t="str">
        <f>IF(T40="","",VLOOKUP(T40,#REF!,19,FALSE))</f>
        <v/>
      </c>
      <c r="U42" s="2398" t="str">
        <f>IF(U40="","",VLOOKUP(U40,#REF!,19,FALSE))</f>
        <v/>
      </c>
      <c r="V42" s="2398" t="str">
        <f>IF(V40="","",VLOOKUP(V40,#REF!,19,FALSE))</f>
        <v/>
      </c>
      <c r="W42" s="2398" t="str">
        <f>IF(W40="","",VLOOKUP(W40,#REF!,19,FALSE))</f>
        <v/>
      </c>
      <c r="X42" s="2398" t="str">
        <f>IF(X40="","",VLOOKUP(X40,#REF!,19,FALSE))</f>
        <v/>
      </c>
      <c r="Y42" s="2404" t="e">
        <f>IF(Y40="","",VLOOKUP(Y40,#REF!,19,FALSE))</f>
        <v>#REF!</v>
      </c>
      <c r="Z42" s="2392" t="str">
        <f>IF(Z40="","",VLOOKUP(Z40,#REF!,19,FALSE))</f>
        <v/>
      </c>
      <c r="AA42" s="2398" t="str">
        <f>IF(AA40="","",VLOOKUP(AA40,#REF!,19,FALSE))</f>
        <v/>
      </c>
      <c r="AB42" s="2398" t="str">
        <f>IF(AB40="","",VLOOKUP(AB40,#REF!,19,FALSE))</f>
        <v/>
      </c>
      <c r="AC42" s="2398" t="str">
        <f>IF(AC40="","",VLOOKUP(AC40,#REF!,19,FALSE))</f>
        <v/>
      </c>
      <c r="AD42" s="2398" t="str">
        <f>IF(AD40="","",VLOOKUP(AD40,#REF!,19,FALSE))</f>
        <v/>
      </c>
      <c r="AE42" s="2398" t="str">
        <f>IF(AE40="","",VLOOKUP(AE40,#REF!,19,FALSE))</f>
        <v/>
      </c>
      <c r="AF42" s="2404" t="e">
        <f>IF(AF40="","",VLOOKUP(AF40,#REF!,19,FALSE))</f>
        <v>#REF!</v>
      </c>
      <c r="AG42" s="2392" t="str">
        <f>IF(AG40="","",VLOOKUP(AG40,#REF!,19,FALSE))</f>
        <v/>
      </c>
      <c r="AH42" s="2398" t="str">
        <f>IF(AH40="","",VLOOKUP(AH40,#REF!,19,FALSE))</f>
        <v/>
      </c>
      <c r="AI42" s="2398" t="str">
        <f>IF(AI40="","",VLOOKUP(AI40,#REF!,19,FALSE))</f>
        <v/>
      </c>
      <c r="AJ42" s="2398" t="str">
        <f>IF(AJ40="","",VLOOKUP(AJ40,#REF!,19,FALSE))</f>
        <v/>
      </c>
      <c r="AK42" s="2398" t="str">
        <f>IF(AK40="","",VLOOKUP(AK40,#REF!,19,FALSE))</f>
        <v/>
      </c>
      <c r="AL42" s="2398" t="str">
        <f>IF(AL40="","",VLOOKUP(AL40,#REF!,19,FALSE))</f>
        <v/>
      </c>
      <c r="AM42" s="2404" t="e">
        <f>IF(AM40="","",VLOOKUP(AM40,#REF!,19,FALSE))</f>
        <v>#REF!</v>
      </c>
      <c r="AN42" s="2392" t="str">
        <f>IF(AN40="","",VLOOKUP(AN40,#REF!,19,FALSE))</f>
        <v/>
      </c>
      <c r="AO42" s="2398" t="str">
        <f>IF(AO40="","",VLOOKUP(AO40,#REF!,19,FALSE))</f>
        <v/>
      </c>
      <c r="AP42" s="2398" t="str">
        <f>IF(AP40="","",VLOOKUP(AP40,#REF!,19,FALSE))</f>
        <v/>
      </c>
      <c r="AQ42" s="2398" t="str">
        <f>IF(AQ40="","",VLOOKUP(AQ40,#REF!,19,FALSE))</f>
        <v/>
      </c>
      <c r="AR42" s="2398" t="str">
        <f>IF(AR40="","",VLOOKUP(AR40,#REF!,19,FALSE))</f>
        <v/>
      </c>
      <c r="AS42" s="2398" t="str">
        <f>IF(AS40="","",VLOOKUP(AS40,#REF!,19,FALSE))</f>
        <v/>
      </c>
      <c r="AT42" s="2404" t="e">
        <f>IF(AT40="","",VLOOKUP(AT40,#REF!,19,FALSE))</f>
        <v>#REF!</v>
      </c>
      <c r="AU42" s="2392" t="str">
        <f>IF(AU40="","",VLOOKUP(AU40,#REF!,19,FALSE))</f>
        <v/>
      </c>
      <c r="AV42" s="2398" t="str">
        <f>IF(AV40="","",VLOOKUP(AV40,#REF!,19,FALSE))</f>
        <v/>
      </c>
      <c r="AW42" s="2398" t="str">
        <f>IF(AW40="","",VLOOKUP(AW40,#REF!,19,FALSE))</f>
        <v/>
      </c>
      <c r="AX42" s="2419" t="e">
        <f>IF($BB$3="４週",SUM(S42:AT42),IF($BB$3="暦月",SUM(S42:AW42),""))</f>
        <v>#REF!</v>
      </c>
      <c r="AY42" s="2430"/>
      <c r="AZ42" s="2440" t="e">
        <f>IF($BB$3="４週",AX42/4,IF($BB$3="暦月",'【記載例】認知症対応型通所介護'!AX42/('【記載例】認知症対応型通所介護'!$BB$8/7),""))</f>
        <v>#REF!</v>
      </c>
      <c r="BA42" s="2448"/>
      <c r="BB42" s="1973"/>
      <c r="BC42" s="1978"/>
      <c r="BD42" s="1978"/>
      <c r="BE42" s="1978"/>
      <c r="BF42" s="1989"/>
    </row>
    <row r="43" spans="2:58" ht="20.25" customHeight="1">
      <c r="B43" s="2317">
        <f>B40+1</f>
        <v>8</v>
      </c>
      <c r="C43" s="1756" t="s">
        <v>962</v>
      </c>
      <c r="D43" s="1824"/>
      <c r="E43" s="1767"/>
      <c r="F43" s="2095"/>
      <c r="G43" s="2095" t="s">
        <v>751</v>
      </c>
      <c r="H43" s="2519" t="s">
        <v>810</v>
      </c>
      <c r="I43" s="2522"/>
      <c r="J43" s="2522"/>
      <c r="K43" s="2525"/>
      <c r="L43" s="2133" t="s">
        <v>982</v>
      </c>
      <c r="M43" s="2142"/>
      <c r="N43" s="2142"/>
      <c r="O43" s="2151"/>
      <c r="P43" s="2365" t="s">
        <v>964</v>
      </c>
      <c r="Q43" s="2374"/>
      <c r="R43" s="2382"/>
      <c r="S43" s="1886" t="s">
        <v>835</v>
      </c>
      <c r="T43" s="1898"/>
      <c r="U43" s="1898" t="s">
        <v>835</v>
      </c>
      <c r="V43" s="1898" t="s">
        <v>835</v>
      </c>
      <c r="W43" s="1898" t="s">
        <v>835</v>
      </c>
      <c r="X43" s="1898"/>
      <c r="Y43" s="1913" t="s">
        <v>835</v>
      </c>
      <c r="Z43" s="1886" t="s">
        <v>835</v>
      </c>
      <c r="AA43" s="1898"/>
      <c r="AB43" s="1898" t="s">
        <v>835</v>
      </c>
      <c r="AC43" s="1898" t="s">
        <v>835</v>
      </c>
      <c r="AD43" s="1898" t="s">
        <v>835</v>
      </c>
      <c r="AE43" s="1898"/>
      <c r="AF43" s="1913" t="s">
        <v>835</v>
      </c>
      <c r="AG43" s="1886" t="s">
        <v>835</v>
      </c>
      <c r="AH43" s="1898"/>
      <c r="AI43" s="1898" t="s">
        <v>835</v>
      </c>
      <c r="AJ43" s="1898" t="s">
        <v>835</v>
      </c>
      <c r="AK43" s="1898" t="s">
        <v>835</v>
      </c>
      <c r="AL43" s="1898"/>
      <c r="AM43" s="1913" t="s">
        <v>835</v>
      </c>
      <c r="AN43" s="1886" t="s">
        <v>835</v>
      </c>
      <c r="AO43" s="1898"/>
      <c r="AP43" s="1898" t="s">
        <v>835</v>
      </c>
      <c r="AQ43" s="1898" t="s">
        <v>835</v>
      </c>
      <c r="AR43" s="1898" t="s">
        <v>835</v>
      </c>
      <c r="AS43" s="1898"/>
      <c r="AT43" s="1913" t="s">
        <v>835</v>
      </c>
      <c r="AU43" s="1886"/>
      <c r="AV43" s="1898"/>
      <c r="AW43" s="1898"/>
      <c r="AX43" s="2420"/>
      <c r="AY43" s="2431"/>
      <c r="AZ43" s="2441"/>
      <c r="BA43" s="2449"/>
      <c r="BB43" s="1972"/>
      <c r="BC43" s="1977"/>
      <c r="BD43" s="1977"/>
      <c r="BE43" s="1977"/>
      <c r="BF43" s="1988"/>
    </row>
    <row r="44" spans="2:58" ht="20.25" customHeight="1">
      <c r="B44" s="2317"/>
      <c r="C44" s="1755"/>
      <c r="D44" s="1823"/>
      <c r="E44" s="1766"/>
      <c r="F44" s="1801"/>
      <c r="G44" s="2103"/>
      <c r="H44" s="2518"/>
      <c r="I44" s="2522"/>
      <c r="J44" s="2522"/>
      <c r="K44" s="2525"/>
      <c r="L44" s="2132"/>
      <c r="M44" s="2141"/>
      <c r="N44" s="2141"/>
      <c r="O44" s="2150"/>
      <c r="P44" s="2363" t="s">
        <v>546</v>
      </c>
      <c r="Q44" s="2372"/>
      <c r="R44" s="2380"/>
      <c r="S44" s="2391" t="e">
        <f>IF(S43="","",VLOOKUP(S43,#REF!,9,FALSE))</f>
        <v>#REF!</v>
      </c>
      <c r="T44" s="2397" t="str">
        <f>IF(T43="","",VLOOKUP(T43,#REF!,9,FALSE))</f>
        <v/>
      </c>
      <c r="U44" s="2397" t="e">
        <f>IF(U43="","",VLOOKUP(U43,#REF!,9,FALSE))</f>
        <v>#REF!</v>
      </c>
      <c r="V44" s="2397" t="e">
        <f>IF(V43="","",VLOOKUP(V43,#REF!,9,FALSE))</f>
        <v>#REF!</v>
      </c>
      <c r="W44" s="2397" t="e">
        <f>IF(W43="","",VLOOKUP(W43,#REF!,9,FALSE))</f>
        <v>#REF!</v>
      </c>
      <c r="X44" s="2397" t="str">
        <f>IF(X43="","",VLOOKUP(X43,#REF!,9,FALSE))</f>
        <v/>
      </c>
      <c r="Y44" s="2403" t="e">
        <f>IF(Y43="","",VLOOKUP(Y43,#REF!,9,FALSE))</f>
        <v>#REF!</v>
      </c>
      <c r="Z44" s="2391" t="e">
        <f>IF(Z43="","",VLOOKUP(Z43,#REF!,9,FALSE))</f>
        <v>#REF!</v>
      </c>
      <c r="AA44" s="2397" t="str">
        <f>IF(AA43="","",VLOOKUP(AA43,#REF!,9,FALSE))</f>
        <v/>
      </c>
      <c r="AB44" s="2397" t="e">
        <f>IF(AB43="","",VLOOKUP(AB43,#REF!,9,FALSE))</f>
        <v>#REF!</v>
      </c>
      <c r="AC44" s="2397" t="e">
        <f>IF(AC43="","",VLOOKUP(AC43,#REF!,9,FALSE))</f>
        <v>#REF!</v>
      </c>
      <c r="AD44" s="2397" t="e">
        <f>IF(AD43="","",VLOOKUP(AD43,#REF!,9,FALSE))</f>
        <v>#REF!</v>
      </c>
      <c r="AE44" s="2397" t="str">
        <f>IF(AE43="","",VLOOKUP(AE43,#REF!,9,FALSE))</f>
        <v/>
      </c>
      <c r="AF44" s="2403" t="e">
        <f>IF(AF43="","",VLOOKUP(AF43,#REF!,9,FALSE))</f>
        <v>#REF!</v>
      </c>
      <c r="AG44" s="2391" t="e">
        <f>IF(AG43="","",VLOOKUP(AG43,#REF!,9,FALSE))</f>
        <v>#REF!</v>
      </c>
      <c r="AH44" s="2397" t="str">
        <f>IF(AH43="","",VLOOKUP(AH43,#REF!,9,FALSE))</f>
        <v/>
      </c>
      <c r="AI44" s="2397" t="e">
        <f>IF(AI43="","",VLOOKUP(AI43,#REF!,9,FALSE))</f>
        <v>#REF!</v>
      </c>
      <c r="AJ44" s="2397" t="e">
        <f>IF(AJ43="","",VLOOKUP(AJ43,#REF!,9,FALSE))</f>
        <v>#REF!</v>
      </c>
      <c r="AK44" s="2397" t="e">
        <f>IF(AK43="","",VLOOKUP(AK43,#REF!,9,FALSE))</f>
        <v>#REF!</v>
      </c>
      <c r="AL44" s="2397" t="str">
        <f>IF(AL43="","",VLOOKUP(AL43,#REF!,9,FALSE))</f>
        <v/>
      </c>
      <c r="AM44" s="2403" t="e">
        <f>IF(AM43="","",VLOOKUP(AM43,#REF!,9,FALSE))</f>
        <v>#REF!</v>
      </c>
      <c r="AN44" s="2391" t="e">
        <f>IF(AN43="","",VLOOKUP(AN43,#REF!,9,FALSE))</f>
        <v>#REF!</v>
      </c>
      <c r="AO44" s="2397" t="str">
        <f>IF(AO43="","",VLOOKUP(AO43,#REF!,9,FALSE))</f>
        <v/>
      </c>
      <c r="AP44" s="2397" t="e">
        <f>IF(AP43="","",VLOOKUP(AP43,#REF!,9,FALSE))</f>
        <v>#REF!</v>
      </c>
      <c r="AQ44" s="2397" t="e">
        <f>IF(AQ43="","",VLOOKUP(AQ43,#REF!,9,FALSE))</f>
        <v>#REF!</v>
      </c>
      <c r="AR44" s="2397" t="e">
        <f>IF(AR43="","",VLOOKUP(AR43,#REF!,9,FALSE))</f>
        <v>#REF!</v>
      </c>
      <c r="AS44" s="2397" t="str">
        <f>IF(AS43="","",VLOOKUP(AS43,#REF!,9,FALSE))</f>
        <v/>
      </c>
      <c r="AT44" s="2403" t="e">
        <f>IF(AT43="","",VLOOKUP(AT43,#REF!,9,FALSE))</f>
        <v>#REF!</v>
      </c>
      <c r="AU44" s="2391" t="str">
        <f>IF(AU43="","",VLOOKUP(AU43,#REF!,9,FALSE))</f>
        <v/>
      </c>
      <c r="AV44" s="2397" t="str">
        <f>IF(AV43="","",VLOOKUP(AV43,#REF!,9,FALSE))</f>
        <v/>
      </c>
      <c r="AW44" s="2397" t="str">
        <f>IF(AW43="","",VLOOKUP(AW43,#REF!,9,FALSE))</f>
        <v/>
      </c>
      <c r="AX44" s="2418" t="e">
        <f>IF($BB$3="４週",SUM(S44:AT44),IF($BB$3="暦月",SUM(S44:AW44),""))</f>
        <v>#REF!</v>
      </c>
      <c r="AY44" s="2429"/>
      <c r="AZ44" s="2439" t="e">
        <f>IF($BB$3="４週",AX44/4,IF($BB$3="暦月",'【記載例】認知症対応型通所介護'!AX44/('【記載例】認知症対応型通所介護'!$BB$8/7),""))</f>
        <v>#REF!</v>
      </c>
      <c r="BA44" s="2447"/>
      <c r="BB44" s="1971"/>
      <c r="BC44" s="1976"/>
      <c r="BD44" s="1976"/>
      <c r="BE44" s="1976"/>
      <c r="BF44" s="1987"/>
    </row>
    <row r="45" spans="2:58" ht="20.25" customHeight="1">
      <c r="B45" s="2317"/>
      <c r="C45" s="1757"/>
      <c r="D45" s="1825"/>
      <c r="E45" s="1768"/>
      <c r="F45" s="1801" t="str">
        <f>C43</f>
        <v>介護職員</v>
      </c>
      <c r="G45" s="2104"/>
      <c r="H45" s="2518"/>
      <c r="I45" s="2522"/>
      <c r="J45" s="2522"/>
      <c r="K45" s="2525"/>
      <c r="L45" s="2134"/>
      <c r="M45" s="2143"/>
      <c r="N45" s="2143"/>
      <c r="O45" s="2152"/>
      <c r="P45" s="2364" t="s">
        <v>965</v>
      </c>
      <c r="Q45" s="2373"/>
      <c r="R45" s="2381"/>
      <c r="S45" s="2392" t="e">
        <f>IF(S43="","",VLOOKUP(S43,#REF!,19,FALSE))</f>
        <v>#REF!</v>
      </c>
      <c r="T45" s="2398" t="str">
        <f>IF(T43="","",VLOOKUP(T43,#REF!,19,FALSE))</f>
        <v/>
      </c>
      <c r="U45" s="2398" t="e">
        <f>IF(U43="","",VLOOKUP(U43,#REF!,19,FALSE))</f>
        <v>#REF!</v>
      </c>
      <c r="V45" s="2398" t="e">
        <f>IF(V43="","",VLOOKUP(V43,#REF!,19,FALSE))</f>
        <v>#REF!</v>
      </c>
      <c r="W45" s="2398" t="e">
        <f>IF(W43="","",VLOOKUP(W43,#REF!,19,FALSE))</f>
        <v>#REF!</v>
      </c>
      <c r="X45" s="2398" t="str">
        <f>IF(X43="","",VLOOKUP(X43,#REF!,19,FALSE))</f>
        <v/>
      </c>
      <c r="Y45" s="2404" t="e">
        <f>IF(Y43="","",VLOOKUP(Y43,#REF!,19,FALSE))</f>
        <v>#REF!</v>
      </c>
      <c r="Z45" s="2392" t="e">
        <f>IF(Z43="","",VLOOKUP(Z43,#REF!,19,FALSE))</f>
        <v>#REF!</v>
      </c>
      <c r="AA45" s="2398" t="str">
        <f>IF(AA43="","",VLOOKUP(AA43,#REF!,19,FALSE))</f>
        <v/>
      </c>
      <c r="AB45" s="2398" t="e">
        <f>IF(AB43="","",VLOOKUP(AB43,#REF!,19,FALSE))</f>
        <v>#REF!</v>
      </c>
      <c r="AC45" s="2398" t="e">
        <f>IF(AC43="","",VLOOKUP(AC43,#REF!,19,FALSE))</f>
        <v>#REF!</v>
      </c>
      <c r="AD45" s="2398" t="e">
        <f>IF(AD43="","",VLOOKUP(AD43,#REF!,19,FALSE))</f>
        <v>#REF!</v>
      </c>
      <c r="AE45" s="2398" t="str">
        <f>IF(AE43="","",VLOOKUP(AE43,#REF!,19,FALSE))</f>
        <v/>
      </c>
      <c r="AF45" s="2404" t="e">
        <f>IF(AF43="","",VLOOKUP(AF43,#REF!,19,FALSE))</f>
        <v>#REF!</v>
      </c>
      <c r="AG45" s="2392" t="e">
        <f>IF(AG43="","",VLOOKUP(AG43,#REF!,19,FALSE))</f>
        <v>#REF!</v>
      </c>
      <c r="AH45" s="2398" t="str">
        <f>IF(AH43="","",VLOOKUP(AH43,#REF!,19,FALSE))</f>
        <v/>
      </c>
      <c r="AI45" s="2398" t="e">
        <f>IF(AI43="","",VLOOKUP(AI43,#REF!,19,FALSE))</f>
        <v>#REF!</v>
      </c>
      <c r="AJ45" s="2398" t="e">
        <f>IF(AJ43="","",VLOOKUP(AJ43,#REF!,19,FALSE))</f>
        <v>#REF!</v>
      </c>
      <c r="AK45" s="2398" t="e">
        <f>IF(AK43="","",VLOOKUP(AK43,#REF!,19,FALSE))</f>
        <v>#REF!</v>
      </c>
      <c r="AL45" s="2398" t="str">
        <f>IF(AL43="","",VLOOKUP(AL43,#REF!,19,FALSE))</f>
        <v/>
      </c>
      <c r="AM45" s="2404" t="e">
        <f>IF(AM43="","",VLOOKUP(AM43,#REF!,19,FALSE))</f>
        <v>#REF!</v>
      </c>
      <c r="AN45" s="2392" t="e">
        <f>IF(AN43="","",VLOOKUP(AN43,#REF!,19,FALSE))</f>
        <v>#REF!</v>
      </c>
      <c r="AO45" s="2398" t="str">
        <f>IF(AO43="","",VLOOKUP(AO43,#REF!,19,FALSE))</f>
        <v/>
      </c>
      <c r="AP45" s="2398" t="e">
        <f>IF(AP43="","",VLOOKUP(AP43,#REF!,19,FALSE))</f>
        <v>#REF!</v>
      </c>
      <c r="AQ45" s="2398" t="e">
        <f>IF(AQ43="","",VLOOKUP(AQ43,#REF!,19,FALSE))</f>
        <v>#REF!</v>
      </c>
      <c r="AR45" s="2398" t="e">
        <f>IF(AR43="","",VLOOKUP(AR43,#REF!,19,FALSE))</f>
        <v>#REF!</v>
      </c>
      <c r="AS45" s="2398" t="str">
        <f>IF(AS43="","",VLOOKUP(AS43,#REF!,19,FALSE))</f>
        <v/>
      </c>
      <c r="AT45" s="2404" t="e">
        <f>IF(AT43="","",VLOOKUP(AT43,#REF!,19,FALSE))</f>
        <v>#REF!</v>
      </c>
      <c r="AU45" s="2392" t="str">
        <f>IF(AU43="","",VLOOKUP(AU43,#REF!,19,FALSE))</f>
        <v/>
      </c>
      <c r="AV45" s="2398" t="str">
        <f>IF(AV43="","",VLOOKUP(AV43,#REF!,19,FALSE))</f>
        <v/>
      </c>
      <c r="AW45" s="2398" t="str">
        <f>IF(AW43="","",VLOOKUP(AW43,#REF!,19,FALSE))</f>
        <v/>
      </c>
      <c r="AX45" s="2419" t="e">
        <f>IF($BB$3="４週",SUM(S45:AT45),IF($BB$3="暦月",SUM(S45:AW45),""))</f>
        <v>#REF!</v>
      </c>
      <c r="AY45" s="2430"/>
      <c r="AZ45" s="2440" t="e">
        <f>IF($BB$3="４週",AX45/4,IF($BB$3="暦月",'【記載例】認知症対応型通所介護'!AX45/('【記載例】認知症対応型通所介護'!$BB$8/7),""))</f>
        <v>#REF!</v>
      </c>
      <c r="BA45" s="2448"/>
      <c r="BB45" s="1973"/>
      <c r="BC45" s="1978"/>
      <c r="BD45" s="1978"/>
      <c r="BE45" s="1978"/>
      <c r="BF45" s="1989"/>
    </row>
    <row r="46" spans="2:58" ht="20.25" customHeight="1">
      <c r="B46" s="2317">
        <f>B43+1</f>
        <v>9</v>
      </c>
      <c r="C46" s="1756" t="s">
        <v>962</v>
      </c>
      <c r="D46" s="1824"/>
      <c r="E46" s="1767"/>
      <c r="F46" s="2095"/>
      <c r="G46" s="2095" t="s">
        <v>751</v>
      </c>
      <c r="H46" s="2519" t="s">
        <v>806</v>
      </c>
      <c r="I46" s="2522"/>
      <c r="J46" s="2522"/>
      <c r="K46" s="2525"/>
      <c r="L46" s="2133" t="s">
        <v>815</v>
      </c>
      <c r="M46" s="2142"/>
      <c r="N46" s="2142"/>
      <c r="O46" s="2151"/>
      <c r="P46" s="2365" t="s">
        <v>964</v>
      </c>
      <c r="Q46" s="2374"/>
      <c r="R46" s="2382"/>
      <c r="S46" s="1886" t="s">
        <v>835</v>
      </c>
      <c r="T46" s="1898" t="s">
        <v>835</v>
      </c>
      <c r="U46" s="1898"/>
      <c r="V46" s="1898" t="s">
        <v>835</v>
      </c>
      <c r="W46" s="1898" t="s">
        <v>835</v>
      </c>
      <c r="X46" s="1898" t="s">
        <v>835</v>
      </c>
      <c r="Y46" s="1913"/>
      <c r="Z46" s="1886" t="s">
        <v>835</v>
      </c>
      <c r="AA46" s="1898" t="s">
        <v>835</v>
      </c>
      <c r="AB46" s="1898"/>
      <c r="AC46" s="1898" t="s">
        <v>835</v>
      </c>
      <c r="AD46" s="1898" t="s">
        <v>835</v>
      </c>
      <c r="AE46" s="1898" t="s">
        <v>835</v>
      </c>
      <c r="AF46" s="1913"/>
      <c r="AG46" s="1886" t="s">
        <v>835</v>
      </c>
      <c r="AH46" s="1898" t="s">
        <v>835</v>
      </c>
      <c r="AI46" s="1898"/>
      <c r="AJ46" s="1898" t="s">
        <v>835</v>
      </c>
      <c r="AK46" s="1898" t="s">
        <v>835</v>
      </c>
      <c r="AL46" s="1898" t="s">
        <v>835</v>
      </c>
      <c r="AM46" s="1913"/>
      <c r="AN46" s="1886" t="s">
        <v>835</v>
      </c>
      <c r="AO46" s="1898" t="s">
        <v>835</v>
      </c>
      <c r="AP46" s="1898"/>
      <c r="AQ46" s="1898" t="s">
        <v>835</v>
      </c>
      <c r="AR46" s="1898" t="s">
        <v>835</v>
      </c>
      <c r="AS46" s="1898" t="s">
        <v>835</v>
      </c>
      <c r="AT46" s="1913"/>
      <c r="AU46" s="1886"/>
      <c r="AV46" s="1898"/>
      <c r="AW46" s="1898"/>
      <c r="AX46" s="2420"/>
      <c r="AY46" s="2431"/>
      <c r="AZ46" s="2441"/>
      <c r="BA46" s="2449"/>
      <c r="BB46" s="1972"/>
      <c r="BC46" s="1977"/>
      <c r="BD46" s="1977"/>
      <c r="BE46" s="1977"/>
      <c r="BF46" s="1988"/>
    </row>
    <row r="47" spans="2:58" ht="20.25" customHeight="1">
      <c r="B47" s="2317"/>
      <c r="C47" s="1755"/>
      <c r="D47" s="1823"/>
      <c r="E47" s="1766"/>
      <c r="F47" s="1801"/>
      <c r="G47" s="2103"/>
      <c r="H47" s="2518"/>
      <c r="I47" s="2522"/>
      <c r="J47" s="2522"/>
      <c r="K47" s="2525"/>
      <c r="L47" s="2132"/>
      <c r="M47" s="2141"/>
      <c r="N47" s="2141"/>
      <c r="O47" s="2150"/>
      <c r="P47" s="2363" t="s">
        <v>546</v>
      </c>
      <c r="Q47" s="2372"/>
      <c r="R47" s="2380"/>
      <c r="S47" s="2391" t="e">
        <f>IF(S46="","",VLOOKUP(S46,#REF!,9,FALSE))</f>
        <v>#REF!</v>
      </c>
      <c r="T47" s="2397" t="e">
        <f>IF(T46="","",VLOOKUP(T46,#REF!,9,FALSE))</f>
        <v>#REF!</v>
      </c>
      <c r="U47" s="2397" t="str">
        <f>IF(U46="","",VLOOKUP(U46,#REF!,9,FALSE))</f>
        <v/>
      </c>
      <c r="V47" s="2397" t="e">
        <f>IF(V46="","",VLOOKUP(V46,#REF!,9,FALSE))</f>
        <v>#REF!</v>
      </c>
      <c r="W47" s="2397" t="e">
        <f>IF(W46="","",VLOOKUP(W46,#REF!,9,FALSE))</f>
        <v>#REF!</v>
      </c>
      <c r="X47" s="2397" t="e">
        <f>IF(X46="","",VLOOKUP(X46,#REF!,9,FALSE))</f>
        <v>#REF!</v>
      </c>
      <c r="Y47" s="2403" t="str">
        <f>IF(Y46="","",VLOOKUP(Y46,#REF!,9,FALSE))</f>
        <v/>
      </c>
      <c r="Z47" s="2391" t="e">
        <f>IF(Z46="","",VLOOKUP(Z46,#REF!,9,FALSE))</f>
        <v>#REF!</v>
      </c>
      <c r="AA47" s="2397" t="e">
        <f>IF(AA46="","",VLOOKUP(AA46,#REF!,9,FALSE))</f>
        <v>#REF!</v>
      </c>
      <c r="AB47" s="2397" t="str">
        <f>IF(AB46="","",VLOOKUP(AB46,#REF!,9,FALSE))</f>
        <v/>
      </c>
      <c r="AC47" s="2397" t="e">
        <f>IF(AC46="","",VLOOKUP(AC46,#REF!,9,FALSE))</f>
        <v>#REF!</v>
      </c>
      <c r="AD47" s="2397" t="e">
        <f>IF(AD46="","",VLOOKUP(AD46,#REF!,9,FALSE))</f>
        <v>#REF!</v>
      </c>
      <c r="AE47" s="2397" t="e">
        <f>IF(AE46="","",VLOOKUP(AE46,#REF!,9,FALSE))</f>
        <v>#REF!</v>
      </c>
      <c r="AF47" s="2403" t="str">
        <f>IF(AF46="","",VLOOKUP(AF46,#REF!,9,FALSE))</f>
        <v/>
      </c>
      <c r="AG47" s="2391" t="e">
        <f>IF(AG46="","",VLOOKUP(AG46,#REF!,9,FALSE))</f>
        <v>#REF!</v>
      </c>
      <c r="AH47" s="2397" t="e">
        <f>IF(AH46="","",VLOOKUP(AH46,#REF!,9,FALSE))</f>
        <v>#REF!</v>
      </c>
      <c r="AI47" s="2397" t="str">
        <f>IF(AI46="","",VLOOKUP(AI46,#REF!,9,FALSE))</f>
        <v/>
      </c>
      <c r="AJ47" s="2397" t="e">
        <f>IF(AJ46="","",VLOOKUP(AJ46,#REF!,9,FALSE))</f>
        <v>#REF!</v>
      </c>
      <c r="AK47" s="2397" t="e">
        <f>IF(AK46="","",VLOOKUP(AK46,#REF!,9,FALSE))</f>
        <v>#REF!</v>
      </c>
      <c r="AL47" s="2397" t="e">
        <f>IF(AL46="","",VLOOKUP(AL46,#REF!,9,FALSE))</f>
        <v>#REF!</v>
      </c>
      <c r="AM47" s="2403" t="str">
        <f>IF(AM46="","",VLOOKUP(AM46,#REF!,9,FALSE))</f>
        <v/>
      </c>
      <c r="AN47" s="2391" t="e">
        <f>IF(AN46="","",VLOOKUP(AN46,#REF!,9,FALSE))</f>
        <v>#REF!</v>
      </c>
      <c r="AO47" s="2397" t="e">
        <f>IF(AO46="","",VLOOKUP(AO46,#REF!,9,FALSE))</f>
        <v>#REF!</v>
      </c>
      <c r="AP47" s="2397" t="str">
        <f>IF(AP46="","",VLOOKUP(AP46,#REF!,9,FALSE))</f>
        <v/>
      </c>
      <c r="AQ47" s="2397" t="e">
        <f>IF(AQ46="","",VLOOKUP(AQ46,#REF!,9,FALSE))</f>
        <v>#REF!</v>
      </c>
      <c r="AR47" s="2397" t="e">
        <f>IF(AR46="","",VLOOKUP(AR46,#REF!,9,FALSE))</f>
        <v>#REF!</v>
      </c>
      <c r="AS47" s="2397" t="e">
        <f>IF(AS46="","",VLOOKUP(AS46,#REF!,9,FALSE))</f>
        <v>#REF!</v>
      </c>
      <c r="AT47" s="2403" t="str">
        <f>IF(AT46="","",VLOOKUP(AT46,#REF!,9,FALSE))</f>
        <v/>
      </c>
      <c r="AU47" s="2391" t="str">
        <f>IF(AU46="","",VLOOKUP(AU46,#REF!,9,FALSE))</f>
        <v/>
      </c>
      <c r="AV47" s="2397" t="str">
        <f>IF(AV46="","",VLOOKUP(AV46,#REF!,9,FALSE))</f>
        <v/>
      </c>
      <c r="AW47" s="2397" t="str">
        <f>IF(AW46="","",VLOOKUP(AW46,#REF!,9,FALSE))</f>
        <v/>
      </c>
      <c r="AX47" s="2418" t="e">
        <f>IF($BB$3="４週",SUM(S47:AT47),IF($BB$3="暦月",SUM(S47:AW47),""))</f>
        <v>#REF!</v>
      </c>
      <c r="AY47" s="2429"/>
      <c r="AZ47" s="2439" t="e">
        <f>IF($BB$3="４週",AX47/4,IF($BB$3="暦月",'【記載例】認知症対応型通所介護'!AX47/('【記載例】認知症対応型通所介護'!$BB$8/7),""))</f>
        <v>#REF!</v>
      </c>
      <c r="BA47" s="2447"/>
      <c r="BB47" s="1971"/>
      <c r="BC47" s="1976"/>
      <c r="BD47" s="1976"/>
      <c r="BE47" s="1976"/>
      <c r="BF47" s="1987"/>
    </row>
    <row r="48" spans="2:58" ht="20.25" customHeight="1">
      <c r="B48" s="2317"/>
      <c r="C48" s="1757"/>
      <c r="D48" s="1825"/>
      <c r="E48" s="1768"/>
      <c r="F48" s="1801" t="str">
        <f>C46</f>
        <v>介護職員</v>
      </c>
      <c r="G48" s="2104"/>
      <c r="H48" s="2518"/>
      <c r="I48" s="2522"/>
      <c r="J48" s="2522"/>
      <c r="K48" s="2525"/>
      <c r="L48" s="2134"/>
      <c r="M48" s="2143"/>
      <c r="N48" s="2143"/>
      <c r="O48" s="2152"/>
      <c r="P48" s="2364" t="s">
        <v>965</v>
      </c>
      <c r="Q48" s="2373"/>
      <c r="R48" s="2381"/>
      <c r="S48" s="2392" t="e">
        <f>IF(S46="","",VLOOKUP(S46,#REF!,19,FALSE))</f>
        <v>#REF!</v>
      </c>
      <c r="T48" s="2398" t="e">
        <f>IF(T46="","",VLOOKUP(T46,#REF!,19,FALSE))</f>
        <v>#REF!</v>
      </c>
      <c r="U48" s="2398" t="str">
        <f>IF(U46="","",VLOOKUP(U46,#REF!,19,FALSE))</f>
        <v/>
      </c>
      <c r="V48" s="2398" t="e">
        <f>IF(V46="","",VLOOKUP(V46,#REF!,19,FALSE))</f>
        <v>#REF!</v>
      </c>
      <c r="W48" s="2398" t="e">
        <f>IF(W46="","",VLOOKUP(W46,#REF!,19,FALSE))</f>
        <v>#REF!</v>
      </c>
      <c r="X48" s="2398" t="e">
        <f>IF(X46="","",VLOOKUP(X46,#REF!,19,FALSE))</f>
        <v>#REF!</v>
      </c>
      <c r="Y48" s="2404" t="str">
        <f>IF(Y46="","",VLOOKUP(Y46,#REF!,19,FALSE))</f>
        <v/>
      </c>
      <c r="Z48" s="2392" t="e">
        <f>IF(Z46="","",VLOOKUP(Z46,#REF!,19,FALSE))</f>
        <v>#REF!</v>
      </c>
      <c r="AA48" s="2398" t="e">
        <f>IF(AA46="","",VLOOKUP(AA46,#REF!,19,FALSE))</f>
        <v>#REF!</v>
      </c>
      <c r="AB48" s="2398" t="str">
        <f>IF(AB46="","",VLOOKUP(AB46,#REF!,19,FALSE))</f>
        <v/>
      </c>
      <c r="AC48" s="2398" t="e">
        <f>IF(AC46="","",VLOOKUP(AC46,#REF!,19,FALSE))</f>
        <v>#REF!</v>
      </c>
      <c r="AD48" s="2398" t="e">
        <f>IF(AD46="","",VLOOKUP(AD46,#REF!,19,FALSE))</f>
        <v>#REF!</v>
      </c>
      <c r="AE48" s="2398" t="e">
        <f>IF(AE46="","",VLOOKUP(AE46,#REF!,19,FALSE))</f>
        <v>#REF!</v>
      </c>
      <c r="AF48" s="2404" t="str">
        <f>IF(AF46="","",VLOOKUP(AF46,#REF!,19,FALSE))</f>
        <v/>
      </c>
      <c r="AG48" s="2392" t="e">
        <f>IF(AG46="","",VLOOKUP(AG46,#REF!,19,FALSE))</f>
        <v>#REF!</v>
      </c>
      <c r="AH48" s="2398" t="e">
        <f>IF(AH46="","",VLOOKUP(AH46,#REF!,19,FALSE))</f>
        <v>#REF!</v>
      </c>
      <c r="AI48" s="2398" t="str">
        <f>IF(AI46="","",VLOOKUP(AI46,#REF!,19,FALSE))</f>
        <v/>
      </c>
      <c r="AJ48" s="2398" t="e">
        <f>IF(AJ46="","",VLOOKUP(AJ46,#REF!,19,FALSE))</f>
        <v>#REF!</v>
      </c>
      <c r="AK48" s="2398" t="e">
        <f>IF(AK46="","",VLOOKUP(AK46,#REF!,19,FALSE))</f>
        <v>#REF!</v>
      </c>
      <c r="AL48" s="2398" t="e">
        <f>IF(AL46="","",VLOOKUP(AL46,#REF!,19,FALSE))</f>
        <v>#REF!</v>
      </c>
      <c r="AM48" s="2404" t="str">
        <f>IF(AM46="","",VLOOKUP(AM46,#REF!,19,FALSE))</f>
        <v/>
      </c>
      <c r="AN48" s="2392" t="e">
        <f>IF(AN46="","",VLOOKUP(AN46,#REF!,19,FALSE))</f>
        <v>#REF!</v>
      </c>
      <c r="AO48" s="2398" t="e">
        <f>IF(AO46="","",VLOOKUP(AO46,#REF!,19,FALSE))</f>
        <v>#REF!</v>
      </c>
      <c r="AP48" s="2398" t="str">
        <f>IF(AP46="","",VLOOKUP(AP46,#REF!,19,FALSE))</f>
        <v/>
      </c>
      <c r="AQ48" s="2398" t="e">
        <f>IF(AQ46="","",VLOOKUP(AQ46,#REF!,19,FALSE))</f>
        <v>#REF!</v>
      </c>
      <c r="AR48" s="2398" t="e">
        <f>IF(AR46="","",VLOOKUP(AR46,#REF!,19,FALSE))</f>
        <v>#REF!</v>
      </c>
      <c r="AS48" s="2398" t="e">
        <f>IF(AS46="","",VLOOKUP(AS46,#REF!,19,FALSE))</f>
        <v>#REF!</v>
      </c>
      <c r="AT48" s="2404" t="str">
        <f>IF(AT46="","",VLOOKUP(AT46,#REF!,19,FALSE))</f>
        <v/>
      </c>
      <c r="AU48" s="2392" t="str">
        <f>IF(AU46="","",VLOOKUP(AU46,#REF!,19,FALSE))</f>
        <v/>
      </c>
      <c r="AV48" s="2398" t="str">
        <f>IF(AV46="","",VLOOKUP(AV46,#REF!,19,FALSE))</f>
        <v/>
      </c>
      <c r="AW48" s="2398" t="str">
        <f>IF(AW46="","",VLOOKUP(AW46,#REF!,19,FALSE))</f>
        <v/>
      </c>
      <c r="AX48" s="2419" t="e">
        <f>IF($BB$3="４週",SUM(S48:AT48),IF($BB$3="暦月",SUM(S48:AW48),""))</f>
        <v>#REF!</v>
      </c>
      <c r="AY48" s="2430"/>
      <c r="AZ48" s="2440" t="e">
        <f>IF($BB$3="４週",AX48/4,IF($BB$3="暦月",'【記載例】認知症対応型通所介護'!AX48/('【記載例】認知症対応型通所介護'!$BB$8/7),""))</f>
        <v>#REF!</v>
      </c>
      <c r="BA48" s="2448"/>
      <c r="BB48" s="1973"/>
      <c r="BC48" s="1978"/>
      <c r="BD48" s="1978"/>
      <c r="BE48" s="1978"/>
      <c r="BF48" s="1989"/>
    </row>
    <row r="49" spans="2:58" ht="20.25" customHeight="1">
      <c r="B49" s="2317">
        <f>B46+1</f>
        <v>10</v>
      </c>
      <c r="C49" s="1756" t="s">
        <v>963</v>
      </c>
      <c r="D49" s="1824"/>
      <c r="E49" s="1767"/>
      <c r="F49" s="2095"/>
      <c r="G49" s="2095" t="s">
        <v>192</v>
      </c>
      <c r="H49" s="2519" t="s">
        <v>581</v>
      </c>
      <c r="I49" s="2522"/>
      <c r="J49" s="2522"/>
      <c r="K49" s="2525"/>
      <c r="L49" s="2133" t="s">
        <v>557</v>
      </c>
      <c r="M49" s="2142"/>
      <c r="N49" s="2142"/>
      <c r="O49" s="2151"/>
      <c r="P49" s="2365" t="s">
        <v>964</v>
      </c>
      <c r="Q49" s="2374"/>
      <c r="R49" s="2382"/>
      <c r="S49" s="1886" t="s">
        <v>495</v>
      </c>
      <c r="T49" s="1898"/>
      <c r="U49" s="1898" t="s">
        <v>495</v>
      </c>
      <c r="V49" s="1898" t="s">
        <v>495</v>
      </c>
      <c r="W49" s="1898"/>
      <c r="X49" s="1898" t="s">
        <v>495</v>
      </c>
      <c r="Y49" s="1913"/>
      <c r="Z49" s="1886" t="s">
        <v>495</v>
      </c>
      <c r="AA49" s="1898"/>
      <c r="AB49" s="1898" t="s">
        <v>495</v>
      </c>
      <c r="AC49" s="1898" t="s">
        <v>495</v>
      </c>
      <c r="AD49" s="1898"/>
      <c r="AE49" s="1898" t="s">
        <v>495</v>
      </c>
      <c r="AF49" s="1913"/>
      <c r="AG49" s="1886" t="s">
        <v>495</v>
      </c>
      <c r="AH49" s="1898"/>
      <c r="AI49" s="1898" t="s">
        <v>495</v>
      </c>
      <c r="AJ49" s="1898" t="s">
        <v>495</v>
      </c>
      <c r="AK49" s="1898"/>
      <c r="AL49" s="1898" t="s">
        <v>495</v>
      </c>
      <c r="AM49" s="1913"/>
      <c r="AN49" s="1886" t="s">
        <v>495</v>
      </c>
      <c r="AO49" s="1898"/>
      <c r="AP49" s="1898" t="s">
        <v>495</v>
      </c>
      <c r="AQ49" s="1898" t="s">
        <v>495</v>
      </c>
      <c r="AR49" s="1898"/>
      <c r="AS49" s="1898" t="s">
        <v>495</v>
      </c>
      <c r="AT49" s="1913"/>
      <c r="AU49" s="1886"/>
      <c r="AV49" s="1898"/>
      <c r="AW49" s="1898"/>
      <c r="AX49" s="2420"/>
      <c r="AY49" s="2431"/>
      <c r="AZ49" s="2441"/>
      <c r="BA49" s="2449"/>
      <c r="BB49" s="1972" t="s">
        <v>975</v>
      </c>
      <c r="BC49" s="1977"/>
      <c r="BD49" s="1977"/>
      <c r="BE49" s="1977"/>
      <c r="BF49" s="1988"/>
    </row>
    <row r="50" spans="2:58" ht="20.25" customHeight="1">
      <c r="B50" s="2317"/>
      <c r="C50" s="1755"/>
      <c r="D50" s="1823"/>
      <c r="E50" s="1766"/>
      <c r="F50" s="1801"/>
      <c r="G50" s="2103"/>
      <c r="H50" s="2518"/>
      <c r="I50" s="2522"/>
      <c r="J50" s="2522"/>
      <c r="K50" s="2525"/>
      <c r="L50" s="2132"/>
      <c r="M50" s="2141"/>
      <c r="N50" s="2141"/>
      <c r="O50" s="2150"/>
      <c r="P50" s="2363" t="s">
        <v>546</v>
      </c>
      <c r="Q50" s="2372"/>
      <c r="R50" s="2380"/>
      <c r="S50" s="2391" t="e">
        <f>IF(S49="","",VLOOKUP(S49,#REF!,9,FALSE))</f>
        <v>#REF!</v>
      </c>
      <c r="T50" s="2397" t="str">
        <f>IF(T49="","",VLOOKUP(T49,#REF!,9,FALSE))</f>
        <v/>
      </c>
      <c r="U50" s="2397" t="e">
        <f>IF(U49="","",VLOOKUP(U49,#REF!,9,FALSE))</f>
        <v>#REF!</v>
      </c>
      <c r="V50" s="2397" t="e">
        <f>IF(V49="","",VLOOKUP(V49,#REF!,9,FALSE))</f>
        <v>#REF!</v>
      </c>
      <c r="W50" s="2397" t="str">
        <f>IF(W49="","",VLOOKUP(W49,#REF!,9,FALSE))</f>
        <v/>
      </c>
      <c r="X50" s="2397" t="e">
        <f>IF(X49="","",VLOOKUP(X49,#REF!,9,FALSE))</f>
        <v>#REF!</v>
      </c>
      <c r="Y50" s="2403" t="str">
        <f>IF(Y49="","",VLOOKUP(Y49,#REF!,9,FALSE))</f>
        <v/>
      </c>
      <c r="Z50" s="2391" t="e">
        <f>IF(Z49="","",VLOOKUP(Z49,#REF!,9,FALSE))</f>
        <v>#REF!</v>
      </c>
      <c r="AA50" s="2397" t="str">
        <f>IF(AA49="","",VLOOKUP(AA49,#REF!,9,FALSE))</f>
        <v/>
      </c>
      <c r="AB50" s="2397" t="e">
        <f>IF(AB49="","",VLOOKUP(AB49,#REF!,9,FALSE))</f>
        <v>#REF!</v>
      </c>
      <c r="AC50" s="2397" t="e">
        <f>IF(AC49="","",VLOOKUP(AC49,#REF!,9,FALSE))</f>
        <v>#REF!</v>
      </c>
      <c r="AD50" s="2397" t="str">
        <f>IF(AD49="","",VLOOKUP(AD49,#REF!,9,FALSE))</f>
        <v/>
      </c>
      <c r="AE50" s="2397" t="e">
        <f>IF(AE49="","",VLOOKUP(AE49,#REF!,9,FALSE))</f>
        <v>#REF!</v>
      </c>
      <c r="AF50" s="2403" t="str">
        <f>IF(AF49="","",VLOOKUP(AF49,#REF!,9,FALSE))</f>
        <v/>
      </c>
      <c r="AG50" s="2391" t="e">
        <f>IF(AG49="","",VLOOKUP(AG49,#REF!,9,FALSE))</f>
        <v>#REF!</v>
      </c>
      <c r="AH50" s="2397" t="str">
        <f>IF(AH49="","",VLOOKUP(AH49,#REF!,9,FALSE))</f>
        <v/>
      </c>
      <c r="AI50" s="2397" t="e">
        <f>IF(AI49="","",VLOOKUP(AI49,#REF!,9,FALSE))</f>
        <v>#REF!</v>
      </c>
      <c r="AJ50" s="2397" t="e">
        <f>IF(AJ49="","",VLOOKUP(AJ49,#REF!,9,FALSE))</f>
        <v>#REF!</v>
      </c>
      <c r="AK50" s="2397" t="str">
        <f>IF(AK49="","",VLOOKUP(AK49,#REF!,9,FALSE))</f>
        <v/>
      </c>
      <c r="AL50" s="2397" t="e">
        <f>IF(AL49="","",VLOOKUP(AL49,#REF!,9,FALSE))</f>
        <v>#REF!</v>
      </c>
      <c r="AM50" s="2403" t="str">
        <f>IF(AM49="","",VLOOKUP(AM49,#REF!,9,FALSE))</f>
        <v/>
      </c>
      <c r="AN50" s="2391" t="e">
        <f>IF(AN49="","",VLOOKUP(AN49,#REF!,9,FALSE))</f>
        <v>#REF!</v>
      </c>
      <c r="AO50" s="2397" t="str">
        <f>IF(AO49="","",VLOOKUP(AO49,#REF!,9,FALSE))</f>
        <v/>
      </c>
      <c r="AP50" s="2397" t="e">
        <f>IF(AP49="","",VLOOKUP(AP49,#REF!,9,FALSE))</f>
        <v>#REF!</v>
      </c>
      <c r="AQ50" s="2397" t="e">
        <f>IF(AQ49="","",VLOOKUP(AQ49,#REF!,9,FALSE))</f>
        <v>#REF!</v>
      </c>
      <c r="AR50" s="2397" t="str">
        <f>IF(AR49="","",VLOOKUP(AR49,#REF!,9,FALSE))</f>
        <v/>
      </c>
      <c r="AS50" s="2397" t="e">
        <f>IF(AS49="","",VLOOKUP(AS49,#REF!,9,FALSE))</f>
        <v>#REF!</v>
      </c>
      <c r="AT50" s="2403" t="str">
        <f>IF(AT49="","",VLOOKUP(AT49,#REF!,9,FALSE))</f>
        <v/>
      </c>
      <c r="AU50" s="2391" t="str">
        <f>IF(AU49="","",VLOOKUP(AU49,#REF!,9,FALSE))</f>
        <v/>
      </c>
      <c r="AV50" s="2397" t="str">
        <f>IF(AV49="","",VLOOKUP(AV49,#REF!,9,FALSE))</f>
        <v/>
      </c>
      <c r="AW50" s="2397" t="str">
        <f>IF(AW49="","",VLOOKUP(AW49,#REF!,9,FALSE))</f>
        <v/>
      </c>
      <c r="AX50" s="2418" t="e">
        <f>IF($BB$3="４週",SUM(S50:AT50),IF($BB$3="暦月",SUM(S50:AW50),""))</f>
        <v>#REF!</v>
      </c>
      <c r="AY50" s="2429"/>
      <c r="AZ50" s="2439" t="e">
        <f>IF($BB$3="４週",AX50/4,IF($BB$3="暦月",'【記載例】認知症対応型通所介護'!AX50/('【記載例】認知症対応型通所介護'!$BB$8/7),""))</f>
        <v>#REF!</v>
      </c>
      <c r="BA50" s="2447"/>
      <c r="BB50" s="1971"/>
      <c r="BC50" s="1976"/>
      <c r="BD50" s="1976"/>
      <c r="BE50" s="1976"/>
      <c r="BF50" s="1987"/>
    </row>
    <row r="51" spans="2:58" ht="20.25" customHeight="1">
      <c r="B51" s="2317"/>
      <c r="C51" s="1757"/>
      <c r="D51" s="1825"/>
      <c r="E51" s="1768"/>
      <c r="F51" s="1801" t="str">
        <f>C49</f>
        <v>機能訓練指導員</v>
      </c>
      <c r="G51" s="2104"/>
      <c r="H51" s="2518"/>
      <c r="I51" s="2522"/>
      <c r="J51" s="2522"/>
      <c r="K51" s="2525"/>
      <c r="L51" s="2134"/>
      <c r="M51" s="2143"/>
      <c r="N51" s="2143"/>
      <c r="O51" s="2152"/>
      <c r="P51" s="2364" t="s">
        <v>965</v>
      </c>
      <c r="Q51" s="2373"/>
      <c r="R51" s="2381"/>
      <c r="S51" s="2392" t="e">
        <f>IF(S49="","",VLOOKUP(S49,#REF!,19,FALSE))</f>
        <v>#REF!</v>
      </c>
      <c r="T51" s="2398" t="str">
        <f>IF(T49="","",VLOOKUP(T49,#REF!,19,FALSE))</f>
        <v/>
      </c>
      <c r="U51" s="2398" t="e">
        <f>IF(U49="","",VLOOKUP(U49,#REF!,19,FALSE))</f>
        <v>#REF!</v>
      </c>
      <c r="V51" s="2398" t="e">
        <f>IF(V49="","",VLOOKUP(V49,#REF!,19,FALSE))</f>
        <v>#REF!</v>
      </c>
      <c r="W51" s="2398" t="str">
        <f>IF(W49="","",VLOOKUP(W49,#REF!,19,FALSE))</f>
        <v/>
      </c>
      <c r="X51" s="2398" t="e">
        <f>IF(X49="","",VLOOKUP(X49,#REF!,19,FALSE))</f>
        <v>#REF!</v>
      </c>
      <c r="Y51" s="2404" t="str">
        <f>IF(Y49="","",VLOOKUP(Y49,#REF!,19,FALSE))</f>
        <v/>
      </c>
      <c r="Z51" s="2392" t="e">
        <f>IF(Z49="","",VLOOKUP(Z49,#REF!,19,FALSE))</f>
        <v>#REF!</v>
      </c>
      <c r="AA51" s="2398" t="str">
        <f>IF(AA49="","",VLOOKUP(AA49,#REF!,19,FALSE))</f>
        <v/>
      </c>
      <c r="AB51" s="2398" t="e">
        <f>IF(AB49="","",VLOOKUP(AB49,#REF!,19,FALSE))</f>
        <v>#REF!</v>
      </c>
      <c r="AC51" s="2398" t="e">
        <f>IF(AC49="","",VLOOKUP(AC49,#REF!,19,FALSE))</f>
        <v>#REF!</v>
      </c>
      <c r="AD51" s="2398" t="str">
        <f>IF(AD49="","",VLOOKUP(AD49,#REF!,19,FALSE))</f>
        <v/>
      </c>
      <c r="AE51" s="2398" t="e">
        <f>IF(AE49="","",VLOOKUP(AE49,#REF!,19,FALSE))</f>
        <v>#REF!</v>
      </c>
      <c r="AF51" s="2404" t="str">
        <f>IF(AF49="","",VLOOKUP(AF49,#REF!,19,FALSE))</f>
        <v/>
      </c>
      <c r="AG51" s="2392" t="e">
        <f>IF(AG49="","",VLOOKUP(AG49,#REF!,19,FALSE))</f>
        <v>#REF!</v>
      </c>
      <c r="AH51" s="2398" t="str">
        <f>IF(AH49="","",VLOOKUP(AH49,#REF!,19,FALSE))</f>
        <v/>
      </c>
      <c r="AI51" s="2398" t="e">
        <f>IF(AI49="","",VLOOKUP(AI49,#REF!,19,FALSE))</f>
        <v>#REF!</v>
      </c>
      <c r="AJ51" s="2398" t="e">
        <f>IF(AJ49="","",VLOOKUP(AJ49,#REF!,19,FALSE))</f>
        <v>#REF!</v>
      </c>
      <c r="AK51" s="2398" t="str">
        <f>IF(AK49="","",VLOOKUP(AK49,#REF!,19,FALSE))</f>
        <v/>
      </c>
      <c r="AL51" s="2398" t="e">
        <f>IF(AL49="","",VLOOKUP(AL49,#REF!,19,FALSE))</f>
        <v>#REF!</v>
      </c>
      <c r="AM51" s="2404" t="str">
        <f>IF(AM49="","",VLOOKUP(AM49,#REF!,19,FALSE))</f>
        <v/>
      </c>
      <c r="AN51" s="2392" t="e">
        <f>IF(AN49="","",VLOOKUP(AN49,#REF!,19,FALSE))</f>
        <v>#REF!</v>
      </c>
      <c r="AO51" s="2398" t="str">
        <f>IF(AO49="","",VLOOKUP(AO49,#REF!,19,FALSE))</f>
        <v/>
      </c>
      <c r="AP51" s="2398" t="e">
        <f>IF(AP49="","",VLOOKUP(AP49,#REF!,19,FALSE))</f>
        <v>#REF!</v>
      </c>
      <c r="AQ51" s="2398" t="e">
        <f>IF(AQ49="","",VLOOKUP(AQ49,#REF!,19,FALSE))</f>
        <v>#REF!</v>
      </c>
      <c r="AR51" s="2398" t="str">
        <f>IF(AR49="","",VLOOKUP(AR49,#REF!,19,FALSE))</f>
        <v/>
      </c>
      <c r="AS51" s="2398" t="e">
        <f>IF(AS49="","",VLOOKUP(AS49,#REF!,19,FALSE))</f>
        <v>#REF!</v>
      </c>
      <c r="AT51" s="2404" t="str">
        <f>IF(AT49="","",VLOOKUP(AT49,#REF!,19,FALSE))</f>
        <v/>
      </c>
      <c r="AU51" s="2392" t="str">
        <f>IF(AU49="","",VLOOKUP(AU49,#REF!,19,FALSE))</f>
        <v/>
      </c>
      <c r="AV51" s="2398" t="str">
        <f>IF(AV49="","",VLOOKUP(AV49,#REF!,19,FALSE))</f>
        <v/>
      </c>
      <c r="AW51" s="2398" t="str">
        <f>IF(AW49="","",VLOOKUP(AW49,#REF!,19,FALSE))</f>
        <v/>
      </c>
      <c r="AX51" s="2419" t="e">
        <f>IF($BB$3="４週",SUM(S51:AT51),IF($BB$3="暦月",SUM(S51:AW51),""))</f>
        <v>#REF!</v>
      </c>
      <c r="AY51" s="2430"/>
      <c r="AZ51" s="2440" t="e">
        <f>IF($BB$3="４週",AX51/4,IF($BB$3="暦月",'【記載例】認知症対応型通所介護'!AX51/('【記載例】認知症対応型通所介護'!$BB$8/7),""))</f>
        <v>#REF!</v>
      </c>
      <c r="BA51" s="2448"/>
      <c r="BB51" s="1973"/>
      <c r="BC51" s="1978"/>
      <c r="BD51" s="1978"/>
      <c r="BE51" s="1978"/>
      <c r="BF51" s="1989"/>
    </row>
    <row r="52" spans="2:58" ht="20.25" customHeight="1">
      <c r="B52" s="2317">
        <f>B49+1</f>
        <v>11</v>
      </c>
      <c r="C52" s="1756" t="s">
        <v>963</v>
      </c>
      <c r="D52" s="1824"/>
      <c r="E52" s="1767"/>
      <c r="F52" s="2095"/>
      <c r="G52" s="2095" t="s">
        <v>752</v>
      </c>
      <c r="H52" s="2519" t="s">
        <v>581</v>
      </c>
      <c r="I52" s="2522"/>
      <c r="J52" s="2522"/>
      <c r="K52" s="2525"/>
      <c r="L52" s="2133" t="s">
        <v>333</v>
      </c>
      <c r="M52" s="2142"/>
      <c r="N52" s="2142"/>
      <c r="O52" s="2151"/>
      <c r="P52" s="2365" t="s">
        <v>964</v>
      </c>
      <c r="Q52" s="2374"/>
      <c r="R52" s="2382"/>
      <c r="S52" s="1886"/>
      <c r="T52" s="1898" t="s">
        <v>495</v>
      </c>
      <c r="U52" s="1898"/>
      <c r="V52" s="1898"/>
      <c r="W52" s="1898" t="s">
        <v>495</v>
      </c>
      <c r="X52" s="1898"/>
      <c r="Y52" s="1913" t="s">
        <v>495</v>
      </c>
      <c r="Z52" s="1886"/>
      <c r="AA52" s="1898" t="s">
        <v>495</v>
      </c>
      <c r="AB52" s="1898"/>
      <c r="AC52" s="1898"/>
      <c r="AD52" s="1898" t="s">
        <v>495</v>
      </c>
      <c r="AE52" s="1898"/>
      <c r="AF52" s="1913" t="s">
        <v>495</v>
      </c>
      <c r="AG52" s="1886"/>
      <c r="AH52" s="1898" t="s">
        <v>495</v>
      </c>
      <c r="AI52" s="1898"/>
      <c r="AJ52" s="1898"/>
      <c r="AK52" s="1898" t="s">
        <v>495</v>
      </c>
      <c r="AL52" s="1898"/>
      <c r="AM52" s="1913" t="s">
        <v>495</v>
      </c>
      <c r="AN52" s="1886"/>
      <c r="AO52" s="1898" t="s">
        <v>495</v>
      </c>
      <c r="AP52" s="1898"/>
      <c r="AQ52" s="1898"/>
      <c r="AR52" s="1898" t="s">
        <v>495</v>
      </c>
      <c r="AS52" s="1898"/>
      <c r="AT52" s="1913" t="s">
        <v>495</v>
      </c>
      <c r="AU52" s="1886"/>
      <c r="AV52" s="1898"/>
      <c r="AW52" s="1898"/>
      <c r="AX52" s="2420"/>
      <c r="AY52" s="2431"/>
      <c r="AZ52" s="2441"/>
      <c r="BA52" s="2449"/>
      <c r="BB52" s="1972" t="s">
        <v>910</v>
      </c>
      <c r="BC52" s="1977"/>
      <c r="BD52" s="1977"/>
      <c r="BE52" s="1977"/>
      <c r="BF52" s="1988"/>
    </row>
    <row r="53" spans="2:58" ht="20.25" customHeight="1">
      <c r="B53" s="2317"/>
      <c r="C53" s="1755"/>
      <c r="D53" s="1823"/>
      <c r="E53" s="1766"/>
      <c r="F53" s="1801"/>
      <c r="G53" s="2103"/>
      <c r="H53" s="2518"/>
      <c r="I53" s="2522"/>
      <c r="J53" s="2522"/>
      <c r="K53" s="2525"/>
      <c r="L53" s="2132"/>
      <c r="M53" s="2141"/>
      <c r="N53" s="2141"/>
      <c r="O53" s="2150"/>
      <c r="P53" s="2363" t="s">
        <v>546</v>
      </c>
      <c r="Q53" s="2372"/>
      <c r="R53" s="2380"/>
      <c r="S53" s="2391" t="str">
        <f>IF(S52="","",VLOOKUP(S52,#REF!,9,FALSE))</f>
        <v/>
      </c>
      <c r="T53" s="2397" t="e">
        <f>IF(T52="","",VLOOKUP(T52,#REF!,9,FALSE))</f>
        <v>#REF!</v>
      </c>
      <c r="U53" s="2397" t="str">
        <f>IF(U52="","",VLOOKUP(U52,#REF!,9,FALSE))</f>
        <v/>
      </c>
      <c r="V53" s="2397" t="str">
        <f>IF(V52="","",VLOOKUP(V52,#REF!,9,FALSE))</f>
        <v/>
      </c>
      <c r="W53" s="2397" t="e">
        <f>IF(W52="","",VLOOKUP(W52,#REF!,9,FALSE))</f>
        <v>#REF!</v>
      </c>
      <c r="X53" s="2397" t="str">
        <f>IF(X52="","",VLOOKUP(X52,#REF!,9,FALSE))</f>
        <v/>
      </c>
      <c r="Y53" s="2403" t="e">
        <f>IF(Y52="","",VLOOKUP(Y52,#REF!,9,FALSE))</f>
        <v>#REF!</v>
      </c>
      <c r="Z53" s="2391" t="str">
        <f>IF(Z52="","",VLOOKUP(Z52,#REF!,9,FALSE))</f>
        <v/>
      </c>
      <c r="AA53" s="2397" t="e">
        <f>IF(AA52="","",VLOOKUP(AA52,#REF!,9,FALSE))</f>
        <v>#REF!</v>
      </c>
      <c r="AB53" s="2397" t="str">
        <f>IF(AB52="","",VLOOKUP(AB52,#REF!,9,FALSE))</f>
        <v/>
      </c>
      <c r="AC53" s="2397" t="str">
        <f>IF(AC52="","",VLOOKUP(AC52,#REF!,9,FALSE))</f>
        <v/>
      </c>
      <c r="AD53" s="2397" t="e">
        <f>IF(AD52="","",VLOOKUP(AD52,#REF!,9,FALSE))</f>
        <v>#REF!</v>
      </c>
      <c r="AE53" s="2397" t="str">
        <f>IF(AE52="","",VLOOKUP(AE52,#REF!,9,FALSE))</f>
        <v/>
      </c>
      <c r="AF53" s="2403" t="e">
        <f>IF(AF52="","",VLOOKUP(AF52,#REF!,9,FALSE))</f>
        <v>#REF!</v>
      </c>
      <c r="AG53" s="2391" t="str">
        <f>IF(AG52="","",VLOOKUP(AG52,#REF!,9,FALSE))</f>
        <v/>
      </c>
      <c r="AH53" s="2397" t="e">
        <f>IF(AH52="","",VLOOKUP(AH52,#REF!,9,FALSE))</f>
        <v>#REF!</v>
      </c>
      <c r="AI53" s="2397" t="str">
        <f>IF(AI52="","",VLOOKUP(AI52,#REF!,9,FALSE))</f>
        <v/>
      </c>
      <c r="AJ53" s="2397" t="str">
        <f>IF(AJ52="","",VLOOKUP(AJ52,#REF!,9,FALSE))</f>
        <v/>
      </c>
      <c r="AK53" s="2397" t="e">
        <f>IF(AK52="","",VLOOKUP(AK52,#REF!,9,FALSE))</f>
        <v>#REF!</v>
      </c>
      <c r="AL53" s="2397" t="str">
        <f>IF(AL52="","",VLOOKUP(AL52,#REF!,9,FALSE))</f>
        <v/>
      </c>
      <c r="AM53" s="2403" t="e">
        <f>IF(AM52="","",VLOOKUP(AM52,#REF!,9,FALSE))</f>
        <v>#REF!</v>
      </c>
      <c r="AN53" s="2391" t="str">
        <f>IF(AN52="","",VLOOKUP(AN52,#REF!,9,FALSE))</f>
        <v/>
      </c>
      <c r="AO53" s="2397" t="e">
        <f>IF(AO52="","",VLOOKUP(AO52,#REF!,9,FALSE))</f>
        <v>#REF!</v>
      </c>
      <c r="AP53" s="2397" t="str">
        <f>IF(AP52="","",VLOOKUP(AP52,#REF!,9,FALSE))</f>
        <v/>
      </c>
      <c r="AQ53" s="2397" t="str">
        <f>IF(AQ52="","",VLOOKUP(AQ52,#REF!,9,FALSE))</f>
        <v/>
      </c>
      <c r="AR53" s="2397" t="e">
        <f>IF(AR52="","",VLOOKUP(AR52,#REF!,9,FALSE))</f>
        <v>#REF!</v>
      </c>
      <c r="AS53" s="2397" t="str">
        <f>IF(AS52="","",VLOOKUP(AS52,#REF!,9,FALSE))</f>
        <v/>
      </c>
      <c r="AT53" s="2403" t="e">
        <f>IF(AT52="","",VLOOKUP(AT52,#REF!,9,FALSE))</f>
        <v>#REF!</v>
      </c>
      <c r="AU53" s="2391" t="str">
        <f>IF(AU52="","",VLOOKUP(AU52,#REF!,9,FALSE))</f>
        <v/>
      </c>
      <c r="AV53" s="2397" t="str">
        <f>IF(AV52="","",VLOOKUP(AV52,#REF!,9,FALSE))</f>
        <v/>
      </c>
      <c r="AW53" s="2397" t="str">
        <f>IF(AW52="","",VLOOKUP(AW52,#REF!,9,FALSE))</f>
        <v/>
      </c>
      <c r="AX53" s="2418" t="e">
        <f>IF($BB$3="４週",SUM(S53:AT53),IF($BB$3="暦月",SUM(S53:AW53),""))</f>
        <v>#REF!</v>
      </c>
      <c r="AY53" s="2429"/>
      <c r="AZ53" s="2439" t="e">
        <f>IF($BB$3="４週",AX53/4,IF($BB$3="暦月",'【記載例】認知症対応型通所介護'!AX53/('【記載例】認知症対応型通所介護'!$BB$8/7),""))</f>
        <v>#REF!</v>
      </c>
      <c r="BA53" s="2447"/>
      <c r="BB53" s="1971"/>
      <c r="BC53" s="1976"/>
      <c r="BD53" s="1976"/>
      <c r="BE53" s="1976"/>
      <c r="BF53" s="1987"/>
    </row>
    <row r="54" spans="2:58" ht="20.25" customHeight="1">
      <c r="B54" s="2317"/>
      <c r="C54" s="1757"/>
      <c r="D54" s="1825"/>
      <c r="E54" s="1768"/>
      <c r="F54" s="1801" t="str">
        <f>C52</f>
        <v>機能訓練指導員</v>
      </c>
      <c r="G54" s="2104"/>
      <c r="H54" s="2518"/>
      <c r="I54" s="2522"/>
      <c r="J54" s="2522"/>
      <c r="K54" s="2525"/>
      <c r="L54" s="2134"/>
      <c r="M54" s="2143"/>
      <c r="N54" s="2143"/>
      <c r="O54" s="2152"/>
      <c r="P54" s="2364" t="s">
        <v>965</v>
      </c>
      <c r="Q54" s="2373"/>
      <c r="R54" s="2381"/>
      <c r="S54" s="2392" t="str">
        <f>IF(S52="","",VLOOKUP(S52,#REF!,19,FALSE))</f>
        <v/>
      </c>
      <c r="T54" s="2398" t="e">
        <f>IF(T52="","",VLOOKUP(T52,#REF!,19,FALSE))</f>
        <v>#REF!</v>
      </c>
      <c r="U54" s="2398" t="str">
        <f>IF(U52="","",VLOOKUP(U52,#REF!,19,FALSE))</f>
        <v/>
      </c>
      <c r="V54" s="2398" t="str">
        <f>IF(V52="","",VLOOKUP(V52,#REF!,19,FALSE))</f>
        <v/>
      </c>
      <c r="W54" s="2398" t="e">
        <f>IF(W52="","",VLOOKUP(W52,#REF!,19,FALSE))</f>
        <v>#REF!</v>
      </c>
      <c r="X54" s="2398" t="str">
        <f>IF(X52="","",VLOOKUP(X52,#REF!,19,FALSE))</f>
        <v/>
      </c>
      <c r="Y54" s="2404" t="e">
        <f>IF(Y52="","",VLOOKUP(Y52,#REF!,19,FALSE))</f>
        <v>#REF!</v>
      </c>
      <c r="Z54" s="2392" t="str">
        <f>IF(Z52="","",VLOOKUP(Z52,#REF!,19,FALSE))</f>
        <v/>
      </c>
      <c r="AA54" s="2398" t="e">
        <f>IF(AA52="","",VLOOKUP(AA52,#REF!,19,FALSE))</f>
        <v>#REF!</v>
      </c>
      <c r="AB54" s="2398" t="str">
        <f>IF(AB52="","",VLOOKUP(AB52,#REF!,19,FALSE))</f>
        <v/>
      </c>
      <c r="AC54" s="2398" t="str">
        <f>IF(AC52="","",VLOOKUP(AC52,#REF!,19,FALSE))</f>
        <v/>
      </c>
      <c r="AD54" s="2398" t="e">
        <f>IF(AD52="","",VLOOKUP(AD52,#REF!,19,FALSE))</f>
        <v>#REF!</v>
      </c>
      <c r="AE54" s="2398" t="str">
        <f>IF(AE52="","",VLOOKUP(AE52,#REF!,19,FALSE))</f>
        <v/>
      </c>
      <c r="AF54" s="2404" t="e">
        <f>IF(AF52="","",VLOOKUP(AF52,#REF!,19,FALSE))</f>
        <v>#REF!</v>
      </c>
      <c r="AG54" s="2392" t="str">
        <f>IF(AG52="","",VLOOKUP(AG52,#REF!,19,FALSE))</f>
        <v/>
      </c>
      <c r="AH54" s="2398" t="e">
        <f>IF(AH52="","",VLOOKUP(AH52,#REF!,19,FALSE))</f>
        <v>#REF!</v>
      </c>
      <c r="AI54" s="2398" t="str">
        <f>IF(AI52="","",VLOOKUP(AI52,#REF!,19,FALSE))</f>
        <v/>
      </c>
      <c r="AJ54" s="2398" t="str">
        <f>IF(AJ52="","",VLOOKUP(AJ52,#REF!,19,FALSE))</f>
        <v/>
      </c>
      <c r="AK54" s="2398" t="e">
        <f>IF(AK52="","",VLOOKUP(AK52,#REF!,19,FALSE))</f>
        <v>#REF!</v>
      </c>
      <c r="AL54" s="2398" t="str">
        <f>IF(AL52="","",VLOOKUP(AL52,#REF!,19,FALSE))</f>
        <v/>
      </c>
      <c r="AM54" s="2404" t="e">
        <f>IF(AM52="","",VLOOKUP(AM52,#REF!,19,FALSE))</f>
        <v>#REF!</v>
      </c>
      <c r="AN54" s="2392" t="str">
        <f>IF(AN52="","",VLOOKUP(AN52,#REF!,19,FALSE))</f>
        <v/>
      </c>
      <c r="AO54" s="2398" t="e">
        <f>IF(AO52="","",VLOOKUP(AO52,#REF!,19,FALSE))</f>
        <v>#REF!</v>
      </c>
      <c r="AP54" s="2398" t="str">
        <f>IF(AP52="","",VLOOKUP(AP52,#REF!,19,FALSE))</f>
        <v/>
      </c>
      <c r="AQ54" s="2398" t="str">
        <f>IF(AQ52="","",VLOOKUP(AQ52,#REF!,19,FALSE))</f>
        <v/>
      </c>
      <c r="AR54" s="2398" t="e">
        <f>IF(AR52="","",VLOOKUP(AR52,#REF!,19,FALSE))</f>
        <v>#REF!</v>
      </c>
      <c r="AS54" s="2398" t="str">
        <f>IF(AS52="","",VLOOKUP(AS52,#REF!,19,FALSE))</f>
        <v/>
      </c>
      <c r="AT54" s="2404" t="e">
        <f>IF(AT52="","",VLOOKUP(AT52,#REF!,19,FALSE))</f>
        <v>#REF!</v>
      </c>
      <c r="AU54" s="2392" t="str">
        <f>IF(AU52="","",VLOOKUP(AU52,#REF!,19,FALSE))</f>
        <v/>
      </c>
      <c r="AV54" s="2398" t="str">
        <f>IF(AV52="","",VLOOKUP(AV52,#REF!,19,FALSE))</f>
        <v/>
      </c>
      <c r="AW54" s="2398" t="str">
        <f>IF(AW52="","",VLOOKUP(AW52,#REF!,19,FALSE))</f>
        <v/>
      </c>
      <c r="AX54" s="2419" t="e">
        <f>IF($BB$3="４週",SUM(S54:AT54),IF($BB$3="暦月",SUM(S54:AW54),""))</f>
        <v>#REF!</v>
      </c>
      <c r="AY54" s="2430"/>
      <c r="AZ54" s="2440" t="e">
        <f>IF($BB$3="４週",AX54/4,IF($BB$3="暦月",'【記載例】認知症対応型通所介護'!AX54/('【記載例】認知症対応型通所介護'!$BB$8/7),""))</f>
        <v>#REF!</v>
      </c>
      <c r="BA54" s="2448"/>
      <c r="BB54" s="1973"/>
      <c r="BC54" s="1978"/>
      <c r="BD54" s="1978"/>
      <c r="BE54" s="1978"/>
      <c r="BF54" s="1989"/>
    </row>
    <row r="55" spans="2:58" ht="20.25" customHeight="1">
      <c r="B55" s="2317">
        <f>B52+1</f>
        <v>12</v>
      </c>
      <c r="C55" s="1756"/>
      <c r="D55" s="1824"/>
      <c r="E55" s="1767"/>
      <c r="F55" s="2095"/>
      <c r="G55" s="2095"/>
      <c r="H55" s="2519"/>
      <c r="I55" s="2522"/>
      <c r="J55" s="2522"/>
      <c r="K55" s="2525"/>
      <c r="L55" s="2133"/>
      <c r="M55" s="2142"/>
      <c r="N55" s="2142"/>
      <c r="O55" s="2151"/>
      <c r="P55" s="2365" t="s">
        <v>964</v>
      </c>
      <c r="Q55" s="2374"/>
      <c r="R55" s="2382"/>
      <c r="S55" s="1886"/>
      <c r="T55" s="1898"/>
      <c r="U55" s="1898"/>
      <c r="V55" s="1898"/>
      <c r="W55" s="1898"/>
      <c r="X55" s="1898"/>
      <c r="Y55" s="1913"/>
      <c r="Z55" s="1886"/>
      <c r="AA55" s="1898"/>
      <c r="AB55" s="1898"/>
      <c r="AC55" s="1898"/>
      <c r="AD55" s="1898"/>
      <c r="AE55" s="1898"/>
      <c r="AF55" s="1913"/>
      <c r="AG55" s="1886"/>
      <c r="AH55" s="1898"/>
      <c r="AI55" s="1898"/>
      <c r="AJ55" s="1898"/>
      <c r="AK55" s="1898"/>
      <c r="AL55" s="1898"/>
      <c r="AM55" s="1913"/>
      <c r="AN55" s="1886"/>
      <c r="AO55" s="1898"/>
      <c r="AP55" s="1898"/>
      <c r="AQ55" s="1898"/>
      <c r="AR55" s="1898"/>
      <c r="AS55" s="1898"/>
      <c r="AT55" s="1913"/>
      <c r="AU55" s="1886"/>
      <c r="AV55" s="1898"/>
      <c r="AW55" s="1898"/>
      <c r="AX55" s="2420"/>
      <c r="AY55" s="2431"/>
      <c r="AZ55" s="2441"/>
      <c r="BA55" s="2449"/>
      <c r="BB55" s="2285"/>
      <c r="BC55" s="2142"/>
      <c r="BD55" s="2142"/>
      <c r="BE55" s="2142"/>
      <c r="BF55" s="2151"/>
    </row>
    <row r="56" spans="2:58" ht="20.25" customHeight="1">
      <c r="B56" s="2317"/>
      <c r="C56" s="1755"/>
      <c r="D56" s="1823"/>
      <c r="E56" s="1766"/>
      <c r="F56" s="1801"/>
      <c r="G56" s="2103"/>
      <c r="H56" s="2518"/>
      <c r="I56" s="2522"/>
      <c r="J56" s="2522"/>
      <c r="K56" s="2525"/>
      <c r="L56" s="2132"/>
      <c r="M56" s="2141"/>
      <c r="N56" s="2141"/>
      <c r="O56" s="2150"/>
      <c r="P56" s="2363" t="s">
        <v>546</v>
      </c>
      <c r="Q56" s="2372"/>
      <c r="R56" s="2380"/>
      <c r="S56" s="2391" t="str">
        <f>IF(S55="","",VLOOKUP(S55,#REF!,9,FALSE))</f>
        <v/>
      </c>
      <c r="T56" s="2397" t="str">
        <f>IF(T55="","",VLOOKUP(T55,#REF!,9,FALSE))</f>
        <v/>
      </c>
      <c r="U56" s="2397" t="str">
        <f>IF(U55="","",VLOOKUP(U55,#REF!,9,FALSE))</f>
        <v/>
      </c>
      <c r="V56" s="2397" t="str">
        <f>IF(V55="","",VLOOKUP(V55,#REF!,9,FALSE))</f>
        <v/>
      </c>
      <c r="W56" s="2397" t="str">
        <f>IF(W55="","",VLOOKUP(W55,#REF!,9,FALSE))</f>
        <v/>
      </c>
      <c r="X56" s="2397" t="str">
        <f>IF(X55="","",VLOOKUP(X55,#REF!,9,FALSE))</f>
        <v/>
      </c>
      <c r="Y56" s="2403" t="str">
        <f>IF(Y55="","",VLOOKUP(Y55,#REF!,9,FALSE))</f>
        <v/>
      </c>
      <c r="Z56" s="2391" t="str">
        <f>IF(Z55="","",VLOOKUP(Z55,#REF!,9,FALSE))</f>
        <v/>
      </c>
      <c r="AA56" s="2397" t="str">
        <f>IF(AA55="","",VLOOKUP(AA55,#REF!,9,FALSE))</f>
        <v/>
      </c>
      <c r="AB56" s="2397" t="str">
        <f>IF(AB55="","",VLOOKUP(AB55,#REF!,9,FALSE))</f>
        <v/>
      </c>
      <c r="AC56" s="2397" t="str">
        <f>IF(AC55="","",VLOOKUP(AC55,#REF!,9,FALSE))</f>
        <v/>
      </c>
      <c r="AD56" s="2397" t="str">
        <f>IF(AD55="","",VLOOKUP(AD55,#REF!,9,FALSE))</f>
        <v/>
      </c>
      <c r="AE56" s="2397" t="str">
        <f>IF(AE55="","",VLOOKUP(AE55,#REF!,9,FALSE))</f>
        <v/>
      </c>
      <c r="AF56" s="2403" t="str">
        <f>IF(AF55="","",VLOOKUP(AF55,#REF!,9,FALSE))</f>
        <v/>
      </c>
      <c r="AG56" s="2391" t="str">
        <f>IF(AG55="","",VLOOKUP(AG55,#REF!,9,FALSE))</f>
        <v/>
      </c>
      <c r="AH56" s="2397" t="str">
        <f>IF(AH55="","",VLOOKUP(AH55,#REF!,9,FALSE))</f>
        <v/>
      </c>
      <c r="AI56" s="2397" t="str">
        <f>IF(AI55="","",VLOOKUP(AI55,#REF!,9,FALSE))</f>
        <v/>
      </c>
      <c r="AJ56" s="2397" t="str">
        <f>IF(AJ55="","",VLOOKUP(AJ55,#REF!,9,FALSE))</f>
        <v/>
      </c>
      <c r="AK56" s="2397" t="str">
        <f>IF(AK55="","",VLOOKUP(AK55,#REF!,9,FALSE))</f>
        <v/>
      </c>
      <c r="AL56" s="2397" t="str">
        <f>IF(AL55="","",VLOOKUP(AL55,#REF!,9,FALSE))</f>
        <v/>
      </c>
      <c r="AM56" s="2403" t="str">
        <f>IF(AM55="","",VLOOKUP(AM55,#REF!,9,FALSE))</f>
        <v/>
      </c>
      <c r="AN56" s="2391" t="str">
        <f>IF(AN55="","",VLOOKUP(AN55,#REF!,9,FALSE))</f>
        <v/>
      </c>
      <c r="AO56" s="2397" t="str">
        <f>IF(AO55="","",VLOOKUP(AO55,#REF!,9,FALSE))</f>
        <v/>
      </c>
      <c r="AP56" s="2397" t="str">
        <f>IF(AP55="","",VLOOKUP(AP55,#REF!,9,FALSE))</f>
        <v/>
      </c>
      <c r="AQ56" s="2397" t="str">
        <f>IF(AQ55="","",VLOOKUP(AQ55,#REF!,9,FALSE))</f>
        <v/>
      </c>
      <c r="AR56" s="2397" t="str">
        <f>IF(AR55="","",VLOOKUP(AR55,#REF!,9,FALSE))</f>
        <v/>
      </c>
      <c r="AS56" s="2397" t="str">
        <f>IF(AS55="","",VLOOKUP(AS55,#REF!,9,FALSE))</f>
        <v/>
      </c>
      <c r="AT56" s="2403" t="str">
        <f>IF(AT55="","",VLOOKUP(AT55,#REF!,9,FALSE))</f>
        <v/>
      </c>
      <c r="AU56" s="2391" t="str">
        <f>IF(AU55="","",VLOOKUP(AU55,#REF!,9,FALSE))</f>
        <v/>
      </c>
      <c r="AV56" s="2397" t="str">
        <f>IF(AV55="","",VLOOKUP(AV55,#REF!,9,FALSE))</f>
        <v/>
      </c>
      <c r="AW56" s="2397" t="str">
        <f>IF(AW55="","",VLOOKUP(AW55,#REF!,9,FALSE))</f>
        <v/>
      </c>
      <c r="AX56" s="2418">
        <f>IF($BB$3="４週",SUM(S56:AT56),IF($BB$3="暦月",SUM(S56:AW56),""))</f>
        <v>0</v>
      </c>
      <c r="AY56" s="2429"/>
      <c r="AZ56" s="2439">
        <f>IF($BB$3="４週",AX56/4,IF($BB$3="暦月",'【記載例】認知症対応型通所介護'!AX56/('【記載例】認知症対応型通所介護'!$BB$8/7),""))</f>
        <v>0</v>
      </c>
      <c r="BA56" s="2447"/>
      <c r="BB56" s="2286"/>
      <c r="BC56" s="2141"/>
      <c r="BD56" s="2141"/>
      <c r="BE56" s="2141"/>
      <c r="BF56" s="2150"/>
    </row>
    <row r="57" spans="2:58" ht="20.25" customHeight="1">
      <c r="B57" s="2317"/>
      <c r="C57" s="1757"/>
      <c r="D57" s="1825"/>
      <c r="E57" s="1768"/>
      <c r="F57" s="1801">
        <f>C55</f>
        <v>0</v>
      </c>
      <c r="G57" s="2104"/>
      <c r="H57" s="2518"/>
      <c r="I57" s="2522"/>
      <c r="J57" s="2522"/>
      <c r="K57" s="2525"/>
      <c r="L57" s="2134"/>
      <c r="M57" s="2143"/>
      <c r="N57" s="2143"/>
      <c r="O57" s="2152"/>
      <c r="P57" s="2364" t="s">
        <v>965</v>
      </c>
      <c r="Q57" s="2373"/>
      <c r="R57" s="2381"/>
      <c r="S57" s="2392" t="str">
        <f>IF(S55="","",VLOOKUP(S55,#REF!,19,FALSE))</f>
        <v/>
      </c>
      <c r="T57" s="2398" t="str">
        <f>IF(T55="","",VLOOKUP(T55,#REF!,19,FALSE))</f>
        <v/>
      </c>
      <c r="U57" s="2398" t="str">
        <f>IF(U55="","",VLOOKUP(U55,#REF!,19,FALSE))</f>
        <v/>
      </c>
      <c r="V57" s="2398" t="str">
        <f>IF(V55="","",VLOOKUP(V55,#REF!,19,FALSE))</f>
        <v/>
      </c>
      <c r="W57" s="2398" t="str">
        <f>IF(W55="","",VLOOKUP(W55,#REF!,19,FALSE))</f>
        <v/>
      </c>
      <c r="X57" s="2398" t="str">
        <f>IF(X55="","",VLOOKUP(X55,#REF!,19,FALSE))</f>
        <v/>
      </c>
      <c r="Y57" s="2404" t="str">
        <f>IF(Y55="","",VLOOKUP(Y55,#REF!,19,FALSE))</f>
        <v/>
      </c>
      <c r="Z57" s="2392" t="str">
        <f>IF(Z55="","",VLOOKUP(Z55,#REF!,19,FALSE))</f>
        <v/>
      </c>
      <c r="AA57" s="2398" t="str">
        <f>IF(AA55="","",VLOOKUP(AA55,#REF!,19,FALSE))</f>
        <v/>
      </c>
      <c r="AB57" s="2398" t="str">
        <f>IF(AB55="","",VLOOKUP(AB55,#REF!,19,FALSE))</f>
        <v/>
      </c>
      <c r="AC57" s="2398" t="str">
        <f>IF(AC55="","",VLOOKUP(AC55,#REF!,19,FALSE))</f>
        <v/>
      </c>
      <c r="AD57" s="2398" t="str">
        <f>IF(AD55="","",VLOOKUP(AD55,#REF!,19,FALSE))</f>
        <v/>
      </c>
      <c r="AE57" s="2398" t="str">
        <f>IF(AE55="","",VLOOKUP(AE55,#REF!,19,FALSE))</f>
        <v/>
      </c>
      <c r="AF57" s="2404" t="str">
        <f>IF(AF55="","",VLOOKUP(AF55,#REF!,19,FALSE))</f>
        <v/>
      </c>
      <c r="AG57" s="2392" t="str">
        <f>IF(AG55="","",VLOOKUP(AG55,#REF!,19,FALSE))</f>
        <v/>
      </c>
      <c r="AH57" s="2398" t="str">
        <f>IF(AH55="","",VLOOKUP(AH55,#REF!,19,FALSE))</f>
        <v/>
      </c>
      <c r="AI57" s="2398" t="str">
        <f>IF(AI55="","",VLOOKUP(AI55,#REF!,19,FALSE))</f>
        <v/>
      </c>
      <c r="AJ57" s="2398" t="str">
        <f>IF(AJ55="","",VLOOKUP(AJ55,#REF!,19,FALSE))</f>
        <v/>
      </c>
      <c r="AK57" s="2398" t="str">
        <f>IF(AK55="","",VLOOKUP(AK55,#REF!,19,FALSE))</f>
        <v/>
      </c>
      <c r="AL57" s="2398" t="str">
        <f>IF(AL55="","",VLOOKUP(AL55,#REF!,19,FALSE))</f>
        <v/>
      </c>
      <c r="AM57" s="2404" t="str">
        <f>IF(AM55="","",VLOOKUP(AM55,#REF!,19,FALSE))</f>
        <v/>
      </c>
      <c r="AN57" s="2392" t="str">
        <f>IF(AN55="","",VLOOKUP(AN55,#REF!,19,FALSE))</f>
        <v/>
      </c>
      <c r="AO57" s="2398" t="str">
        <f>IF(AO55="","",VLOOKUP(AO55,#REF!,19,FALSE))</f>
        <v/>
      </c>
      <c r="AP57" s="2398" t="str">
        <f>IF(AP55="","",VLOOKUP(AP55,#REF!,19,FALSE))</f>
        <v/>
      </c>
      <c r="AQ57" s="2398" t="str">
        <f>IF(AQ55="","",VLOOKUP(AQ55,#REF!,19,FALSE))</f>
        <v/>
      </c>
      <c r="AR57" s="2398" t="str">
        <f>IF(AR55="","",VLOOKUP(AR55,#REF!,19,FALSE))</f>
        <v/>
      </c>
      <c r="AS57" s="2398" t="str">
        <f>IF(AS55="","",VLOOKUP(AS55,#REF!,19,FALSE))</f>
        <v/>
      </c>
      <c r="AT57" s="2404" t="str">
        <f>IF(AT55="","",VLOOKUP(AT55,#REF!,19,FALSE))</f>
        <v/>
      </c>
      <c r="AU57" s="2392" t="str">
        <f>IF(AU55="","",VLOOKUP(AU55,#REF!,19,FALSE))</f>
        <v/>
      </c>
      <c r="AV57" s="2398" t="str">
        <f>IF(AV55="","",VLOOKUP(AV55,#REF!,19,FALSE))</f>
        <v/>
      </c>
      <c r="AW57" s="2398" t="str">
        <f>IF(AW55="","",VLOOKUP(AW55,#REF!,19,FALSE))</f>
        <v/>
      </c>
      <c r="AX57" s="2419">
        <f>IF($BB$3="４週",SUM(S57:AT57),IF($BB$3="暦月",SUM(S57:AW57),""))</f>
        <v>0</v>
      </c>
      <c r="AY57" s="2430"/>
      <c r="AZ57" s="2440">
        <f>IF($BB$3="４週",AX57/4,IF($BB$3="暦月",'【記載例】認知症対応型通所介護'!AX57/('【記載例】認知症対応型通所介護'!$BB$8/7),""))</f>
        <v>0</v>
      </c>
      <c r="BA57" s="2448"/>
      <c r="BB57" s="2287"/>
      <c r="BC57" s="2143"/>
      <c r="BD57" s="2143"/>
      <c r="BE57" s="2143"/>
      <c r="BF57" s="2152"/>
    </row>
    <row r="58" spans="2:58" ht="20.25" customHeight="1">
      <c r="B58" s="2317">
        <f>B55+1</f>
        <v>13</v>
      </c>
      <c r="C58" s="1756"/>
      <c r="D58" s="1824"/>
      <c r="E58" s="1767"/>
      <c r="F58" s="2095"/>
      <c r="G58" s="2095"/>
      <c r="H58" s="2519"/>
      <c r="I58" s="2522"/>
      <c r="J58" s="2522"/>
      <c r="K58" s="2525"/>
      <c r="L58" s="2133"/>
      <c r="M58" s="2142"/>
      <c r="N58" s="2142"/>
      <c r="O58" s="2151"/>
      <c r="P58" s="2365" t="s">
        <v>964</v>
      </c>
      <c r="Q58" s="2374"/>
      <c r="R58" s="2382"/>
      <c r="S58" s="1886"/>
      <c r="T58" s="1898"/>
      <c r="U58" s="1898"/>
      <c r="V58" s="1898"/>
      <c r="W58" s="1898"/>
      <c r="X58" s="1898"/>
      <c r="Y58" s="1913"/>
      <c r="Z58" s="1886"/>
      <c r="AA58" s="1898"/>
      <c r="AB58" s="1898"/>
      <c r="AC58" s="1898"/>
      <c r="AD58" s="1898"/>
      <c r="AE58" s="1898"/>
      <c r="AF58" s="1913"/>
      <c r="AG58" s="1886"/>
      <c r="AH58" s="1898"/>
      <c r="AI58" s="1898"/>
      <c r="AJ58" s="1898"/>
      <c r="AK58" s="1898"/>
      <c r="AL58" s="1898"/>
      <c r="AM58" s="1913"/>
      <c r="AN58" s="1886"/>
      <c r="AO58" s="1898"/>
      <c r="AP58" s="1898"/>
      <c r="AQ58" s="1898"/>
      <c r="AR58" s="1898"/>
      <c r="AS58" s="1898"/>
      <c r="AT58" s="1913"/>
      <c r="AU58" s="1886"/>
      <c r="AV58" s="1898"/>
      <c r="AW58" s="1898"/>
      <c r="AX58" s="2420"/>
      <c r="AY58" s="2431"/>
      <c r="AZ58" s="2441"/>
      <c r="BA58" s="2449"/>
      <c r="BB58" s="2285"/>
      <c r="BC58" s="2142"/>
      <c r="BD58" s="2142"/>
      <c r="BE58" s="2142"/>
      <c r="BF58" s="2151"/>
    </row>
    <row r="59" spans="2:58" ht="20.25" customHeight="1">
      <c r="B59" s="2317"/>
      <c r="C59" s="1755"/>
      <c r="D59" s="1823"/>
      <c r="E59" s="1766"/>
      <c r="F59" s="1801"/>
      <c r="G59" s="2103"/>
      <c r="H59" s="2518"/>
      <c r="I59" s="2522"/>
      <c r="J59" s="2522"/>
      <c r="K59" s="2525"/>
      <c r="L59" s="2132"/>
      <c r="M59" s="2141"/>
      <c r="N59" s="2141"/>
      <c r="O59" s="2150"/>
      <c r="P59" s="2363" t="s">
        <v>546</v>
      </c>
      <c r="Q59" s="2372"/>
      <c r="R59" s="2380"/>
      <c r="S59" s="2391" t="str">
        <f>IF(S58="","",VLOOKUP(S58,#REF!,9,FALSE))</f>
        <v/>
      </c>
      <c r="T59" s="2397" t="str">
        <f>IF(T58="","",VLOOKUP(T58,#REF!,9,FALSE))</f>
        <v/>
      </c>
      <c r="U59" s="2397" t="str">
        <f>IF(U58="","",VLOOKUP(U58,#REF!,9,FALSE))</f>
        <v/>
      </c>
      <c r="V59" s="2397" t="str">
        <f>IF(V58="","",VLOOKUP(V58,#REF!,9,FALSE))</f>
        <v/>
      </c>
      <c r="W59" s="2397" t="str">
        <f>IF(W58="","",VLOOKUP(W58,#REF!,9,FALSE))</f>
        <v/>
      </c>
      <c r="X59" s="2397" t="str">
        <f>IF(X58="","",VLOOKUP(X58,#REF!,9,FALSE))</f>
        <v/>
      </c>
      <c r="Y59" s="2403" t="str">
        <f>IF(Y58="","",VLOOKUP(Y58,#REF!,9,FALSE))</f>
        <v/>
      </c>
      <c r="Z59" s="2391" t="str">
        <f>IF(Z58="","",VLOOKUP(Z58,#REF!,9,FALSE))</f>
        <v/>
      </c>
      <c r="AA59" s="2397" t="str">
        <f>IF(AA58="","",VLOOKUP(AA58,#REF!,9,FALSE))</f>
        <v/>
      </c>
      <c r="AB59" s="2397" t="str">
        <f>IF(AB58="","",VLOOKUP(AB58,#REF!,9,FALSE))</f>
        <v/>
      </c>
      <c r="AC59" s="2397" t="str">
        <f>IF(AC58="","",VLOOKUP(AC58,#REF!,9,FALSE))</f>
        <v/>
      </c>
      <c r="AD59" s="2397" t="str">
        <f>IF(AD58="","",VLOOKUP(AD58,#REF!,9,FALSE))</f>
        <v/>
      </c>
      <c r="AE59" s="2397" t="str">
        <f>IF(AE58="","",VLOOKUP(AE58,#REF!,9,FALSE))</f>
        <v/>
      </c>
      <c r="AF59" s="2403" t="str">
        <f>IF(AF58="","",VLOOKUP(AF58,#REF!,9,FALSE))</f>
        <v/>
      </c>
      <c r="AG59" s="2391" t="str">
        <f>IF(AG58="","",VLOOKUP(AG58,#REF!,9,FALSE))</f>
        <v/>
      </c>
      <c r="AH59" s="2397" t="str">
        <f>IF(AH58="","",VLOOKUP(AH58,#REF!,9,FALSE))</f>
        <v/>
      </c>
      <c r="AI59" s="2397" t="str">
        <f>IF(AI58="","",VLOOKUP(AI58,#REF!,9,FALSE))</f>
        <v/>
      </c>
      <c r="AJ59" s="2397" t="str">
        <f>IF(AJ58="","",VLOOKUP(AJ58,#REF!,9,FALSE))</f>
        <v/>
      </c>
      <c r="AK59" s="2397" t="str">
        <f>IF(AK58="","",VLOOKUP(AK58,#REF!,9,FALSE))</f>
        <v/>
      </c>
      <c r="AL59" s="2397" t="str">
        <f>IF(AL58="","",VLOOKUP(AL58,#REF!,9,FALSE))</f>
        <v/>
      </c>
      <c r="AM59" s="2403" t="str">
        <f>IF(AM58="","",VLOOKUP(AM58,#REF!,9,FALSE))</f>
        <v/>
      </c>
      <c r="AN59" s="2391" t="str">
        <f>IF(AN58="","",VLOOKUP(AN58,#REF!,9,FALSE))</f>
        <v/>
      </c>
      <c r="AO59" s="2397" t="str">
        <f>IF(AO58="","",VLOOKUP(AO58,#REF!,9,FALSE))</f>
        <v/>
      </c>
      <c r="AP59" s="2397" t="str">
        <f>IF(AP58="","",VLOOKUP(AP58,#REF!,9,FALSE))</f>
        <v/>
      </c>
      <c r="AQ59" s="2397" t="str">
        <f>IF(AQ58="","",VLOOKUP(AQ58,#REF!,9,FALSE))</f>
        <v/>
      </c>
      <c r="AR59" s="2397" t="str">
        <f>IF(AR58="","",VLOOKUP(AR58,#REF!,9,FALSE))</f>
        <v/>
      </c>
      <c r="AS59" s="2397" t="str">
        <f>IF(AS58="","",VLOOKUP(AS58,#REF!,9,FALSE))</f>
        <v/>
      </c>
      <c r="AT59" s="2403" t="str">
        <f>IF(AT58="","",VLOOKUP(AT58,#REF!,9,FALSE))</f>
        <v/>
      </c>
      <c r="AU59" s="2391" t="str">
        <f>IF(AU58="","",VLOOKUP(AU58,#REF!,9,FALSE))</f>
        <v/>
      </c>
      <c r="AV59" s="2397" t="str">
        <f>IF(AV58="","",VLOOKUP(AV58,#REF!,9,FALSE))</f>
        <v/>
      </c>
      <c r="AW59" s="2397" t="str">
        <f>IF(AW58="","",VLOOKUP(AW58,#REF!,9,FALSE))</f>
        <v/>
      </c>
      <c r="AX59" s="2418">
        <f>IF($BB$3="４週",SUM(S59:AT59),IF($BB$3="暦月",SUM(S59:AW59),""))</f>
        <v>0</v>
      </c>
      <c r="AY59" s="2429"/>
      <c r="AZ59" s="2439">
        <f>IF($BB$3="４週",AX59/4,IF($BB$3="暦月",'【記載例】認知症対応型通所介護'!AX59/('【記載例】認知症対応型通所介護'!$BB$8/7),""))</f>
        <v>0</v>
      </c>
      <c r="BA59" s="2447"/>
      <c r="BB59" s="2286"/>
      <c r="BC59" s="2141"/>
      <c r="BD59" s="2141"/>
      <c r="BE59" s="2141"/>
      <c r="BF59" s="2150"/>
    </row>
    <row r="60" spans="2:58" ht="20.25" customHeight="1">
      <c r="B60" s="2318"/>
      <c r="C60" s="1757"/>
      <c r="D60" s="1825"/>
      <c r="E60" s="1768"/>
      <c r="F60" s="1804">
        <f>C58</f>
        <v>0</v>
      </c>
      <c r="G60" s="2105"/>
      <c r="H60" s="2520"/>
      <c r="I60" s="2523"/>
      <c r="J60" s="2523"/>
      <c r="K60" s="2526"/>
      <c r="L60" s="2135"/>
      <c r="M60" s="2144"/>
      <c r="N60" s="2144"/>
      <c r="O60" s="2153"/>
      <c r="P60" s="2366" t="s">
        <v>965</v>
      </c>
      <c r="Q60" s="2375"/>
      <c r="R60" s="2383"/>
      <c r="S60" s="2392" t="str">
        <f>IF(S58="","",VLOOKUP(S58,#REF!,19,FALSE))</f>
        <v/>
      </c>
      <c r="T60" s="2398" t="str">
        <f>IF(T58="","",VLOOKUP(T58,#REF!,19,FALSE))</f>
        <v/>
      </c>
      <c r="U60" s="2398" t="str">
        <f>IF(U58="","",VLOOKUP(U58,#REF!,19,FALSE))</f>
        <v/>
      </c>
      <c r="V60" s="2398" t="str">
        <f>IF(V58="","",VLOOKUP(V58,#REF!,19,FALSE))</f>
        <v/>
      </c>
      <c r="W60" s="2398" t="str">
        <f>IF(W58="","",VLOOKUP(W58,#REF!,19,FALSE))</f>
        <v/>
      </c>
      <c r="X60" s="2398" t="str">
        <f>IF(X58="","",VLOOKUP(X58,#REF!,19,FALSE))</f>
        <v/>
      </c>
      <c r="Y60" s="2404" t="str">
        <f>IF(Y58="","",VLOOKUP(Y58,#REF!,19,FALSE))</f>
        <v/>
      </c>
      <c r="Z60" s="2392" t="str">
        <f>IF(Z58="","",VLOOKUP(Z58,#REF!,19,FALSE))</f>
        <v/>
      </c>
      <c r="AA60" s="2398" t="str">
        <f>IF(AA58="","",VLOOKUP(AA58,#REF!,19,FALSE))</f>
        <v/>
      </c>
      <c r="AB60" s="2398" t="str">
        <f>IF(AB58="","",VLOOKUP(AB58,#REF!,19,FALSE))</f>
        <v/>
      </c>
      <c r="AC60" s="2398" t="str">
        <f>IF(AC58="","",VLOOKUP(AC58,#REF!,19,FALSE))</f>
        <v/>
      </c>
      <c r="AD60" s="2398" t="str">
        <f>IF(AD58="","",VLOOKUP(AD58,#REF!,19,FALSE))</f>
        <v/>
      </c>
      <c r="AE60" s="2398" t="str">
        <f>IF(AE58="","",VLOOKUP(AE58,#REF!,19,FALSE))</f>
        <v/>
      </c>
      <c r="AF60" s="2404" t="str">
        <f>IF(AF58="","",VLOOKUP(AF58,#REF!,19,FALSE))</f>
        <v/>
      </c>
      <c r="AG60" s="2392" t="str">
        <f>IF(AG58="","",VLOOKUP(AG58,#REF!,19,FALSE))</f>
        <v/>
      </c>
      <c r="AH60" s="2398" t="str">
        <f>IF(AH58="","",VLOOKUP(AH58,#REF!,19,FALSE))</f>
        <v/>
      </c>
      <c r="AI60" s="2398" t="str">
        <f>IF(AI58="","",VLOOKUP(AI58,#REF!,19,FALSE))</f>
        <v/>
      </c>
      <c r="AJ60" s="2398" t="str">
        <f>IF(AJ58="","",VLOOKUP(AJ58,#REF!,19,FALSE))</f>
        <v/>
      </c>
      <c r="AK60" s="2398" t="str">
        <f>IF(AK58="","",VLOOKUP(AK58,#REF!,19,FALSE))</f>
        <v/>
      </c>
      <c r="AL60" s="2398" t="str">
        <f>IF(AL58="","",VLOOKUP(AL58,#REF!,19,FALSE))</f>
        <v/>
      </c>
      <c r="AM60" s="2404" t="str">
        <f>IF(AM58="","",VLOOKUP(AM58,#REF!,19,FALSE))</f>
        <v/>
      </c>
      <c r="AN60" s="2392" t="str">
        <f>IF(AN58="","",VLOOKUP(AN58,#REF!,19,FALSE))</f>
        <v/>
      </c>
      <c r="AO60" s="2398" t="str">
        <f>IF(AO58="","",VLOOKUP(AO58,#REF!,19,FALSE))</f>
        <v/>
      </c>
      <c r="AP60" s="2398" t="str">
        <f>IF(AP58="","",VLOOKUP(AP58,#REF!,19,FALSE))</f>
        <v/>
      </c>
      <c r="AQ60" s="2398" t="str">
        <f>IF(AQ58="","",VLOOKUP(AQ58,#REF!,19,FALSE))</f>
        <v/>
      </c>
      <c r="AR60" s="2398" t="str">
        <f>IF(AR58="","",VLOOKUP(AR58,#REF!,19,FALSE))</f>
        <v/>
      </c>
      <c r="AS60" s="2398" t="str">
        <f>IF(AS58="","",VLOOKUP(AS58,#REF!,19,FALSE))</f>
        <v/>
      </c>
      <c r="AT60" s="2404" t="str">
        <f>IF(AT58="","",VLOOKUP(AT58,#REF!,19,FALSE))</f>
        <v/>
      </c>
      <c r="AU60" s="2392" t="str">
        <f>IF(AU58="","",VLOOKUP(AU58,#REF!,19,FALSE))</f>
        <v/>
      </c>
      <c r="AV60" s="2398" t="str">
        <f>IF(AV58="","",VLOOKUP(AV58,#REF!,19,FALSE))</f>
        <v/>
      </c>
      <c r="AW60" s="2398" t="str">
        <f>IF(AW58="","",VLOOKUP(AW58,#REF!,19,FALSE))</f>
        <v/>
      </c>
      <c r="AX60" s="2419">
        <f>IF($BB$3="４週",SUM(S60:AT60),IF($BB$3="暦月",SUM(S60:AW60),""))</f>
        <v>0</v>
      </c>
      <c r="AY60" s="2430"/>
      <c r="AZ60" s="2440">
        <f>IF($BB$3="４週",AX60/4,IF($BB$3="暦月",'【記載例】認知症対応型通所介護'!AX60/('【記載例】認知症対応型通所介護'!$BB$8/7),""))</f>
        <v>0</v>
      </c>
      <c r="BA60" s="2448"/>
      <c r="BB60" s="2288"/>
      <c r="BC60" s="2144"/>
      <c r="BD60" s="2144"/>
      <c r="BE60" s="2144"/>
      <c r="BF60" s="2153"/>
    </row>
    <row r="61" spans="2:58" s="2311" customFormat="1" ht="6" customHeight="1">
      <c r="B61" s="2319"/>
      <c r="C61" s="2328"/>
      <c r="D61" s="2328"/>
      <c r="E61" s="2328"/>
      <c r="F61" s="2339"/>
      <c r="G61" s="2339"/>
      <c r="H61" s="2349"/>
      <c r="I61" s="2349"/>
      <c r="J61" s="2349"/>
      <c r="K61" s="2349"/>
      <c r="L61" s="2339"/>
      <c r="M61" s="2339"/>
      <c r="N61" s="2339"/>
      <c r="O61" s="2339"/>
      <c r="P61" s="2367"/>
      <c r="Q61" s="2367"/>
      <c r="R61" s="2367"/>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421"/>
      <c r="AY61" s="2421"/>
      <c r="AZ61" s="2421"/>
      <c r="BA61" s="2421"/>
      <c r="BB61" s="2339"/>
      <c r="BC61" s="2339"/>
      <c r="BD61" s="2339"/>
      <c r="BE61" s="2339"/>
      <c r="BF61" s="2467"/>
    </row>
    <row r="62" spans="2:58" ht="20.100000000000001" customHeight="1">
      <c r="B62" s="2064"/>
      <c r="C62" s="2077"/>
      <c r="D62" s="2077"/>
      <c r="E62" s="2077"/>
      <c r="F62" s="2097"/>
      <c r="G62" s="2106" t="s">
        <v>792</v>
      </c>
      <c r="H62" s="2106"/>
      <c r="I62" s="2106"/>
      <c r="J62" s="2106"/>
      <c r="K62" s="2126"/>
      <c r="L62" s="2136"/>
      <c r="M62" s="2145" t="s">
        <v>801</v>
      </c>
      <c r="N62" s="2147"/>
      <c r="O62" s="2147"/>
      <c r="P62" s="2147"/>
      <c r="Q62" s="2147"/>
      <c r="R62" s="2172"/>
      <c r="S62" s="2182" t="e">
        <f t="shared" ref="S62:AX64" si="1">IF(SUMIF($F$22:$F$60,$M62,S$22:S$60)=0,"",SUMIF($F$22:$F$60,$M62,S$22:S$60))</f>
        <v>#REF!</v>
      </c>
      <c r="T62" s="2191" t="e">
        <f t="shared" si="1"/>
        <v>#REF!</v>
      </c>
      <c r="U62" s="2191" t="e">
        <f t="shared" si="1"/>
        <v>#REF!</v>
      </c>
      <c r="V62" s="2191" t="e">
        <f t="shared" si="1"/>
        <v>#REF!</v>
      </c>
      <c r="W62" s="2191" t="e">
        <f t="shared" si="1"/>
        <v>#REF!</v>
      </c>
      <c r="X62" s="2191" t="e">
        <f t="shared" si="1"/>
        <v>#REF!</v>
      </c>
      <c r="Y62" s="2198" t="e">
        <f t="shared" si="1"/>
        <v>#REF!</v>
      </c>
      <c r="Z62" s="2182" t="e">
        <f t="shared" si="1"/>
        <v>#REF!</v>
      </c>
      <c r="AA62" s="2191" t="e">
        <f t="shared" si="1"/>
        <v>#REF!</v>
      </c>
      <c r="AB62" s="2191" t="e">
        <f t="shared" si="1"/>
        <v>#REF!</v>
      </c>
      <c r="AC62" s="2191" t="e">
        <f t="shared" si="1"/>
        <v>#REF!</v>
      </c>
      <c r="AD62" s="2191" t="e">
        <f t="shared" si="1"/>
        <v>#REF!</v>
      </c>
      <c r="AE62" s="2191" t="e">
        <f t="shared" si="1"/>
        <v>#REF!</v>
      </c>
      <c r="AF62" s="2198" t="e">
        <f t="shared" si="1"/>
        <v>#REF!</v>
      </c>
      <c r="AG62" s="2182" t="e">
        <f t="shared" si="1"/>
        <v>#REF!</v>
      </c>
      <c r="AH62" s="2191" t="e">
        <f t="shared" si="1"/>
        <v>#REF!</v>
      </c>
      <c r="AI62" s="2191" t="e">
        <f t="shared" si="1"/>
        <v>#REF!</v>
      </c>
      <c r="AJ62" s="2191" t="e">
        <f t="shared" si="1"/>
        <v>#REF!</v>
      </c>
      <c r="AK62" s="2191" t="e">
        <f t="shared" si="1"/>
        <v>#REF!</v>
      </c>
      <c r="AL62" s="2191" t="e">
        <f t="shared" si="1"/>
        <v>#REF!</v>
      </c>
      <c r="AM62" s="2198" t="e">
        <f t="shared" si="1"/>
        <v>#REF!</v>
      </c>
      <c r="AN62" s="2182" t="e">
        <f t="shared" si="1"/>
        <v>#REF!</v>
      </c>
      <c r="AO62" s="2191" t="e">
        <f t="shared" si="1"/>
        <v>#REF!</v>
      </c>
      <c r="AP62" s="2191" t="e">
        <f t="shared" si="1"/>
        <v>#REF!</v>
      </c>
      <c r="AQ62" s="2191" t="e">
        <f t="shared" si="1"/>
        <v>#REF!</v>
      </c>
      <c r="AR62" s="2191" t="e">
        <f t="shared" si="1"/>
        <v>#REF!</v>
      </c>
      <c r="AS62" s="2191" t="e">
        <f t="shared" si="1"/>
        <v>#REF!</v>
      </c>
      <c r="AT62" s="2198" t="e">
        <f t="shared" si="1"/>
        <v>#REF!</v>
      </c>
      <c r="AU62" s="2182" t="str">
        <f t="shared" si="1"/>
        <v/>
      </c>
      <c r="AV62" s="2191" t="str">
        <f t="shared" si="1"/>
        <v/>
      </c>
      <c r="AW62" s="2191" t="str">
        <f t="shared" si="1"/>
        <v/>
      </c>
      <c r="AX62" s="2247" t="e">
        <f t="shared" si="1"/>
        <v>#REF!</v>
      </c>
      <c r="AY62" s="2258"/>
      <c r="AZ62" s="2269" t="e">
        <f>IF(AX62="","",IF($BB$3="４週",AX62/4,IF($BB$3="暦月",AX62/($BB$8/7),"")))</f>
        <v>#REF!</v>
      </c>
      <c r="BA62" s="2277"/>
      <c r="BB62" s="2454"/>
      <c r="BC62" s="2458"/>
      <c r="BD62" s="2458"/>
      <c r="BE62" s="2458"/>
      <c r="BF62" s="2468"/>
    </row>
    <row r="63" spans="2:58" ht="20.100000000000001" customHeight="1">
      <c r="B63" s="2065"/>
      <c r="C63" s="2078"/>
      <c r="D63" s="2078"/>
      <c r="E63" s="2078"/>
      <c r="F63" s="2098"/>
      <c r="G63" s="2107"/>
      <c r="H63" s="2107"/>
      <c r="I63" s="2107"/>
      <c r="J63" s="2107"/>
      <c r="K63" s="2127"/>
      <c r="L63" s="2137"/>
      <c r="M63" s="2146" t="s">
        <v>910</v>
      </c>
      <c r="N63" s="2148"/>
      <c r="O63" s="2148"/>
      <c r="P63" s="2148"/>
      <c r="Q63" s="2148"/>
      <c r="R63" s="2173"/>
      <c r="S63" s="2182" t="e">
        <f t="shared" si="1"/>
        <v>#REF!</v>
      </c>
      <c r="T63" s="2191" t="e">
        <f t="shared" si="1"/>
        <v>#REF!</v>
      </c>
      <c r="U63" s="2191" t="e">
        <f t="shared" si="1"/>
        <v>#REF!</v>
      </c>
      <c r="V63" s="2191" t="e">
        <f t="shared" si="1"/>
        <v>#REF!</v>
      </c>
      <c r="W63" s="2191" t="e">
        <f t="shared" si="1"/>
        <v>#REF!</v>
      </c>
      <c r="X63" s="2191" t="e">
        <f t="shared" si="1"/>
        <v>#REF!</v>
      </c>
      <c r="Y63" s="2198" t="e">
        <f t="shared" si="1"/>
        <v>#REF!</v>
      </c>
      <c r="Z63" s="2182" t="e">
        <f t="shared" si="1"/>
        <v>#REF!</v>
      </c>
      <c r="AA63" s="2191" t="e">
        <f t="shared" si="1"/>
        <v>#REF!</v>
      </c>
      <c r="AB63" s="2191" t="e">
        <f t="shared" si="1"/>
        <v>#REF!</v>
      </c>
      <c r="AC63" s="2191" t="e">
        <f t="shared" si="1"/>
        <v>#REF!</v>
      </c>
      <c r="AD63" s="2191" t="e">
        <f t="shared" si="1"/>
        <v>#REF!</v>
      </c>
      <c r="AE63" s="2191" t="e">
        <f t="shared" si="1"/>
        <v>#REF!</v>
      </c>
      <c r="AF63" s="2198" t="e">
        <f t="shared" si="1"/>
        <v>#REF!</v>
      </c>
      <c r="AG63" s="2182" t="e">
        <f t="shared" si="1"/>
        <v>#REF!</v>
      </c>
      <c r="AH63" s="2191" t="e">
        <f t="shared" si="1"/>
        <v>#REF!</v>
      </c>
      <c r="AI63" s="2191" t="e">
        <f t="shared" si="1"/>
        <v>#REF!</v>
      </c>
      <c r="AJ63" s="2191" t="e">
        <f t="shared" si="1"/>
        <v>#REF!</v>
      </c>
      <c r="AK63" s="2191" t="e">
        <f t="shared" si="1"/>
        <v>#REF!</v>
      </c>
      <c r="AL63" s="2191" t="e">
        <f t="shared" si="1"/>
        <v>#REF!</v>
      </c>
      <c r="AM63" s="2198" t="e">
        <f t="shared" si="1"/>
        <v>#REF!</v>
      </c>
      <c r="AN63" s="2182" t="e">
        <f t="shared" si="1"/>
        <v>#REF!</v>
      </c>
      <c r="AO63" s="2191" t="e">
        <f t="shared" si="1"/>
        <v>#REF!</v>
      </c>
      <c r="AP63" s="2191" t="e">
        <f t="shared" si="1"/>
        <v>#REF!</v>
      </c>
      <c r="AQ63" s="2191" t="e">
        <f t="shared" si="1"/>
        <v>#REF!</v>
      </c>
      <c r="AR63" s="2191" t="e">
        <f t="shared" si="1"/>
        <v>#REF!</v>
      </c>
      <c r="AS63" s="2191" t="e">
        <f t="shared" si="1"/>
        <v>#REF!</v>
      </c>
      <c r="AT63" s="2198" t="e">
        <f t="shared" si="1"/>
        <v>#REF!</v>
      </c>
      <c r="AU63" s="2182" t="str">
        <f t="shared" si="1"/>
        <v/>
      </c>
      <c r="AV63" s="2191" t="str">
        <f t="shared" si="1"/>
        <v/>
      </c>
      <c r="AW63" s="2191" t="str">
        <f t="shared" si="1"/>
        <v/>
      </c>
      <c r="AX63" s="2247" t="e">
        <f t="shared" si="1"/>
        <v>#REF!</v>
      </c>
      <c r="AY63" s="2258"/>
      <c r="AZ63" s="2269" t="e">
        <f>IF(AX63="","",IF($BB$3="４週",AX63/4,IF($BB$3="暦月",AX63/($BB$8/7),"")))</f>
        <v>#REF!</v>
      </c>
      <c r="BA63" s="2277"/>
      <c r="BB63" s="2455"/>
      <c r="BC63" s="2459"/>
      <c r="BD63" s="2459"/>
      <c r="BE63" s="2459"/>
      <c r="BF63" s="2469"/>
    </row>
    <row r="64" spans="2:58" ht="20.25" customHeight="1">
      <c r="B64" s="2066"/>
      <c r="C64" s="2079"/>
      <c r="D64" s="2079"/>
      <c r="E64" s="2079"/>
      <c r="F64" s="2098"/>
      <c r="G64" s="2108"/>
      <c r="H64" s="2108"/>
      <c r="I64" s="2108"/>
      <c r="J64" s="2108"/>
      <c r="K64" s="2128"/>
      <c r="L64" s="2137"/>
      <c r="M64" s="2146" t="s">
        <v>962</v>
      </c>
      <c r="N64" s="2148"/>
      <c r="O64" s="2148"/>
      <c r="P64" s="2148"/>
      <c r="Q64" s="2148"/>
      <c r="R64" s="2173"/>
      <c r="S64" s="2182" t="e">
        <f t="shared" si="1"/>
        <v>#REF!</v>
      </c>
      <c r="T64" s="2191" t="e">
        <f t="shared" si="1"/>
        <v>#REF!</v>
      </c>
      <c r="U64" s="2191" t="e">
        <f t="shared" si="1"/>
        <v>#REF!</v>
      </c>
      <c r="V64" s="2191" t="e">
        <f t="shared" si="1"/>
        <v>#REF!</v>
      </c>
      <c r="W64" s="2191" t="e">
        <f t="shared" si="1"/>
        <v>#REF!</v>
      </c>
      <c r="X64" s="2191" t="e">
        <f t="shared" si="1"/>
        <v>#REF!</v>
      </c>
      <c r="Y64" s="2198" t="e">
        <f t="shared" si="1"/>
        <v>#REF!</v>
      </c>
      <c r="Z64" s="2182" t="e">
        <f t="shared" si="1"/>
        <v>#REF!</v>
      </c>
      <c r="AA64" s="2191" t="e">
        <f t="shared" si="1"/>
        <v>#REF!</v>
      </c>
      <c r="AB64" s="2191" t="e">
        <f t="shared" si="1"/>
        <v>#REF!</v>
      </c>
      <c r="AC64" s="2191" t="e">
        <f t="shared" si="1"/>
        <v>#REF!</v>
      </c>
      <c r="AD64" s="2191" t="e">
        <f t="shared" si="1"/>
        <v>#REF!</v>
      </c>
      <c r="AE64" s="2191" t="e">
        <f t="shared" si="1"/>
        <v>#REF!</v>
      </c>
      <c r="AF64" s="2198" t="e">
        <f t="shared" si="1"/>
        <v>#REF!</v>
      </c>
      <c r="AG64" s="2182" t="e">
        <f t="shared" si="1"/>
        <v>#REF!</v>
      </c>
      <c r="AH64" s="2191" t="e">
        <f t="shared" si="1"/>
        <v>#REF!</v>
      </c>
      <c r="AI64" s="2191" t="e">
        <f t="shared" si="1"/>
        <v>#REF!</v>
      </c>
      <c r="AJ64" s="2191" t="e">
        <f t="shared" si="1"/>
        <v>#REF!</v>
      </c>
      <c r="AK64" s="2191" t="e">
        <f t="shared" si="1"/>
        <v>#REF!</v>
      </c>
      <c r="AL64" s="2191" t="e">
        <f t="shared" si="1"/>
        <v>#REF!</v>
      </c>
      <c r="AM64" s="2198" t="e">
        <f t="shared" si="1"/>
        <v>#REF!</v>
      </c>
      <c r="AN64" s="2182" t="e">
        <f t="shared" si="1"/>
        <v>#REF!</v>
      </c>
      <c r="AO64" s="2191" t="e">
        <f t="shared" si="1"/>
        <v>#REF!</v>
      </c>
      <c r="AP64" s="2191" t="e">
        <f t="shared" si="1"/>
        <v>#REF!</v>
      </c>
      <c r="AQ64" s="2191" t="e">
        <f t="shared" si="1"/>
        <v>#REF!</v>
      </c>
      <c r="AR64" s="2191" t="e">
        <f t="shared" si="1"/>
        <v>#REF!</v>
      </c>
      <c r="AS64" s="2191" t="e">
        <f t="shared" si="1"/>
        <v>#REF!</v>
      </c>
      <c r="AT64" s="2198" t="e">
        <f t="shared" si="1"/>
        <v>#REF!</v>
      </c>
      <c r="AU64" s="2182" t="str">
        <f t="shared" si="1"/>
        <v/>
      </c>
      <c r="AV64" s="2191" t="str">
        <f t="shared" si="1"/>
        <v/>
      </c>
      <c r="AW64" s="2191" t="str">
        <f t="shared" si="1"/>
        <v/>
      </c>
      <c r="AX64" s="2247" t="e">
        <f t="shared" si="1"/>
        <v>#REF!</v>
      </c>
      <c r="AY64" s="2258"/>
      <c r="AZ64" s="2269" t="e">
        <f>IF(AX64="","",IF($BB$3="４週",AX64/4,IF($BB$3="暦月",AX64/($BB$8/7),"")))</f>
        <v>#REF!</v>
      </c>
      <c r="BA64" s="2277"/>
      <c r="BB64" s="2455"/>
      <c r="BC64" s="2459"/>
      <c r="BD64" s="2459"/>
      <c r="BE64" s="2459"/>
      <c r="BF64" s="2469"/>
    </row>
    <row r="65" spans="1:73" ht="20.25" customHeight="1">
      <c r="B65" s="2320"/>
      <c r="C65" s="2098"/>
      <c r="D65" s="2098"/>
      <c r="E65" s="2098"/>
      <c r="F65" s="2098"/>
      <c r="G65" s="2343" t="s">
        <v>958</v>
      </c>
      <c r="H65" s="2343"/>
      <c r="I65" s="2343"/>
      <c r="J65" s="2343"/>
      <c r="K65" s="2343"/>
      <c r="L65" s="2343"/>
      <c r="M65" s="2343"/>
      <c r="N65" s="2343"/>
      <c r="O65" s="2343"/>
      <c r="P65" s="2343"/>
      <c r="Q65" s="2343"/>
      <c r="R65" s="2384"/>
      <c r="S65" s="2183">
        <v>12</v>
      </c>
      <c r="T65" s="2192">
        <v>12</v>
      </c>
      <c r="U65" s="2192">
        <v>12</v>
      </c>
      <c r="V65" s="2192">
        <v>12</v>
      </c>
      <c r="W65" s="2192">
        <v>12</v>
      </c>
      <c r="X65" s="2192">
        <v>12</v>
      </c>
      <c r="Y65" s="2199">
        <v>12</v>
      </c>
      <c r="Z65" s="2183">
        <v>12</v>
      </c>
      <c r="AA65" s="2192">
        <v>12</v>
      </c>
      <c r="AB65" s="2192">
        <v>12</v>
      </c>
      <c r="AC65" s="2192">
        <v>12</v>
      </c>
      <c r="AD65" s="2192">
        <v>12</v>
      </c>
      <c r="AE65" s="2192">
        <v>12</v>
      </c>
      <c r="AF65" s="2199">
        <v>12</v>
      </c>
      <c r="AG65" s="2183">
        <v>12</v>
      </c>
      <c r="AH65" s="2192">
        <v>12</v>
      </c>
      <c r="AI65" s="2192">
        <v>12</v>
      </c>
      <c r="AJ65" s="2192">
        <v>12</v>
      </c>
      <c r="AK65" s="2192">
        <v>12</v>
      </c>
      <c r="AL65" s="2192">
        <v>12</v>
      </c>
      <c r="AM65" s="2199">
        <v>12</v>
      </c>
      <c r="AN65" s="2183">
        <v>12</v>
      </c>
      <c r="AO65" s="2192">
        <v>12</v>
      </c>
      <c r="AP65" s="2192">
        <v>12</v>
      </c>
      <c r="AQ65" s="2192">
        <v>12</v>
      </c>
      <c r="AR65" s="2192">
        <v>12</v>
      </c>
      <c r="AS65" s="2192">
        <v>12</v>
      </c>
      <c r="AT65" s="2199">
        <v>12</v>
      </c>
      <c r="AU65" s="2183"/>
      <c r="AV65" s="2192"/>
      <c r="AW65" s="2199"/>
      <c r="AX65" s="2422"/>
      <c r="AY65" s="2432"/>
      <c r="AZ65" s="2432"/>
      <c r="BA65" s="2450"/>
      <c r="BB65" s="2455"/>
      <c r="BC65" s="2459"/>
      <c r="BD65" s="2459"/>
      <c r="BE65" s="2459"/>
      <c r="BF65" s="2469"/>
    </row>
    <row r="66" spans="1:73" ht="20.25" customHeight="1">
      <c r="B66" s="2321"/>
      <c r="C66" s="2329"/>
      <c r="D66" s="2329"/>
      <c r="E66" s="2329"/>
      <c r="F66" s="2329"/>
      <c r="G66" s="2344" t="s">
        <v>698</v>
      </c>
      <c r="H66" s="2344"/>
      <c r="I66" s="2344"/>
      <c r="J66" s="2344"/>
      <c r="K66" s="2344"/>
      <c r="L66" s="2344"/>
      <c r="M66" s="2344"/>
      <c r="N66" s="2344"/>
      <c r="O66" s="2344"/>
      <c r="P66" s="2344"/>
      <c r="Q66" s="2344"/>
      <c r="R66" s="2385"/>
      <c r="S66" s="2183">
        <v>7</v>
      </c>
      <c r="T66" s="2192">
        <v>7</v>
      </c>
      <c r="U66" s="2192">
        <v>7</v>
      </c>
      <c r="V66" s="2192">
        <v>7</v>
      </c>
      <c r="W66" s="2192">
        <v>7</v>
      </c>
      <c r="X66" s="2192">
        <v>7</v>
      </c>
      <c r="Y66" s="2199">
        <v>7</v>
      </c>
      <c r="Z66" s="2183">
        <v>7</v>
      </c>
      <c r="AA66" s="2192">
        <v>7</v>
      </c>
      <c r="AB66" s="2192">
        <v>7</v>
      </c>
      <c r="AC66" s="2192">
        <v>7</v>
      </c>
      <c r="AD66" s="2192">
        <v>7</v>
      </c>
      <c r="AE66" s="2192">
        <v>7</v>
      </c>
      <c r="AF66" s="2199">
        <v>7</v>
      </c>
      <c r="AG66" s="2183">
        <v>7</v>
      </c>
      <c r="AH66" s="2192">
        <v>7</v>
      </c>
      <c r="AI66" s="2192">
        <v>7</v>
      </c>
      <c r="AJ66" s="2192">
        <v>7</v>
      </c>
      <c r="AK66" s="2192">
        <v>7</v>
      </c>
      <c r="AL66" s="2192">
        <v>7</v>
      </c>
      <c r="AM66" s="2199">
        <v>7</v>
      </c>
      <c r="AN66" s="2183">
        <v>7</v>
      </c>
      <c r="AO66" s="2192">
        <v>7</v>
      </c>
      <c r="AP66" s="2192">
        <v>7</v>
      </c>
      <c r="AQ66" s="2192">
        <v>7</v>
      </c>
      <c r="AR66" s="2192">
        <v>7</v>
      </c>
      <c r="AS66" s="2192">
        <v>7</v>
      </c>
      <c r="AT66" s="2199">
        <v>7</v>
      </c>
      <c r="AU66" s="2183"/>
      <c r="AV66" s="2192"/>
      <c r="AW66" s="2199"/>
      <c r="AX66" s="2423"/>
      <c r="AY66" s="2433"/>
      <c r="AZ66" s="2433"/>
      <c r="BA66" s="2451"/>
      <c r="BB66" s="2455"/>
      <c r="BC66" s="2459"/>
      <c r="BD66" s="2459"/>
      <c r="BE66" s="2459"/>
      <c r="BF66" s="2469"/>
    </row>
    <row r="67" spans="1:73" ht="18.75" customHeight="1">
      <c r="B67" s="2322" t="s">
        <v>1011</v>
      </c>
      <c r="C67" s="2107"/>
      <c r="D67" s="2107"/>
      <c r="E67" s="2107"/>
      <c r="F67" s="2107"/>
      <c r="G67" s="2107"/>
      <c r="H67" s="2107"/>
      <c r="I67" s="2107"/>
      <c r="J67" s="2107"/>
      <c r="K67" s="2352"/>
      <c r="L67" s="2354" t="s">
        <v>801</v>
      </c>
      <c r="M67" s="2354"/>
      <c r="N67" s="2354"/>
      <c r="O67" s="2354"/>
      <c r="P67" s="2354"/>
      <c r="Q67" s="2354"/>
      <c r="R67" s="2386"/>
      <c r="S67" s="2185" t="str">
        <f t="shared" ref="S67:AW71" si="2">IF($L67="","",IF(COUNTIFS($F$22:$F$60,$L67,S$22:S$60,"&gt;0")=0,"",COUNTIFS($F$22:$F$60,$L67,S$22:S$60,"&gt;0")))</f>
        <v/>
      </c>
      <c r="T67" s="2194" t="str">
        <f t="shared" si="2"/>
        <v/>
      </c>
      <c r="U67" s="2194" t="str">
        <f t="shared" si="2"/>
        <v/>
      </c>
      <c r="V67" s="2194" t="str">
        <f t="shared" si="2"/>
        <v/>
      </c>
      <c r="W67" s="2194" t="str">
        <f t="shared" si="2"/>
        <v/>
      </c>
      <c r="X67" s="2194" t="str">
        <f t="shared" si="2"/>
        <v/>
      </c>
      <c r="Y67" s="2201" t="str">
        <f t="shared" si="2"/>
        <v/>
      </c>
      <c r="Z67" s="2204" t="str">
        <f t="shared" si="2"/>
        <v/>
      </c>
      <c r="AA67" s="2194" t="str">
        <f t="shared" si="2"/>
        <v/>
      </c>
      <c r="AB67" s="2194" t="str">
        <f t="shared" si="2"/>
        <v/>
      </c>
      <c r="AC67" s="2194" t="str">
        <f t="shared" si="2"/>
        <v/>
      </c>
      <c r="AD67" s="2194" t="str">
        <f t="shared" si="2"/>
        <v/>
      </c>
      <c r="AE67" s="2194" t="str">
        <f t="shared" si="2"/>
        <v/>
      </c>
      <c r="AF67" s="2201" t="str">
        <f t="shared" si="2"/>
        <v/>
      </c>
      <c r="AG67" s="2194" t="str">
        <f t="shared" si="2"/>
        <v/>
      </c>
      <c r="AH67" s="2194" t="str">
        <f t="shared" si="2"/>
        <v/>
      </c>
      <c r="AI67" s="2194" t="str">
        <f t="shared" si="2"/>
        <v/>
      </c>
      <c r="AJ67" s="2194" t="str">
        <f t="shared" si="2"/>
        <v/>
      </c>
      <c r="AK67" s="2194" t="str">
        <f t="shared" si="2"/>
        <v/>
      </c>
      <c r="AL67" s="2194" t="str">
        <f t="shared" si="2"/>
        <v/>
      </c>
      <c r="AM67" s="2201" t="str">
        <f t="shared" si="2"/>
        <v/>
      </c>
      <c r="AN67" s="2194" t="str">
        <f t="shared" si="2"/>
        <v/>
      </c>
      <c r="AO67" s="2194" t="str">
        <f t="shared" si="2"/>
        <v/>
      </c>
      <c r="AP67" s="2194" t="str">
        <f t="shared" si="2"/>
        <v/>
      </c>
      <c r="AQ67" s="2194" t="str">
        <f t="shared" si="2"/>
        <v/>
      </c>
      <c r="AR67" s="2194" t="str">
        <f t="shared" si="2"/>
        <v/>
      </c>
      <c r="AS67" s="2194" t="str">
        <f t="shared" si="2"/>
        <v/>
      </c>
      <c r="AT67" s="2201" t="str">
        <f t="shared" si="2"/>
        <v/>
      </c>
      <c r="AU67" s="2194" t="str">
        <f t="shared" si="2"/>
        <v/>
      </c>
      <c r="AV67" s="2194" t="str">
        <f t="shared" si="2"/>
        <v/>
      </c>
      <c r="AW67" s="2201" t="str">
        <f t="shared" si="2"/>
        <v/>
      </c>
      <c r="AX67" s="2423"/>
      <c r="AY67" s="2433"/>
      <c r="AZ67" s="2433"/>
      <c r="BA67" s="2451"/>
      <c r="BB67" s="2455"/>
      <c r="BC67" s="2459"/>
      <c r="BD67" s="2459"/>
      <c r="BE67" s="2459"/>
      <c r="BF67" s="2469"/>
    </row>
    <row r="68" spans="1:73" ht="18.75" customHeight="1">
      <c r="B68" s="2322"/>
      <c r="C68" s="2107"/>
      <c r="D68" s="2107"/>
      <c r="E68" s="2107"/>
      <c r="F68" s="2107"/>
      <c r="G68" s="2107"/>
      <c r="H68" s="2107"/>
      <c r="I68" s="2107"/>
      <c r="J68" s="2107"/>
      <c r="K68" s="2352"/>
      <c r="L68" s="2355" t="s">
        <v>910</v>
      </c>
      <c r="M68" s="2355"/>
      <c r="N68" s="2355"/>
      <c r="O68" s="2355"/>
      <c r="P68" s="2355"/>
      <c r="Q68" s="2355"/>
      <c r="R68" s="2387"/>
      <c r="S68" s="2186" t="str">
        <f t="shared" si="2"/>
        <v/>
      </c>
      <c r="T68" s="2195" t="str">
        <f t="shared" si="2"/>
        <v/>
      </c>
      <c r="U68" s="2195" t="str">
        <f t="shared" si="2"/>
        <v/>
      </c>
      <c r="V68" s="2195" t="str">
        <f t="shared" si="2"/>
        <v/>
      </c>
      <c r="W68" s="2195" t="str">
        <f t="shared" si="2"/>
        <v/>
      </c>
      <c r="X68" s="2195" t="str">
        <f t="shared" si="2"/>
        <v/>
      </c>
      <c r="Y68" s="2202" t="str">
        <f t="shared" si="2"/>
        <v/>
      </c>
      <c r="Z68" s="2205" t="str">
        <f t="shared" si="2"/>
        <v/>
      </c>
      <c r="AA68" s="2195" t="str">
        <f t="shared" si="2"/>
        <v/>
      </c>
      <c r="AB68" s="2195" t="str">
        <f t="shared" si="2"/>
        <v/>
      </c>
      <c r="AC68" s="2195" t="str">
        <f t="shared" si="2"/>
        <v/>
      </c>
      <c r="AD68" s="2195" t="str">
        <f t="shared" si="2"/>
        <v/>
      </c>
      <c r="AE68" s="2195" t="str">
        <f t="shared" si="2"/>
        <v/>
      </c>
      <c r="AF68" s="2202" t="str">
        <f t="shared" si="2"/>
        <v/>
      </c>
      <c r="AG68" s="2195" t="str">
        <f t="shared" si="2"/>
        <v/>
      </c>
      <c r="AH68" s="2195" t="str">
        <f t="shared" si="2"/>
        <v/>
      </c>
      <c r="AI68" s="2195" t="str">
        <f t="shared" si="2"/>
        <v/>
      </c>
      <c r="AJ68" s="2195" t="str">
        <f t="shared" si="2"/>
        <v/>
      </c>
      <c r="AK68" s="2195" t="str">
        <f t="shared" si="2"/>
        <v/>
      </c>
      <c r="AL68" s="2195" t="str">
        <f t="shared" si="2"/>
        <v/>
      </c>
      <c r="AM68" s="2202" t="str">
        <f t="shared" si="2"/>
        <v/>
      </c>
      <c r="AN68" s="2195" t="str">
        <f t="shared" si="2"/>
        <v/>
      </c>
      <c r="AO68" s="2195" t="str">
        <f t="shared" si="2"/>
        <v/>
      </c>
      <c r="AP68" s="2195" t="str">
        <f t="shared" si="2"/>
        <v/>
      </c>
      <c r="AQ68" s="2195" t="str">
        <f t="shared" si="2"/>
        <v/>
      </c>
      <c r="AR68" s="2195" t="str">
        <f t="shared" si="2"/>
        <v/>
      </c>
      <c r="AS68" s="2195" t="str">
        <f t="shared" si="2"/>
        <v/>
      </c>
      <c r="AT68" s="2202" t="str">
        <f t="shared" si="2"/>
        <v/>
      </c>
      <c r="AU68" s="2195" t="str">
        <f t="shared" si="2"/>
        <v/>
      </c>
      <c r="AV68" s="2195" t="str">
        <f t="shared" si="2"/>
        <v/>
      </c>
      <c r="AW68" s="2202" t="str">
        <f t="shared" si="2"/>
        <v/>
      </c>
      <c r="AX68" s="2423"/>
      <c r="AY68" s="2433"/>
      <c r="AZ68" s="2433"/>
      <c r="BA68" s="2451"/>
      <c r="BB68" s="2455"/>
      <c r="BC68" s="2459"/>
      <c r="BD68" s="2459"/>
      <c r="BE68" s="2459"/>
      <c r="BF68" s="2469"/>
    </row>
    <row r="69" spans="1:73" ht="18.75" customHeight="1">
      <c r="B69" s="2322"/>
      <c r="C69" s="2107"/>
      <c r="D69" s="2107"/>
      <c r="E69" s="2107"/>
      <c r="F69" s="2107"/>
      <c r="G69" s="2107"/>
      <c r="H69" s="2107"/>
      <c r="I69" s="2107"/>
      <c r="J69" s="2107"/>
      <c r="K69" s="2352"/>
      <c r="L69" s="2355" t="s">
        <v>962</v>
      </c>
      <c r="M69" s="2355"/>
      <c r="N69" s="2355"/>
      <c r="O69" s="2355"/>
      <c r="P69" s="2355"/>
      <c r="Q69" s="2355"/>
      <c r="R69" s="2387"/>
      <c r="S69" s="2186" t="str">
        <f t="shared" si="2"/>
        <v/>
      </c>
      <c r="T69" s="2195" t="str">
        <f t="shared" si="2"/>
        <v/>
      </c>
      <c r="U69" s="2195" t="str">
        <f t="shared" si="2"/>
        <v/>
      </c>
      <c r="V69" s="2195" t="str">
        <f t="shared" si="2"/>
        <v/>
      </c>
      <c r="W69" s="2195" t="str">
        <f t="shared" si="2"/>
        <v/>
      </c>
      <c r="X69" s="2195" t="str">
        <f t="shared" si="2"/>
        <v/>
      </c>
      <c r="Y69" s="2202" t="str">
        <f t="shared" si="2"/>
        <v/>
      </c>
      <c r="Z69" s="2205" t="str">
        <f t="shared" si="2"/>
        <v/>
      </c>
      <c r="AA69" s="2195" t="str">
        <f t="shared" si="2"/>
        <v/>
      </c>
      <c r="AB69" s="2195" t="str">
        <f t="shared" si="2"/>
        <v/>
      </c>
      <c r="AC69" s="2195" t="str">
        <f t="shared" si="2"/>
        <v/>
      </c>
      <c r="AD69" s="2195" t="str">
        <f t="shared" si="2"/>
        <v/>
      </c>
      <c r="AE69" s="2195" t="str">
        <f t="shared" si="2"/>
        <v/>
      </c>
      <c r="AF69" s="2202" t="str">
        <f t="shared" si="2"/>
        <v/>
      </c>
      <c r="AG69" s="2195" t="str">
        <f t="shared" si="2"/>
        <v/>
      </c>
      <c r="AH69" s="2195" t="str">
        <f t="shared" si="2"/>
        <v/>
      </c>
      <c r="AI69" s="2195" t="str">
        <f t="shared" si="2"/>
        <v/>
      </c>
      <c r="AJ69" s="2195" t="str">
        <f t="shared" si="2"/>
        <v/>
      </c>
      <c r="AK69" s="2195" t="str">
        <f t="shared" si="2"/>
        <v/>
      </c>
      <c r="AL69" s="2195" t="str">
        <f t="shared" si="2"/>
        <v/>
      </c>
      <c r="AM69" s="2202" t="str">
        <f t="shared" si="2"/>
        <v/>
      </c>
      <c r="AN69" s="2195" t="str">
        <f t="shared" si="2"/>
        <v/>
      </c>
      <c r="AO69" s="2195" t="str">
        <f t="shared" si="2"/>
        <v/>
      </c>
      <c r="AP69" s="2195" t="str">
        <f t="shared" si="2"/>
        <v/>
      </c>
      <c r="AQ69" s="2195" t="str">
        <f t="shared" si="2"/>
        <v/>
      </c>
      <c r="AR69" s="2195" t="str">
        <f t="shared" si="2"/>
        <v/>
      </c>
      <c r="AS69" s="2195" t="str">
        <f t="shared" si="2"/>
        <v/>
      </c>
      <c r="AT69" s="2202" t="str">
        <f t="shared" si="2"/>
        <v/>
      </c>
      <c r="AU69" s="2195" t="str">
        <f t="shared" si="2"/>
        <v/>
      </c>
      <c r="AV69" s="2195" t="str">
        <f t="shared" si="2"/>
        <v/>
      </c>
      <c r="AW69" s="2202" t="str">
        <f t="shared" si="2"/>
        <v/>
      </c>
      <c r="AX69" s="2423"/>
      <c r="AY69" s="2433"/>
      <c r="AZ69" s="2433"/>
      <c r="BA69" s="2451"/>
      <c r="BB69" s="2455"/>
      <c r="BC69" s="2459"/>
      <c r="BD69" s="2459"/>
      <c r="BE69" s="2459"/>
      <c r="BF69" s="2469"/>
    </row>
    <row r="70" spans="1:73" ht="18.75" customHeight="1">
      <c r="B70" s="2322"/>
      <c r="C70" s="2107"/>
      <c r="D70" s="2107"/>
      <c r="E70" s="2107"/>
      <c r="F70" s="2107"/>
      <c r="G70" s="2107"/>
      <c r="H70" s="2107"/>
      <c r="I70" s="2107"/>
      <c r="J70" s="2107"/>
      <c r="K70" s="2352"/>
      <c r="L70" s="2355" t="s">
        <v>963</v>
      </c>
      <c r="M70" s="2355"/>
      <c r="N70" s="2355"/>
      <c r="O70" s="2355"/>
      <c r="P70" s="2355"/>
      <c r="Q70" s="2355"/>
      <c r="R70" s="2387"/>
      <c r="S70" s="2186" t="str">
        <f t="shared" si="2"/>
        <v/>
      </c>
      <c r="T70" s="2195" t="str">
        <f t="shared" si="2"/>
        <v/>
      </c>
      <c r="U70" s="2195" t="str">
        <f t="shared" si="2"/>
        <v/>
      </c>
      <c r="V70" s="2195" t="str">
        <f t="shared" si="2"/>
        <v/>
      </c>
      <c r="W70" s="2195" t="str">
        <f t="shared" si="2"/>
        <v/>
      </c>
      <c r="X70" s="2195" t="str">
        <f t="shared" si="2"/>
        <v/>
      </c>
      <c r="Y70" s="2202" t="str">
        <f t="shared" si="2"/>
        <v/>
      </c>
      <c r="Z70" s="2205" t="str">
        <f t="shared" si="2"/>
        <v/>
      </c>
      <c r="AA70" s="2195" t="str">
        <f t="shared" si="2"/>
        <v/>
      </c>
      <c r="AB70" s="2195" t="str">
        <f t="shared" si="2"/>
        <v/>
      </c>
      <c r="AC70" s="2195" t="str">
        <f t="shared" si="2"/>
        <v/>
      </c>
      <c r="AD70" s="2195" t="str">
        <f t="shared" si="2"/>
        <v/>
      </c>
      <c r="AE70" s="2195" t="str">
        <f t="shared" si="2"/>
        <v/>
      </c>
      <c r="AF70" s="2202" t="str">
        <f t="shared" si="2"/>
        <v/>
      </c>
      <c r="AG70" s="2195" t="str">
        <f t="shared" si="2"/>
        <v/>
      </c>
      <c r="AH70" s="2195" t="str">
        <f t="shared" si="2"/>
        <v/>
      </c>
      <c r="AI70" s="2195" t="str">
        <f t="shared" si="2"/>
        <v/>
      </c>
      <c r="AJ70" s="2195" t="str">
        <f t="shared" si="2"/>
        <v/>
      </c>
      <c r="AK70" s="2195" t="str">
        <f t="shared" si="2"/>
        <v/>
      </c>
      <c r="AL70" s="2195" t="str">
        <f t="shared" si="2"/>
        <v/>
      </c>
      <c r="AM70" s="2202" t="str">
        <f t="shared" si="2"/>
        <v/>
      </c>
      <c r="AN70" s="2195" t="str">
        <f t="shared" si="2"/>
        <v/>
      </c>
      <c r="AO70" s="2195" t="str">
        <f t="shared" si="2"/>
        <v/>
      </c>
      <c r="AP70" s="2195" t="str">
        <f t="shared" si="2"/>
        <v/>
      </c>
      <c r="AQ70" s="2195" t="str">
        <f t="shared" si="2"/>
        <v/>
      </c>
      <c r="AR70" s="2195" t="str">
        <f t="shared" si="2"/>
        <v/>
      </c>
      <c r="AS70" s="2195" t="str">
        <f t="shared" si="2"/>
        <v/>
      </c>
      <c r="AT70" s="2202" t="str">
        <f t="shared" si="2"/>
        <v/>
      </c>
      <c r="AU70" s="2195" t="str">
        <f t="shared" si="2"/>
        <v/>
      </c>
      <c r="AV70" s="2195" t="str">
        <f t="shared" si="2"/>
        <v/>
      </c>
      <c r="AW70" s="2202" t="str">
        <f t="shared" si="2"/>
        <v/>
      </c>
      <c r="AX70" s="2423"/>
      <c r="AY70" s="2433"/>
      <c r="AZ70" s="2433"/>
      <c r="BA70" s="2451"/>
      <c r="BB70" s="2455"/>
      <c r="BC70" s="2459"/>
      <c r="BD70" s="2459"/>
      <c r="BE70" s="2459"/>
      <c r="BF70" s="2469"/>
    </row>
    <row r="71" spans="1:73" ht="18.75" customHeight="1">
      <c r="B71" s="2323"/>
      <c r="C71" s="2330"/>
      <c r="D71" s="2330"/>
      <c r="E71" s="2330"/>
      <c r="F71" s="2330"/>
      <c r="G71" s="2330"/>
      <c r="H71" s="2330"/>
      <c r="I71" s="2330"/>
      <c r="J71" s="2330"/>
      <c r="K71" s="2353"/>
      <c r="L71" s="2139"/>
      <c r="M71" s="2139"/>
      <c r="N71" s="2139"/>
      <c r="O71" s="2139"/>
      <c r="P71" s="2139"/>
      <c r="Q71" s="2139"/>
      <c r="R71" s="2178"/>
      <c r="S71" s="2187" t="str">
        <f t="shared" si="2"/>
        <v/>
      </c>
      <c r="T71" s="2196" t="str">
        <f t="shared" si="2"/>
        <v/>
      </c>
      <c r="U71" s="2196" t="str">
        <f t="shared" si="2"/>
        <v/>
      </c>
      <c r="V71" s="2196" t="str">
        <f t="shared" si="2"/>
        <v/>
      </c>
      <c r="W71" s="2196" t="str">
        <f t="shared" si="2"/>
        <v/>
      </c>
      <c r="X71" s="2196" t="str">
        <f t="shared" si="2"/>
        <v/>
      </c>
      <c r="Y71" s="2203" t="str">
        <f t="shared" si="2"/>
        <v/>
      </c>
      <c r="Z71" s="2206" t="str">
        <f t="shared" si="2"/>
        <v/>
      </c>
      <c r="AA71" s="2196" t="str">
        <f t="shared" si="2"/>
        <v/>
      </c>
      <c r="AB71" s="2196" t="str">
        <f t="shared" si="2"/>
        <v/>
      </c>
      <c r="AC71" s="2196" t="str">
        <f t="shared" si="2"/>
        <v/>
      </c>
      <c r="AD71" s="2196" t="str">
        <f t="shared" si="2"/>
        <v/>
      </c>
      <c r="AE71" s="2196" t="str">
        <f t="shared" si="2"/>
        <v/>
      </c>
      <c r="AF71" s="2203" t="str">
        <f t="shared" si="2"/>
        <v/>
      </c>
      <c r="AG71" s="2196" t="str">
        <f t="shared" si="2"/>
        <v/>
      </c>
      <c r="AH71" s="2196" t="str">
        <f t="shared" si="2"/>
        <v/>
      </c>
      <c r="AI71" s="2196" t="str">
        <f t="shared" si="2"/>
        <v/>
      </c>
      <c r="AJ71" s="2196" t="str">
        <f t="shared" si="2"/>
        <v/>
      </c>
      <c r="AK71" s="2196" t="str">
        <f t="shared" si="2"/>
        <v/>
      </c>
      <c r="AL71" s="2196" t="str">
        <f t="shared" si="2"/>
        <v/>
      </c>
      <c r="AM71" s="2203" t="str">
        <f t="shared" si="2"/>
        <v/>
      </c>
      <c r="AN71" s="2196" t="str">
        <f t="shared" si="2"/>
        <v/>
      </c>
      <c r="AO71" s="2196" t="str">
        <f t="shared" si="2"/>
        <v/>
      </c>
      <c r="AP71" s="2196" t="str">
        <f t="shared" si="2"/>
        <v/>
      </c>
      <c r="AQ71" s="2196" t="str">
        <f t="shared" si="2"/>
        <v/>
      </c>
      <c r="AR71" s="2196" t="str">
        <f t="shared" si="2"/>
        <v/>
      </c>
      <c r="AS71" s="2196" t="str">
        <f t="shared" si="2"/>
        <v/>
      </c>
      <c r="AT71" s="2203" t="str">
        <f t="shared" si="2"/>
        <v/>
      </c>
      <c r="AU71" s="2196" t="str">
        <f t="shared" si="2"/>
        <v/>
      </c>
      <c r="AV71" s="2196" t="str">
        <f t="shared" si="2"/>
        <v/>
      </c>
      <c r="AW71" s="2203" t="str">
        <f t="shared" si="2"/>
        <v/>
      </c>
      <c r="AX71" s="2424"/>
      <c r="AY71" s="2434"/>
      <c r="AZ71" s="2434"/>
      <c r="BA71" s="2452"/>
      <c r="BB71" s="2456"/>
      <c r="BC71" s="2460"/>
      <c r="BD71" s="2460"/>
      <c r="BE71" s="2460"/>
      <c r="BF71" s="2470"/>
    </row>
    <row r="72" spans="1:73" ht="13.5" customHeight="1">
      <c r="C72" s="2331"/>
      <c r="D72" s="2331"/>
      <c r="E72" s="2331"/>
      <c r="F72" s="2331"/>
      <c r="G72" s="2345"/>
      <c r="H72" s="2350"/>
      <c r="AF72" s="1750"/>
    </row>
    <row r="73" spans="1:73" ht="11.4" customHeight="1">
      <c r="H73" s="2351"/>
      <c r="I73" s="2351"/>
      <c r="J73" s="2351"/>
      <c r="K73" s="2351"/>
      <c r="L73" s="2351"/>
      <c r="M73" s="2351"/>
      <c r="N73" s="2351"/>
      <c r="O73" s="2351"/>
      <c r="P73" s="2351"/>
      <c r="Q73" s="2351"/>
      <c r="R73" s="2351"/>
      <c r="S73" s="2351"/>
      <c r="T73" s="2351"/>
      <c r="U73" s="2351"/>
      <c r="V73" s="2351"/>
      <c r="W73" s="2351"/>
      <c r="X73" s="2351"/>
      <c r="Y73" s="2351"/>
      <c r="Z73" s="2351"/>
      <c r="AA73" s="2351"/>
      <c r="AB73" s="2351"/>
      <c r="AC73" s="2351"/>
      <c r="AD73" s="2351"/>
      <c r="AE73" s="2351"/>
      <c r="AF73" s="2351"/>
      <c r="AG73" s="2351"/>
      <c r="AH73" s="2351"/>
      <c r="AI73" s="2351"/>
      <c r="AJ73" s="2351"/>
      <c r="AK73" s="2351"/>
      <c r="AL73" s="2351"/>
      <c r="AM73" s="2351"/>
      <c r="AN73" s="2351"/>
      <c r="AO73" s="2351"/>
      <c r="AP73" s="2351"/>
      <c r="AQ73" s="2351"/>
      <c r="AR73" s="2351"/>
      <c r="AS73" s="2351"/>
      <c r="AT73" s="2351"/>
      <c r="AU73" s="2351"/>
      <c r="AV73" s="2351"/>
      <c r="AW73" s="2351"/>
      <c r="AX73" s="2351"/>
      <c r="AY73" s="2351"/>
      <c r="AZ73" s="2351"/>
      <c r="BA73" s="2351"/>
    </row>
    <row r="74" spans="1:73" ht="20.25" customHeight="1">
      <c r="A74" s="2312"/>
      <c r="B74" s="2312"/>
      <c r="G74" s="2312"/>
      <c r="H74" s="2312"/>
      <c r="I74" s="2312"/>
      <c r="J74" s="2312"/>
      <c r="K74" s="2312"/>
      <c r="L74" s="2312"/>
      <c r="M74" s="2312"/>
      <c r="N74" s="2312"/>
      <c r="O74" s="2312"/>
      <c r="P74" s="2312"/>
      <c r="Q74" s="2312"/>
      <c r="R74" s="2312"/>
      <c r="S74" s="2312"/>
      <c r="T74" s="2312"/>
      <c r="U74" s="2312"/>
      <c r="V74" s="2312"/>
      <c r="W74" s="2312"/>
      <c r="X74" s="2312"/>
      <c r="Y74" s="2312"/>
      <c r="Z74" s="2312"/>
      <c r="AA74" s="2312"/>
      <c r="AB74" s="2312"/>
      <c r="AC74" s="2312"/>
      <c r="AD74" s="2312"/>
      <c r="AE74" s="2312"/>
      <c r="AF74" s="2312"/>
      <c r="AG74" s="2312"/>
      <c r="AH74" s="2312"/>
      <c r="AI74" s="2312"/>
      <c r="AJ74" s="2312"/>
      <c r="AK74" s="2312"/>
      <c r="AL74" s="2312"/>
      <c r="AM74" s="2312"/>
      <c r="AN74" s="2312"/>
      <c r="AO74" s="2312"/>
      <c r="AP74" s="2312"/>
      <c r="AQ74" s="2312"/>
      <c r="AR74" s="2312"/>
      <c r="AS74" s="2312"/>
      <c r="AT74" s="2312"/>
      <c r="AU74" s="2312"/>
      <c r="AV74" s="2312"/>
      <c r="BN74" s="2462"/>
      <c r="BO74" s="2471"/>
      <c r="BP74" s="2462"/>
      <c r="BQ74" s="2462"/>
      <c r="BR74" s="2462"/>
      <c r="BS74" s="2078"/>
      <c r="BT74" s="2472"/>
      <c r="BU74" s="2472"/>
    </row>
    <row r="75" spans="1:73" ht="20.25" customHeight="1">
      <c r="C75" s="2332"/>
      <c r="D75" s="2332"/>
      <c r="E75" s="2332"/>
      <c r="F75" s="2332"/>
      <c r="G75" s="2332"/>
      <c r="H75" s="1750"/>
      <c r="I75" s="1750"/>
    </row>
    <row r="76" spans="1:73" ht="20.25" customHeight="1">
      <c r="C76" s="2332"/>
      <c r="D76" s="2332"/>
      <c r="E76" s="2332"/>
      <c r="F76" s="2332"/>
      <c r="G76" s="2332"/>
      <c r="H76" s="1750"/>
      <c r="I76" s="1750"/>
    </row>
    <row r="77" spans="1:73" ht="20.25" customHeight="1">
      <c r="C77" s="1750"/>
      <c r="D77" s="1750"/>
      <c r="E77" s="1750"/>
      <c r="F77" s="1750"/>
      <c r="G77" s="1750"/>
    </row>
    <row r="78" spans="1:73" ht="20.25" customHeight="1">
      <c r="C78" s="1750"/>
      <c r="D78" s="1750"/>
      <c r="E78" s="1750"/>
      <c r="F78" s="1750"/>
      <c r="G78" s="1750"/>
    </row>
    <row r="79" spans="1:73" ht="20.25" customHeight="1">
      <c r="C79" s="1750"/>
      <c r="D79" s="1750"/>
      <c r="E79" s="1750"/>
      <c r="F79" s="1750"/>
      <c r="G79" s="1750"/>
    </row>
    <row r="80" spans="1:73" ht="20.25" customHeight="1">
      <c r="C80" s="1750"/>
      <c r="D80" s="1750"/>
      <c r="E80" s="1750"/>
      <c r="F80" s="1750"/>
      <c r="G80" s="1750"/>
    </row>
  </sheetData>
  <mergeCells count="246">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M62:R62"/>
    <mergeCell ref="AX62:AY62"/>
    <mergeCell ref="AZ62:BA62"/>
    <mergeCell ref="M63:R63"/>
    <mergeCell ref="AX63:AY63"/>
    <mergeCell ref="AZ63:BA63"/>
    <mergeCell ref="M64:R64"/>
    <mergeCell ref="AX64:AY64"/>
    <mergeCell ref="AZ64:BA64"/>
    <mergeCell ref="G65:R65"/>
    <mergeCell ref="G66:R66"/>
    <mergeCell ref="L67:R67"/>
    <mergeCell ref="L68:R68"/>
    <mergeCell ref="L69:R69"/>
    <mergeCell ref="L70:R70"/>
    <mergeCell ref="L71:R71"/>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G62:K64"/>
    <mergeCell ref="B67:K71"/>
    <mergeCell ref="BB62:BF71"/>
    <mergeCell ref="AX65:BA71"/>
  </mergeCells>
  <phoneticPr fontId="6"/>
  <conditionalFormatting sqref="S24 S65:BA71">
    <cfRule type="expression" dxfId="2567" priority="297">
      <formula>INDIRECT(ADDRESS(ROW(),COLUMN()))=TRUNC(INDIRECT(ADDRESS(ROW(),COLUMN())))</formula>
    </cfRule>
  </conditionalFormatting>
  <conditionalFormatting sqref="S23">
    <cfRule type="expression" dxfId="2566" priority="296">
      <formula>INDIRECT(ADDRESS(ROW(),COLUMN()))=TRUNC(INDIRECT(ADDRESS(ROW(),COLUMN())))</formula>
    </cfRule>
  </conditionalFormatting>
  <conditionalFormatting sqref="T24:Y24">
    <cfRule type="expression" dxfId="2565" priority="295">
      <formula>INDIRECT(ADDRESS(ROW(),COLUMN()))=TRUNC(INDIRECT(ADDRESS(ROW(),COLUMN())))</formula>
    </cfRule>
  </conditionalFormatting>
  <conditionalFormatting sqref="T23:Y23">
    <cfRule type="expression" dxfId="2564" priority="294">
      <formula>INDIRECT(ADDRESS(ROW(),COLUMN()))=TRUNC(INDIRECT(ADDRESS(ROW(),COLUMN())))</formula>
    </cfRule>
  </conditionalFormatting>
  <conditionalFormatting sqref="Z24">
    <cfRule type="expression" dxfId="2563" priority="293">
      <formula>INDIRECT(ADDRESS(ROW(),COLUMN()))=TRUNC(INDIRECT(ADDRESS(ROW(),COLUMN())))</formula>
    </cfRule>
  </conditionalFormatting>
  <conditionalFormatting sqref="Z23">
    <cfRule type="expression" dxfId="2562" priority="292">
      <formula>INDIRECT(ADDRESS(ROW(),COLUMN()))=TRUNC(INDIRECT(ADDRESS(ROW(),COLUMN())))</formula>
    </cfRule>
  </conditionalFormatting>
  <conditionalFormatting sqref="AA24:AF24">
    <cfRule type="expression" dxfId="2561" priority="291">
      <formula>INDIRECT(ADDRESS(ROW(),COLUMN()))=TRUNC(INDIRECT(ADDRESS(ROW(),COLUMN())))</formula>
    </cfRule>
  </conditionalFormatting>
  <conditionalFormatting sqref="AA23:AF23">
    <cfRule type="expression" dxfId="2560" priority="290">
      <formula>INDIRECT(ADDRESS(ROW(),COLUMN()))=TRUNC(INDIRECT(ADDRESS(ROW(),COLUMN())))</formula>
    </cfRule>
  </conditionalFormatting>
  <conditionalFormatting sqref="AG24">
    <cfRule type="expression" dxfId="2559" priority="289">
      <formula>INDIRECT(ADDRESS(ROW(),COLUMN()))=TRUNC(INDIRECT(ADDRESS(ROW(),COLUMN())))</formula>
    </cfRule>
  </conditionalFormatting>
  <conditionalFormatting sqref="AG23">
    <cfRule type="expression" dxfId="2558" priority="288">
      <formula>INDIRECT(ADDRESS(ROW(),COLUMN()))=TRUNC(INDIRECT(ADDRESS(ROW(),COLUMN())))</formula>
    </cfRule>
  </conditionalFormatting>
  <conditionalFormatting sqref="AH24:AM24">
    <cfRule type="expression" dxfId="2557" priority="287">
      <formula>INDIRECT(ADDRESS(ROW(),COLUMN()))=TRUNC(INDIRECT(ADDRESS(ROW(),COLUMN())))</formula>
    </cfRule>
  </conditionalFormatting>
  <conditionalFormatting sqref="AH23:AM23">
    <cfRule type="expression" dxfId="2556" priority="286">
      <formula>INDIRECT(ADDRESS(ROW(),COLUMN()))=TRUNC(INDIRECT(ADDRESS(ROW(),COLUMN())))</formula>
    </cfRule>
  </conditionalFormatting>
  <conditionalFormatting sqref="AN24">
    <cfRule type="expression" dxfId="2555" priority="285">
      <formula>INDIRECT(ADDRESS(ROW(),COLUMN()))=TRUNC(INDIRECT(ADDRESS(ROW(),COLUMN())))</formula>
    </cfRule>
  </conditionalFormatting>
  <conditionalFormatting sqref="AN23">
    <cfRule type="expression" dxfId="2554" priority="284">
      <formula>INDIRECT(ADDRESS(ROW(),COLUMN()))=TRUNC(INDIRECT(ADDRESS(ROW(),COLUMN())))</formula>
    </cfRule>
  </conditionalFormatting>
  <conditionalFormatting sqref="AO24:AT24">
    <cfRule type="expression" dxfId="2553" priority="283">
      <formula>INDIRECT(ADDRESS(ROW(),COLUMN()))=TRUNC(INDIRECT(ADDRESS(ROW(),COLUMN())))</formula>
    </cfRule>
  </conditionalFormatting>
  <conditionalFormatting sqref="AO23:AT23">
    <cfRule type="expression" dxfId="2552" priority="282">
      <formula>INDIRECT(ADDRESS(ROW(),COLUMN()))=TRUNC(INDIRECT(ADDRESS(ROW(),COLUMN())))</formula>
    </cfRule>
  </conditionalFormatting>
  <conditionalFormatting sqref="AU24">
    <cfRule type="expression" dxfId="2551" priority="281">
      <formula>INDIRECT(ADDRESS(ROW(),COLUMN()))=TRUNC(INDIRECT(ADDRESS(ROW(),COLUMN())))</formula>
    </cfRule>
  </conditionalFormatting>
  <conditionalFormatting sqref="AU23">
    <cfRule type="expression" dxfId="2550" priority="280">
      <formula>INDIRECT(ADDRESS(ROW(),COLUMN()))=TRUNC(INDIRECT(ADDRESS(ROW(),COLUMN())))</formula>
    </cfRule>
  </conditionalFormatting>
  <conditionalFormatting sqref="AV24:AW24">
    <cfRule type="expression" dxfId="2549" priority="279">
      <formula>INDIRECT(ADDRESS(ROW(),COLUMN()))=TRUNC(INDIRECT(ADDRESS(ROW(),COLUMN())))</formula>
    </cfRule>
  </conditionalFormatting>
  <conditionalFormatting sqref="AV23:AW23">
    <cfRule type="expression" dxfId="2548" priority="278">
      <formula>INDIRECT(ADDRESS(ROW(),COLUMN()))=TRUNC(INDIRECT(ADDRESS(ROW(),COLUMN())))</formula>
    </cfRule>
  </conditionalFormatting>
  <conditionalFormatting sqref="AX23:BA24">
    <cfRule type="expression" dxfId="2547" priority="277">
      <formula>INDIRECT(ADDRESS(ROW(),COLUMN()))=TRUNC(INDIRECT(ADDRESS(ROW(),COLUMN())))</formula>
    </cfRule>
  </conditionalFormatting>
  <conditionalFormatting sqref="S27">
    <cfRule type="expression" dxfId="2546" priority="256">
      <formula>INDIRECT(ADDRESS(ROW(),COLUMN()))=TRUNC(INDIRECT(ADDRESS(ROW(),COLUMN())))</formula>
    </cfRule>
  </conditionalFormatting>
  <conditionalFormatting sqref="S26">
    <cfRule type="expression" dxfId="2545" priority="255">
      <formula>INDIRECT(ADDRESS(ROW(),COLUMN()))=TRUNC(INDIRECT(ADDRESS(ROW(),COLUMN())))</formula>
    </cfRule>
  </conditionalFormatting>
  <conditionalFormatting sqref="T27:Y27">
    <cfRule type="expression" dxfId="2544" priority="254">
      <formula>INDIRECT(ADDRESS(ROW(),COLUMN()))=TRUNC(INDIRECT(ADDRESS(ROW(),COLUMN())))</formula>
    </cfRule>
  </conditionalFormatting>
  <conditionalFormatting sqref="T26:Y26">
    <cfRule type="expression" dxfId="2543" priority="253">
      <formula>INDIRECT(ADDRESS(ROW(),COLUMN()))=TRUNC(INDIRECT(ADDRESS(ROW(),COLUMN())))</formula>
    </cfRule>
  </conditionalFormatting>
  <conditionalFormatting sqref="Z27">
    <cfRule type="expression" dxfId="2542" priority="252">
      <formula>INDIRECT(ADDRESS(ROW(),COLUMN()))=TRUNC(INDIRECT(ADDRESS(ROW(),COLUMN())))</formula>
    </cfRule>
  </conditionalFormatting>
  <conditionalFormatting sqref="Z26">
    <cfRule type="expression" dxfId="2541" priority="251">
      <formula>INDIRECT(ADDRESS(ROW(),COLUMN()))=TRUNC(INDIRECT(ADDRESS(ROW(),COLUMN())))</formula>
    </cfRule>
  </conditionalFormatting>
  <conditionalFormatting sqref="AA27:AF27">
    <cfRule type="expression" dxfId="2540" priority="250">
      <formula>INDIRECT(ADDRESS(ROW(),COLUMN()))=TRUNC(INDIRECT(ADDRESS(ROW(),COLUMN())))</formula>
    </cfRule>
  </conditionalFormatting>
  <conditionalFormatting sqref="AA26:AF26">
    <cfRule type="expression" dxfId="2539" priority="249">
      <formula>INDIRECT(ADDRESS(ROW(),COLUMN()))=TRUNC(INDIRECT(ADDRESS(ROW(),COLUMN())))</formula>
    </cfRule>
  </conditionalFormatting>
  <conditionalFormatting sqref="AG27">
    <cfRule type="expression" dxfId="2538" priority="248">
      <formula>INDIRECT(ADDRESS(ROW(),COLUMN()))=TRUNC(INDIRECT(ADDRESS(ROW(),COLUMN())))</formula>
    </cfRule>
  </conditionalFormatting>
  <conditionalFormatting sqref="AG26">
    <cfRule type="expression" dxfId="2537" priority="247">
      <formula>INDIRECT(ADDRESS(ROW(),COLUMN()))=TRUNC(INDIRECT(ADDRESS(ROW(),COLUMN())))</formula>
    </cfRule>
  </conditionalFormatting>
  <conditionalFormatting sqref="AH27:AM27">
    <cfRule type="expression" dxfId="2536" priority="246">
      <formula>INDIRECT(ADDRESS(ROW(),COLUMN()))=TRUNC(INDIRECT(ADDRESS(ROW(),COLUMN())))</formula>
    </cfRule>
  </conditionalFormatting>
  <conditionalFormatting sqref="AH26:AM26">
    <cfRule type="expression" dxfId="2535" priority="245">
      <formula>INDIRECT(ADDRESS(ROW(),COLUMN()))=TRUNC(INDIRECT(ADDRESS(ROW(),COLUMN())))</formula>
    </cfRule>
  </conditionalFormatting>
  <conditionalFormatting sqref="AN27">
    <cfRule type="expression" dxfId="2534" priority="244">
      <formula>INDIRECT(ADDRESS(ROW(),COLUMN()))=TRUNC(INDIRECT(ADDRESS(ROW(),COLUMN())))</formula>
    </cfRule>
  </conditionalFormatting>
  <conditionalFormatting sqref="AN26">
    <cfRule type="expression" dxfId="2533" priority="243">
      <formula>INDIRECT(ADDRESS(ROW(),COLUMN()))=TRUNC(INDIRECT(ADDRESS(ROW(),COLUMN())))</formula>
    </cfRule>
  </conditionalFormatting>
  <conditionalFormatting sqref="AO27:AT27">
    <cfRule type="expression" dxfId="2532" priority="242">
      <formula>INDIRECT(ADDRESS(ROW(),COLUMN()))=TRUNC(INDIRECT(ADDRESS(ROW(),COLUMN())))</formula>
    </cfRule>
  </conditionalFormatting>
  <conditionalFormatting sqref="AO26:AT26">
    <cfRule type="expression" dxfId="2531" priority="241">
      <formula>INDIRECT(ADDRESS(ROW(),COLUMN()))=TRUNC(INDIRECT(ADDRESS(ROW(),COLUMN())))</formula>
    </cfRule>
  </conditionalFormatting>
  <conditionalFormatting sqref="AU27">
    <cfRule type="expression" dxfId="2530" priority="240">
      <formula>INDIRECT(ADDRESS(ROW(),COLUMN()))=TRUNC(INDIRECT(ADDRESS(ROW(),COLUMN())))</formula>
    </cfRule>
  </conditionalFormatting>
  <conditionalFormatting sqref="AU26">
    <cfRule type="expression" dxfId="2529" priority="239">
      <formula>INDIRECT(ADDRESS(ROW(),COLUMN()))=TRUNC(INDIRECT(ADDRESS(ROW(),COLUMN())))</formula>
    </cfRule>
  </conditionalFormatting>
  <conditionalFormatting sqref="AV27:AW27">
    <cfRule type="expression" dxfId="2528" priority="238">
      <formula>INDIRECT(ADDRESS(ROW(),COLUMN()))=TRUNC(INDIRECT(ADDRESS(ROW(),COLUMN())))</formula>
    </cfRule>
  </conditionalFormatting>
  <conditionalFormatting sqref="AV26:AW26">
    <cfRule type="expression" dxfId="2527" priority="237">
      <formula>INDIRECT(ADDRESS(ROW(),COLUMN()))=TRUNC(INDIRECT(ADDRESS(ROW(),COLUMN())))</formula>
    </cfRule>
  </conditionalFormatting>
  <conditionalFormatting sqref="AX26:BA27">
    <cfRule type="expression" dxfId="2526" priority="236">
      <formula>INDIRECT(ADDRESS(ROW(),COLUMN()))=TRUNC(INDIRECT(ADDRESS(ROW(),COLUMN())))</formula>
    </cfRule>
  </conditionalFormatting>
  <conditionalFormatting sqref="S30">
    <cfRule type="expression" dxfId="2525" priority="235">
      <formula>INDIRECT(ADDRESS(ROW(),COLUMN()))=TRUNC(INDIRECT(ADDRESS(ROW(),COLUMN())))</formula>
    </cfRule>
  </conditionalFormatting>
  <conditionalFormatting sqref="S29">
    <cfRule type="expression" dxfId="2524" priority="234">
      <formula>INDIRECT(ADDRESS(ROW(),COLUMN()))=TRUNC(INDIRECT(ADDRESS(ROW(),COLUMN())))</formula>
    </cfRule>
  </conditionalFormatting>
  <conditionalFormatting sqref="T30:Y30">
    <cfRule type="expression" dxfId="2523" priority="233">
      <formula>INDIRECT(ADDRESS(ROW(),COLUMN()))=TRUNC(INDIRECT(ADDRESS(ROW(),COLUMN())))</formula>
    </cfRule>
  </conditionalFormatting>
  <conditionalFormatting sqref="T29:Y29">
    <cfRule type="expression" dxfId="2522" priority="232">
      <formula>INDIRECT(ADDRESS(ROW(),COLUMN()))=TRUNC(INDIRECT(ADDRESS(ROW(),COLUMN())))</formula>
    </cfRule>
  </conditionalFormatting>
  <conditionalFormatting sqref="Z30">
    <cfRule type="expression" dxfId="2521" priority="231">
      <formula>INDIRECT(ADDRESS(ROW(),COLUMN()))=TRUNC(INDIRECT(ADDRESS(ROW(),COLUMN())))</formula>
    </cfRule>
  </conditionalFormatting>
  <conditionalFormatting sqref="Z29">
    <cfRule type="expression" dxfId="2520" priority="230">
      <formula>INDIRECT(ADDRESS(ROW(),COLUMN()))=TRUNC(INDIRECT(ADDRESS(ROW(),COLUMN())))</formula>
    </cfRule>
  </conditionalFormatting>
  <conditionalFormatting sqref="AA30:AF30">
    <cfRule type="expression" dxfId="2519" priority="229">
      <formula>INDIRECT(ADDRESS(ROW(),COLUMN()))=TRUNC(INDIRECT(ADDRESS(ROW(),COLUMN())))</formula>
    </cfRule>
  </conditionalFormatting>
  <conditionalFormatting sqref="AA29:AF29">
    <cfRule type="expression" dxfId="2518" priority="228">
      <formula>INDIRECT(ADDRESS(ROW(),COLUMN()))=TRUNC(INDIRECT(ADDRESS(ROW(),COLUMN())))</formula>
    </cfRule>
  </conditionalFormatting>
  <conditionalFormatting sqref="AG30">
    <cfRule type="expression" dxfId="2517" priority="227">
      <formula>INDIRECT(ADDRESS(ROW(),COLUMN()))=TRUNC(INDIRECT(ADDRESS(ROW(),COLUMN())))</formula>
    </cfRule>
  </conditionalFormatting>
  <conditionalFormatting sqref="AG29">
    <cfRule type="expression" dxfId="2516" priority="226">
      <formula>INDIRECT(ADDRESS(ROW(),COLUMN()))=TRUNC(INDIRECT(ADDRESS(ROW(),COLUMN())))</formula>
    </cfRule>
  </conditionalFormatting>
  <conditionalFormatting sqref="AH30:AM30">
    <cfRule type="expression" dxfId="2515" priority="225">
      <formula>INDIRECT(ADDRESS(ROW(),COLUMN()))=TRUNC(INDIRECT(ADDRESS(ROW(),COLUMN())))</formula>
    </cfRule>
  </conditionalFormatting>
  <conditionalFormatting sqref="AH29:AM29">
    <cfRule type="expression" dxfId="2514" priority="224">
      <formula>INDIRECT(ADDRESS(ROW(),COLUMN()))=TRUNC(INDIRECT(ADDRESS(ROW(),COLUMN())))</formula>
    </cfRule>
  </conditionalFormatting>
  <conditionalFormatting sqref="AN30">
    <cfRule type="expression" dxfId="2513" priority="223">
      <formula>INDIRECT(ADDRESS(ROW(),COLUMN()))=TRUNC(INDIRECT(ADDRESS(ROW(),COLUMN())))</formula>
    </cfRule>
  </conditionalFormatting>
  <conditionalFormatting sqref="AN29">
    <cfRule type="expression" dxfId="2512" priority="222">
      <formula>INDIRECT(ADDRESS(ROW(),COLUMN()))=TRUNC(INDIRECT(ADDRESS(ROW(),COLUMN())))</formula>
    </cfRule>
  </conditionalFormatting>
  <conditionalFormatting sqref="AO30:AT30">
    <cfRule type="expression" dxfId="2511" priority="221">
      <formula>INDIRECT(ADDRESS(ROW(),COLUMN()))=TRUNC(INDIRECT(ADDRESS(ROW(),COLUMN())))</formula>
    </cfRule>
  </conditionalFormatting>
  <conditionalFormatting sqref="AO29:AT29">
    <cfRule type="expression" dxfId="2510" priority="220">
      <formula>INDIRECT(ADDRESS(ROW(),COLUMN()))=TRUNC(INDIRECT(ADDRESS(ROW(),COLUMN())))</formula>
    </cfRule>
  </conditionalFormatting>
  <conditionalFormatting sqref="AU30">
    <cfRule type="expression" dxfId="2509" priority="219">
      <formula>INDIRECT(ADDRESS(ROW(),COLUMN()))=TRUNC(INDIRECT(ADDRESS(ROW(),COLUMN())))</formula>
    </cfRule>
  </conditionalFormatting>
  <conditionalFormatting sqref="AU29">
    <cfRule type="expression" dxfId="2508" priority="218">
      <formula>INDIRECT(ADDRESS(ROW(),COLUMN()))=TRUNC(INDIRECT(ADDRESS(ROW(),COLUMN())))</formula>
    </cfRule>
  </conditionalFormatting>
  <conditionalFormatting sqref="AV30:AW30">
    <cfRule type="expression" dxfId="2507" priority="217">
      <formula>INDIRECT(ADDRESS(ROW(),COLUMN()))=TRUNC(INDIRECT(ADDRESS(ROW(),COLUMN())))</formula>
    </cfRule>
  </conditionalFormatting>
  <conditionalFormatting sqref="AV29:AW29">
    <cfRule type="expression" dxfId="2506" priority="216">
      <formula>INDIRECT(ADDRESS(ROW(),COLUMN()))=TRUNC(INDIRECT(ADDRESS(ROW(),COLUMN())))</formula>
    </cfRule>
  </conditionalFormatting>
  <conditionalFormatting sqref="AX29:BA30">
    <cfRule type="expression" dxfId="2505" priority="215">
      <formula>INDIRECT(ADDRESS(ROW(),COLUMN()))=TRUNC(INDIRECT(ADDRESS(ROW(),COLUMN())))</formula>
    </cfRule>
  </conditionalFormatting>
  <conditionalFormatting sqref="S33">
    <cfRule type="expression" dxfId="2504" priority="214">
      <formula>INDIRECT(ADDRESS(ROW(),COLUMN()))=TRUNC(INDIRECT(ADDRESS(ROW(),COLUMN())))</formula>
    </cfRule>
  </conditionalFormatting>
  <conditionalFormatting sqref="S32">
    <cfRule type="expression" dxfId="2503" priority="213">
      <formula>INDIRECT(ADDRESS(ROW(),COLUMN()))=TRUNC(INDIRECT(ADDRESS(ROW(),COLUMN())))</formula>
    </cfRule>
  </conditionalFormatting>
  <conditionalFormatting sqref="T33:Y33">
    <cfRule type="expression" dxfId="2502" priority="212">
      <formula>INDIRECT(ADDRESS(ROW(),COLUMN()))=TRUNC(INDIRECT(ADDRESS(ROW(),COLUMN())))</formula>
    </cfRule>
  </conditionalFormatting>
  <conditionalFormatting sqref="T32:Y32">
    <cfRule type="expression" dxfId="2501" priority="211">
      <formula>INDIRECT(ADDRESS(ROW(),COLUMN()))=TRUNC(INDIRECT(ADDRESS(ROW(),COLUMN())))</formula>
    </cfRule>
  </conditionalFormatting>
  <conditionalFormatting sqref="Z33">
    <cfRule type="expression" dxfId="2500" priority="210">
      <formula>INDIRECT(ADDRESS(ROW(),COLUMN()))=TRUNC(INDIRECT(ADDRESS(ROW(),COLUMN())))</formula>
    </cfRule>
  </conditionalFormatting>
  <conditionalFormatting sqref="Z32">
    <cfRule type="expression" dxfId="2499" priority="209">
      <formula>INDIRECT(ADDRESS(ROW(),COLUMN()))=TRUNC(INDIRECT(ADDRESS(ROW(),COLUMN())))</formula>
    </cfRule>
  </conditionalFormatting>
  <conditionalFormatting sqref="AA33:AF33">
    <cfRule type="expression" dxfId="2498" priority="208">
      <formula>INDIRECT(ADDRESS(ROW(),COLUMN()))=TRUNC(INDIRECT(ADDRESS(ROW(),COLUMN())))</formula>
    </cfRule>
  </conditionalFormatting>
  <conditionalFormatting sqref="AA32:AF32">
    <cfRule type="expression" dxfId="2497" priority="207">
      <formula>INDIRECT(ADDRESS(ROW(),COLUMN()))=TRUNC(INDIRECT(ADDRESS(ROW(),COLUMN())))</formula>
    </cfRule>
  </conditionalFormatting>
  <conditionalFormatting sqref="AG33">
    <cfRule type="expression" dxfId="2496" priority="206">
      <formula>INDIRECT(ADDRESS(ROW(),COLUMN()))=TRUNC(INDIRECT(ADDRESS(ROW(),COLUMN())))</formula>
    </cfRule>
  </conditionalFormatting>
  <conditionalFormatting sqref="AG32">
    <cfRule type="expression" dxfId="2495" priority="205">
      <formula>INDIRECT(ADDRESS(ROW(),COLUMN()))=TRUNC(INDIRECT(ADDRESS(ROW(),COLUMN())))</formula>
    </cfRule>
  </conditionalFormatting>
  <conditionalFormatting sqref="AH33:AM33">
    <cfRule type="expression" dxfId="2494" priority="204">
      <formula>INDIRECT(ADDRESS(ROW(),COLUMN()))=TRUNC(INDIRECT(ADDRESS(ROW(),COLUMN())))</formula>
    </cfRule>
  </conditionalFormatting>
  <conditionalFormatting sqref="AH32:AM32">
    <cfRule type="expression" dxfId="2493" priority="203">
      <formula>INDIRECT(ADDRESS(ROW(),COLUMN()))=TRUNC(INDIRECT(ADDRESS(ROW(),COLUMN())))</formula>
    </cfRule>
  </conditionalFormatting>
  <conditionalFormatting sqref="AN33">
    <cfRule type="expression" dxfId="2492" priority="202">
      <formula>INDIRECT(ADDRESS(ROW(),COLUMN()))=TRUNC(INDIRECT(ADDRESS(ROW(),COLUMN())))</formula>
    </cfRule>
  </conditionalFormatting>
  <conditionalFormatting sqref="AN32">
    <cfRule type="expression" dxfId="2491" priority="201">
      <formula>INDIRECT(ADDRESS(ROW(),COLUMN()))=TRUNC(INDIRECT(ADDRESS(ROW(),COLUMN())))</formula>
    </cfRule>
  </conditionalFormatting>
  <conditionalFormatting sqref="AO33:AT33">
    <cfRule type="expression" dxfId="2490" priority="200">
      <formula>INDIRECT(ADDRESS(ROW(),COLUMN()))=TRUNC(INDIRECT(ADDRESS(ROW(),COLUMN())))</formula>
    </cfRule>
  </conditionalFormatting>
  <conditionalFormatting sqref="AO32:AT32">
    <cfRule type="expression" dxfId="2489" priority="199">
      <formula>INDIRECT(ADDRESS(ROW(),COLUMN()))=TRUNC(INDIRECT(ADDRESS(ROW(),COLUMN())))</formula>
    </cfRule>
  </conditionalFormatting>
  <conditionalFormatting sqref="AU33">
    <cfRule type="expression" dxfId="2488" priority="198">
      <formula>INDIRECT(ADDRESS(ROW(),COLUMN()))=TRUNC(INDIRECT(ADDRESS(ROW(),COLUMN())))</formula>
    </cfRule>
  </conditionalFormatting>
  <conditionalFormatting sqref="AU32">
    <cfRule type="expression" dxfId="2487" priority="197">
      <formula>INDIRECT(ADDRESS(ROW(),COLUMN()))=TRUNC(INDIRECT(ADDRESS(ROW(),COLUMN())))</formula>
    </cfRule>
  </conditionalFormatting>
  <conditionalFormatting sqref="AV33:AW33">
    <cfRule type="expression" dxfId="2486" priority="196">
      <formula>INDIRECT(ADDRESS(ROW(),COLUMN()))=TRUNC(INDIRECT(ADDRESS(ROW(),COLUMN())))</formula>
    </cfRule>
  </conditionalFormatting>
  <conditionalFormatting sqref="AV32:AW32">
    <cfRule type="expression" dxfId="2485" priority="195">
      <formula>INDIRECT(ADDRESS(ROW(),COLUMN()))=TRUNC(INDIRECT(ADDRESS(ROW(),COLUMN())))</formula>
    </cfRule>
  </conditionalFormatting>
  <conditionalFormatting sqref="AX32:BA33">
    <cfRule type="expression" dxfId="2484" priority="194">
      <formula>INDIRECT(ADDRESS(ROW(),COLUMN()))=TRUNC(INDIRECT(ADDRESS(ROW(),COLUMN())))</formula>
    </cfRule>
  </conditionalFormatting>
  <conditionalFormatting sqref="S36">
    <cfRule type="expression" dxfId="2483" priority="193">
      <formula>INDIRECT(ADDRESS(ROW(),COLUMN()))=TRUNC(INDIRECT(ADDRESS(ROW(),COLUMN())))</formula>
    </cfRule>
  </conditionalFormatting>
  <conditionalFormatting sqref="S35">
    <cfRule type="expression" dxfId="2482" priority="192">
      <formula>INDIRECT(ADDRESS(ROW(),COLUMN()))=TRUNC(INDIRECT(ADDRESS(ROW(),COLUMN())))</formula>
    </cfRule>
  </conditionalFormatting>
  <conditionalFormatting sqref="T36:Y36">
    <cfRule type="expression" dxfId="2481" priority="191">
      <formula>INDIRECT(ADDRESS(ROW(),COLUMN()))=TRUNC(INDIRECT(ADDRESS(ROW(),COLUMN())))</formula>
    </cfRule>
  </conditionalFormatting>
  <conditionalFormatting sqref="T35:Y35">
    <cfRule type="expression" dxfId="2480" priority="190">
      <formula>INDIRECT(ADDRESS(ROW(),COLUMN()))=TRUNC(INDIRECT(ADDRESS(ROW(),COLUMN())))</formula>
    </cfRule>
  </conditionalFormatting>
  <conditionalFormatting sqref="Z36">
    <cfRule type="expression" dxfId="2479" priority="189">
      <formula>INDIRECT(ADDRESS(ROW(),COLUMN()))=TRUNC(INDIRECT(ADDRESS(ROW(),COLUMN())))</formula>
    </cfRule>
  </conditionalFormatting>
  <conditionalFormatting sqref="Z35">
    <cfRule type="expression" dxfId="2478" priority="188">
      <formula>INDIRECT(ADDRESS(ROW(),COLUMN()))=TRUNC(INDIRECT(ADDRESS(ROW(),COLUMN())))</formula>
    </cfRule>
  </conditionalFormatting>
  <conditionalFormatting sqref="AA36:AF36">
    <cfRule type="expression" dxfId="2477" priority="187">
      <formula>INDIRECT(ADDRESS(ROW(),COLUMN()))=TRUNC(INDIRECT(ADDRESS(ROW(),COLUMN())))</formula>
    </cfRule>
  </conditionalFormatting>
  <conditionalFormatting sqref="AA35:AF35">
    <cfRule type="expression" dxfId="2476" priority="186">
      <formula>INDIRECT(ADDRESS(ROW(),COLUMN()))=TRUNC(INDIRECT(ADDRESS(ROW(),COLUMN())))</formula>
    </cfRule>
  </conditionalFormatting>
  <conditionalFormatting sqref="AG36">
    <cfRule type="expression" dxfId="2475" priority="185">
      <formula>INDIRECT(ADDRESS(ROW(),COLUMN()))=TRUNC(INDIRECT(ADDRESS(ROW(),COLUMN())))</formula>
    </cfRule>
  </conditionalFormatting>
  <conditionalFormatting sqref="AG35">
    <cfRule type="expression" dxfId="2474" priority="184">
      <formula>INDIRECT(ADDRESS(ROW(),COLUMN()))=TRUNC(INDIRECT(ADDRESS(ROW(),COLUMN())))</formula>
    </cfRule>
  </conditionalFormatting>
  <conditionalFormatting sqref="AH36:AM36">
    <cfRule type="expression" dxfId="2473" priority="183">
      <formula>INDIRECT(ADDRESS(ROW(),COLUMN()))=TRUNC(INDIRECT(ADDRESS(ROW(),COLUMN())))</formula>
    </cfRule>
  </conditionalFormatting>
  <conditionalFormatting sqref="AH35:AM35">
    <cfRule type="expression" dxfId="2472" priority="182">
      <formula>INDIRECT(ADDRESS(ROW(),COLUMN()))=TRUNC(INDIRECT(ADDRESS(ROW(),COLUMN())))</formula>
    </cfRule>
  </conditionalFormatting>
  <conditionalFormatting sqref="AN36">
    <cfRule type="expression" dxfId="2471" priority="181">
      <formula>INDIRECT(ADDRESS(ROW(),COLUMN()))=TRUNC(INDIRECT(ADDRESS(ROW(),COLUMN())))</formula>
    </cfRule>
  </conditionalFormatting>
  <conditionalFormatting sqref="AN35">
    <cfRule type="expression" dxfId="2470" priority="180">
      <formula>INDIRECT(ADDRESS(ROW(),COLUMN()))=TRUNC(INDIRECT(ADDRESS(ROW(),COLUMN())))</formula>
    </cfRule>
  </conditionalFormatting>
  <conditionalFormatting sqref="AO36:AT36">
    <cfRule type="expression" dxfId="2469" priority="179">
      <formula>INDIRECT(ADDRESS(ROW(),COLUMN()))=TRUNC(INDIRECT(ADDRESS(ROW(),COLUMN())))</formula>
    </cfRule>
  </conditionalFormatting>
  <conditionalFormatting sqref="AO35:AT35">
    <cfRule type="expression" dxfId="2468" priority="178">
      <formula>INDIRECT(ADDRESS(ROW(),COLUMN()))=TRUNC(INDIRECT(ADDRESS(ROW(),COLUMN())))</formula>
    </cfRule>
  </conditionalFormatting>
  <conditionalFormatting sqref="AU36">
    <cfRule type="expression" dxfId="2467" priority="177">
      <formula>INDIRECT(ADDRESS(ROW(),COLUMN()))=TRUNC(INDIRECT(ADDRESS(ROW(),COLUMN())))</formula>
    </cfRule>
  </conditionalFormatting>
  <conditionalFormatting sqref="AU35">
    <cfRule type="expression" dxfId="2466" priority="176">
      <formula>INDIRECT(ADDRESS(ROW(),COLUMN()))=TRUNC(INDIRECT(ADDRESS(ROW(),COLUMN())))</formula>
    </cfRule>
  </conditionalFormatting>
  <conditionalFormatting sqref="AV36:AW36">
    <cfRule type="expression" dxfId="2465" priority="175">
      <formula>INDIRECT(ADDRESS(ROW(),COLUMN()))=TRUNC(INDIRECT(ADDRESS(ROW(),COLUMN())))</formula>
    </cfRule>
  </conditionalFormatting>
  <conditionalFormatting sqref="AV35:AW35">
    <cfRule type="expression" dxfId="2464" priority="174">
      <formula>INDIRECT(ADDRESS(ROW(),COLUMN()))=TRUNC(INDIRECT(ADDRESS(ROW(),COLUMN())))</formula>
    </cfRule>
  </conditionalFormatting>
  <conditionalFormatting sqref="AX35:BA36">
    <cfRule type="expression" dxfId="2463" priority="173">
      <formula>INDIRECT(ADDRESS(ROW(),COLUMN()))=TRUNC(INDIRECT(ADDRESS(ROW(),COLUMN())))</formula>
    </cfRule>
  </conditionalFormatting>
  <conditionalFormatting sqref="S39">
    <cfRule type="expression" dxfId="2462" priority="172">
      <formula>INDIRECT(ADDRESS(ROW(),COLUMN()))=TRUNC(INDIRECT(ADDRESS(ROW(),COLUMN())))</formula>
    </cfRule>
  </conditionalFormatting>
  <conditionalFormatting sqref="S38">
    <cfRule type="expression" dxfId="2461" priority="171">
      <formula>INDIRECT(ADDRESS(ROW(),COLUMN()))=TRUNC(INDIRECT(ADDRESS(ROW(),COLUMN())))</formula>
    </cfRule>
  </conditionalFormatting>
  <conditionalFormatting sqref="T39:Y39">
    <cfRule type="expression" dxfId="2460" priority="170">
      <formula>INDIRECT(ADDRESS(ROW(),COLUMN()))=TRUNC(INDIRECT(ADDRESS(ROW(),COLUMN())))</formula>
    </cfRule>
  </conditionalFormatting>
  <conditionalFormatting sqref="T38:Y38">
    <cfRule type="expression" dxfId="2459" priority="169">
      <formula>INDIRECT(ADDRESS(ROW(),COLUMN()))=TRUNC(INDIRECT(ADDRESS(ROW(),COLUMN())))</formula>
    </cfRule>
  </conditionalFormatting>
  <conditionalFormatting sqref="Z39">
    <cfRule type="expression" dxfId="2458" priority="168">
      <formula>INDIRECT(ADDRESS(ROW(),COLUMN()))=TRUNC(INDIRECT(ADDRESS(ROW(),COLUMN())))</formula>
    </cfRule>
  </conditionalFormatting>
  <conditionalFormatting sqref="Z38">
    <cfRule type="expression" dxfId="2457" priority="167">
      <formula>INDIRECT(ADDRESS(ROW(),COLUMN()))=TRUNC(INDIRECT(ADDRESS(ROW(),COLUMN())))</formula>
    </cfRule>
  </conditionalFormatting>
  <conditionalFormatting sqref="AA39:AF39">
    <cfRule type="expression" dxfId="2456" priority="166">
      <formula>INDIRECT(ADDRESS(ROW(),COLUMN()))=TRUNC(INDIRECT(ADDRESS(ROW(),COLUMN())))</formula>
    </cfRule>
  </conditionalFormatting>
  <conditionalFormatting sqref="AA38:AF38">
    <cfRule type="expression" dxfId="2455" priority="165">
      <formula>INDIRECT(ADDRESS(ROW(),COLUMN()))=TRUNC(INDIRECT(ADDRESS(ROW(),COLUMN())))</formula>
    </cfRule>
  </conditionalFormatting>
  <conditionalFormatting sqref="AG39">
    <cfRule type="expression" dxfId="2454" priority="164">
      <formula>INDIRECT(ADDRESS(ROW(),COLUMN()))=TRUNC(INDIRECT(ADDRESS(ROW(),COLUMN())))</formula>
    </cfRule>
  </conditionalFormatting>
  <conditionalFormatting sqref="AG38">
    <cfRule type="expression" dxfId="2453" priority="163">
      <formula>INDIRECT(ADDRESS(ROW(),COLUMN()))=TRUNC(INDIRECT(ADDRESS(ROW(),COLUMN())))</formula>
    </cfRule>
  </conditionalFormatting>
  <conditionalFormatting sqref="AH39:AM39">
    <cfRule type="expression" dxfId="2452" priority="162">
      <formula>INDIRECT(ADDRESS(ROW(),COLUMN()))=TRUNC(INDIRECT(ADDRESS(ROW(),COLUMN())))</formula>
    </cfRule>
  </conditionalFormatting>
  <conditionalFormatting sqref="AH38:AM38">
    <cfRule type="expression" dxfId="2451" priority="161">
      <formula>INDIRECT(ADDRESS(ROW(),COLUMN()))=TRUNC(INDIRECT(ADDRESS(ROW(),COLUMN())))</formula>
    </cfRule>
  </conditionalFormatting>
  <conditionalFormatting sqref="AN39">
    <cfRule type="expression" dxfId="2450" priority="160">
      <formula>INDIRECT(ADDRESS(ROW(),COLUMN()))=TRUNC(INDIRECT(ADDRESS(ROW(),COLUMN())))</formula>
    </cfRule>
  </conditionalFormatting>
  <conditionalFormatting sqref="AN38">
    <cfRule type="expression" dxfId="2449" priority="159">
      <formula>INDIRECT(ADDRESS(ROW(),COLUMN()))=TRUNC(INDIRECT(ADDRESS(ROW(),COLUMN())))</formula>
    </cfRule>
  </conditionalFormatting>
  <conditionalFormatting sqref="AO39:AT39">
    <cfRule type="expression" dxfId="2448" priority="158">
      <formula>INDIRECT(ADDRESS(ROW(),COLUMN()))=TRUNC(INDIRECT(ADDRESS(ROW(),COLUMN())))</formula>
    </cfRule>
  </conditionalFormatting>
  <conditionalFormatting sqref="AO38:AT38">
    <cfRule type="expression" dxfId="2447" priority="157">
      <formula>INDIRECT(ADDRESS(ROW(),COLUMN()))=TRUNC(INDIRECT(ADDRESS(ROW(),COLUMN())))</formula>
    </cfRule>
  </conditionalFormatting>
  <conditionalFormatting sqref="AU39">
    <cfRule type="expression" dxfId="2446" priority="156">
      <formula>INDIRECT(ADDRESS(ROW(),COLUMN()))=TRUNC(INDIRECT(ADDRESS(ROW(),COLUMN())))</formula>
    </cfRule>
  </conditionalFormatting>
  <conditionalFormatting sqref="AU38">
    <cfRule type="expression" dxfId="2445" priority="155">
      <formula>INDIRECT(ADDRESS(ROW(),COLUMN()))=TRUNC(INDIRECT(ADDRESS(ROW(),COLUMN())))</formula>
    </cfRule>
  </conditionalFormatting>
  <conditionalFormatting sqref="AV39:AW39">
    <cfRule type="expression" dxfId="2444" priority="154">
      <formula>INDIRECT(ADDRESS(ROW(),COLUMN()))=TRUNC(INDIRECT(ADDRESS(ROW(),COLUMN())))</formula>
    </cfRule>
  </conditionalFormatting>
  <conditionalFormatting sqref="AV38:AW38">
    <cfRule type="expression" dxfId="2443" priority="153">
      <formula>INDIRECT(ADDRESS(ROW(),COLUMN()))=TRUNC(INDIRECT(ADDRESS(ROW(),COLUMN())))</formula>
    </cfRule>
  </conditionalFormatting>
  <conditionalFormatting sqref="AX38:BA39">
    <cfRule type="expression" dxfId="2442" priority="152">
      <formula>INDIRECT(ADDRESS(ROW(),COLUMN()))=TRUNC(INDIRECT(ADDRESS(ROW(),COLUMN())))</formula>
    </cfRule>
  </conditionalFormatting>
  <conditionalFormatting sqref="S42">
    <cfRule type="expression" dxfId="2441" priority="151">
      <formula>INDIRECT(ADDRESS(ROW(),COLUMN()))=TRUNC(INDIRECT(ADDRESS(ROW(),COLUMN())))</formula>
    </cfRule>
  </conditionalFormatting>
  <conditionalFormatting sqref="S41">
    <cfRule type="expression" dxfId="2440" priority="150">
      <formula>INDIRECT(ADDRESS(ROW(),COLUMN()))=TRUNC(INDIRECT(ADDRESS(ROW(),COLUMN())))</formula>
    </cfRule>
  </conditionalFormatting>
  <conditionalFormatting sqref="T42:Y42">
    <cfRule type="expression" dxfId="2439" priority="149">
      <formula>INDIRECT(ADDRESS(ROW(),COLUMN()))=TRUNC(INDIRECT(ADDRESS(ROW(),COLUMN())))</formula>
    </cfRule>
  </conditionalFormatting>
  <conditionalFormatting sqref="T41:Y41">
    <cfRule type="expression" dxfId="2438" priority="148">
      <formula>INDIRECT(ADDRESS(ROW(),COLUMN()))=TRUNC(INDIRECT(ADDRESS(ROW(),COLUMN())))</formula>
    </cfRule>
  </conditionalFormatting>
  <conditionalFormatting sqref="Z42">
    <cfRule type="expression" dxfId="2437" priority="147">
      <formula>INDIRECT(ADDRESS(ROW(),COLUMN()))=TRUNC(INDIRECT(ADDRESS(ROW(),COLUMN())))</formula>
    </cfRule>
  </conditionalFormatting>
  <conditionalFormatting sqref="Z41">
    <cfRule type="expression" dxfId="2436" priority="146">
      <formula>INDIRECT(ADDRESS(ROW(),COLUMN()))=TRUNC(INDIRECT(ADDRESS(ROW(),COLUMN())))</formula>
    </cfRule>
  </conditionalFormatting>
  <conditionalFormatting sqref="AA42:AF42">
    <cfRule type="expression" dxfId="2435" priority="145">
      <formula>INDIRECT(ADDRESS(ROW(),COLUMN()))=TRUNC(INDIRECT(ADDRESS(ROW(),COLUMN())))</formula>
    </cfRule>
  </conditionalFormatting>
  <conditionalFormatting sqref="AA41:AF41">
    <cfRule type="expression" dxfId="2434" priority="144">
      <formula>INDIRECT(ADDRESS(ROW(),COLUMN()))=TRUNC(INDIRECT(ADDRESS(ROW(),COLUMN())))</formula>
    </cfRule>
  </conditionalFormatting>
  <conditionalFormatting sqref="AG42">
    <cfRule type="expression" dxfId="2433" priority="143">
      <formula>INDIRECT(ADDRESS(ROW(),COLUMN()))=TRUNC(INDIRECT(ADDRESS(ROW(),COLUMN())))</formula>
    </cfRule>
  </conditionalFormatting>
  <conditionalFormatting sqref="AG41">
    <cfRule type="expression" dxfId="2432" priority="142">
      <formula>INDIRECT(ADDRESS(ROW(),COLUMN()))=TRUNC(INDIRECT(ADDRESS(ROW(),COLUMN())))</formula>
    </cfRule>
  </conditionalFormatting>
  <conditionalFormatting sqref="AH42:AM42">
    <cfRule type="expression" dxfId="2431" priority="141">
      <formula>INDIRECT(ADDRESS(ROW(),COLUMN()))=TRUNC(INDIRECT(ADDRESS(ROW(),COLUMN())))</formula>
    </cfRule>
  </conditionalFormatting>
  <conditionalFormatting sqref="AH41:AM41">
    <cfRule type="expression" dxfId="2430" priority="140">
      <formula>INDIRECT(ADDRESS(ROW(),COLUMN()))=TRUNC(INDIRECT(ADDRESS(ROW(),COLUMN())))</formula>
    </cfRule>
  </conditionalFormatting>
  <conditionalFormatting sqref="AN42">
    <cfRule type="expression" dxfId="2429" priority="139">
      <formula>INDIRECT(ADDRESS(ROW(),COLUMN()))=TRUNC(INDIRECT(ADDRESS(ROW(),COLUMN())))</formula>
    </cfRule>
  </conditionalFormatting>
  <conditionalFormatting sqref="AN41">
    <cfRule type="expression" dxfId="2428" priority="138">
      <formula>INDIRECT(ADDRESS(ROW(),COLUMN()))=TRUNC(INDIRECT(ADDRESS(ROW(),COLUMN())))</formula>
    </cfRule>
  </conditionalFormatting>
  <conditionalFormatting sqref="AO42:AT42">
    <cfRule type="expression" dxfId="2427" priority="137">
      <formula>INDIRECT(ADDRESS(ROW(),COLUMN()))=TRUNC(INDIRECT(ADDRESS(ROW(),COLUMN())))</formula>
    </cfRule>
  </conditionalFormatting>
  <conditionalFormatting sqref="AO41:AT41">
    <cfRule type="expression" dxfId="2426" priority="136">
      <formula>INDIRECT(ADDRESS(ROW(),COLUMN()))=TRUNC(INDIRECT(ADDRESS(ROW(),COLUMN())))</formula>
    </cfRule>
  </conditionalFormatting>
  <conditionalFormatting sqref="AU42">
    <cfRule type="expression" dxfId="2425" priority="135">
      <formula>INDIRECT(ADDRESS(ROW(),COLUMN()))=TRUNC(INDIRECT(ADDRESS(ROW(),COLUMN())))</formula>
    </cfRule>
  </conditionalFormatting>
  <conditionalFormatting sqref="AU41">
    <cfRule type="expression" dxfId="2424" priority="134">
      <formula>INDIRECT(ADDRESS(ROW(),COLUMN()))=TRUNC(INDIRECT(ADDRESS(ROW(),COLUMN())))</formula>
    </cfRule>
  </conditionalFormatting>
  <conditionalFormatting sqref="AV42:AW42">
    <cfRule type="expression" dxfId="2423" priority="133">
      <formula>INDIRECT(ADDRESS(ROW(),COLUMN()))=TRUNC(INDIRECT(ADDRESS(ROW(),COLUMN())))</formula>
    </cfRule>
  </conditionalFormatting>
  <conditionalFormatting sqref="AV41:AW41">
    <cfRule type="expression" dxfId="2422" priority="132">
      <formula>INDIRECT(ADDRESS(ROW(),COLUMN()))=TRUNC(INDIRECT(ADDRESS(ROW(),COLUMN())))</formula>
    </cfRule>
  </conditionalFormatting>
  <conditionalFormatting sqref="AX41:BA42">
    <cfRule type="expression" dxfId="2421" priority="131">
      <formula>INDIRECT(ADDRESS(ROW(),COLUMN()))=TRUNC(INDIRECT(ADDRESS(ROW(),COLUMN())))</formula>
    </cfRule>
  </conditionalFormatting>
  <conditionalFormatting sqref="S45">
    <cfRule type="expression" dxfId="2420" priority="130">
      <formula>INDIRECT(ADDRESS(ROW(),COLUMN()))=TRUNC(INDIRECT(ADDRESS(ROW(),COLUMN())))</formula>
    </cfRule>
  </conditionalFormatting>
  <conditionalFormatting sqref="S44">
    <cfRule type="expression" dxfId="2419" priority="129">
      <formula>INDIRECT(ADDRESS(ROW(),COLUMN()))=TRUNC(INDIRECT(ADDRESS(ROW(),COLUMN())))</formula>
    </cfRule>
  </conditionalFormatting>
  <conditionalFormatting sqref="T45:Y45">
    <cfRule type="expression" dxfId="2418" priority="128">
      <formula>INDIRECT(ADDRESS(ROW(),COLUMN()))=TRUNC(INDIRECT(ADDRESS(ROW(),COLUMN())))</formula>
    </cfRule>
  </conditionalFormatting>
  <conditionalFormatting sqref="T44:Y44">
    <cfRule type="expression" dxfId="2417" priority="127">
      <formula>INDIRECT(ADDRESS(ROW(),COLUMN()))=TRUNC(INDIRECT(ADDRESS(ROW(),COLUMN())))</formula>
    </cfRule>
  </conditionalFormatting>
  <conditionalFormatting sqref="Z45">
    <cfRule type="expression" dxfId="2416" priority="126">
      <formula>INDIRECT(ADDRESS(ROW(),COLUMN()))=TRUNC(INDIRECT(ADDRESS(ROW(),COLUMN())))</formula>
    </cfRule>
  </conditionalFormatting>
  <conditionalFormatting sqref="Z44">
    <cfRule type="expression" dxfId="2415" priority="125">
      <formula>INDIRECT(ADDRESS(ROW(),COLUMN()))=TRUNC(INDIRECT(ADDRESS(ROW(),COLUMN())))</formula>
    </cfRule>
  </conditionalFormatting>
  <conditionalFormatting sqref="AA45:AF45">
    <cfRule type="expression" dxfId="2414" priority="124">
      <formula>INDIRECT(ADDRESS(ROW(),COLUMN()))=TRUNC(INDIRECT(ADDRESS(ROW(),COLUMN())))</formula>
    </cfRule>
  </conditionalFormatting>
  <conditionalFormatting sqref="AA44:AF44">
    <cfRule type="expression" dxfId="2413" priority="123">
      <formula>INDIRECT(ADDRESS(ROW(),COLUMN()))=TRUNC(INDIRECT(ADDRESS(ROW(),COLUMN())))</formula>
    </cfRule>
  </conditionalFormatting>
  <conditionalFormatting sqref="AG45">
    <cfRule type="expression" dxfId="2412" priority="122">
      <formula>INDIRECT(ADDRESS(ROW(),COLUMN()))=TRUNC(INDIRECT(ADDRESS(ROW(),COLUMN())))</formula>
    </cfRule>
  </conditionalFormatting>
  <conditionalFormatting sqref="AG44">
    <cfRule type="expression" dxfId="2411" priority="121">
      <formula>INDIRECT(ADDRESS(ROW(),COLUMN()))=TRUNC(INDIRECT(ADDRESS(ROW(),COLUMN())))</formula>
    </cfRule>
  </conditionalFormatting>
  <conditionalFormatting sqref="AH45:AM45">
    <cfRule type="expression" dxfId="2410" priority="120">
      <formula>INDIRECT(ADDRESS(ROW(),COLUMN()))=TRUNC(INDIRECT(ADDRESS(ROW(),COLUMN())))</formula>
    </cfRule>
  </conditionalFormatting>
  <conditionalFormatting sqref="AH44:AM44">
    <cfRule type="expression" dxfId="2409" priority="119">
      <formula>INDIRECT(ADDRESS(ROW(),COLUMN()))=TRUNC(INDIRECT(ADDRESS(ROW(),COLUMN())))</formula>
    </cfRule>
  </conditionalFormatting>
  <conditionalFormatting sqref="AN45">
    <cfRule type="expression" dxfId="2408" priority="118">
      <formula>INDIRECT(ADDRESS(ROW(),COLUMN()))=TRUNC(INDIRECT(ADDRESS(ROW(),COLUMN())))</formula>
    </cfRule>
  </conditionalFormatting>
  <conditionalFormatting sqref="AN44">
    <cfRule type="expression" dxfId="2407" priority="117">
      <formula>INDIRECT(ADDRESS(ROW(),COLUMN()))=TRUNC(INDIRECT(ADDRESS(ROW(),COLUMN())))</formula>
    </cfRule>
  </conditionalFormatting>
  <conditionalFormatting sqref="AO45:AT45">
    <cfRule type="expression" dxfId="2406" priority="116">
      <formula>INDIRECT(ADDRESS(ROW(),COLUMN()))=TRUNC(INDIRECT(ADDRESS(ROW(),COLUMN())))</formula>
    </cfRule>
  </conditionalFormatting>
  <conditionalFormatting sqref="AO44:AT44">
    <cfRule type="expression" dxfId="2405" priority="115">
      <formula>INDIRECT(ADDRESS(ROW(),COLUMN()))=TRUNC(INDIRECT(ADDRESS(ROW(),COLUMN())))</formula>
    </cfRule>
  </conditionalFormatting>
  <conditionalFormatting sqref="AU45">
    <cfRule type="expression" dxfId="2404" priority="114">
      <formula>INDIRECT(ADDRESS(ROW(),COLUMN()))=TRUNC(INDIRECT(ADDRESS(ROW(),COLUMN())))</formula>
    </cfRule>
  </conditionalFormatting>
  <conditionalFormatting sqref="AU44">
    <cfRule type="expression" dxfId="2403" priority="113">
      <formula>INDIRECT(ADDRESS(ROW(),COLUMN()))=TRUNC(INDIRECT(ADDRESS(ROW(),COLUMN())))</formula>
    </cfRule>
  </conditionalFormatting>
  <conditionalFormatting sqref="AV45:AW45">
    <cfRule type="expression" dxfId="2402" priority="112">
      <formula>INDIRECT(ADDRESS(ROW(),COLUMN()))=TRUNC(INDIRECT(ADDRESS(ROW(),COLUMN())))</formula>
    </cfRule>
  </conditionalFormatting>
  <conditionalFormatting sqref="AV44:AW44">
    <cfRule type="expression" dxfId="2401" priority="111">
      <formula>INDIRECT(ADDRESS(ROW(),COLUMN()))=TRUNC(INDIRECT(ADDRESS(ROW(),COLUMN())))</formula>
    </cfRule>
  </conditionalFormatting>
  <conditionalFormatting sqref="AX44:BA45">
    <cfRule type="expression" dxfId="2400" priority="110">
      <formula>INDIRECT(ADDRESS(ROW(),COLUMN()))=TRUNC(INDIRECT(ADDRESS(ROW(),COLUMN())))</formula>
    </cfRule>
  </conditionalFormatting>
  <conditionalFormatting sqref="S48">
    <cfRule type="expression" dxfId="2399" priority="109">
      <formula>INDIRECT(ADDRESS(ROW(),COLUMN()))=TRUNC(INDIRECT(ADDRESS(ROW(),COLUMN())))</formula>
    </cfRule>
  </conditionalFormatting>
  <conditionalFormatting sqref="S47">
    <cfRule type="expression" dxfId="2398" priority="108">
      <formula>INDIRECT(ADDRESS(ROW(),COLUMN()))=TRUNC(INDIRECT(ADDRESS(ROW(),COLUMN())))</formula>
    </cfRule>
  </conditionalFormatting>
  <conditionalFormatting sqref="T48:Y48">
    <cfRule type="expression" dxfId="2397" priority="107">
      <formula>INDIRECT(ADDRESS(ROW(),COLUMN()))=TRUNC(INDIRECT(ADDRESS(ROW(),COLUMN())))</formula>
    </cfRule>
  </conditionalFormatting>
  <conditionalFormatting sqref="T47:Y47">
    <cfRule type="expression" dxfId="2396" priority="106">
      <formula>INDIRECT(ADDRESS(ROW(),COLUMN()))=TRUNC(INDIRECT(ADDRESS(ROW(),COLUMN())))</formula>
    </cfRule>
  </conditionalFormatting>
  <conditionalFormatting sqref="Z48">
    <cfRule type="expression" dxfId="2395" priority="105">
      <formula>INDIRECT(ADDRESS(ROW(),COLUMN()))=TRUNC(INDIRECT(ADDRESS(ROW(),COLUMN())))</formula>
    </cfRule>
  </conditionalFormatting>
  <conditionalFormatting sqref="Z47">
    <cfRule type="expression" dxfId="2394" priority="104">
      <formula>INDIRECT(ADDRESS(ROW(),COLUMN()))=TRUNC(INDIRECT(ADDRESS(ROW(),COLUMN())))</formula>
    </cfRule>
  </conditionalFormatting>
  <conditionalFormatting sqref="AA48:AF48">
    <cfRule type="expression" dxfId="2393" priority="103">
      <formula>INDIRECT(ADDRESS(ROW(),COLUMN()))=TRUNC(INDIRECT(ADDRESS(ROW(),COLUMN())))</formula>
    </cfRule>
  </conditionalFormatting>
  <conditionalFormatting sqref="AA47:AF47">
    <cfRule type="expression" dxfId="2392" priority="102">
      <formula>INDIRECT(ADDRESS(ROW(),COLUMN()))=TRUNC(INDIRECT(ADDRESS(ROW(),COLUMN())))</formula>
    </cfRule>
  </conditionalFormatting>
  <conditionalFormatting sqref="AG48">
    <cfRule type="expression" dxfId="2391" priority="101">
      <formula>INDIRECT(ADDRESS(ROW(),COLUMN()))=TRUNC(INDIRECT(ADDRESS(ROW(),COLUMN())))</formula>
    </cfRule>
  </conditionalFormatting>
  <conditionalFormatting sqref="AG47">
    <cfRule type="expression" dxfId="2390" priority="100">
      <formula>INDIRECT(ADDRESS(ROW(),COLUMN()))=TRUNC(INDIRECT(ADDRESS(ROW(),COLUMN())))</formula>
    </cfRule>
  </conditionalFormatting>
  <conditionalFormatting sqref="AH48:AM48">
    <cfRule type="expression" dxfId="2389" priority="99">
      <formula>INDIRECT(ADDRESS(ROW(),COLUMN()))=TRUNC(INDIRECT(ADDRESS(ROW(),COLUMN())))</formula>
    </cfRule>
  </conditionalFormatting>
  <conditionalFormatting sqref="AH47:AM47">
    <cfRule type="expression" dxfId="2388" priority="98">
      <formula>INDIRECT(ADDRESS(ROW(),COLUMN()))=TRUNC(INDIRECT(ADDRESS(ROW(),COLUMN())))</formula>
    </cfRule>
  </conditionalFormatting>
  <conditionalFormatting sqref="AN48">
    <cfRule type="expression" dxfId="2387" priority="97">
      <formula>INDIRECT(ADDRESS(ROW(),COLUMN()))=TRUNC(INDIRECT(ADDRESS(ROW(),COLUMN())))</formula>
    </cfRule>
  </conditionalFormatting>
  <conditionalFormatting sqref="AN47">
    <cfRule type="expression" dxfId="2386" priority="96">
      <formula>INDIRECT(ADDRESS(ROW(),COLUMN()))=TRUNC(INDIRECT(ADDRESS(ROW(),COLUMN())))</formula>
    </cfRule>
  </conditionalFormatting>
  <conditionalFormatting sqref="AO48:AT48">
    <cfRule type="expression" dxfId="2385" priority="95">
      <formula>INDIRECT(ADDRESS(ROW(),COLUMN()))=TRUNC(INDIRECT(ADDRESS(ROW(),COLUMN())))</formula>
    </cfRule>
  </conditionalFormatting>
  <conditionalFormatting sqref="AO47:AT47">
    <cfRule type="expression" dxfId="2384" priority="94">
      <formula>INDIRECT(ADDRESS(ROW(),COLUMN()))=TRUNC(INDIRECT(ADDRESS(ROW(),COLUMN())))</formula>
    </cfRule>
  </conditionalFormatting>
  <conditionalFormatting sqref="AU48">
    <cfRule type="expression" dxfId="2383" priority="93">
      <formula>INDIRECT(ADDRESS(ROW(),COLUMN()))=TRUNC(INDIRECT(ADDRESS(ROW(),COLUMN())))</formula>
    </cfRule>
  </conditionalFormatting>
  <conditionalFormatting sqref="AU47">
    <cfRule type="expression" dxfId="2382" priority="92">
      <formula>INDIRECT(ADDRESS(ROW(),COLUMN()))=TRUNC(INDIRECT(ADDRESS(ROW(),COLUMN())))</formula>
    </cfRule>
  </conditionalFormatting>
  <conditionalFormatting sqref="AV48:AW48">
    <cfRule type="expression" dxfId="2381" priority="91">
      <formula>INDIRECT(ADDRESS(ROW(),COLUMN()))=TRUNC(INDIRECT(ADDRESS(ROW(),COLUMN())))</formula>
    </cfRule>
  </conditionalFormatting>
  <conditionalFormatting sqref="AV47:AW47">
    <cfRule type="expression" dxfId="2380" priority="90">
      <formula>INDIRECT(ADDRESS(ROW(),COLUMN()))=TRUNC(INDIRECT(ADDRESS(ROW(),COLUMN())))</formula>
    </cfRule>
  </conditionalFormatting>
  <conditionalFormatting sqref="AX47:BA48">
    <cfRule type="expression" dxfId="2379" priority="89">
      <formula>INDIRECT(ADDRESS(ROW(),COLUMN()))=TRUNC(INDIRECT(ADDRESS(ROW(),COLUMN())))</formula>
    </cfRule>
  </conditionalFormatting>
  <conditionalFormatting sqref="S51">
    <cfRule type="expression" dxfId="2378" priority="88">
      <formula>INDIRECT(ADDRESS(ROW(),COLUMN()))=TRUNC(INDIRECT(ADDRESS(ROW(),COLUMN())))</formula>
    </cfRule>
  </conditionalFormatting>
  <conditionalFormatting sqref="S50">
    <cfRule type="expression" dxfId="2377" priority="87">
      <formula>INDIRECT(ADDRESS(ROW(),COLUMN()))=TRUNC(INDIRECT(ADDRESS(ROW(),COLUMN())))</formula>
    </cfRule>
  </conditionalFormatting>
  <conditionalFormatting sqref="T51:Y51">
    <cfRule type="expression" dxfId="2376" priority="86">
      <formula>INDIRECT(ADDRESS(ROW(),COLUMN()))=TRUNC(INDIRECT(ADDRESS(ROW(),COLUMN())))</formula>
    </cfRule>
  </conditionalFormatting>
  <conditionalFormatting sqref="T50:Y50">
    <cfRule type="expression" dxfId="2375" priority="85">
      <formula>INDIRECT(ADDRESS(ROW(),COLUMN()))=TRUNC(INDIRECT(ADDRESS(ROW(),COLUMN())))</formula>
    </cfRule>
  </conditionalFormatting>
  <conditionalFormatting sqref="Z51">
    <cfRule type="expression" dxfId="2374" priority="84">
      <formula>INDIRECT(ADDRESS(ROW(),COLUMN()))=TRUNC(INDIRECT(ADDRESS(ROW(),COLUMN())))</formula>
    </cfRule>
  </conditionalFormatting>
  <conditionalFormatting sqref="Z50">
    <cfRule type="expression" dxfId="2373" priority="83">
      <formula>INDIRECT(ADDRESS(ROW(),COLUMN()))=TRUNC(INDIRECT(ADDRESS(ROW(),COLUMN())))</formula>
    </cfRule>
  </conditionalFormatting>
  <conditionalFormatting sqref="AA51:AF51">
    <cfRule type="expression" dxfId="2372" priority="82">
      <formula>INDIRECT(ADDRESS(ROW(),COLUMN()))=TRUNC(INDIRECT(ADDRESS(ROW(),COLUMN())))</formula>
    </cfRule>
  </conditionalFormatting>
  <conditionalFormatting sqref="AA50:AF50">
    <cfRule type="expression" dxfId="2371" priority="81">
      <formula>INDIRECT(ADDRESS(ROW(),COLUMN()))=TRUNC(INDIRECT(ADDRESS(ROW(),COLUMN())))</formula>
    </cfRule>
  </conditionalFormatting>
  <conditionalFormatting sqref="AG51">
    <cfRule type="expression" dxfId="2370" priority="80">
      <formula>INDIRECT(ADDRESS(ROW(),COLUMN()))=TRUNC(INDIRECT(ADDRESS(ROW(),COLUMN())))</formula>
    </cfRule>
  </conditionalFormatting>
  <conditionalFormatting sqref="AG50">
    <cfRule type="expression" dxfId="2369" priority="79">
      <formula>INDIRECT(ADDRESS(ROW(),COLUMN()))=TRUNC(INDIRECT(ADDRESS(ROW(),COLUMN())))</formula>
    </cfRule>
  </conditionalFormatting>
  <conditionalFormatting sqref="AH51:AM51">
    <cfRule type="expression" dxfId="2368" priority="78">
      <formula>INDIRECT(ADDRESS(ROW(),COLUMN()))=TRUNC(INDIRECT(ADDRESS(ROW(),COLUMN())))</formula>
    </cfRule>
  </conditionalFormatting>
  <conditionalFormatting sqref="AH50:AM50">
    <cfRule type="expression" dxfId="2367" priority="77">
      <formula>INDIRECT(ADDRESS(ROW(),COLUMN()))=TRUNC(INDIRECT(ADDRESS(ROW(),COLUMN())))</formula>
    </cfRule>
  </conditionalFormatting>
  <conditionalFormatting sqref="AN51">
    <cfRule type="expression" dxfId="2366" priority="76">
      <formula>INDIRECT(ADDRESS(ROW(),COLUMN()))=TRUNC(INDIRECT(ADDRESS(ROW(),COLUMN())))</formula>
    </cfRule>
  </conditionalFormatting>
  <conditionalFormatting sqref="AN50">
    <cfRule type="expression" dxfId="2365" priority="75">
      <formula>INDIRECT(ADDRESS(ROW(),COLUMN()))=TRUNC(INDIRECT(ADDRESS(ROW(),COLUMN())))</formula>
    </cfRule>
  </conditionalFormatting>
  <conditionalFormatting sqref="AO51:AT51">
    <cfRule type="expression" dxfId="2364" priority="74">
      <formula>INDIRECT(ADDRESS(ROW(),COLUMN()))=TRUNC(INDIRECT(ADDRESS(ROW(),COLUMN())))</formula>
    </cfRule>
  </conditionalFormatting>
  <conditionalFormatting sqref="AO50:AT50">
    <cfRule type="expression" dxfId="2363" priority="73">
      <formula>INDIRECT(ADDRESS(ROW(),COLUMN()))=TRUNC(INDIRECT(ADDRESS(ROW(),COLUMN())))</formula>
    </cfRule>
  </conditionalFormatting>
  <conditionalFormatting sqref="AU51">
    <cfRule type="expression" dxfId="2362" priority="72">
      <formula>INDIRECT(ADDRESS(ROW(),COLUMN()))=TRUNC(INDIRECT(ADDRESS(ROW(),COLUMN())))</formula>
    </cfRule>
  </conditionalFormatting>
  <conditionalFormatting sqref="AU50">
    <cfRule type="expression" dxfId="2361" priority="71">
      <formula>INDIRECT(ADDRESS(ROW(),COLUMN()))=TRUNC(INDIRECT(ADDRESS(ROW(),COLUMN())))</formula>
    </cfRule>
  </conditionalFormatting>
  <conditionalFormatting sqref="AV51:AW51">
    <cfRule type="expression" dxfId="2360" priority="70">
      <formula>INDIRECT(ADDRESS(ROW(),COLUMN()))=TRUNC(INDIRECT(ADDRESS(ROW(),COLUMN())))</formula>
    </cfRule>
  </conditionalFormatting>
  <conditionalFormatting sqref="AV50:AW50">
    <cfRule type="expression" dxfId="2359" priority="69">
      <formula>INDIRECT(ADDRESS(ROW(),COLUMN()))=TRUNC(INDIRECT(ADDRESS(ROW(),COLUMN())))</formula>
    </cfRule>
  </conditionalFormatting>
  <conditionalFormatting sqref="AX50:BA51">
    <cfRule type="expression" dxfId="2358" priority="68">
      <formula>INDIRECT(ADDRESS(ROW(),COLUMN()))=TRUNC(INDIRECT(ADDRESS(ROW(),COLUMN())))</formula>
    </cfRule>
  </conditionalFormatting>
  <conditionalFormatting sqref="S54">
    <cfRule type="expression" dxfId="2357" priority="67">
      <formula>INDIRECT(ADDRESS(ROW(),COLUMN()))=TRUNC(INDIRECT(ADDRESS(ROW(),COLUMN())))</formula>
    </cfRule>
  </conditionalFormatting>
  <conditionalFormatting sqref="S53">
    <cfRule type="expression" dxfId="2356" priority="66">
      <formula>INDIRECT(ADDRESS(ROW(),COLUMN()))=TRUNC(INDIRECT(ADDRESS(ROW(),COLUMN())))</formula>
    </cfRule>
  </conditionalFormatting>
  <conditionalFormatting sqref="T54:Y54">
    <cfRule type="expression" dxfId="2355" priority="65">
      <formula>INDIRECT(ADDRESS(ROW(),COLUMN()))=TRUNC(INDIRECT(ADDRESS(ROW(),COLUMN())))</formula>
    </cfRule>
  </conditionalFormatting>
  <conditionalFormatting sqref="T53:Y53">
    <cfRule type="expression" dxfId="2354" priority="64">
      <formula>INDIRECT(ADDRESS(ROW(),COLUMN()))=TRUNC(INDIRECT(ADDRESS(ROW(),COLUMN())))</formula>
    </cfRule>
  </conditionalFormatting>
  <conditionalFormatting sqref="Z54">
    <cfRule type="expression" dxfId="2353" priority="63">
      <formula>INDIRECT(ADDRESS(ROW(),COLUMN()))=TRUNC(INDIRECT(ADDRESS(ROW(),COLUMN())))</formula>
    </cfRule>
  </conditionalFormatting>
  <conditionalFormatting sqref="Z53">
    <cfRule type="expression" dxfId="2352" priority="62">
      <formula>INDIRECT(ADDRESS(ROW(),COLUMN()))=TRUNC(INDIRECT(ADDRESS(ROW(),COLUMN())))</formula>
    </cfRule>
  </conditionalFormatting>
  <conditionalFormatting sqref="AA54:AF54">
    <cfRule type="expression" dxfId="2351" priority="61">
      <formula>INDIRECT(ADDRESS(ROW(),COLUMN()))=TRUNC(INDIRECT(ADDRESS(ROW(),COLUMN())))</formula>
    </cfRule>
  </conditionalFormatting>
  <conditionalFormatting sqref="AA53:AF53">
    <cfRule type="expression" dxfId="2350" priority="60">
      <formula>INDIRECT(ADDRESS(ROW(),COLUMN()))=TRUNC(INDIRECT(ADDRESS(ROW(),COLUMN())))</formula>
    </cfRule>
  </conditionalFormatting>
  <conditionalFormatting sqref="AG54">
    <cfRule type="expression" dxfId="2349" priority="59">
      <formula>INDIRECT(ADDRESS(ROW(),COLUMN()))=TRUNC(INDIRECT(ADDRESS(ROW(),COLUMN())))</formula>
    </cfRule>
  </conditionalFormatting>
  <conditionalFormatting sqref="AG53">
    <cfRule type="expression" dxfId="2348" priority="58">
      <formula>INDIRECT(ADDRESS(ROW(),COLUMN()))=TRUNC(INDIRECT(ADDRESS(ROW(),COLUMN())))</formula>
    </cfRule>
  </conditionalFormatting>
  <conditionalFormatting sqref="AH54:AM54">
    <cfRule type="expression" dxfId="2347" priority="57">
      <formula>INDIRECT(ADDRESS(ROW(),COLUMN()))=TRUNC(INDIRECT(ADDRESS(ROW(),COLUMN())))</formula>
    </cfRule>
  </conditionalFormatting>
  <conditionalFormatting sqref="AH53:AM53">
    <cfRule type="expression" dxfId="2346" priority="56">
      <formula>INDIRECT(ADDRESS(ROW(),COLUMN()))=TRUNC(INDIRECT(ADDRESS(ROW(),COLUMN())))</formula>
    </cfRule>
  </conditionalFormatting>
  <conditionalFormatting sqref="AN54">
    <cfRule type="expression" dxfId="2345" priority="55">
      <formula>INDIRECT(ADDRESS(ROW(),COLUMN()))=TRUNC(INDIRECT(ADDRESS(ROW(),COLUMN())))</formula>
    </cfRule>
  </conditionalFormatting>
  <conditionalFormatting sqref="AN53">
    <cfRule type="expression" dxfId="2344" priority="54">
      <formula>INDIRECT(ADDRESS(ROW(),COLUMN()))=TRUNC(INDIRECT(ADDRESS(ROW(),COLUMN())))</formula>
    </cfRule>
  </conditionalFormatting>
  <conditionalFormatting sqref="AO54:AT54">
    <cfRule type="expression" dxfId="2343" priority="53">
      <formula>INDIRECT(ADDRESS(ROW(),COLUMN()))=TRUNC(INDIRECT(ADDRESS(ROW(),COLUMN())))</formula>
    </cfRule>
  </conditionalFormatting>
  <conditionalFormatting sqref="AO53:AT53">
    <cfRule type="expression" dxfId="2342" priority="52">
      <formula>INDIRECT(ADDRESS(ROW(),COLUMN()))=TRUNC(INDIRECT(ADDRESS(ROW(),COLUMN())))</formula>
    </cfRule>
  </conditionalFormatting>
  <conditionalFormatting sqref="AU54">
    <cfRule type="expression" dxfId="2341" priority="51">
      <formula>INDIRECT(ADDRESS(ROW(),COLUMN()))=TRUNC(INDIRECT(ADDRESS(ROW(),COLUMN())))</formula>
    </cfRule>
  </conditionalFormatting>
  <conditionalFormatting sqref="AU53">
    <cfRule type="expression" dxfId="2340" priority="50">
      <formula>INDIRECT(ADDRESS(ROW(),COLUMN()))=TRUNC(INDIRECT(ADDRESS(ROW(),COLUMN())))</formula>
    </cfRule>
  </conditionalFormatting>
  <conditionalFormatting sqref="AV54:AW54">
    <cfRule type="expression" dxfId="2339" priority="49">
      <formula>INDIRECT(ADDRESS(ROW(),COLUMN()))=TRUNC(INDIRECT(ADDRESS(ROW(),COLUMN())))</formula>
    </cfRule>
  </conditionalFormatting>
  <conditionalFormatting sqref="AV53:AW53">
    <cfRule type="expression" dxfId="2338" priority="48">
      <formula>INDIRECT(ADDRESS(ROW(),COLUMN()))=TRUNC(INDIRECT(ADDRESS(ROW(),COLUMN())))</formula>
    </cfRule>
  </conditionalFormatting>
  <conditionalFormatting sqref="AX53:BA54">
    <cfRule type="expression" dxfId="2337" priority="47">
      <formula>INDIRECT(ADDRESS(ROW(),COLUMN()))=TRUNC(INDIRECT(ADDRESS(ROW(),COLUMN())))</formula>
    </cfRule>
  </conditionalFormatting>
  <conditionalFormatting sqref="S57">
    <cfRule type="expression" dxfId="2336" priority="46">
      <formula>INDIRECT(ADDRESS(ROW(),COLUMN()))=TRUNC(INDIRECT(ADDRESS(ROW(),COLUMN())))</formula>
    </cfRule>
  </conditionalFormatting>
  <conditionalFormatting sqref="S56">
    <cfRule type="expression" dxfId="2335" priority="45">
      <formula>INDIRECT(ADDRESS(ROW(),COLUMN()))=TRUNC(INDIRECT(ADDRESS(ROW(),COLUMN())))</formula>
    </cfRule>
  </conditionalFormatting>
  <conditionalFormatting sqref="T57:Y57">
    <cfRule type="expression" dxfId="2334" priority="44">
      <formula>INDIRECT(ADDRESS(ROW(),COLUMN()))=TRUNC(INDIRECT(ADDRESS(ROW(),COLUMN())))</formula>
    </cfRule>
  </conditionalFormatting>
  <conditionalFormatting sqref="T56:Y56">
    <cfRule type="expression" dxfId="2333" priority="43">
      <formula>INDIRECT(ADDRESS(ROW(),COLUMN()))=TRUNC(INDIRECT(ADDRESS(ROW(),COLUMN())))</formula>
    </cfRule>
  </conditionalFormatting>
  <conditionalFormatting sqref="Z57">
    <cfRule type="expression" dxfId="2332" priority="42">
      <formula>INDIRECT(ADDRESS(ROW(),COLUMN()))=TRUNC(INDIRECT(ADDRESS(ROW(),COLUMN())))</formula>
    </cfRule>
  </conditionalFormatting>
  <conditionalFormatting sqref="Z56">
    <cfRule type="expression" dxfId="2331" priority="41">
      <formula>INDIRECT(ADDRESS(ROW(),COLUMN()))=TRUNC(INDIRECT(ADDRESS(ROW(),COLUMN())))</formula>
    </cfRule>
  </conditionalFormatting>
  <conditionalFormatting sqref="AA57:AF57">
    <cfRule type="expression" dxfId="2330" priority="40">
      <formula>INDIRECT(ADDRESS(ROW(),COLUMN()))=TRUNC(INDIRECT(ADDRESS(ROW(),COLUMN())))</formula>
    </cfRule>
  </conditionalFormatting>
  <conditionalFormatting sqref="AA56:AF56">
    <cfRule type="expression" dxfId="2329" priority="39">
      <formula>INDIRECT(ADDRESS(ROW(),COLUMN()))=TRUNC(INDIRECT(ADDRESS(ROW(),COLUMN())))</formula>
    </cfRule>
  </conditionalFormatting>
  <conditionalFormatting sqref="AG57">
    <cfRule type="expression" dxfId="2328" priority="38">
      <formula>INDIRECT(ADDRESS(ROW(),COLUMN()))=TRUNC(INDIRECT(ADDRESS(ROW(),COLUMN())))</formula>
    </cfRule>
  </conditionalFormatting>
  <conditionalFormatting sqref="AG56">
    <cfRule type="expression" dxfId="2327" priority="37">
      <formula>INDIRECT(ADDRESS(ROW(),COLUMN()))=TRUNC(INDIRECT(ADDRESS(ROW(),COLUMN())))</formula>
    </cfRule>
  </conditionalFormatting>
  <conditionalFormatting sqref="AH57:AM57">
    <cfRule type="expression" dxfId="2326" priority="36">
      <formula>INDIRECT(ADDRESS(ROW(),COLUMN()))=TRUNC(INDIRECT(ADDRESS(ROW(),COLUMN())))</formula>
    </cfRule>
  </conditionalFormatting>
  <conditionalFormatting sqref="AH56:AM56">
    <cfRule type="expression" dxfId="2325" priority="35">
      <formula>INDIRECT(ADDRESS(ROW(),COLUMN()))=TRUNC(INDIRECT(ADDRESS(ROW(),COLUMN())))</formula>
    </cfRule>
  </conditionalFormatting>
  <conditionalFormatting sqref="AN57">
    <cfRule type="expression" dxfId="2324" priority="34">
      <formula>INDIRECT(ADDRESS(ROW(),COLUMN()))=TRUNC(INDIRECT(ADDRESS(ROW(),COLUMN())))</formula>
    </cfRule>
  </conditionalFormatting>
  <conditionalFormatting sqref="AN56">
    <cfRule type="expression" dxfId="2323" priority="33">
      <formula>INDIRECT(ADDRESS(ROW(),COLUMN()))=TRUNC(INDIRECT(ADDRESS(ROW(),COLUMN())))</formula>
    </cfRule>
  </conditionalFormatting>
  <conditionalFormatting sqref="AO57:AT57">
    <cfRule type="expression" dxfId="2322" priority="32">
      <formula>INDIRECT(ADDRESS(ROW(),COLUMN()))=TRUNC(INDIRECT(ADDRESS(ROW(),COLUMN())))</formula>
    </cfRule>
  </conditionalFormatting>
  <conditionalFormatting sqref="AO56:AT56">
    <cfRule type="expression" dxfId="2321" priority="31">
      <formula>INDIRECT(ADDRESS(ROW(),COLUMN()))=TRUNC(INDIRECT(ADDRESS(ROW(),COLUMN())))</formula>
    </cfRule>
  </conditionalFormatting>
  <conditionalFormatting sqref="AU57">
    <cfRule type="expression" dxfId="2320" priority="30">
      <formula>INDIRECT(ADDRESS(ROW(),COLUMN()))=TRUNC(INDIRECT(ADDRESS(ROW(),COLUMN())))</formula>
    </cfRule>
  </conditionalFormatting>
  <conditionalFormatting sqref="AU56">
    <cfRule type="expression" dxfId="2319" priority="29">
      <formula>INDIRECT(ADDRESS(ROW(),COLUMN()))=TRUNC(INDIRECT(ADDRESS(ROW(),COLUMN())))</formula>
    </cfRule>
  </conditionalFormatting>
  <conditionalFormatting sqref="AV57:AW57">
    <cfRule type="expression" dxfId="2318" priority="28">
      <formula>INDIRECT(ADDRESS(ROW(),COLUMN()))=TRUNC(INDIRECT(ADDRESS(ROW(),COLUMN())))</formula>
    </cfRule>
  </conditionalFormatting>
  <conditionalFormatting sqref="AV56:AW56">
    <cfRule type="expression" dxfId="2317" priority="27">
      <formula>INDIRECT(ADDRESS(ROW(),COLUMN()))=TRUNC(INDIRECT(ADDRESS(ROW(),COLUMN())))</formula>
    </cfRule>
  </conditionalFormatting>
  <conditionalFormatting sqref="AX56:BA57">
    <cfRule type="expression" dxfId="2316" priority="26">
      <formula>INDIRECT(ADDRESS(ROW(),COLUMN()))=TRUNC(INDIRECT(ADDRESS(ROW(),COLUMN())))</formula>
    </cfRule>
  </conditionalFormatting>
  <conditionalFormatting sqref="S60">
    <cfRule type="expression" dxfId="2315" priority="25">
      <formula>INDIRECT(ADDRESS(ROW(),COLUMN()))=TRUNC(INDIRECT(ADDRESS(ROW(),COLUMN())))</formula>
    </cfRule>
  </conditionalFormatting>
  <conditionalFormatting sqref="S59">
    <cfRule type="expression" dxfId="2314" priority="24">
      <formula>INDIRECT(ADDRESS(ROW(),COLUMN()))=TRUNC(INDIRECT(ADDRESS(ROW(),COLUMN())))</formula>
    </cfRule>
  </conditionalFormatting>
  <conditionalFormatting sqref="T60:Y60">
    <cfRule type="expression" dxfId="2313" priority="23">
      <formula>INDIRECT(ADDRESS(ROW(),COLUMN()))=TRUNC(INDIRECT(ADDRESS(ROW(),COLUMN())))</formula>
    </cfRule>
  </conditionalFormatting>
  <conditionalFormatting sqref="T59:Y59">
    <cfRule type="expression" dxfId="2312" priority="22">
      <formula>INDIRECT(ADDRESS(ROW(),COLUMN()))=TRUNC(INDIRECT(ADDRESS(ROW(),COLUMN())))</formula>
    </cfRule>
  </conditionalFormatting>
  <conditionalFormatting sqref="Z60">
    <cfRule type="expression" dxfId="2311" priority="21">
      <formula>INDIRECT(ADDRESS(ROW(),COLUMN()))=TRUNC(INDIRECT(ADDRESS(ROW(),COLUMN())))</formula>
    </cfRule>
  </conditionalFormatting>
  <conditionalFormatting sqref="Z59">
    <cfRule type="expression" dxfId="2310" priority="20">
      <formula>INDIRECT(ADDRESS(ROW(),COLUMN()))=TRUNC(INDIRECT(ADDRESS(ROW(),COLUMN())))</formula>
    </cfRule>
  </conditionalFormatting>
  <conditionalFormatting sqref="AA60:AF60">
    <cfRule type="expression" dxfId="2309" priority="19">
      <formula>INDIRECT(ADDRESS(ROW(),COLUMN()))=TRUNC(INDIRECT(ADDRESS(ROW(),COLUMN())))</formula>
    </cfRule>
  </conditionalFormatting>
  <conditionalFormatting sqref="AA59:AF59">
    <cfRule type="expression" dxfId="2308" priority="18">
      <formula>INDIRECT(ADDRESS(ROW(),COLUMN()))=TRUNC(INDIRECT(ADDRESS(ROW(),COLUMN())))</formula>
    </cfRule>
  </conditionalFormatting>
  <conditionalFormatting sqref="AG60">
    <cfRule type="expression" dxfId="2307" priority="17">
      <formula>INDIRECT(ADDRESS(ROW(),COLUMN()))=TRUNC(INDIRECT(ADDRESS(ROW(),COLUMN())))</formula>
    </cfRule>
  </conditionalFormatting>
  <conditionalFormatting sqref="AG59">
    <cfRule type="expression" dxfId="2306" priority="16">
      <formula>INDIRECT(ADDRESS(ROW(),COLUMN()))=TRUNC(INDIRECT(ADDRESS(ROW(),COLUMN())))</formula>
    </cfRule>
  </conditionalFormatting>
  <conditionalFormatting sqref="AH60:AM60">
    <cfRule type="expression" dxfId="2305" priority="15">
      <formula>INDIRECT(ADDRESS(ROW(),COLUMN()))=TRUNC(INDIRECT(ADDRESS(ROW(),COLUMN())))</formula>
    </cfRule>
  </conditionalFormatting>
  <conditionalFormatting sqref="AH59:AM59">
    <cfRule type="expression" dxfId="2304" priority="14">
      <formula>INDIRECT(ADDRESS(ROW(),COLUMN()))=TRUNC(INDIRECT(ADDRESS(ROW(),COLUMN())))</formula>
    </cfRule>
  </conditionalFormatting>
  <conditionalFormatting sqref="AN60">
    <cfRule type="expression" dxfId="2303" priority="13">
      <formula>INDIRECT(ADDRESS(ROW(),COLUMN()))=TRUNC(INDIRECT(ADDRESS(ROW(),COLUMN())))</formula>
    </cfRule>
  </conditionalFormatting>
  <conditionalFormatting sqref="AN59">
    <cfRule type="expression" dxfId="2302" priority="12">
      <formula>INDIRECT(ADDRESS(ROW(),COLUMN()))=TRUNC(INDIRECT(ADDRESS(ROW(),COLUMN())))</formula>
    </cfRule>
  </conditionalFormatting>
  <conditionalFormatting sqref="AO60:AT60">
    <cfRule type="expression" dxfId="2301" priority="11">
      <formula>INDIRECT(ADDRESS(ROW(),COLUMN()))=TRUNC(INDIRECT(ADDRESS(ROW(),COLUMN())))</formula>
    </cfRule>
  </conditionalFormatting>
  <conditionalFormatting sqref="AO59:AT59">
    <cfRule type="expression" dxfId="2300" priority="10">
      <formula>INDIRECT(ADDRESS(ROW(),COLUMN()))=TRUNC(INDIRECT(ADDRESS(ROW(),COLUMN())))</formula>
    </cfRule>
  </conditionalFormatting>
  <conditionalFormatting sqref="AU60">
    <cfRule type="expression" dxfId="2299" priority="9">
      <formula>INDIRECT(ADDRESS(ROW(),COLUMN()))=TRUNC(INDIRECT(ADDRESS(ROW(),COLUMN())))</formula>
    </cfRule>
  </conditionalFormatting>
  <conditionalFormatting sqref="AU59">
    <cfRule type="expression" dxfId="2298" priority="8">
      <formula>INDIRECT(ADDRESS(ROW(),COLUMN()))=TRUNC(INDIRECT(ADDRESS(ROW(),COLUMN())))</formula>
    </cfRule>
  </conditionalFormatting>
  <conditionalFormatting sqref="AV60:AW60">
    <cfRule type="expression" dxfId="2297" priority="7">
      <formula>INDIRECT(ADDRESS(ROW(),COLUMN()))=TRUNC(INDIRECT(ADDRESS(ROW(),COLUMN())))</formula>
    </cfRule>
  </conditionalFormatting>
  <conditionalFormatting sqref="AV59:AW59">
    <cfRule type="expression" dxfId="2296" priority="6">
      <formula>INDIRECT(ADDRESS(ROW(),COLUMN()))=TRUNC(INDIRECT(ADDRESS(ROW(),COLUMN())))</formula>
    </cfRule>
  </conditionalFormatting>
  <conditionalFormatting sqref="AX59:BA60">
    <cfRule type="expression" dxfId="2295" priority="5">
      <formula>INDIRECT(ADDRESS(ROW(),COLUMN()))=TRUNC(INDIRECT(ADDRESS(ROW(),COLUMN())))</formula>
    </cfRule>
  </conditionalFormatting>
  <conditionalFormatting sqref="BC14:BD14">
    <cfRule type="expression" dxfId="2294" priority="3">
      <formula>INDIRECT(ADDRESS(ROW(),COLUMN()))=TRUNC(INDIRECT(ADDRESS(ROW(),COLUMN())))</formula>
    </cfRule>
  </conditionalFormatting>
  <conditionalFormatting sqref="S62:BA64">
    <cfRule type="expression" dxfId="2293" priority="1">
      <formula>INDIRECT(ADDRESS(ROW(),COLUMN()))=TRUNC(INDIRECT(ADDRESS(ROW(),COLUMN())))</formula>
    </cfRule>
  </conditionalFormatting>
  <dataValidations count="8">
    <dataValidation type="list" allowBlank="1" showDropDown="0" showInputMessage="1" showErrorMessage="1" sqref="AC3">
      <formula1>#REF!</formula1>
    </dataValidation>
    <dataValidation type="list" allowBlank="1" showDropDown="0" showInputMessage="1" showErrorMessage="1" sqref="BB3:BE3">
      <formula1>"４週,暦月"</formula1>
    </dataValidation>
    <dataValidation type="list" errorStyle="warning" allowBlank="1" showDropDown="0" showInputMessage="1" showErrorMessage="0" error="リストにない場合のみ、入力してください。" sqref="H22:K60">
      <formula1>INDIRECT(C22)</formula1>
    </dataValidation>
    <dataValidation type="list" allowBlank="1" showDropDown="0" showInputMessage="1" showErrorMessage="1" sqref="S25:AW25 S22:AW22 S28:AW28 S31:AW31 S34:AW34 S37:AW37 S40:AW40 S43:AW43 S46:AW46 S49:AW49 S52:AW52 S55:AW55 S58:AW58">
      <formula1>【記載例】シフト記号</formula1>
    </dataValidation>
    <dataValidation type="list" allowBlank="1" showDropDown="0" showInputMessage="1" showErrorMessage="1" sqref="BB4:BE4">
      <formula1>"予定,実績,予定・実績"</formula1>
    </dataValidation>
    <dataValidation type="list" allowBlank="1" showDropDown="0" showInputMessage="1" showErrorMessage="0" sqref="C22:E60">
      <formula1>職種</formula1>
    </dataValidation>
    <dataValidation type="list" allowBlank="1" showDropDown="0" showInputMessage="1" showErrorMessage="0" sqref="G22:G60">
      <formula1>"A, B, C, D"</formula1>
    </dataValidation>
    <dataValidation type="decimal" allowBlank="1" showDropDown="0" showInputMessage="1" showErrorMessage="1" error="入力可能範囲　32～40" sqref="AX6">
      <formula1>32</formula1>
      <formula2>40</formula2>
    </dataValidation>
  </dataValidations>
  <printOptions horizontalCentered="1"/>
  <pageMargins left="0.15748031496062992" right="0.15748031496062992" top="0.31496062992125984" bottom="0.35433070866141736" header="0.31496062992125984" footer="0.31496062992125984"/>
  <pageSetup paperSize="9" scale="42" fitToWidth="1" fitToHeight="0" orientation="landscape" usePrinterDefaults="1" r:id="rId1"/>
  <headerFooter>
    <oddFooter>&amp;R&amp;14&amp;P/&amp;N</oddFooter>
  </headerFooter>
  <drawing r:id="rId2"/>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(4)'!$C$4:$C$8</xm:f>
          </x14:formula1>
          <xm:sqref>AP1:BE1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dimension ref="B1:W42"/>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3.3984375" style="1997" bestFit="1" customWidth="1"/>
    <col min="5" max="5" width="15.59765625" style="1996" customWidth="1"/>
    <col min="6" max="6" width="3.3984375" style="1996" bestFit="1" customWidth="1"/>
    <col min="7" max="7" width="15.59765625" style="1996" customWidth="1"/>
    <col min="8" max="8" width="3.3984375" style="1996" bestFit="1" customWidth="1"/>
    <col min="9" max="9" width="15.59765625" style="1997" customWidth="1"/>
    <col min="10" max="10" width="3.3984375" style="1996" bestFit="1" customWidth="1"/>
    <col min="11" max="11" width="15.59765625" style="1996" customWidth="1"/>
    <col min="12" max="12" width="3.3984375" style="1996" customWidth="1"/>
    <col min="13" max="13" width="15.59765625" style="1996" customWidth="1"/>
    <col min="14" max="14" width="3.3984375" style="1996" customWidth="1"/>
    <col min="15" max="15" width="15.59765625" style="1996" customWidth="1"/>
    <col min="16" max="16" width="3.3984375" style="1996" customWidth="1"/>
    <col min="17" max="17" width="15.59765625" style="1996" customWidth="1"/>
    <col min="18" max="18" width="3.3984375" style="1996" customWidth="1"/>
    <col min="19" max="19" width="15.59765625" style="1996" customWidth="1"/>
    <col min="20" max="20" width="3.3984375" style="1996" customWidth="1"/>
    <col min="21" max="21" width="15.59765625" style="1996" customWidth="1"/>
    <col min="22" max="22" width="3.3984375" style="1996" customWidth="1"/>
    <col min="23" max="23" width="50.59765625" style="1996" customWidth="1"/>
    <col min="24" max="16384" width="9" style="1996"/>
  </cols>
  <sheetData>
    <row r="1" spans="2:23">
      <c r="B1" s="1998" t="s">
        <v>842</v>
      </c>
    </row>
    <row r="2" spans="2:23">
      <c r="B2" s="1999" t="s">
        <v>487</v>
      </c>
      <c r="E2" s="2476"/>
      <c r="I2" s="2473"/>
    </row>
    <row r="3" spans="2:23">
      <c r="B3" s="2473" t="s">
        <v>983</v>
      </c>
      <c r="E3" s="2476" t="s">
        <v>988</v>
      </c>
      <c r="I3" s="2473"/>
    </row>
    <row r="4" spans="2:23">
      <c r="B4" s="1999"/>
      <c r="E4" s="2008" t="s">
        <v>662</v>
      </c>
      <c r="F4" s="2008"/>
      <c r="G4" s="2008"/>
      <c r="H4" s="2008"/>
      <c r="I4" s="2008"/>
      <c r="J4" s="2008"/>
      <c r="K4" s="2008"/>
      <c r="M4" s="2008" t="s">
        <v>901</v>
      </c>
      <c r="N4" s="2008"/>
      <c r="O4" s="2008"/>
      <c r="Q4" s="2008" t="s">
        <v>991</v>
      </c>
      <c r="R4" s="2008"/>
      <c r="S4" s="2008"/>
      <c r="T4" s="2008"/>
      <c r="U4" s="2008"/>
      <c r="W4" s="2008" t="s">
        <v>876</v>
      </c>
    </row>
    <row r="5" spans="2:23">
      <c r="B5" s="1997" t="s">
        <v>504</v>
      </c>
      <c r="C5" s="1997" t="s">
        <v>779</v>
      </c>
      <c r="E5" s="1997" t="s">
        <v>36</v>
      </c>
      <c r="F5" s="1997"/>
      <c r="G5" s="1997" t="s">
        <v>530</v>
      </c>
      <c r="I5" s="1997" t="s">
        <v>875</v>
      </c>
      <c r="K5" s="1997" t="s">
        <v>662</v>
      </c>
      <c r="M5" s="1997" t="s">
        <v>88</v>
      </c>
      <c r="O5" s="1997" t="s">
        <v>989</v>
      </c>
      <c r="Q5" s="1997" t="s">
        <v>88</v>
      </c>
      <c r="S5" s="1997" t="s">
        <v>989</v>
      </c>
      <c r="U5" s="1997" t="s">
        <v>662</v>
      </c>
      <c r="W5" s="2008"/>
    </row>
    <row r="6" spans="2:23">
      <c r="B6" s="1997">
        <v>1</v>
      </c>
      <c r="C6" s="2002" t="s">
        <v>835</v>
      </c>
      <c r="D6" s="1997" t="s">
        <v>591</v>
      </c>
      <c r="E6" s="2009">
        <v>0.375</v>
      </c>
      <c r="F6" s="1997" t="s">
        <v>363</v>
      </c>
      <c r="G6" s="2009">
        <v>0.75</v>
      </c>
      <c r="H6" s="1996" t="s">
        <v>874</v>
      </c>
      <c r="I6" s="2009">
        <v>4.1666666666666664e-002</v>
      </c>
      <c r="J6" s="1996" t="s">
        <v>592</v>
      </c>
      <c r="K6" s="2008">
        <f t="shared" ref="K6:K25" si="0">(G6-E6-I6)*24</f>
        <v>8</v>
      </c>
      <c r="M6" s="2009">
        <v>0.39583333333333331</v>
      </c>
      <c r="N6" s="1997" t="s">
        <v>363</v>
      </c>
      <c r="O6" s="2009">
        <v>0.6875</v>
      </c>
      <c r="Q6" s="2478">
        <f t="shared" ref="Q6:Q25" si="1">IF(E6&lt;M6,M6,E6)</f>
        <v>0.39583333333333331</v>
      </c>
      <c r="R6" s="1997" t="s">
        <v>363</v>
      </c>
      <c r="S6" s="2478">
        <f t="shared" ref="S6:S25" si="2">IF(G6&gt;O6,O6,G6)</f>
        <v>0.6875</v>
      </c>
      <c r="U6" s="2008">
        <f t="shared" ref="U6:U25" si="3">(S6-Q6)*24</f>
        <v>7</v>
      </c>
      <c r="W6" s="2014"/>
    </row>
    <row r="7" spans="2:23">
      <c r="B7" s="1997">
        <v>2</v>
      </c>
      <c r="C7" s="2002" t="s">
        <v>836</v>
      </c>
      <c r="D7" s="1997" t="s">
        <v>591</v>
      </c>
      <c r="E7" s="2009"/>
      <c r="F7" s="1997" t="s">
        <v>363</v>
      </c>
      <c r="G7" s="2009"/>
      <c r="H7" s="1996" t="s">
        <v>874</v>
      </c>
      <c r="I7" s="2009">
        <v>0</v>
      </c>
      <c r="J7" s="1996" t="s">
        <v>592</v>
      </c>
      <c r="K7" s="2008">
        <f t="shared" si="0"/>
        <v>0</v>
      </c>
      <c r="M7" s="2009"/>
      <c r="N7" s="1997" t="s">
        <v>363</v>
      </c>
      <c r="O7" s="2009"/>
      <c r="Q7" s="2478">
        <f t="shared" si="1"/>
        <v>0</v>
      </c>
      <c r="R7" s="1997" t="s">
        <v>363</v>
      </c>
      <c r="S7" s="2478">
        <f t="shared" si="2"/>
        <v>0</v>
      </c>
      <c r="U7" s="2008">
        <f t="shared" si="3"/>
        <v>0</v>
      </c>
      <c r="W7" s="2014"/>
    </row>
    <row r="8" spans="2:23">
      <c r="B8" s="1997">
        <v>3</v>
      </c>
      <c r="C8" s="2002" t="s">
        <v>838</v>
      </c>
      <c r="D8" s="1997" t="s">
        <v>591</v>
      </c>
      <c r="E8" s="2009"/>
      <c r="F8" s="1997" t="s">
        <v>363</v>
      </c>
      <c r="G8" s="2009"/>
      <c r="H8" s="1996" t="s">
        <v>874</v>
      </c>
      <c r="I8" s="2009">
        <v>0</v>
      </c>
      <c r="J8" s="1996" t="s">
        <v>592</v>
      </c>
      <c r="K8" s="2008">
        <f t="shared" si="0"/>
        <v>0</v>
      </c>
      <c r="M8" s="2009"/>
      <c r="N8" s="1997" t="s">
        <v>363</v>
      </c>
      <c r="O8" s="2009"/>
      <c r="Q8" s="2478">
        <f t="shared" si="1"/>
        <v>0</v>
      </c>
      <c r="R8" s="1997" t="s">
        <v>363</v>
      </c>
      <c r="S8" s="2478">
        <f t="shared" si="2"/>
        <v>0</v>
      </c>
      <c r="U8" s="2008">
        <f t="shared" si="3"/>
        <v>0</v>
      </c>
      <c r="W8" s="2014"/>
    </row>
    <row r="9" spans="2:23">
      <c r="B9" s="1997">
        <v>4</v>
      </c>
      <c r="C9" s="2002" t="s">
        <v>837</v>
      </c>
      <c r="D9" s="1997" t="s">
        <v>591</v>
      </c>
      <c r="E9" s="2009"/>
      <c r="F9" s="1997" t="s">
        <v>363</v>
      </c>
      <c r="G9" s="2009"/>
      <c r="H9" s="1996" t="s">
        <v>874</v>
      </c>
      <c r="I9" s="2009">
        <v>0</v>
      </c>
      <c r="J9" s="1996" t="s">
        <v>592</v>
      </c>
      <c r="K9" s="2008">
        <f t="shared" si="0"/>
        <v>0</v>
      </c>
      <c r="M9" s="2009"/>
      <c r="N9" s="1997" t="s">
        <v>363</v>
      </c>
      <c r="O9" s="2009"/>
      <c r="Q9" s="2478">
        <f t="shared" si="1"/>
        <v>0</v>
      </c>
      <c r="R9" s="1997" t="s">
        <v>363</v>
      </c>
      <c r="S9" s="2478">
        <f t="shared" si="2"/>
        <v>0</v>
      </c>
      <c r="U9" s="2008">
        <f t="shared" si="3"/>
        <v>0</v>
      </c>
      <c r="W9" s="2014"/>
    </row>
    <row r="10" spans="2:23">
      <c r="B10" s="1997">
        <v>5</v>
      </c>
      <c r="C10" s="2002" t="s">
        <v>390</v>
      </c>
      <c r="D10" s="1997" t="s">
        <v>591</v>
      </c>
      <c r="E10" s="2009"/>
      <c r="F10" s="1997" t="s">
        <v>363</v>
      </c>
      <c r="G10" s="2009"/>
      <c r="H10" s="1996" t="s">
        <v>874</v>
      </c>
      <c r="I10" s="2009">
        <v>0</v>
      </c>
      <c r="J10" s="1996" t="s">
        <v>592</v>
      </c>
      <c r="K10" s="2008">
        <f t="shared" si="0"/>
        <v>0</v>
      </c>
      <c r="M10" s="2009"/>
      <c r="N10" s="1997" t="s">
        <v>363</v>
      </c>
      <c r="O10" s="2009"/>
      <c r="Q10" s="2478">
        <f t="shared" si="1"/>
        <v>0</v>
      </c>
      <c r="R10" s="1997" t="s">
        <v>363</v>
      </c>
      <c r="S10" s="2478">
        <f t="shared" si="2"/>
        <v>0</v>
      </c>
      <c r="U10" s="2008">
        <f t="shared" si="3"/>
        <v>0</v>
      </c>
      <c r="W10" s="2014"/>
    </row>
    <row r="11" spans="2:23">
      <c r="B11" s="1997">
        <v>6</v>
      </c>
      <c r="C11" s="2002" t="s">
        <v>844</v>
      </c>
      <c r="D11" s="1997" t="s">
        <v>591</v>
      </c>
      <c r="E11" s="2009"/>
      <c r="F11" s="1997" t="s">
        <v>363</v>
      </c>
      <c r="G11" s="2009"/>
      <c r="H11" s="1996" t="s">
        <v>874</v>
      </c>
      <c r="I11" s="2009">
        <v>0</v>
      </c>
      <c r="J11" s="1996" t="s">
        <v>592</v>
      </c>
      <c r="K11" s="2008">
        <f t="shared" si="0"/>
        <v>0</v>
      </c>
      <c r="M11" s="2009"/>
      <c r="N11" s="1997" t="s">
        <v>363</v>
      </c>
      <c r="O11" s="2009"/>
      <c r="Q11" s="2478">
        <f t="shared" si="1"/>
        <v>0</v>
      </c>
      <c r="R11" s="1997" t="s">
        <v>363</v>
      </c>
      <c r="S11" s="2478">
        <f t="shared" si="2"/>
        <v>0</v>
      </c>
      <c r="U11" s="2008">
        <f t="shared" si="3"/>
        <v>0</v>
      </c>
      <c r="W11" s="2014"/>
    </row>
    <row r="12" spans="2:23">
      <c r="B12" s="1997">
        <v>7</v>
      </c>
      <c r="C12" s="2002" t="s">
        <v>845</v>
      </c>
      <c r="D12" s="1997" t="s">
        <v>591</v>
      </c>
      <c r="E12" s="2009"/>
      <c r="F12" s="1997" t="s">
        <v>363</v>
      </c>
      <c r="G12" s="2009"/>
      <c r="H12" s="1996" t="s">
        <v>874</v>
      </c>
      <c r="I12" s="2009">
        <v>0</v>
      </c>
      <c r="J12" s="1996" t="s">
        <v>592</v>
      </c>
      <c r="K12" s="2008">
        <f t="shared" si="0"/>
        <v>0</v>
      </c>
      <c r="M12" s="2009"/>
      <c r="N12" s="1997" t="s">
        <v>363</v>
      </c>
      <c r="O12" s="2009"/>
      <c r="Q12" s="2478">
        <f t="shared" si="1"/>
        <v>0</v>
      </c>
      <c r="R12" s="1997" t="s">
        <v>363</v>
      </c>
      <c r="S12" s="2478">
        <f t="shared" si="2"/>
        <v>0</v>
      </c>
      <c r="U12" s="2008">
        <f t="shared" si="3"/>
        <v>0</v>
      </c>
      <c r="W12" s="2014"/>
    </row>
    <row r="13" spans="2:23">
      <c r="B13" s="1997">
        <v>8</v>
      </c>
      <c r="C13" s="2002" t="s">
        <v>847</v>
      </c>
      <c r="D13" s="1997" t="s">
        <v>591</v>
      </c>
      <c r="E13" s="2009"/>
      <c r="F13" s="1997" t="s">
        <v>363</v>
      </c>
      <c r="G13" s="2009"/>
      <c r="H13" s="1996" t="s">
        <v>874</v>
      </c>
      <c r="I13" s="2009">
        <v>0</v>
      </c>
      <c r="J13" s="1996" t="s">
        <v>592</v>
      </c>
      <c r="K13" s="2008">
        <f t="shared" si="0"/>
        <v>0</v>
      </c>
      <c r="M13" s="2009"/>
      <c r="N13" s="1997" t="s">
        <v>363</v>
      </c>
      <c r="O13" s="2009"/>
      <c r="Q13" s="2478">
        <f t="shared" si="1"/>
        <v>0</v>
      </c>
      <c r="R13" s="1997" t="s">
        <v>363</v>
      </c>
      <c r="S13" s="2478">
        <f t="shared" si="2"/>
        <v>0</v>
      </c>
      <c r="U13" s="2008">
        <f t="shared" si="3"/>
        <v>0</v>
      </c>
      <c r="W13" s="2014"/>
    </row>
    <row r="14" spans="2:23">
      <c r="B14" s="1997">
        <v>9</v>
      </c>
      <c r="C14" s="2002" t="s">
        <v>849</v>
      </c>
      <c r="D14" s="1997" t="s">
        <v>591</v>
      </c>
      <c r="E14" s="2009"/>
      <c r="F14" s="1997" t="s">
        <v>363</v>
      </c>
      <c r="G14" s="2009"/>
      <c r="H14" s="1996" t="s">
        <v>874</v>
      </c>
      <c r="I14" s="2009">
        <v>0</v>
      </c>
      <c r="J14" s="1996" t="s">
        <v>592</v>
      </c>
      <c r="K14" s="2008">
        <f t="shared" si="0"/>
        <v>0</v>
      </c>
      <c r="M14" s="2009"/>
      <c r="N14" s="1997" t="s">
        <v>363</v>
      </c>
      <c r="O14" s="2009"/>
      <c r="Q14" s="2478">
        <f t="shared" si="1"/>
        <v>0</v>
      </c>
      <c r="R14" s="1997" t="s">
        <v>363</v>
      </c>
      <c r="S14" s="2478">
        <f t="shared" si="2"/>
        <v>0</v>
      </c>
      <c r="U14" s="2008">
        <f t="shared" si="3"/>
        <v>0</v>
      </c>
      <c r="W14" s="2014"/>
    </row>
    <row r="15" spans="2:23">
      <c r="B15" s="1997">
        <v>10</v>
      </c>
      <c r="C15" s="2002" t="s">
        <v>850</v>
      </c>
      <c r="D15" s="1997" t="s">
        <v>591</v>
      </c>
      <c r="E15" s="2009"/>
      <c r="F15" s="1997" t="s">
        <v>363</v>
      </c>
      <c r="G15" s="2009"/>
      <c r="H15" s="1996" t="s">
        <v>874</v>
      </c>
      <c r="I15" s="2009">
        <v>0</v>
      </c>
      <c r="J15" s="1996" t="s">
        <v>592</v>
      </c>
      <c r="K15" s="2008">
        <f t="shared" si="0"/>
        <v>0</v>
      </c>
      <c r="M15" s="2009"/>
      <c r="N15" s="1997" t="s">
        <v>363</v>
      </c>
      <c r="O15" s="2009"/>
      <c r="Q15" s="2478">
        <f t="shared" si="1"/>
        <v>0</v>
      </c>
      <c r="R15" s="1997" t="s">
        <v>363</v>
      </c>
      <c r="S15" s="2478">
        <f t="shared" si="2"/>
        <v>0</v>
      </c>
      <c r="U15" s="2008">
        <f t="shared" si="3"/>
        <v>0</v>
      </c>
      <c r="W15" s="2014"/>
    </row>
    <row r="16" spans="2:23">
      <c r="B16" s="1997">
        <v>11</v>
      </c>
      <c r="C16" s="2002" t="s">
        <v>451</v>
      </c>
      <c r="D16" s="1997" t="s">
        <v>591</v>
      </c>
      <c r="E16" s="2009"/>
      <c r="F16" s="1997" t="s">
        <v>363</v>
      </c>
      <c r="G16" s="2009"/>
      <c r="H16" s="1996" t="s">
        <v>874</v>
      </c>
      <c r="I16" s="2009">
        <v>0</v>
      </c>
      <c r="J16" s="1996" t="s">
        <v>592</v>
      </c>
      <c r="K16" s="2008">
        <f t="shared" si="0"/>
        <v>0</v>
      </c>
      <c r="M16" s="2009"/>
      <c r="N16" s="1997" t="s">
        <v>363</v>
      </c>
      <c r="O16" s="2009"/>
      <c r="Q16" s="2478">
        <f t="shared" si="1"/>
        <v>0</v>
      </c>
      <c r="R16" s="1997" t="s">
        <v>363</v>
      </c>
      <c r="S16" s="2478">
        <f t="shared" si="2"/>
        <v>0</v>
      </c>
      <c r="U16" s="2008">
        <f t="shared" si="3"/>
        <v>0</v>
      </c>
      <c r="W16" s="2014"/>
    </row>
    <row r="17" spans="2:23">
      <c r="B17" s="1997">
        <v>12</v>
      </c>
      <c r="C17" s="2002" t="s">
        <v>851</v>
      </c>
      <c r="D17" s="1997" t="s">
        <v>591</v>
      </c>
      <c r="E17" s="2009"/>
      <c r="F17" s="1997" t="s">
        <v>363</v>
      </c>
      <c r="G17" s="2009"/>
      <c r="H17" s="1996" t="s">
        <v>874</v>
      </c>
      <c r="I17" s="2009">
        <v>0</v>
      </c>
      <c r="J17" s="1996" t="s">
        <v>592</v>
      </c>
      <c r="K17" s="2008">
        <f t="shared" si="0"/>
        <v>0</v>
      </c>
      <c r="M17" s="2009"/>
      <c r="N17" s="1997" t="s">
        <v>363</v>
      </c>
      <c r="O17" s="2009"/>
      <c r="Q17" s="2478">
        <f t="shared" si="1"/>
        <v>0</v>
      </c>
      <c r="R17" s="1997" t="s">
        <v>363</v>
      </c>
      <c r="S17" s="2478">
        <f t="shared" si="2"/>
        <v>0</v>
      </c>
      <c r="U17" s="2008">
        <f t="shared" si="3"/>
        <v>0</v>
      </c>
      <c r="W17" s="2014"/>
    </row>
    <row r="18" spans="2:23">
      <c r="B18" s="1997">
        <v>13</v>
      </c>
      <c r="C18" s="2002" t="s">
        <v>463</v>
      </c>
      <c r="D18" s="1997" t="s">
        <v>591</v>
      </c>
      <c r="E18" s="2009"/>
      <c r="F18" s="1997" t="s">
        <v>363</v>
      </c>
      <c r="G18" s="2009"/>
      <c r="H18" s="1996" t="s">
        <v>874</v>
      </c>
      <c r="I18" s="2009">
        <v>0</v>
      </c>
      <c r="J18" s="1996" t="s">
        <v>592</v>
      </c>
      <c r="K18" s="2008">
        <f t="shared" si="0"/>
        <v>0</v>
      </c>
      <c r="M18" s="2009"/>
      <c r="N18" s="1997" t="s">
        <v>363</v>
      </c>
      <c r="O18" s="2009"/>
      <c r="Q18" s="2478">
        <f t="shared" si="1"/>
        <v>0</v>
      </c>
      <c r="R18" s="1997" t="s">
        <v>363</v>
      </c>
      <c r="S18" s="2478">
        <f t="shared" si="2"/>
        <v>0</v>
      </c>
      <c r="U18" s="2008">
        <f t="shared" si="3"/>
        <v>0</v>
      </c>
      <c r="W18" s="2014"/>
    </row>
    <row r="19" spans="2:23">
      <c r="B19" s="1997">
        <v>14</v>
      </c>
      <c r="C19" s="2002" t="s">
        <v>118</v>
      </c>
      <c r="D19" s="1997" t="s">
        <v>591</v>
      </c>
      <c r="E19" s="2009"/>
      <c r="F19" s="1997" t="s">
        <v>363</v>
      </c>
      <c r="G19" s="2009"/>
      <c r="H19" s="1996" t="s">
        <v>874</v>
      </c>
      <c r="I19" s="2009">
        <v>0</v>
      </c>
      <c r="J19" s="1996" t="s">
        <v>592</v>
      </c>
      <c r="K19" s="2008">
        <f t="shared" si="0"/>
        <v>0</v>
      </c>
      <c r="M19" s="2009"/>
      <c r="N19" s="1997" t="s">
        <v>363</v>
      </c>
      <c r="O19" s="2009"/>
      <c r="Q19" s="2478">
        <f t="shared" si="1"/>
        <v>0</v>
      </c>
      <c r="R19" s="1997" t="s">
        <v>363</v>
      </c>
      <c r="S19" s="2478">
        <f t="shared" si="2"/>
        <v>0</v>
      </c>
      <c r="U19" s="2008">
        <f t="shared" si="3"/>
        <v>0</v>
      </c>
      <c r="W19" s="2014"/>
    </row>
    <row r="20" spans="2:23">
      <c r="B20" s="1997">
        <v>15</v>
      </c>
      <c r="C20" s="2002" t="s">
        <v>590</v>
      </c>
      <c r="D20" s="1997" t="s">
        <v>591</v>
      </c>
      <c r="E20" s="2009"/>
      <c r="F20" s="1997" t="s">
        <v>363</v>
      </c>
      <c r="G20" s="2009"/>
      <c r="H20" s="1996" t="s">
        <v>874</v>
      </c>
      <c r="I20" s="2009">
        <v>0</v>
      </c>
      <c r="J20" s="1996" t="s">
        <v>592</v>
      </c>
      <c r="K20" s="2008">
        <f t="shared" si="0"/>
        <v>0</v>
      </c>
      <c r="M20" s="2009"/>
      <c r="N20" s="1997" t="s">
        <v>363</v>
      </c>
      <c r="O20" s="2009"/>
      <c r="Q20" s="2478">
        <f t="shared" si="1"/>
        <v>0</v>
      </c>
      <c r="R20" s="1997" t="s">
        <v>363</v>
      </c>
      <c r="S20" s="2478">
        <f t="shared" si="2"/>
        <v>0</v>
      </c>
      <c r="U20" s="2008">
        <f t="shared" si="3"/>
        <v>0</v>
      </c>
      <c r="W20" s="2014"/>
    </row>
    <row r="21" spans="2:23">
      <c r="B21" s="1997">
        <v>16</v>
      </c>
      <c r="C21" s="2002" t="s">
        <v>409</v>
      </c>
      <c r="D21" s="1997" t="s">
        <v>591</v>
      </c>
      <c r="E21" s="2009"/>
      <c r="F21" s="1997" t="s">
        <v>363</v>
      </c>
      <c r="G21" s="2009"/>
      <c r="H21" s="1996" t="s">
        <v>874</v>
      </c>
      <c r="I21" s="2009">
        <v>0</v>
      </c>
      <c r="J21" s="1996" t="s">
        <v>592</v>
      </c>
      <c r="K21" s="2008">
        <f t="shared" si="0"/>
        <v>0</v>
      </c>
      <c r="M21" s="2009"/>
      <c r="N21" s="1997" t="s">
        <v>363</v>
      </c>
      <c r="O21" s="2009"/>
      <c r="Q21" s="2478">
        <f t="shared" si="1"/>
        <v>0</v>
      </c>
      <c r="R21" s="1997" t="s">
        <v>363</v>
      </c>
      <c r="S21" s="2478">
        <f t="shared" si="2"/>
        <v>0</v>
      </c>
      <c r="U21" s="2008">
        <f t="shared" si="3"/>
        <v>0</v>
      </c>
      <c r="W21" s="2014"/>
    </row>
    <row r="22" spans="2:23">
      <c r="B22" s="1997">
        <v>17</v>
      </c>
      <c r="C22" s="2002" t="s">
        <v>852</v>
      </c>
      <c r="D22" s="1997" t="s">
        <v>591</v>
      </c>
      <c r="E22" s="2009"/>
      <c r="F22" s="1997" t="s">
        <v>363</v>
      </c>
      <c r="G22" s="2009"/>
      <c r="H22" s="1996" t="s">
        <v>874</v>
      </c>
      <c r="I22" s="2009">
        <v>0</v>
      </c>
      <c r="J22" s="1996" t="s">
        <v>592</v>
      </c>
      <c r="K22" s="2008">
        <f t="shared" si="0"/>
        <v>0</v>
      </c>
      <c r="M22" s="2009"/>
      <c r="N22" s="1997" t="s">
        <v>363</v>
      </c>
      <c r="O22" s="2009"/>
      <c r="Q22" s="2478">
        <f t="shared" si="1"/>
        <v>0</v>
      </c>
      <c r="R22" s="1997" t="s">
        <v>363</v>
      </c>
      <c r="S22" s="2478">
        <f t="shared" si="2"/>
        <v>0</v>
      </c>
      <c r="U22" s="2008">
        <f t="shared" si="3"/>
        <v>0</v>
      </c>
      <c r="W22" s="2014"/>
    </row>
    <row r="23" spans="2:23">
      <c r="B23" s="1997">
        <v>18</v>
      </c>
      <c r="C23" s="2002" t="s">
        <v>115</v>
      </c>
      <c r="D23" s="1997" t="s">
        <v>591</v>
      </c>
      <c r="E23" s="2009"/>
      <c r="F23" s="1997" t="s">
        <v>363</v>
      </c>
      <c r="G23" s="2009"/>
      <c r="H23" s="1996" t="s">
        <v>874</v>
      </c>
      <c r="I23" s="2009">
        <v>0</v>
      </c>
      <c r="J23" s="1996" t="s">
        <v>592</v>
      </c>
      <c r="K23" s="2008">
        <f t="shared" si="0"/>
        <v>0</v>
      </c>
      <c r="M23" s="2009"/>
      <c r="N23" s="1997" t="s">
        <v>363</v>
      </c>
      <c r="O23" s="2009"/>
      <c r="Q23" s="2478">
        <f t="shared" si="1"/>
        <v>0</v>
      </c>
      <c r="R23" s="1997" t="s">
        <v>363</v>
      </c>
      <c r="S23" s="2478">
        <f t="shared" si="2"/>
        <v>0</v>
      </c>
      <c r="U23" s="2008">
        <f t="shared" si="3"/>
        <v>0</v>
      </c>
      <c r="W23" s="2014"/>
    </row>
    <row r="24" spans="2:23">
      <c r="B24" s="1997">
        <v>19</v>
      </c>
      <c r="C24" s="2002" t="s">
        <v>853</v>
      </c>
      <c r="D24" s="1997" t="s">
        <v>591</v>
      </c>
      <c r="E24" s="2009"/>
      <c r="F24" s="1997" t="s">
        <v>363</v>
      </c>
      <c r="G24" s="2009"/>
      <c r="H24" s="1996" t="s">
        <v>874</v>
      </c>
      <c r="I24" s="2009">
        <v>0</v>
      </c>
      <c r="J24" s="1996" t="s">
        <v>592</v>
      </c>
      <c r="K24" s="2008">
        <f t="shared" si="0"/>
        <v>0</v>
      </c>
      <c r="M24" s="2009"/>
      <c r="N24" s="1997" t="s">
        <v>363</v>
      </c>
      <c r="O24" s="2009"/>
      <c r="Q24" s="2478">
        <f t="shared" si="1"/>
        <v>0</v>
      </c>
      <c r="R24" s="1997" t="s">
        <v>363</v>
      </c>
      <c r="S24" s="2478">
        <f t="shared" si="2"/>
        <v>0</v>
      </c>
      <c r="U24" s="2008">
        <f t="shared" si="3"/>
        <v>0</v>
      </c>
      <c r="W24" s="2014"/>
    </row>
    <row r="25" spans="2:23">
      <c r="B25" s="1997">
        <v>20</v>
      </c>
      <c r="C25" s="2002" t="s">
        <v>854</v>
      </c>
      <c r="D25" s="1997" t="s">
        <v>591</v>
      </c>
      <c r="E25" s="2009"/>
      <c r="F25" s="1997" t="s">
        <v>363</v>
      </c>
      <c r="G25" s="2009"/>
      <c r="H25" s="1996" t="s">
        <v>874</v>
      </c>
      <c r="I25" s="2009">
        <v>0</v>
      </c>
      <c r="J25" s="1996" t="s">
        <v>592</v>
      </c>
      <c r="K25" s="2008">
        <f t="shared" si="0"/>
        <v>0</v>
      </c>
      <c r="M25" s="2009"/>
      <c r="N25" s="1997" t="s">
        <v>363</v>
      </c>
      <c r="O25" s="2009"/>
      <c r="Q25" s="2478">
        <f t="shared" si="1"/>
        <v>0</v>
      </c>
      <c r="R25" s="1997" t="s">
        <v>363</v>
      </c>
      <c r="S25" s="2478">
        <f t="shared" si="2"/>
        <v>0</v>
      </c>
      <c r="U25" s="2008">
        <f t="shared" si="3"/>
        <v>0</v>
      </c>
      <c r="W25" s="2014"/>
    </row>
    <row r="26" spans="2:23">
      <c r="B26" s="1997">
        <v>21</v>
      </c>
      <c r="C26" s="2002" t="s">
        <v>857</v>
      </c>
      <c r="D26" s="1997" t="s">
        <v>591</v>
      </c>
      <c r="E26" s="2477"/>
      <c r="F26" s="1997" t="s">
        <v>363</v>
      </c>
      <c r="G26" s="2477"/>
      <c r="H26" s="1996" t="s">
        <v>874</v>
      </c>
      <c r="I26" s="2477"/>
      <c r="J26" s="1996" t="s">
        <v>592</v>
      </c>
      <c r="K26" s="2002">
        <v>1</v>
      </c>
      <c r="M26" s="2008"/>
      <c r="N26" s="1997" t="s">
        <v>363</v>
      </c>
      <c r="O26" s="2008"/>
      <c r="Q26" s="2008"/>
      <c r="R26" s="1997" t="s">
        <v>363</v>
      </c>
      <c r="S26" s="2008"/>
      <c r="U26" s="2002">
        <v>1</v>
      </c>
      <c r="W26" s="2014"/>
    </row>
    <row r="27" spans="2:23">
      <c r="B27" s="1997">
        <v>22</v>
      </c>
      <c r="C27" s="2002" t="s">
        <v>858</v>
      </c>
      <c r="D27" s="1997" t="s">
        <v>591</v>
      </c>
      <c r="E27" s="2477"/>
      <c r="F27" s="1997" t="s">
        <v>363</v>
      </c>
      <c r="G27" s="2477"/>
      <c r="H27" s="1996" t="s">
        <v>874</v>
      </c>
      <c r="I27" s="2477"/>
      <c r="J27" s="1996" t="s">
        <v>592</v>
      </c>
      <c r="K27" s="2002">
        <v>2</v>
      </c>
      <c r="M27" s="2008"/>
      <c r="N27" s="1997" t="s">
        <v>363</v>
      </c>
      <c r="O27" s="2008"/>
      <c r="Q27" s="2008"/>
      <c r="R27" s="1997" t="s">
        <v>363</v>
      </c>
      <c r="S27" s="2008"/>
      <c r="U27" s="2002">
        <v>2</v>
      </c>
      <c r="W27" s="2014"/>
    </row>
    <row r="28" spans="2:23">
      <c r="B28" s="1997">
        <v>23</v>
      </c>
      <c r="C28" s="2002" t="s">
        <v>762</v>
      </c>
      <c r="D28" s="1997" t="s">
        <v>591</v>
      </c>
      <c r="E28" s="2477"/>
      <c r="F28" s="1997" t="s">
        <v>363</v>
      </c>
      <c r="G28" s="2477"/>
      <c r="H28" s="1996" t="s">
        <v>874</v>
      </c>
      <c r="I28" s="2477"/>
      <c r="J28" s="1996" t="s">
        <v>592</v>
      </c>
      <c r="K28" s="2002">
        <v>3</v>
      </c>
      <c r="M28" s="2008"/>
      <c r="N28" s="1997" t="s">
        <v>363</v>
      </c>
      <c r="O28" s="2008"/>
      <c r="Q28" s="2008"/>
      <c r="R28" s="1997" t="s">
        <v>363</v>
      </c>
      <c r="S28" s="2008"/>
      <c r="U28" s="2002">
        <v>3</v>
      </c>
      <c r="W28" s="2014"/>
    </row>
    <row r="29" spans="2:23">
      <c r="B29" s="1997">
        <v>24</v>
      </c>
      <c r="C29" s="2002" t="s">
        <v>438</v>
      </c>
      <c r="D29" s="1997" t="s">
        <v>591</v>
      </c>
      <c r="E29" s="2477"/>
      <c r="F29" s="1997" t="s">
        <v>363</v>
      </c>
      <c r="G29" s="2477"/>
      <c r="H29" s="1996" t="s">
        <v>874</v>
      </c>
      <c r="I29" s="2477"/>
      <c r="J29" s="1996" t="s">
        <v>592</v>
      </c>
      <c r="K29" s="2002">
        <v>4</v>
      </c>
      <c r="M29" s="2008"/>
      <c r="N29" s="1997" t="s">
        <v>363</v>
      </c>
      <c r="O29" s="2008"/>
      <c r="Q29" s="2008"/>
      <c r="R29" s="1997" t="s">
        <v>363</v>
      </c>
      <c r="S29" s="2008"/>
      <c r="U29" s="2002">
        <v>4</v>
      </c>
      <c r="W29" s="2014"/>
    </row>
    <row r="30" spans="2:23">
      <c r="B30" s="1997">
        <v>25</v>
      </c>
      <c r="C30" s="2002" t="s">
        <v>495</v>
      </c>
      <c r="D30" s="1997" t="s">
        <v>591</v>
      </c>
      <c r="E30" s="2477"/>
      <c r="F30" s="1997" t="s">
        <v>363</v>
      </c>
      <c r="G30" s="2477"/>
      <c r="H30" s="1996" t="s">
        <v>874</v>
      </c>
      <c r="I30" s="2477"/>
      <c r="J30" s="1996" t="s">
        <v>592</v>
      </c>
      <c r="K30" s="2002">
        <v>4</v>
      </c>
      <c r="M30" s="2008"/>
      <c r="N30" s="1997" t="s">
        <v>363</v>
      </c>
      <c r="O30" s="2008"/>
      <c r="Q30" s="2008"/>
      <c r="R30" s="1997" t="s">
        <v>363</v>
      </c>
      <c r="S30" s="2008"/>
      <c r="U30" s="2002">
        <v>3</v>
      </c>
      <c r="W30" s="2014"/>
    </row>
    <row r="31" spans="2:23">
      <c r="B31" s="1997">
        <v>26</v>
      </c>
      <c r="C31" s="2002" t="s">
        <v>440</v>
      </c>
      <c r="D31" s="1997" t="s">
        <v>591</v>
      </c>
      <c r="E31" s="2477"/>
      <c r="F31" s="1997" t="s">
        <v>363</v>
      </c>
      <c r="G31" s="2477"/>
      <c r="H31" s="1996" t="s">
        <v>874</v>
      </c>
      <c r="I31" s="2477"/>
      <c r="J31" s="1996" t="s">
        <v>592</v>
      </c>
      <c r="K31" s="2002">
        <v>5</v>
      </c>
      <c r="M31" s="2008"/>
      <c r="N31" s="1997" t="s">
        <v>363</v>
      </c>
      <c r="O31" s="2008"/>
      <c r="Q31" s="2008"/>
      <c r="R31" s="1997" t="s">
        <v>363</v>
      </c>
      <c r="S31" s="2008"/>
      <c r="U31" s="2002">
        <v>5</v>
      </c>
      <c r="W31" s="2014"/>
    </row>
    <row r="32" spans="2:23">
      <c r="B32" s="1997">
        <v>27</v>
      </c>
      <c r="C32" s="2002" t="s">
        <v>985</v>
      </c>
      <c r="D32" s="1997" t="s">
        <v>591</v>
      </c>
      <c r="E32" s="2477"/>
      <c r="F32" s="1997" t="s">
        <v>363</v>
      </c>
      <c r="G32" s="2477"/>
      <c r="H32" s="1996" t="s">
        <v>874</v>
      </c>
      <c r="I32" s="2477"/>
      <c r="J32" s="1996" t="s">
        <v>592</v>
      </c>
      <c r="K32" s="2002">
        <v>0</v>
      </c>
      <c r="M32" s="2008"/>
      <c r="N32" s="1997" t="s">
        <v>363</v>
      </c>
      <c r="O32" s="2008"/>
      <c r="Q32" s="2008"/>
      <c r="R32" s="1997" t="s">
        <v>363</v>
      </c>
      <c r="S32" s="2008"/>
      <c r="U32" s="2002">
        <v>0</v>
      </c>
      <c r="W32" s="2014" t="s">
        <v>992</v>
      </c>
    </row>
    <row r="33" spans="2:23">
      <c r="B33" s="1997">
        <v>28</v>
      </c>
      <c r="C33" s="2002" t="s">
        <v>41</v>
      </c>
      <c r="D33" s="1997" t="s">
        <v>591</v>
      </c>
      <c r="E33" s="2477"/>
      <c r="F33" s="1997" t="s">
        <v>363</v>
      </c>
      <c r="G33" s="2477"/>
      <c r="H33" s="1996" t="s">
        <v>874</v>
      </c>
      <c r="I33" s="2477"/>
      <c r="J33" s="1996" t="s">
        <v>592</v>
      </c>
      <c r="K33" s="2002"/>
      <c r="M33" s="2008"/>
      <c r="N33" s="1997" t="s">
        <v>363</v>
      </c>
      <c r="O33" s="2008"/>
      <c r="Q33" s="2008"/>
      <c r="R33" s="1997" t="s">
        <v>363</v>
      </c>
      <c r="S33" s="2008"/>
      <c r="U33" s="2002"/>
      <c r="W33" s="2014"/>
    </row>
    <row r="34" spans="2:23">
      <c r="B34" s="1997">
        <v>29</v>
      </c>
      <c r="C34" s="2002" t="s">
        <v>41</v>
      </c>
      <c r="D34" s="1997" t="s">
        <v>591</v>
      </c>
      <c r="E34" s="2477"/>
      <c r="F34" s="1997" t="s">
        <v>363</v>
      </c>
      <c r="G34" s="2477"/>
      <c r="H34" s="1996" t="s">
        <v>874</v>
      </c>
      <c r="I34" s="2477"/>
      <c r="J34" s="1996" t="s">
        <v>592</v>
      </c>
      <c r="K34" s="2002"/>
      <c r="M34" s="2008"/>
      <c r="N34" s="1997" t="s">
        <v>363</v>
      </c>
      <c r="O34" s="2008"/>
      <c r="Q34" s="2008"/>
      <c r="R34" s="1997" t="s">
        <v>363</v>
      </c>
      <c r="S34" s="2008"/>
      <c r="U34" s="2002"/>
      <c r="W34" s="2014"/>
    </row>
    <row r="35" spans="2:23">
      <c r="B35" s="1997">
        <v>30</v>
      </c>
      <c r="C35" s="2002" t="s">
        <v>41</v>
      </c>
      <c r="D35" s="1997" t="s">
        <v>591</v>
      </c>
      <c r="E35" s="2477"/>
      <c r="F35" s="1997" t="s">
        <v>363</v>
      </c>
      <c r="G35" s="2477"/>
      <c r="H35" s="1996" t="s">
        <v>874</v>
      </c>
      <c r="I35" s="2477"/>
      <c r="J35" s="1996" t="s">
        <v>592</v>
      </c>
      <c r="K35" s="2002"/>
      <c r="M35" s="2008"/>
      <c r="N35" s="1997" t="s">
        <v>363</v>
      </c>
      <c r="O35" s="2008"/>
      <c r="Q35" s="2008"/>
      <c r="R35" s="1997" t="s">
        <v>363</v>
      </c>
      <c r="S35" s="2008"/>
      <c r="U35" s="2002"/>
      <c r="W35" s="2014"/>
    </row>
    <row r="36" spans="2:23">
      <c r="C36" s="2474"/>
    </row>
    <row r="37" spans="2:23">
      <c r="C37" s="2475" t="s">
        <v>986</v>
      </c>
    </row>
    <row r="38" spans="2:23">
      <c r="C38" s="2475" t="s">
        <v>215</v>
      </c>
    </row>
    <row r="39" spans="2:23">
      <c r="C39" s="2475" t="s">
        <v>870</v>
      </c>
    </row>
    <row r="40" spans="2:23">
      <c r="C40" s="2475" t="s">
        <v>610</v>
      </c>
    </row>
    <row r="41" spans="2:23">
      <c r="C41" s="1999" t="s">
        <v>1014</v>
      </c>
    </row>
    <row r="42" spans="2:23">
      <c r="C42" s="1999" t="s">
        <v>574</v>
      </c>
    </row>
  </sheetData>
  <mergeCells count="4">
    <mergeCell ref="E4:K4"/>
    <mergeCell ref="M4:O4"/>
    <mergeCell ref="Q4:U4"/>
    <mergeCell ref="W4:W5"/>
  </mergeCells>
  <phoneticPr fontId="6"/>
  <pageMargins left="0.15748031496062992" right="0.15748031496062992" top="0.55118110236220474" bottom="0.35433070866141736" header="0.31496062992125984" footer="0.31496062992125984"/>
  <pageSetup paperSize="9" scale="45" fitToWidth="1" fitToHeight="0" orientation="landscape" usePrinterDefaults="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14">
    <pageSetUpPr fitToPage="1"/>
  </sheetPr>
  <dimension ref="B1:BS68"/>
  <sheetViews>
    <sheetView workbookViewId="0"/>
  </sheetViews>
  <sheetFormatPr defaultColWidth="9" defaultRowHeight="15"/>
  <cols>
    <col min="1" max="1" width="1.8984375" style="2015" customWidth="1"/>
    <col min="2" max="3" width="9" style="2015"/>
    <col min="4" max="4" width="45.59765625" style="2015" customWidth="1"/>
    <col min="5" max="16384" width="9" style="2015"/>
  </cols>
  <sheetData>
    <row r="1" spans="2:11" ht="15.75">
      <c r="B1" s="2015" t="s">
        <v>878</v>
      </c>
      <c r="D1" s="2022"/>
      <c r="E1" s="2022"/>
      <c r="F1" s="2022"/>
    </row>
    <row r="2" spans="2:11" s="2016" customFormat="1" ht="20.25" customHeight="1">
      <c r="B2" s="2018" t="s">
        <v>1015</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c r="E11" s="2022"/>
      <c r="F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20.25" customHeight="1">
      <c r="B16" s="2022" t="s">
        <v>153</v>
      </c>
      <c r="C16" s="2018"/>
      <c r="D16" s="2022"/>
    </row>
    <row r="17" spans="2:6" s="2016" customFormat="1" ht="20.25" customHeight="1">
      <c r="B17" s="2018"/>
      <c r="C17" s="2018"/>
      <c r="D17" s="2022"/>
    </row>
    <row r="18" spans="2:6" s="2016" customFormat="1" ht="20.25" customHeight="1">
      <c r="B18" s="2022" t="s">
        <v>993</v>
      </c>
      <c r="C18" s="2018"/>
      <c r="D18" s="2022"/>
    </row>
    <row r="19" spans="2:6" s="2016" customFormat="1" ht="20.25" customHeight="1">
      <c r="B19" s="2018"/>
      <c r="C19" s="2018"/>
      <c r="D19" s="2022"/>
    </row>
    <row r="20" spans="2:6" s="2016" customFormat="1" ht="17.25" customHeight="1">
      <c r="B20" s="2022" t="s">
        <v>995</v>
      </c>
      <c r="C20" s="2022"/>
      <c r="D20" s="2022"/>
    </row>
    <row r="21" spans="2:6" s="2016" customFormat="1" ht="17.25" customHeight="1">
      <c r="B21" s="2022" t="s">
        <v>754</v>
      </c>
      <c r="C21" s="2022"/>
      <c r="D21" s="2022"/>
    </row>
    <row r="22" spans="2:6" s="2016" customFormat="1" ht="17.25" customHeight="1">
      <c r="B22" s="2022"/>
      <c r="C22" s="2022"/>
      <c r="D22" s="2022"/>
    </row>
    <row r="23" spans="2:6" s="2016" customFormat="1" ht="17.25" customHeight="1">
      <c r="B23" s="2022"/>
      <c r="C23" s="2026" t="s">
        <v>504</v>
      </c>
      <c r="D23" s="2026" t="s">
        <v>380</v>
      </c>
    </row>
    <row r="24" spans="2:6" s="2016" customFormat="1" ht="17.25" customHeight="1">
      <c r="B24" s="2022"/>
      <c r="C24" s="2026">
        <v>1</v>
      </c>
      <c r="D24" s="2027" t="s">
        <v>800</v>
      </c>
    </row>
    <row r="25" spans="2:6" s="2016" customFormat="1" ht="17.25" customHeight="1">
      <c r="B25" s="2022"/>
      <c r="C25" s="2026">
        <v>2</v>
      </c>
      <c r="D25" s="2027" t="s">
        <v>801</v>
      </c>
    </row>
    <row r="26" spans="2:6" s="2016" customFormat="1" ht="17.25" customHeight="1">
      <c r="B26" s="2022"/>
      <c r="C26" s="2026">
        <v>3</v>
      </c>
      <c r="D26" s="2027" t="s">
        <v>910</v>
      </c>
    </row>
    <row r="27" spans="2:6" s="2016" customFormat="1" ht="17.25" customHeight="1">
      <c r="B27" s="2022"/>
      <c r="C27" s="2026">
        <v>4</v>
      </c>
      <c r="D27" s="2027" t="s">
        <v>962</v>
      </c>
    </row>
    <row r="28" spans="2:6" s="2016" customFormat="1" ht="17.25" customHeight="1">
      <c r="B28" s="2022"/>
      <c r="C28" s="2026">
        <v>5</v>
      </c>
      <c r="D28" s="2027" t="s">
        <v>963</v>
      </c>
    </row>
    <row r="29" spans="2:6" s="2016" customFormat="1" ht="17.25" customHeight="1">
      <c r="B29" s="2022"/>
      <c r="C29" s="1745"/>
      <c r="D29" s="2028"/>
    </row>
    <row r="30" spans="2:6" s="2016" customFormat="1" ht="17.25" customHeight="1">
      <c r="B30" s="2022" t="s">
        <v>996</v>
      </c>
      <c r="C30" s="2022"/>
      <c r="D30" s="2022"/>
      <c r="E30" s="2017"/>
      <c r="F30" s="2017"/>
    </row>
    <row r="31" spans="2:6" s="2016" customFormat="1" ht="17.25" customHeight="1">
      <c r="B31" s="2022" t="s">
        <v>400</v>
      </c>
      <c r="C31" s="2022"/>
      <c r="D31" s="2022"/>
      <c r="E31" s="2017"/>
      <c r="F31" s="2017"/>
    </row>
    <row r="32" spans="2:6" s="2016" customFormat="1" ht="17.25" customHeight="1">
      <c r="B32" s="2022"/>
      <c r="C32" s="2022"/>
      <c r="D32" s="2022"/>
      <c r="E32" s="2017"/>
      <c r="F32" s="2017"/>
    </row>
    <row r="33" spans="2:51" s="2016" customFormat="1" ht="17.25" customHeight="1">
      <c r="B33" s="2022"/>
      <c r="C33" s="2026" t="s">
        <v>779</v>
      </c>
      <c r="D33" s="2026" t="s">
        <v>757</v>
      </c>
      <c r="E33" s="2017"/>
      <c r="F33" s="2017"/>
    </row>
    <row r="34" spans="2:51" s="2016" customFormat="1" ht="17.25" customHeight="1">
      <c r="B34" s="2022"/>
      <c r="C34" s="2026" t="s">
        <v>751</v>
      </c>
      <c r="D34" s="2027" t="s">
        <v>782</v>
      </c>
      <c r="E34" s="2017"/>
      <c r="F34" s="2017"/>
    </row>
    <row r="35" spans="2:51" s="2016" customFormat="1" ht="17.25" customHeight="1">
      <c r="B35" s="2022"/>
      <c r="C35" s="2026" t="s">
        <v>192</v>
      </c>
      <c r="D35" s="2027" t="s">
        <v>783</v>
      </c>
      <c r="E35" s="2017"/>
      <c r="F35" s="2017"/>
    </row>
    <row r="36" spans="2:51" s="2016" customFormat="1" ht="17.25" customHeight="1">
      <c r="B36" s="2022"/>
      <c r="C36" s="2026" t="s">
        <v>702</v>
      </c>
      <c r="D36" s="2027" t="s">
        <v>1</v>
      </c>
      <c r="E36" s="2017"/>
      <c r="F36" s="2017"/>
    </row>
    <row r="37" spans="2:51" s="2016" customFormat="1" ht="17.25" customHeight="1">
      <c r="B37" s="2022"/>
      <c r="C37" s="2026" t="s">
        <v>752</v>
      </c>
      <c r="D37" s="2027" t="s">
        <v>913</v>
      </c>
      <c r="E37" s="2017"/>
      <c r="F37" s="2017"/>
    </row>
    <row r="38" spans="2:51" s="2016" customFormat="1" ht="17.25" customHeight="1">
      <c r="B38" s="2022"/>
      <c r="C38" s="2022"/>
      <c r="D38" s="2022"/>
      <c r="E38" s="2017"/>
      <c r="F38" s="2017"/>
    </row>
    <row r="39" spans="2:51" s="2016" customFormat="1" ht="17.25" customHeight="1">
      <c r="B39" s="2022"/>
      <c r="C39" s="2022" t="s">
        <v>905</v>
      </c>
      <c r="D39" s="2022"/>
      <c r="E39" s="2017"/>
      <c r="F39" s="2017"/>
    </row>
    <row r="40" spans="2:51" s="2016" customFormat="1" ht="17.25" customHeight="1">
      <c r="B40" s="2017"/>
      <c r="C40" s="2022" t="s">
        <v>251</v>
      </c>
      <c r="D40" s="2017"/>
      <c r="E40" s="2017"/>
      <c r="F40" s="2022"/>
    </row>
    <row r="41" spans="2:51" s="2016" customFormat="1" ht="17.25" customHeight="1">
      <c r="B41" s="2017"/>
      <c r="C41" s="2022" t="s">
        <v>907</v>
      </c>
      <c r="D41" s="2017"/>
      <c r="E41" s="2017"/>
      <c r="F41" s="2022"/>
    </row>
    <row r="42" spans="2:51" s="2016" customFormat="1" ht="17.25" customHeight="1">
      <c r="B42" s="2022"/>
      <c r="C42" s="2022"/>
      <c r="D42" s="2022"/>
      <c r="E42" s="2022"/>
    </row>
    <row r="43" spans="2:51" s="2016" customFormat="1" ht="17.25" customHeight="1">
      <c r="B43" s="2022" t="s">
        <v>998</v>
      </c>
      <c r="C43" s="2022"/>
      <c r="D43" s="2022"/>
    </row>
    <row r="44" spans="2:51" s="2016" customFormat="1" ht="17.25" customHeight="1">
      <c r="B44" s="2022" t="s">
        <v>999</v>
      </c>
      <c r="C44" s="2022"/>
      <c r="D44" s="2022"/>
    </row>
    <row r="45" spans="2:51" s="2016" customFormat="1" ht="17.25" customHeight="1">
      <c r="B45" s="2023" t="s">
        <v>1001</v>
      </c>
      <c r="C45" s="2017"/>
      <c r="D45" s="2017"/>
      <c r="O45" s="2031"/>
      <c r="P45" s="2031"/>
      <c r="R45" s="2031"/>
      <c r="U45" s="2031"/>
      <c r="AE45" s="2031"/>
      <c r="AF45" s="2031"/>
      <c r="AG45" s="2031"/>
      <c r="AH45" s="2031"/>
      <c r="AI45" s="2032"/>
      <c r="AJ45" s="2031"/>
      <c r="AK45" s="2031"/>
      <c r="AL45" s="2031"/>
      <c r="AM45" s="2031"/>
      <c r="AN45" s="2031"/>
      <c r="AO45" s="2031"/>
      <c r="AP45" s="2031"/>
      <c r="AQ45" s="2031"/>
      <c r="AR45" s="2031"/>
      <c r="AS45" s="2031"/>
      <c r="AT45" s="2031"/>
      <c r="AU45" s="2031"/>
      <c r="AV45" s="2031"/>
      <c r="AW45" s="2031"/>
      <c r="AX45" s="2031"/>
      <c r="AY45" s="2032"/>
    </row>
    <row r="46" spans="2:51" s="2016" customFormat="1" ht="17.25" customHeight="1"/>
    <row r="47" spans="2:51" s="2016" customFormat="1" ht="17.25" customHeight="1">
      <c r="B47" s="2022" t="s">
        <v>719</v>
      </c>
      <c r="C47" s="2022"/>
    </row>
    <row r="48" spans="2:51" s="2016" customFormat="1" ht="17.25" customHeight="1">
      <c r="B48" s="2022"/>
      <c r="C48" s="2022"/>
    </row>
    <row r="49" spans="2:54" s="2016" customFormat="1" ht="17.25" customHeight="1">
      <c r="B49" s="2022" t="s">
        <v>260</v>
      </c>
      <c r="C49" s="2022"/>
    </row>
    <row r="50" spans="2:54" s="2016" customFormat="1" ht="17.25" customHeight="1">
      <c r="B50" s="2022" t="s">
        <v>892</v>
      </c>
      <c r="C50" s="2022"/>
    </row>
    <row r="51" spans="2:54" s="2016" customFormat="1" ht="17.25" customHeight="1">
      <c r="B51" s="2022"/>
      <c r="C51" s="2022"/>
    </row>
    <row r="52" spans="2:54" s="2016" customFormat="1" ht="17.25" customHeight="1">
      <c r="B52" s="2022" t="s">
        <v>388</v>
      </c>
      <c r="C52" s="2022"/>
    </row>
    <row r="53" spans="2:54" s="2016" customFormat="1" ht="17.25" customHeight="1">
      <c r="B53" s="2022" t="s">
        <v>339</v>
      </c>
      <c r="C53" s="2022"/>
    </row>
    <row r="54" spans="2:54" s="2016" customFormat="1" ht="17.25" customHeight="1">
      <c r="B54" s="2022"/>
      <c r="C54" s="2022"/>
    </row>
    <row r="55" spans="2:54" s="2016" customFormat="1" ht="17.25" customHeight="1">
      <c r="B55" s="2022" t="s">
        <v>571</v>
      </c>
      <c r="C55" s="2022"/>
      <c r="D55" s="2022"/>
    </row>
    <row r="56" spans="2:54" s="2016" customFormat="1" ht="17.25" customHeight="1">
      <c r="B56" s="2022"/>
      <c r="C56" s="2022"/>
      <c r="D56" s="2022"/>
    </row>
    <row r="57" spans="2:54" s="2016" customFormat="1" ht="17.25" customHeight="1">
      <c r="B57" s="2017" t="s">
        <v>697</v>
      </c>
      <c r="C57" s="2017"/>
      <c r="D57" s="2022"/>
    </row>
    <row r="58" spans="2:54" s="2016" customFormat="1" ht="17.25" customHeight="1">
      <c r="B58" s="2017" t="s">
        <v>666</v>
      </c>
      <c r="C58" s="2017"/>
      <c r="D58" s="2022"/>
    </row>
    <row r="59" spans="2:54" s="2016" customFormat="1" ht="17.25" customHeight="1">
      <c r="B59" s="2017" t="s">
        <v>893</v>
      </c>
      <c r="C59" s="2017"/>
      <c r="D59" s="2022"/>
    </row>
    <row r="60" spans="2:54" s="2016" customFormat="1" ht="17.25" customHeight="1"/>
    <row r="61" spans="2:54" s="2016" customFormat="1" ht="17.25" customHeight="1">
      <c r="B61" s="2016" t="s">
        <v>856</v>
      </c>
      <c r="E61" s="2029"/>
      <c r="F61" s="2029"/>
      <c r="G61" s="2029"/>
      <c r="H61" s="2029"/>
      <c r="I61" s="2029"/>
      <c r="J61" s="2029"/>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29"/>
      <c r="AX61" s="2029"/>
    </row>
    <row r="62" spans="2:54" s="2016" customFormat="1" ht="17.25" customHeight="1">
      <c r="E62" s="2029"/>
      <c r="F62" s="2029"/>
      <c r="G62" s="2029"/>
      <c r="H62" s="2029"/>
      <c r="I62" s="2029"/>
      <c r="J62" s="2029"/>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29"/>
      <c r="AX62" s="2029"/>
    </row>
    <row r="63" spans="2:54" s="2016" customFormat="1" ht="17.25" customHeight="1">
      <c r="B63" s="2016" t="s">
        <v>1002</v>
      </c>
      <c r="E63" s="2029"/>
      <c r="F63" s="2029"/>
      <c r="G63" s="2029"/>
      <c r="H63" s="2029"/>
      <c r="I63" s="2029"/>
      <c r="J63" s="2029"/>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29"/>
      <c r="AX63" s="2029"/>
      <c r="AY63" s="2029"/>
      <c r="AZ63" s="2029"/>
      <c r="BA63" s="2029"/>
      <c r="BB63" s="2029"/>
    </row>
    <row r="64" spans="2:54" s="2016" customFormat="1" ht="17.25" customHeight="1">
      <c r="E64" s="2029"/>
      <c r="F64" s="2029"/>
      <c r="G64" s="2029"/>
      <c r="H64" s="2029"/>
      <c r="I64" s="2029"/>
      <c r="J64" s="2029"/>
      <c r="K64" s="2029"/>
      <c r="L64" s="2029"/>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29"/>
      <c r="AK64" s="2029"/>
      <c r="AL64" s="2029"/>
      <c r="AM64" s="2029"/>
      <c r="AN64" s="2029"/>
      <c r="AO64" s="2029"/>
      <c r="AP64" s="2029"/>
      <c r="AQ64" s="2029"/>
      <c r="AR64" s="2029"/>
      <c r="AS64" s="2029"/>
      <c r="AT64" s="2029"/>
      <c r="AU64" s="2029"/>
      <c r="AV64" s="2029"/>
      <c r="AW64" s="2029"/>
      <c r="AX64" s="2029"/>
      <c r="AY64" s="2029"/>
      <c r="AZ64" s="2029"/>
      <c r="BA64" s="2029"/>
      <c r="BB64" s="2029"/>
    </row>
    <row r="65" spans="2:71" s="2016" customFormat="1" ht="17.25" customHeight="1">
      <c r="B65" s="2016" t="s">
        <v>565</v>
      </c>
      <c r="BL65" s="2479"/>
      <c r="BM65" s="1903"/>
      <c r="BN65" s="2479"/>
      <c r="BO65" s="2479"/>
      <c r="BP65" s="2479"/>
      <c r="BQ65" s="2480"/>
      <c r="BR65" s="2481"/>
      <c r="BS65" s="2481"/>
    </row>
    <row r="66" spans="2:71" s="2016" customFormat="1" ht="17.25" customHeight="1">
      <c r="E66" s="2029"/>
      <c r="F66" s="2029"/>
      <c r="G66" s="2029"/>
      <c r="H66" s="2029"/>
      <c r="I66" s="2029"/>
      <c r="J66" s="2029"/>
      <c r="K66" s="2029"/>
      <c r="L66" s="2029"/>
      <c r="M66" s="2029"/>
      <c r="N66" s="2029"/>
      <c r="O66" s="2029"/>
      <c r="P66" s="2029"/>
      <c r="Q66" s="2029"/>
      <c r="R66" s="2029"/>
      <c r="S66" s="2029"/>
      <c r="T66" s="2029"/>
      <c r="U66" s="2029"/>
      <c r="V66" s="2029"/>
      <c r="W66" s="2029"/>
      <c r="X66" s="2029"/>
      <c r="Y66" s="2029"/>
      <c r="Z66" s="2029"/>
      <c r="AA66" s="2029"/>
      <c r="AB66" s="2029"/>
      <c r="AC66" s="2029"/>
      <c r="AD66" s="2029"/>
      <c r="AE66" s="2029"/>
      <c r="AF66" s="2029"/>
      <c r="AG66" s="2029"/>
      <c r="AH66" s="2029"/>
      <c r="AI66" s="2029"/>
      <c r="AJ66" s="2029"/>
      <c r="AK66" s="2029"/>
      <c r="AL66" s="2029"/>
      <c r="AM66" s="2029"/>
      <c r="AN66" s="2029"/>
      <c r="AO66" s="2029"/>
      <c r="AP66" s="2029"/>
      <c r="AQ66" s="2029"/>
      <c r="AR66" s="2029"/>
      <c r="AS66" s="2029"/>
      <c r="AT66" s="2029"/>
      <c r="AU66" s="2029"/>
      <c r="AV66" s="2029"/>
      <c r="AW66" s="2029"/>
      <c r="AX66" s="2029"/>
    </row>
    <row r="67" spans="2:71" ht="17.25" customHeight="1">
      <c r="B67" s="2015" t="s">
        <v>1005</v>
      </c>
    </row>
    <row r="68" spans="2:71" ht="17.25" customHeight="1">
      <c r="B68" s="2016" t="s">
        <v>1016</v>
      </c>
    </row>
    <row r="69" spans="2:71" ht="17.25" customHeight="1"/>
    <row r="70" spans="2:71" ht="17.25" customHeight="1"/>
  </sheetData>
  <mergeCells count="1">
    <mergeCell ref="F4:K5"/>
  </mergeCells>
  <phoneticPr fontId="6"/>
  <pageMargins left="0.70866141732283472" right="0.70866141732283472" top="0.74803149606299213" bottom="0.74803149606299213" header="0.31496062992125984" footer="0.31496062992125984"/>
  <pageSetup paperSize="9" scale="46" fitToWidth="1" fitToHeight="1" orientation="portrait" usePrinterDefaults="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15">
    <pageSetUpPr fitToPage="1"/>
  </sheetPr>
  <dimension ref="A1:L44"/>
  <sheetViews>
    <sheetView workbookViewId="0">
      <selection activeCell="AP1" sqref="AP1:BE1"/>
    </sheetView>
  </sheetViews>
  <sheetFormatPr defaultColWidth="9" defaultRowHeight="21"/>
  <cols>
    <col min="1" max="1" width="1.69921875" style="2011" customWidth="1"/>
    <col min="2" max="2" width="9" style="2011"/>
    <col min="3" max="12" width="40.59765625" style="2011" customWidth="1"/>
    <col min="13" max="16384" width="9" style="2011"/>
  </cols>
  <sheetData>
    <row r="1" spans="1:12">
      <c r="A1" s="2482"/>
      <c r="B1" s="2482" t="s">
        <v>104</v>
      </c>
      <c r="C1" s="2482"/>
      <c r="D1" s="2482"/>
    </row>
    <row r="2" spans="1:12">
      <c r="A2" s="2482"/>
      <c r="B2" s="2482"/>
      <c r="C2" s="2482"/>
      <c r="D2" s="2482"/>
    </row>
    <row r="3" spans="1:12">
      <c r="A3" s="2482"/>
      <c r="B3" s="2483" t="s">
        <v>504</v>
      </c>
      <c r="C3" s="2483" t="s">
        <v>916</v>
      </c>
      <c r="D3" s="2482"/>
    </row>
    <row r="4" spans="1:12">
      <c r="A4" s="2482"/>
      <c r="B4" s="2484">
        <v>1</v>
      </c>
      <c r="C4" s="2489" t="s">
        <v>224</v>
      </c>
      <c r="D4" s="2482"/>
    </row>
    <row r="5" spans="1:12">
      <c r="A5" s="2482"/>
      <c r="B5" s="2484">
        <v>2</v>
      </c>
      <c r="C5" s="2489" t="s">
        <v>1018</v>
      </c>
    </row>
    <row r="6" spans="1:12">
      <c r="A6" s="2482"/>
      <c r="B6" s="2484">
        <v>3</v>
      </c>
      <c r="C6" s="2489" t="s">
        <v>746</v>
      </c>
      <c r="D6" s="2482"/>
    </row>
    <row r="7" spans="1:12">
      <c r="A7" s="2482"/>
      <c r="B7" s="2484">
        <v>4</v>
      </c>
      <c r="C7" s="2489" t="s">
        <v>806</v>
      </c>
      <c r="D7" s="2482"/>
    </row>
    <row r="8" spans="1:12">
      <c r="A8" s="2482"/>
      <c r="B8" s="2484">
        <v>5</v>
      </c>
      <c r="C8" s="2489" t="s">
        <v>806</v>
      </c>
      <c r="D8" s="2482"/>
    </row>
    <row r="9" spans="1:12">
      <c r="A9" s="2482"/>
      <c r="B9" s="2482"/>
      <c r="C9" s="2482"/>
      <c r="D9" s="2482"/>
    </row>
    <row r="10" spans="1:12">
      <c r="A10" s="2482"/>
      <c r="B10" s="2482" t="s">
        <v>605</v>
      </c>
      <c r="C10" s="2482"/>
      <c r="D10" s="2482"/>
    </row>
    <row r="11" spans="1:12" ht="21.75">
      <c r="A11" s="2482"/>
      <c r="B11" s="2482"/>
      <c r="C11" s="2482"/>
      <c r="D11" s="2482"/>
    </row>
    <row r="12" spans="1:12" ht="21.75">
      <c r="A12" s="2482"/>
      <c r="B12" s="2485" t="s">
        <v>380</v>
      </c>
      <c r="C12" s="2490" t="s">
        <v>800</v>
      </c>
      <c r="D12" s="2494" t="s">
        <v>801</v>
      </c>
      <c r="E12" s="2494" t="s">
        <v>910</v>
      </c>
      <c r="F12" s="2494" t="s">
        <v>962</v>
      </c>
      <c r="G12" s="2498" t="s">
        <v>963</v>
      </c>
      <c r="H12" s="2494" t="s">
        <v>806</v>
      </c>
      <c r="I12" s="2494" t="s">
        <v>806</v>
      </c>
      <c r="J12" s="2494" t="s">
        <v>806</v>
      </c>
      <c r="K12" s="2494" t="s">
        <v>806</v>
      </c>
      <c r="L12" s="2501" t="s">
        <v>806</v>
      </c>
    </row>
    <row r="13" spans="1:12">
      <c r="A13" s="2482"/>
      <c r="B13" s="2486" t="s">
        <v>498</v>
      </c>
      <c r="C13" s="2527" t="s">
        <v>1012</v>
      </c>
      <c r="D13" s="2495" t="s">
        <v>808</v>
      </c>
      <c r="E13" s="2495" t="s">
        <v>581</v>
      </c>
      <c r="F13" s="2495" t="s">
        <v>810</v>
      </c>
      <c r="G13" s="2499" t="s">
        <v>741</v>
      </c>
      <c r="H13" s="2495" t="s">
        <v>806</v>
      </c>
      <c r="I13" s="2495" t="s">
        <v>806</v>
      </c>
      <c r="J13" s="2495" t="s">
        <v>806</v>
      </c>
      <c r="K13" s="2495" t="s">
        <v>806</v>
      </c>
      <c r="L13" s="2502" t="s">
        <v>806</v>
      </c>
    </row>
    <row r="14" spans="1:12">
      <c r="B14" s="2487"/>
      <c r="C14" s="2492" t="s">
        <v>806</v>
      </c>
      <c r="D14" s="2496" t="s">
        <v>978</v>
      </c>
      <c r="E14" s="2496" t="s">
        <v>16</v>
      </c>
      <c r="F14" s="2496" t="s">
        <v>806</v>
      </c>
      <c r="G14" s="2500" t="s">
        <v>911</v>
      </c>
      <c r="H14" s="2496" t="s">
        <v>806</v>
      </c>
      <c r="I14" s="2496" t="s">
        <v>806</v>
      </c>
      <c r="J14" s="2496" t="s">
        <v>806</v>
      </c>
      <c r="K14" s="2496" t="s">
        <v>806</v>
      </c>
      <c r="L14" s="2503" t="s">
        <v>806</v>
      </c>
    </row>
    <row r="15" spans="1:12">
      <c r="B15" s="2487"/>
      <c r="C15" s="2492" t="s">
        <v>806</v>
      </c>
      <c r="D15" s="2496" t="s">
        <v>69</v>
      </c>
      <c r="E15" s="2496" t="s">
        <v>806</v>
      </c>
      <c r="F15" s="2496" t="s">
        <v>806</v>
      </c>
      <c r="G15" s="2500" t="s">
        <v>912</v>
      </c>
      <c r="H15" s="2496" t="s">
        <v>806</v>
      </c>
      <c r="I15" s="2496" t="s">
        <v>806</v>
      </c>
      <c r="J15" s="2496" t="s">
        <v>806</v>
      </c>
      <c r="K15" s="2496" t="s">
        <v>806</v>
      </c>
      <c r="L15" s="2503" t="s">
        <v>806</v>
      </c>
    </row>
    <row r="16" spans="1:12">
      <c r="B16" s="2487"/>
      <c r="C16" s="2492" t="s">
        <v>806</v>
      </c>
      <c r="D16" s="2496" t="s">
        <v>806</v>
      </c>
      <c r="E16" s="2496" t="s">
        <v>806</v>
      </c>
      <c r="F16" s="2496" t="s">
        <v>806</v>
      </c>
      <c r="G16" s="2500" t="s">
        <v>581</v>
      </c>
      <c r="H16" s="2496" t="s">
        <v>806</v>
      </c>
      <c r="I16" s="2496" t="s">
        <v>806</v>
      </c>
      <c r="J16" s="2496" t="s">
        <v>806</v>
      </c>
      <c r="K16" s="2496" t="s">
        <v>806</v>
      </c>
      <c r="L16" s="2503" t="s">
        <v>806</v>
      </c>
    </row>
    <row r="17" spans="2:12">
      <c r="B17" s="2487"/>
      <c r="C17" s="2492" t="s">
        <v>806</v>
      </c>
      <c r="D17" s="2496" t="s">
        <v>806</v>
      </c>
      <c r="E17" s="2496" t="s">
        <v>806</v>
      </c>
      <c r="F17" s="2496" t="s">
        <v>806</v>
      </c>
      <c r="G17" s="2500" t="s">
        <v>16</v>
      </c>
      <c r="H17" s="2496" t="s">
        <v>806</v>
      </c>
      <c r="I17" s="2496" t="s">
        <v>806</v>
      </c>
      <c r="J17" s="2496" t="s">
        <v>806</v>
      </c>
      <c r="K17" s="2496" t="s">
        <v>806</v>
      </c>
      <c r="L17" s="2503" t="s">
        <v>806</v>
      </c>
    </row>
    <row r="18" spans="2:12">
      <c r="B18" s="2487"/>
      <c r="C18" s="2492" t="s">
        <v>806</v>
      </c>
      <c r="D18" s="2496" t="s">
        <v>806</v>
      </c>
      <c r="E18" s="2496" t="s">
        <v>806</v>
      </c>
      <c r="F18" s="2496" t="s">
        <v>806</v>
      </c>
      <c r="G18" s="2500" t="s">
        <v>1009</v>
      </c>
      <c r="H18" s="2496" t="s">
        <v>806</v>
      </c>
      <c r="I18" s="2496" t="s">
        <v>806</v>
      </c>
      <c r="J18" s="2496" t="s">
        <v>806</v>
      </c>
      <c r="K18" s="2496" t="s">
        <v>806</v>
      </c>
      <c r="L18" s="2503" t="s">
        <v>806</v>
      </c>
    </row>
    <row r="19" spans="2:12">
      <c r="B19" s="2487"/>
      <c r="C19" s="2492" t="s">
        <v>806</v>
      </c>
      <c r="D19" s="2496" t="s">
        <v>806</v>
      </c>
      <c r="E19" s="2496" t="s">
        <v>806</v>
      </c>
      <c r="F19" s="2496" t="s">
        <v>806</v>
      </c>
      <c r="G19" s="2500" t="s">
        <v>1010</v>
      </c>
      <c r="H19" s="2496" t="s">
        <v>806</v>
      </c>
      <c r="I19" s="2496" t="s">
        <v>806</v>
      </c>
      <c r="J19" s="2496" t="s">
        <v>806</v>
      </c>
      <c r="K19" s="2496" t="s">
        <v>806</v>
      </c>
      <c r="L19" s="2503" t="s">
        <v>806</v>
      </c>
    </row>
    <row r="20" spans="2:12">
      <c r="B20" s="2487"/>
      <c r="C20" s="2492" t="s">
        <v>806</v>
      </c>
      <c r="D20" s="2496" t="s">
        <v>806</v>
      </c>
      <c r="E20" s="2496" t="s">
        <v>806</v>
      </c>
      <c r="F20" s="2496" t="s">
        <v>806</v>
      </c>
      <c r="G20" s="2500" t="s">
        <v>799</v>
      </c>
      <c r="H20" s="2496" t="s">
        <v>806</v>
      </c>
      <c r="I20" s="2496" t="s">
        <v>806</v>
      </c>
      <c r="J20" s="2496" t="s">
        <v>806</v>
      </c>
      <c r="K20" s="2496" t="s">
        <v>806</v>
      </c>
      <c r="L20" s="2503" t="s">
        <v>806</v>
      </c>
    </row>
    <row r="21" spans="2:12">
      <c r="B21" s="2487"/>
      <c r="C21" s="2492" t="s">
        <v>806</v>
      </c>
      <c r="D21" s="2496" t="s">
        <v>806</v>
      </c>
      <c r="E21" s="2496" t="s">
        <v>806</v>
      </c>
      <c r="F21" s="2496" t="s">
        <v>806</v>
      </c>
      <c r="G21" s="2500" t="s">
        <v>493</v>
      </c>
      <c r="H21" s="2496" t="s">
        <v>806</v>
      </c>
      <c r="I21" s="2496" t="s">
        <v>806</v>
      </c>
      <c r="J21" s="2496" t="s">
        <v>806</v>
      </c>
      <c r="K21" s="2496" t="s">
        <v>806</v>
      </c>
      <c r="L21" s="2503" t="s">
        <v>806</v>
      </c>
    </row>
    <row r="22" spans="2:12">
      <c r="B22" s="2487"/>
      <c r="C22" s="2492" t="s">
        <v>806</v>
      </c>
      <c r="D22" s="2496" t="s">
        <v>806</v>
      </c>
      <c r="E22" s="2496" t="s">
        <v>806</v>
      </c>
      <c r="F22" s="2496" t="s">
        <v>806</v>
      </c>
      <c r="G22" s="2496" t="s">
        <v>806</v>
      </c>
      <c r="H22" s="2496" t="s">
        <v>806</v>
      </c>
      <c r="I22" s="2496" t="s">
        <v>806</v>
      </c>
      <c r="J22" s="2496" t="s">
        <v>806</v>
      </c>
      <c r="K22" s="2496" t="s">
        <v>806</v>
      </c>
      <c r="L22" s="2503" t="s">
        <v>806</v>
      </c>
    </row>
    <row r="23" spans="2:12">
      <c r="B23" s="2487"/>
      <c r="C23" s="2492" t="s">
        <v>806</v>
      </c>
      <c r="D23" s="2496" t="s">
        <v>806</v>
      </c>
      <c r="E23" s="2496" t="s">
        <v>806</v>
      </c>
      <c r="F23" s="2496" t="s">
        <v>806</v>
      </c>
      <c r="G23" s="2496" t="s">
        <v>806</v>
      </c>
      <c r="H23" s="2496" t="s">
        <v>806</v>
      </c>
      <c r="I23" s="2496" t="s">
        <v>806</v>
      </c>
      <c r="J23" s="2496" t="s">
        <v>806</v>
      </c>
      <c r="K23" s="2496" t="s">
        <v>806</v>
      </c>
      <c r="L23" s="2503" t="s">
        <v>806</v>
      </c>
    </row>
    <row r="24" spans="2:12">
      <c r="B24" s="2487"/>
      <c r="C24" s="2492" t="s">
        <v>806</v>
      </c>
      <c r="D24" s="2496" t="s">
        <v>806</v>
      </c>
      <c r="E24" s="2496" t="s">
        <v>806</v>
      </c>
      <c r="F24" s="2496" t="s">
        <v>806</v>
      </c>
      <c r="G24" s="2496" t="s">
        <v>806</v>
      </c>
      <c r="H24" s="2496" t="s">
        <v>806</v>
      </c>
      <c r="I24" s="2496" t="s">
        <v>806</v>
      </c>
      <c r="J24" s="2496" t="s">
        <v>806</v>
      </c>
      <c r="K24" s="2496" t="s">
        <v>806</v>
      </c>
      <c r="L24" s="2503" t="s">
        <v>806</v>
      </c>
    </row>
    <row r="25" spans="2:12" ht="21.75">
      <c r="B25" s="2488"/>
      <c r="C25" s="2493" t="s">
        <v>806</v>
      </c>
      <c r="D25" s="2497" t="s">
        <v>806</v>
      </c>
      <c r="E25" s="2497" t="s">
        <v>806</v>
      </c>
      <c r="F25" s="2497" t="s">
        <v>806</v>
      </c>
      <c r="G25" s="2497" t="s">
        <v>806</v>
      </c>
      <c r="H25" s="2497" t="s">
        <v>806</v>
      </c>
      <c r="I25" s="2497" t="s">
        <v>806</v>
      </c>
      <c r="J25" s="2497" t="s">
        <v>806</v>
      </c>
      <c r="K25" s="2497" t="s">
        <v>806</v>
      </c>
      <c r="L25" s="2504" t="s">
        <v>806</v>
      </c>
    </row>
    <row r="28" spans="2:12">
      <c r="C28" s="2011" t="s">
        <v>920</v>
      </c>
    </row>
    <row r="29" spans="2:12">
      <c r="C29" s="2011" t="s">
        <v>447</v>
      </c>
    </row>
    <row r="30" spans="2:12">
      <c r="C30" s="2011" t="s">
        <v>994</v>
      </c>
    </row>
    <row r="31" spans="2:12">
      <c r="C31" s="2011" t="s">
        <v>922</v>
      </c>
    </row>
    <row r="32" spans="2:12">
      <c r="C32" s="2011" t="s">
        <v>1008</v>
      </c>
    </row>
    <row r="33" spans="3:3">
      <c r="C33" s="2011" t="s">
        <v>544</v>
      </c>
    </row>
    <row r="34" spans="3:3">
      <c r="C34" s="2011" t="s">
        <v>241</v>
      </c>
    </row>
    <row r="35" spans="3:3">
      <c r="C35" s="2011" t="s">
        <v>346</v>
      </c>
    </row>
    <row r="36" spans="3:3">
      <c r="C36" s="2011" t="s">
        <v>123</v>
      </c>
    </row>
    <row r="37" spans="3:3">
      <c r="C37" s="2011" t="s">
        <v>928</v>
      </c>
    </row>
    <row r="39" spans="3:3">
      <c r="C39" s="2011" t="s">
        <v>201</v>
      </c>
    </row>
    <row r="40" spans="3:3">
      <c r="C40" s="2011" t="s">
        <v>883</v>
      </c>
    </row>
    <row r="41" spans="3:3">
      <c r="C41" s="2011" t="s">
        <v>766</v>
      </c>
    </row>
    <row r="42" spans="3:3">
      <c r="C42" s="2011" t="s">
        <v>930</v>
      </c>
    </row>
    <row r="43" spans="3:3">
      <c r="C43" s="2011" t="s">
        <v>518</v>
      </c>
    </row>
    <row r="44" spans="3:3">
      <c r="C44" s="2011" t="s">
        <v>469</v>
      </c>
    </row>
  </sheetData>
  <mergeCells count="1">
    <mergeCell ref="B13:B25"/>
  </mergeCells>
  <phoneticPr fontId="6"/>
  <pageMargins left="0.70866141732283472" right="0.70866141732283472" top="0.74803149606299213" bottom="0.74803149606299213" header="0.31496062992125984" footer="0.31496062992125984"/>
  <pageSetup paperSize="9" scale="28" fitToWidth="1" fitToHeight="1" orientation="landscape"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B1:BM238"/>
  <sheetViews>
    <sheetView showGridLines="0" zoomScaleSheetLayoutView="100" workbookViewId="0"/>
  </sheetViews>
  <sheetFormatPr defaultColWidth="4.5" defaultRowHeight="15.75"/>
  <cols>
    <col min="1" max="1" width="0.8984375" style="1732" customWidth="1"/>
    <col min="2" max="5" width="5.69921875" style="1732" customWidth="1"/>
    <col min="6" max="7" width="5.69921875" style="1732" hidden="1" customWidth="1"/>
    <col min="8" max="60" width="5.69921875" style="1732" customWidth="1"/>
    <col min="61" max="61" width="1.09765625" style="1732" customWidth="1"/>
    <col min="62" max="16384" width="4.5" style="1732"/>
  </cols>
  <sheetData>
    <row r="1" spans="2:65" s="1733" customFormat="1" ht="20.25" customHeight="1">
      <c r="C1" s="1746" t="s">
        <v>663</v>
      </c>
      <c r="D1" s="1746"/>
      <c r="E1" s="1746"/>
      <c r="F1" s="1746"/>
      <c r="G1" s="1746"/>
      <c r="H1" s="1746"/>
      <c r="K1" s="1794" t="s">
        <v>755</v>
      </c>
      <c r="N1" s="1746"/>
      <c r="O1" s="1746"/>
      <c r="P1" s="1746"/>
      <c r="Q1" s="1746"/>
      <c r="R1" s="1746"/>
      <c r="S1" s="1746"/>
      <c r="T1" s="1746"/>
      <c r="U1" s="1746"/>
      <c r="AQ1" s="1828" t="s">
        <v>56</v>
      </c>
      <c r="AR1" s="1933" t="s">
        <v>616</v>
      </c>
      <c r="AS1" s="1934"/>
      <c r="AT1" s="1934"/>
      <c r="AU1" s="1934"/>
      <c r="AV1" s="1934"/>
      <c r="AW1" s="1934"/>
      <c r="AX1" s="1934"/>
      <c r="AY1" s="1934"/>
      <c r="AZ1" s="1934"/>
      <c r="BA1" s="1934"/>
      <c r="BB1" s="1934"/>
      <c r="BC1" s="1934"/>
      <c r="BD1" s="1934"/>
      <c r="BE1" s="1934"/>
      <c r="BF1" s="1934"/>
      <c r="BG1" s="1934"/>
      <c r="BH1" s="1828" t="s">
        <v>156</v>
      </c>
    </row>
    <row r="2" spans="2:65" s="1734" customFormat="1" ht="20.25" customHeight="1">
      <c r="H2" s="1794"/>
      <c r="K2" s="1794"/>
      <c r="L2" s="1794"/>
      <c r="N2" s="1828"/>
      <c r="O2" s="1828"/>
      <c r="P2" s="1828"/>
      <c r="Q2" s="1828"/>
      <c r="R2" s="1828"/>
      <c r="S2" s="1828"/>
      <c r="T2" s="1828"/>
      <c r="U2" s="1828"/>
      <c r="Z2" s="1828" t="s">
        <v>780</v>
      </c>
      <c r="AA2" s="1904">
        <v>6</v>
      </c>
      <c r="AB2" s="1904"/>
      <c r="AC2" s="1828" t="s">
        <v>679</v>
      </c>
      <c r="AD2" s="1920">
        <f>IF(AA2=0,"",YEAR(DATE(2018+AA2,1,1)))</f>
        <v>2024</v>
      </c>
      <c r="AE2" s="1920"/>
      <c r="AF2" s="1923" t="s">
        <v>592</v>
      </c>
      <c r="AG2" s="1923" t="s">
        <v>785</v>
      </c>
      <c r="AH2" s="1904">
        <v>4</v>
      </c>
      <c r="AI2" s="1904"/>
      <c r="AJ2" s="1923" t="s">
        <v>313</v>
      </c>
      <c r="AQ2" s="1828" t="s">
        <v>338</v>
      </c>
      <c r="AR2" s="1904" t="s">
        <v>307</v>
      </c>
      <c r="AS2" s="1904"/>
      <c r="AT2" s="1904"/>
      <c r="AU2" s="1904"/>
      <c r="AV2" s="1904"/>
      <c r="AW2" s="1904"/>
      <c r="AX2" s="1904"/>
      <c r="AY2" s="1904"/>
      <c r="AZ2" s="1904"/>
      <c r="BA2" s="1904"/>
      <c r="BB2" s="1904"/>
      <c r="BC2" s="1904"/>
      <c r="BD2" s="1904"/>
      <c r="BE2" s="1904"/>
      <c r="BF2" s="1904"/>
      <c r="BG2" s="1904"/>
      <c r="BH2" s="1828" t="s">
        <v>156</v>
      </c>
      <c r="BI2" s="1828"/>
      <c r="BJ2" s="1828"/>
      <c r="BK2" s="1828"/>
    </row>
    <row r="3" spans="2:65" s="1734" customFormat="1" ht="20.25" customHeight="1">
      <c r="H3" s="1794"/>
      <c r="K3" s="1794"/>
      <c r="M3" s="1828"/>
      <c r="N3" s="1828"/>
      <c r="O3" s="1828"/>
      <c r="P3" s="1828"/>
      <c r="Q3" s="1828"/>
      <c r="R3" s="1828"/>
      <c r="S3" s="1828"/>
      <c r="AA3" s="1905"/>
      <c r="AB3" s="1905"/>
      <c r="AC3" s="1918"/>
      <c r="AD3" s="1921"/>
      <c r="AE3" s="1918"/>
      <c r="BB3" s="1955" t="s">
        <v>794</v>
      </c>
      <c r="BC3" s="1964" t="s">
        <v>796</v>
      </c>
      <c r="BD3" s="1968"/>
      <c r="BE3" s="1968"/>
      <c r="BF3" s="1980"/>
      <c r="BG3" s="1828"/>
    </row>
    <row r="4" spans="2:65" s="1734" customFormat="1" ht="20.25" customHeight="1">
      <c r="H4" s="1794"/>
      <c r="K4" s="1794"/>
      <c r="M4" s="1828"/>
      <c r="N4" s="1828"/>
      <c r="O4" s="1828"/>
      <c r="P4" s="1828"/>
      <c r="Q4" s="1828"/>
      <c r="R4" s="1828"/>
      <c r="S4" s="1828"/>
      <c r="AA4" s="1905"/>
      <c r="AB4" s="1905"/>
      <c r="AC4" s="1918"/>
      <c r="AD4" s="1921"/>
      <c r="AE4" s="1918"/>
      <c r="BB4" s="1955" t="s">
        <v>795</v>
      </c>
      <c r="BC4" s="1964" t="s">
        <v>797</v>
      </c>
      <c r="BD4" s="1968"/>
      <c r="BE4" s="1968"/>
      <c r="BF4" s="1980"/>
      <c r="BG4" s="1828"/>
    </row>
    <row r="5" spans="2:65" s="1734" customFormat="1" ht="5.0999999999999996" customHeight="1">
      <c r="H5" s="1794"/>
      <c r="K5" s="1794"/>
      <c r="M5" s="1828"/>
      <c r="N5" s="1828"/>
      <c r="O5" s="1828"/>
      <c r="P5" s="1828"/>
      <c r="Q5" s="1828"/>
      <c r="R5" s="1828"/>
      <c r="S5" s="1828"/>
      <c r="AA5" s="1920"/>
      <c r="AB5" s="1920"/>
      <c r="AH5" s="1733"/>
      <c r="AI5" s="1733"/>
      <c r="AJ5" s="1733"/>
      <c r="AK5" s="1733"/>
      <c r="AL5" s="1733"/>
      <c r="AM5" s="1733"/>
      <c r="AN5" s="1733"/>
      <c r="AO5" s="1733"/>
      <c r="AP5" s="1733"/>
      <c r="AQ5" s="1733"/>
      <c r="AR5" s="1733"/>
      <c r="AS5" s="1733"/>
      <c r="AT5" s="1733"/>
      <c r="AU5" s="1733"/>
      <c r="AV5" s="1733"/>
      <c r="AW5" s="1733"/>
      <c r="AX5" s="1733"/>
      <c r="AY5" s="1733"/>
      <c r="AZ5" s="1733"/>
      <c r="BA5" s="1733"/>
      <c r="BB5" s="1733"/>
      <c r="BC5" s="1733"/>
      <c r="BD5" s="1733"/>
      <c r="BE5" s="1733"/>
      <c r="BF5" s="1981"/>
      <c r="BG5" s="1981"/>
    </row>
    <row r="6" spans="2:65" s="1734" customFormat="1" ht="21" customHeight="1">
      <c r="B6" s="1736"/>
      <c r="C6" s="1747"/>
      <c r="D6" s="1747"/>
      <c r="E6" s="1747"/>
      <c r="F6" s="1747"/>
      <c r="G6" s="1747"/>
      <c r="H6" s="1747"/>
      <c r="I6" s="1796"/>
      <c r="J6" s="1796"/>
      <c r="K6" s="1796"/>
      <c r="L6" s="1749"/>
      <c r="M6" s="1796"/>
      <c r="N6" s="1796"/>
      <c r="O6" s="1796"/>
      <c r="P6" s="1735"/>
      <c r="Q6" s="1735"/>
      <c r="R6" s="1735"/>
      <c r="S6" s="1735"/>
      <c r="T6" s="1735"/>
      <c r="U6" s="1735"/>
      <c r="V6" s="1735"/>
      <c r="W6" s="1735"/>
      <c r="X6" s="1735"/>
      <c r="Y6" s="1735"/>
      <c r="Z6" s="1735"/>
      <c r="AA6" s="1735"/>
      <c r="AB6" s="1735"/>
      <c r="AC6" s="1735"/>
      <c r="AD6" s="1735"/>
      <c r="AE6" s="1735"/>
      <c r="AF6" s="1735"/>
      <c r="AG6" s="1735"/>
      <c r="AH6" s="1924"/>
      <c r="AI6" s="1924"/>
      <c r="AJ6" s="1924"/>
      <c r="AK6" s="1924"/>
      <c r="AL6" s="1924"/>
      <c r="AM6" s="1924" t="s">
        <v>658</v>
      </c>
      <c r="AN6" s="1733"/>
      <c r="AO6" s="1733"/>
      <c r="AP6" s="1733"/>
      <c r="AQ6" s="1733"/>
      <c r="AR6" s="1733"/>
      <c r="AS6" s="1733"/>
      <c r="AU6" s="2221"/>
      <c r="AV6" s="2221"/>
      <c r="AW6" s="1793"/>
      <c r="AX6" s="1733"/>
      <c r="AY6" s="1936">
        <v>40</v>
      </c>
      <c r="AZ6" s="1938"/>
      <c r="BA6" s="1793" t="s">
        <v>140</v>
      </c>
      <c r="BB6" s="1733"/>
      <c r="BC6" s="1936">
        <v>160</v>
      </c>
      <c r="BD6" s="1938"/>
      <c r="BE6" s="1793" t="s">
        <v>93</v>
      </c>
      <c r="BF6" s="1733"/>
      <c r="BG6" s="1981"/>
    </row>
    <row r="7" spans="2:65" s="1734" customFormat="1" ht="5.0999999999999996" customHeight="1">
      <c r="B7" s="1736"/>
      <c r="C7" s="1748"/>
      <c r="D7" s="1748"/>
      <c r="E7" s="1748"/>
      <c r="F7" s="1748"/>
      <c r="G7" s="1748"/>
      <c r="H7" s="1796"/>
      <c r="I7" s="1796"/>
      <c r="J7" s="1796"/>
      <c r="K7" s="1796"/>
      <c r="L7" s="1796"/>
      <c r="M7" s="1796"/>
      <c r="N7" s="1796"/>
      <c r="O7" s="1796"/>
      <c r="P7" s="1735"/>
      <c r="Q7" s="1735"/>
      <c r="R7" s="1735"/>
      <c r="S7" s="1735"/>
      <c r="T7" s="1735"/>
      <c r="U7" s="1735"/>
      <c r="V7" s="1735"/>
      <c r="W7" s="1735"/>
      <c r="X7" s="1735"/>
      <c r="Y7" s="1735"/>
      <c r="Z7" s="1735"/>
      <c r="AA7" s="1735"/>
      <c r="AB7" s="1735"/>
      <c r="AC7" s="1735"/>
      <c r="AD7" s="1735"/>
      <c r="AE7" s="1735"/>
      <c r="AF7" s="1735"/>
      <c r="AG7" s="1735"/>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82"/>
      <c r="BG7" s="1982"/>
      <c r="BH7" s="1735"/>
    </row>
    <row r="8" spans="2:65" s="1734" customFormat="1" ht="21" customHeight="1">
      <c r="B8" s="1737"/>
      <c r="C8" s="1749"/>
      <c r="D8" s="1749"/>
      <c r="E8" s="1749"/>
      <c r="F8" s="1749"/>
      <c r="G8" s="1749"/>
      <c r="H8" s="1796"/>
      <c r="I8" s="1796"/>
      <c r="J8" s="1796"/>
      <c r="K8" s="1796"/>
      <c r="L8" s="1796"/>
      <c r="M8" s="1796"/>
      <c r="N8" s="1796"/>
      <c r="O8" s="1796"/>
      <c r="P8" s="1735"/>
      <c r="Q8" s="1735"/>
      <c r="R8" s="1735"/>
      <c r="S8" s="1735"/>
      <c r="T8" s="1735"/>
      <c r="U8" s="1735"/>
      <c r="V8" s="1735"/>
      <c r="W8" s="1735"/>
      <c r="X8" s="1735"/>
      <c r="Y8" s="1735"/>
      <c r="Z8" s="1735"/>
      <c r="AA8" s="1735"/>
      <c r="AB8" s="1735"/>
      <c r="AC8" s="1735"/>
      <c r="AD8" s="1735"/>
      <c r="AE8" s="1735"/>
      <c r="AF8" s="1735"/>
      <c r="AG8" s="1735"/>
      <c r="AH8" s="1925"/>
      <c r="AI8" s="1925"/>
      <c r="AJ8" s="1925"/>
      <c r="AK8" s="1747"/>
      <c r="AL8" s="1926"/>
      <c r="AM8" s="1928"/>
      <c r="AN8" s="1928"/>
      <c r="AO8" s="1736"/>
      <c r="AP8" s="1932"/>
      <c r="AQ8" s="1932"/>
      <c r="AR8" s="1932"/>
      <c r="AS8" s="1935"/>
      <c r="AT8" s="1935"/>
      <c r="AU8" s="1924"/>
      <c r="AV8" s="1932"/>
      <c r="AW8" s="1932"/>
      <c r="AX8" s="1749"/>
      <c r="AY8" s="1924"/>
      <c r="AZ8" s="1924" t="s">
        <v>623</v>
      </c>
      <c r="BA8" s="1924"/>
      <c r="BB8" s="1924"/>
      <c r="BC8" s="1965">
        <f>DAY(EOMONTH(DATE(AD2,AH2,1),0))</f>
        <v>30</v>
      </c>
      <c r="BD8" s="1969"/>
      <c r="BE8" s="1924" t="s">
        <v>798</v>
      </c>
      <c r="BF8" s="1924"/>
      <c r="BG8" s="1924"/>
      <c r="BH8" s="1735"/>
      <c r="BK8" s="1828"/>
      <c r="BL8" s="1828"/>
      <c r="BM8" s="1828"/>
    </row>
    <row r="9" spans="2:65" s="1734" customFormat="1" ht="5.0999999999999996" customHeight="1">
      <c r="B9" s="1737"/>
      <c r="C9" s="2056"/>
      <c r="D9" s="2056"/>
      <c r="E9" s="2056"/>
      <c r="F9" s="2056"/>
      <c r="G9" s="2056"/>
      <c r="H9" s="1932"/>
      <c r="I9" s="1932"/>
      <c r="J9" s="1932"/>
      <c r="K9" s="1932"/>
      <c r="L9" s="1932"/>
      <c r="M9" s="1932"/>
      <c r="N9" s="1932"/>
      <c r="O9" s="1932"/>
      <c r="P9" s="1735"/>
      <c r="Q9" s="1735"/>
      <c r="R9" s="1735"/>
      <c r="S9" s="1735"/>
      <c r="T9" s="1735"/>
      <c r="U9" s="1735"/>
      <c r="V9" s="1735"/>
      <c r="W9" s="1735"/>
      <c r="X9" s="1735"/>
      <c r="Y9" s="1735"/>
      <c r="Z9" s="1735"/>
      <c r="AA9" s="1735"/>
      <c r="AB9" s="1735"/>
      <c r="AC9" s="1735"/>
      <c r="AD9" s="1735"/>
      <c r="AE9" s="1735"/>
      <c r="AF9" s="1735"/>
      <c r="AG9" s="1735"/>
      <c r="AH9" s="1748"/>
      <c r="AI9" s="1747"/>
      <c r="AJ9" s="2071"/>
      <c r="AK9" s="1925"/>
      <c r="AL9" s="1747"/>
      <c r="AM9" s="1747"/>
      <c r="AN9" s="1747"/>
      <c r="AO9" s="1747"/>
      <c r="AP9" s="2071"/>
      <c r="AQ9" s="1924"/>
      <c r="AR9" s="2218"/>
      <c r="AS9" s="2218"/>
      <c r="AT9" s="2218"/>
      <c r="AU9" s="1924"/>
      <c r="AV9" s="1924"/>
      <c r="AW9" s="1924"/>
      <c r="AX9" s="1924"/>
      <c r="AY9" s="1924"/>
      <c r="AZ9" s="1924"/>
      <c r="BA9" s="1924"/>
      <c r="BB9" s="1924"/>
      <c r="BC9" s="1924"/>
      <c r="BD9" s="1924"/>
      <c r="BE9" s="1924"/>
      <c r="BF9" s="1924"/>
      <c r="BG9" s="1924"/>
      <c r="BH9" s="1735"/>
      <c r="BK9" s="1828"/>
      <c r="BL9" s="1828"/>
      <c r="BM9" s="1828"/>
    </row>
    <row r="10" spans="2:65" s="1734" customFormat="1" ht="21" customHeight="1">
      <c r="B10" s="1737"/>
      <c r="C10" s="2056"/>
      <c r="D10" s="2056"/>
      <c r="E10" s="2056"/>
      <c r="F10" s="2056"/>
      <c r="G10" s="2056"/>
      <c r="H10" s="1932"/>
      <c r="I10" s="1932"/>
      <c r="J10" s="1932"/>
      <c r="K10" s="1932"/>
      <c r="L10" s="1932"/>
      <c r="M10" s="1932"/>
      <c r="N10" s="1932"/>
      <c r="O10" s="1932"/>
      <c r="P10" s="1735"/>
      <c r="Q10" s="1735"/>
      <c r="R10" s="1735"/>
      <c r="S10" s="1735"/>
      <c r="T10" s="1735"/>
      <c r="U10" s="1735"/>
      <c r="V10" s="1735"/>
      <c r="W10" s="1735"/>
      <c r="X10" s="1735"/>
      <c r="Y10" s="1735"/>
      <c r="Z10" s="1735"/>
      <c r="AA10" s="1735"/>
      <c r="AB10" s="1735"/>
      <c r="AC10" s="1735"/>
      <c r="AD10" s="1735"/>
      <c r="AE10" s="1735"/>
      <c r="AF10" s="1735"/>
      <c r="AG10" s="1735"/>
      <c r="AH10" s="1748"/>
      <c r="AI10" s="1747"/>
      <c r="AJ10" s="2071"/>
      <c r="AK10" s="1925"/>
      <c r="AL10" s="1747"/>
      <c r="AM10" s="1747"/>
      <c r="AN10" s="1924" t="s">
        <v>1024</v>
      </c>
      <c r="AO10" s="1924"/>
      <c r="AP10" s="2071"/>
      <c r="AQ10" s="1924"/>
      <c r="AR10" s="1747"/>
      <c r="AS10" s="1747"/>
      <c r="AT10" s="2071"/>
      <c r="AU10" s="1924"/>
      <c r="AV10" s="2218"/>
      <c r="AW10" s="2218"/>
      <c r="AX10" s="2218"/>
      <c r="AY10" s="1924"/>
      <c r="AZ10" s="1924"/>
      <c r="BA10" s="1982" t="s">
        <v>325</v>
      </c>
      <c r="BB10" s="1924"/>
      <c r="BC10" s="1936"/>
      <c r="BD10" s="1938"/>
      <c r="BE10" s="1793" t="s">
        <v>1028</v>
      </c>
      <c r="BF10" s="1924"/>
      <c r="BG10" s="1924"/>
      <c r="BH10" s="1735"/>
      <c r="BK10" s="1828"/>
      <c r="BL10" s="1828"/>
      <c r="BM10" s="1828"/>
    </row>
    <row r="11" spans="2:65" s="1734" customFormat="1" ht="5.0999999999999996" customHeight="1">
      <c r="B11" s="1737"/>
      <c r="C11" s="2056"/>
      <c r="D11" s="2056"/>
      <c r="E11" s="2056"/>
      <c r="F11" s="2056"/>
      <c r="G11" s="2056"/>
      <c r="H11" s="1932"/>
      <c r="I11" s="1932"/>
      <c r="J11" s="1932"/>
      <c r="K11" s="1932"/>
      <c r="L11" s="1932"/>
      <c r="M11" s="1932"/>
      <c r="N11" s="1932"/>
      <c r="O11" s="1932"/>
      <c r="P11" s="1735"/>
      <c r="Q11" s="1735"/>
      <c r="R11" s="1735"/>
      <c r="S11" s="1735"/>
      <c r="T11" s="1735"/>
      <c r="U11" s="1735"/>
      <c r="V11" s="1735"/>
      <c r="W11" s="1735"/>
      <c r="X11" s="1735"/>
      <c r="Y11" s="1735"/>
      <c r="Z11" s="1735"/>
      <c r="AA11" s="1735"/>
      <c r="AB11" s="1735"/>
      <c r="AC11" s="1735"/>
      <c r="AD11" s="1735"/>
      <c r="AE11" s="1735"/>
      <c r="AF11" s="1735"/>
      <c r="AG11" s="1735"/>
      <c r="AH11" s="1748"/>
      <c r="AI11" s="1747"/>
      <c r="AJ11" s="2071"/>
      <c r="AK11" s="1925"/>
      <c r="AL11" s="1747"/>
      <c r="AM11" s="1747"/>
      <c r="AN11" s="1747"/>
      <c r="AO11" s="1747"/>
      <c r="AP11" s="2071"/>
      <c r="AQ11" s="1924"/>
      <c r="AR11" s="2218"/>
      <c r="AS11" s="2218"/>
      <c r="AT11" s="2218"/>
      <c r="AU11" s="1924"/>
      <c r="AV11" s="1924"/>
      <c r="AW11" s="1924"/>
      <c r="AX11" s="1924"/>
      <c r="AY11" s="1924"/>
      <c r="AZ11" s="1924"/>
      <c r="BA11" s="1924"/>
      <c r="BB11" s="1924"/>
      <c r="BC11" s="1924"/>
      <c r="BD11" s="1924"/>
      <c r="BE11" s="1924"/>
      <c r="BF11" s="1924"/>
      <c r="BG11" s="1924"/>
      <c r="BH11" s="1735"/>
      <c r="BK11" s="1828"/>
      <c r="BL11" s="1828"/>
      <c r="BM11" s="1828"/>
    </row>
    <row r="12" spans="2:65" s="1734" customFormat="1" ht="21" customHeight="1">
      <c r="R12" s="1796"/>
      <c r="S12" s="1796"/>
      <c r="T12" s="1926"/>
      <c r="U12" s="2593"/>
      <c r="V12" s="2593"/>
      <c r="W12" s="1736"/>
      <c r="X12" s="2215"/>
      <c r="Y12" s="1735"/>
      <c r="Z12" s="1735"/>
      <c r="AA12" s="1748"/>
      <c r="AB12" s="1928"/>
      <c r="AC12" s="1736"/>
      <c r="AD12" s="1748"/>
      <c r="AE12" s="1748"/>
      <c r="AF12" s="1748"/>
      <c r="AG12" s="2210"/>
      <c r="AH12" s="1925"/>
      <c r="AI12" s="1925"/>
      <c r="AJ12" s="1925"/>
      <c r="AK12" s="1747"/>
      <c r="AL12" s="1926"/>
      <c r="AM12" s="1928"/>
      <c r="AN12" s="1924"/>
      <c r="AO12" s="2071"/>
      <c r="AP12" s="2071"/>
      <c r="AQ12" s="2071"/>
      <c r="AR12" s="2071"/>
      <c r="AS12" s="1736" t="s">
        <v>499</v>
      </c>
      <c r="AT12" s="2071"/>
      <c r="AU12" s="2071"/>
      <c r="AV12" s="2071"/>
      <c r="AW12" s="2071"/>
      <c r="AX12" s="2071"/>
      <c r="AY12" s="2071"/>
      <c r="AZ12" s="2071"/>
      <c r="BA12" s="2071"/>
      <c r="BB12" s="2071"/>
      <c r="BC12" s="1748"/>
      <c r="BD12" s="1925"/>
      <c r="BE12" s="1747"/>
      <c r="BF12" s="1747"/>
      <c r="BG12" s="1748"/>
      <c r="BH12" s="1747"/>
      <c r="BK12" s="1828"/>
      <c r="BL12" s="1828"/>
      <c r="BM12" s="1828"/>
    </row>
    <row r="13" spans="2:65" s="1734" customFormat="1" ht="21" customHeight="1">
      <c r="R13" s="2071"/>
      <c r="S13" s="1747"/>
      <c r="T13" s="1747"/>
      <c r="U13" s="1747"/>
      <c r="V13" s="1747"/>
      <c r="W13" s="1735"/>
      <c r="X13" s="1735"/>
      <c r="Y13" s="1735"/>
      <c r="Z13" s="1735"/>
      <c r="AA13" s="2071"/>
      <c r="AB13" s="1747"/>
      <c r="AC13" s="1747"/>
      <c r="AD13" s="2071"/>
      <c r="AE13" s="2071"/>
      <c r="AF13" s="2071"/>
      <c r="AG13" s="2210"/>
      <c r="AH13" s="1748"/>
      <c r="AI13" s="1925"/>
      <c r="AJ13" s="1747"/>
      <c r="AK13" s="1925"/>
      <c r="AL13" s="1747"/>
      <c r="AM13" s="1747"/>
      <c r="AN13" s="1747"/>
      <c r="AO13" s="1748"/>
      <c r="AP13" s="1736"/>
      <c r="AQ13" s="1748"/>
      <c r="AR13" s="1748"/>
      <c r="AS13" s="1736" t="s">
        <v>1026</v>
      </c>
      <c r="AT13" s="1747"/>
      <c r="AU13" s="1747"/>
      <c r="AV13" s="1747"/>
      <c r="AW13" s="1747"/>
      <c r="AX13" s="1747"/>
      <c r="AY13" s="1747"/>
      <c r="AZ13" s="1747"/>
      <c r="BA13" s="1747"/>
      <c r="BB13" s="2223">
        <v>0.29166666666666669</v>
      </c>
      <c r="BC13" s="2227"/>
      <c r="BD13" s="2232"/>
      <c r="BE13" s="1749" t="s">
        <v>363</v>
      </c>
      <c r="BF13" s="2223">
        <v>0.83333333333333337</v>
      </c>
      <c r="BG13" s="2227"/>
      <c r="BH13" s="2232"/>
      <c r="BK13" s="1828"/>
      <c r="BL13" s="1828"/>
      <c r="BM13" s="1828"/>
    </row>
    <row r="14" spans="2:65" s="1734" customFormat="1" ht="21" customHeight="1">
      <c r="R14" s="2207"/>
      <c r="S14" s="2207"/>
      <c r="T14" s="2207"/>
      <c r="U14" s="2207"/>
      <c r="V14" s="2207"/>
      <c r="W14" s="2207"/>
      <c r="X14" s="1735"/>
      <c r="Y14" s="1735"/>
      <c r="Z14" s="1735"/>
      <c r="AA14" s="1749"/>
      <c r="AB14" s="2207"/>
      <c r="AC14" s="2207"/>
      <c r="AD14" s="1749"/>
      <c r="AE14" s="1748"/>
      <c r="AF14" s="1748"/>
      <c r="AG14" s="2209"/>
      <c r="AH14" s="1736"/>
      <c r="AI14" s="1925"/>
      <c r="AJ14" s="1747"/>
      <c r="AK14" s="1925"/>
      <c r="AL14" s="1747"/>
      <c r="AM14" s="1747"/>
      <c r="AN14" s="1747"/>
      <c r="AO14" s="1749"/>
      <c r="AP14" s="1796"/>
      <c r="AQ14" s="1796"/>
      <c r="AR14" s="1796"/>
      <c r="AS14" s="1736" t="s">
        <v>1027</v>
      </c>
      <c r="AT14" s="1747"/>
      <c r="AU14" s="1747"/>
      <c r="AV14" s="1747"/>
      <c r="AW14" s="1747"/>
      <c r="AX14" s="1747"/>
      <c r="AY14" s="1747"/>
      <c r="AZ14" s="1747"/>
      <c r="BA14" s="1747"/>
      <c r="BB14" s="2223">
        <v>0.83333333333333337</v>
      </c>
      <c r="BC14" s="2227"/>
      <c r="BD14" s="2232"/>
      <c r="BE14" s="1749" t="s">
        <v>363</v>
      </c>
      <c r="BF14" s="2223">
        <v>0.29166666666666669</v>
      </c>
      <c r="BG14" s="2227"/>
      <c r="BH14" s="2232"/>
      <c r="BK14" s="1828"/>
      <c r="BL14" s="1828"/>
      <c r="BM14" s="1828"/>
    </row>
    <row r="15" spans="2:65" ht="12" customHeight="1">
      <c r="B15" s="1738"/>
      <c r="C15" s="1750"/>
      <c r="D15" s="1750"/>
      <c r="E15" s="1750"/>
      <c r="F15" s="1750"/>
      <c r="G15" s="1750"/>
      <c r="H15" s="1750"/>
      <c r="I15" s="1738"/>
      <c r="J15" s="1738"/>
      <c r="K15" s="1738"/>
      <c r="L15" s="1738"/>
      <c r="M15" s="1738"/>
      <c r="N15" s="1738"/>
      <c r="O15" s="1738"/>
      <c r="P15" s="1738"/>
      <c r="Q15" s="1738"/>
      <c r="R15" s="1738"/>
      <c r="S15" s="1738"/>
      <c r="T15" s="1738"/>
      <c r="U15" s="1738"/>
      <c r="V15" s="1738"/>
      <c r="W15" s="1738"/>
      <c r="X15" s="1738"/>
      <c r="Y15" s="1738"/>
      <c r="Z15" s="1738"/>
      <c r="AA15" s="1750"/>
      <c r="AB15" s="1738"/>
      <c r="AC15" s="1738"/>
      <c r="AD15" s="1738"/>
      <c r="AE15" s="1738"/>
      <c r="AF15" s="1738"/>
      <c r="AG15" s="1738"/>
      <c r="AH15" s="1738"/>
      <c r="AI15" s="1738"/>
      <c r="AJ15" s="1738"/>
      <c r="AK15" s="1738"/>
      <c r="AL15" s="1738"/>
      <c r="AM15" s="1738"/>
      <c r="AR15" s="1760"/>
      <c r="BI15" s="1991"/>
      <c r="BJ15" s="1991"/>
      <c r="BK15" s="1991"/>
    </row>
    <row r="16" spans="2:65" ht="21.6" customHeight="1">
      <c r="B16" s="1739" t="s">
        <v>504</v>
      </c>
      <c r="C16" s="1751" t="s">
        <v>519</v>
      </c>
      <c r="D16" s="1819"/>
      <c r="E16" s="1762"/>
      <c r="F16" s="1762"/>
      <c r="G16" s="2538"/>
      <c r="H16" s="2099" t="s">
        <v>707</v>
      </c>
      <c r="I16" s="1770" t="s">
        <v>1022</v>
      </c>
      <c r="J16" s="1819"/>
      <c r="K16" s="1819"/>
      <c r="L16" s="1762"/>
      <c r="M16" s="1770" t="s">
        <v>959</v>
      </c>
      <c r="N16" s="1819"/>
      <c r="O16" s="1762"/>
      <c r="P16" s="1770" t="s">
        <v>642</v>
      </c>
      <c r="Q16" s="1819"/>
      <c r="R16" s="1819"/>
      <c r="S16" s="1819"/>
      <c r="T16" s="1983"/>
      <c r="U16" s="2594"/>
      <c r="V16" s="2601"/>
      <c r="W16" s="2601"/>
      <c r="X16" s="2601"/>
      <c r="Y16" s="2601"/>
      <c r="Z16" s="2601"/>
      <c r="AA16" s="2601"/>
      <c r="AB16" s="2601"/>
      <c r="AC16" s="2601"/>
      <c r="AD16" s="2601"/>
      <c r="AE16" s="2601"/>
      <c r="AF16" s="2601"/>
      <c r="AG16" s="2601"/>
      <c r="AH16" s="2601"/>
      <c r="AI16" s="2616" t="s">
        <v>967</v>
      </c>
      <c r="AJ16" s="2601"/>
      <c r="AK16" s="2601"/>
      <c r="AL16" s="2601"/>
      <c r="AM16" s="2601"/>
      <c r="AN16" s="2601" t="s">
        <v>1025</v>
      </c>
      <c r="AO16" s="2601"/>
      <c r="AP16" s="2617"/>
      <c r="AQ16" s="2618"/>
      <c r="AR16" s="2601" t="s">
        <v>156</v>
      </c>
      <c r="AS16" s="2601"/>
      <c r="AT16" s="2601"/>
      <c r="AU16" s="2601"/>
      <c r="AV16" s="2601"/>
      <c r="AW16" s="2601"/>
      <c r="AX16" s="2601"/>
      <c r="AY16" s="2619"/>
      <c r="AZ16" s="1939" t="str">
        <f>IF(BC3="計画","(11)1～4週目の勤務時間数合計","(11)1か月の勤務時間数　合計")</f>
        <v>(11)1か月の勤務時間数　合計</v>
      </c>
      <c r="BA16" s="1947"/>
      <c r="BB16" s="1956" t="s">
        <v>955</v>
      </c>
      <c r="BC16" s="1947"/>
      <c r="BD16" s="1751" t="s">
        <v>939</v>
      </c>
      <c r="BE16" s="1819"/>
      <c r="BF16" s="1819"/>
      <c r="BG16" s="1819"/>
      <c r="BH16" s="1983"/>
    </row>
    <row r="17" spans="2:60" ht="20.25" customHeight="1">
      <c r="B17" s="1740"/>
      <c r="C17" s="1752"/>
      <c r="D17" s="1820"/>
      <c r="E17" s="1763"/>
      <c r="F17" s="1763"/>
      <c r="G17" s="2539"/>
      <c r="H17" s="2100"/>
      <c r="I17" s="1771"/>
      <c r="J17" s="1820"/>
      <c r="K17" s="1820"/>
      <c r="L17" s="1763"/>
      <c r="M17" s="1771"/>
      <c r="N17" s="1820"/>
      <c r="O17" s="1763"/>
      <c r="P17" s="1771"/>
      <c r="Q17" s="1820"/>
      <c r="R17" s="1820"/>
      <c r="S17" s="1820"/>
      <c r="T17" s="1984"/>
      <c r="U17" s="1881" t="s">
        <v>775</v>
      </c>
      <c r="V17" s="1881"/>
      <c r="W17" s="1881"/>
      <c r="X17" s="1881"/>
      <c r="Y17" s="1881"/>
      <c r="Z17" s="1881"/>
      <c r="AA17" s="1908"/>
      <c r="AB17" s="1915" t="s">
        <v>784</v>
      </c>
      <c r="AC17" s="1881"/>
      <c r="AD17" s="1881"/>
      <c r="AE17" s="1881"/>
      <c r="AF17" s="1881"/>
      <c r="AG17" s="1881"/>
      <c r="AH17" s="1908"/>
      <c r="AI17" s="1915" t="s">
        <v>789</v>
      </c>
      <c r="AJ17" s="1881"/>
      <c r="AK17" s="1881"/>
      <c r="AL17" s="1881"/>
      <c r="AM17" s="1881"/>
      <c r="AN17" s="1881"/>
      <c r="AO17" s="1908"/>
      <c r="AP17" s="1915" t="s">
        <v>551</v>
      </c>
      <c r="AQ17" s="1881"/>
      <c r="AR17" s="1881"/>
      <c r="AS17" s="1881"/>
      <c r="AT17" s="1881"/>
      <c r="AU17" s="1881"/>
      <c r="AV17" s="1908"/>
      <c r="AW17" s="1915" t="s">
        <v>71</v>
      </c>
      <c r="AX17" s="1881"/>
      <c r="AY17" s="1881"/>
      <c r="AZ17" s="1940"/>
      <c r="BA17" s="1948"/>
      <c r="BB17" s="1957"/>
      <c r="BC17" s="1948"/>
      <c r="BD17" s="1752"/>
      <c r="BE17" s="1820"/>
      <c r="BF17" s="1820"/>
      <c r="BG17" s="1820"/>
      <c r="BH17" s="1984"/>
    </row>
    <row r="18" spans="2:60" ht="20.25" customHeight="1">
      <c r="B18" s="1740"/>
      <c r="C18" s="1752"/>
      <c r="D18" s="1820"/>
      <c r="E18" s="1763"/>
      <c r="F18" s="1763"/>
      <c r="G18" s="2539"/>
      <c r="H18" s="2100"/>
      <c r="I18" s="1771"/>
      <c r="J18" s="1820"/>
      <c r="K18" s="1820"/>
      <c r="L18" s="1763"/>
      <c r="M18" s="1771"/>
      <c r="N18" s="1820"/>
      <c r="O18" s="1763"/>
      <c r="P18" s="1771"/>
      <c r="Q18" s="1820"/>
      <c r="R18" s="1820"/>
      <c r="S18" s="1820"/>
      <c r="T18" s="1984"/>
      <c r="U18" s="1882">
        <v>1</v>
      </c>
      <c r="V18" s="1813">
        <v>2</v>
      </c>
      <c r="W18" s="1813">
        <v>3</v>
      </c>
      <c r="X18" s="1813">
        <v>4</v>
      </c>
      <c r="Y18" s="1813">
        <v>5</v>
      </c>
      <c r="Z18" s="1813">
        <v>6</v>
      </c>
      <c r="AA18" s="1909">
        <v>7</v>
      </c>
      <c r="AB18" s="1916">
        <v>8</v>
      </c>
      <c r="AC18" s="1813">
        <v>9</v>
      </c>
      <c r="AD18" s="1813">
        <v>10</v>
      </c>
      <c r="AE18" s="1813">
        <v>11</v>
      </c>
      <c r="AF18" s="1813">
        <v>12</v>
      </c>
      <c r="AG18" s="1813">
        <v>13</v>
      </c>
      <c r="AH18" s="1909">
        <v>14</v>
      </c>
      <c r="AI18" s="1882">
        <v>15</v>
      </c>
      <c r="AJ18" s="1813">
        <v>16</v>
      </c>
      <c r="AK18" s="1813">
        <v>17</v>
      </c>
      <c r="AL18" s="1813">
        <v>18</v>
      </c>
      <c r="AM18" s="1813">
        <v>19</v>
      </c>
      <c r="AN18" s="1813">
        <v>20</v>
      </c>
      <c r="AO18" s="1909">
        <v>21</v>
      </c>
      <c r="AP18" s="1916">
        <v>22</v>
      </c>
      <c r="AQ18" s="1813">
        <v>23</v>
      </c>
      <c r="AR18" s="1813">
        <v>24</v>
      </c>
      <c r="AS18" s="1813">
        <v>25</v>
      </c>
      <c r="AT18" s="1813">
        <v>26</v>
      </c>
      <c r="AU18" s="1813">
        <v>27</v>
      </c>
      <c r="AV18" s="1909">
        <v>28</v>
      </c>
      <c r="AW18" s="1916" t="str">
        <f>IF($BC$3="暦月",IF(DAY(DATE($AD$2,$AH$2,29))=29,29,""),"")</f>
        <v/>
      </c>
      <c r="AX18" s="1813" t="str">
        <f>IF($BC$3="暦月",IF(DAY(DATE($AD$2,$AH$2,30))=30,30,""),"")</f>
        <v/>
      </c>
      <c r="AY18" s="1909" t="str">
        <f>IF($BC$3="暦月",IF(DAY(DATE($AD$2,$AH$2,31))=31,31,""),"")</f>
        <v/>
      </c>
      <c r="AZ18" s="1940"/>
      <c r="BA18" s="1948"/>
      <c r="BB18" s="1957"/>
      <c r="BC18" s="1948"/>
      <c r="BD18" s="1752"/>
      <c r="BE18" s="1820"/>
      <c r="BF18" s="1820"/>
      <c r="BG18" s="1820"/>
      <c r="BH18" s="1984"/>
    </row>
    <row r="19" spans="2:60" ht="20.25" hidden="1" customHeight="1">
      <c r="B19" s="1740"/>
      <c r="C19" s="1752"/>
      <c r="D19" s="1820"/>
      <c r="E19" s="1763"/>
      <c r="F19" s="1763"/>
      <c r="G19" s="2539"/>
      <c r="H19" s="2100"/>
      <c r="I19" s="1771"/>
      <c r="J19" s="1820"/>
      <c r="K19" s="1820"/>
      <c r="L19" s="1763"/>
      <c r="M19" s="1771"/>
      <c r="N19" s="1820"/>
      <c r="O19" s="1763"/>
      <c r="P19" s="1771"/>
      <c r="Q19" s="1820"/>
      <c r="R19" s="1820"/>
      <c r="S19" s="1820"/>
      <c r="T19" s="1984"/>
      <c r="U19" s="1882">
        <f>WEEKDAY(DATE($AD$2,$AH$2,1))</f>
        <v>2</v>
      </c>
      <c r="V19" s="1813">
        <f>WEEKDAY(DATE($AD$2,$AH$2,2))</f>
        <v>3</v>
      </c>
      <c r="W19" s="1813">
        <f>WEEKDAY(DATE($AD$2,$AH$2,3))</f>
        <v>4</v>
      </c>
      <c r="X19" s="1813">
        <f>WEEKDAY(DATE($AD$2,$AH$2,4))</f>
        <v>5</v>
      </c>
      <c r="Y19" s="1813">
        <f>WEEKDAY(DATE($AD$2,$AH$2,5))</f>
        <v>6</v>
      </c>
      <c r="Z19" s="1813">
        <f>WEEKDAY(DATE($AD$2,$AH$2,6))</f>
        <v>7</v>
      </c>
      <c r="AA19" s="1909">
        <f>WEEKDAY(DATE($AD$2,$AH$2,7))</f>
        <v>1</v>
      </c>
      <c r="AB19" s="1916">
        <f>WEEKDAY(DATE($AD$2,$AH$2,8))</f>
        <v>2</v>
      </c>
      <c r="AC19" s="1813">
        <f>WEEKDAY(DATE($AD$2,$AH$2,9))</f>
        <v>3</v>
      </c>
      <c r="AD19" s="1813">
        <f>WEEKDAY(DATE($AD$2,$AH$2,10))</f>
        <v>4</v>
      </c>
      <c r="AE19" s="1813">
        <f>WEEKDAY(DATE($AD$2,$AH$2,11))</f>
        <v>5</v>
      </c>
      <c r="AF19" s="1813">
        <f>WEEKDAY(DATE($AD$2,$AH$2,12))</f>
        <v>6</v>
      </c>
      <c r="AG19" s="1813">
        <f>WEEKDAY(DATE($AD$2,$AH$2,13))</f>
        <v>7</v>
      </c>
      <c r="AH19" s="1909">
        <f>WEEKDAY(DATE($AD$2,$AH$2,14))</f>
        <v>1</v>
      </c>
      <c r="AI19" s="1916">
        <f>WEEKDAY(DATE($AD$2,$AH$2,15))</f>
        <v>2</v>
      </c>
      <c r="AJ19" s="1813">
        <f>WEEKDAY(DATE($AD$2,$AH$2,16))</f>
        <v>3</v>
      </c>
      <c r="AK19" s="1813">
        <f>WEEKDAY(DATE($AD$2,$AH$2,17))</f>
        <v>4</v>
      </c>
      <c r="AL19" s="1813">
        <f>WEEKDAY(DATE($AD$2,$AH$2,18))</f>
        <v>5</v>
      </c>
      <c r="AM19" s="1813">
        <f>WEEKDAY(DATE($AD$2,$AH$2,19))</f>
        <v>6</v>
      </c>
      <c r="AN19" s="1813">
        <f>WEEKDAY(DATE($AD$2,$AH$2,20))</f>
        <v>7</v>
      </c>
      <c r="AO19" s="1909">
        <f>WEEKDAY(DATE($AD$2,$AH$2,21))</f>
        <v>1</v>
      </c>
      <c r="AP19" s="1916">
        <f>WEEKDAY(DATE($AD$2,$AH$2,22))</f>
        <v>2</v>
      </c>
      <c r="AQ19" s="1813">
        <f>WEEKDAY(DATE($AD$2,$AH$2,23))</f>
        <v>3</v>
      </c>
      <c r="AR19" s="1813">
        <f>WEEKDAY(DATE($AD$2,$AH$2,24))</f>
        <v>4</v>
      </c>
      <c r="AS19" s="1813">
        <f>WEEKDAY(DATE($AD$2,$AH$2,25))</f>
        <v>5</v>
      </c>
      <c r="AT19" s="1813">
        <f>WEEKDAY(DATE($AD$2,$AH$2,26))</f>
        <v>6</v>
      </c>
      <c r="AU19" s="1813">
        <f>WEEKDAY(DATE($AD$2,$AH$2,27))</f>
        <v>7</v>
      </c>
      <c r="AV19" s="1909">
        <f>WEEKDAY(DATE($AD$2,$AH$2,28))</f>
        <v>1</v>
      </c>
      <c r="AW19" s="1916">
        <f>IF(AW18=29,WEEKDAY(DATE($AD$2,$AH$2,29)),0)</f>
        <v>0</v>
      </c>
      <c r="AX19" s="1813">
        <f>IF(AX18=30,WEEKDAY(DATE($AD$2,$AH$2,30)),0)</f>
        <v>0</v>
      </c>
      <c r="AY19" s="1909">
        <f>IF(AY18=31,WEEKDAY(DATE($AD$2,$AH$2,31)),0)</f>
        <v>0</v>
      </c>
      <c r="AZ19" s="1940"/>
      <c r="BA19" s="1948"/>
      <c r="BB19" s="1957"/>
      <c r="BC19" s="1948"/>
      <c r="BD19" s="1752"/>
      <c r="BE19" s="1820"/>
      <c r="BF19" s="1820"/>
      <c r="BG19" s="1820"/>
      <c r="BH19" s="1984"/>
    </row>
    <row r="20" spans="2:60" ht="20.25" customHeight="1">
      <c r="B20" s="1741"/>
      <c r="C20" s="1753"/>
      <c r="D20" s="1821"/>
      <c r="E20" s="1764"/>
      <c r="F20" s="1764"/>
      <c r="G20" s="2540"/>
      <c r="H20" s="2101"/>
      <c r="I20" s="1772"/>
      <c r="J20" s="1821"/>
      <c r="K20" s="1821"/>
      <c r="L20" s="1764"/>
      <c r="M20" s="1772"/>
      <c r="N20" s="1821"/>
      <c r="O20" s="1764"/>
      <c r="P20" s="1772"/>
      <c r="Q20" s="1821"/>
      <c r="R20" s="1821"/>
      <c r="S20" s="1821"/>
      <c r="T20" s="1985"/>
      <c r="U20" s="1883" t="str">
        <f t="shared" ref="U20:AV20" si="0">IF(U19=1,"日",IF(U19=2,"月",IF(U19=3,"火",IF(U19=4,"水",IF(U19=5,"木",IF(U19=6,"金","土"))))))</f>
        <v>月</v>
      </c>
      <c r="V20" s="1895" t="str">
        <f t="shared" si="0"/>
        <v>火</v>
      </c>
      <c r="W20" s="1895" t="str">
        <f t="shared" si="0"/>
        <v>水</v>
      </c>
      <c r="X20" s="1895" t="str">
        <f t="shared" si="0"/>
        <v>木</v>
      </c>
      <c r="Y20" s="1895" t="str">
        <f t="shared" si="0"/>
        <v>金</v>
      </c>
      <c r="Z20" s="1895" t="str">
        <f t="shared" si="0"/>
        <v>土</v>
      </c>
      <c r="AA20" s="1910" t="str">
        <f t="shared" si="0"/>
        <v>日</v>
      </c>
      <c r="AB20" s="1917" t="str">
        <f t="shared" si="0"/>
        <v>月</v>
      </c>
      <c r="AC20" s="1895" t="str">
        <f t="shared" si="0"/>
        <v>火</v>
      </c>
      <c r="AD20" s="1895" t="str">
        <f t="shared" si="0"/>
        <v>水</v>
      </c>
      <c r="AE20" s="1895" t="str">
        <f t="shared" si="0"/>
        <v>木</v>
      </c>
      <c r="AF20" s="1895" t="str">
        <f t="shared" si="0"/>
        <v>金</v>
      </c>
      <c r="AG20" s="1895" t="str">
        <f t="shared" si="0"/>
        <v>土</v>
      </c>
      <c r="AH20" s="1910" t="str">
        <f t="shared" si="0"/>
        <v>日</v>
      </c>
      <c r="AI20" s="1917" t="str">
        <f t="shared" si="0"/>
        <v>月</v>
      </c>
      <c r="AJ20" s="1895" t="str">
        <f t="shared" si="0"/>
        <v>火</v>
      </c>
      <c r="AK20" s="1895" t="str">
        <f t="shared" si="0"/>
        <v>水</v>
      </c>
      <c r="AL20" s="1895" t="str">
        <f t="shared" si="0"/>
        <v>木</v>
      </c>
      <c r="AM20" s="1895" t="str">
        <f t="shared" si="0"/>
        <v>金</v>
      </c>
      <c r="AN20" s="1895" t="str">
        <f t="shared" si="0"/>
        <v>土</v>
      </c>
      <c r="AO20" s="1910" t="str">
        <f t="shared" si="0"/>
        <v>日</v>
      </c>
      <c r="AP20" s="1917" t="str">
        <f t="shared" si="0"/>
        <v>月</v>
      </c>
      <c r="AQ20" s="1895" t="str">
        <f t="shared" si="0"/>
        <v>火</v>
      </c>
      <c r="AR20" s="1895" t="str">
        <f t="shared" si="0"/>
        <v>水</v>
      </c>
      <c r="AS20" s="1895" t="str">
        <f t="shared" si="0"/>
        <v>木</v>
      </c>
      <c r="AT20" s="1895" t="str">
        <f t="shared" si="0"/>
        <v>金</v>
      </c>
      <c r="AU20" s="1895" t="str">
        <f t="shared" si="0"/>
        <v>土</v>
      </c>
      <c r="AV20" s="1910" t="str">
        <f t="shared" si="0"/>
        <v>日</v>
      </c>
      <c r="AW20" s="1895" t="str">
        <f>IF(AW19=1,"日",IF(AW19=2,"月",IF(AW19=3,"火",IF(AW19=4,"水",IF(AW19=5,"木",IF(AW19=6,"金",IF(AW19=0,"","土")))))))</f>
        <v/>
      </c>
      <c r="AX20" s="1895" t="str">
        <f>IF(AX19=1,"日",IF(AX19=2,"月",IF(AX19=3,"火",IF(AX19=4,"水",IF(AX19=5,"木",IF(AX19=6,"金",IF(AX19=0,"","土")))))))</f>
        <v/>
      </c>
      <c r="AY20" s="1895" t="str">
        <f>IF(AY19=1,"日",IF(AY19=2,"月",IF(AY19=3,"火",IF(AY19=4,"水",IF(AY19=5,"木",IF(AY19=6,"金",IF(AY19=0,"","土")))))))</f>
        <v/>
      </c>
      <c r="AZ20" s="1941"/>
      <c r="BA20" s="1949"/>
      <c r="BB20" s="1958"/>
      <c r="BC20" s="1949"/>
      <c r="BD20" s="1753"/>
      <c r="BE20" s="1821"/>
      <c r="BF20" s="1821"/>
      <c r="BG20" s="1821"/>
      <c r="BH20" s="1985"/>
    </row>
    <row r="21" spans="2:60" ht="20.25" customHeight="1">
      <c r="B21" s="2529"/>
      <c r="C21" s="1754"/>
      <c r="D21" s="1822"/>
      <c r="E21" s="1765"/>
      <c r="F21" s="1765"/>
      <c r="G21" s="1800"/>
      <c r="H21" s="2102"/>
      <c r="I21" s="1786"/>
      <c r="J21" s="2542"/>
      <c r="K21" s="2542"/>
      <c r="L21" s="1800"/>
      <c r="M21" s="2546"/>
      <c r="N21" s="2550"/>
      <c r="O21" s="2554"/>
      <c r="P21" s="2558" t="s">
        <v>770</v>
      </c>
      <c r="Q21" s="2565"/>
      <c r="R21" s="2565"/>
      <c r="S21" s="2573"/>
      <c r="T21" s="2581"/>
      <c r="U21" s="2595"/>
      <c r="V21" s="2595"/>
      <c r="W21" s="2595"/>
      <c r="X21" s="2595"/>
      <c r="Y21" s="2595"/>
      <c r="Z21" s="2595"/>
      <c r="AA21" s="2607"/>
      <c r="AB21" s="2612"/>
      <c r="AC21" s="2595"/>
      <c r="AD21" s="2595"/>
      <c r="AE21" s="2595"/>
      <c r="AF21" s="2595"/>
      <c r="AG21" s="2595"/>
      <c r="AH21" s="2607"/>
      <c r="AI21" s="2612"/>
      <c r="AJ21" s="2595"/>
      <c r="AK21" s="2595"/>
      <c r="AL21" s="2595"/>
      <c r="AM21" s="2595"/>
      <c r="AN21" s="2595"/>
      <c r="AO21" s="2607"/>
      <c r="AP21" s="2612"/>
      <c r="AQ21" s="2595"/>
      <c r="AR21" s="2595"/>
      <c r="AS21" s="2595"/>
      <c r="AT21" s="2595"/>
      <c r="AU21" s="2595"/>
      <c r="AV21" s="2607"/>
      <c r="AW21" s="2612"/>
      <c r="AX21" s="2595"/>
      <c r="AY21" s="2595"/>
      <c r="AZ21" s="2623"/>
      <c r="BA21" s="2630"/>
      <c r="BB21" s="2637"/>
      <c r="BC21" s="2630"/>
      <c r="BD21" s="1970"/>
      <c r="BE21" s="1975"/>
      <c r="BF21" s="1975"/>
      <c r="BG21" s="1975"/>
      <c r="BH21" s="1986"/>
    </row>
    <row r="22" spans="2:60" ht="20.25" customHeight="1">
      <c r="B22" s="2059">
        <v>1</v>
      </c>
      <c r="C22" s="1755"/>
      <c r="D22" s="1823"/>
      <c r="E22" s="1766"/>
      <c r="F22" s="1766">
        <f>C21</f>
        <v>0</v>
      </c>
      <c r="G22" s="1801"/>
      <c r="H22" s="2103"/>
      <c r="I22" s="1787"/>
      <c r="J22" s="2543"/>
      <c r="K22" s="2543"/>
      <c r="L22" s="1801"/>
      <c r="M22" s="2547"/>
      <c r="N22" s="2551"/>
      <c r="O22" s="2555"/>
      <c r="P22" s="2559" t="s">
        <v>1023</v>
      </c>
      <c r="Q22" s="2566"/>
      <c r="R22" s="2566"/>
      <c r="S22" s="2574"/>
      <c r="T22" s="2582"/>
      <c r="U22" s="2181" t="str">
        <f>IF(U21="","",VLOOKUP(U21,'シフト記号表（勤務時間帯） (3)'!$D$6:$X$47,21,FALSE))</f>
        <v/>
      </c>
      <c r="V22" s="2190" t="str">
        <f>IF(V21="","",VLOOKUP(V21,'シフト記号表（勤務時間帯） (3)'!$D$6:$X$47,21,FALSE))</f>
        <v/>
      </c>
      <c r="W22" s="2190" t="str">
        <f>IF(W21="","",VLOOKUP(W21,'シフト記号表（勤務時間帯） (3)'!$D$6:$X$47,21,FALSE))</f>
        <v/>
      </c>
      <c r="X22" s="2190" t="str">
        <f>IF(X21="","",VLOOKUP(X21,'シフト記号表（勤務時間帯） (3)'!$D$6:$X$47,21,FALSE))</f>
        <v/>
      </c>
      <c r="Y22" s="2190" t="str">
        <f>IF(Y21="","",VLOOKUP(Y21,'シフト記号表（勤務時間帯） (3)'!$D$6:$X$47,21,FALSE))</f>
        <v/>
      </c>
      <c r="Z22" s="2190" t="str">
        <f>IF(Z21="","",VLOOKUP(Z21,'シフト記号表（勤務時間帯） (3)'!$D$6:$X$47,21,FALSE))</f>
        <v/>
      </c>
      <c r="AA22" s="2197" t="str">
        <f>IF(AA21="","",VLOOKUP(AA21,'シフト記号表（勤務時間帯） (3)'!$D$6:$X$47,21,FALSE))</f>
        <v/>
      </c>
      <c r="AB22" s="2181" t="str">
        <f>IF(AB21="","",VLOOKUP(AB21,'シフト記号表（勤務時間帯） (3)'!$D$6:$X$47,21,FALSE))</f>
        <v/>
      </c>
      <c r="AC22" s="2190" t="str">
        <f>IF(AC21="","",VLOOKUP(AC21,'シフト記号表（勤務時間帯） (3)'!$D$6:$X$47,21,FALSE))</f>
        <v/>
      </c>
      <c r="AD22" s="2190" t="str">
        <f>IF(AD21="","",VLOOKUP(AD21,'シフト記号表（勤務時間帯） (3)'!$D$6:$X$47,21,FALSE))</f>
        <v/>
      </c>
      <c r="AE22" s="2190" t="str">
        <f>IF(AE21="","",VLOOKUP(AE21,'シフト記号表（勤務時間帯） (3)'!$D$6:$X$47,21,FALSE))</f>
        <v/>
      </c>
      <c r="AF22" s="2190" t="str">
        <f>IF(AF21="","",VLOOKUP(AF21,'シフト記号表（勤務時間帯） (3)'!$D$6:$X$47,21,FALSE))</f>
        <v/>
      </c>
      <c r="AG22" s="2190" t="str">
        <f>IF(AG21="","",VLOOKUP(AG21,'シフト記号表（勤務時間帯） (3)'!$D$6:$X$47,21,FALSE))</f>
        <v/>
      </c>
      <c r="AH22" s="2197" t="str">
        <f>IF(AH21="","",VLOOKUP(AH21,'シフト記号表（勤務時間帯） (3)'!$D$6:$X$47,21,FALSE))</f>
        <v/>
      </c>
      <c r="AI22" s="2181" t="str">
        <f>IF(AI21="","",VLOOKUP(AI21,'シフト記号表（勤務時間帯） (3)'!$D$6:$X$47,21,FALSE))</f>
        <v/>
      </c>
      <c r="AJ22" s="2190" t="str">
        <f>IF(AJ21="","",VLOOKUP(AJ21,'シフト記号表（勤務時間帯） (3)'!$D$6:$X$47,21,FALSE))</f>
        <v/>
      </c>
      <c r="AK22" s="2190" t="str">
        <f>IF(AK21="","",VLOOKUP(AK21,'シフト記号表（勤務時間帯） (3)'!$D$6:$X$47,21,FALSE))</f>
        <v/>
      </c>
      <c r="AL22" s="2190" t="str">
        <f>IF(AL21="","",VLOOKUP(AL21,'シフト記号表（勤務時間帯） (3)'!$D$6:$X$47,21,FALSE))</f>
        <v/>
      </c>
      <c r="AM22" s="2190" t="str">
        <f>IF(AM21="","",VLOOKUP(AM21,'シフト記号表（勤務時間帯） (3)'!$D$6:$X$47,21,FALSE))</f>
        <v/>
      </c>
      <c r="AN22" s="2190" t="str">
        <f>IF(AN21="","",VLOOKUP(AN21,'シフト記号表（勤務時間帯） (3)'!$D$6:$X$47,21,FALSE))</f>
        <v/>
      </c>
      <c r="AO22" s="2197" t="str">
        <f>IF(AO21="","",VLOOKUP(AO21,'シフト記号表（勤務時間帯） (3)'!$D$6:$X$47,21,FALSE))</f>
        <v/>
      </c>
      <c r="AP22" s="2181" t="str">
        <f>IF(AP21="","",VLOOKUP(AP21,'シフト記号表（勤務時間帯） (3)'!$D$6:$X$47,21,FALSE))</f>
        <v/>
      </c>
      <c r="AQ22" s="2190" t="str">
        <f>IF(AQ21="","",VLOOKUP(AQ21,'シフト記号表（勤務時間帯） (3)'!$D$6:$X$47,21,FALSE))</f>
        <v/>
      </c>
      <c r="AR22" s="2190" t="str">
        <f>IF(AR21="","",VLOOKUP(AR21,'シフト記号表（勤務時間帯） (3)'!$D$6:$X$47,21,FALSE))</f>
        <v/>
      </c>
      <c r="AS22" s="2190" t="str">
        <f>IF(AS21="","",VLOOKUP(AS21,'シフト記号表（勤務時間帯） (3)'!$D$6:$X$47,21,FALSE))</f>
        <v/>
      </c>
      <c r="AT22" s="2190" t="str">
        <f>IF(AT21="","",VLOOKUP(AT21,'シフト記号表（勤務時間帯） (3)'!$D$6:$X$47,21,FALSE))</f>
        <v/>
      </c>
      <c r="AU22" s="2190" t="str">
        <f>IF(AU21="","",VLOOKUP(AU21,'シフト記号表（勤務時間帯） (3)'!$D$6:$X$47,21,FALSE))</f>
        <v/>
      </c>
      <c r="AV22" s="2197" t="str">
        <f>IF(AV21="","",VLOOKUP(AV21,'シフト記号表（勤務時間帯） (3)'!$D$6:$X$47,21,FALSE))</f>
        <v/>
      </c>
      <c r="AW22" s="2181" t="str">
        <f>IF(AW21="","",VLOOKUP(AW21,'シフト記号表（勤務時間帯） (3)'!$D$6:$X$47,21,FALSE))</f>
        <v/>
      </c>
      <c r="AX22" s="2190" t="str">
        <f>IF(AX21="","",VLOOKUP(AX21,'シフト記号表（勤務時間帯） (3)'!$D$6:$X$47,21,FALSE))</f>
        <v/>
      </c>
      <c r="AY22" s="2190" t="str">
        <f>IF(AY21="","",VLOOKUP(AY21,'シフト記号表（勤務時間帯） (3)'!$D$6:$X$47,21,FALSE))</f>
        <v/>
      </c>
      <c r="AZ22" s="1943">
        <f>IF($BC$3="４週",SUM(U22:AV22),IF($BC$3="暦月",SUM(U22:AY22),""))</f>
        <v>0</v>
      </c>
      <c r="BA22" s="1951"/>
      <c r="BB22" s="1960">
        <f>IF($BC$3="４週",AZ22/4,IF($BC$3="暦月",(AZ22/($BC$8/7)),""))</f>
        <v>0</v>
      </c>
      <c r="BC22" s="1951"/>
      <c r="BD22" s="1971"/>
      <c r="BE22" s="1976"/>
      <c r="BF22" s="1976"/>
      <c r="BG22" s="1976"/>
      <c r="BH22" s="1987"/>
    </row>
    <row r="23" spans="2:60" ht="20.25" customHeight="1">
      <c r="B23" s="1743"/>
      <c r="C23" s="1757"/>
      <c r="D23" s="1825"/>
      <c r="E23" s="1768"/>
      <c r="F23" s="1768"/>
      <c r="G23" s="1803">
        <f>C21</f>
        <v>0</v>
      </c>
      <c r="H23" s="2104"/>
      <c r="I23" s="1789"/>
      <c r="J23" s="2544"/>
      <c r="K23" s="2544"/>
      <c r="L23" s="1803"/>
      <c r="M23" s="2548"/>
      <c r="N23" s="2552"/>
      <c r="O23" s="2556"/>
      <c r="P23" s="2560" t="s">
        <v>34</v>
      </c>
      <c r="Q23" s="2567"/>
      <c r="R23" s="2567"/>
      <c r="S23" s="2575"/>
      <c r="T23" s="2583"/>
      <c r="U23" s="1885" t="str">
        <f>IF(U21="","",VLOOKUP(U21,'シフト記号表（勤務時間帯） (3)'!$D$6:$Z$47,23,FALSE))</f>
        <v/>
      </c>
      <c r="V23" s="1897" t="str">
        <f>IF(V21="","",VLOOKUP(V21,'シフト記号表（勤務時間帯） (3)'!$D$6:$Z$47,23,FALSE))</f>
        <v/>
      </c>
      <c r="W23" s="1897" t="str">
        <f>IF(W21="","",VLOOKUP(W21,'シフト記号表（勤務時間帯） (3)'!$D$6:$Z$47,23,FALSE))</f>
        <v/>
      </c>
      <c r="X23" s="1897" t="str">
        <f>IF(X21="","",VLOOKUP(X21,'シフト記号表（勤務時間帯） (3)'!$D$6:$Z$47,23,FALSE))</f>
        <v/>
      </c>
      <c r="Y23" s="1897" t="str">
        <f>IF(Y21="","",VLOOKUP(Y21,'シフト記号表（勤務時間帯） (3)'!$D$6:$Z$47,23,FALSE))</f>
        <v/>
      </c>
      <c r="Z23" s="1897" t="str">
        <f>IF(Z21="","",VLOOKUP(Z21,'シフト記号表（勤務時間帯） (3)'!$D$6:$Z$47,23,FALSE))</f>
        <v/>
      </c>
      <c r="AA23" s="1912" t="str">
        <f>IF(AA21="","",VLOOKUP(AA21,'シフト記号表（勤務時間帯） (3)'!$D$6:$Z$47,23,FALSE))</f>
        <v/>
      </c>
      <c r="AB23" s="1885" t="str">
        <f>IF(AB21="","",VLOOKUP(AB21,'シフト記号表（勤務時間帯） (3)'!$D$6:$Z$47,23,FALSE))</f>
        <v/>
      </c>
      <c r="AC23" s="1897" t="str">
        <f>IF(AC21="","",VLOOKUP(AC21,'シフト記号表（勤務時間帯） (3)'!$D$6:$Z$47,23,FALSE))</f>
        <v/>
      </c>
      <c r="AD23" s="1897" t="str">
        <f>IF(AD21="","",VLOOKUP(AD21,'シフト記号表（勤務時間帯） (3)'!$D$6:$Z$47,23,FALSE))</f>
        <v/>
      </c>
      <c r="AE23" s="1897" t="str">
        <f>IF(AE21="","",VLOOKUP(AE21,'シフト記号表（勤務時間帯） (3)'!$D$6:$Z$47,23,FALSE))</f>
        <v/>
      </c>
      <c r="AF23" s="1897" t="str">
        <f>IF(AF21="","",VLOOKUP(AF21,'シフト記号表（勤務時間帯） (3)'!$D$6:$Z$47,23,FALSE))</f>
        <v/>
      </c>
      <c r="AG23" s="1897" t="str">
        <f>IF(AG21="","",VLOOKUP(AG21,'シフト記号表（勤務時間帯） (3)'!$D$6:$Z$47,23,FALSE))</f>
        <v/>
      </c>
      <c r="AH23" s="1912" t="str">
        <f>IF(AH21="","",VLOOKUP(AH21,'シフト記号表（勤務時間帯） (3)'!$D$6:$Z$47,23,FALSE))</f>
        <v/>
      </c>
      <c r="AI23" s="1885" t="str">
        <f>IF(AI21="","",VLOOKUP(AI21,'シフト記号表（勤務時間帯） (3)'!$D$6:$Z$47,23,FALSE))</f>
        <v/>
      </c>
      <c r="AJ23" s="1897" t="str">
        <f>IF(AJ21="","",VLOOKUP(AJ21,'シフト記号表（勤務時間帯） (3)'!$D$6:$Z$47,23,FALSE))</f>
        <v/>
      </c>
      <c r="AK23" s="1897" t="str">
        <f>IF(AK21="","",VLOOKUP(AK21,'シフト記号表（勤務時間帯） (3)'!$D$6:$Z$47,23,FALSE))</f>
        <v/>
      </c>
      <c r="AL23" s="1897" t="str">
        <f>IF(AL21="","",VLOOKUP(AL21,'シフト記号表（勤務時間帯） (3)'!$D$6:$Z$47,23,FALSE))</f>
        <v/>
      </c>
      <c r="AM23" s="1897" t="str">
        <f>IF(AM21="","",VLOOKUP(AM21,'シフト記号表（勤務時間帯） (3)'!$D$6:$Z$47,23,FALSE))</f>
        <v/>
      </c>
      <c r="AN23" s="1897" t="str">
        <f>IF(AN21="","",VLOOKUP(AN21,'シフト記号表（勤務時間帯） (3)'!$D$6:$Z$47,23,FALSE))</f>
        <v/>
      </c>
      <c r="AO23" s="1912" t="str">
        <f>IF(AO21="","",VLOOKUP(AO21,'シフト記号表（勤務時間帯） (3)'!$D$6:$Z$47,23,FALSE))</f>
        <v/>
      </c>
      <c r="AP23" s="1885" t="str">
        <f>IF(AP21="","",VLOOKUP(AP21,'シフト記号表（勤務時間帯） (3)'!$D$6:$Z$47,23,FALSE))</f>
        <v/>
      </c>
      <c r="AQ23" s="1897" t="str">
        <f>IF(AQ21="","",VLOOKUP(AQ21,'シフト記号表（勤務時間帯） (3)'!$D$6:$Z$47,23,FALSE))</f>
        <v/>
      </c>
      <c r="AR23" s="1897" t="str">
        <f>IF(AR21="","",VLOOKUP(AR21,'シフト記号表（勤務時間帯） (3)'!$D$6:$Z$47,23,FALSE))</f>
        <v/>
      </c>
      <c r="AS23" s="1897" t="str">
        <f>IF(AS21="","",VLOOKUP(AS21,'シフト記号表（勤務時間帯） (3)'!$D$6:$Z$47,23,FALSE))</f>
        <v/>
      </c>
      <c r="AT23" s="1897" t="str">
        <f>IF(AT21="","",VLOOKUP(AT21,'シフト記号表（勤務時間帯） (3)'!$D$6:$Z$47,23,FALSE))</f>
        <v/>
      </c>
      <c r="AU23" s="1897" t="str">
        <f>IF(AU21="","",VLOOKUP(AU21,'シフト記号表（勤務時間帯） (3)'!$D$6:$Z$47,23,FALSE))</f>
        <v/>
      </c>
      <c r="AV23" s="1912" t="str">
        <f>IF(AV21="","",VLOOKUP(AV21,'シフト記号表（勤務時間帯） (3)'!$D$6:$Z$47,23,FALSE))</f>
        <v/>
      </c>
      <c r="AW23" s="1885" t="str">
        <f>IF(AW21="","",VLOOKUP(AW21,'シフト記号表（勤務時間帯） (3)'!$D$6:$Z$47,23,FALSE))</f>
        <v/>
      </c>
      <c r="AX23" s="1897" t="str">
        <f>IF(AX21="","",VLOOKUP(AX21,'シフト記号表（勤務時間帯） (3)'!$D$6:$Z$47,23,FALSE))</f>
        <v/>
      </c>
      <c r="AY23" s="1897" t="str">
        <f>IF(AY21="","",VLOOKUP(AY21,'シフト記号表（勤務時間帯） (3)'!$D$6:$Z$47,23,FALSE))</f>
        <v/>
      </c>
      <c r="AZ23" s="1945">
        <f>IF($BC$3="４週",SUM(U23:AV23),IF($BC$3="暦月",SUM(U23:AY23),""))</f>
        <v>0</v>
      </c>
      <c r="BA23" s="1953"/>
      <c r="BB23" s="1962">
        <f>IF($BC$3="４週",AZ23/4,IF($BC$3="暦月",(AZ23/($BC$8/7)),""))</f>
        <v>0</v>
      </c>
      <c r="BC23" s="1953"/>
      <c r="BD23" s="1973"/>
      <c r="BE23" s="1978"/>
      <c r="BF23" s="1978"/>
      <c r="BG23" s="1978"/>
      <c r="BH23" s="1989"/>
    </row>
    <row r="24" spans="2:60" ht="20.25" customHeight="1">
      <c r="B24" s="2530"/>
      <c r="C24" s="1756"/>
      <c r="D24" s="1824"/>
      <c r="E24" s="1767"/>
      <c r="F24" s="1767"/>
      <c r="G24" s="1802"/>
      <c r="H24" s="2095"/>
      <c r="I24" s="1788"/>
      <c r="J24" s="2545"/>
      <c r="K24" s="2545"/>
      <c r="L24" s="1802"/>
      <c r="M24" s="2549"/>
      <c r="N24" s="2553"/>
      <c r="O24" s="2557"/>
      <c r="P24" s="2561" t="s">
        <v>770</v>
      </c>
      <c r="Q24" s="2568"/>
      <c r="R24" s="2568"/>
      <c r="S24" s="2576"/>
      <c r="T24" s="2584"/>
      <c r="U24" s="2596"/>
      <c r="V24" s="2602"/>
      <c r="W24" s="2602"/>
      <c r="X24" s="2602"/>
      <c r="Y24" s="2602"/>
      <c r="Z24" s="2602"/>
      <c r="AA24" s="2608"/>
      <c r="AB24" s="2596"/>
      <c r="AC24" s="2602"/>
      <c r="AD24" s="2602"/>
      <c r="AE24" s="2602"/>
      <c r="AF24" s="2602"/>
      <c r="AG24" s="2602"/>
      <c r="AH24" s="2608"/>
      <c r="AI24" s="2596"/>
      <c r="AJ24" s="2602"/>
      <c r="AK24" s="2602"/>
      <c r="AL24" s="2602"/>
      <c r="AM24" s="2602"/>
      <c r="AN24" s="2602"/>
      <c r="AO24" s="2608"/>
      <c r="AP24" s="2596"/>
      <c r="AQ24" s="2602"/>
      <c r="AR24" s="2602"/>
      <c r="AS24" s="2602"/>
      <c r="AT24" s="2602"/>
      <c r="AU24" s="2602"/>
      <c r="AV24" s="2608"/>
      <c r="AW24" s="2596"/>
      <c r="AX24" s="2602"/>
      <c r="AY24" s="2602"/>
      <c r="AZ24" s="2624"/>
      <c r="BA24" s="2631"/>
      <c r="BB24" s="2638"/>
      <c r="BC24" s="2631"/>
      <c r="BD24" s="1972"/>
      <c r="BE24" s="1977"/>
      <c r="BF24" s="1977"/>
      <c r="BG24" s="1977"/>
      <c r="BH24" s="1988"/>
    </row>
    <row r="25" spans="2:60" ht="20.25" customHeight="1">
      <c r="B25" s="2059">
        <f>B22+1</f>
        <v>2</v>
      </c>
      <c r="C25" s="1755"/>
      <c r="D25" s="1823"/>
      <c r="E25" s="1766"/>
      <c r="F25" s="1766">
        <f>C24</f>
        <v>0</v>
      </c>
      <c r="G25" s="1801"/>
      <c r="H25" s="2103"/>
      <c r="I25" s="1787"/>
      <c r="J25" s="2543"/>
      <c r="K25" s="2543"/>
      <c r="L25" s="1801"/>
      <c r="M25" s="2547"/>
      <c r="N25" s="2551"/>
      <c r="O25" s="2555"/>
      <c r="P25" s="2559" t="s">
        <v>1023</v>
      </c>
      <c r="Q25" s="2566"/>
      <c r="R25" s="2566"/>
      <c r="S25" s="2574"/>
      <c r="T25" s="2582"/>
      <c r="U25" s="2181" t="str">
        <f>IF(U24="","",VLOOKUP(U24,'シフト記号表（勤務時間帯） (3)'!$D$6:$X$47,21,FALSE))</f>
        <v/>
      </c>
      <c r="V25" s="2190" t="str">
        <f>IF(V24="","",VLOOKUP(V24,'シフト記号表（勤務時間帯） (3)'!$D$6:$X$47,21,FALSE))</f>
        <v/>
      </c>
      <c r="W25" s="2190" t="str">
        <f>IF(W24="","",VLOOKUP(W24,'シフト記号表（勤務時間帯） (3)'!$D$6:$X$47,21,FALSE))</f>
        <v/>
      </c>
      <c r="X25" s="2190" t="str">
        <f>IF(X24="","",VLOOKUP(X24,'シフト記号表（勤務時間帯） (3)'!$D$6:$X$47,21,FALSE))</f>
        <v/>
      </c>
      <c r="Y25" s="2190" t="str">
        <f>IF(Y24="","",VLOOKUP(Y24,'シフト記号表（勤務時間帯） (3)'!$D$6:$X$47,21,FALSE))</f>
        <v/>
      </c>
      <c r="Z25" s="2190" t="str">
        <f>IF(Z24="","",VLOOKUP(Z24,'シフト記号表（勤務時間帯） (3)'!$D$6:$X$47,21,FALSE))</f>
        <v/>
      </c>
      <c r="AA25" s="2197" t="str">
        <f>IF(AA24="","",VLOOKUP(AA24,'シフト記号表（勤務時間帯） (3)'!$D$6:$X$47,21,FALSE))</f>
        <v/>
      </c>
      <c r="AB25" s="2181" t="str">
        <f>IF(AB24="","",VLOOKUP(AB24,'シフト記号表（勤務時間帯） (3)'!$D$6:$X$47,21,FALSE))</f>
        <v/>
      </c>
      <c r="AC25" s="2190" t="str">
        <f>IF(AC24="","",VLOOKUP(AC24,'シフト記号表（勤務時間帯） (3)'!$D$6:$X$47,21,FALSE))</f>
        <v/>
      </c>
      <c r="AD25" s="2190" t="str">
        <f>IF(AD24="","",VLOOKUP(AD24,'シフト記号表（勤務時間帯） (3)'!$D$6:$X$47,21,FALSE))</f>
        <v/>
      </c>
      <c r="AE25" s="2190" t="str">
        <f>IF(AE24="","",VLOOKUP(AE24,'シフト記号表（勤務時間帯） (3)'!$D$6:$X$47,21,FALSE))</f>
        <v/>
      </c>
      <c r="AF25" s="2190" t="str">
        <f>IF(AF24="","",VLOOKUP(AF24,'シフト記号表（勤務時間帯） (3)'!$D$6:$X$47,21,FALSE))</f>
        <v/>
      </c>
      <c r="AG25" s="2190" t="str">
        <f>IF(AG24="","",VLOOKUP(AG24,'シフト記号表（勤務時間帯） (3)'!$D$6:$X$47,21,FALSE))</f>
        <v/>
      </c>
      <c r="AH25" s="2197" t="str">
        <f>IF(AH24="","",VLOOKUP(AH24,'シフト記号表（勤務時間帯） (3)'!$D$6:$X$47,21,FALSE))</f>
        <v/>
      </c>
      <c r="AI25" s="2181" t="str">
        <f>IF(AI24="","",VLOOKUP(AI24,'シフト記号表（勤務時間帯） (3)'!$D$6:$X$47,21,FALSE))</f>
        <v/>
      </c>
      <c r="AJ25" s="2190" t="str">
        <f>IF(AJ24="","",VLOOKUP(AJ24,'シフト記号表（勤務時間帯） (3)'!$D$6:$X$47,21,FALSE))</f>
        <v/>
      </c>
      <c r="AK25" s="2190" t="str">
        <f>IF(AK24="","",VLOOKUP(AK24,'シフト記号表（勤務時間帯） (3)'!$D$6:$X$47,21,FALSE))</f>
        <v/>
      </c>
      <c r="AL25" s="2190" t="str">
        <f>IF(AL24="","",VLOOKUP(AL24,'シフト記号表（勤務時間帯） (3)'!$D$6:$X$47,21,FALSE))</f>
        <v/>
      </c>
      <c r="AM25" s="2190" t="str">
        <f>IF(AM24="","",VLOOKUP(AM24,'シフト記号表（勤務時間帯） (3)'!$D$6:$X$47,21,FALSE))</f>
        <v/>
      </c>
      <c r="AN25" s="2190" t="str">
        <f>IF(AN24="","",VLOOKUP(AN24,'シフト記号表（勤務時間帯） (3)'!$D$6:$X$47,21,FALSE))</f>
        <v/>
      </c>
      <c r="AO25" s="2197" t="str">
        <f>IF(AO24="","",VLOOKUP(AO24,'シフト記号表（勤務時間帯） (3)'!$D$6:$X$47,21,FALSE))</f>
        <v/>
      </c>
      <c r="AP25" s="2181" t="str">
        <f>IF(AP24="","",VLOOKUP(AP24,'シフト記号表（勤務時間帯） (3)'!$D$6:$X$47,21,FALSE))</f>
        <v/>
      </c>
      <c r="AQ25" s="2190" t="str">
        <f>IF(AQ24="","",VLOOKUP(AQ24,'シフト記号表（勤務時間帯） (3)'!$D$6:$X$47,21,FALSE))</f>
        <v/>
      </c>
      <c r="AR25" s="2190" t="str">
        <f>IF(AR24="","",VLOOKUP(AR24,'シフト記号表（勤務時間帯） (3)'!$D$6:$X$47,21,FALSE))</f>
        <v/>
      </c>
      <c r="AS25" s="2190" t="str">
        <f>IF(AS24="","",VLOOKUP(AS24,'シフト記号表（勤務時間帯） (3)'!$D$6:$X$47,21,FALSE))</f>
        <v/>
      </c>
      <c r="AT25" s="2190" t="str">
        <f>IF(AT24="","",VLOOKUP(AT24,'シフト記号表（勤務時間帯） (3)'!$D$6:$X$47,21,FALSE))</f>
        <v/>
      </c>
      <c r="AU25" s="2190" t="str">
        <f>IF(AU24="","",VLOOKUP(AU24,'シフト記号表（勤務時間帯） (3)'!$D$6:$X$47,21,FALSE))</f>
        <v/>
      </c>
      <c r="AV25" s="2197" t="str">
        <f>IF(AV24="","",VLOOKUP(AV24,'シフト記号表（勤務時間帯） (3)'!$D$6:$X$47,21,FALSE))</f>
        <v/>
      </c>
      <c r="AW25" s="2181" t="str">
        <f>IF(AW24="","",VLOOKUP(AW24,'シフト記号表（勤務時間帯） (3)'!$D$6:$X$47,21,FALSE))</f>
        <v/>
      </c>
      <c r="AX25" s="2190" t="str">
        <f>IF(AX24="","",VLOOKUP(AX24,'シフト記号表（勤務時間帯） (3)'!$D$6:$X$47,21,FALSE))</f>
        <v/>
      </c>
      <c r="AY25" s="2190" t="str">
        <f>IF(AY24="","",VLOOKUP(AY24,'シフト記号表（勤務時間帯） (3)'!$D$6:$X$47,21,FALSE))</f>
        <v/>
      </c>
      <c r="AZ25" s="1943">
        <f>IF($BC$3="４週",SUM(U25:AV25),IF($BC$3="暦月",SUM(U25:AY25),""))</f>
        <v>0</v>
      </c>
      <c r="BA25" s="1951"/>
      <c r="BB25" s="1960">
        <f>IF($BC$3="４週",AZ25/4,IF($BC$3="暦月",(AZ25/($BC$8/7)),""))</f>
        <v>0</v>
      </c>
      <c r="BC25" s="1951"/>
      <c r="BD25" s="1971"/>
      <c r="BE25" s="1976"/>
      <c r="BF25" s="1976"/>
      <c r="BG25" s="1976"/>
      <c r="BH25" s="1987"/>
    </row>
    <row r="26" spans="2:60" ht="20.25" customHeight="1">
      <c r="B26" s="1743"/>
      <c r="C26" s="1757"/>
      <c r="D26" s="1825"/>
      <c r="E26" s="1768"/>
      <c r="F26" s="1768"/>
      <c r="G26" s="1803">
        <f>C24</f>
        <v>0</v>
      </c>
      <c r="H26" s="2104"/>
      <c r="I26" s="1789"/>
      <c r="J26" s="2544"/>
      <c r="K26" s="2544"/>
      <c r="L26" s="1803"/>
      <c r="M26" s="2548"/>
      <c r="N26" s="2552"/>
      <c r="O26" s="2556"/>
      <c r="P26" s="2560" t="s">
        <v>34</v>
      </c>
      <c r="Q26" s="2567"/>
      <c r="R26" s="2567"/>
      <c r="S26" s="2575"/>
      <c r="T26" s="2583"/>
      <c r="U26" s="1885" t="str">
        <f>IF(U24="","",VLOOKUP(U24,'シフト記号表（勤務時間帯） (3)'!$D$6:$Z$47,23,FALSE))</f>
        <v/>
      </c>
      <c r="V26" s="1897" t="str">
        <f>IF(V24="","",VLOOKUP(V24,'シフト記号表（勤務時間帯） (3)'!$D$6:$Z$47,23,FALSE))</f>
        <v/>
      </c>
      <c r="W26" s="1897" t="str">
        <f>IF(W24="","",VLOOKUP(W24,'シフト記号表（勤務時間帯） (3)'!$D$6:$Z$47,23,FALSE))</f>
        <v/>
      </c>
      <c r="X26" s="1897" t="str">
        <f>IF(X24="","",VLOOKUP(X24,'シフト記号表（勤務時間帯） (3)'!$D$6:$Z$47,23,FALSE))</f>
        <v/>
      </c>
      <c r="Y26" s="1897" t="str">
        <f>IF(Y24="","",VLOOKUP(Y24,'シフト記号表（勤務時間帯） (3)'!$D$6:$Z$47,23,FALSE))</f>
        <v/>
      </c>
      <c r="Z26" s="1897" t="str">
        <f>IF(Z24="","",VLOOKUP(Z24,'シフト記号表（勤務時間帯） (3)'!$D$6:$Z$47,23,FALSE))</f>
        <v/>
      </c>
      <c r="AA26" s="1912" t="str">
        <f>IF(AA24="","",VLOOKUP(AA24,'シフト記号表（勤務時間帯） (3)'!$D$6:$Z$47,23,FALSE))</f>
        <v/>
      </c>
      <c r="AB26" s="1885" t="str">
        <f>IF(AB24="","",VLOOKUP(AB24,'シフト記号表（勤務時間帯） (3)'!$D$6:$Z$47,23,FALSE))</f>
        <v/>
      </c>
      <c r="AC26" s="1897" t="str">
        <f>IF(AC24="","",VLOOKUP(AC24,'シフト記号表（勤務時間帯） (3)'!$D$6:$Z$47,23,FALSE))</f>
        <v/>
      </c>
      <c r="AD26" s="1897" t="str">
        <f>IF(AD24="","",VLOOKUP(AD24,'シフト記号表（勤務時間帯） (3)'!$D$6:$Z$47,23,FALSE))</f>
        <v/>
      </c>
      <c r="AE26" s="1897" t="str">
        <f>IF(AE24="","",VLOOKUP(AE24,'シフト記号表（勤務時間帯） (3)'!$D$6:$Z$47,23,FALSE))</f>
        <v/>
      </c>
      <c r="AF26" s="1897" t="str">
        <f>IF(AF24="","",VLOOKUP(AF24,'シフト記号表（勤務時間帯） (3)'!$D$6:$Z$47,23,FALSE))</f>
        <v/>
      </c>
      <c r="AG26" s="1897" t="str">
        <f>IF(AG24="","",VLOOKUP(AG24,'シフト記号表（勤務時間帯） (3)'!$D$6:$Z$47,23,FALSE))</f>
        <v/>
      </c>
      <c r="AH26" s="1912" t="str">
        <f>IF(AH24="","",VLOOKUP(AH24,'シフト記号表（勤務時間帯） (3)'!$D$6:$Z$47,23,FALSE))</f>
        <v/>
      </c>
      <c r="AI26" s="1885" t="str">
        <f>IF(AI24="","",VLOOKUP(AI24,'シフト記号表（勤務時間帯） (3)'!$D$6:$Z$47,23,FALSE))</f>
        <v/>
      </c>
      <c r="AJ26" s="1897" t="str">
        <f>IF(AJ24="","",VLOOKUP(AJ24,'シフト記号表（勤務時間帯） (3)'!$D$6:$Z$47,23,FALSE))</f>
        <v/>
      </c>
      <c r="AK26" s="1897" t="str">
        <f>IF(AK24="","",VLOOKUP(AK24,'シフト記号表（勤務時間帯） (3)'!$D$6:$Z$47,23,FALSE))</f>
        <v/>
      </c>
      <c r="AL26" s="1897" t="str">
        <f>IF(AL24="","",VLOOKUP(AL24,'シフト記号表（勤務時間帯） (3)'!$D$6:$Z$47,23,FALSE))</f>
        <v/>
      </c>
      <c r="AM26" s="1897" t="str">
        <f>IF(AM24="","",VLOOKUP(AM24,'シフト記号表（勤務時間帯） (3)'!$D$6:$Z$47,23,FALSE))</f>
        <v/>
      </c>
      <c r="AN26" s="1897" t="str">
        <f>IF(AN24="","",VLOOKUP(AN24,'シフト記号表（勤務時間帯） (3)'!$D$6:$Z$47,23,FALSE))</f>
        <v/>
      </c>
      <c r="AO26" s="1912" t="str">
        <f>IF(AO24="","",VLOOKUP(AO24,'シフト記号表（勤務時間帯） (3)'!$D$6:$Z$47,23,FALSE))</f>
        <v/>
      </c>
      <c r="AP26" s="1885" t="str">
        <f>IF(AP24="","",VLOOKUP(AP24,'シフト記号表（勤務時間帯） (3)'!$D$6:$Z$47,23,FALSE))</f>
        <v/>
      </c>
      <c r="AQ26" s="1897" t="str">
        <f>IF(AQ24="","",VLOOKUP(AQ24,'シフト記号表（勤務時間帯） (3)'!$D$6:$Z$47,23,FALSE))</f>
        <v/>
      </c>
      <c r="AR26" s="1897" t="str">
        <f>IF(AR24="","",VLOOKUP(AR24,'シフト記号表（勤務時間帯） (3)'!$D$6:$Z$47,23,FALSE))</f>
        <v/>
      </c>
      <c r="AS26" s="1897" t="str">
        <f>IF(AS24="","",VLOOKUP(AS24,'シフト記号表（勤務時間帯） (3)'!$D$6:$Z$47,23,FALSE))</f>
        <v/>
      </c>
      <c r="AT26" s="1897" t="str">
        <f>IF(AT24="","",VLOOKUP(AT24,'シフト記号表（勤務時間帯） (3)'!$D$6:$Z$47,23,FALSE))</f>
        <v/>
      </c>
      <c r="AU26" s="1897" t="str">
        <f>IF(AU24="","",VLOOKUP(AU24,'シフト記号表（勤務時間帯） (3)'!$D$6:$Z$47,23,FALSE))</f>
        <v/>
      </c>
      <c r="AV26" s="1912" t="str">
        <f>IF(AV24="","",VLOOKUP(AV24,'シフト記号表（勤務時間帯） (3)'!$D$6:$Z$47,23,FALSE))</f>
        <v/>
      </c>
      <c r="AW26" s="1885" t="str">
        <f>IF(AW24="","",VLOOKUP(AW24,'シフト記号表（勤務時間帯） (3)'!$D$6:$Z$47,23,FALSE))</f>
        <v/>
      </c>
      <c r="AX26" s="1897" t="str">
        <f>IF(AX24="","",VLOOKUP(AX24,'シフト記号表（勤務時間帯） (3)'!$D$6:$Z$47,23,FALSE))</f>
        <v/>
      </c>
      <c r="AY26" s="1897" t="str">
        <f>IF(AY24="","",VLOOKUP(AY24,'シフト記号表（勤務時間帯） (3)'!$D$6:$Z$47,23,FALSE))</f>
        <v/>
      </c>
      <c r="AZ26" s="1945">
        <f>IF($BC$3="４週",SUM(U26:AV26),IF($BC$3="暦月",SUM(U26:AY26),""))</f>
        <v>0</v>
      </c>
      <c r="BA26" s="1953"/>
      <c r="BB26" s="1962">
        <f>IF($BC$3="４週",AZ26/4,IF($BC$3="暦月",(AZ26/($BC$8/7)),""))</f>
        <v>0</v>
      </c>
      <c r="BC26" s="1953"/>
      <c r="BD26" s="1973"/>
      <c r="BE26" s="1978"/>
      <c r="BF26" s="1978"/>
      <c r="BG26" s="1978"/>
      <c r="BH26" s="1989"/>
    </row>
    <row r="27" spans="2:60" ht="20.25" customHeight="1">
      <c r="B27" s="2530"/>
      <c r="C27" s="1756"/>
      <c r="D27" s="1824"/>
      <c r="E27" s="1767"/>
      <c r="F27" s="1766"/>
      <c r="G27" s="1801"/>
      <c r="H27" s="2541"/>
      <c r="I27" s="1788"/>
      <c r="J27" s="2545"/>
      <c r="K27" s="2545"/>
      <c r="L27" s="1802"/>
      <c r="M27" s="2549"/>
      <c r="N27" s="2553"/>
      <c r="O27" s="2557"/>
      <c r="P27" s="2561" t="s">
        <v>770</v>
      </c>
      <c r="Q27" s="2568"/>
      <c r="R27" s="2568"/>
      <c r="S27" s="2576"/>
      <c r="T27" s="2584"/>
      <c r="U27" s="2596"/>
      <c r="V27" s="2602"/>
      <c r="W27" s="2602"/>
      <c r="X27" s="2602"/>
      <c r="Y27" s="2602"/>
      <c r="Z27" s="2602"/>
      <c r="AA27" s="2608"/>
      <c r="AB27" s="2596"/>
      <c r="AC27" s="2602"/>
      <c r="AD27" s="2602"/>
      <c r="AE27" s="2602"/>
      <c r="AF27" s="2602"/>
      <c r="AG27" s="2602"/>
      <c r="AH27" s="2608"/>
      <c r="AI27" s="2596"/>
      <c r="AJ27" s="2602"/>
      <c r="AK27" s="2602"/>
      <c r="AL27" s="2602"/>
      <c r="AM27" s="2602"/>
      <c r="AN27" s="2602"/>
      <c r="AO27" s="2608"/>
      <c r="AP27" s="2596"/>
      <c r="AQ27" s="2602"/>
      <c r="AR27" s="2602"/>
      <c r="AS27" s="2602"/>
      <c r="AT27" s="2602"/>
      <c r="AU27" s="2602"/>
      <c r="AV27" s="2608"/>
      <c r="AW27" s="2596"/>
      <c r="AX27" s="2602"/>
      <c r="AY27" s="2602"/>
      <c r="AZ27" s="2624"/>
      <c r="BA27" s="2631"/>
      <c r="BB27" s="2638"/>
      <c r="BC27" s="2631"/>
      <c r="BD27" s="1972"/>
      <c r="BE27" s="1977"/>
      <c r="BF27" s="1977"/>
      <c r="BG27" s="1977"/>
      <c r="BH27" s="1988"/>
    </row>
    <row r="28" spans="2:60" ht="20.25" customHeight="1">
      <c r="B28" s="2059">
        <f>B25+1</f>
        <v>3</v>
      </c>
      <c r="C28" s="1755"/>
      <c r="D28" s="1823"/>
      <c r="E28" s="1766"/>
      <c r="F28" s="1766">
        <f>C27</f>
        <v>0</v>
      </c>
      <c r="G28" s="1801"/>
      <c r="H28" s="2103"/>
      <c r="I28" s="1787"/>
      <c r="J28" s="2543"/>
      <c r="K28" s="2543"/>
      <c r="L28" s="1801"/>
      <c r="M28" s="2547"/>
      <c r="N28" s="2551"/>
      <c r="O28" s="2555"/>
      <c r="P28" s="2559" t="s">
        <v>1023</v>
      </c>
      <c r="Q28" s="2566"/>
      <c r="R28" s="2566"/>
      <c r="S28" s="2574"/>
      <c r="T28" s="2582"/>
      <c r="U28" s="2181" t="str">
        <f>IF(U27="","",VLOOKUP(U27,'シフト記号表（勤務時間帯） (3)'!$D$6:$X$47,21,FALSE))</f>
        <v/>
      </c>
      <c r="V28" s="2190" t="str">
        <f>IF(V27="","",VLOOKUP(V27,'シフト記号表（勤務時間帯） (3)'!$D$6:$X$47,21,FALSE))</f>
        <v/>
      </c>
      <c r="W28" s="2190" t="str">
        <f>IF(W27="","",VLOOKUP(W27,'シフト記号表（勤務時間帯） (3)'!$D$6:$X$47,21,FALSE))</f>
        <v/>
      </c>
      <c r="X28" s="2190" t="str">
        <f>IF(X27="","",VLOOKUP(X27,'シフト記号表（勤務時間帯） (3)'!$D$6:$X$47,21,FALSE))</f>
        <v/>
      </c>
      <c r="Y28" s="2190" t="str">
        <f>IF(Y27="","",VLOOKUP(Y27,'シフト記号表（勤務時間帯） (3)'!$D$6:$X$47,21,FALSE))</f>
        <v/>
      </c>
      <c r="Z28" s="2190" t="str">
        <f>IF(Z27="","",VLOOKUP(Z27,'シフト記号表（勤務時間帯） (3)'!$D$6:$X$47,21,FALSE))</f>
        <v/>
      </c>
      <c r="AA28" s="2197" t="str">
        <f>IF(AA27="","",VLOOKUP(AA27,'シフト記号表（勤務時間帯） (3)'!$D$6:$X$47,21,FALSE))</f>
        <v/>
      </c>
      <c r="AB28" s="2181" t="str">
        <f>IF(AB27="","",VLOOKUP(AB27,'シフト記号表（勤務時間帯） (3)'!$D$6:$X$47,21,FALSE))</f>
        <v/>
      </c>
      <c r="AC28" s="2190" t="str">
        <f>IF(AC27="","",VLOOKUP(AC27,'シフト記号表（勤務時間帯） (3)'!$D$6:$X$47,21,FALSE))</f>
        <v/>
      </c>
      <c r="AD28" s="2190" t="str">
        <f>IF(AD27="","",VLOOKUP(AD27,'シフト記号表（勤務時間帯） (3)'!$D$6:$X$47,21,FALSE))</f>
        <v/>
      </c>
      <c r="AE28" s="2190" t="str">
        <f>IF(AE27="","",VLOOKUP(AE27,'シフト記号表（勤務時間帯） (3)'!$D$6:$X$47,21,FALSE))</f>
        <v/>
      </c>
      <c r="AF28" s="2190" t="str">
        <f>IF(AF27="","",VLOOKUP(AF27,'シフト記号表（勤務時間帯） (3)'!$D$6:$X$47,21,FALSE))</f>
        <v/>
      </c>
      <c r="AG28" s="2190" t="str">
        <f>IF(AG27="","",VLOOKUP(AG27,'シフト記号表（勤務時間帯） (3)'!$D$6:$X$47,21,FALSE))</f>
        <v/>
      </c>
      <c r="AH28" s="2197" t="str">
        <f>IF(AH27="","",VLOOKUP(AH27,'シフト記号表（勤務時間帯） (3)'!$D$6:$X$47,21,FALSE))</f>
        <v/>
      </c>
      <c r="AI28" s="2181" t="str">
        <f>IF(AI27="","",VLOOKUP(AI27,'シフト記号表（勤務時間帯） (3)'!$D$6:$X$47,21,FALSE))</f>
        <v/>
      </c>
      <c r="AJ28" s="2190" t="str">
        <f>IF(AJ27="","",VLOOKUP(AJ27,'シフト記号表（勤務時間帯） (3)'!$D$6:$X$47,21,FALSE))</f>
        <v/>
      </c>
      <c r="AK28" s="2190" t="str">
        <f>IF(AK27="","",VLOOKUP(AK27,'シフト記号表（勤務時間帯） (3)'!$D$6:$X$47,21,FALSE))</f>
        <v/>
      </c>
      <c r="AL28" s="2190" t="str">
        <f>IF(AL27="","",VLOOKUP(AL27,'シフト記号表（勤務時間帯） (3)'!$D$6:$X$47,21,FALSE))</f>
        <v/>
      </c>
      <c r="AM28" s="2190" t="str">
        <f>IF(AM27="","",VLOOKUP(AM27,'シフト記号表（勤務時間帯） (3)'!$D$6:$X$47,21,FALSE))</f>
        <v/>
      </c>
      <c r="AN28" s="2190" t="str">
        <f>IF(AN27="","",VLOOKUP(AN27,'シフト記号表（勤務時間帯） (3)'!$D$6:$X$47,21,FALSE))</f>
        <v/>
      </c>
      <c r="AO28" s="2197" t="str">
        <f>IF(AO27="","",VLOOKUP(AO27,'シフト記号表（勤務時間帯） (3)'!$D$6:$X$47,21,FALSE))</f>
        <v/>
      </c>
      <c r="AP28" s="2181" t="str">
        <f>IF(AP27="","",VLOOKUP(AP27,'シフト記号表（勤務時間帯） (3)'!$D$6:$X$47,21,FALSE))</f>
        <v/>
      </c>
      <c r="AQ28" s="2190" t="str">
        <f>IF(AQ27="","",VLOOKUP(AQ27,'シフト記号表（勤務時間帯） (3)'!$D$6:$X$47,21,FALSE))</f>
        <v/>
      </c>
      <c r="AR28" s="2190" t="str">
        <f>IF(AR27="","",VLOOKUP(AR27,'シフト記号表（勤務時間帯） (3)'!$D$6:$X$47,21,FALSE))</f>
        <v/>
      </c>
      <c r="AS28" s="2190" t="str">
        <f>IF(AS27="","",VLOOKUP(AS27,'シフト記号表（勤務時間帯） (3)'!$D$6:$X$47,21,FALSE))</f>
        <v/>
      </c>
      <c r="AT28" s="2190" t="str">
        <f>IF(AT27="","",VLOOKUP(AT27,'シフト記号表（勤務時間帯） (3)'!$D$6:$X$47,21,FALSE))</f>
        <v/>
      </c>
      <c r="AU28" s="2190" t="str">
        <f>IF(AU27="","",VLOOKUP(AU27,'シフト記号表（勤務時間帯） (3)'!$D$6:$X$47,21,FALSE))</f>
        <v/>
      </c>
      <c r="AV28" s="2197" t="str">
        <f>IF(AV27="","",VLOOKUP(AV27,'シフト記号表（勤務時間帯） (3)'!$D$6:$X$47,21,FALSE))</f>
        <v/>
      </c>
      <c r="AW28" s="2181" t="str">
        <f>IF(AW27="","",VLOOKUP(AW27,'シフト記号表（勤務時間帯） (3)'!$D$6:$X$47,21,FALSE))</f>
        <v/>
      </c>
      <c r="AX28" s="2190" t="str">
        <f>IF(AX27="","",VLOOKUP(AX27,'シフト記号表（勤務時間帯） (3)'!$D$6:$X$47,21,FALSE))</f>
        <v/>
      </c>
      <c r="AY28" s="2190" t="str">
        <f>IF(AY27="","",VLOOKUP(AY27,'シフト記号表（勤務時間帯） (3)'!$D$6:$X$47,21,FALSE))</f>
        <v/>
      </c>
      <c r="AZ28" s="1943">
        <f>IF($BC$3="４週",SUM(U28:AV28),IF($BC$3="暦月",SUM(U28:AY28),""))</f>
        <v>0</v>
      </c>
      <c r="BA28" s="1951"/>
      <c r="BB28" s="1960">
        <f>IF($BC$3="４週",AZ28/4,IF($BC$3="暦月",(AZ28/($BC$8/7)),""))</f>
        <v>0</v>
      </c>
      <c r="BC28" s="1951"/>
      <c r="BD28" s="1971"/>
      <c r="BE28" s="1976"/>
      <c r="BF28" s="1976"/>
      <c r="BG28" s="1976"/>
      <c r="BH28" s="1987"/>
    </row>
    <row r="29" spans="2:60" ht="20.25" customHeight="1">
      <c r="B29" s="1743"/>
      <c r="C29" s="1757"/>
      <c r="D29" s="1825"/>
      <c r="E29" s="1768"/>
      <c r="F29" s="1768"/>
      <c r="G29" s="1803">
        <f>C27</f>
        <v>0</v>
      </c>
      <c r="H29" s="2104"/>
      <c r="I29" s="1789"/>
      <c r="J29" s="2544"/>
      <c r="K29" s="2544"/>
      <c r="L29" s="1803"/>
      <c r="M29" s="2548"/>
      <c r="N29" s="2552"/>
      <c r="O29" s="2556"/>
      <c r="P29" s="2560" t="s">
        <v>34</v>
      </c>
      <c r="Q29" s="2569"/>
      <c r="R29" s="2569"/>
      <c r="S29" s="2577"/>
      <c r="T29" s="2585"/>
      <c r="U29" s="1885" t="str">
        <f>IF(U27="","",VLOOKUP(U27,'シフト記号表（勤務時間帯） (3)'!$D$6:$Z$47,23,FALSE))</f>
        <v/>
      </c>
      <c r="V29" s="1897" t="str">
        <f>IF(V27="","",VLOOKUP(V27,'シフト記号表（勤務時間帯） (3)'!$D$6:$Z$47,23,FALSE))</f>
        <v/>
      </c>
      <c r="W29" s="1897" t="str">
        <f>IF(W27="","",VLOOKUP(W27,'シフト記号表（勤務時間帯） (3)'!$D$6:$Z$47,23,FALSE))</f>
        <v/>
      </c>
      <c r="X29" s="1897" t="str">
        <f>IF(X27="","",VLOOKUP(X27,'シフト記号表（勤務時間帯） (3)'!$D$6:$Z$47,23,FALSE))</f>
        <v/>
      </c>
      <c r="Y29" s="1897" t="str">
        <f>IF(Y27="","",VLOOKUP(Y27,'シフト記号表（勤務時間帯） (3)'!$D$6:$Z$47,23,FALSE))</f>
        <v/>
      </c>
      <c r="Z29" s="1897" t="str">
        <f>IF(Z27="","",VLOOKUP(Z27,'シフト記号表（勤務時間帯） (3)'!$D$6:$Z$47,23,FALSE))</f>
        <v/>
      </c>
      <c r="AA29" s="1912" t="str">
        <f>IF(AA27="","",VLOOKUP(AA27,'シフト記号表（勤務時間帯） (3)'!$D$6:$Z$47,23,FALSE))</f>
        <v/>
      </c>
      <c r="AB29" s="1885" t="str">
        <f>IF(AB27="","",VLOOKUP(AB27,'シフト記号表（勤務時間帯） (3)'!$D$6:$Z$47,23,FALSE))</f>
        <v/>
      </c>
      <c r="AC29" s="1897" t="str">
        <f>IF(AC27="","",VLOOKUP(AC27,'シフト記号表（勤務時間帯） (3)'!$D$6:$Z$47,23,FALSE))</f>
        <v/>
      </c>
      <c r="AD29" s="1897" t="str">
        <f>IF(AD27="","",VLOOKUP(AD27,'シフト記号表（勤務時間帯） (3)'!$D$6:$Z$47,23,FALSE))</f>
        <v/>
      </c>
      <c r="AE29" s="1897" t="str">
        <f>IF(AE27="","",VLOOKUP(AE27,'シフト記号表（勤務時間帯） (3)'!$D$6:$Z$47,23,FALSE))</f>
        <v/>
      </c>
      <c r="AF29" s="1897" t="str">
        <f>IF(AF27="","",VLOOKUP(AF27,'シフト記号表（勤務時間帯） (3)'!$D$6:$Z$47,23,FALSE))</f>
        <v/>
      </c>
      <c r="AG29" s="1897" t="str">
        <f>IF(AG27="","",VLOOKUP(AG27,'シフト記号表（勤務時間帯） (3)'!$D$6:$Z$47,23,FALSE))</f>
        <v/>
      </c>
      <c r="AH29" s="1912" t="str">
        <f>IF(AH27="","",VLOOKUP(AH27,'シフト記号表（勤務時間帯） (3)'!$D$6:$Z$47,23,FALSE))</f>
        <v/>
      </c>
      <c r="AI29" s="1885" t="str">
        <f>IF(AI27="","",VLOOKUP(AI27,'シフト記号表（勤務時間帯） (3)'!$D$6:$Z$47,23,FALSE))</f>
        <v/>
      </c>
      <c r="AJ29" s="1897" t="str">
        <f>IF(AJ27="","",VLOOKUP(AJ27,'シフト記号表（勤務時間帯） (3)'!$D$6:$Z$47,23,FALSE))</f>
        <v/>
      </c>
      <c r="AK29" s="1897" t="str">
        <f>IF(AK27="","",VLOOKUP(AK27,'シフト記号表（勤務時間帯） (3)'!$D$6:$Z$47,23,FALSE))</f>
        <v/>
      </c>
      <c r="AL29" s="1897" t="str">
        <f>IF(AL27="","",VLOOKUP(AL27,'シフト記号表（勤務時間帯） (3)'!$D$6:$Z$47,23,FALSE))</f>
        <v/>
      </c>
      <c r="AM29" s="1897" t="str">
        <f>IF(AM27="","",VLOOKUP(AM27,'シフト記号表（勤務時間帯） (3)'!$D$6:$Z$47,23,FALSE))</f>
        <v/>
      </c>
      <c r="AN29" s="1897" t="str">
        <f>IF(AN27="","",VLOOKUP(AN27,'シフト記号表（勤務時間帯） (3)'!$D$6:$Z$47,23,FALSE))</f>
        <v/>
      </c>
      <c r="AO29" s="1912" t="str">
        <f>IF(AO27="","",VLOOKUP(AO27,'シフト記号表（勤務時間帯） (3)'!$D$6:$Z$47,23,FALSE))</f>
        <v/>
      </c>
      <c r="AP29" s="1885" t="str">
        <f>IF(AP27="","",VLOOKUP(AP27,'シフト記号表（勤務時間帯） (3)'!$D$6:$Z$47,23,FALSE))</f>
        <v/>
      </c>
      <c r="AQ29" s="1897" t="str">
        <f>IF(AQ27="","",VLOOKUP(AQ27,'シフト記号表（勤務時間帯） (3)'!$D$6:$Z$47,23,FALSE))</f>
        <v/>
      </c>
      <c r="AR29" s="1897" t="str">
        <f>IF(AR27="","",VLOOKUP(AR27,'シフト記号表（勤務時間帯） (3)'!$D$6:$Z$47,23,FALSE))</f>
        <v/>
      </c>
      <c r="AS29" s="1897" t="str">
        <f>IF(AS27="","",VLOOKUP(AS27,'シフト記号表（勤務時間帯） (3)'!$D$6:$Z$47,23,FALSE))</f>
        <v/>
      </c>
      <c r="AT29" s="1897" t="str">
        <f>IF(AT27="","",VLOOKUP(AT27,'シフト記号表（勤務時間帯） (3)'!$D$6:$Z$47,23,FALSE))</f>
        <v/>
      </c>
      <c r="AU29" s="1897" t="str">
        <f>IF(AU27="","",VLOOKUP(AU27,'シフト記号表（勤務時間帯） (3)'!$D$6:$Z$47,23,FALSE))</f>
        <v/>
      </c>
      <c r="AV29" s="1912" t="str">
        <f>IF(AV27="","",VLOOKUP(AV27,'シフト記号表（勤務時間帯） (3)'!$D$6:$Z$47,23,FALSE))</f>
        <v/>
      </c>
      <c r="AW29" s="1885" t="str">
        <f>IF(AW27="","",VLOOKUP(AW27,'シフト記号表（勤務時間帯） (3)'!$D$6:$Z$47,23,FALSE))</f>
        <v/>
      </c>
      <c r="AX29" s="1897" t="str">
        <f>IF(AX27="","",VLOOKUP(AX27,'シフト記号表（勤務時間帯） (3)'!$D$6:$Z$47,23,FALSE))</f>
        <v/>
      </c>
      <c r="AY29" s="1897" t="str">
        <f>IF(AY27="","",VLOOKUP(AY27,'シフト記号表（勤務時間帯） (3)'!$D$6:$Z$47,23,FALSE))</f>
        <v/>
      </c>
      <c r="AZ29" s="1945">
        <f>IF($BC$3="４週",SUM(U29:AV29),IF($BC$3="暦月",SUM(U29:AY29),""))</f>
        <v>0</v>
      </c>
      <c r="BA29" s="1953"/>
      <c r="BB29" s="1962">
        <f>IF($BC$3="４週",AZ29/4,IF($BC$3="暦月",(AZ29/($BC$8/7)),""))</f>
        <v>0</v>
      </c>
      <c r="BC29" s="1953"/>
      <c r="BD29" s="1973"/>
      <c r="BE29" s="1978"/>
      <c r="BF29" s="1978"/>
      <c r="BG29" s="1978"/>
      <c r="BH29" s="1989"/>
    </row>
    <row r="30" spans="2:60" ht="20.25" customHeight="1">
      <c r="B30" s="2530"/>
      <c r="C30" s="1756"/>
      <c r="D30" s="1824"/>
      <c r="E30" s="1767"/>
      <c r="F30" s="1766"/>
      <c r="G30" s="1801"/>
      <c r="H30" s="2541"/>
      <c r="I30" s="1788"/>
      <c r="J30" s="2545"/>
      <c r="K30" s="2545"/>
      <c r="L30" s="1802"/>
      <c r="M30" s="2549"/>
      <c r="N30" s="2553"/>
      <c r="O30" s="2557"/>
      <c r="P30" s="2561" t="s">
        <v>770</v>
      </c>
      <c r="Q30" s="2568"/>
      <c r="R30" s="2568"/>
      <c r="S30" s="2576"/>
      <c r="T30" s="2584"/>
      <c r="U30" s="2596"/>
      <c r="V30" s="2602"/>
      <c r="W30" s="2602"/>
      <c r="X30" s="2602"/>
      <c r="Y30" s="2602"/>
      <c r="Z30" s="2602"/>
      <c r="AA30" s="2608"/>
      <c r="AB30" s="2596"/>
      <c r="AC30" s="2602"/>
      <c r="AD30" s="2602"/>
      <c r="AE30" s="2602"/>
      <c r="AF30" s="2602"/>
      <c r="AG30" s="2602"/>
      <c r="AH30" s="2608"/>
      <c r="AI30" s="2596"/>
      <c r="AJ30" s="2602"/>
      <c r="AK30" s="2602"/>
      <c r="AL30" s="2602"/>
      <c r="AM30" s="2602"/>
      <c r="AN30" s="2602"/>
      <c r="AO30" s="2608"/>
      <c r="AP30" s="2596"/>
      <c r="AQ30" s="2602"/>
      <c r="AR30" s="2602"/>
      <c r="AS30" s="2602"/>
      <c r="AT30" s="2602"/>
      <c r="AU30" s="2602"/>
      <c r="AV30" s="2608"/>
      <c r="AW30" s="2596"/>
      <c r="AX30" s="2602"/>
      <c r="AY30" s="2602"/>
      <c r="AZ30" s="2624"/>
      <c r="BA30" s="2631"/>
      <c r="BB30" s="2638"/>
      <c r="BC30" s="2631"/>
      <c r="BD30" s="1972"/>
      <c r="BE30" s="1977"/>
      <c r="BF30" s="1977"/>
      <c r="BG30" s="1977"/>
      <c r="BH30" s="1988"/>
    </row>
    <row r="31" spans="2:60" ht="20.25" customHeight="1">
      <c r="B31" s="2059">
        <f>B28+1</f>
        <v>4</v>
      </c>
      <c r="C31" s="1755"/>
      <c r="D31" s="1823"/>
      <c r="E31" s="1766"/>
      <c r="F31" s="1766">
        <f>C30</f>
        <v>0</v>
      </c>
      <c r="G31" s="1801"/>
      <c r="H31" s="2103"/>
      <c r="I31" s="1787"/>
      <c r="J31" s="2543"/>
      <c r="K31" s="2543"/>
      <c r="L31" s="1801"/>
      <c r="M31" s="2547"/>
      <c r="N31" s="2551"/>
      <c r="O31" s="2555"/>
      <c r="P31" s="2559" t="s">
        <v>1023</v>
      </c>
      <c r="Q31" s="2566"/>
      <c r="R31" s="2566"/>
      <c r="S31" s="2574"/>
      <c r="T31" s="2582"/>
      <c r="U31" s="2181" t="str">
        <f>IF(U30="","",VLOOKUP(U30,'シフト記号表（勤務時間帯） (3)'!$D$6:$X$47,21,FALSE))</f>
        <v/>
      </c>
      <c r="V31" s="2190" t="str">
        <f>IF(V30="","",VLOOKUP(V30,'シフト記号表（勤務時間帯） (3)'!$D$6:$X$47,21,FALSE))</f>
        <v/>
      </c>
      <c r="W31" s="2190" t="str">
        <f>IF(W30="","",VLOOKUP(W30,'シフト記号表（勤務時間帯） (3)'!$D$6:$X$47,21,FALSE))</f>
        <v/>
      </c>
      <c r="X31" s="2190" t="str">
        <f>IF(X30="","",VLOOKUP(X30,'シフト記号表（勤務時間帯） (3)'!$D$6:$X$47,21,FALSE))</f>
        <v/>
      </c>
      <c r="Y31" s="2190" t="str">
        <f>IF(Y30="","",VLOOKUP(Y30,'シフト記号表（勤務時間帯） (3)'!$D$6:$X$47,21,FALSE))</f>
        <v/>
      </c>
      <c r="Z31" s="2190" t="str">
        <f>IF(Z30="","",VLOOKUP(Z30,'シフト記号表（勤務時間帯） (3)'!$D$6:$X$47,21,FALSE))</f>
        <v/>
      </c>
      <c r="AA31" s="2197" t="str">
        <f>IF(AA30="","",VLOOKUP(AA30,'シフト記号表（勤務時間帯） (3)'!$D$6:$X$47,21,FALSE))</f>
        <v/>
      </c>
      <c r="AB31" s="2181" t="str">
        <f>IF(AB30="","",VLOOKUP(AB30,'シフト記号表（勤務時間帯） (3)'!$D$6:$X$47,21,FALSE))</f>
        <v/>
      </c>
      <c r="AC31" s="2190" t="str">
        <f>IF(AC30="","",VLOOKUP(AC30,'シフト記号表（勤務時間帯） (3)'!$D$6:$X$47,21,FALSE))</f>
        <v/>
      </c>
      <c r="AD31" s="2190" t="str">
        <f>IF(AD30="","",VLOOKUP(AD30,'シフト記号表（勤務時間帯） (3)'!$D$6:$X$47,21,FALSE))</f>
        <v/>
      </c>
      <c r="AE31" s="2190" t="str">
        <f>IF(AE30="","",VLOOKUP(AE30,'シフト記号表（勤務時間帯） (3)'!$D$6:$X$47,21,FALSE))</f>
        <v/>
      </c>
      <c r="AF31" s="2190" t="str">
        <f>IF(AF30="","",VLOOKUP(AF30,'シフト記号表（勤務時間帯） (3)'!$D$6:$X$47,21,FALSE))</f>
        <v/>
      </c>
      <c r="AG31" s="2190" t="str">
        <f>IF(AG30="","",VLOOKUP(AG30,'シフト記号表（勤務時間帯） (3)'!$D$6:$X$47,21,FALSE))</f>
        <v/>
      </c>
      <c r="AH31" s="2197" t="str">
        <f>IF(AH30="","",VLOOKUP(AH30,'シフト記号表（勤務時間帯） (3)'!$D$6:$X$47,21,FALSE))</f>
        <v/>
      </c>
      <c r="AI31" s="2181" t="str">
        <f>IF(AI30="","",VLOOKUP(AI30,'シフト記号表（勤務時間帯） (3)'!$D$6:$X$47,21,FALSE))</f>
        <v/>
      </c>
      <c r="AJ31" s="2190" t="str">
        <f>IF(AJ30="","",VLOOKUP(AJ30,'シフト記号表（勤務時間帯） (3)'!$D$6:$X$47,21,FALSE))</f>
        <v/>
      </c>
      <c r="AK31" s="2190" t="str">
        <f>IF(AK30="","",VLOOKUP(AK30,'シフト記号表（勤務時間帯） (3)'!$D$6:$X$47,21,FALSE))</f>
        <v/>
      </c>
      <c r="AL31" s="2190" t="str">
        <f>IF(AL30="","",VLOOKUP(AL30,'シフト記号表（勤務時間帯） (3)'!$D$6:$X$47,21,FALSE))</f>
        <v/>
      </c>
      <c r="AM31" s="2190" t="str">
        <f>IF(AM30="","",VLOOKUP(AM30,'シフト記号表（勤務時間帯） (3)'!$D$6:$X$47,21,FALSE))</f>
        <v/>
      </c>
      <c r="AN31" s="2190" t="str">
        <f>IF(AN30="","",VLOOKUP(AN30,'シフト記号表（勤務時間帯） (3)'!$D$6:$X$47,21,FALSE))</f>
        <v/>
      </c>
      <c r="AO31" s="2197" t="str">
        <f>IF(AO30="","",VLOOKUP(AO30,'シフト記号表（勤務時間帯） (3)'!$D$6:$X$47,21,FALSE))</f>
        <v/>
      </c>
      <c r="AP31" s="2181" t="str">
        <f>IF(AP30="","",VLOOKUP(AP30,'シフト記号表（勤務時間帯） (3)'!$D$6:$X$47,21,FALSE))</f>
        <v/>
      </c>
      <c r="AQ31" s="2190" t="str">
        <f>IF(AQ30="","",VLOOKUP(AQ30,'シフト記号表（勤務時間帯） (3)'!$D$6:$X$47,21,FALSE))</f>
        <v/>
      </c>
      <c r="AR31" s="2190" t="str">
        <f>IF(AR30="","",VLOOKUP(AR30,'シフト記号表（勤務時間帯） (3)'!$D$6:$X$47,21,FALSE))</f>
        <v/>
      </c>
      <c r="AS31" s="2190" t="str">
        <f>IF(AS30="","",VLOOKUP(AS30,'シフト記号表（勤務時間帯） (3)'!$D$6:$X$47,21,FALSE))</f>
        <v/>
      </c>
      <c r="AT31" s="2190" t="str">
        <f>IF(AT30="","",VLOOKUP(AT30,'シフト記号表（勤務時間帯） (3)'!$D$6:$X$47,21,FALSE))</f>
        <v/>
      </c>
      <c r="AU31" s="2190" t="str">
        <f>IF(AU30="","",VLOOKUP(AU30,'シフト記号表（勤務時間帯） (3)'!$D$6:$X$47,21,FALSE))</f>
        <v/>
      </c>
      <c r="AV31" s="2197" t="str">
        <f>IF(AV30="","",VLOOKUP(AV30,'シフト記号表（勤務時間帯） (3)'!$D$6:$X$47,21,FALSE))</f>
        <v/>
      </c>
      <c r="AW31" s="2181" t="str">
        <f>IF(AW30="","",VLOOKUP(AW30,'シフト記号表（勤務時間帯） (3)'!$D$6:$X$47,21,FALSE))</f>
        <v/>
      </c>
      <c r="AX31" s="2190" t="str">
        <f>IF(AX30="","",VLOOKUP(AX30,'シフト記号表（勤務時間帯） (3)'!$D$6:$X$47,21,FALSE))</f>
        <v/>
      </c>
      <c r="AY31" s="2190" t="str">
        <f>IF(AY30="","",VLOOKUP(AY30,'シフト記号表（勤務時間帯） (3)'!$D$6:$X$47,21,FALSE))</f>
        <v/>
      </c>
      <c r="AZ31" s="1943">
        <f>IF($BC$3="４週",SUM(U31:AV31),IF($BC$3="暦月",SUM(U31:AY31),""))</f>
        <v>0</v>
      </c>
      <c r="BA31" s="1951"/>
      <c r="BB31" s="1960">
        <f>IF($BC$3="４週",AZ31/4,IF($BC$3="暦月",(AZ31/($BC$8/7)),""))</f>
        <v>0</v>
      </c>
      <c r="BC31" s="1951"/>
      <c r="BD31" s="1971"/>
      <c r="BE31" s="1976"/>
      <c r="BF31" s="1976"/>
      <c r="BG31" s="1976"/>
      <c r="BH31" s="1987"/>
    </row>
    <row r="32" spans="2:60" ht="20.25" customHeight="1">
      <c r="B32" s="1743"/>
      <c r="C32" s="1757"/>
      <c r="D32" s="1825"/>
      <c r="E32" s="1768"/>
      <c r="F32" s="1768"/>
      <c r="G32" s="1803">
        <f>C30</f>
        <v>0</v>
      </c>
      <c r="H32" s="2104"/>
      <c r="I32" s="1789"/>
      <c r="J32" s="2544"/>
      <c r="K32" s="2544"/>
      <c r="L32" s="1803"/>
      <c r="M32" s="2548"/>
      <c r="N32" s="2552"/>
      <c r="O32" s="2556"/>
      <c r="P32" s="2560" t="s">
        <v>34</v>
      </c>
      <c r="Q32" s="2570"/>
      <c r="R32" s="2570"/>
      <c r="S32" s="2575"/>
      <c r="T32" s="2583"/>
      <c r="U32" s="1885" t="str">
        <f>IF(U30="","",VLOOKUP(U30,'シフト記号表（勤務時間帯） (3)'!$D$6:$Z$47,23,FALSE))</f>
        <v/>
      </c>
      <c r="V32" s="1897" t="str">
        <f>IF(V30="","",VLOOKUP(V30,'シフト記号表（勤務時間帯） (3)'!$D$6:$Z$47,23,FALSE))</f>
        <v/>
      </c>
      <c r="W32" s="1897" t="str">
        <f>IF(W30="","",VLOOKUP(W30,'シフト記号表（勤務時間帯） (3)'!$D$6:$Z$47,23,FALSE))</f>
        <v/>
      </c>
      <c r="X32" s="1897" t="str">
        <f>IF(X30="","",VLOOKUP(X30,'シフト記号表（勤務時間帯） (3)'!$D$6:$Z$47,23,FALSE))</f>
        <v/>
      </c>
      <c r="Y32" s="1897" t="str">
        <f>IF(Y30="","",VLOOKUP(Y30,'シフト記号表（勤務時間帯） (3)'!$D$6:$Z$47,23,FALSE))</f>
        <v/>
      </c>
      <c r="Z32" s="1897" t="str">
        <f>IF(Z30="","",VLOOKUP(Z30,'シフト記号表（勤務時間帯） (3)'!$D$6:$Z$47,23,FALSE))</f>
        <v/>
      </c>
      <c r="AA32" s="1912" t="str">
        <f>IF(AA30="","",VLOOKUP(AA30,'シフト記号表（勤務時間帯） (3)'!$D$6:$Z$47,23,FALSE))</f>
        <v/>
      </c>
      <c r="AB32" s="1885" t="str">
        <f>IF(AB30="","",VLOOKUP(AB30,'シフト記号表（勤務時間帯） (3)'!$D$6:$Z$47,23,FALSE))</f>
        <v/>
      </c>
      <c r="AC32" s="1897" t="str">
        <f>IF(AC30="","",VLOOKUP(AC30,'シフト記号表（勤務時間帯） (3)'!$D$6:$Z$47,23,FALSE))</f>
        <v/>
      </c>
      <c r="AD32" s="1897" t="str">
        <f>IF(AD30="","",VLOOKUP(AD30,'シフト記号表（勤務時間帯） (3)'!$D$6:$Z$47,23,FALSE))</f>
        <v/>
      </c>
      <c r="AE32" s="1897" t="str">
        <f>IF(AE30="","",VLOOKUP(AE30,'シフト記号表（勤務時間帯） (3)'!$D$6:$Z$47,23,FALSE))</f>
        <v/>
      </c>
      <c r="AF32" s="1897" t="str">
        <f>IF(AF30="","",VLOOKUP(AF30,'シフト記号表（勤務時間帯） (3)'!$D$6:$Z$47,23,FALSE))</f>
        <v/>
      </c>
      <c r="AG32" s="1897" t="str">
        <f>IF(AG30="","",VLOOKUP(AG30,'シフト記号表（勤務時間帯） (3)'!$D$6:$Z$47,23,FALSE))</f>
        <v/>
      </c>
      <c r="AH32" s="1912" t="str">
        <f>IF(AH30="","",VLOOKUP(AH30,'シフト記号表（勤務時間帯） (3)'!$D$6:$Z$47,23,FALSE))</f>
        <v/>
      </c>
      <c r="AI32" s="1885" t="str">
        <f>IF(AI30="","",VLOOKUP(AI30,'シフト記号表（勤務時間帯） (3)'!$D$6:$Z$47,23,FALSE))</f>
        <v/>
      </c>
      <c r="AJ32" s="1897" t="str">
        <f>IF(AJ30="","",VLOOKUP(AJ30,'シフト記号表（勤務時間帯） (3)'!$D$6:$Z$47,23,FALSE))</f>
        <v/>
      </c>
      <c r="AK32" s="1897" t="str">
        <f>IF(AK30="","",VLOOKUP(AK30,'シフト記号表（勤務時間帯） (3)'!$D$6:$Z$47,23,FALSE))</f>
        <v/>
      </c>
      <c r="AL32" s="1897" t="str">
        <f>IF(AL30="","",VLOOKUP(AL30,'シフト記号表（勤務時間帯） (3)'!$D$6:$Z$47,23,FALSE))</f>
        <v/>
      </c>
      <c r="AM32" s="1897" t="str">
        <f>IF(AM30="","",VLOOKUP(AM30,'シフト記号表（勤務時間帯） (3)'!$D$6:$Z$47,23,FALSE))</f>
        <v/>
      </c>
      <c r="AN32" s="1897" t="str">
        <f>IF(AN30="","",VLOOKUP(AN30,'シフト記号表（勤務時間帯） (3)'!$D$6:$Z$47,23,FALSE))</f>
        <v/>
      </c>
      <c r="AO32" s="1912" t="str">
        <f>IF(AO30="","",VLOOKUP(AO30,'シフト記号表（勤務時間帯） (3)'!$D$6:$Z$47,23,FALSE))</f>
        <v/>
      </c>
      <c r="AP32" s="1885" t="str">
        <f>IF(AP30="","",VLOOKUP(AP30,'シフト記号表（勤務時間帯） (3)'!$D$6:$Z$47,23,FALSE))</f>
        <v/>
      </c>
      <c r="AQ32" s="1897" t="str">
        <f>IF(AQ30="","",VLOOKUP(AQ30,'シフト記号表（勤務時間帯） (3)'!$D$6:$Z$47,23,FALSE))</f>
        <v/>
      </c>
      <c r="AR32" s="1897" t="str">
        <f>IF(AR30="","",VLOOKUP(AR30,'シフト記号表（勤務時間帯） (3)'!$D$6:$Z$47,23,FALSE))</f>
        <v/>
      </c>
      <c r="AS32" s="1897" t="str">
        <f>IF(AS30="","",VLOOKUP(AS30,'シフト記号表（勤務時間帯） (3)'!$D$6:$Z$47,23,FALSE))</f>
        <v/>
      </c>
      <c r="AT32" s="1897" t="str">
        <f>IF(AT30="","",VLOOKUP(AT30,'シフト記号表（勤務時間帯） (3)'!$D$6:$Z$47,23,FALSE))</f>
        <v/>
      </c>
      <c r="AU32" s="1897" t="str">
        <f>IF(AU30="","",VLOOKUP(AU30,'シフト記号表（勤務時間帯） (3)'!$D$6:$Z$47,23,FALSE))</f>
        <v/>
      </c>
      <c r="AV32" s="1912" t="str">
        <f>IF(AV30="","",VLOOKUP(AV30,'シフト記号表（勤務時間帯） (3)'!$D$6:$Z$47,23,FALSE))</f>
        <v/>
      </c>
      <c r="AW32" s="1885" t="str">
        <f>IF(AW30="","",VLOOKUP(AW30,'シフト記号表（勤務時間帯） (3)'!$D$6:$Z$47,23,FALSE))</f>
        <v/>
      </c>
      <c r="AX32" s="1897" t="str">
        <f>IF(AX30="","",VLOOKUP(AX30,'シフト記号表（勤務時間帯） (3)'!$D$6:$Z$47,23,FALSE))</f>
        <v/>
      </c>
      <c r="AY32" s="1897" t="str">
        <f>IF(AY30="","",VLOOKUP(AY30,'シフト記号表（勤務時間帯） (3)'!$D$6:$Z$47,23,FALSE))</f>
        <v/>
      </c>
      <c r="AZ32" s="1945">
        <f>IF($BC$3="４週",SUM(U32:AV32),IF($BC$3="暦月",SUM(U32:AY32),""))</f>
        <v>0</v>
      </c>
      <c r="BA32" s="1953"/>
      <c r="BB32" s="1962">
        <f>IF($BC$3="４週",AZ32/4,IF($BC$3="暦月",(AZ32/($BC$8/7)),""))</f>
        <v>0</v>
      </c>
      <c r="BC32" s="1953"/>
      <c r="BD32" s="1973"/>
      <c r="BE32" s="1978"/>
      <c r="BF32" s="1978"/>
      <c r="BG32" s="1978"/>
      <c r="BH32" s="1989"/>
    </row>
    <row r="33" spans="2:60" ht="20.25" customHeight="1">
      <c r="B33" s="2530"/>
      <c r="C33" s="1756"/>
      <c r="D33" s="1824"/>
      <c r="E33" s="1767"/>
      <c r="F33" s="1766"/>
      <c r="G33" s="1801"/>
      <c r="H33" s="2541"/>
      <c r="I33" s="1788"/>
      <c r="J33" s="2545"/>
      <c r="K33" s="2545"/>
      <c r="L33" s="1802"/>
      <c r="M33" s="2549"/>
      <c r="N33" s="2553"/>
      <c r="O33" s="2557"/>
      <c r="P33" s="2561" t="s">
        <v>770</v>
      </c>
      <c r="Q33" s="2568"/>
      <c r="R33" s="2568"/>
      <c r="S33" s="2576"/>
      <c r="T33" s="2584"/>
      <c r="U33" s="2596"/>
      <c r="V33" s="2602"/>
      <c r="W33" s="2602"/>
      <c r="X33" s="2602"/>
      <c r="Y33" s="2602"/>
      <c r="Z33" s="2602"/>
      <c r="AA33" s="2608"/>
      <c r="AB33" s="2596"/>
      <c r="AC33" s="2602"/>
      <c r="AD33" s="2602"/>
      <c r="AE33" s="2602"/>
      <c r="AF33" s="2602"/>
      <c r="AG33" s="2602"/>
      <c r="AH33" s="2608"/>
      <c r="AI33" s="2596"/>
      <c r="AJ33" s="2602"/>
      <c r="AK33" s="2602"/>
      <c r="AL33" s="2602"/>
      <c r="AM33" s="2602"/>
      <c r="AN33" s="2602"/>
      <c r="AO33" s="2608"/>
      <c r="AP33" s="2596"/>
      <c r="AQ33" s="2602"/>
      <c r="AR33" s="2602"/>
      <c r="AS33" s="2602"/>
      <c r="AT33" s="2602"/>
      <c r="AU33" s="2602"/>
      <c r="AV33" s="2608"/>
      <c r="AW33" s="2596"/>
      <c r="AX33" s="2602"/>
      <c r="AY33" s="2602"/>
      <c r="AZ33" s="2624"/>
      <c r="BA33" s="2631"/>
      <c r="BB33" s="2638"/>
      <c r="BC33" s="2631"/>
      <c r="BD33" s="1972"/>
      <c r="BE33" s="1977"/>
      <c r="BF33" s="1977"/>
      <c r="BG33" s="1977"/>
      <c r="BH33" s="1988"/>
    </row>
    <row r="34" spans="2:60" ht="20.25" customHeight="1">
      <c r="B34" s="2059">
        <f>B31+1</f>
        <v>5</v>
      </c>
      <c r="C34" s="1755"/>
      <c r="D34" s="1823"/>
      <c r="E34" s="1766"/>
      <c r="F34" s="1766">
        <f>C33</f>
        <v>0</v>
      </c>
      <c r="G34" s="1801"/>
      <c r="H34" s="2103"/>
      <c r="I34" s="1787"/>
      <c r="J34" s="2543"/>
      <c r="K34" s="2543"/>
      <c r="L34" s="1801"/>
      <c r="M34" s="2547"/>
      <c r="N34" s="2551"/>
      <c r="O34" s="2555"/>
      <c r="P34" s="2559" t="s">
        <v>1023</v>
      </c>
      <c r="Q34" s="2566"/>
      <c r="R34" s="2566"/>
      <c r="S34" s="2574"/>
      <c r="T34" s="2582"/>
      <c r="U34" s="2181" t="str">
        <f>IF(U33="","",VLOOKUP(U33,'シフト記号表（勤務時間帯） (3)'!$D$6:$X$47,21,FALSE))</f>
        <v/>
      </c>
      <c r="V34" s="2190" t="str">
        <f>IF(V33="","",VLOOKUP(V33,'シフト記号表（勤務時間帯） (3)'!$D$6:$X$47,21,FALSE))</f>
        <v/>
      </c>
      <c r="W34" s="2190" t="str">
        <f>IF(W33="","",VLOOKUP(W33,'シフト記号表（勤務時間帯） (3)'!$D$6:$X$47,21,FALSE))</f>
        <v/>
      </c>
      <c r="X34" s="2190" t="str">
        <f>IF(X33="","",VLOOKUP(X33,'シフト記号表（勤務時間帯） (3)'!$D$6:$X$47,21,FALSE))</f>
        <v/>
      </c>
      <c r="Y34" s="2190" t="str">
        <f>IF(Y33="","",VLOOKUP(Y33,'シフト記号表（勤務時間帯） (3)'!$D$6:$X$47,21,FALSE))</f>
        <v/>
      </c>
      <c r="Z34" s="2190" t="str">
        <f>IF(Z33="","",VLOOKUP(Z33,'シフト記号表（勤務時間帯） (3)'!$D$6:$X$47,21,FALSE))</f>
        <v/>
      </c>
      <c r="AA34" s="2197" t="str">
        <f>IF(AA33="","",VLOOKUP(AA33,'シフト記号表（勤務時間帯） (3)'!$D$6:$X$47,21,FALSE))</f>
        <v/>
      </c>
      <c r="AB34" s="2181" t="str">
        <f>IF(AB33="","",VLOOKUP(AB33,'シフト記号表（勤務時間帯） (3)'!$D$6:$X$47,21,FALSE))</f>
        <v/>
      </c>
      <c r="AC34" s="2190" t="str">
        <f>IF(AC33="","",VLOOKUP(AC33,'シフト記号表（勤務時間帯） (3)'!$D$6:$X$47,21,FALSE))</f>
        <v/>
      </c>
      <c r="AD34" s="2190" t="str">
        <f>IF(AD33="","",VLOOKUP(AD33,'シフト記号表（勤務時間帯） (3)'!$D$6:$X$47,21,FALSE))</f>
        <v/>
      </c>
      <c r="AE34" s="2190" t="str">
        <f>IF(AE33="","",VLOOKUP(AE33,'シフト記号表（勤務時間帯） (3)'!$D$6:$X$47,21,FALSE))</f>
        <v/>
      </c>
      <c r="AF34" s="2190" t="str">
        <f>IF(AF33="","",VLOOKUP(AF33,'シフト記号表（勤務時間帯） (3)'!$D$6:$X$47,21,FALSE))</f>
        <v/>
      </c>
      <c r="AG34" s="2190" t="str">
        <f>IF(AG33="","",VLOOKUP(AG33,'シフト記号表（勤務時間帯） (3)'!$D$6:$X$47,21,FALSE))</f>
        <v/>
      </c>
      <c r="AH34" s="2197" t="str">
        <f>IF(AH33="","",VLOOKUP(AH33,'シフト記号表（勤務時間帯） (3)'!$D$6:$X$47,21,FALSE))</f>
        <v/>
      </c>
      <c r="AI34" s="2181" t="str">
        <f>IF(AI33="","",VLOOKUP(AI33,'シフト記号表（勤務時間帯） (3)'!$D$6:$X$47,21,FALSE))</f>
        <v/>
      </c>
      <c r="AJ34" s="2190" t="str">
        <f>IF(AJ33="","",VLOOKUP(AJ33,'シフト記号表（勤務時間帯） (3)'!$D$6:$X$47,21,FALSE))</f>
        <v/>
      </c>
      <c r="AK34" s="2190" t="str">
        <f>IF(AK33="","",VLOOKUP(AK33,'シフト記号表（勤務時間帯） (3)'!$D$6:$X$47,21,FALSE))</f>
        <v/>
      </c>
      <c r="AL34" s="2190" t="str">
        <f>IF(AL33="","",VLOOKUP(AL33,'シフト記号表（勤務時間帯） (3)'!$D$6:$X$47,21,FALSE))</f>
        <v/>
      </c>
      <c r="AM34" s="2190" t="str">
        <f>IF(AM33="","",VLOOKUP(AM33,'シフト記号表（勤務時間帯） (3)'!$D$6:$X$47,21,FALSE))</f>
        <v/>
      </c>
      <c r="AN34" s="2190" t="str">
        <f>IF(AN33="","",VLOOKUP(AN33,'シフト記号表（勤務時間帯） (3)'!$D$6:$X$47,21,FALSE))</f>
        <v/>
      </c>
      <c r="AO34" s="2197" t="str">
        <f>IF(AO33="","",VLOOKUP(AO33,'シフト記号表（勤務時間帯） (3)'!$D$6:$X$47,21,FALSE))</f>
        <v/>
      </c>
      <c r="AP34" s="2181" t="str">
        <f>IF(AP33="","",VLOOKUP(AP33,'シフト記号表（勤務時間帯） (3)'!$D$6:$X$47,21,FALSE))</f>
        <v/>
      </c>
      <c r="AQ34" s="2190" t="str">
        <f>IF(AQ33="","",VLOOKUP(AQ33,'シフト記号表（勤務時間帯） (3)'!$D$6:$X$47,21,FALSE))</f>
        <v/>
      </c>
      <c r="AR34" s="2190" t="str">
        <f>IF(AR33="","",VLOOKUP(AR33,'シフト記号表（勤務時間帯） (3)'!$D$6:$X$47,21,FALSE))</f>
        <v/>
      </c>
      <c r="AS34" s="2190" t="str">
        <f>IF(AS33="","",VLOOKUP(AS33,'シフト記号表（勤務時間帯） (3)'!$D$6:$X$47,21,FALSE))</f>
        <v/>
      </c>
      <c r="AT34" s="2190" t="str">
        <f>IF(AT33="","",VLOOKUP(AT33,'シフト記号表（勤務時間帯） (3)'!$D$6:$X$47,21,FALSE))</f>
        <v/>
      </c>
      <c r="AU34" s="2190" t="str">
        <f>IF(AU33="","",VLOOKUP(AU33,'シフト記号表（勤務時間帯） (3)'!$D$6:$X$47,21,FALSE))</f>
        <v/>
      </c>
      <c r="AV34" s="2197" t="str">
        <f>IF(AV33="","",VLOOKUP(AV33,'シフト記号表（勤務時間帯） (3)'!$D$6:$X$47,21,FALSE))</f>
        <v/>
      </c>
      <c r="AW34" s="2181" t="str">
        <f>IF(AW33="","",VLOOKUP(AW33,'シフト記号表（勤務時間帯） (3)'!$D$6:$X$47,21,FALSE))</f>
        <v/>
      </c>
      <c r="AX34" s="2190" t="str">
        <f>IF(AX33="","",VLOOKUP(AX33,'シフト記号表（勤務時間帯） (3)'!$D$6:$X$47,21,FALSE))</f>
        <v/>
      </c>
      <c r="AY34" s="2190" t="str">
        <f>IF(AY33="","",VLOOKUP(AY33,'シフト記号表（勤務時間帯） (3)'!$D$6:$X$47,21,FALSE))</f>
        <v/>
      </c>
      <c r="AZ34" s="1943">
        <f>IF($BC$3="４週",SUM(U34:AV34),IF($BC$3="暦月",SUM(U34:AY34),""))</f>
        <v>0</v>
      </c>
      <c r="BA34" s="1951"/>
      <c r="BB34" s="1960">
        <f>IF($BC$3="４週",AZ34/4,IF($BC$3="暦月",(AZ34/($BC$8/7)),""))</f>
        <v>0</v>
      </c>
      <c r="BC34" s="1951"/>
      <c r="BD34" s="1971"/>
      <c r="BE34" s="1976"/>
      <c r="BF34" s="1976"/>
      <c r="BG34" s="1976"/>
      <c r="BH34" s="1987"/>
    </row>
    <row r="35" spans="2:60" ht="20.25" customHeight="1">
      <c r="B35" s="1743"/>
      <c r="C35" s="1757"/>
      <c r="D35" s="1825"/>
      <c r="E35" s="1768"/>
      <c r="F35" s="1768"/>
      <c r="G35" s="1803">
        <f>C33</f>
        <v>0</v>
      </c>
      <c r="H35" s="2104"/>
      <c r="I35" s="1789"/>
      <c r="J35" s="2544"/>
      <c r="K35" s="2544"/>
      <c r="L35" s="1803"/>
      <c r="M35" s="2548"/>
      <c r="N35" s="2552"/>
      <c r="O35" s="2556"/>
      <c r="P35" s="2560" t="s">
        <v>34</v>
      </c>
      <c r="Q35" s="2567"/>
      <c r="R35" s="2567"/>
      <c r="S35" s="2578"/>
      <c r="T35" s="2586"/>
      <c r="U35" s="1885" t="str">
        <f>IF(U33="","",VLOOKUP(U33,'シフト記号表（勤務時間帯） (3)'!$D$6:$Z$47,23,FALSE))</f>
        <v/>
      </c>
      <c r="V35" s="1897" t="str">
        <f>IF(V33="","",VLOOKUP(V33,'シフト記号表（勤務時間帯） (3)'!$D$6:$Z$47,23,FALSE))</f>
        <v/>
      </c>
      <c r="W35" s="1897" t="str">
        <f>IF(W33="","",VLOOKUP(W33,'シフト記号表（勤務時間帯） (3)'!$D$6:$Z$47,23,FALSE))</f>
        <v/>
      </c>
      <c r="X35" s="1897" t="str">
        <f>IF(X33="","",VLOOKUP(X33,'シフト記号表（勤務時間帯） (3)'!$D$6:$Z$47,23,FALSE))</f>
        <v/>
      </c>
      <c r="Y35" s="1897" t="str">
        <f>IF(Y33="","",VLOOKUP(Y33,'シフト記号表（勤務時間帯） (3)'!$D$6:$Z$47,23,FALSE))</f>
        <v/>
      </c>
      <c r="Z35" s="1897" t="str">
        <f>IF(Z33="","",VLOOKUP(Z33,'シフト記号表（勤務時間帯） (3)'!$D$6:$Z$47,23,FALSE))</f>
        <v/>
      </c>
      <c r="AA35" s="1912" t="str">
        <f>IF(AA33="","",VLOOKUP(AA33,'シフト記号表（勤務時間帯） (3)'!$D$6:$Z$47,23,FALSE))</f>
        <v/>
      </c>
      <c r="AB35" s="1885" t="str">
        <f>IF(AB33="","",VLOOKUP(AB33,'シフト記号表（勤務時間帯） (3)'!$D$6:$Z$47,23,FALSE))</f>
        <v/>
      </c>
      <c r="AC35" s="1897" t="str">
        <f>IF(AC33="","",VLOOKUP(AC33,'シフト記号表（勤務時間帯） (3)'!$D$6:$Z$47,23,FALSE))</f>
        <v/>
      </c>
      <c r="AD35" s="1897" t="str">
        <f>IF(AD33="","",VLOOKUP(AD33,'シフト記号表（勤務時間帯） (3)'!$D$6:$Z$47,23,FALSE))</f>
        <v/>
      </c>
      <c r="AE35" s="1897" t="str">
        <f>IF(AE33="","",VLOOKUP(AE33,'シフト記号表（勤務時間帯） (3)'!$D$6:$Z$47,23,FALSE))</f>
        <v/>
      </c>
      <c r="AF35" s="1897" t="str">
        <f>IF(AF33="","",VLOOKUP(AF33,'シフト記号表（勤務時間帯） (3)'!$D$6:$Z$47,23,FALSE))</f>
        <v/>
      </c>
      <c r="AG35" s="1897" t="str">
        <f>IF(AG33="","",VLOOKUP(AG33,'シフト記号表（勤務時間帯） (3)'!$D$6:$Z$47,23,FALSE))</f>
        <v/>
      </c>
      <c r="AH35" s="1912" t="str">
        <f>IF(AH33="","",VLOOKUP(AH33,'シフト記号表（勤務時間帯） (3)'!$D$6:$Z$47,23,FALSE))</f>
        <v/>
      </c>
      <c r="AI35" s="1885" t="str">
        <f>IF(AI33="","",VLOOKUP(AI33,'シフト記号表（勤務時間帯） (3)'!$D$6:$Z$47,23,FALSE))</f>
        <v/>
      </c>
      <c r="AJ35" s="1897" t="str">
        <f>IF(AJ33="","",VLOOKUP(AJ33,'シフト記号表（勤務時間帯） (3)'!$D$6:$Z$47,23,FALSE))</f>
        <v/>
      </c>
      <c r="AK35" s="1897" t="str">
        <f>IF(AK33="","",VLOOKUP(AK33,'シフト記号表（勤務時間帯） (3)'!$D$6:$Z$47,23,FALSE))</f>
        <v/>
      </c>
      <c r="AL35" s="1897" t="str">
        <f>IF(AL33="","",VLOOKUP(AL33,'シフト記号表（勤務時間帯） (3)'!$D$6:$Z$47,23,FALSE))</f>
        <v/>
      </c>
      <c r="AM35" s="1897" t="str">
        <f>IF(AM33="","",VLOOKUP(AM33,'シフト記号表（勤務時間帯） (3)'!$D$6:$Z$47,23,FALSE))</f>
        <v/>
      </c>
      <c r="AN35" s="1897" t="str">
        <f>IF(AN33="","",VLOOKUP(AN33,'シフト記号表（勤務時間帯） (3)'!$D$6:$Z$47,23,FALSE))</f>
        <v/>
      </c>
      <c r="AO35" s="1912" t="str">
        <f>IF(AO33="","",VLOOKUP(AO33,'シフト記号表（勤務時間帯） (3)'!$D$6:$Z$47,23,FALSE))</f>
        <v/>
      </c>
      <c r="AP35" s="1885" t="str">
        <f>IF(AP33="","",VLOOKUP(AP33,'シフト記号表（勤務時間帯） (3)'!$D$6:$Z$47,23,FALSE))</f>
        <v/>
      </c>
      <c r="AQ35" s="1897" t="str">
        <f>IF(AQ33="","",VLOOKUP(AQ33,'シフト記号表（勤務時間帯） (3)'!$D$6:$Z$47,23,FALSE))</f>
        <v/>
      </c>
      <c r="AR35" s="1897" t="str">
        <f>IF(AR33="","",VLOOKUP(AR33,'シフト記号表（勤務時間帯） (3)'!$D$6:$Z$47,23,FALSE))</f>
        <v/>
      </c>
      <c r="AS35" s="1897" t="str">
        <f>IF(AS33="","",VLOOKUP(AS33,'シフト記号表（勤務時間帯） (3)'!$D$6:$Z$47,23,FALSE))</f>
        <v/>
      </c>
      <c r="AT35" s="1897" t="str">
        <f>IF(AT33="","",VLOOKUP(AT33,'シフト記号表（勤務時間帯） (3)'!$D$6:$Z$47,23,FALSE))</f>
        <v/>
      </c>
      <c r="AU35" s="1897" t="str">
        <f>IF(AU33="","",VLOOKUP(AU33,'シフト記号表（勤務時間帯） (3)'!$D$6:$Z$47,23,FALSE))</f>
        <v/>
      </c>
      <c r="AV35" s="1912" t="str">
        <f>IF(AV33="","",VLOOKUP(AV33,'シフト記号表（勤務時間帯） (3)'!$D$6:$Z$47,23,FALSE))</f>
        <v/>
      </c>
      <c r="AW35" s="1885" t="str">
        <f>IF(AW33="","",VLOOKUP(AW33,'シフト記号表（勤務時間帯） (3)'!$D$6:$Z$47,23,FALSE))</f>
        <v/>
      </c>
      <c r="AX35" s="1897" t="str">
        <f>IF(AX33="","",VLOOKUP(AX33,'シフト記号表（勤務時間帯） (3)'!$D$6:$Z$47,23,FALSE))</f>
        <v/>
      </c>
      <c r="AY35" s="1897" t="str">
        <f>IF(AY33="","",VLOOKUP(AY33,'シフト記号表（勤務時間帯） (3)'!$D$6:$Z$47,23,FALSE))</f>
        <v/>
      </c>
      <c r="AZ35" s="1945">
        <f>IF($BC$3="４週",SUM(U35:AV35),IF($BC$3="暦月",SUM(U35:AY35),""))</f>
        <v>0</v>
      </c>
      <c r="BA35" s="1953"/>
      <c r="BB35" s="1962">
        <f>IF($BC$3="４週",AZ35/4,IF($BC$3="暦月",(AZ35/($BC$8/7)),""))</f>
        <v>0</v>
      </c>
      <c r="BC35" s="1953"/>
      <c r="BD35" s="1973"/>
      <c r="BE35" s="1978"/>
      <c r="BF35" s="1978"/>
      <c r="BG35" s="1978"/>
      <c r="BH35" s="1989"/>
    </row>
    <row r="36" spans="2:60" ht="20.25" customHeight="1">
      <c r="B36" s="2530"/>
      <c r="C36" s="1756"/>
      <c r="D36" s="1824"/>
      <c r="E36" s="1767"/>
      <c r="F36" s="1766"/>
      <c r="G36" s="1801"/>
      <c r="H36" s="2541"/>
      <c r="I36" s="1788"/>
      <c r="J36" s="2545"/>
      <c r="K36" s="2545"/>
      <c r="L36" s="1802"/>
      <c r="M36" s="2549"/>
      <c r="N36" s="2553"/>
      <c r="O36" s="2557"/>
      <c r="P36" s="2561" t="s">
        <v>770</v>
      </c>
      <c r="Q36" s="2569"/>
      <c r="R36" s="2569"/>
      <c r="S36" s="2577"/>
      <c r="T36" s="2587"/>
      <c r="U36" s="2596"/>
      <c r="V36" s="2602"/>
      <c r="W36" s="2602"/>
      <c r="X36" s="2602"/>
      <c r="Y36" s="2602"/>
      <c r="Z36" s="2602"/>
      <c r="AA36" s="2608"/>
      <c r="AB36" s="2596"/>
      <c r="AC36" s="2602"/>
      <c r="AD36" s="2602"/>
      <c r="AE36" s="2602"/>
      <c r="AF36" s="2602"/>
      <c r="AG36" s="2602"/>
      <c r="AH36" s="2608"/>
      <c r="AI36" s="2596"/>
      <c r="AJ36" s="2602"/>
      <c r="AK36" s="2602"/>
      <c r="AL36" s="2602"/>
      <c r="AM36" s="2602"/>
      <c r="AN36" s="2602"/>
      <c r="AO36" s="2608"/>
      <c r="AP36" s="2596"/>
      <c r="AQ36" s="2602"/>
      <c r="AR36" s="2602"/>
      <c r="AS36" s="2602"/>
      <c r="AT36" s="2602"/>
      <c r="AU36" s="2602"/>
      <c r="AV36" s="2608"/>
      <c r="AW36" s="2596"/>
      <c r="AX36" s="2602"/>
      <c r="AY36" s="2602"/>
      <c r="AZ36" s="2624"/>
      <c r="BA36" s="2631"/>
      <c r="BB36" s="2638"/>
      <c r="BC36" s="2631"/>
      <c r="BD36" s="1972"/>
      <c r="BE36" s="1977"/>
      <c r="BF36" s="1977"/>
      <c r="BG36" s="1977"/>
      <c r="BH36" s="1988"/>
    </row>
    <row r="37" spans="2:60" ht="20.25" customHeight="1">
      <c r="B37" s="2059">
        <f>B34+1</f>
        <v>6</v>
      </c>
      <c r="C37" s="1755"/>
      <c r="D37" s="1823"/>
      <c r="E37" s="1766"/>
      <c r="F37" s="1766">
        <f>C36</f>
        <v>0</v>
      </c>
      <c r="G37" s="1801"/>
      <c r="H37" s="2103"/>
      <c r="I37" s="1787"/>
      <c r="J37" s="2543"/>
      <c r="K37" s="2543"/>
      <c r="L37" s="1801"/>
      <c r="M37" s="2547"/>
      <c r="N37" s="2551"/>
      <c r="O37" s="2555"/>
      <c r="P37" s="2559" t="s">
        <v>1023</v>
      </c>
      <c r="Q37" s="2566"/>
      <c r="R37" s="2566"/>
      <c r="S37" s="2574"/>
      <c r="T37" s="2582"/>
      <c r="U37" s="2181" t="str">
        <f>IF(U36="","",VLOOKUP(U36,'シフト記号表（勤務時間帯） (3)'!$D$6:$X$47,21,FALSE))</f>
        <v/>
      </c>
      <c r="V37" s="2190" t="str">
        <f>IF(V36="","",VLOOKUP(V36,'シフト記号表（勤務時間帯） (3)'!$D$6:$X$47,21,FALSE))</f>
        <v/>
      </c>
      <c r="W37" s="2190" t="str">
        <f>IF(W36="","",VLOOKUP(W36,'シフト記号表（勤務時間帯） (3)'!$D$6:$X$47,21,FALSE))</f>
        <v/>
      </c>
      <c r="X37" s="2190" t="str">
        <f>IF(X36="","",VLOOKUP(X36,'シフト記号表（勤務時間帯） (3)'!$D$6:$X$47,21,FALSE))</f>
        <v/>
      </c>
      <c r="Y37" s="2190" t="str">
        <f>IF(Y36="","",VLOOKUP(Y36,'シフト記号表（勤務時間帯） (3)'!$D$6:$X$47,21,FALSE))</f>
        <v/>
      </c>
      <c r="Z37" s="2190" t="str">
        <f>IF(Z36="","",VLOOKUP(Z36,'シフト記号表（勤務時間帯） (3)'!$D$6:$X$47,21,FALSE))</f>
        <v/>
      </c>
      <c r="AA37" s="2197" t="str">
        <f>IF(AA36="","",VLOOKUP(AA36,'シフト記号表（勤務時間帯） (3)'!$D$6:$X$47,21,FALSE))</f>
        <v/>
      </c>
      <c r="AB37" s="2181" t="str">
        <f>IF(AB36="","",VLOOKUP(AB36,'シフト記号表（勤務時間帯） (3)'!$D$6:$X$47,21,FALSE))</f>
        <v/>
      </c>
      <c r="AC37" s="2190" t="str">
        <f>IF(AC36="","",VLOOKUP(AC36,'シフト記号表（勤務時間帯） (3)'!$D$6:$X$47,21,FALSE))</f>
        <v/>
      </c>
      <c r="AD37" s="2190" t="str">
        <f>IF(AD36="","",VLOOKUP(AD36,'シフト記号表（勤務時間帯） (3)'!$D$6:$X$47,21,FALSE))</f>
        <v/>
      </c>
      <c r="AE37" s="2190" t="str">
        <f>IF(AE36="","",VLOOKUP(AE36,'シフト記号表（勤務時間帯） (3)'!$D$6:$X$47,21,FALSE))</f>
        <v/>
      </c>
      <c r="AF37" s="2190" t="str">
        <f>IF(AF36="","",VLOOKUP(AF36,'シフト記号表（勤務時間帯） (3)'!$D$6:$X$47,21,FALSE))</f>
        <v/>
      </c>
      <c r="AG37" s="2190" t="str">
        <f>IF(AG36="","",VLOOKUP(AG36,'シフト記号表（勤務時間帯） (3)'!$D$6:$X$47,21,FALSE))</f>
        <v/>
      </c>
      <c r="AH37" s="2197" t="str">
        <f>IF(AH36="","",VLOOKUP(AH36,'シフト記号表（勤務時間帯） (3)'!$D$6:$X$47,21,FALSE))</f>
        <v/>
      </c>
      <c r="AI37" s="2181" t="str">
        <f>IF(AI36="","",VLOOKUP(AI36,'シフト記号表（勤務時間帯） (3)'!$D$6:$X$47,21,FALSE))</f>
        <v/>
      </c>
      <c r="AJ37" s="2190" t="str">
        <f>IF(AJ36="","",VLOOKUP(AJ36,'シフト記号表（勤務時間帯） (3)'!$D$6:$X$47,21,FALSE))</f>
        <v/>
      </c>
      <c r="AK37" s="2190" t="str">
        <f>IF(AK36="","",VLOOKUP(AK36,'シフト記号表（勤務時間帯） (3)'!$D$6:$X$47,21,FALSE))</f>
        <v/>
      </c>
      <c r="AL37" s="2190" t="str">
        <f>IF(AL36="","",VLOOKUP(AL36,'シフト記号表（勤務時間帯） (3)'!$D$6:$X$47,21,FALSE))</f>
        <v/>
      </c>
      <c r="AM37" s="2190" t="str">
        <f>IF(AM36="","",VLOOKUP(AM36,'シフト記号表（勤務時間帯） (3)'!$D$6:$X$47,21,FALSE))</f>
        <v/>
      </c>
      <c r="AN37" s="2190" t="str">
        <f>IF(AN36="","",VLOOKUP(AN36,'シフト記号表（勤務時間帯） (3)'!$D$6:$X$47,21,FALSE))</f>
        <v/>
      </c>
      <c r="AO37" s="2197" t="str">
        <f>IF(AO36="","",VLOOKUP(AO36,'シフト記号表（勤務時間帯） (3)'!$D$6:$X$47,21,FALSE))</f>
        <v/>
      </c>
      <c r="AP37" s="2181" t="str">
        <f>IF(AP36="","",VLOOKUP(AP36,'シフト記号表（勤務時間帯） (3)'!$D$6:$X$47,21,FALSE))</f>
        <v/>
      </c>
      <c r="AQ37" s="2190" t="str">
        <f>IF(AQ36="","",VLOOKUP(AQ36,'シフト記号表（勤務時間帯） (3)'!$D$6:$X$47,21,FALSE))</f>
        <v/>
      </c>
      <c r="AR37" s="2190" t="str">
        <f>IF(AR36="","",VLOOKUP(AR36,'シフト記号表（勤務時間帯） (3)'!$D$6:$X$47,21,FALSE))</f>
        <v/>
      </c>
      <c r="AS37" s="2190" t="str">
        <f>IF(AS36="","",VLOOKUP(AS36,'シフト記号表（勤務時間帯） (3)'!$D$6:$X$47,21,FALSE))</f>
        <v/>
      </c>
      <c r="AT37" s="2190" t="str">
        <f>IF(AT36="","",VLOOKUP(AT36,'シフト記号表（勤務時間帯） (3)'!$D$6:$X$47,21,FALSE))</f>
        <v/>
      </c>
      <c r="AU37" s="2190" t="str">
        <f>IF(AU36="","",VLOOKUP(AU36,'シフト記号表（勤務時間帯） (3)'!$D$6:$X$47,21,FALSE))</f>
        <v/>
      </c>
      <c r="AV37" s="2197" t="str">
        <f>IF(AV36="","",VLOOKUP(AV36,'シフト記号表（勤務時間帯） (3)'!$D$6:$X$47,21,FALSE))</f>
        <v/>
      </c>
      <c r="AW37" s="2181" t="str">
        <f>IF(AW36="","",VLOOKUP(AW36,'シフト記号表（勤務時間帯） (3)'!$D$6:$X$47,21,FALSE))</f>
        <v/>
      </c>
      <c r="AX37" s="2190" t="str">
        <f>IF(AX36="","",VLOOKUP(AX36,'シフト記号表（勤務時間帯） (3)'!$D$6:$X$47,21,FALSE))</f>
        <v/>
      </c>
      <c r="AY37" s="2190" t="str">
        <f>IF(AY36="","",VLOOKUP(AY36,'シフト記号表（勤務時間帯） (3)'!$D$6:$X$47,21,FALSE))</f>
        <v/>
      </c>
      <c r="AZ37" s="1943">
        <f>IF($BC$3="４週",SUM(U37:AV37),IF($BC$3="暦月",SUM(U37:AY37),""))</f>
        <v>0</v>
      </c>
      <c r="BA37" s="1951"/>
      <c r="BB37" s="1960">
        <f>IF($BC$3="４週",AZ37/4,IF($BC$3="暦月",(AZ37/($BC$8/7)),""))</f>
        <v>0</v>
      </c>
      <c r="BC37" s="1951"/>
      <c r="BD37" s="1971"/>
      <c r="BE37" s="1976"/>
      <c r="BF37" s="1976"/>
      <c r="BG37" s="1976"/>
      <c r="BH37" s="1987"/>
    </row>
    <row r="38" spans="2:60" ht="20.25" customHeight="1">
      <c r="B38" s="1743"/>
      <c r="C38" s="1757"/>
      <c r="D38" s="1825"/>
      <c r="E38" s="1768"/>
      <c r="F38" s="1768"/>
      <c r="G38" s="1803">
        <f>C36</f>
        <v>0</v>
      </c>
      <c r="H38" s="2104"/>
      <c r="I38" s="1789"/>
      <c r="J38" s="2544"/>
      <c r="K38" s="2544"/>
      <c r="L38" s="1803"/>
      <c r="M38" s="2548"/>
      <c r="N38" s="2552"/>
      <c r="O38" s="2556"/>
      <c r="P38" s="2560" t="s">
        <v>34</v>
      </c>
      <c r="Q38" s="2570"/>
      <c r="R38" s="2570"/>
      <c r="S38" s="2575"/>
      <c r="T38" s="2583"/>
      <c r="U38" s="1885" t="str">
        <f>IF(U36="","",VLOOKUP(U36,'シフト記号表（勤務時間帯） (3)'!$D$6:$Z$47,23,FALSE))</f>
        <v/>
      </c>
      <c r="V38" s="1897" t="str">
        <f>IF(V36="","",VLOOKUP(V36,'シフト記号表（勤務時間帯） (3)'!$D$6:$Z$47,23,FALSE))</f>
        <v/>
      </c>
      <c r="W38" s="1897" t="str">
        <f>IF(W36="","",VLOOKUP(W36,'シフト記号表（勤務時間帯） (3)'!$D$6:$Z$47,23,FALSE))</f>
        <v/>
      </c>
      <c r="X38" s="1897" t="str">
        <f>IF(X36="","",VLOOKUP(X36,'シフト記号表（勤務時間帯） (3)'!$D$6:$Z$47,23,FALSE))</f>
        <v/>
      </c>
      <c r="Y38" s="1897" t="str">
        <f>IF(Y36="","",VLOOKUP(Y36,'シフト記号表（勤務時間帯） (3)'!$D$6:$Z$47,23,FALSE))</f>
        <v/>
      </c>
      <c r="Z38" s="1897" t="str">
        <f>IF(Z36="","",VLOOKUP(Z36,'シフト記号表（勤務時間帯） (3)'!$D$6:$Z$47,23,FALSE))</f>
        <v/>
      </c>
      <c r="AA38" s="1912" t="str">
        <f>IF(AA36="","",VLOOKUP(AA36,'シフト記号表（勤務時間帯） (3)'!$D$6:$Z$47,23,FALSE))</f>
        <v/>
      </c>
      <c r="AB38" s="1885" t="str">
        <f>IF(AB36="","",VLOOKUP(AB36,'シフト記号表（勤務時間帯） (3)'!$D$6:$Z$47,23,FALSE))</f>
        <v/>
      </c>
      <c r="AC38" s="1897" t="str">
        <f>IF(AC36="","",VLOOKUP(AC36,'シフト記号表（勤務時間帯） (3)'!$D$6:$Z$47,23,FALSE))</f>
        <v/>
      </c>
      <c r="AD38" s="1897" t="str">
        <f>IF(AD36="","",VLOOKUP(AD36,'シフト記号表（勤務時間帯） (3)'!$D$6:$Z$47,23,FALSE))</f>
        <v/>
      </c>
      <c r="AE38" s="1897" t="str">
        <f>IF(AE36="","",VLOOKUP(AE36,'シフト記号表（勤務時間帯） (3)'!$D$6:$Z$47,23,FALSE))</f>
        <v/>
      </c>
      <c r="AF38" s="1897" t="str">
        <f>IF(AF36="","",VLOOKUP(AF36,'シフト記号表（勤務時間帯） (3)'!$D$6:$Z$47,23,FALSE))</f>
        <v/>
      </c>
      <c r="AG38" s="1897" t="str">
        <f>IF(AG36="","",VLOOKUP(AG36,'シフト記号表（勤務時間帯） (3)'!$D$6:$Z$47,23,FALSE))</f>
        <v/>
      </c>
      <c r="AH38" s="1912" t="str">
        <f>IF(AH36="","",VLOOKUP(AH36,'シフト記号表（勤務時間帯） (3)'!$D$6:$Z$47,23,FALSE))</f>
        <v/>
      </c>
      <c r="AI38" s="1885" t="str">
        <f>IF(AI36="","",VLOOKUP(AI36,'シフト記号表（勤務時間帯） (3)'!$D$6:$Z$47,23,FALSE))</f>
        <v/>
      </c>
      <c r="AJ38" s="1897" t="str">
        <f>IF(AJ36="","",VLOOKUP(AJ36,'シフト記号表（勤務時間帯） (3)'!$D$6:$Z$47,23,FALSE))</f>
        <v/>
      </c>
      <c r="AK38" s="1897" t="str">
        <f>IF(AK36="","",VLOOKUP(AK36,'シフト記号表（勤務時間帯） (3)'!$D$6:$Z$47,23,FALSE))</f>
        <v/>
      </c>
      <c r="AL38" s="1897" t="str">
        <f>IF(AL36="","",VLOOKUP(AL36,'シフト記号表（勤務時間帯） (3)'!$D$6:$Z$47,23,FALSE))</f>
        <v/>
      </c>
      <c r="AM38" s="1897" t="str">
        <f>IF(AM36="","",VLOOKUP(AM36,'シフト記号表（勤務時間帯） (3)'!$D$6:$Z$47,23,FALSE))</f>
        <v/>
      </c>
      <c r="AN38" s="1897" t="str">
        <f>IF(AN36="","",VLOOKUP(AN36,'シフト記号表（勤務時間帯） (3)'!$D$6:$Z$47,23,FALSE))</f>
        <v/>
      </c>
      <c r="AO38" s="1912" t="str">
        <f>IF(AO36="","",VLOOKUP(AO36,'シフト記号表（勤務時間帯） (3)'!$D$6:$Z$47,23,FALSE))</f>
        <v/>
      </c>
      <c r="AP38" s="1885" t="str">
        <f>IF(AP36="","",VLOOKUP(AP36,'シフト記号表（勤務時間帯） (3)'!$D$6:$Z$47,23,FALSE))</f>
        <v/>
      </c>
      <c r="AQ38" s="1897" t="str">
        <f>IF(AQ36="","",VLOOKUP(AQ36,'シフト記号表（勤務時間帯） (3)'!$D$6:$Z$47,23,FALSE))</f>
        <v/>
      </c>
      <c r="AR38" s="1897" t="str">
        <f>IF(AR36="","",VLOOKUP(AR36,'シフト記号表（勤務時間帯） (3)'!$D$6:$Z$47,23,FALSE))</f>
        <v/>
      </c>
      <c r="AS38" s="1897" t="str">
        <f>IF(AS36="","",VLOOKUP(AS36,'シフト記号表（勤務時間帯） (3)'!$D$6:$Z$47,23,FALSE))</f>
        <v/>
      </c>
      <c r="AT38" s="1897" t="str">
        <f>IF(AT36="","",VLOOKUP(AT36,'シフト記号表（勤務時間帯） (3)'!$D$6:$Z$47,23,FALSE))</f>
        <v/>
      </c>
      <c r="AU38" s="1897" t="str">
        <f>IF(AU36="","",VLOOKUP(AU36,'シフト記号表（勤務時間帯） (3)'!$D$6:$Z$47,23,FALSE))</f>
        <v/>
      </c>
      <c r="AV38" s="1912" t="str">
        <f>IF(AV36="","",VLOOKUP(AV36,'シフト記号表（勤務時間帯） (3)'!$D$6:$Z$47,23,FALSE))</f>
        <v/>
      </c>
      <c r="AW38" s="1885" t="str">
        <f>IF(AW36="","",VLOOKUP(AW36,'シフト記号表（勤務時間帯） (3)'!$D$6:$Z$47,23,FALSE))</f>
        <v/>
      </c>
      <c r="AX38" s="1897" t="str">
        <f>IF(AX36="","",VLOOKUP(AX36,'シフト記号表（勤務時間帯） (3)'!$D$6:$Z$47,23,FALSE))</f>
        <v/>
      </c>
      <c r="AY38" s="1897" t="str">
        <f>IF(AY36="","",VLOOKUP(AY36,'シフト記号表（勤務時間帯） (3)'!$D$6:$Z$47,23,FALSE))</f>
        <v/>
      </c>
      <c r="AZ38" s="1945">
        <f>IF($BC$3="４週",SUM(U38:AV38),IF($BC$3="暦月",SUM(U38:AY38),""))</f>
        <v>0</v>
      </c>
      <c r="BA38" s="1953"/>
      <c r="BB38" s="1962">
        <f>IF($BC$3="４週",AZ38/4,IF($BC$3="暦月",(AZ38/($BC$8/7)),""))</f>
        <v>0</v>
      </c>
      <c r="BC38" s="1953"/>
      <c r="BD38" s="1973"/>
      <c r="BE38" s="1978"/>
      <c r="BF38" s="1978"/>
      <c r="BG38" s="1978"/>
      <c r="BH38" s="1989"/>
    </row>
    <row r="39" spans="2:60" ht="20.25" customHeight="1">
      <c r="B39" s="2530"/>
      <c r="C39" s="1756"/>
      <c r="D39" s="1824"/>
      <c r="E39" s="1767"/>
      <c r="F39" s="1766"/>
      <c r="G39" s="1801"/>
      <c r="H39" s="2541"/>
      <c r="I39" s="1788"/>
      <c r="J39" s="2545"/>
      <c r="K39" s="2545"/>
      <c r="L39" s="1802"/>
      <c r="M39" s="2549"/>
      <c r="N39" s="2553"/>
      <c r="O39" s="2557"/>
      <c r="P39" s="2561" t="s">
        <v>770</v>
      </c>
      <c r="Q39" s="2568"/>
      <c r="R39" s="2568"/>
      <c r="S39" s="2576"/>
      <c r="T39" s="2584"/>
      <c r="U39" s="2596"/>
      <c r="V39" s="2602"/>
      <c r="W39" s="2602"/>
      <c r="X39" s="2602"/>
      <c r="Y39" s="2602"/>
      <c r="Z39" s="2602"/>
      <c r="AA39" s="2608"/>
      <c r="AB39" s="2596"/>
      <c r="AC39" s="2602"/>
      <c r="AD39" s="2602"/>
      <c r="AE39" s="2602"/>
      <c r="AF39" s="2602"/>
      <c r="AG39" s="2602"/>
      <c r="AH39" s="2608"/>
      <c r="AI39" s="2596"/>
      <c r="AJ39" s="2602"/>
      <c r="AK39" s="2602"/>
      <c r="AL39" s="2602"/>
      <c r="AM39" s="2602"/>
      <c r="AN39" s="2602"/>
      <c r="AO39" s="2608"/>
      <c r="AP39" s="2596"/>
      <c r="AQ39" s="2602"/>
      <c r="AR39" s="2602"/>
      <c r="AS39" s="2602"/>
      <c r="AT39" s="2602"/>
      <c r="AU39" s="2602"/>
      <c r="AV39" s="2608"/>
      <c r="AW39" s="2596"/>
      <c r="AX39" s="2602"/>
      <c r="AY39" s="2602"/>
      <c r="AZ39" s="2624"/>
      <c r="BA39" s="2631"/>
      <c r="BB39" s="2638"/>
      <c r="BC39" s="2631"/>
      <c r="BD39" s="1972"/>
      <c r="BE39" s="1977"/>
      <c r="BF39" s="1977"/>
      <c r="BG39" s="1977"/>
      <c r="BH39" s="1988"/>
    </row>
    <row r="40" spans="2:60" ht="20.25" customHeight="1">
      <c r="B40" s="2059">
        <f>B37+1</f>
        <v>7</v>
      </c>
      <c r="C40" s="1755"/>
      <c r="D40" s="1823"/>
      <c r="E40" s="1766"/>
      <c r="F40" s="1766">
        <f>C39</f>
        <v>0</v>
      </c>
      <c r="G40" s="1801"/>
      <c r="H40" s="2103"/>
      <c r="I40" s="1787"/>
      <c r="J40" s="2543"/>
      <c r="K40" s="2543"/>
      <c r="L40" s="1801"/>
      <c r="M40" s="2547"/>
      <c r="N40" s="2551"/>
      <c r="O40" s="2555"/>
      <c r="P40" s="2559" t="s">
        <v>1023</v>
      </c>
      <c r="Q40" s="2566"/>
      <c r="R40" s="2566"/>
      <c r="S40" s="2574"/>
      <c r="T40" s="2582"/>
      <c r="U40" s="2181" t="str">
        <f>IF(U39="","",VLOOKUP(U39,'シフト記号表（勤務時間帯） (3)'!$D$6:$X$47,21,FALSE))</f>
        <v/>
      </c>
      <c r="V40" s="2190" t="str">
        <f>IF(V39="","",VLOOKUP(V39,'シフト記号表（勤務時間帯） (3)'!$D$6:$X$47,21,FALSE))</f>
        <v/>
      </c>
      <c r="W40" s="2190" t="str">
        <f>IF(W39="","",VLOOKUP(W39,'シフト記号表（勤務時間帯） (3)'!$D$6:$X$47,21,FALSE))</f>
        <v/>
      </c>
      <c r="X40" s="2190" t="str">
        <f>IF(X39="","",VLOOKUP(X39,'シフト記号表（勤務時間帯） (3)'!$D$6:$X$47,21,FALSE))</f>
        <v/>
      </c>
      <c r="Y40" s="2190" t="str">
        <f>IF(Y39="","",VLOOKUP(Y39,'シフト記号表（勤務時間帯） (3)'!$D$6:$X$47,21,FALSE))</f>
        <v/>
      </c>
      <c r="Z40" s="2190" t="str">
        <f>IF(Z39="","",VLOOKUP(Z39,'シフト記号表（勤務時間帯） (3)'!$D$6:$X$47,21,FALSE))</f>
        <v/>
      </c>
      <c r="AA40" s="2197" t="str">
        <f>IF(AA39="","",VLOOKUP(AA39,'シフト記号表（勤務時間帯） (3)'!$D$6:$X$47,21,FALSE))</f>
        <v/>
      </c>
      <c r="AB40" s="2181" t="str">
        <f>IF(AB39="","",VLOOKUP(AB39,'シフト記号表（勤務時間帯） (3)'!$D$6:$X$47,21,FALSE))</f>
        <v/>
      </c>
      <c r="AC40" s="2190" t="str">
        <f>IF(AC39="","",VLOOKUP(AC39,'シフト記号表（勤務時間帯） (3)'!$D$6:$X$47,21,FALSE))</f>
        <v/>
      </c>
      <c r="AD40" s="2190" t="str">
        <f>IF(AD39="","",VLOOKUP(AD39,'シフト記号表（勤務時間帯） (3)'!$D$6:$X$47,21,FALSE))</f>
        <v/>
      </c>
      <c r="AE40" s="2190" t="str">
        <f>IF(AE39="","",VLOOKUP(AE39,'シフト記号表（勤務時間帯） (3)'!$D$6:$X$47,21,FALSE))</f>
        <v/>
      </c>
      <c r="AF40" s="2190" t="str">
        <f>IF(AF39="","",VLOOKUP(AF39,'シフト記号表（勤務時間帯） (3)'!$D$6:$X$47,21,FALSE))</f>
        <v/>
      </c>
      <c r="AG40" s="2190" t="str">
        <f>IF(AG39="","",VLOOKUP(AG39,'シフト記号表（勤務時間帯） (3)'!$D$6:$X$47,21,FALSE))</f>
        <v/>
      </c>
      <c r="AH40" s="2197" t="str">
        <f>IF(AH39="","",VLOOKUP(AH39,'シフト記号表（勤務時間帯） (3)'!$D$6:$X$47,21,FALSE))</f>
        <v/>
      </c>
      <c r="AI40" s="2181" t="str">
        <f>IF(AI39="","",VLOOKUP(AI39,'シフト記号表（勤務時間帯） (3)'!$D$6:$X$47,21,FALSE))</f>
        <v/>
      </c>
      <c r="AJ40" s="2190" t="str">
        <f>IF(AJ39="","",VLOOKUP(AJ39,'シフト記号表（勤務時間帯） (3)'!$D$6:$X$47,21,FALSE))</f>
        <v/>
      </c>
      <c r="AK40" s="2190" t="str">
        <f>IF(AK39="","",VLOOKUP(AK39,'シフト記号表（勤務時間帯） (3)'!$D$6:$X$47,21,FALSE))</f>
        <v/>
      </c>
      <c r="AL40" s="2190" t="str">
        <f>IF(AL39="","",VLOOKUP(AL39,'シフト記号表（勤務時間帯） (3)'!$D$6:$X$47,21,FALSE))</f>
        <v/>
      </c>
      <c r="AM40" s="2190" t="str">
        <f>IF(AM39="","",VLOOKUP(AM39,'シフト記号表（勤務時間帯） (3)'!$D$6:$X$47,21,FALSE))</f>
        <v/>
      </c>
      <c r="AN40" s="2190" t="str">
        <f>IF(AN39="","",VLOOKUP(AN39,'シフト記号表（勤務時間帯） (3)'!$D$6:$X$47,21,FALSE))</f>
        <v/>
      </c>
      <c r="AO40" s="2197" t="str">
        <f>IF(AO39="","",VLOOKUP(AO39,'シフト記号表（勤務時間帯） (3)'!$D$6:$X$47,21,FALSE))</f>
        <v/>
      </c>
      <c r="AP40" s="2181" t="str">
        <f>IF(AP39="","",VLOOKUP(AP39,'シフト記号表（勤務時間帯） (3)'!$D$6:$X$47,21,FALSE))</f>
        <v/>
      </c>
      <c r="AQ40" s="2190" t="str">
        <f>IF(AQ39="","",VLOOKUP(AQ39,'シフト記号表（勤務時間帯） (3)'!$D$6:$X$47,21,FALSE))</f>
        <v/>
      </c>
      <c r="AR40" s="2190" t="str">
        <f>IF(AR39="","",VLOOKUP(AR39,'シフト記号表（勤務時間帯） (3)'!$D$6:$X$47,21,FALSE))</f>
        <v/>
      </c>
      <c r="AS40" s="2190" t="str">
        <f>IF(AS39="","",VLOOKUP(AS39,'シフト記号表（勤務時間帯） (3)'!$D$6:$X$47,21,FALSE))</f>
        <v/>
      </c>
      <c r="AT40" s="2190" t="str">
        <f>IF(AT39="","",VLOOKUP(AT39,'シフト記号表（勤務時間帯） (3)'!$D$6:$X$47,21,FALSE))</f>
        <v/>
      </c>
      <c r="AU40" s="2190" t="str">
        <f>IF(AU39="","",VLOOKUP(AU39,'シフト記号表（勤務時間帯） (3)'!$D$6:$X$47,21,FALSE))</f>
        <v/>
      </c>
      <c r="AV40" s="2197" t="str">
        <f>IF(AV39="","",VLOOKUP(AV39,'シフト記号表（勤務時間帯） (3)'!$D$6:$X$47,21,FALSE))</f>
        <v/>
      </c>
      <c r="AW40" s="2181" t="str">
        <f>IF(AW39="","",VLOOKUP(AW39,'シフト記号表（勤務時間帯） (3)'!$D$6:$X$47,21,FALSE))</f>
        <v/>
      </c>
      <c r="AX40" s="2190" t="str">
        <f>IF(AX39="","",VLOOKUP(AX39,'シフト記号表（勤務時間帯） (3)'!$D$6:$X$47,21,FALSE))</f>
        <v/>
      </c>
      <c r="AY40" s="2190" t="str">
        <f>IF(AY39="","",VLOOKUP(AY39,'シフト記号表（勤務時間帯） (3)'!$D$6:$X$47,21,FALSE))</f>
        <v/>
      </c>
      <c r="AZ40" s="1943">
        <f>IF($BC$3="４週",SUM(U40:AV40),IF($BC$3="暦月",SUM(U40:AY40),""))</f>
        <v>0</v>
      </c>
      <c r="BA40" s="1951"/>
      <c r="BB40" s="1960">
        <f>IF($BC$3="４週",AZ40/4,IF($BC$3="暦月",(AZ40/($BC$8/7)),""))</f>
        <v>0</v>
      </c>
      <c r="BC40" s="1951"/>
      <c r="BD40" s="1971"/>
      <c r="BE40" s="1976"/>
      <c r="BF40" s="1976"/>
      <c r="BG40" s="1976"/>
      <c r="BH40" s="1987"/>
    </row>
    <row r="41" spans="2:60" ht="20.25" customHeight="1">
      <c r="B41" s="1743"/>
      <c r="C41" s="1757"/>
      <c r="D41" s="1825"/>
      <c r="E41" s="1768"/>
      <c r="F41" s="1768"/>
      <c r="G41" s="1803">
        <f>C39</f>
        <v>0</v>
      </c>
      <c r="H41" s="2104"/>
      <c r="I41" s="1789"/>
      <c r="J41" s="2544"/>
      <c r="K41" s="2544"/>
      <c r="L41" s="1803"/>
      <c r="M41" s="2548"/>
      <c r="N41" s="2552"/>
      <c r="O41" s="2556"/>
      <c r="P41" s="2560" t="s">
        <v>34</v>
      </c>
      <c r="Q41" s="2569"/>
      <c r="R41" s="2569"/>
      <c r="S41" s="2577"/>
      <c r="T41" s="2585"/>
      <c r="U41" s="1885" t="str">
        <f>IF(U39="","",VLOOKUP(U39,'シフト記号表（勤務時間帯） (3)'!$D$6:$Z$47,23,FALSE))</f>
        <v/>
      </c>
      <c r="V41" s="1897" t="str">
        <f>IF(V39="","",VLOOKUP(V39,'シフト記号表（勤務時間帯） (3)'!$D$6:$Z$47,23,FALSE))</f>
        <v/>
      </c>
      <c r="W41" s="1897" t="str">
        <f>IF(W39="","",VLOOKUP(W39,'シフト記号表（勤務時間帯） (3)'!$D$6:$Z$47,23,FALSE))</f>
        <v/>
      </c>
      <c r="X41" s="1897" t="str">
        <f>IF(X39="","",VLOOKUP(X39,'シフト記号表（勤務時間帯） (3)'!$D$6:$Z$47,23,FALSE))</f>
        <v/>
      </c>
      <c r="Y41" s="1897" t="str">
        <f>IF(Y39="","",VLOOKUP(Y39,'シフト記号表（勤務時間帯） (3)'!$D$6:$Z$47,23,FALSE))</f>
        <v/>
      </c>
      <c r="Z41" s="1897" t="str">
        <f>IF(Z39="","",VLOOKUP(Z39,'シフト記号表（勤務時間帯） (3)'!$D$6:$Z$47,23,FALSE))</f>
        <v/>
      </c>
      <c r="AA41" s="1912" t="str">
        <f>IF(AA39="","",VLOOKUP(AA39,'シフト記号表（勤務時間帯） (3)'!$D$6:$Z$47,23,FALSE))</f>
        <v/>
      </c>
      <c r="AB41" s="1885" t="str">
        <f>IF(AB39="","",VLOOKUP(AB39,'シフト記号表（勤務時間帯） (3)'!$D$6:$Z$47,23,FALSE))</f>
        <v/>
      </c>
      <c r="AC41" s="1897" t="str">
        <f>IF(AC39="","",VLOOKUP(AC39,'シフト記号表（勤務時間帯） (3)'!$D$6:$Z$47,23,FALSE))</f>
        <v/>
      </c>
      <c r="AD41" s="1897" t="str">
        <f>IF(AD39="","",VLOOKUP(AD39,'シフト記号表（勤務時間帯） (3)'!$D$6:$Z$47,23,FALSE))</f>
        <v/>
      </c>
      <c r="AE41" s="1897" t="str">
        <f>IF(AE39="","",VLOOKUP(AE39,'シフト記号表（勤務時間帯） (3)'!$D$6:$Z$47,23,FALSE))</f>
        <v/>
      </c>
      <c r="AF41" s="1897" t="str">
        <f>IF(AF39="","",VLOOKUP(AF39,'シフト記号表（勤務時間帯） (3)'!$D$6:$Z$47,23,FALSE))</f>
        <v/>
      </c>
      <c r="AG41" s="1897" t="str">
        <f>IF(AG39="","",VLOOKUP(AG39,'シフト記号表（勤務時間帯） (3)'!$D$6:$Z$47,23,FALSE))</f>
        <v/>
      </c>
      <c r="AH41" s="1912" t="str">
        <f>IF(AH39="","",VLOOKUP(AH39,'シフト記号表（勤務時間帯） (3)'!$D$6:$Z$47,23,FALSE))</f>
        <v/>
      </c>
      <c r="AI41" s="1885" t="str">
        <f>IF(AI39="","",VLOOKUP(AI39,'シフト記号表（勤務時間帯） (3)'!$D$6:$Z$47,23,FALSE))</f>
        <v/>
      </c>
      <c r="AJ41" s="1897" t="str">
        <f>IF(AJ39="","",VLOOKUP(AJ39,'シフト記号表（勤務時間帯） (3)'!$D$6:$Z$47,23,FALSE))</f>
        <v/>
      </c>
      <c r="AK41" s="1897" t="str">
        <f>IF(AK39="","",VLOOKUP(AK39,'シフト記号表（勤務時間帯） (3)'!$D$6:$Z$47,23,FALSE))</f>
        <v/>
      </c>
      <c r="AL41" s="1897" t="str">
        <f>IF(AL39="","",VLOOKUP(AL39,'シフト記号表（勤務時間帯） (3)'!$D$6:$Z$47,23,FALSE))</f>
        <v/>
      </c>
      <c r="AM41" s="1897" t="str">
        <f>IF(AM39="","",VLOOKUP(AM39,'シフト記号表（勤務時間帯） (3)'!$D$6:$Z$47,23,FALSE))</f>
        <v/>
      </c>
      <c r="AN41" s="1897" t="str">
        <f>IF(AN39="","",VLOOKUP(AN39,'シフト記号表（勤務時間帯） (3)'!$D$6:$Z$47,23,FALSE))</f>
        <v/>
      </c>
      <c r="AO41" s="1912" t="str">
        <f>IF(AO39="","",VLOOKUP(AO39,'シフト記号表（勤務時間帯） (3)'!$D$6:$Z$47,23,FALSE))</f>
        <v/>
      </c>
      <c r="AP41" s="1885" t="str">
        <f>IF(AP39="","",VLOOKUP(AP39,'シフト記号表（勤務時間帯） (3)'!$D$6:$Z$47,23,FALSE))</f>
        <v/>
      </c>
      <c r="AQ41" s="1897" t="str">
        <f>IF(AQ39="","",VLOOKUP(AQ39,'シフト記号表（勤務時間帯） (3)'!$D$6:$Z$47,23,FALSE))</f>
        <v/>
      </c>
      <c r="AR41" s="1897" t="str">
        <f>IF(AR39="","",VLOOKUP(AR39,'シフト記号表（勤務時間帯） (3)'!$D$6:$Z$47,23,FALSE))</f>
        <v/>
      </c>
      <c r="AS41" s="1897" t="str">
        <f>IF(AS39="","",VLOOKUP(AS39,'シフト記号表（勤務時間帯） (3)'!$D$6:$Z$47,23,FALSE))</f>
        <v/>
      </c>
      <c r="AT41" s="1897" t="str">
        <f>IF(AT39="","",VLOOKUP(AT39,'シフト記号表（勤務時間帯） (3)'!$D$6:$Z$47,23,FALSE))</f>
        <v/>
      </c>
      <c r="AU41" s="1897" t="str">
        <f>IF(AU39="","",VLOOKUP(AU39,'シフト記号表（勤務時間帯） (3)'!$D$6:$Z$47,23,FALSE))</f>
        <v/>
      </c>
      <c r="AV41" s="1912" t="str">
        <f>IF(AV39="","",VLOOKUP(AV39,'シフト記号表（勤務時間帯） (3)'!$D$6:$Z$47,23,FALSE))</f>
        <v/>
      </c>
      <c r="AW41" s="1885" t="str">
        <f>IF(AW39="","",VLOOKUP(AW39,'シフト記号表（勤務時間帯） (3)'!$D$6:$Z$47,23,FALSE))</f>
        <v/>
      </c>
      <c r="AX41" s="1897" t="str">
        <f>IF(AX39="","",VLOOKUP(AX39,'シフト記号表（勤務時間帯） (3)'!$D$6:$Z$47,23,FALSE))</f>
        <v/>
      </c>
      <c r="AY41" s="1897" t="str">
        <f>IF(AY39="","",VLOOKUP(AY39,'シフト記号表（勤務時間帯） (3)'!$D$6:$Z$47,23,FALSE))</f>
        <v/>
      </c>
      <c r="AZ41" s="1945">
        <f>IF($BC$3="４週",SUM(U41:AV41),IF($BC$3="暦月",SUM(U41:AY41),""))</f>
        <v>0</v>
      </c>
      <c r="BA41" s="1953"/>
      <c r="BB41" s="1962">
        <f>IF($BC$3="４週",AZ41/4,IF($BC$3="暦月",(AZ41/($BC$8/7)),""))</f>
        <v>0</v>
      </c>
      <c r="BC41" s="1953"/>
      <c r="BD41" s="1973"/>
      <c r="BE41" s="1978"/>
      <c r="BF41" s="1978"/>
      <c r="BG41" s="1978"/>
      <c r="BH41" s="1989"/>
    </row>
    <row r="42" spans="2:60" ht="20.25" customHeight="1">
      <c r="B42" s="2530"/>
      <c r="C42" s="1756"/>
      <c r="D42" s="1824"/>
      <c r="E42" s="1767"/>
      <c r="F42" s="1766"/>
      <c r="G42" s="1801"/>
      <c r="H42" s="2541"/>
      <c r="I42" s="1788"/>
      <c r="J42" s="2545"/>
      <c r="K42" s="2545"/>
      <c r="L42" s="1802"/>
      <c r="M42" s="2549"/>
      <c r="N42" s="2553"/>
      <c r="O42" s="2557"/>
      <c r="P42" s="2561" t="s">
        <v>770</v>
      </c>
      <c r="Q42" s="2568"/>
      <c r="R42" s="2568"/>
      <c r="S42" s="2576"/>
      <c r="T42" s="2584"/>
      <c r="U42" s="2596"/>
      <c r="V42" s="2602"/>
      <c r="W42" s="2602"/>
      <c r="X42" s="2602"/>
      <c r="Y42" s="2602"/>
      <c r="Z42" s="2602"/>
      <c r="AA42" s="2608"/>
      <c r="AB42" s="2596"/>
      <c r="AC42" s="2602"/>
      <c r="AD42" s="2602"/>
      <c r="AE42" s="2602"/>
      <c r="AF42" s="2602"/>
      <c r="AG42" s="2602"/>
      <c r="AH42" s="2608"/>
      <c r="AI42" s="2596"/>
      <c r="AJ42" s="2602"/>
      <c r="AK42" s="2602"/>
      <c r="AL42" s="2602"/>
      <c r="AM42" s="2602"/>
      <c r="AN42" s="2602"/>
      <c r="AO42" s="2608"/>
      <c r="AP42" s="2596"/>
      <c r="AQ42" s="2602"/>
      <c r="AR42" s="2602"/>
      <c r="AS42" s="2602"/>
      <c r="AT42" s="2602"/>
      <c r="AU42" s="2602"/>
      <c r="AV42" s="2608"/>
      <c r="AW42" s="2596"/>
      <c r="AX42" s="2602"/>
      <c r="AY42" s="2602"/>
      <c r="AZ42" s="2624"/>
      <c r="BA42" s="2631"/>
      <c r="BB42" s="2638"/>
      <c r="BC42" s="2631"/>
      <c r="BD42" s="1972"/>
      <c r="BE42" s="1977"/>
      <c r="BF42" s="1977"/>
      <c r="BG42" s="1977"/>
      <c r="BH42" s="1988"/>
    </row>
    <row r="43" spans="2:60" ht="20.25" customHeight="1">
      <c r="B43" s="2059">
        <f>B40+1</f>
        <v>8</v>
      </c>
      <c r="C43" s="1755"/>
      <c r="D43" s="1823"/>
      <c r="E43" s="1766"/>
      <c r="F43" s="1766">
        <f>C42</f>
        <v>0</v>
      </c>
      <c r="G43" s="1801"/>
      <c r="H43" s="2103"/>
      <c r="I43" s="1787"/>
      <c r="J43" s="2543"/>
      <c r="K43" s="2543"/>
      <c r="L43" s="1801"/>
      <c r="M43" s="2547"/>
      <c r="N43" s="2551"/>
      <c r="O43" s="2555"/>
      <c r="P43" s="2559" t="s">
        <v>1023</v>
      </c>
      <c r="Q43" s="2566"/>
      <c r="R43" s="2566"/>
      <c r="S43" s="2574"/>
      <c r="T43" s="2582"/>
      <c r="U43" s="2181" t="str">
        <f>IF(U42="","",VLOOKUP(U42,'シフト記号表（勤務時間帯） (3)'!$D$6:$X$47,21,FALSE))</f>
        <v/>
      </c>
      <c r="V43" s="2190" t="str">
        <f>IF(V42="","",VLOOKUP(V42,'シフト記号表（勤務時間帯） (3)'!$D$6:$X$47,21,FALSE))</f>
        <v/>
      </c>
      <c r="W43" s="2190" t="str">
        <f>IF(W42="","",VLOOKUP(W42,'シフト記号表（勤務時間帯） (3)'!$D$6:$X$47,21,FALSE))</f>
        <v/>
      </c>
      <c r="X43" s="2190" t="str">
        <f>IF(X42="","",VLOOKUP(X42,'シフト記号表（勤務時間帯） (3)'!$D$6:$X$47,21,FALSE))</f>
        <v/>
      </c>
      <c r="Y43" s="2190" t="str">
        <f>IF(Y42="","",VLOOKUP(Y42,'シフト記号表（勤務時間帯） (3)'!$D$6:$X$47,21,FALSE))</f>
        <v/>
      </c>
      <c r="Z43" s="2190" t="str">
        <f>IF(Z42="","",VLOOKUP(Z42,'シフト記号表（勤務時間帯） (3)'!$D$6:$X$47,21,FALSE))</f>
        <v/>
      </c>
      <c r="AA43" s="2197" t="str">
        <f>IF(AA42="","",VLOOKUP(AA42,'シフト記号表（勤務時間帯） (3)'!$D$6:$X$47,21,FALSE))</f>
        <v/>
      </c>
      <c r="AB43" s="2181" t="str">
        <f>IF(AB42="","",VLOOKUP(AB42,'シフト記号表（勤務時間帯） (3)'!$D$6:$X$47,21,FALSE))</f>
        <v/>
      </c>
      <c r="AC43" s="2190" t="str">
        <f>IF(AC42="","",VLOOKUP(AC42,'シフト記号表（勤務時間帯） (3)'!$D$6:$X$47,21,FALSE))</f>
        <v/>
      </c>
      <c r="AD43" s="2190" t="str">
        <f>IF(AD42="","",VLOOKUP(AD42,'シフト記号表（勤務時間帯） (3)'!$D$6:$X$47,21,FALSE))</f>
        <v/>
      </c>
      <c r="AE43" s="2190" t="str">
        <f>IF(AE42="","",VLOOKUP(AE42,'シフト記号表（勤務時間帯） (3)'!$D$6:$X$47,21,FALSE))</f>
        <v/>
      </c>
      <c r="AF43" s="2190" t="str">
        <f>IF(AF42="","",VLOOKUP(AF42,'シフト記号表（勤務時間帯） (3)'!$D$6:$X$47,21,FALSE))</f>
        <v/>
      </c>
      <c r="AG43" s="2190" t="str">
        <f>IF(AG42="","",VLOOKUP(AG42,'シフト記号表（勤務時間帯） (3)'!$D$6:$X$47,21,FALSE))</f>
        <v/>
      </c>
      <c r="AH43" s="2197" t="str">
        <f>IF(AH42="","",VLOOKUP(AH42,'シフト記号表（勤務時間帯） (3)'!$D$6:$X$47,21,FALSE))</f>
        <v/>
      </c>
      <c r="AI43" s="2181" t="str">
        <f>IF(AI42="","",VLOOKUP(AI42,'シフト記号表（勤務時間帯） (3)'!$D$6:$X$47,21,FALSE))</f>
        <v/>
      </c>
      <c r="AJ43" s="2190" t="str">
        <f>IF(AJ42="","",VLOOKUP(AJ42,'シフト記号表（勤務時間帯） (3)'!$D$6:$X$47,21,FALSE))</f>
        <v/>
      </c>
      <c r="AK43" s="2190" t="str">
        <f>IF(AK42="","",VLOOKUP(AK42,'シフト記号表（勤務時間帯） (3)'!$D$6:$X$47,21,FALSE))</f>
        <v/>
      </c>
      <c r="AL43" s="2190" t="str">
        <f>IF(AL42="","",VLOOKUP(AL42,'シフト記号表（勤務時間帯） (3)'!$D$6:$X$47,21,FALSE))</f>
        <v/>
      </c>
      <c r="AM43" s="2190" t="str">
        <f>IF(AM42="","",VLOOKUP(AM42,'シフト記号表（勤務時間帯） (3)'!$D$6:$X$47,21,FALSE))</f>
        <v/>
      </c>
      <c r="AN43" s="2190" t="str">
        <f>IF(AN42="","",VLOOKUP(AN42,'シフト記号表（勤務時間帯） (3)'!$D$6:$X$47,21,FALSE))</f>
        <v/>
      </c>
      <c r="AO43" s="2197" t="str">
        <f>IF(AO42="","",VLOOKUP(AO42,'シフト記号表（勤務時間帯） (3)'!$D$6:$X$47,21,FALSE))</f>
        <v/>
      </c>
      <c r="AP43" s="2181" t="str">
        <f>IF(AP42="","",VLOOKUP(AP42,'シフト記号表（勤務時間帯） (3)'!$D$6:$X$47,21,FALSE))</f>
        <v/>
      </c>
      <c r="AQ43" s="2190" t="str">
        <f>IF(AQ42="","",VLOOKUP(AQ42,'シフト記号表（勤務時間帯） (3)'!$D$6:$X$47,21,FALSE))</f>
        <v/>
      </c>
      <c r="AR43" s="2190" t="str">
        <f>IF(AR42="","",VLOOKUP(AR42,'シフト記号表（勤務時間帯） (3)'!$D$6:$X$47,21,FALSE))</f>
        <v/>
      </c>
      <c r="AS43" s="2190" t="str">
        <f>IF(AS42="","",VLOOKUP(AS42,'シフト記号表（勤務時間帯） (3)'!$D$6:$X$47,21,FALSE))</f>
        <v/>
      </c>
      <c r="AT43" s="2190" t="str">
        <f>IF(AT42="","",VLOOKUP(AT42,'シフト記号表（勤務時間帯） (3)'!$D$6:$X$47,21,FALSE))</f>
        <v/>
      </c>
      <c r="AU43" s="2190" t="str">
        <f>IF(AU42="","",VLOOKUP(AU42,'シフト記号表（勤務時間帯） (3)'!$D$6:$X$47,21,FALSE))</f>
        <v/>
      </c>
      <c r="AV43" s="2197" t="str">
        <f>IF(AV42="","",VLOOKUP(AV42,'シフト記号表（勤務時間帯） (3)'!$D$6:$X$47,21,FALSE))</f>
        <v/>
      </c>
      <c r="AW43" s="2181" t="str">
        <f>IF(AW42="","",VLOOKUP(AW42,'シフト記号表（勤務時間帯） (3)'!$D$6:$X$47,21,FALSE))</f>
        <v/>
      </c>
      <c r="AX43" s="2190" t="str">
        <f>IF(AX42="","",VLOOKUP(AX42,'シフト記号表（勤務時間帯） (3)'!$D$6:$X$47,21,FALSE))</f>
        <v/>
      </c>
      <c r="AY43" s="2190" t="str">
        <f>IF(AY42="","",VLOOKUP(AY42,'シフト記号表（勤務時間帯） (3)'!$D$6:$X$47,21,FALSE))</f>
        <v/>
      </c>
      <c r="AZ43" s="1943">
        <f>IF($BC$3="４週",SUM(U43:AV43),IF($BC$3="暦月",SUM(U43:AY43),""))</f>
        <v>0</v>
      </c>
      <c r="BA43" s="1951"/>
      <c r="BB43" s="1960">
        <f>IF($BC$3="４週",AZ43/4,IF($BC$3="暦月",(AZ43/($BC$8/7)),""))</f>
        <v>0</v>
      </c>
      <c r="BC43" s="1951"/>
      <c r="BD43" s="1971"/>
      <c r="BE43" s="1976"/>
      <c r="BF43" s="1976"/>
      <c r="BG43" s="1976"/>
      <c r="BH43" s="1987"/>
    </row>
    <row r="44" spans="2:60" ht="20.25" customHeight="1">
      <c r="B44" s="1743"/>
      <c r="C44" s="1757"/>
      <c r="D44" s="1825"/>
      <c r="E44" s="1768"/>
      <c r="F44" s="1768"/>
      <c r="G44" s="1803">
        <f>C42</f>
        <v>0</v>
      </c>
      <c r="H44" s="2104"/>
      <c r="I44" s="1789"/>
      <c r="J44" s="2544"/>
      <c r="K44" s="2544"/>
      <c r="L44" s="1803"/>
      <c r="M44" s="2548"/>
      <c r="N44" s="2552"/>
      <c r="O44" s="2556"/>
      <c r="P44" s="2560" t="s">
        <v>34</v>
      </c>
      <c r="Q44" s="2570"/>
      <c r="R44" s="2570"/>
      <c r="S44" s="2575"/>
      <c r="T44" s="2583"/>
      <c r="U44" s="1885" t="str">
        <f>IF(U42="","",VLOOKUP(U42,'シフト記号表（勤務時間帯） (3)'!$D$6:$Z$47,23,FALSE))</f>
        <v/>
      </c>
      <c r="V44" s="1897" t="str">
        <f>IF(V42="","",VLOOKUP(V42,'シフト記号表（勤務時間帯） (3)'!$D$6:$Z$47,23,FALSE))</f>
        <v/>
      </c>
      <c r="W44" s="1897" t="str">
        <f>IF(W42="","",VLOOKUP(W42,'シフト記号表（勤務時間帯） (3)'!$D$6:$Z$47,23,FALSE))</f>
        <v/>
      </c>
      <c r="X44" s="1897" t="str">
        <f>IF(X42="","",VLOOKUP(X42,'シフト記号表（勤務時間帯） (3)'!$D$6:$Z$47,23,FALSE))</f>
        <v/>
      </c>
      <c r="Y44" s="1897" t="str">
        <f>IF(Y42="","",VLOOKUP(Y42,'シフト記号表（勤務時間帯） (3)'!$D$6:$Z$47,23,FALSE))</f>
        <v/>
      </c>
      <c r="Z44" s="1897" t="str">
        <f>IF(Z42="","",VLOOKUP(Z42,'シフト記号表（勤務時間帯） (3)'!$D$6:$Z$47,23,FALSE))</f>
        <v/>
      </c>
      <c r="AA44" s="1912" t="str">
        <f>IF(AA42="","",VLOOKUP(AA42,'シフト記号表（勤務時間帯） (3)'!$D$6:$Z$47,23,FALSE))</f>
        <v/>
      </c>
      <c r="AB44" s="1885" t="str">
        <f>IF(AB42="","",VLOOKUP(AB42,'シフト記号表（勤務時間帯） (3)'!$D$6:$Z$47,23,FALSE))</f>
        <v/>
      </c>
      <c r="AC44" s="1897" t="str">
        <f>IF(AC42="","",VLOOKUP(AC42,'シフト記号表（勤務時間帯） (3)'!$D$6:$Z$47,23,FALSE))</f>
        <v/>
      </c>
      <c r="AD44" s="1897" t="str">
        <f>IF(AD42="","",VLOOKUP(AD42,'シフト記号表（勤務時間帯） (3)'!$D$6:$Z$47,23,FALSE))</f>
        <v/>
      </c>
      <c r="AE44" s="1897" t="str">
        <f>IF(AE42="","",VLOOKUP(AE42,'シフト記号表（勤務時間帯） (3)'!$D$6:$Z$47,23,FALSE))</f>
        <v/>
      </c>
      <c r="AF44" s="1897" t="str">
        <f>IF(AF42="","",VLOOKUP(AF42,'シフト記号表（勤務時間帯） (3)'!$D$6:$Z$47,23,FALSE))</f>
        <v/>
      </c>
      <c r="AG44" s="1897" t="str">
        <f>IF(AG42="","",VLOOKUP(AG42,'シフト記号表（勤務時間帯） (3)'!$D$6:$Z$47,23,FALSE))</f>
        <v/>
      </c>
      <c r="AH44" s="1912" t="str">
        <f>IF(AH42="","",VLOOKUP(AH42,'シフト記号表（勤務時間帯） (3)'!$D$6:$Z$47,23,FALSE))</f>
        <v/>
      </c>
      <c r="AI44" s="1885" t="str">
        <f>IF(AI42="","",VLOOKUP(AI42,'シフト記号表（勤務時間帯） (3)'!$D$6:$Z$47,23,FALSE))</f>
        <v/>
      </c>
      <c r="AJ44" s="1897" t="str">
        <f>IF(AJ42="","",VLOOKUP(AJ42,'シフト記号表（勤務時間帯） (3)'!$D$6:$Z$47,23,FALSE))</f>
        <v/>
      </c>
      <c r="AK44" s="1897" t="str">
        <f>IF(AK42="","",VLOOKUP(AK42,'シフト記号表（勤務時間帯） (3)'!$D$6:$Z$47,23,FALSE))</f>
        <v/>
      </c>
      <c r="AL44" s="1897" t="str">
        <f>IF(AL42="","",VLOOKUP(AL42,'シフト記号表（勤務時間帯） (3)'!$D$6:$Z$47,23,FALSE))</f>
        <v/>
      </c>
      <c r="AM44" s="1897" t="str">
        <f>IF(AM42="","",VLOOKUP(AM42,'シフト記号表（勤務時間帯） (3)'!$D$6:$Z$47,23,FALSE))</f>
        <v/>
      </c>
      <c r="AN44" s="1897" t="str">
        <f>IF(AN42="","",VLOOKUP(AN42,'シフト記号表（勤務時間帯） (3)'!$D$6:$Z$47,23,FALSE))</f>
        <v/>
      </c>
      <c r="AO44" s="1912" t="str">
        <f>IF(AO42="","",VLOOKUP(AO42,'シフト記号表（勤務時間帯） (3)'!$D$6:$Z$47,23,FALSE))</f>
        <v/>
      </c>
      <c r="AP44" s="1885" t="str">
        <f>IF(AP42="","",VLOOKUP(AP42,'シフト記号表（勤務時間帯） (3)'!$D$6:$Z$47,23,FALSE))</f>
        <v/>
      </c>
      <c r="AQ44" s="1897" t="str">
        <f>IF(AQ42="","",VLOOKUP(AQ42,'シフト記号表（勤務時間帯） (3)'!$D$6:$Z$47,23,FALSE))</f>
        <v/>
      </c>
      <c r="AR44" s="1897" t="str">
        <f>IF(AR42="","",VLOOKUP(AR42,'シフト記号表（勤務時間帯） (3)'!$D$6:$Z$47,23,FALSE))</f>
        <v/>
      </c>
      <c r="AS44" s="1897" t="str">
        <f>IF(AS42="","",VLOOKUP(AS42,'シフト記号表（勤務時間帯） (3)'!$D$6:$Z$47,23,FALSE))</f>
        <v/>
      </c>
      <c r="AT44" s="1897" t="str">
        <f>IF(AT42="","",VLOOKUP(AT42,'シフト記号表（勤務時間帯） (3)'!$D$6:$Z$47,23,FALSE))</f>
        <v/>
      </c>
      <c r="AU44" s="1897" t="str">
        <f>IF(AU42="","",VLOOKUP(AU42,'シフト記号表（勤務時間帯） (3)'!$D$6:$Z$47,23,FALSE))</f>
        <v/>
      </c>
      <c r="AV44" s="1912" t="str">
        <f>IF(AV42="","",VLOOKUP(AV42,'シフト記号表（勤務時間帯） (3)'!$D$6:$Z$47,23,FALSE))</f>
        <v/>
      </c>
      <c r="AW44" s="1885" t="str">
        <f>IF(AW42="","",VLOOKUP(AW42,'シフト記号表（勤務時間帯） (3)'!$D$6:$Z$47,23,FALSE))</f>
        <v/>
      </c>
      <c r="AX44" s="1897" t="str">
        <f>IF(AX42="","",VLOOKUP(AX42,'シフト記号表（勤務時間帯） (3)'!$D$6:$Z$47,23,FALSE))</f>
        <v/>
      </c>
      <c r="AY44" s="1897" t="str">
        <f>IF(AY42="","",VLOOKUP(AY42,'シフト記号表（勤務時間帯） (3)'!$D$6:$Z$47,23,FALSE))</f>
        <v/>
      </c>
      <c r="AZ44" s="1945">
        <f>IF($BC$3="４週",SUM(U44:AV44),IF($BC$3="暦月",SUM(U44:AY44),""))</f>
        <v>0</v>
      </c>
      <c r="BA44" s="1953"/>
      <c r="BB44" s="1962">
        <f>IF($BC$3="４週",AZ44/4,IF($BC$3="暦月",(AZ44/($BC$8/7)),""))</f>
        <v>0</v>
      </c>
      <c r="BC44" s="1953"/>
      <c r="BD44" s="1973"/>
      <c r="BE44" s="1978"/>
      <c r="BF44" s="1978"/>
      <c r="BG44" s="1978"/>
      <c r="BH44" s="1989"/>
    </row>
    <row r="45" spans="2:60" ht="20.25" customHeight="1">
      <c r="B45" s="2530"/>
      <c r="C45" s="1756"/>
      <c r="D45" s="1824"/>
      <c r="E45" s="1767"/>
      <c r="F45" s="1766"/>
      <c r="G45" s="1801"/>
      <c r="H45" s="2541"/>
      <c r="I45" s="1788"/>
      <c r="J45" s="2545"/>
      <c r="K45" s="2545"/>
      <c r="L45" s="1802"/>
      <c r="M45" s="2549"/>
      <c r="N45" s="2553"/>
      <c r="O45" s="2557"/>
      <c r="P45" s="2561" t="s">
        <v>770</v>
      </c>
      <c r="Q45" s="2568"/>
      <c r="R45" s="2568"/>
      <c r="S45" s="2576"/>
      <c r="T45" s="2584"/>
      <c r="U45" s="2596"/>
      <c r="V45" s="2602"/>
      <c r="W45" s="2602"/>
      <c r="X45" s="2602"/>
      <c r="Y45" s="2602"/>
      <c r="Z45" s="2602"/>
      <c r="AA45" s="2608"/>
      <c r="AB45" s="2596"/>
      <c r="AC45" s="2602"/>
      <c r="AD45" s="2602"/>
      <c r="AE45" s="2602"/>
      <c r="AF45" s="2602"/>
      <c r="AG45" s="2602"/>
      <c r="AH45" s="2608"/>
      <c r="AI45" s="2596"/>
      <c r="AJ45" s="2602"/>
      <c r="AK45" s="2602"/>
      <c r="AL45" s="2602"/>
      <c r="AM45" s="2602"/>
      <c r="AN45" s="2602"/>
      <c r="AO45" s="2608"/>
      <c r="AP45" s="2596"/>
      <c r="AQ45" s="2602"/>
      <c r="AR45" s="2602"/>
      <c r="AS45" s="2602"/>
      <c r="AT45" s="2602"/>
      <c r="AU45" s="2602"/>
      <c r="AV45" s="2608"/>
      <c r="AW45" s="2596"/>
      <c r="AX45" s="2602"/>
      <c r="AY45" s="2602"/>
      <c r="AZ45" s="2624"/>
      <c r="BA45" s="2631"/>
      <c r="BB45" s="2638"/>
      <c r="BC45" s="2631"/>
      <c r="BD45" s="1972"/>
      <c r="BE45" s="1977"/>
      <c r="BF45" s="1977"/>
      <c r="BG45" s="1977"/>
      <c r="BH45" s="1988"/>
    </row>
    <row r="46" spans="2:60" ht="20.25" customHeight="1">
      <c r="B46" s="2059">
        <f>B43+1</f>
        <v>9</v>
      </c>
      <c r="C46" s="1755"/>
      <c r="D46" s="1823"/>
      <c r="E46" s="1766"/>
      <c r="F46" s="1766">
        <f>C45</f>
        <v>0</v>
      </c>
      <c r="G46" s="1801"/>
      <c r="H46" s="2103"/>
      <c r="I46" s="1787"/>
      <c r="J46" s="2543"/>
      <c r="K46" s="2543"/>
      <c r="L46" s="1801"/>
      <c r="M46" s="2547"/>
      <c r="N46" s="2551"/>
      <c r="O46" s="2555"/>
      <c r="P46" s="2559" t="s">
        <v>1023</v>
      </c>
      <c r="Q46" s="2566"/>
      <c r="R46" s="2566"/>
      <c r="S46" s="2574"/>
      <c r="T46" s="2582"/>
      <c r="U46" s="2181" t="str">
        <f>IF(U45="","",VLOOKUP(U45,'シフト記号表（勤務時間帯） (3)'!$D$6:$X$47,21,FALSE))</f>
        <v/>
      </c>
      <c r="V46" s="2190" t="str">
        <f>IF(V45="","",VLOOKUP(V45,'シフト記号表（勤務時間帯） (3)'!$D$6:$X$47,21,FALSE))</f>
        <v/>
      </c>
      <c r="W46" s="2190" t="str">
        <f>IF(W45="","",VLOOKUP(W45,'シフト記号表（勤務時間帯） (3)'!$D$6:$X$47,21,FALSE))</f>
        <v/>
      </c>
      <c r="X46" s="2190" t="str">
        <f>IF(X45="","",VLOOKUP(X45,'シフト記号表（勤務時間帯） (3)'!$D$6:$X$47,21,FALSE))</f>
        <v/>
      </c>
      <c r="Y46" s="2190" t="str">
        <f>IF(Y45="","",VLOOKUP(Y45,'シフト記号表（勤務時間帯） (3)'!$D$6:$X$47,21,FALSE))</f>
        <v/>
      </c>
      <c r="Z46" s="2190" t="str">
        <f>IF(Z45="","",VLOOKUP(Z45,'シフト記号表（勤務時間帯） (3)'!$D$6:$X$47,21,FALSE))</f>
        <v/>
      </c>
      <c r="AA46" s="2197" t="str">
        <f>IF(AA45="","",VLOOKUP(AA45,'シフト記号表（勤務時間帯） (3)'!$D$6:$X$47,21,FALSE))</f>
        <v/>
      </c>
      <c r="AB46" s="2181" t="str">
        <f>IF(AB45="","",VLOOKUP(AB45,'シフト記号表（勤務時間帯） (3)'!$D$6:$X$47,21,FALSE))</f>
        <v/>
      </c>
      <c r="AC46" s="2190" t="str">
        <f>IF(AC45="","",VLOOKUP(AC45,'シフト記号表（勤務時間帯） (3)'!$D$6:$X$47,21,FALSE))</f>
        <v/>
      </c>
      <c r="AD46" s="2190" t="str">
        <f>IF(AD45="","",VLOOKUP(AD45,'シフト記号表（勤務時間帯） (3)'!$D$6:$X$47,21,FALSE))</f>
        <v/>
      </c>
      <c r="AE46" s="2190" t="str">
        <f>IF(AE45="","",VLOOKUP(AE45,'シフト記号表（勤務時間帯） (3)'!$D$6:$X$47,21,FALSE))</f>
        <v/>
      </c>
      <c r="AF46" s="2190" t="str">
        <f>IF(AF45="","",VLOOKUP(AF45,'シフト記号表（勤務時間帯） (3)'!$D$6:$X$47,21,FALSE))</f>
        <v/>
      </c>
      <c r="AG46" s="2190" t="str">
        <f>IF(AG45="","",VLOOKUP(AG45,'シフト記号表（勤務時間帯） (3)'!$D$6:$X$47,21,FALSE))</f>
        <v/>
      </c>
      <c r="AH46" s="2197" t="str">
        <f>IF(AH45="","",VLOOKUP(AH45,'シフト記号表（勤務時間帯） (3)'!$D$6:$X$47,21,FALSE))</f>
        <v/>
      </c>
      <c r="AI46" s="2181" t="str">
        <f>IF(AI45="","",VLOOKUP(AI45,'シフト記号表（勤務時間帯） (3)'!$D$6:$X$47,21,FALSE))</f>
        <v/>
      </c>
      <c r="AJ46" s="2190" t="str">
        <f>IF(AJ45="","",VLOOKUP(AJ45,'シフト記号表（勤務時間帯） (3)'!$D$6:$X$47,21,FALSE))</f>
        <v/>
      </c>
      <c r="AK46" s="2190" t="str">
        <f>IF(AK45="","",VLOOKUP(AK45,'シフト記号表（勤務時間帯） (3)'!$D$6:$X$47,21,FALSE))</f>
        <v/>
      </c>
      <c r="AL46" s="2190" t="str">
        <f>IF(AL45="","",VLOOKUP(AL45,'シフト記号表（勤務時間帯） (3)'!$D$6:$X$47,21,FALSE))</f>
        <v/>
      </c>
      <c r="AM46" s="2190" t="str">
        <f>IF(AM45="","",VLOOKUP(AM45,'シフト記号表（勤務時間帯） (3)'!$D$6:$X$47,21,FALSE))</f>
        <v/>
      </c>
      <c r="AN46" s="2190" t="str">
        <f>IF(AN45="","",VLOOKUP(AN45,'シフト記号表（勤務時間帯） (3)'!$D$6:$X$47,21,FALSE))</f>
        <v/>
      </c>
      <c r="AO46" s="2197" t="str">
        <f>IF(AO45="","",VLOOKUP(AO45,'シフト記号表（勤務時間帯） (3)'!$D$6:$X$47,21,FALSE))</f>
        <v/>
      </c>
      <c r="AP46" s="2181" t="str">
        <f>IF(AP45="","",VLOOKUP(AP45,'シフト記号表（勤務時間帯） (3)'!$D$6:$X$47,21,FALSE))</f>
        <v/>
      </c>
      <c r="AQ46" s="2190" t="str">
        <f>IF(AQ45="","",VLOOKUP(AQ45,'シフト記号表（勤務時間帯） (3)'!$D$6:$X$47,21,FALSE))</f>
        <v/>
      </c>
      <c r="AR46" s="2190" t="str">
        <f>IF(AR45="","",VLOOKUP(AR45,'シフト記号表（勤務時間帯） (3)'!$D$6:$X$47,21,FALSE))</f>
        <v/>
      </c>
      <c r="AS46" s="2190" t="str">
        <f>IF(AS45="","",VLOOKUP(AS45,'シフト記号表（勤務時間帯） (3)'!$D$6:$X$47,21,FALSE))</f>
        <v/>
      </c>
      <c r="AT46" s="2190" t="str">
        <f>IF(AT45="","",VLOOKUP(AT45,'シフト記号表（勤務時間帯） (3)'!$D$6:$X$47,21,FALSE))</f>
        <v/>
      </c>
      <c r="AU46" s="2190" t="str">
        <f>IF(AU45="","",VLOOKUP(AU45,'シフト記号表（勤務時間帯） (3)'!$D$6:$X$47,21,FALSE))</f>
        <v/>
      </c>
      <c r="AV46" s="2197" t="str">
        <f>IF(AV45="","",VLOOKUP(AV45,'シフト記号表（勤務時間帯） (3)'!$D$6:$X$47,21,FALSE))</f>
        <v/>
      </c>
      <c r="AW46" s="2181" t="str">
        <f>IF(AW45="","",VLOOKUP(AW45,'シフト記号表（勤務時間帯） (3)'!$D$6:$X$47,21,FALSE))</f>
        <v/>
      </c>
      <c r="AX46" s="2190" t="str">
        <f>IF(AX45="","",VLOOKUP(AX45,'シフト記号表（勤務時間帯） (3)'!$D$6:$X$47,21,FALSE))</f>
        <v/>
      </c>
      <c r="AY46" s="2190" t="str">
        <f>IF(AY45="","",VLOOKUP(AY45,'シフト記号表（勤務時間帯） (3)'!$D$6:$X$47,21,FALSE))</f>
        <v/>
      </c>
      <c r="AZ46" s="1943">
        <f>IF($BC$3="４週",SUM(U46:AV46),IF($BC$3="暦月",SUM(U46:AY46),""))</f>
        <v>0</v>
      </c>
      <c r="BA46" s="1951"/>
      <c r="BB46" s="1960">
        <f>IF($BC$3="４週",AZ46/4,IF($BC$3="暦月",(AZ46/($BC$8/7)),""))</f>
        <v>0</v>
      </c>
      <c r="BC46" s="1951"/>
      <c r="BD46" s="1971"/>
      <c r="BE46" s="1976"/>
      <c r="BF46" s="1976"/>
      <c r="BG46" s="1976"/>
      <c r="BH46" s="1987"/>
    </row>
    <row r="47" spans="2:60" ht="20.25" customHeight="1">
      <c r="B47" s="1743"/>
      <c r="C47" s="1757"/>
      <c r="D47" s="1825"/>
      <c r="E47" s="1768"/>
      <c r="F47" s="1768"/>
      <c r="G47" s="1803">
        <f>C45</f>
        <v>0</v>
      </c>
      <c r="H47" s="2104"/>
      <c r="I47" s="1789"/>
      <c r="J47" s="2544"/>
      <c r="K47" s="2544"/>
      <c r="L47" s="1803"/>
      <c r="M47" s="2548"/>
      <c r="N47" s="2552"/>
      <c r="O47" s="2556"/>
      <c r="P47" s="2560" t="s">
        <v>34</v>
      </c>
      <c r="Q47" s="2567"/>
      <c r="R47" s="2567"/>
      <c r="S47" s="2578"/>
      <c r="T47" s="2586"/>
      <c r="U47" s="1885" t="str">
        <f>IF(U45="","",VLOOKUP(U45,'シフト記号表（勤務時間帯） (3)'!$D$6:$Z$47,23,FALSE))</f>
        <v/>
      </c>
      <c r="V47" s="1897" t="str">
        <f>IF(V45="","",VLOOKUP(V45,'シフト記号表（勤務時間帯） (3)'!$D$6:$Z$47,23,FALSE))</f>
        <v/>
      </c>
      <c r="W47" s="1897" t="str">
        <f>IF(W45="","",VLOOKUP(W45,'シフト記号表（勤務時間帯） (3)'!$D$6:$Z$47,23,FALSE))</f>
        <v/>
      </c>
      <c r="X47" s="1897" t="str">
        <f>IF(X45="","",VLOOKUP(X45,'シフト記号表（勤務時間帯） (3)'!$D$6:$Z$47,23,FALSE))</f>
        <v/>
      </c>
      <c r="Y47" s="1897" t="str">
        <f>IF(Y45="","",VLOOKUP(Y45,'シフト記号表（勤務時間帯） (3)'!$D$6:$Z$47,23,FALSE))</f>
        <v/>
      </c>
      <c r="Z47" s="1897" t="str">
        <f>IF(Z45="","",VLOOKUP(Z45,'シフト記号表（勤務時間帯） (3)'!$D$6:$Z$47,23,FALSE))</f>
        <v/>
      </c>
      <c r="AA47" s="1912" t="str">
        <f>IF(AA45="","",VLOOKUP(AA45,'シフト記号表（勤務時間帯） (3)'!$D$6:$Z$47,23,FALSE))</f>
        <v/>
      </c>
      <c r="AB47" s="1885" t="str">
        <f>IF(AB45="","",VLOOKUP(AB45,'シフト記号表（勤務時間帯） (3)'!$D$6:$Z$47,23,FALSE))</f>
        <v/>
      </c>
      <c r="AC47" s="1897" t="str">
        <f>IF(AC45="","",VLOOKUP(AC45,'シフト記号表（勤務時間帯） (3)'!$D$6:$Z$47,23,FALSE))</f>
        <v/>
      </c>
      <c r="AD47" s="1897" t="str">
        <f>IF(AD45="","",VLOOKUP(AD45,'シフト記号表（勤務時間帯） (3)'!$D$6:$Z$47,23,FALSE))</f>
        <v/>
      </c>
      <c r="AE47" s="1897" t="str">
        <f>IF(AE45="","",VLOOKUP(AE45,'シフト記号表（勤務時間帯） (3)'!$D$6:$Z$47,23,FALSE))</f>
        <v/>
      </c>
      <c r="AF47" s="1897" t="str">
        <f>IF(AF45="","",VLOOKUP(AF45,'シフト記号表（勤務時間帯） (3)'!$D$6:$Z$47,23,FALSE))</f>
        <v/>
      </c>
      <c r="AG47" s="1897" t="str">
        <f>IF(AG45="","",VLOOKUP(AG45,'シフト記号表（勤務時間帯） (3)'!$D$6:$Z$47,23,FALSE))</f>
        <v/>
      </c>
      <c r="AH47" s="1912" t="str">
        <f>IF(AH45="","",VLOOKUP(AH45,'シフト記号表（勤務時間帯） (3)'!$D$6:$Z$47,23,FALSE))</f>
        <v/>
      </c>
      <c r="AI47" s="1885" t="str">
        <f>IF(AI45="","",VLOOKUP(AI45,'シフト記号表（勤務時間帯） (3)'!$D$6:$Z$47,23,FALSE))</f>
        <v/>
      </c>
      <c r="AJ47" s="1897" t="str">
        <f>IF(AJ45="","",VLOOKUP(AJ45,'シフト記号表（勤務時間帯） (3)'!$D$6:$Z$47,23,FALSE))</f>
        <v/>
      </c>
      <c r="AK47" s="1897" t="str">
        <f>IF(AK45="","",VLOOKUP(AK45,'シフト記号表（勤務時間帯） (3)'!$D$6:$Z$47,23,FALSE))</f>
        <v/>
      </c>
      <c r="AL47" s="1897" t="str">
        <f>IF(AL45="","",VLOOKUP(AL45,'シフト記号表（勤務時間帯） (3)'!$D$6:$Z$47,23,FALSE))</f>
        <v/>
      </c>
      <c r="AM47" s="1897" t="str">
        <f>IF(AM45="","",VLOOKUP(AM45,'シフト記号表（勤務時間帯） (3)'!$D$6:$Z$47,23,FALSE))</f>
        <v/>
      </c>
      <c r="AN47" s="1897" t="str">
        <f>IF(AN45="","",VLOOKUP(AN45,'シフト記号表（勤務時間帯） (3)'!$D$6:$Z$47,23,FALSE))</f>
        <v/>
      </c>
      <c r="AO47" s="1912" t="str">
        <f>IF(AO45="","",VLOOKUP(AO45,'シフト記号表（勤務時間帯） (3)'!$D$6:$Z$47,23,FALSE))</f>
        <v/>
      </c>
      <c r="AP47" s="1885" t="str">
        <f>IF(AP45="","",VLOOKUP(AP45,'シフト記号表（勤務時間帯） (3)'!$D$6:$Z$47,23,FALSE))</f>
        <v/>
      </c>
      <c r="AQ47" s="1897" t="str">
        <f>IF(AQ45="","",VLOOKUP(AQ45,'シフト記号表（勤務時間帯） (3)'!$D$6:$Z$47,23,FALSE))</f>
        <v/>
      </c>
      <c r="AR47" s="1897" t="str">
        <f>IF(AR45="","",VLOOKUP(AR45,'シフト記号表（勤務時間帯） (3)'!$D$6:$Z$47,23,FALSE))</f>
        <v/>
      </c>
      <c r="AS47" s="1897" t="str">
        <f>IF(AS45="","",VLOOKUP(AS45,'シフト記号表（勤務時間帯） (3)'!$D$6:$Z$47,23,FALSE))</f>
        <v/>
      </c>
      <c r="AT47" s="1897" t="str">
        <f>IF(AT45="","",VLOOKUP(AT45,'シフト記号表（勤務時間帯） (3)'!$D$6:$Z$47,23,FALSE))</f>
        <v/>
      </c>
      <c r="AU47" s="1897" t="str">
        <f>IF(AU45="","",VLOOKUP(AU45,'シフト記号表（勤務時間帯） (3)'!$D$6:$Z$47,23,FALSE))</f>
        <v/>
      </c>
      <c r="AV47" s="1912" t="str">
        <f>IF(AV45="","",VLOOKUP(AV45,'シフト記号表（勤務時間帯） (3)'!$D$6:$Z$47,23,FALSE))</f>
        <v/>
      </c>
      <c r="AW47" s="1885" t="str">
        <f>IF(AW45="","",VLOOKUP(AW45,'シフト記号表（勤務時間帯） (3)'!$D$6:$Z$47,23,FALSE))</f>
        <v/>
      </c>
      <c r="AX47" s="1897" t="str">
        <f>IF(AX45="","",VLOOKUP(AX45,'シフト記号表（勤務時間帯） (3)'!$D$6:$Z$47,23,FALSE))</f>
        <v/>
      </c>
      <c r="AY47" s="1897" t="str">
        <f>IF(AY45="","",VLOOKUP(AY45,'シフト記号表（勤務時間帯） (3)'!$D$6:$Z$47,23,FALSE))</f>
        <v/>
      </c>
      <c r="AZ47" s="1945">
        <f>IF($BC$3="４週",SUM(U47:AV47),IF($BC$3="暦月",SUM(U47:AY47),""))</f>
        <v>0</v>
      </c>
      <c r="BA47" s="1953"/>
      <c r="BB47" s="1962">
        <f>IF($BC$3="４週",AZ47/4,IF($BC$3="暦月",(AZ47/($BC$8/7)),""))</f>
        <v>0</v>
      </c>
      <c r="BC47" s="1953"/>
      <c r="BD47" s="1973"/>
      <c r="BE47" s="1978"/>
      <c r="BF47" s="1978"/>
      <c r="BG47" s="1978"/>
      <c r="BH47" s="1989"/>
    </row>
    <row r="48" spans="2:60" ht="20.25" customHeight="1">
      <c r="B48" s="2530"/>
      <c r="C48" s="1756"/>
      <c r="D48" s="1824"/>
      <c r="E48" s="1767"/>
      <c r="F48" s="1766"/>
      <c r="G48" s="1801"/>
      <c r="H48" s="2541"/>
      <c r="I48" s="1788"/>
      <c r="J48" s="2545"/>
      <c r="K48" s="2545"/>
      <c r="L48" s="1802"/>
      <c r="M48" s="2549"/>
      <c r="N48" s="2553"/>
      <c r="O48" s="2557"/>
      <c r="P48" s="2561" t="s">
        <v>770</v>
      </c>
      <c r="Q48" s="2569"/>
      <c r="R48" s="2569"/>
      <c r="S48" s="2577"/>
      <c r="T48" s="2587"/>
      <c r="U48" s="2596"/>
      <c r="V48" s="2602"/>
      <c r="W48" s="2602"/>
      <c r="X48" s="2602"/>
      <c r="Y48" s="2602"/>
      <c r="Z48" s="2602"/>
      <c r="AA48" s="2608"/>
      <c r="AB48" s="2596"/>
      <c r="AC48" s="2602"/>
      <c r="AD48" s="2602"/>
      <c r="AE48" s="2602"/>
      <c r="AF48" s="2602"/>
      <c r="AG48" s="2602"/>
      <c r="AH48" s="2608"/>
      <c r="AI48" s="2596"/>
      <c r="AJ48" s="2602"/>
      <c r="AK48" s="2602"/>
      <c r="AL48" s="2602"/>
      <c r="AM48" s="2602"/>
      <c r="AN48" s="2602"/>
      <c r="AO48" s="2608"/>
      <c r="AP48" s="2596"/>
      <c r="AQ48" s="2602"/>
      <c r="AR48" s="2602"/>
      <c r="AS48" s="2602"/>
      <c r="AT48" s="2602"/>
      <c r="AU48" s="2602"/>
      <c r="AV48" s="2608"/>
      <c r="AW48" s="2596"/>
      <c r="AX48" s="2602"/>
      <c r="AY48" s="2602"/>
      <c r="AZ48" s="2624"/>
      <c r="BA48" s="2631"/>
      <c r="BB48" s="2638"/>
      <c r="BC48" s="2631"/>
      <c r="BD48" s="1972"/>
      <c r="BE48" s="1977"/>
      <c r="BF48" s="1977"/>
      <c r="BG48" s="1977"/>
      <c r="BH48" s="1988"/>
    </row>
    <row r="49" spans="2:60" ht="20.25" customHeight="1">
      <c r="B49" s="2059">
        <f>B46+1</f>
        <v>10</v>
      </c>
      <c r="C49" s="1755"/>
      <c r="D49" s="1823"/>
      <c r="E49" s="1766"/>
      <c r="F49" s="1766">
        <f>C48</f>
        <v>0</v>
      </c>
      <c r="G49" s="1801"/>
      <c r="H49" s="2103"/>
      <c r="I49" s="1787"/>
      <c r="J49" s="2543"/>
      <c r="K49" s="2543"/>
      <c r="L49" s="1801"/>
      <c r="M49" s="2547"/>
      <c r="N49" s="2551"/>
      <c r="O49" s="2555"/>
      <c r="P49" s="2559" t="s">
        <v>1023</v>
      </c>
      <c r="Q49" s="2566"/>
      <c r="R49" s="2566"/>
      <c r="S49" s="2574"/>
      <c r="T49" s="2582"/>
      <c r="U49" s="2181" t="str">
        <f>IF(U48="","",VLOOKUP(U48,'シフト記号表（勤務時間帯） (3)'!$D$6:$X$47,21,FALSE))</f>
        <v/>
      </c>
      <c r="V49" s="2190" t="str">
        <f>IF(V48="","",VLOOKUP(V48,'シフト記号表（勤務時間帯） (3)'!$D$6:$X$47,21,FALSE))</f>
        <v/>
      </c>
      <c r="W49" s="2190" t="str">
        <f>IF(W48="","",VLOOKUP(W48,'シフト記号表（勤務時間帯） (3)'!$D$6:$X$47,21,FALSE))</f>
        <v/>
      </c>
      <c r="X49" s="2190" t="str">
        <f>IF(X48="","",VLOOKUP(X48,'シフト記号表（勤務時間帯） (3)'!$D$6:$X$47,21,FALSE))</f>
        <v/>
      </c>
      <c r="Y49" s="2190" t="str">
        <f>IF(Y48="","",VLOOKUP(Y48,'シフト記号表（勤務時間帯） (3)'!$D$6:$X$47,21,FALSE))</f>
        <v/>
      </c>
      <c r="Z49" s="2190" t="str">
        <f>IF(Z48="","",VLOOKUP(Z48,'シフト記号表（勤務時間帯） (3)'!$D$6:$X$47,21,FALSE))</f>
        <v/>
      </c>
      <c r="AA49" s="2197" t="str">
        <f>IF(AA48="","",VLOOKUP(AA48,'シフト記号表（勤務時間帯） (3)'!$D$6:$X$47,21,FALSE))</f>
        <v/>
      </c>
      <c r="AB49" s="2181" t="str">
        <f>IF(AB48="","",VLOOKUP(AB48,'シフト記号表（勤務時間帯） (3)'!$D$6:$X$47,21,FALSE))</f>
        <v/>
      </c>
      <c r="AC49" s="2190" t="str">
        <f>IF(AC48="","",VLOOKUP(AC48,'シフト記号表（勤務時間帯） (3)'!$D$6:$X$47,21,FALSE))</f>
        <v/>
      </c>
      <c r="AD49" s="2190" t="str">
        <f>IF(AD48="","",VLOOKUP(AD48,'シフト記号表（勤務時間帯） (3)'!$D$6:$X$47,21,FALSE))</f>
        <v/>
      </c>
      <c r="AE49" s="2190" t="str">
        <f>IF(AE48="","",VLOOKUP(AE48,'シフト記号表（勤務時間帯） (3)'!$D$6:$X$47,21,FALSE))</f>
        <v/>
      </c>
      <c r="AF49" s="2190" t="str">
        <f>IF(AF48="","",VLOOKUP(AF48,'シフト記号表（勤務時間帯） (3)'!$D$6:$X$47,21,FALSE))</f>
        <v/>
      </c>
      <c r="AG49" s="2190" t="str">
        <f>IF(AG48="","",VLOOKUP(AG48,'シフト記号表（勤務時間帯） (3)'!$D$6:$X$47,21,FALSE))</f>
        <v/>
      </c>
      <c r="AH49" s="2197" t="str">
        <f>IF(AH48="","",VLOOKUP(AH48,'シフト記号表（勤務時間帯） (3)'!$D$6:$X$47,21,FALSE))</f>
        <v/>
      </c>
      <c r="AI49" s="2181" t="str">
        <f>IF(AI48="","",VLOOKUP(AI48,'シフト記号表（勤務時間帯） (3)'!$D$6:$X$47,21,FALSE))</f>
        <v/>
      </c>
      <c r="AJ49" s="2190" t="str">
        <f>IF(AJ48="","",VLOOKUP(AJ48,'シフト記号表（勤務時間帯） (3)'!$D$6:$X$47,21,FALSE))</f>
        <v/>
      </c>
      <c r="AK49" s="2190" t="str">
        <f>IF(AK48="","",VLOOKUP(AK48,'シフト記号表（勤務時間帯） (3)'!$D$6:$X$47,21,FALSE))</f>
        <v/>
      </c>
      <c r="AL49" s="2190" t="str">
        <f>IF(AL48="","",VLOOKUP(AL48,'シフト記号表（勤務時間帯） (3)'!$D$6:$X$47,21,FALSE))</f>
        <v/>
      </c>
      <c r="AM49" s="2190" t="str">
        <f>IF(AM48="","",VLOOKUP(AM48,'シフト記号表（勤務時間帯） (3)'!$D$6:$X$47,21,FALSE))</f>
        <v/>
      </c>
      <c r="AN49" s="2190" t="str">
        <f>IF(AN48="","",VLOOKUP(AN48,'シフト記号表（勤務時間帯） (3)'!$D$6:$X$47,21,FALSE))</f>
        <v/>
      </c>
      <c r="AO49" s="2197" t="str">
        <f>IF(AO48="","",VLOOKUP(AO48,'シフト記号表（勤務時間帯） (3)'!$D$6:$X$47,21,FALSE))</f>
        <v/>
      </c>
      <c r="AP49" s="2181" t="str">
        <f>IF(AP48="","",VLOOKUP(AP48,'シフト記号表（勤務時間帯） (3)'!$D$6:$X$47,21,FALSE))</f>
        <v/>
      </c>
      <c r="AQ49" s="2190" t="str">
        <f>IF(AQ48="","",VLOOKUP(AQ48,'シフト記号表（勤務時間帯） (3)'!$D$6:$X$47,21,FALSE))</f>
        <v/>
      </c>
      <c r="AR49" s="2190" t="str">
        <f>IF(AR48="","",VLOOKUP(AR48,'シフト記号表（勤務時間帯） (3)'!$D$6:$X$47,21,FALSE))</f>
        <v/>
      </c>
      <c r="AS49" s="2190" t="str">
        <f>IF(AS48="","",VLOOKUP(AS48,'シフト記号表（勤務時間帯） (3)'!$D$6:$X$47,21,FALSE))</f>
        <v/>
      </c>
      <c r="AT49" s="2190" t="str">
        <f>IF(AT48="","",VLOOKUP(AT48,'シフト記号表（勤務時間帯） (3)'!$D$6:$X$47,21,FALSE))</f>
        <v/>
      </c>
      <c r="AU49" s="2190" t="str">
        <f>IF(AU48="","",VLOOKUP(AU48,'シフト記号表（勤務時間帯） (3)'!$D$6:$X$47,21,FALSE))</f>
        <v/>
      </c>
      <c r="AV49" s="2197" t="str">
        <f>IF(AV48="","",VLOOKUP(AV48,'シフト記号表（勤務時間帯） (3)'!$D$6:$X$47,21,FALSE))</f>
        <v/>
      </c>
      <c r="AW49" s="2181" t="str">
        <f>IF(AW48="","",VLOOKUP(AW48,'シフト記号表（勤務時間帯） (3)'!$D$6:$X$47,21,FALSE))</f>
        <v/>
      </c>
      <c r="AX49" s="2190" t="str">
        <f>IF(AX48="","",VLOOKUP(AX48,'シフト記号表（勤務時間帯） (3)'!$D$6:$X$47,21,FALSE))</f>
        <v/>
      </c>
      <c r="AY49" s="2190" t="str">
        <f>IF(AY48="","",VLOOKUP(AY48,'シフト記号表（勤務時間帯） (3)'!$D$6:$X$47,21,FALSE))</f>
        <v/>
      </c>
      <c r="AZ49" s="1943">
        <f>IF($BC$3="４週",SUM(U49:AV49),IF($BC$3="暦月",SUM(U49:AY49),""))</f>
        <v>0</v>
      </c>
      <c r="BA49" s="1951"/>
      <c r="BB49" s="1960">
        <f>IF($BC$3="４週",AZ49/4,IF($BC$3="暦月",(AZ49/($BC$8/7)),""))</f>
        <v>0</v>
      </c>
      <c r="BC49" s="1951"/>
      <c r="BD49" s="1971"/>
      <c r="BE49" s="1976"/>
      <c r="BF49" s="1976"/>
      <c r="BG49" s="1976"/>
      <c r="BH49" s="1987"/>
    </row>
    <row r="50" spans="2:60" ht="20.25" customHeight="1">
      <c r="B50" s="1743"/>
      <c r="C50" s="1757"/>
      <c r="D50" s="1825"/>
      <c r="E50" s="1768"/>
      <c r="F50" s="1768"/>
      <c r="G50" s="1803">
        <f>C48</f>
        <v>0</v>
      </c>
      <c r="H50" s="2104"/>
      <c r="I50" s="1789"/>
      <c r="J50" s="2544"/>
      <c r="K50" s="2544"/>
      <c r="L50" s="1803"/>
      <c r="M50" s="2548"/>
      <c r="N50" s="2552"/>
      <c r="O50" s="2556"/>
      <c r="P50" s="2562" t="s">
        <v>34</v>
      </c>
      <c r="Q50" s="2571"/>
      <c r="R50" s="2571"/>
      <c r="S50" s="2579"/>
      <c r="T50" s="2588"/>
      <c r="U50" s="1885" t="str">
        <f>IF(U48="","",VLOOKUP(U48,'シフト記号表（勤務時間帯） (3)'!$D$6:$Z$47,23,FALSE))</f>
        <v/>
      </c>
      <c r="V50" s="1897" t="str">
        <f>IF(V48="","",VLOOKUP(V48,'シフト記号表（勤務時間帯） (3)'!$D$6:$Z$47,23,FALSE))</f>
        <v/>
      </c>
      <c r="W50" s="1897" t="str">
        <f>IF(W48="","",VLOOKUP(W48,'シフト記号表（勤務時間帯） (3)'!$D$6:$Z$47,23,FALSE))</f>
        <v/>
      </c>
      <c r="X50" s="1897" t="str">
        <f>IF(X48="","",VLOOKUP(X48,'シフト記号表（勤務時間帯） (3)'!$D$6:$Z$47,23,FALSE))</f>
        <v/>
      </c>
      <c r="Y50" s="1897" t="str">
        <f>IF(Y48="","",VLOOKUP(Y48,'シフト記号表（勤務時間帯） (3)'!$D$6:$Z$47,23,FALSE))</f>
        <v/>
      </c>
      <c r="Z50" s="1897" t="str">
        <f>IF(Z48="","",VLOOKUP(Z48,'シフト記号表（勤務時間帯） (3)'!$D$6:$Z$47,23,FALSE))</f>
        <v/>
      </c>
      <c r="AA50" s="1912" t="str">
        <f>IF(AA48="","",VLOOKUP(AA48,'シフト記号表（勤務時間帯） (3)'!$D$6:$Z$47,23,FALSE))</f>
        <v/>
      </c>
      <c r="AB50" s="1885" t="str">
        <f>IF(AB48="","",VLOOKUP(AB48,'シフト記号表（勤務時間帯） (3)'!$D$6:$Z$47,23,FALSE))</f>
        <v/>
      </c>
      <c r="AC50" s="1897" t="str">
        <f>IF(AC48="","",VLOOKUP(AC48,'シフト記号表（勤務時間帯） (3)'!$D$6:$Z$47,23,FALSE))</f>
        <v/>
      </c>
      <c r="AD50" s="1897" t="str">
        <f>IF(AD48="","",VLOOKUP(AD48,'シフト記号表（勤務時間帯） (3)'!$D$6:$Z$47,23,FALSE))</f>
        <v/>
      </c>
      <c r="AE50" s="1897" t="str">
        <f>IF(AE48="","",VLOOKUP(AE48,'シフト記号表（勤務時間帯） (3)'!$D$6:$Z$47,23,FALSE))</f>
        <v/>
      </c>
      <c r="AF50" s="1897" t="str">
        <f>IF(AF48="","",VLOOKUP(AF48,'シフト記号表（勤務時間帯） (3)'!$D$6:$Z$47,23,FALSE))</f>
        <v/>
      </c>
      <c r="AG50" s="1897" t="str">
        <f>IF(AG48="","",VLOOKUP(AG48,'シフト記号表（勤務時間帯） (3)'!$D$6:$Z$47,23,FALSE))</f>
        <v/>
      </c>
      <c r="AH50" s="1912" t="str">
        <f>IF(AH48="","",VLOOKUP(AH48,'シフト記号表（勤務時間帯） (3)'!$D$6:$Z$47,23,FALSE))</f>
        <v/>
      </c>
      <c r="AI50" s="1885" t="str">
        <f>IF(AI48="","",VLOOKUP(AI48,'シフト記号表（勤務時間帯） (3)'!$D$6:$Z$47,23,FALSE))</f>
        <v/>
      </c>
      <c r="AJ50" s="1897" t="str">
        <f>IF(AJ48="","",VLOOKUP(AJ48,'シフト記号表（勤務時間帯） (3)'!$D$6:$Z$47,23,FALSE))</f>
        <v/>
      </c>
      <c r="AK50" s="1897" t="str">
        <f>IF(AK48="","",VLOOKUP(AK48,'シフト記号表（勤務時間帯） (3)'!$D$6:$Z$47,23,FALSE))</f>
        <v/>
      </c>
      <c r="AL50" s="1897" t="str">
        <f>IF(AL48="","",VLOOKUP(AL48,'シフト記号表（勤務時間帯） (3)'!$D$6:$Z$47,23,FALSE))</f>
        <v/>
      </c>
      <c r="AM50" s="1897" t="str">
        <f>IF(AM48="","",VLOOKUP(AM48,'シフト記号表（勤務時間帯） (3)'!$D$6:$Z$47,23,FALSE))</f>
        <v/>
      </c>
      <c r="AN50" s="1897" t="str">
        <f>IF(AN48="","",VLOOKUP(AN48,'シフト記号表（勤務時間帯） (3)'!$D$6:$Z$47,23,FALSE))</f>
        <v/>
      </c>
      <c r="AO50" s="1912" t="str">
        <f>IF(AO48="","",VLOOKUP(AO48,'シフト記号表（勤務時間帯） (3)'!$D$6:$Z$47,23,FALSE))</f>
        <v/>
      </c>
      <c r="AP50" s="1885" t="str">
        <f>IF(AP48="","",VLOOKUP(AP48,'シフト記号表（勤務時間帯） (3)'!$D$6:$Z$47,23,FALSE))</f>
        <v/>
      </c>
      <c r="AQ50" s="1897" t="str">
        <f>IF(AQ48="","",VLOOKUP(AQ48,'シフト記号表（勤務時間帯） (3)'!$D$6:$Z$47,23,FALSE))</f>
        <v/>
      </c>
      <c r="AR50" s="1897" t="str">
        <f>IF(AR48="","",VLOOKUP(AR48,'シフト記号表（勤務時間帯） (3)'!$D$6:$Z$47,23,FALSE))</f>
        <v/>
      </c>
      <c r="AS50" s="1897" t="str">
        <f>IF(AS48="","",VLOOKUP(AS48,'シフト記号表（勤務時間帯） (3)'!$D$6:$Z$47,23,FALSE))</f>
        <v/>
      </c>
      <c r="AT50" s="1897" t="str">
        <f>IF(AT48="","",VLOOKUP(AT48,'シフト記号表（勤務時間帯） (3)'!$D$6:$Z$47,23,FALSE))</f>
        <v/>
      </c>
      <c r="AU50" s="1897" t="str">
        <f>IF(AU48="","",VLOOKUP(AU48,'シフト記号表（勤務時間帯） (3)'!$D$6:$Z$47,23,FALSE))</f>
        <v/>
      </c>
      <c r="AV50" s="1912" t="str">
        <f>IF(AV48="","",VLOOKUP(AV48,'シフト記号表（勤務時間帯） (3)'!$D$6:$Z$47,23,FALSE))</f>
        <v/>
      </c>
      <c r="AW50" s="1885" t="str">
        <f>IF(AW48="","",VLOOKUP(AW48,'シフト記号表（勤務時間帯） (3)'!$D$6:$Z$47,23,FALSE))</f>
        <v/>
      </c>
      <c r="AX50" s="1897" t="str">
        <f>IF(AX48="","",VLOOKUP(AX48,'シフト記号表（勤務時間帯） (3)'!$D$6:$Z$47,23,FALSE))</f>
        <v/>
      </c>
      <c r="AY50" s="1897" t="str">
        <f>IF(AY48="","",VLOOKUP(AY48,'シフト記号表（勤務時間帯） (3)'!$D$6:$Z$47,23,FALSE))</f>
        <v/>
      </c>
      <c r="AZ50" s="1945">
        <f>IF($BC$3="４週",SUM(U50:AV50),IF($BC$3="暦月",SUM(U50:AY50),""))</f>
        <v>0</v>
      </c>
      <c r="BA50" s="1953"/>
      <c r="BB50" s="1962">
        <f>IF($BC$3="４週",AZ50/4,IF($BC$3="暦月",(AZ50/($BC$8/7)),""))</f>
        <v>0</v>
      </c>
      <c r="BC50" s="1953"/>
      <c r="BD50" s="1973"/>
      <c r="BE50" s="1978"/>
      <c r="BF50" s="1978"/>
      <c r="BG50" s="1978"/>
      <c r="BH50" s="1989"/>
    </row>
    <row r="51" spans="2:60" ht="20.25" customHeight="1">
      <c r="B51" s="2530"/>
      <c r="C51" s="1756"/>
      <c r="D51" s="1824"/>
      <c r="E51" s="1767"/>
      <c r="F51" s="1766"/>
      <c r="G51" s="1801"/>
      <c r="H51" s="2541"/>
      <c r="I51" s="1788"/>
      <c r="J51" s="2545"/>
      <c r="K51" s="2545"/>
      <c r="L51" s="1802"/>
      <c r="M51" s="2549"/>
      <c r="N51" s="2553"/>
      <c r="O51" s="2557"/>
      <c r="P51" s="2561" t="s">
        <v>770</v>
      </c>
      <c r="Q51" s="2569"/>
      <c r="R51" s="2569"/>
      <c r="S51" s="2577"/>
      <c r="T51" s="2587"/>
      <c r="U51" s="2596"/>
      <c r="V51" s="2602"/>
      <c r="W51" s="2602"/>
      <c r="X51" s="2602"/>
      <c r="Y51" s="2602"/>
      <c r="Z51" s="2602"/>
      <c r="AA51" s="2608"/>
      <c r="AB51" s="2596"/>
      <c r="AC51" s="2602"/>
      <c r="AD51" s="2602"/>
      <c r="AE51" s="2602"/>
      <c r="AF51" s="2602"/>
      <c r="AG51" s="2602"/>
      <c r="AH51" s="2608"/>
      <c r="AI51" s="2596"/>
      <c r="AJ51" s="2602"/>
      <c r="AK51" s="2602"/>
      <c r="AL51" s="2602"/>
      <c r="AM51" s="2602"/>
      <c r="AN51" s="2602"/>
      <c r="AO51" s="2608"/>
      <c r="AP51" s="2596"/>
      <c r="AQ51" s="2602"/>
      <c r="AR51" s="2602"/>
      <c r="AS51" s="2602"/>
      <c r="AT51" s="2602"/>
      <c r="AU51" s="2602"/>
      <c r="AV51" s="2608"/>
      <c r="AW51" s="2596"/>
      <c r="AX51" s="2602"/>
      <c r="AY51" s="2602"/>
      <c r="AZ51" s="2624"/>
      <c r="BA51" s="2631"/>
      <c r="BB51" s="2638"/>
      <c r="BC51" s="2631"/>
      <c r="BD51" s="1972"/>
      <c r="BE51" s="1977"/>
      <c r="BF51" s="1977"/>
      <c r="BG51" s="1977"/>
      <c r="BH51" s="1988"/>
    </row>
    <row r="52" spans="2:60" ht="20.25" customHeight="1">
      <c r="B52" s="2059">
        <f>B49+1</f>
        <v>11</v>
      </c>
      <c r="C52" s="1755"/>
      <c r="D52" s="1823"/>
      <c r="E52" s="1766"/>
      <c r="F52" s="1766">
        <f>C51</f>
        <v>0</v>
      </c>
      <c r="G52" s="1801"/>
      <c r="H52" s="2103"/>
      <c r="I52" s="1787"/>
      <c r="J52" s="2543"/>
      <c r="K52" s="2543"/>
      <c r="L52" s="1801"/>
      <c r="M52" s="2547"/>
      <c r="N52" s="2551"/>
      <c r="O52" s="2555"/>
      <c r="P52" s="2559" t="s">
        <v>1023</v>
      </c>
      <c r="Q52" s="2566"/>
      <c r="R52" s="2566"/>
      <c r="S52" s="2574"/>
      <c r="T52" s="2582"/>
      <c r="U52" s="2181" t="str">
        <f>IF(U51="","",VLOOKUP(U51,'シフト記号表（勤務時間帯） (3)'!$D$6:$X$47,21,FALSE))</f>
        <v/>
      </c>
      <c r="V52" s="2190" t="str">
        <f>IF(V51="","",VLOOKUP(V51,'シフト記号表（勤務時間帯） (3)'!$D$6:$X$47,21,FALSE))</f>
        <v/>
      </c>
      <c r="W52" s="2190" t="str">
        <f>IF(W51="","",VLOOKUP(W51,'シフト記号表（勤務時間帯） (3)'!$D$6:$X$47,21,FALSE))</f>
        <v/>
      </c>
      <c r="X52" s="2190" t="str">
        <f>IF(X51="","",VLOOKUP(X51,'シフト記号表（勤務時間帯） (3)'!$D$6:$X$47,21,FALSE))</f>
        <v/>
      </c>
      <c r="Y52" s="2190" t="str">
        <f>IF(Y51="","",VLOOKUP(Y51,'シフト記号表（勤務時間帯） (3)'!$D$6:$X$47,21,FALSE))</f>
        <v/>
      </c>
      <c r="Z52" s="2190" t="str">
        <f>IF(Z51="","",VLOOKUP(Z51,'シフト記号表（勤務時間帯） (3)'!$D$6:$X$47,21,FALSE))</f>
        <v/>
      </c>
      <c r="AA52" s="2197" t="str">
        <f>IF(AA51="","",VLOOKUP(AA51,'シフト記号表（勤務時間帯） (3)'!$D$6:$X$47,21,FALSE))</f>
        <v/>
      </c>
      <c r="AB52" s="2181" t="str">
        <f>IF(AB51="","",VLOOKUP(AB51,'シフト記号表（勤務時間帯） (3)'!$D$6:$X$47,21,FALSE))</f>
        <v/>
      </c>
      <c r="AC52" s="2190" t="str">
        <f>IF(AC51="","",VLOOKUP(AC51,'シフト記号表（勤務時間帯） (3)'!$D$6:$X$47,21,FALSE))</f>
        <v/>
      </c>
      <c r="AD52" s="2190" t="str">
        <f>IF(AD51="","",VLOOKUP(AD51,'シフト記号表（勤務時間帯） (3)'!$D$6:$X$47,21,FALSE))</f>
        <v/>
      </c>
      <c r="AE52" s="2190" t="str">
        <f>IF(AE51="","",VLOOKUP(AE51,'シフト記号表（勤務時間帯） (3)'!$D$6:$X$47,21,FALSE))</f>
        <v/>
      </c>
      <c r="AF52" s="2190" t="str">
        <f>IF(AF51="","",VLOOKUP(AF51,'シフト記号表（勤務時間帯） (3)'!$D$6:$X$47,21,FALSE))</f>
        <v/>
      </c>
      <c r="AG52" s="2190" t="str">
        <f>IF(AG51="","",VLOOKUP(AG51,'シフト記号表（勤務時間帯） (3)'!$D$6:$X$47,21,FALSE))</f>
        <v/>
      </c>
      <c r="AH52" s="2197" t="str">
        <f>IF(AH51="","",VLOOKUP(AH51,'シフト記号表（勤務時間帯） (3)'!$D$6:$X$47,21,FALSE))</f>
        <v/>
      </c>
      <c r="AI52" s="2181" t="str">
        <f>IF(AI51="","",VLOOKUP(AI51,'シフト記号表（勤務時間帯） (3)'!$D$6:$X$47,21,FALSE))</f>
        <v/>
      </c>
      <c r="AJ52" s="2190" t="str">
        <f>IF(AJ51="","",VLOOKUP(AJ51,'シフト記号表（勤務時間帯） (3)'!$D$6:$X$47,21,FALSE))</f>
        <v/>
      </c>
      <c r="AK52" s="2190" t="str">
        <f>IF(AK51="","",VLOOKUP(AK51,'シフト記号表（勤務時間帯） (3)'!$D$6:$X$47,21,FALSE))</f>
        <v/>
      </c>
      <c r="AL52" s="2190" t="str">
        <f>IF(AL51="","",VLOOKUP(AL51,'シフト記号表（勤務時間帯） (3)'!$D$6:$X$47,21,FALSE))</f>
        <v/>
      </c>
      <c r="AM52" s="2190" t="str">
        <f>IF(AM51="","",VLOOKUP(AM51,'シフト記号表（勤務時間帯） (3)'!$D$6:$X$47,21,FALSE))</f>
        <v/>
      </c>
      <c r="AN52" s="2190" t="str">
        <f>IF(AN51="","",VLOOKUP(AN51,'シフト記号表（勤務時間帯） (3)'!$D$6:$X$47,21,FALSE))</f>
        <v/>
      </c>
      <c r="AO52" s="2197" t="str">
        <f>IF(AO51="","",VLOOKUP(AO51,'シフト記号表（勤務時間帯） (3)'!$D$6:$X$47,21,FALSE))</f>
        <v/>
      </c>
      <c r="AP52" s="2181" t="str">
        <f>IF(AP51="","",VLOOKUP(AP51,'シフト記号表（勤務時間帯） (3)'!$D$6:$X$47,21,FALSE))</f>
        <v/>
      </c>
      <c r="AQ52" s="2190" t="str">
        <f>IF(AQ51="","",VLOOKUP(AQ51,'シフト記号表（勤務時間帯） (3)'!$D$6:$X$47,21,FALSE))</f>
        <v/>
      </c>
      <c r="AR52" s="2190" t="str">
        <f>IF(AR51="","",VLOOKUP(AR51,'シフト記号表（勤務時間帯） (3)'!$D$6:$X$47,21,FALSE))</f>
        <v/>
      </c>
      <c r="AS52" s="2190" t="str">
        <f>IF(AS51="","",VLOOKUP(AS51,'シフト記号表（勤務時間帯） (3)'!$D$6:$X$47,21,FALSE))</f>
        <v/>
      </c>
      <c r="AT52" s="2190" t="str">
        <f>IF(AT51="","",VLOOKUP(AT51,'シフト記号表（勤務時間帯） (3)'!$D$6:$X$47,21,FALSE))</f>
        <v/>
      </c>
      <c r="AU52" s="2190" t="str">
        <f>IF(AU51="","",VLOOKUP(AU51,'シフト記号表（勤務時間帯） (3)'!$D$6:$X$47,21,FALSE))</f>
        <v/>
      </c>
      <c r="AV52" s="2197" t="str">
        <f>IF(AV51="","",VLOOKUP(AV51,'シフト記号表（勤務時間帯） (3)'!$D$6:$X$47,21,FALSE))</f>
        <v/>
      </c>
      <c r="AW52" s="2181" t="str">
        <f>IF(AW51="","",VLOOKUP(AW51,'シフト記号表（勤務時間帯） (3)'!$D$6:$X$47,21,FALSE))</f>
        <v/>
      </c>
      <c r="AX52" s="2190" t="str">
        <f>IF(AX51="","",VLOOKUP(AX51,'シフト記号表（勤務時間帯） (3)'!$D$6:$X$47,21,FALSE))</f>
        <v/>
      </c>
      <c r="AY52" s="2190" t="str">
        <f>IF(AY51="","",VLOOKUP(AY51,'シフト記号表（勤務時間帯） (3)'!$D$6:$X$47,21,FALSE))</f>
        <v/>
      </c>
      <c r="AZ52" s="1943">
        <f>IF($BC$3="４週",SUM(U52:AV52),IF($BC$3="暦月",SUM(U52:AY52),""))</f>
        <v>0</v>
      </c>
      <c r="BA52" s="1951"/>
      <c r="BB52" s="1960">
        <f>IF($BC$3="４週",AZ52/4,IF($BC$3="暦月",(AZ52/($BC$8/7)),""))</f>
        <v>0</v>
      </c>
      <c r="BC52" s="1951"/>
      <c r="BD52" s="1971"/>
      <c r="BE52" s="1976"/>
      <c r="BF52" s="1976"/>
      <c r="BG52" s="1976"/>
      <c r="BH52" s="1987"/>
    </row>
    <row r="53" spans="2:60" ht="20.25" customHeight="1">
      <c r="B53" s="1743"/>
      <c r="C53" s="1757"/>
      <c r="D53" s="1825"/>
      <c r="E53" s="1768"/>
      <c r="F53" s="1768"/>
      <c r="G53" s="1803">
        <f>C51</f>
        <v>0</v>
      </c>
      <c r="H53" s="2104"/>
      <c r="I53" s="1789"/>
      <c r="J53" s="2544"/>
      <c r="K53" s="2544"/>
      <c r="L53" s="1803"/>
      <c r="M53" s="2548"/>
      <c r="N53" s="2552"/>
      <c r="O53" s="2556"/>
      <c r="P53" s="2562" t="s">
        <v>34</v>
      </c>
      <c r="Q53" s="2571"/>
      <c r="R53" s="2571"/>
      <c r="S53" s="2579"/>
      <c r="T53" s="2588"/>
      <c r="U53" s="1885" t="str">
        <f>IF(U51="","",VLOOKUP(U51,'シフト記号表（勤務時間帯） (3)'!$D$6:$Z$47,23,FALSE))</f>
        <v/>
      </c>
      <c r="V53" s="1897" t="str">
        <f>IF(V51="","",VLOOKUP(V51,'シフト記号表（勤務時間帯） (3)'!$D$6:$Z$47,23,FALSE))</f>
        <v/>
      </c>
      <c r="W53" s="1897" t="str">
        <f>IF(W51="","",VLOOKUP(W51,'シフト記号表（勤務時間帯） (3)'!$D$6:$Z$47,23,FALSE))</f>
        <v/>
      </c>
      <c r="X53" s="1897" t="str">
        <f>IF(X51="","",VLOOKUP(X51,'シフト記号表（勤務時間帯） (3)'!$D$6:$Z$47,23,FALSE))</f>
        <v/>
      </c>
      <c r="Y53" s="1897" t="str">
        <f>IF(Y51="","",VLOOKUP(Y51,'シフト記号表（勤務時間帯） (3)'!$D$6:$Z$47,23,FALSE))</f>
        <v/>
      </c>
      <c r="Z53" s="1897" t="str">
        <f>IF(Z51="","",VLOOKUP(Z51,'シフト記号表（勤務時間帯） (3)'!$D$6:$Z$47,23,FALSE))</f>
        <v/>
      </c>
      <c r="AA53" s="1912" t="str">
        <f>IF(AA51="","",VLOOKUP(AA51,'シフト記号表（勤務時間帯） (3)'!$D$6:$Z$47,23,FALSE))</f>
        <v/>
      </c>
      <c r="AB53" s="1885" t="str">
        <f>IF(AB51="","",VLOOKUP(AB51,'シフト記号表（勤務時間帯） (3)'!$D$6:$Z$47,23,FALSE))</f>
        <v/>
      </c>
      <c r="AC53" s="1897" t="str">
        <f>IF(AC51="","",VLOOKUP(AC51,'シフト記号表（勤務時間帯） (3)'!$D$6:$Z$47,23,FALSE))</f>
        <v/>
      </c>
      <c r="AD53" s="1897" t="str">
        <f>IF(AD51="","",VLOOKUP(AD51,'シフト記号表（勤務時間帯） (3)'!$D$6:$Z$47,23,FALSE))</f>
        <v/>
      </c>
      <c r="AE53" s="1897" t="str">
        <f>IF(AE51="","",VLOOKUP(AE51,'シフト記号表（勤務時間帯） (3)'!$D$6:$Z$47,23,FALSE))</f>
        <v/>
      </c>
      <c r="AF53" s="1897" t="str">
        <f>IF(AF51="","",VLOOKUP(AF51,'シフト記号表（勤務時間帯） (3)'!$D$6:$Z$47,23,FALSE))</f>
        <v/>
      </c>
      <c r="AG53" s="1897" t="str">
        <f>IF(AG51="","",VLOOKUP(AG51,'シフト記号表（勤務時間帯） (3)'!$D$6:$Z$47,23,FALSE))</f>
        <v/>
      </c>
      <c r="AH53" s="1912" t="str">
        <f>IF(AH51="","",VLOOKUP(AH51,'シフト記号表（勤務時間帯） (3)'!$D$6:$Z$47,23,FALSE))</f>
        <v/>
      </c>
      <c r="AI53" s="1885" t="str">
        <f>IF(AI51="","",VLOOKUP(AI51,'シフト記号表（勤務時間帯） (3)'!$D$6:$Z$47,23,FALSE))</f>
        <v/>
      </c>
      <c r="AJ53" s="1897" t="str">
        <f>IF(AJ51="","",VLOOKUP(AJ51,'シフト記号表（勤務時間帯） (3)'!$D$6:$Z$47,23,FALSE))</f>
        <v/>
      </c>
      <c r="AK53" s="1897" t="str">
        <f>IF(AK51="","",VLOOKUP(AK51,'シフト記号表（勤務時間帯） (3)'!$D$6:$Z$47,23,FALSE))</f>
        <v/>
      </c>
      <c r="AL53" s="1897" t="str">
        <f>IF(AL51="","",VLOOKUP(AL51,'シフト記号表（勤務時間帯） (3)'!$D$6:$Z$47,23,FALSE))</f>
        <v/>
      </c>
      <c r="AM53" s="1897" t="str">
        <f>IF(AM51="","",VLOOKUP(AM51,'シフト記号表（勤務時間帯） (3)'!$D$6:$Z$47,23,FALSE))</f>
        <v/>
      </c>
      <c r="AN53" s="1897" t="str">
        <f>IF(AN51="","",VLOOKUP(AN51,'シフト記号表（勤務時間帯） (3)'!$D$6:$Z$47,23,FALSE))</f>
        <v/>
      </c>
      <c r="AO53" s="1912" t="str">
        <f>IF(AO51="","",VLOOKUP(AO51,'シフト記号表（勤務時間帯） (3)'!$D$6:$Z$47,23,FALSE))</f>
        <v/>
      </c>
      <c r="AP53" s="1885" t="str">
        <f>IF(AP51="","",VLOOKUP(AP51,'シフト記号表（勤務時間帯） (3)'!$D$6:$Z$47,23,FALSE))</f>
        <v/>
      </c>
      <c r="AQ53" s="1897" t="str">
        <f>IF(AQ51="","",VLOOKUP(AQ51,'シフト記号表（勤務時間帯） (3)'!$D$6:$Z$47,23,FALSE))</f>
        <v/>
      </c>
      <c r="AR53" s="1897" t="str">
        <f>IF(AR51="","",VLOOKUP(AR51,'シフト記号表（勤務時間帯） (3)'!$D$6:$Z$47,23,FALSE))</f>
        <v/>
      </c>
      <c r="AS53" s="1897" t="str">
        <f>IF(AS51="","",VLOOKUP(AS51,'シフト記号表（勤務時間帯） (3)'!$D$6:$Z$47,23,FALSE))</f>
        <v/>
      </c>
      <c r="AT53" s="1897" t="str">
        <f>IF(AT51="","",VLOOKUP(AT51,'シフト記号表（勤務時間帯） (3)'!$D$6:$Z$47,23,FALSE))</f>
        <v/>
      </c>
      <c r="AU53" s="1897" t="str">
        <f>IF(AU51="","",VLOOKUP(AU51,'シフト記号表（勤務時間帯） (3)'!$D$6:$Z$47,23,FALSE))</f>
        <v/>
      </c>
      <c r="AV53" s="1912" t="str">
        <f>IF(AV51="","",VLOOKUP(AV51,'シフト記号表（勤務時間帯） (3)'!$D$6:$Z$47,23,FALSE))</f>
        <v/>
      </c>
      <c r="AW53" s="1885" t="str">
        <f>IF(AW51="","",VLOOKUP(AW51,'シフト記号表（勤務時間帯） (3)'!$D$6:$Z$47,23,FALSE))</f>
        <v/>
      </c>
      <c r="AX53" s="1897" t="str">
        <f>IF(AX51="","",VLOOKUP(AX51,'シフト記号表（勤務時間帯） (3)'!$D$6:$Z$47,23,FALSE))</f>
        <v/>
      </c>
      <c r="AY53" s="1897" t="str">
        <f>IF(AY51="","",VLOOKUP(AY51,'シフト記号表（勤務時間帯） (3)'!$D$6:$Z$47,23,FALSE))</f>
        <v/>
      </c>
      <c r="AZ53" s="1945">
        <f>IF($BC$3="４週",SUM(U53:AV53),IF($BC$3="暦月",SUM(U53:AY53),""))</f>
        <v>0</v>
      </c>
      <c r="BA53" s="1953"/>
      <c r="BB53" s="1962">
        <f>IF($BC$3="４週",AZ53/4,IF($BC$3="暦月",(AZ53/($BC$8/7)),""))</f>
        <v>0</v>
      </c>
      <c r="BC53" s="1953"/>
      <c r="BD53" s="1973"/>
      <c r="BE53" s="1978"/>
      <c r="BF53" s="1978"/>
      <c r="BG53" s="1978"/>
      <c r="BH53" s="1989"/>
    </row>
    <row r="54" spans="2:60" ht="20.25" customHeight="1">
      <c r="B54" s="2530"/>
      <c r="C54" s="1756"/>
      <c r="D54" s="1824"/>
      <c r="E54" s="1767"/>
      <c r="F54" s="1766"/>
      <c r="G54" s="1801"/>
      <c r="H54" s="2541"/>
      <c r="I54" s="1788"/>
      <c r="J54" s="2545"/>
      <c r="K54" s="2545"/>
      <c r="L54" s="1802"/>
      <c r="M54" s="2549"/>
      <c r="N54" s="2553"/>
      <c r="O54" s="2557"/>
      <c r="P54" s="2561" t="s">
        <v>770</v>
      </c>
      <c r="Q54" s="2569"/>
      <c r="R54" s="2569"/>
      <c r="S54" s="2577"/>
      <c r="T54" s="2587"/>
      <c r="U54" s="2596"/>
      <c r="V54" s="2602"/>
      <c r="W54" s="2602"/>
      <c r="X54" s="2602"/>
      <c r="Y54" s="2602"/>
      <c r="Z54" s="2602"/>
      <c r="AA54" s="2608"/>
      <c r="AB54" s="2596"/>
      <c r="AC54" s="2602"/>
      <c r="AD54" s="2602"/>
      <c r="AE54" s="2602"/>
      <c r="AF54" s="2602"/>
      <c r="AG54" s="2602"/>
      <c r="AH54" s="2608"/>
      <c r="AI54" s="2596"/>
      <c r="AJ54" s="2602"/>
      <c r="AK54" s="2602"/>
      <c r="AL54" s="2602"/>
      <c r="AM54" s="2602"/>
      <c r="AN54" s="2602"/>
      <c r="AO54" s="2608"/>
      <c r="AP54" s="2596"/>
      <c r="AQ54" s="2602"/>
      <c r="AR54" s="2602"/>
      <c r="AS54" s="2602"/>
      <c r="AT54" s="2602"/>
      <c r="AU54" s="2602"/>
      <c r="AV54" s="2608"/>
      <c r="AW54" s="2596"/>
      <c r="AX54" s="2602"/>
      <c r="AY54" s="2602"/>
      <c r="AZ54" s="2624"/>
      <c r="BA54" s="2631"/>
      <c r="BB54" s="2638"/>
      <c r="BC54" s="2631"/>
      <c r="BD54" s="1972"/>
      <c r="BE54" s="1977"/>
      <c r="BF54" s="1977"/>
      <c r="BG54" s="1977"/>
      <c r="BH54" s="1988"/>
    </row>
    <row r="55" spans="2:60" ht="20.25" customHeight="1">
      <c r="B55" s="2059">
        <f>B52+1</f>
        <v>12</v>
      </c>
      <c r="C55" s="1755"/>
      <c r="D55" s="1823"/>
      <c r="E55" s="1766"/>
      <c r="F55" s="1766">
        <f>C54</f>
        <v>0</v>
      </c>
      <c r="G55" s="1801"/>
      <c r="H55" s="2103"/>
      <c r="I55" s="1787"/>
      <c r="J55" s="2543"/>
      <c r="K55" s="2543"/>
      <c r="L55" s="1801"/>
      <c r="M55" s="2547"/>
      <c r="N55" s="2551"/>
      <c r="O55" s="2555"/>
      <c r="P55" s="2559" t="s">
        <v>1023</v>
      </c>
      <c r="Q55" s="2566"/>
      <c r="R55" s="2566"/>
      <c r="S55" s="2574"/>
      <c r="T55" s="2582"/>
      <c r="U55" s="2181" t="str">
        <f>IF(U54="","",VLOOKUP(U54,'シフト記号表（勤務時間帯） (3)'!$D$6:$X$47,21,FALSE))</f>
        <v/>
      </c>
      <c r="V55" s="2190" t="str">
        <f>IF(V54="","",VLOOKUP(V54,'シフト記号表（勤務時間帯） (3)'!$D$6:$X$47,21,FALSE))</f>
        <v/>
      </c>
      <c r="W55" s="2190" t="str">
        <f>IF(W54="","",VLOOKUP(W54,'シフト記号表（勤務時間帯） (3)'!$D$6:$X$47,21,FALSE))</f>
        <v/>
      </c>
      <c r="X55" s="2190" t="str">
        <f>IF(X54="","",VLOOKUP(X54,'シフト記号表（勤務時間帯） (3)'!$D$6:$X$47,21,FALSE))</f>
        <v/>
      </c>
      <c r="Y55" s="2190" t="str">
        <f>IF(Y54="","",VLOOKUP(Y54,'シフト記号表（勤務時間帯） (3)'!$D$6:$X$47,21,FALSE))</f>
        <v/>
      </c>
      <c r="Z55" s="2190" t="str">
        <f>IF(Z54="","",VLOOKUP(Z54,'シフト記号表（勤務時間帯） (3)'!$D$6:$X$47,21,FALSE))</f>
        <v/>
      </c>
      <c r="AA55" s="2197" t="str">
        <f>IF(AA54="","",VLOOKUP(AA54,'シフト記号表（勤務時間帯） (3)'!$D$6:$X$47,21,FALSE))</f>
        <v/>
      </c>
      <c r="AB55" s="2181" t="str">
        <f>IF(AB54="","",VLOOKUP(AB54,'シフト記号表（勤務時間帯） (3)'!$D$6:$X$47,21,FALSE))</f>
        <v/>
      </c>
      <c r="AC55" s="2190" t="str">
        <f>IF(AC54="","",VLOOKUP(AC54,'シフト記号表（勤務時間帯） (3)'!$D$6:$X$47,21,FALSE))</f>
        <v/>
      </c>
      <c r="AD55" s="2190" t="str">
        <f>IF(AD54="","",VLOOKUP(AD54,'シフト記号表（勤務時間帯） (3)'!$D$6:$X$47,21,FALSE))</f>
        <v/>
      </c>
      <c r="AE55" s="2190" t="str">
        <f>IF(AE54="","",VLOOKUP(AE54,'シフト記号表（勤務時間帯） (3)'!$D$6:$X$47,21,FALSE))</f>
        <v/>
      </c>
      <c r="AF55" s="2190" t="str">
        <f>IF(AF54="","",VLOOKUP(AF54,'シフト記号表（勤務時間帯） (3)'!$D$6:$X$47,21,FALSE))</f>
        <v/>
      </c>
      <c r="AG55" s="2190" t="str">
        <f>IF(AG54="","",VLOOKUP(AG54,'シフト記号表（勤務時間帯） (3)'!$D$6:$X$47,21,FALSE))</f>
        <v/>
      </c>
      <c r="AH55" s="2197" t="str">
        <f>IF(AH54="","",VLOOKUP(AH54,'シフト記号表（勤務時間帯） (3)'!$D$6:$X$47,21,FALSE))</f>
        <v/>
      </c>
      <c r="AI55" s="2181" t="str">
        <f>IF(AI54="","",VLOOKUP(AI54,'シフト記号表（勤務時間帯） (3)'!$D$6:$X$47,21,FALSE))</f>
        <v/>
      </c>
      <c r="AJ55" s="2190" t="str">
        <f>IF(AJ54="","",VLOOKUP(AJ54,'シフト記号表（勤務時間帯） (3)'!$D$6:$X$47,21,FALSE))</f>
        <v/>
      </c>
      <c r="AK55" s="2190" t="str">
        <f>IF(AK54="","",VLOOKUP(AK54,'シフト記号表（勤務時間帯） (3)'!$D$6:$X$47,21,FALSE))</f>
        <v/>
      </c>
      <c r="AL55" s="2190" t="str">
        <f>IF(AL54="","",VLOOKUP(AL54,'シフト記号表（勤務時間帯） (3)'!$D$6:$X$47,21,FALSE))</f>
        <v/>
      </c>
      <c r="AM55" s="2190" t="str">
        <f>IF(AM54="","",VLOOKUP(AM54,'シフト記号表（勤務時間帯） (3)'!$D$6:$X$47,21,FALSE))</f>
        <v/>
      </c>
      <c r="AN55" s="2190" t="str">
        <f>IF(AN54="","",VLOOKUP(AN54,'シフト記号表（勤務時間帯） (3)'!$D$6:$X$47,21,FALSE))</f>
        <v/>
      </c>
      <c r="AO55" s="2197" t="str">
        <f>IF(AO54="","",VLOOKUP(AO54,'シフト記号表（勤務時間帯） (3)'!$D$6:$X$47,21,FALSE))</f>
        <v/>
      </c>
      <c r="AP55" s="2181" t="str">
        <f>IF(AP54="","",VLOOKUP(AP54,'シフト記号表（勤務時間帯） (3)'!$D$6:$X$47,21,FALSE))</f>
        <v/>
      </c>
      <c r="AQ55" s="2190" t="str">
        <f>IF(AQ54="","",VLOOKUP(AQ54,'シフト記号表（勤務時間帯） (3)'!$D$6:$X$47,21,FALSE))</f>
        <v/>
      </c>
      <c r="AR55" s="2190" t="str">
        <f>IF(AR54="","",VLOOKUP(AR54,'シフト記号表（勤務時間帯） (3)'!$D$6:$X$47,21,FALSE))</f>
        <v/>
      </c>
      <c r="AS55" s="2190" t="str">
        <f>IF(AS54="","",VLOOKUP(AS54,'シフト記号表（勤務時間帯） (3)'!$D$6:$X$47,21,FALSE))</f>
        <v/>
      </c>
      <c r="AT55" s="2190" t="str">
        <f>IF(AT54="","",VLOOKUP(AT54,'シフト記号表（勤務時間帯） (3)'!$D$6:$X$47,21,FALSE))</f>
        <v/>
      </c>
      <c r="AU55" s="2190" t="str">
        <f>IF(AU54="","",VLOOKUP(AU54,'シフト記号表（勤務時間帯） (3)'!$D$6:$X$47,21,FALSE))</f>
        <v/>
      </c>
      <c r="AV55" s="2197" t="str">
        <f>IF(AV54="","",VLOOKUP(AV54,'シフト記号表（勤務時間帯） (3)'!$D$6:$X$47,21,FALSE))</f>
        <v/>
      </c>
      <c r="AW55" s="2181" t="str">
        <f>IF(AW54="","",VLOOKUP(AW54,'シフト記号表（勤務時間帯） (3)'!$D$6:$X$47,21,FALSE))</f>
        <v/>
      </c>
      <c r="AX55" s="2190" t="str">
        <f>IF(AX54="","",VLOOKUP(AX54,'シフト記号表（勤務時間帯） (3)'!$D$6:$X$47,21,FALSE))</f>
        <v/>
      </c>
      <c r="AY55" s="2190" t="str">
        <f>IF(AY54="","",VLOOKUP(AY54,'シフト記号表（勤務時間帯） (3)'!$D$6:$X$47,21,FALSE))</f>
        <v/>
      </c>
      <c r="AZ55" s="1943">
        <f>IF($BC$3="４週",SUM(U55:AV55),IF($BC$3="暦月",SUM(U55:AY55),""))</f>
        <v>0</v>
      </c>
      <c r="BA55" s="1951"/>
      <c r="BB55" s="1960">
        <f>IF($BC$3="４週",AZ55/4,IF($BC$3="暦月",(AZ55/($BC$8/7)),""))</f>
        <v>0</v>
      </c>
      <c r="BC55" s="1951"/>
      <c r="BD55" s="1971"/>
      <c r="BE55" s="1976"/>
      <c r="BF55" s="1976"/>
      <c r="BG55" s="1976"/>
      <c r="BH55" s="1987"/>
    </row>
    <row r="56" spans="2:60" ht="20.25" customHeight="1">
      <c r="B56" s="1743"/>
      <c r="C56" s="1757"/>
      <c r="D56" s="1825"/>
      <c r="E56" s="1768"/>
      <c r="F56" s="1768"/>
      <c r="G56" s="1803">
        <f>C54</f>
        <v>0</v>
      </c>
      <c r="H56" s="2104"/>
      <c r="I56" s="1789"/>
      <c r="J56" s="2544"/>
      <c r="K56" s="2544"/>
      <c r="L56" s="1803"/>
      <c r="M56" s="2548"/>
      <c r="N56" s="2552"/>
      <c r="O56" s="2556"/>
      <c r="P56" s="2562" t="s">
        <v>34</v>
      </c>
      <c r="Q56" s="2571"/>
      <c r="R56" s="2571"/>
      <c r="S56" s="2579"/>
      <c r="T56" s="2588"/>
      <c r="U56" s="1885" t="str">
        <f>IF(U54="","",VLOOKUP(U54,'シフト記号表（勤務時間帯） (3)'!$D$6:$Z$47,23,FALSE))</f>
        <v/>
      </c>
      <c r="V56" s="1897" t="str">
        <f>IF(V54="","",VLOOKUP(V54,'シフト記号表（勤務時間帯） (3)'!$D$6:$Z$47,23,FALSE))</f>
        <v/>
      </c>
      <c r="W56" s="1897" t="str">
        <f>IF(W54="","",VLOOKUP(W54,'シフト記号表（勤務時間帯） (3)'!$D$6:$Z$47,23,FALSE))</f>
        <v/>
      </c>
      <c r="X56" s="1897" t="str">
        <f>IF(X54="","",VLOOKUP(X54,'シフト記号表（勤務時間帯） (3)'!$D$6:$Z$47,23,FALSE))</f>
        <v/>
      </c>
      <c r="Y56" s="1897" t="str">
        <f>IF(Y54="","",VLOOKUP(Y54,'シフト記号表（勤務時間帯） (3)'!$D$6:$Z$47,23,FALSE))</f>
        <v/>
      </c>
      <c r="Z56" s="1897" t="str">
        <f>IF(Z54="","",VLOOKUP(Z54,'シフト記号表（勤務時間帯） (3)'!$D$6:$Z$47,23,FALSE))</f>
        <v/>
      </c>
      <c r="AA56" s="1912" t="str">
        <f>IF(AA54="","",VLOOKUP(AA54,'シフト記号表（勤務時間帯） (3)'!$D$6:$Z$47,23,FALSE))</f>
        <v/>
      </c>
      <c r="AB56" s="1885" t="str">
        <f>IF(AB54="","",VLOOKUP(AB54,'シフト記号表（勤務時間帯） (3)'!$D$6:$Z$47,23,FALSE))</f>
        <v/>
      </c>
      <c r="AC56" s="1897" t="str">
        <f>IF(AC54="","",VLOOKUP(AC54,'シフト記号表（勤務時間帯） (3)'!$D$6:$Z$47,23,FALSE))</f>
        <v/>
      </c>
      <c r="AD56" s="1897" t="str">
        <f>IF(AD54="","",VLOOKUP(AD54,'シフト記号表（勤務時間帯） (3)'!$D$6:$Z$47,23,FALSE))</f>
        <v/>
      </c>
      <c r="AE56" s="1897" t="str">
        <f>IF(AE54="","",VLOOKUP(AE54,'シフト記号表（勤務時間帯） (3)'!$D$6:$Z$47,23,FALSE))</f>
        <v/>
      </c>
      <c r="AF56" s="1897" t="str">
        <f>IF(AF54="","",VLOOKUP(AF54,'シフト記号表（勤務時間帯） (3)'!$D$6:$Z$47,23,FALSE))</f>
        <v/>
      </c>
      <c r="AG56" s="1897" t="str">
        <f>IF(AG54="","",VLOOKUP(AG54,'シフト記号表（勤務時間帯） (3)'!$D$6:$Z$47,23,FALSE))</f>
        <v/>
      </c>
      <c r="AH56" s="1912" t="str">
        <f>IF(AH54="","",VLOOKUP(AH54,'シフト記号表（勤務時間帯） (3)'!$D$6:$Z$47,23,FALSE))</f>
        <v/>
      </c>
      <c r="AI56" s="1885" t="str">
        <f>IF(AI54="","",VLOOKUP(AI54,'シフト記号表（勤務時間帯） (3)'!$D$6:$Z$47,23,FALSE))</f>
        <v/>
      </c>
      <c r="AJ56" s="1897" t="str">
        <f>IF(AJ54="","",VLOOKUP(AJ54,'シフト記号表（勤務時間帯） (3)'!$D$6:$Z$47,23,FALSE))</f>
        <v/>
      </c>
      <c r="AK56" s="1897" t="str">
        <f>IF(AK54="","",VLOOKUP(AK54,'シフト記号表（勤務時間帯） (3)'!$D$6:$Z$47,23,FALSE))</f>
        <v/>
      </c>
      <c r="AL56" s="1897" t="str">
        <f>IF(AL54="","",VLOOKUP(AL54,'シフト記号表（勤務時間帯） (3)'!$D$6:$Z$47,23,FALSE))</f>
        <v/>
      </c>
      <c r="AM56" s="1897" t="str">
        <f>IF(AM54="","",VLOOKUP(AM54,'シフト記号表（勤務時間帯） (3)'!$D$6:$Z$47,23,FALSE))</f>
        <v/>
      </c>
      <c r="AN56" s="1897" t="str">
        <f>IF(AN54="","",VLOOKUP(AN54,'シフト記号表（勤務時間帯） (3)'!$D$6:$Z$47,23,FALSE))</f>
        <v/>
      </c>
      <c r="AO56" s="1912" t="str">
        <f>IF(AO54="","",VLOOKUP(AO54,'シフト記号表（勤務時間帯） (3)'!$D$6:$Z$47,23,FALSE))</f>
        <v/>
      </c>
      <c r="AP56" s="1885" t="str">
        <f>IF(AP54="","",VLOOKUP(AP54,'シフト記号表（勤務時間帯） (3)'!$D$6:$Z$47,23,FALSE))</f>
        <v/>
      </c>
      <c r="AQ56" s="1897" t="str">
        <f>IF(AQ54="","",VLOOKUP(AQ54,'シフト記号表（勤務時間帯） (3)'!$D$6:$Z$47,23,FALSE))</f>
        <v/>
      </c>
      <c r="AR56" s="1897" t="str">
        <f>IF(AR54="","",VLOOKUP(AR54,'シフト記号表（勤務時間帯） (3)'!$D$6:$Z$47,23,FALSE))</f>
        <v/>
      </c>
      <c r="AS56" s="1897" t="str">
        <f>IF(AS54="","",VLOOKUP(AS54,'シフト記号表（勤務時間帯） (3)'!$D$6:$Z$47,23,FALSE))</f>
        <v/>
      </c>
      <c r="AT56" s="1897" t="str">
        <f>IF(AT54="","",VLOOKUP(AT54,'シフト記号表（勤務時間帯） (3)'!$D$6:$Z$47,23,FALSE))</f>
        <v/>
      </c>
      <c r="AU56" s="1897" t="str">
        <f>IF(AU54="","",VLOOKUP(AU54,'シフト記号表（勤務時間帯） (3)'!$D$6:$Z$47,23,FALSE))</f>
        <v/>
      </c>
      <c r="AV56" s="1912" t="str">
        <f>IF(AV54="","",VLOOKUP(AV54,'シフト記号表（勤務時間帯） (3)'!$D$6:$Z$47,23,FALSE))</f>
        <v/>
      </c>
      <c r="AW56" s="1885" t="str">
        <f>IF(AW54="","",VLOOKUP(AW54,'シフト記号表（勤務時間帯） (3)'!$D$6:$Z$47,23,FALSE))</f>
        <v/>
      </c>
      <c r="AX56" s="1897" t="str">
        <f>IF(AX54="","",VLOOKUP(AX54,'シフト記号表（勤務時間帯） (3)'!$D$6:$Z$47,23,FALSE))</f>
        <v/>
      </c>
      <c r="AY56" s="1897" t="str">
        <f>IF(AY54="","",VLOOKUP(AY54,'シフト記号表（勤務時間帯） (3)'!$D$6:$Z$47,23,FALSE))</f>
        <v/>
      </c>
      <c r="AZ56" s="1945">
        <f>IF($BC$3="４週",SUM(U56:AV56),IF($BC$3="暦月",SUM(U56:AY56),""))</f>
        <v>0</v>
      </c>
      <c r="BA56" s="1953"/>
      <c r="BB56" s="1962">
        <f>IF($BC$3="４週",AZ56/4,IF($BC$3="暦月",(AZ56/($BC$8/7)),""))</f>
        <v>0</v>
      </c>
      <c r="BC56" s="1953"/>
      <c r="BD56" s="1973"/>
      <c r="BE56" s="1978"/>
      <c r="BF56" s="1978"/>
      <c r="BG56" s="1978"/>
      <c r="BH56" s="1989"/>
    </row>
    <row r="57" spans="2:60" ht="20.25" customHeight="1">
      <c r="B57" s="2530"/>
      <c r="C57" s="1756"/>
      <c r="D57" s="1824"/>
      <c r="E57" s="1767"/>
      <c r="F57" s="1766"/>
      <c r="G57" s="1801"/>
      <c r="H57" s="2541"/>
      <c r="I57" s="1788"/>
      <c r="J57" s="2545"/>
      <c r="K57" s="2545"/>
      <c r="L57" s="1802"/>
      <c r="M57" s="2549"/>
      <c r="N57" s="2553"/>
      <c r="O57" s="2557"/>
      <c r="P57" s="2561" t="s">
        <v>770</v>
      </c>
      <c r="Q57" s="2569"/>
      <c r="R57" s="2569"/>
      <c r="S57" s="2577"/>
      <c r="T57" s="2587"/>
      <c r="U57" s="2596"/>
      <c r="V57" s="2602"/>
      <c r="W57" s="2602"/>
      <c r="X57" s="2602"/>
      <c r="Y57" s="2602"/>
      <c r="Z57" s="2602"/>
      <c r="AA57" s="2608"/>
      <c r="AB57" s="2596"/>
      <c r="AC57" s="2602"/>
      <c r="AD57" s="2602"/>
      <c r="AE57" s="2602"/>
      <c r="AF57" s="2602"/>
      <c r="AG57" s="2602"/>
      <c r="AH57" s="2608"/>
      <c r="AI57" s="2596"/>
      <c r="AJ57" s="2602"/>
      <c r="AK57" s="2602"/>
      <c r="AL57" s="2602"/>
      <c r="AM57" s="2602"/>
      <c r="AN57" s="2602"/>
      <c r="AO57" s="2608"/>
      <c r="AP57" s="2596"/>
      <c r="AQ57" s="2602"/>
      <c r="AR57" s="2602"/>
      <c r="AS57" s="2602"/>
      <c r="AT57" s="2602"/>
      <c r="AU57" s="2602"/>
      <c r="AV57" s="2608"/>
      <c r="AW57" s="2596"/>
      <c r="AX57" s="2602"/>
      <c r="AY57" s="2602"/>
      <c r="AZ57" s="2624"/>
      <c r="BA57" s="2631"/>
      <c r="BB57" s="2638"/>
      <c r="BC57" s="2631"/>
      <c r="BD57" s="1972"/>
      <c r="BE57" s="1977"/>
      <c r="BF57" s="1977"/>
      <c r="BG57" s="1977"/>
      <c r="BH57" s="1988"/>
    </row>
    <row r="58" spans="2:60" ht="20.25" customHeight="1">
      <c r="B58" s="2059">
        <f>B55+1</f>
        <v>13</v>
      </c>
      <c r="C58" s="1755"/>
      <c r="D58" s="1823"/>
      <c r="E58" s="1766"/>
      <c r="F58" s="1766">
        <f>C57</f>
        <v>0</v>
      </c>
      <c r="G58" s="1801"/>
      <c r="H58" s="2103"/>
      <c r="I58" s="1787"/>
      <c r="J58" s="2543"/>
      <c r="K58" s="2543"/>
      <c r="L58" s="1801"/>
      <c r="M58" s="2547"/>
      <c r="N58" s="2551"/>
      <c r="O58" s="2555"/>
      <c r="P58" s="2559" t="s">
        <v>1023</v>
      </c>
      <c r="Q58" s="2566"/>
      <c r="R58" s="2566"/>
      <c r="S58" s="2574"/>
      <c r="T58" s="2582"/>
      <c r="U58" s="2181" t="str">
        <f>IF(U57="","",VLOOKUP(U57,'シフト記号表（勤務時間帯） (3)'!$D$6:$X$47,21,FALSE))</f>
        <v/>
      </c>
      <c r="V58" s="2190" t="str">
        <f>IF(V57="","",VLOOKUP(V57,'シフト記号表（勤務時間帯） (3)'!$D$6:$X$47,21,FALSE))</f>
        <v/>
      </c>
      <c r="W58" s="2190" t="str">
        <f>IF(W57="","",VLOOKUP(W57,'シフト記号表（勤務時間帯） (3)'!$D$6:$X$47,21,FALSE))</f>
        <v/>
      </c>
      <c r="X58" s="2190" t="str">
        <f>IF(X57="","",VLOOKUP(X57,'シフト記号表（勤務時間帯） (3)'!$D$6:$X$47,21,FALSE))</f>
        <v/>
      </c>
      <c r="Y58" s="2190" t="str">
        <f>IF(Y57="","",VLOOKUP(Y57,'シフト記号表（勤務時間帯） (3)'!$D$6:$X$47,21,FALSE))</f>
        <v/>
      </c>
      <c r="Z58" s="2190" t="str">
        <f>IF(Z57="","",VLOOKUP(Z57,'シフト記号表（勤務時間帯） (3)'!$D$6:$X$47,21,FALSE))</f>
        <v/>
      </c>
      <c r="AA58" s="2197" t="str">
        <f>IF(AA57="","",VLOOKUP(AA57,'シフト記号表（勤務時間帯） (3)'!$D$6:$X$47,21,FALSE))</f>
        <v/>
      </c>
      <c r="AB58" s="2181" t="str">
        <f>IF(AB57="","",VLOOKUP(AB57,'シフト記号表（勤務時間帯） (3)'!$D$6:$X$47,21,FALSE))</f>
        <v/>
      </c>
      <c r="AC58" s="2190" t="str">
        <f>IF(AC57="","",VLOOKUP(AC57,'シフト記号表（勤務時間帯） (3)'!$D$6:$X$47,21,FALSE))</f>
        <v/>
      </c>
      <c r="AD58" s="2190" t="str">
        <f>IF(AD57="","",VLOOKUP(AD57,'シフト記号表（勤務時間帯） (3)'!$D$6:$X$47,21,FALSE))</f>
        <v/>
      </c>
      <c r="AE58" s="2190" t="str">
        <f>IF(AE57="","",VLOOKUP(AE57,'シフト記号表（勤務時間帯） (3)'!$D$6:$X$47,21,FALSE))</f>
        <v/>
      </c>
      <c r="AF58" s="2190" t="str">
        <f>IF(AF57="","",VLOOKUP(AF57,'シフト記号表（勤務時間帯） (3)'!$D$6:$X$47,21,FALSE))</f>
        <v/>
      </c>
      <c r="AG58" s="2190" t="str">
        <f>IF(AG57="","",VLOOKUP(AG57,'シフト記号表（勤務時間帯） (3)'!$D$6:$X$47,21,FALSE))</f>
        <v/>
      </c>
      <c r="AH58" s="2197" t="str">
        <f>IF(AH57="","",VLOOKUP(AH57,'シフト記号表（勤務時間帯） (3)'!$D$6:$X$47,21,FALSE))</f>
        <v/>
      </c>
      <c r="AI58" s="2181" t="str">
        <f>IF(AI57="","",VLOOKUP(AI57,'シフト記号表（勤務時間帯） (3)'!$D$6:$X$47,21,FALSE))</f>
        <v/>
      </c>
      <c r="AJ58" s="2190" t="str">
        <f>IF(AJ57="","",VLOOKUP(AJ57,'シフト記号表（勤務時間帯） (3)'!$D$6:$X$47,21,FALSE))</f>
        <v/>
      </c>
      <c r="AK58" s="2190" t="str">
        <f>IF(AK57="","",VLOOKUP(AK57,'シフト記号表（勤務時間帯） (3)'!$D$6:$X$47,21,FALSE))</f>
        <v/>
      </c>
      <c r="AL58" s="2190" t="str">
        <f>IF(AL57="","",VLOOKUP(AL57,'シフト記号表（勤務時間帯） (3)'!$D$6:$X$47,21,FALSE))</f>
        <v/>
      </c>
      <c r="AM58" s="2190" t="str">
        <f>IF(AM57="","",VLOOKUP(AM57,'シフト記号表（勤務時間帯） (3)'!$D$6:$X$47,21,FALSE))</f>
        <v/>
      </c>
      <c r="AN58" s="2190" t="str">
        <f>IF(AN57="","",VLOOKUP(AN57,'シフト記号表（勤務時間帯） (3)'!$D$6:$X$47,21,FALSE))</f>
        <v/>
      </c>
      <c r="AO58" s="2197" t="str">
        <f>IF(AO57="","",VLOOKUP(AO57,'シフト記号表（勤務時間帯） (3)'!$D$6:$X$47,21,FALSE))</f>
        <v/>
      </c>
      <c r="AP58" s="2181" t="str">
        <f>IF(AP57="","",VLOOKUP(AP57,'シフト記号表（勤務時間帯） (3)'!$D$6:$X$47,21,FALSE))</f>
        <v/>
      </c>
      <c r="AQ58" s="2190" t="str">
        <f>IF(AQ57="","",VLOOKUP(AQ57,'シフト記号表（勤務時間帯） (3)'!$D$6:$X$47,21,FALSE))</f>
        <v/>
      </c>
      <c r="AR58" s="2190" t="str">
        <f>IF(AR57="","",VLOOKUP(AR57,'シフト記号表（勤務時間帯） (3)'!$D$6:$X$47,21,FALSE))</f>
        <v/>
      </c>
      <c r="AS58" s="2190" t="str">
        <f>IF(AS57="","",VLOOKUP(AS57,'シフト記号表（勤務時間帯） (3)'!$D$6:$X$47,21,FALSE))</f>
        <v/>
      </c>
      <c r="AT58" s="2190" t="str">
        <f>IF(AT57="","",VLOOKUP(AT57,'シフト記号表（勤務時間帯） (3)'!$D$6:$X$47,21,FALSE))</f>
        <v/>
      </c>
      <c r="AU58" s="2190" t="str">
        <f>IF(AU57="","",VLOOKUP(AU57,'シフト記号表（勤務時間帯） (3)'!$D$6:$X$47,21,FALSE))</f>
        <v/>
      </c>
      <c r="AV58" s="2197" t="str">
        <f>IF(AV57="","",VLOOKUP(AV57,'シフト記号表（勤務時間帯） (3)'!$D$6:$X$47,21,FALSE))</f>
        <v/>
      </c>
      <c r="AW58" s="2181" t="str">
        <f>IF(AW57="","",VLOOKUP(AW57,'シフト記号表（勤務時間帯） (3)'!$D$6:$X$47,21,FALSE))</f>
        <v/>
      </c>
      <c r="AX58" s="2190" t="str">
        <f>IF(AX57="","",VLOOKUP(AX57,'シフト記号表（勤務時間帯） (3)'!$D$6:$X$47,21,FALSE))</f>
        <v/>
      </c>
      <c r="AY58" s="2190" t="str">
        <f>IF(AY57="","",VLOOKUP(AY57,'シフト記号表（勤務時間帯） (3)'!$D$6:$X$47,21,FALSE))</f>
        <v/>
      </c>
      <c r="AZ58" s="1943">
        <f>IF($BC$3="４週",SUM(U58:AV58),IF($BC$3="暦月",SUM(U58:AY58),""))</f>
        <v>0</v>
      </c>
      <c r="BA58" s="1951"/>
      <c r="BB58" s="1960">
        <f>IF($BC$3="４週",AZ58/4,IF($BC$3="暦月",(AZ58/($BC$8/7)),""))</f>
        <v>0</v>
      </c>
      <c r="BC58" s="1951"/>
      <c r="BD58" s="1971"/>
      <c r="BE58" s="1976"/>
      <c r="BF58" s="1976"/>
      <c r="BG58" s="1976"/>
      <c r="BH58" s="1987"/>
    </row>
    <row r="59" spans="2:60" ht="20.25" customHeight="1">
      <c r="B59" s="1743"/>
      <c r="C59" s="1757"/>
      <c r="D59" s="1825"/>
      <c r="E59" s="1768"/>
      <c r="F59" s="1768"/>
      <c r="G59" s="1803">
        <f>C57</f>
        <v>0</v>
      </c>
      <c r="H59" s="2104"/>
      <c r="I59" s="1789"/>
      <c r="J59" s="2544"/>
      <c r="K59" s="2544"/>
      <c r="L59" s="1803"/>
      <c r="M59" s="2548"/>
      <c r="N59" s="2552"/>
      <c r="O59" s="2556"/>
      <c r="P59" s="2562" t="s">
        <v>34</v>
      </c>
      <c r="Q59" s="2571"/>
      <c r="R59" s="2571"/>
      <c r="S59" s="2579"/>
      <c r="T59" s="2588"/>
      <c r="U59" s="1885" t="str">
        <f>IF(U57="","",VLOOKUP(U57,'シフト記号表（勤務時間帯） (3)'!$D$6:$Z$47,23,FALSE))</f>
        <v/>
      </c>
      <c r="V59" s="1897" t="str">
        <f>IF(V57="","",VLOOKUP(V57,'シフト記号表（勤務時間帯） (3)'!$D$6:$Z$47,23,FALSE))</f>
        <v/>
      </c>
      <c r="W59" s="1897" t="str">
        <f>IF(W57="","",VLOOKUP(W57,'シフト記号表（勤務時間帯） (3)'!$D$6:$Z$47,23,FALSE))</f>
        <v/>
      </c>
      <c r="X59" s="1897" t="str">
        <f>IF(X57="","",VLOOKUP(X57,'シフト記号表（勤務時間帯） (3)'!$D$6:$Z$47,23,FALSE))</f>
        <v/>
      </c>
      <c r="Y59" s="1897" t="str">
        <f>IF(Y57="","",VLOOKUP(Y57,'シフト記号表（勤務時間帯） (3)'!$D$6:$Z$47,23,FALSE))</f>
        <v/>
      </c>
      <c r="Z59" s="1897" t="str">
        <f>IF(Z57="","",VLOOKUP(Z57,'シフト記号表（勤務時間帯） (3)'!$D$6:$Z$47,23,FALSE))</f>
        <v/>
      </c>
      <c r="AA59" s="1912" t="str">
        <f>IF(AA57="","",VLOOKUP(AA57,'シフト記号表（勤務時間帯） (3)'!$D$6:$Z$47,23,FALSE))</f>
        <v/>
      </c>
      <c r="AB59" s="1885" t="str">
        <f>IF(AB57="","",VLOOKUP(AB57,'シフト記号表（勤務時間帯） (3)'!$D$6:$Z$47,23,FALSE))</f>
        <v/>
      </c>
      <c r="AC59" s="1897" t="str">
        <f>IF(AC57="","",VLOOKUP(AC57,'シフト記号表（勤務時間帯） (3)'!$D$6:$Z$47,23,FALSE))</f>
        <v/>
      </c>
      <c r="AD59" s="1897" t="str">
        <f>IF(AD57="","",VLOOKUP(AD57,'シフト記号表（勤務時間帯） (3)'!$D$6:$Z$47,23,FALSE))</f>
        <v/>
      </c>
      <c r="AE59" s="1897" t="str">
        <f>IF(AE57="","",VLOOKUP(AE57,'シフト記号表（勤務時間帯） (3)'!$D$6:$Z$47,23,FALSE))</f>
        <v/>
      </c>
      <c r="AF59" s="1897" t="str">
        <f>IF(AF57="","",VLOOKUP(AF57,'シフト記号表（勤務時間帯） (3)'!$D$6:$Z$47,23,FALSE))</f>
        <v/>
      </c>
      <c r="AG59" s="1897" t="str">
        <f>IF(AG57="","",VLOOKUP(AG57,'シフト記号表（勤務時間帯） (3)'!$D$6:$Z$47,23,FALSE))</f>
        <v/>
      </c>
      <c r="AH59" s="1912" t="str">
        <f>IF(AH57="","",VLOOKUP(AH57,'シフト記号表（勤務時間帯） (3)'!$D$6:$Z$47,23,FALSE))</f>
        <v/>
      </c>
      <c r="AI59" s="1885" t="str">
        <f>IF(AI57="","",VLOOKUP(AI57,'シフト記号表（勤務時間帯） (3)'!$D$6:$Z$47,23,FALSE))</f>
        <v/>
      </c>
      <c r="AJ59" s="1897" t="str">
        <f>IF(AJ57="","",VLOOKUP(AJ57,'シフト記号表（勤務時間帯） (3)'!$D$6:$Z$47,23,FALSE))</f>
        <v/>
      </c>
      <c r="AK59" s="1897" t="str">
        <f>IF(AK57="","",VLOOKUP(AK57,'シフト記号表（勤務時間帯） (3)'!$D$6:$Z$47,23,FALSE))</f>
        <v/>
      </c>
      <c r="AL59" s="1897" t="str">
        <f>IF(AL57="","",VLOOKUP(AL57,'シフト記号表（勤務時間帯） (3)'!$D$6:$Z$47,23,FALSE))</f>
        <v/>
      </c>
      <c r="AM59" s="1897" t="str">
        <f>IF(AM57="","",VLOOKUP(AM57,'シフト記号表（勤務時間帯） (3)'!$D$6:$Z$47,23,FALSE))</f>
        <v/>
      </c>
      <c r="AN59" s="1897" t="str">
        <f>IF(AN57="","",VLOOKUP(AN57,'シフト記号表（勤務時間帯） (3)'!$D$6:$Z$47,23,FALSE))</f>
        <v/>
      </c>
      <c r="AO59" s="1912" t="str">
        <f>IF(AO57="","",VLOOKUP(AO57,'シフト記号表（勤務時間帯） (3)'!$D$6:$Z$47,23,FALSE))</f>
        <v/>
      </c>
      <c r="AP59" s="1885" t="str">
        <f>IF(AP57="","",VLOOKUP(AP57,'シフト記号表（勤務時間帯） (3)'!$D$6:$Z$47,23,FALSE))</f>
        <v/>
      </c>
      <c r="AQ59" s="1897" t="str">
        <f>IF(AQ57="","",VLOOKUP(AQ57,'シフト記号表（勤務時間帯） (3)'!$D$6:$Z$47,23,FALSE))</f>
        <v/>
      </c>
      <c r="AR59" s="1897" t="str">
        <f>IF(AR57="","",VLOOKUP(AR57,'シフト記号表（勤務時間帯） (3)'!$D$6:$Z$47,23,FALSE))</f>
        <v/>
      </c>
      <c r="AS59" s="1897" t="str">
        <f>IF(AS57="","",VLOOKUP(AS57,'シフト記号表（勤務時間帯） (3)'!$D$6:$Z$47,23,FALSE))</f>
        <v/>
      </c>
      <c r="AT59" s="1897" t="str">
        <f>IF(AT57="","",VLOOKUP(AT57,'シフト記号表（勤務時間帯） (3)'!$D$6:$Z$47,23,FALSE))</f>
        <v/>
      </c>
      <c r="AU59" s="1897" t="str">
        <f>IF(AU57="","",VLOOKUP(AU57,'シフト記号表（勤務時間帯） (3)'!$D$6:$Z$47,23,FALSE))</f>
        <v/>
      </c>
      <c r="AV59" s="1912" t="str">
        <f>IF(AV57="","",VLOOKUP(AV57,'シフト記号表（勤務時間帯） (3)'!$D$6:$Z$47,23,FALSE))</f>
        <v/>
      </c>
      <c r="AW59" s="1885" t="str">
        <f>IF(AW57="","",VLOOKUP(AW57,'シフト記号表（勤務時間帯） (3)'!$D$6:$Z$47,23,FALSE))</f>
        <v/>
      </c>
      <c r="AX59" s="1897" t="str">
        <f>IF(AX57="","",VLOOKUP(AX57,'シフト記号表（勤務時間帯） (3)'!$D$6:$Z$47,23,FALSE))</f>
        <v/>
      </c>
      <c r="AY59" s="1897" t="str">
        <f>IF(AY57="","",VLOOKUP(AY57,'シフト記号表（勤務時間帯） (3)'!$D$6:$Z$47,23,FALSE))</f>
        <v/>
      </c>
      <c r="AZ59" s="1945">
        <f>IF($BC$3="４週",SUM(U59:AV59),IF($BC$3="暦月",SUM(U59:AY59),""))</f>
        <v>0</v>
      </c>
      <c r="BA59" s="1953"/>
      <c r="BB59" s="1962">
        <f>IF($BC$3="４週",AZ59/4,IF($BC$3="暦月",(AZ59/($BC$8/7)),""))</f>
        <v>0</v>
      </c>
      <c r="BC59" s="1953"/>
      <c r="BD59" s="1973"/>
      <c r="BE59" s="1978"/>
      <c r="BF59" s="1978"/>
      <c r="BG59" s="1978"/>
      <c r="BH59" s="1989"/>
    </row>
    <row r="60" spans="2:60" ht="20.25" customHeight="1">
      <c r="B60" s="2530"/>
      <c r="C60" s="1756"/>
      <c r="D60" s="1824"/>
      <c r="E60" s="1767"/>
      <c r="F60" s="1766"/>
      <c r="G60" s="1801"/>
      <c r="H60" s="2541"/>
      <c r="I60" s="1788"/>
      <c r="J60" s="2545"/>
      <c r="K60" s="2545"/>
      <c r="L60" s="1802"/>
      <c r="M60" s="2549"/>
      <c r="N60" s="2553"/>
      <c r="O60" s="2557"/>
      <c r="P60" s="2561" t="s">
        <v>770</v>
      </c>
      <c r="Q60" s="2569"/>
      <c r="R60" s="2569"/>
      <c r="S60" s="2577"/>
      <c r="T60" s="2587"/>
      <c r="U60" s="2596"/>
      <c r="V60" s="2602"/>
      <c r="W60" s="2602"/>
      <c r="X60" s="2602"/>
      <c r="Y60" s="2602"/>
      <c r="Z60" s="2602"/>
      <c r="AA60" s="2608"/>
      <c r="AB60" s="2596"/>
      <c r="AC60" s="2602"/>
      <c r="AD60" s="2602"/>
      <c r="AE60" s="2602"/>
      <c r="AF60" s="2602"/>
      <c r="AG60" s="2602"/>
      <c r="AH60" s="2608"/>
      <c r="AI60" s="2596"/>
      <c r="AJ60" s="2602"/>
      <c r="AK60" s="2602"/>
      <c r="AL60" s="2602"/>
      <c r="AM60" s="2602"/>
      <c r="AN60" s="2602"/>
      <c r="AO60" s="2608"/>
      <c r="AP60" s="2596"/>
      <c r="AQ60" s="2602"/>
      <c r="AR60" s="2602"/>
      <c r="AS60" s="2602"/>
      <c r="AT60" s="2602"/>
      <c r="AU60" s="2602"/>
      <c r="AV60" s="2608"/>
      <c r="AW60" s="2596"/>
      <c r="AX60" s="2602"/>
      <c r="AY60" s="2602"/>
      <c r="AZ60" s="2624"/>
      <c r="BA60" s="2631"/>
      <c r="BB60" s="2638"/>
      <c r="BC60" s="2631"/>
      <c r="BD60" s="1972"/>
      <c r="BE60" s="1977"/>
      <c r="BF60" s="1977"/>
      <c r="BG60" s="1977"/>
      <c r="BH60" s="1988"/>
    </row>
    <row r="61" spans="2:60" ht="20.25" customHeight="1">
      <c r="B61" s="2059">
        <f>B58+1</f>
        <v>14</v>
      </c>
      <c r="C61" s="1755"/>
      <c r="D61" s="1823"/>
      <c r="E61" s="1766"/>
      <c r="F61" s="1766">
        <f>C60</f>
        <v>0</v>
      </c>
      <c r="G61" s="1801"/>
      <c r="H61" s="2103"/>
      <c r="I61" s="1787"/>
      <c r="J61" s="2543"/>
      <c r="K61" s="2543"/>
      <c r="L61" s="1801"/>
      <c r="M61" s="2547"/>
      <c r="N61" s="2551"/>
      <c r="O61" s="2555"/>
      <c r="P61" s="2559" t="s">
        <v>1023</v>
      </c>
      <c r="Q61" s="2566"/>
      <c r="R61" s="2566"/>
      <c r="S61" s="2574"/>
      <c r="T61" s="2582"/>
      <c r="U61" s="2181" t="str">
        <f>IF(U60="","",VLOOKUP(U60,'シフト記号表（勤務時間帯） (3)'!$D$6:$X$47,21,FALSE))</f>
        <v/>
      </c>
      <c r="V61" s="2190" t="str">
        <f>IF(V60="","",VLOOKUP(V60,'シフト記号表（勤務時間帯） (3)'!$D$6:$X$47,21,FALSE))</f>
        <v/>
      </c>
      <c r="W61" s="2190" t="str">
        <f>IF(W60="","",VLOOKUP(W60,'シフト記号表（勤務時間帯） (3)'!$D$6:$X$47,21,FALSE))</f>
        <v/>
      </c>
      <c r="X61" s="2190" t="str">
        <f>IF(X60="","",VLOOKUP(X60,'シフト記号表（勤務時間帯） (3)'!$D$6:$X$47,21,FALSE))</f>
        <v/>
      </c>
      <c r="Y61" s="2190" t="str">
        <f>IF(Y60="","",VLOOKUP(Y60,'シフト記号表（勤務時間帯） (3)'!$D$6:$X$47,21,FALSE))</f>
        <v/>
      </c>
      <c r="Z61" s="2190" t="str">
        <f>IF(Z60="","",VLOOKUP(Z60,'シフト記号表（勤務時間帯） (3)'!$D$6:$X$47,21,FALSE))</f>
        <v/>
      </c>
      <c r="AA61" s="2197" t="str">
        <f>IF(AA60="","",VLOOKUP(AA60,'シフト記号表（勤務時間帯） (3)'!$D$6:$X$47,21,FALSE))</f>
        <v/>
      </c>
      <c r="AB61" s="2181" t="str">
        <f>IF(AB60="","",VLOOKUP(AB60,'シフト記号表（勤務時間帯） (3)'!$D$6:$X$47,21,FALSE))</f>
        <v/>
      </c>
      <c r="AC61" s="2190" t="str">
        <f>IF(AC60="","",VLOOKUP(AC60,'シフト記号表（勤務時間帯） (3)'!$D$6:$X$47,21,FALSE))</f>
        <v/>
      </c>
      <c r="AD61" s="2190" t="str">
        <f>IF(AD60="","",VLOOKUP(AD60,'シフト記号表（勤務時間帯） (3)'!$D$6:$X$47,21,FALSE))</f>
        <v/>
      </c>
      <c r="AE61" s="2190" t="str">
        <f>IF(AE60="","",VLOOKUP(AE60,'シフト記号表（勤務時間帯） (3)'!$D$6:$X$47,21,FALSE))</f>
        <v/>
      </c>
      <c r="AF61" s="2190" t="str">
        <f>IF(AF60="","",VLOOKUP(AF60,'シフト記号表（勤務時間帯） (3)'!$D$6:$X$47,21,FALSE))</f>
        <v/>
      </c>
      <c r="AG61" s="2190" t="str">
        <f>IF(AG60="","",VLOOKUP(AG60,'シフト記号表（勤務時間帯） (3)'!$D$6:$X$47,21,FALSE))</f>
        <v/>
      </c>
      <c r="AH61" s="2197" t="str">
        <f>IF(AH60="","",VLOOKUP(AH60,'シフト記号表（勤務時間帯） (3)'!$D$6:$X$47,21,FALSE))</f>
        <v/>
      </c>
      <c r="AI61" s="2181" t="str">
        <f>IF(AI60="","",VLOOKUP(AI60,'シフト記号表（勤務時間帯） (3)'!$D$6:$X$47,21,FALSE))</f>
        <v/>
      </c>
      <c r="AJ61" s="2190" t="str">
        <f>IF(AJ60="","",VLOOKUP(AJ60,'シフト記号表（勤務時間帯） (3)'!$D$6:$X$47,21,FALSE))</f>
        <v/>
      </c>
      <c r="AK61" s="2190" t="str">
        <f>IF(AK60="","",VLOOKUP(AK60,'シフト記号表（勤務時間帯） (3)'!$D$6:$X$47,21,FALSE))</f>
        <v/>
      </c>
      <c r="AL61" s="2190" t="str">
        <f>IF(AL60="","",VLOOKUP(AL60,'シフト記号表（勤務時間帯） (3)'!$D$6:$X$47,21,FALSE))</f>
        <v/>
      </c>
      <c r="AM61" s="2190" t="str">
        <f>IF(AM60="","",VLOOKUP(AM60,'シフト記号表（勤務時間帯） (3)'!$D$6:$X$47,21,FALSE))</f>
        <v/>
      </c>
      <c r="AN61" s="2190" t="str">
        <f>IF(AN60="","",VLOOKUP(AN60,'シフト記号表（勤務時間帯） (3)'!$D$6:$X$47,21,FALSE))</f>
        <v/>
      </c>
      <c r="AO61" s="2197" t="str">
        <f>IF(AO60="","",VLOOKUP(AO60,'シフト記号表（勤務時間帯） (3)'!$D$6:$X$47,21,FALSE))</f>
        <v/>
      </c>
      <c r="AP61" s="2181" t="str">
        <f>IF(AP60="","",VLOOKUP(AP60,'シフト記号表（勤務時間帯） (3)'!$D$6:$X$47,21,FALSE))</f>
        <v/>
      </c>
      <c r="AQ61" s="2190" t="str">
        <f>IF(AQ60="","",VLOOKUP(AQ60,'シフト記号表（勤務時間帯） (3)'!$D$6:$X$47,21,FALSE))</f>
        <v/>
      </c>
      <c r="AR61" s="2190" t="str">
        <f>IF(AR60="","",VLOOKUP(AR60,'シフト記号表（勤務時間帯） (3)'!$D$6:$X$47,21,FALSE))</f>
        <v/>
      </c>
      <c r="AS61" s="2190" t="str">
        <f>IF(AS60="","",VLOOKUP(AS60,'シフト記号表（勤務時間帯） (3)'!$D$6:$X$47,21,FALSE))</f>
        <v/>
      </c>
      <c r="AT61" s="2190" t="str">
        <f>IF(AT60="","",VLOOKUP(AT60,'シフト記号表（勤務時間帯） (3)'!$D$6:$X$47,21,FALSE))</f>
        <v/>
      </c>
      <c r="AU61" s="2190" t="str">
        <f>IF(AU60="","",VLOOKUP(AU60,'シフト記号表（勤務時間帯） (3)'!$D$6:$X$47,21,FALSE))</f>
        <v/>
      </c>
      <c r="AV61" s="2197" t="str">
        <f>IF(AV60="","",VLOOKUP(AV60,'シフト記号表（勤務時間帯） (3)'!$D$6:$X$47,21,FALSE))</f>
        <v/>
      </c>
      <c r="AW61" s="2181" t="str">
        <f>IF(AW60="","",VLOOKUP(AW60,'シフト記号表（勤務時間帯） (3)'!$D$6:$X$47,21,FALSE))</f>
        <v/>
      </c>
      <c r="AX61" s="2190" t="str">
        <f>IF(AX60="","",VLOOKUP(AX60,'シフト記号表（勤務時間帯） (3)'!$D$6:$X$47,21,FALSE))</f>
        <v/>
      </c>
      <c r="AY61" s="2190" t="str">
        <f>IF(AY60="","",VLOOKUP(AY60,'シフト記号表（勤務時間帯） (3)'!$D$6:$X$47,21,FALSE))</f>
        <v/>
      </c>
      <c r="AZ61" s="1943">
        <f>IF($BC$3="４週",SUM(U61:AV61),IF($BC$3="暦月",SUM(U61:AY61),""))</f>
        <v>0</v>
      </c>
      <c r="BA61" s="1951"/>
      <c r="BB61" s="1960">
        <f>IF($BC$3="４週",AZ61/4,IF($BC$3="暦月",(AZ61/($BC$8/7)),""))</f>
        <v>0</v>
      </c>
      <c r="BC61" s="1951"/>
      <c r="BD61" s="1971"/>
      <c r="BE61" s="1976"/>
      <c r="BF61" s="1976"/>
      <c r="BG61" s="1976"/>
      <c r="BH61" s="1987"/>
    </row>
    <row r="62" spans="2:60" ht="20.25" customHeight="1">
      <c r="B62" s="1743"/>
      <c r="C62" s="1757"/>
      <c r="D62" s="1825"/>
      <c r="E62" s="1768"/>
      <c r="F62" s="1768"/>
      <c r="G62" s="1803">
        <f>C60</f>
        <v>0</v>
      </c>
      <c r="H62" s="2104"/>
      <c r="I62" s="1789"/>
      <c r="J62" s="2544"/>
      <c r="K62" s="2544"/>
      <c r="L62" s="1803"/>
      <c r="M62" s="2548"/>
      <c r="N62" s="2552"/>
      <c r="O62" s="2556"/>
      <c r="P62" s="2562" t="s">
        <v>34</v>
      </c>
      <c r="Q62" s="2571"/>
      <c r="R62" s="2571"/>
      <c r="S62" s="2579"/>
      <c r="T62" s="2588"/>
      <c r="U62" s="1885" t="str">
        <f>IF(U60="","",VLOOKUP(U60,'シフト記号表（勤務時間帯） (3)'!$D$6:$Z$47,23,FALSE))</f>
        <v/>
      </c>
      <c r="V62" s="1897" t="str">
        <f>IF(V60="","",VLOOKUP(V60,'シフト記号表（勤務時間帯） (3)'!$D$6:$Z$47,23,FALSE))</f>
        <v/>
      </c>
      <c r="W62" s="1897" t="str">
        <f>IF(W60="","",VLOOKUP(W60,'シフト記号表（勤務時間帯） (3)'!$D$6:$Z$47,23,FALSE))</f>
        <v/>
      </c>
      <c r="X62" s="1897" t="str">
        <f>IF(X60="","",VLOOKUP(X60,'シフト記号表（勤務時間帯） (3)'!$D$6:$Z$47,23,FALSE))</f>
        <v/>
      </c>
      <c r="Y62" s="1897" t="str">
        <f>IF(Y60="","",VLOOKUP(Y60,'シフト記号表（勤務時間帯） (3)'!$D$6:$Z$47,23,FALSE))</f>
        <v/>
      </c>
      <c r="Z62" s="1897" t="str">
        <f>IF(Z60="","",VLOOKUP(Z60,'シフト記号表（勤務時間帯） (3)'!$D$6:$Z$47,23,FALSE))</f>
        <v/>
      </c>
      <c r="AA62" s="1912" t="str">
        <f>IF(AA60="","",VLOOKUP(AA60,'シフト記号表（勤務時間帯） (3)'!$D$6:$Z$47,23,FALSE))</f>
        <v/>
      </c>
      <c r="AB62" s="1885" t="str">
        <f>IF(AB60="","",VLOOKUP(AB60,'シフト記号表（勤務時間帯） (3)'!$D$6:$Z$47,23,FALSE))</f>
        <v/>
      </c>
      <c r="AC62" s="1897" t="str">
        <f>IF(AC60="","",VLOOKUP(AC60,'シフト記号表（勤務時間帯） (3)'!$D$6:$Z$47,23,FALSE))</f>
        <v/>
      </c>
      <c r="AD62" s="1897" t="str">
        <f>IF(AD60="","",VLOOKUP(AD60,'シフト記号表（勤務時間帯） (3)'!$D$6:$Z$47,23,FALSE))</f>
        <v/>
      </c>
      <c r="AE62" s="1897" t="str">
        <f>IF(AE60="","",VLOOKUP(AE60,'シフト記号表（勤務時間帯） (3)'!$D$6:$Z$47,23,FALSE))</f>
        <v/>
      </c>
      <c r="AF62" s="1897" t="str">
        <f>IF(AF60="","",VLOOKUP(AF60,'シフト記号表（勤務時間帯） (3)'!$D$6:$Z$47,23,FALSE))</f>
        <v/>
      </c>
      <c r="AG62" s="1897" t="str">
        <f>IF(AG60="","",VLOOKUP(AG60,'シフト記号表（勤務時間帯） (3)'!$D$6:$Z$47,23,FALSE))</f>
        <v/>
      </c>
      <c r="AH62" s="1912" t="str">
        <f>IF(AH60="","",VLOOKUP(AH60,'シフト記号表（勤務時間帯） (3)'!$D$6:$Z$47,23,FALSE))</f>
        <v/>
      </c>
      <c r="AI62" s="1885" t="str">
        <f>IF(AI60="","",VLOOKUP(AI60,'シフト記号表（勤務時間帯） (3)'!$D$6:$Z$47,23,FALSE))</f>
        <v/>
      </c>
      <c r="AJ62" s="1897" t="str">
        <f>IF(AJ60="","",VLOOKUP(AJ60,'シフト記号表（勤務時間帯） (3)'!$D$6:$Z$47,23,FALSE))</f>
        <v/>
      </c>
      <c r="AK62" s="1897" t="str">
        <f>IF(AK60="","",VLOOKUP(AK60,'シフト記号表（勤務時間帯） (3)'!$D$6:$Z$47,23,FALSE))</f>
        <v/>
      </c>
      <c r="AL62" s="1897" t="str">
        <f>IF(AL60="","",VLOOKUP(AL60,'シフト記号表（勤務時間帯） (3)'!$D$6:$Z$47,23,FALSE))</f>
        <v/>
      </c>
      <c r="AM62" s="1897" t="str">
        <f>IF(AM60="","",VLOOKUP(AM60,'シフト記号表（勤務時間帯） (3)'!$D$6:$Z$47,23,FALSE))</f>
        <v/>
      </c>
      <c r="AN62" s="1897" t="str">
        <f>IF(AN60="","",VLOOKUP(AN60,'シフト記号表（勤務時間帯） (3)'!$D$6:$Z$47,23,FALSE))</f>
        <v/>
      </c>
      <c r="AO62" s="1912" t="str">
        <f>IF(AO60="","",VLOOKUP(AO60,'シフト記号表（勤務時間帯） (3)'!$D$6:$Z$47,23,FALSE))</f>
        <v/>
      </c>
      <c r="AP62" s="1885" t="str">
        <f>IF(AP60="","",VLOOKUP(AP60,'シフト記号表（勤務時間帯） (3)'!$D$6:$Z$47,23,FALSE))</f>
        <v/>
      </c>
      <c r="AQ62" s="1897" t="str">
        <f>IF(AQ60="","",VLOOKUP(AQ60,'シフト記号表（勤務時間帯） (3)'!$D$6:$Z$47,23,FALSE))</f>
        <v/>
      </c>
      <c r="AR62" s="1897" t="str">
        <f>IF(AR60="","",VLOOKUP(AR60,'シフト記号表（勤務時間帯） (3)'!$D$6:$Z$47,23,FALSE))</f>
        <v/>
      </c>
      <c r="AS62" s="1897" t="str">
        <f>IF(AS60="","",VLOOKUP(AS60,'シフト記号表（勤務時間帯） (3)'!$D$6:$Z$47,23,FALSE))</f>
        <v/>
      </c>
      <c r="AT62" s="1897" t="str">
        <f>IF(AT60="","",VLOOKUP(AT60,'シフト記号表（勤務時間帯） (3)'!$D$6:$Z$47,23,FALSE))</f>
        <v/>
      </c>
      <c r="AU62" s="1897" t="str">
        <f>IF(AU60="","",VLOOKUP(AU60,'シフト記号表（勤務時間帯） (3)'!$D$6:$Z$47,23,FALSE))</f>
        <v/>
      </c>
      <c r="AV62" s="1912" t="str">
        <f>IF(AV60="","",VLOOKUP(AV60,'シフト記号表（勤務時間帯） (3)'!$D$6:$Z$47,23,FALSE))</f>
        <v/>
      </c>
      <c r="AW62" s="1885" t="str">
        <f>IF(AW60="","",VLOOKUP(AW60,'シフト記号表（勤務時間帯） (3)'!$D$6:$Z$47,23,FALSE))</f>
        <v/>
      </c>
      <c r="AX62" s="1897" t="str">
        <f>IF(AX60="","",VLOOKUP(AX60,'シフト記号表（勤務時間帯） (3)'!$D$6:$Z$47,23,FALSE))</f>
        <v/>
      </c>
      <c r="AY62" s="1897" t="str">
        <f>IF(AY60="","",VLOOKUP(AY60,'シフト記号表（勤務時間帯） (3)'!$D$6:$Z$47,23,FALSE))</f>
        <v/>
      </c>
      <c r="AZ62" s="1945">
        <f>IF($BC$3="４週",SUM(U62:AV62),IF($BC$3="暦月",SUM(U62:AY62),""))</f>
        <v>0</v>
      </c>
      <c r="BA62" s="1953"/>
      <c r="BB62" s="1962">
        <f>IF($BC$3="４週",AZ62/4,IF($BC$3="暦月",(AZ62/($BC$8/7)),""))</f>
        <v>0</v>
      </c>
      <c r="BC62" s="1953"/>
      <c r="BD62" s="1973"/>
      <c r="BE62" s="1978"/>
      <c r="BF62" s="1978"/>
      <c r="BG62" s="1978"/>
      <c r="BH62" s="1989"/>
    </row>
    <row r="63" spans="2:60" ht="20.25" customHeight="1">
      <c r="B63" s="2530"/>
      <c r="C63" s="1756"/>
      <c r="D63" s="1824"/>
      <c r="E63" s="1767"/>
      <c r="F63" s="1766"/>
      <c r="G63" s="1801"/>
      <c r="H63" s="2541"/>
      <c r="I63" s="1788"/>
      <c r="J63" s="2545"/>
      <c r="K63" s="2545"/>
      <c r="L63" s="1802"/>
      <c r="M63" s="2549"/>
      <c r="N63" s="2553"/>
      <c r="O63" s="2557"/>
      <c r="P63" s="2561" t="s">
        <v>770</v>
      </c>
      <c r="Q63" s="2569"/>
      <c r="R63" s="2569"/>
      <c r="S63" s="2577"/>
      <c r="T63" s="2587"/>
      <c r="U63" s="2596"/>
      <c r="V63" s="2602"/>
      <c r="W63" s="2602"/>
      <c r="X63" s="2602"/>
      <c r="Y63" s="2602"/>
      <c r="Z63" s="2602"/>
      <c r="AA63" s="2608"/>
      <c r="AB63" s="2596"/>
      <c r="AC63" s="2602"/>
      <c r="AD63" s="2602"/>
      <c r="AE63" s="2602"/>
      <c r="AF63" s="2602"/>
      <c r="AG63" s="2602"/>
      <c r="AH63" s="2608"/>
      <c r="AI63" s="2596"/>
      <c r="AJ63" s="2602"/>
      <c r="AK63" s="2602"/>
      <c r="AL63" s="2602"/>
      <c r="AM63" s="2602"/>
      <c r="AN63" s="2602"/>
      <c r="AO63" s="2608"/>
      <c r="AP63" s="2596"/>
      <c r="AQ63" s="2602"/>
      <c r="AR63" s="2602"/>
      <c r="AS63" s="2602"/>
      <c r="AT63" s="2602"/>
      <c r="AU63" s="2602"/>
      <c r="AV63" s="2608"/>
      <c r="AW63" s="2596"/>
      <c r="AX63" s="2602"/>
      <c r="AY63" s="2602"/>
      <c r="AZ63" s="2624"/>
      <c r="BA63" s="2631"/>
      <c r="BB63" s="2638"/>
      <c r="BC63" s="2631"/>
      <c r="BD63" s="1972"/>
      <c r="BE63" s="1977"/>
      <c r="BF63" s="1977"/>
      <c r="BG63" s="1977"/>
      <c r="BH63" s="1988"/>
    </row>
    <row r="64" spans="2:60" ht="20.25" customHeight="1">
      <c r="B64" s="2059">
        <f>B61+1</f>
        <v>15</v>
      </c>
      <c r="C64" s="1755"/>
      <c r="D64" s="1823"/>
      <c r="E64" s="1766"/>
      <c r="F64" s="1766">
        <f>C63</f>
        <v>0</v>
      </c>
      <c r="G64" s="1801"/>
      <c r="H64" s="2103"/>
      <c r="I64" s="1787"/>
      <c r="J64" s="2543"/>
      <c r="K64" s="2543"/>
      <c r="L64" s="1801"/>
      <c r="M64" s="2547"/>
      <c r="N64" s="2551"/>
      <c r="O64" s="2555"/>
      <c r="P64" s="2559" t="s">
        <v>1023</v>
      </c>
      <c r="Q64" s="2566"/>
      <c r="R64" s="2566"/>
      <c r="S64" s="2574"/>
      <c r="T64" s="2582"/>
      <c r="U64" s="2181" t="str">
        <f>IF(U63="","",VLOOKUP(U63,'シフト記号表（勤務時間帯） (3)'!$D$6:$X$47,21,FALSE))</f>
        <v/>
      </c>
      <c r="V64" s="2190" t="str">
        <f>IF(V63="","",VLOOKUP(V63,'シフト記号表（勤務時間帯） (3)'!$D$6:$X$47,21,FALSE))</f>
        <v/>
      </c>
      <c r="W64" s="2190" t="str">
        <f>IF(W63="","",VLOOKUP(W63,'シフト記号表（勤務時間帯） (3)'!$D$6:$X$47,21,FALSE))</f>
        <v/>
      </c>
      <c r="X64" s="2190" t="str">
        <f>IF(X63="","",VLOOKUP(X63,'シフト記号表（勤務時間帯） (3)'!$D$6:$X$47,21,FALSE))</f>
        <v/>
      </c>
      <c r="Y64" s="2190" t="str">
        <f>IF(Y63="","",VLOOKUP(Y63,'シフト記号表（勤務時間帯） (3)'!$D$6:$X$47,21,FALSE))</f>
        <v/>
      </c>
      <c r="Z64" s="2190" t="str">
        <f>IF(Z63="","",VLOOKUP(Z63,'シフト記号表（勤務時間帯） (3)'!$D$6:$X$47,21,FALSE))</f>
        <v/>
      </c>
      <c r="AA64" s="2197" t="str">
        <f>IF(AA63="","",VLOOKUP(AA63,'シフト記号表（勤務時間帯） (3)'!$D$6:$X$47,21,FALSE))</f>
        <v/>
      </c>
      <c r="AB64" s="2181" t="str">
        <f>IF(AB63="","",VLOOKUP(AB63,'シフト記号表（勤務時間帯） (3)'!$D$6:$X$47,21,FALSE))</f>
        <v/>
      </c>
      <c r="AC64" s="2190" t="str">
        <f>IF(AC63="","",VLOOKUP(AC63,'シフト記号表（勤務時間帯） (3)'!$D$6:$X$47,21,FALSE))</f>
        <v/>
      </c>
      <c r="AD64" s="2190" t="str">
        <f>IF(AD63="","",VLOOKUP(AD63,'シフト記号表（勤務時間帯） (3)'!$D$6:$X$47,21,FALSE))</f>
        <v/>
      </c>
      <c r="AE64" s="2190" t="str">
        <f>IF(AE63="","",VLOOKUP(AE63,'シフト記号表（勤務時間帯） (3)'!$D$6:$X$47,21,FALSE))</f>
        <v/>
      </c>
      <c r="AF64" s="2190" t="str">
        <f>IF(AF63="","",VLOOKUP(AF63,'シフト記号表（勤務時間帯） (3)'!$D$6:$X$47,21,FALSE))</f>
        <v/>
      </c>
      <c r="AG64" s="2190" t="str">
        <f>IF(AG63="","",VLOOKUP(AG63,'シフト記号表（勤務時間帯） (3)'!$D$6:$X$47,21,FALSE))</f>
        <v/>
      </c>
      <c r="AH64" s="2197" t="str">
        <f>IF(AH63="","",VLOOKUP(AH63,'シフト記号表（勤務時間帯） (3)'!$D$6:$X$47,21,FALSE))</f>
        <v/>
      </c>
      <c r="AI64" s="2181" t="str">
        <f>IF(AI63="","",VLOOKUP(AI63,'シフト記号表（勤務時間帯） (3)'!$D$6:$X$47,21,FALSE))</f>
        <v/>
      </c>
      <c r="AJ64" s="2190" t="str">
        <f>IF(AJ63="","",VLOOKUP(AJ63,'シフト記号表（勤務時間帯） (3)'!$D$6:$X$47,21,FALSE))</f>
        <v/>
      </c>
      <c r="AK64" s="2190" t="str">
        <f>IF(AK63="","",VLOOKUP(AK63,'シフト記号表（勤務時間帯） (3)'!$D$6:$X$47,21,FALSE))</f>
        <v/>
      </c>
      <c r="AL64" s="2190" t="str">
        <f>IF(AL63="","",VLOOKUP(AL63,'シフト記号表（勤務時間帯） (3)'!$D$6:$X$47,21,FALSE))</f>
        <v/>
      </c>
      <c r="AM64" s="2190" t="str">
        <f>IF(AM63="","",VLOOKUP(AM63,'シフト記号表（勤務時間帯） (3)'!$D$6:$X$47,21,FALSE))</f>
        <v/>
      </c>
      <c r="AN64" s="2190" t="str">
        <f>IF(AN63="","",VLOOKUP(AN63,'シフト記号表（勤務時間帯） (3)'!$D$6:$X$47,21,FALSE))</f>
        <v/>
      </c>
      <c r="AO64" s="2197" t="str">
        <f>IF(AO63="","",VLOOKUP(AO63,'シフト記号表（勤務時間帯） (3)'!$D$6:$X$47,21,FALSE))</f>
        <v/>
      </c>
      <c r="AP64" s="2181" t="str">
        <f>IF(AP63="","",VLOOKUP(AP63,'シフト記号表（勤務時間帯） (3)'!$D$6:$X$47,21,FALSE))</f>
        <v/>
      </c>
      <c r="AQ64" s="2190" t="str">
        <f>IF(AQ63="","",VLOOKUP(AQ63,'シフト記号表（勤務時間帯） (3)'!$D$6:$X$47,21,FALSE))</f>
        <v/>
      </c>
      <c r="AR64" s="2190" t="str">
        <f>IF(AR63="","",VLOOKUP(AR63,'シフト記号表（勤務時間帯） (3)'!$D$6:$X$47,21,FALSE))</f>
        <v/>
      </c>
      <c r="AS64" s="2190" t="str">
        <f>IF(AS63="","",VLOOKUP(AS63,'シフト記号表（勤務時間帯） (3)'!$D$6:$X$47,21,FALSE))</f>
        <v/>
      </c>
      <c r="AT64" s="2190" t="str">
        <f>IF(AT63="","",VLOOKUP(AT63,'シフト記号表（勤務時間帯） (3)'!$D$6:$X$47,21,FALSE))</f>
        <v/>
      </c>
      <c r="AU64" s="2190" t="str">
        <f>IF(AU63="","",VLOOKUP(AU63,'シフト記号表（勤務時間帯） (3)'!$D$6:$X$47,21,FALSE))</f>
        <v/>
      </c>
      <c r="AV64" s="2197" t="str">
        <f>IF(AV63="","",VLOOKUP(AV63,'シフト記号表（勤務時間帯） (3)'!$D$6:$X$47,21,FALSE))</f>
        <v/>
      </c>
      <c r="AW64" s="2181" t="str">
        <f>IF(AW63="","",VLOOKUP(AW63,'シフト記号表（勤務時間帯） (3)'!$D$6:$X$47,21,FALSE))</f>
        <v/>
      </c>
      <c r="AX64" s="2190" t="str">
        <f>IF(AX63="","",VLOOKUP(AX63,'シフト記号表（勤務時間帯） (3)'!$D$6:$X$47,21,FALSE))</f>
        <v/>
      </c>
      <c r="AY64" s="2190" t="str">
        <f>IF(AY63="","",VLOOKUP(AY63,'シフト記号表（勤務時間帯） (3)'!$D$6:$X$47,21,FALSE))</f>
        <v/>
      </c>
      <c r="AZ64" s="1943">
        <f>IF($BC$3="４週",SUM(U64:AV64),IF($BC$3="暦月",SUM(U64:AY64),""))</f>
        <v>0</v>
      </c>
      <c r="BA64" s="1951"/>
      <c r="BB64" s="1960">
        <f>IF($BC$3="４週",AZ64/4,IF($BC$3="暦月",(AZ64/($BC$8/7)),""))</f>
        <v>0</v>
      </c>
      <c r="BC64" s="1951"/>
      <c r="BD64" s="1971"/>
      <c r="BE64" s="1976"/>
      <c r="BF64" s="1976"/>
      <c r="BG64" s="1976"/>
      <c r="BH64" s="1987"/>
    </row>
    <row r="65" spans="2:60" ht="20.25" customHeight="1">
      <c r="B65" s="1743"/>
      <c r="C65" s="1757"/>
      <c r="D65" s="1825"/>
      <c r="E65" s="1768"/>
      <c r="F65" s="1768"/>
      <c r="G65" s="1803">
        <f>C63</f>
        <v>0</v>
      </c>
      <c r="H65" s="2104"/>
      <c r="I65" s="1789"/>
      <c r="J65" s="2544"/>
      <c r="K65" s="2544"/>
      <c r="L65" s="1803"/>
      <c r="M65" s="2548"/>
      <c r="N65" s="2552"/>
      <c r="O65" s="2556"/>
      <c r="P65" s="2562" t="s">
        <v>34</v>
      </c>
      <c r="Q65" s="2571"/>
      <c r="R65" s="2571"/>
      <c r="S65" s="2579"/>
      <c r="T65" s="2588"/>
      <c r="U65" s="1885" t="str">
        <f>IF(U63="","",VLOOKUP(U63,'シフト記号表（勤務時間帯） (3)'!$D$6:$Z$47,23,FALSE))</f>
        <v/>
      </c>
      <c r="V65" s="1897" t="str">
        <f>IF(V63="","",VLOOKUP(V63,'シフト記号表（勤務時間帯） (3)'!$D$6:$Z$47,23,FALSE))</f>
        <v/>
      </c>
      <c r="W65" s="1897" t="str">
        <f>IF(W63="","",VLOOKUP(W63,'シフト記号表（勤務時間帯） (3)'!$D$6:$Z$47,23,FALSE))</f>
        <v/>
      </c>
      <c r="X65" s="1897" t="str">
        <f>IF(X63="","",VLOOKUP(X63,'シフト記号表（勤務時間帯） (3)'!$D$6:$Z$47,23,FALSE))</f>
        <v/>
      </c>
      <c r="Y65" s="1897" t="str">
        <f>IF(Y63="","",VLOOKUP(Y63,'シフト記号表（勤務時間帯） (3)'!$D$6:$Z$47,23,FALSE))</f>
        <v/>
      </c>
      <c r="Z65" s="1897" t="str">
        <f>IF(Z63="","",VLOOKUP(Z63,'シフト記号表（勤務時間帯） (3)'!$D$6:$Z$47,23,FALSE))</f>
        <v/>
      </c>
      <c r="AA65" s="1912" t="str">
        <f>IF(AA63="","",VLOOKUP(AA63,'シフト記号表（勤務時間帯） (3)'!$D$6:$Z$47,23,FALSE))</f>
        <v/>
      </c>
      <c r="AB65" s="1885" t="str">
        <f>IF(AB63="","",VLOOKUP(AB63,'シフト記号表（勤務時間帯） (3)'!$D$6:$Z$47,23,FALSE))</f>
        <v/>
      </c>
      <c r="AC65" s="1897" t="str">
        <f>IF(AC63="","",VLOOKUP(AC63,'シフト記号表（勤務時間帯） (3)'!$D$6:$Z$47,23,FALSE))</f>
        <v/>
      </c>
      <c r="AD65" s="1897" t="str">
        <f>IF(AD63="","",VLOOKUP(AD63,'シフト記号表（勤務時間帯） (3)'!$D$6:$Z$47,23,FALSE))</f>
        <v/>
      </c>
      <c r="AE65" s="1897" t="str">
        <f>IF(AE63="","",VLOOKUP(AE63,'シフト記号表（勤務時間帯） (3)'!$D$6:$Z$47,23,FALSE))</f>
        <v/>
      </c>
      <c r="AF65" s="1897" t="str">
        <f>IF(AF63="","",VLOOKUP(AF63,'シフト記号表（勤務時間帯） (3)'!$D$6:$Z$47,23,FALSE))</f>
        <v/>
      </c>
      <c r="AG65" s="1897" t="str">
        <f>IF(AG63="","",VLOOKUP(AG63,'シフト記号表（勤務時間帯） (3)'!$D$6:$Z$47,23,FALSE))</f>
        <v/>
      </c>
      <c r="AH65" s="1912" t="str">
        <f>IF(AH63="","",VLOOKUP(AH63,'シフト記号表（勤務時間帯） (3)'!$D$6:$Z$47,23,FALSE))</f>
        <v/>
      </c>
      <c r="AI65" s="1885" t="str">
        <f>IF(AI63="","",VLOOKUP(AI63,'シフト記号表（勤務時間帯） (3)'!$D$6:$Z$47,23,FALSE))</f>
        <v/>
      </c>
      <c r="AJ65" s="1897" t="str">
        <f>IF(AJ63="","",VLOOKUP(AJ63,'シフト記号表（勤務時間帯） (3)'!$D$6:$Z$47,23,FALSE))</f>
        <v/>
      </c>
      <c r="AK65" s="1897" t="str">
        <f>IF(AK63="","",VLOOKUP(AK63,'シフト記号表（勤務時間帯） (3)'!$D$6:$Z$47,23,FALSE))</f>
        <v/>
      </c>
      <c r="AL65" s="1897" t="str">
        <f>IF(AL63="","",VLOOKUP(AL63,'シフト記号表（勤務時間帯） (3)'!$D$6:$Z$47,23,FALSE))</f>
        <v/>
      </c>
      <c r="AM65" s="1897" t="str">
        <f>IF(AM63="","",VLOOKUP(AM63,'シフト記号表（勤務時間帯） (3)'!$D$6:$Z$47,23,FALSE))</f>
        <v/>
      </c>
      <c r="AN65" s="1897" t="str">
        <f>IF(AN63="","",VLOOKUP(AN63,'シフト記号表（勤務時間帯） (3)'!$D$6:$Z$47,23,FALSE))</f>
        <v/>
      </c>
      <c r="AO65" s="1912" t="str">
        <f>IF(AO63="","",VLOOKUP(AO63,'シフト記号表（勤務時間帯） (3)'!$D$6:$Z$47,23,FALSE))</f>
        <v/>
      </c>
      <c r="AP65" s="1885" t="str">
        <f>IF(AP63="","",VLOOKUP(AP63,'シフト記号表（勤務時間帯） (3)'!$D$6:$Z$47,23,FALSE))</f>
        <v/>
      </c>
      <c r="AQ65" s="1897" t="str">
        <f>IF(AQ63="","",VLOOKUP(AQ63,'シフト記号表（勤務時間帯） (3)'!$D$6:$Z$47,23,FALSE))</f>
        <v/>
      </c>
      <c r="AR65" s="1897" t="str">
        <f>IF(AR63="","",VLOOKUP(AR63,'シフト記号表（勤務時間帯） (3)'!$D$6:$Z$47,23,FALSE))</f>
        <v/>
      </c>
      <c r="AS65" s="1897" t="str">
        <f>IF(AS63="","",VLOOKUP(AS63,'シフト記号表（勤務時間帯） (3)'!$D$6:$Z$47,23,FALSE))</f>
        <v/>
      </c>
      <c r="AT65" s="1897" t="str">
        <f>IF(AT63="","",VLOOKUP(AT63,'シフト記号表（勤務時間帯） (3)'!$D$6:$Z$47,23,FALSE))</f>
        <v/>
      </c>
      <c r="AU65" s="1897" t="str">
        <f>IF(AU63="","",VLOOKUP(AU63,'シフト記号表（勤務時間帯） (3)'!$D$6:$Z$47,23,FALSE))</f>
        <v/>
      </c>
      <c r="AV65" s="1912" t="str">
        <f>IF(AV63="","",VLOOKUP(AV63,'シフト記号表（勤務時間帯） (3)'!$D$6:$Z$47,23,FALSE))</f>
        <v/>
      </c>
      <c r="AW65" s="1885" t="str">
        <f>IF(AW63="","",VLOOKUP(AW63,'シフト記号表（勤務時間帯） (3)'!$D$6:$Z$47,23,FALSE))</f>
        <v/>
      </c>
      <c r="AX65" s="1897" t="str">
        <f>IF(AX63="","",VLOOKUP(AX63,'シフト記号表（勤務時間帯） (3)'!$D$6:$Z$47,23,FALSE))</f>
        <v/>
      </c>
      <c r="AY65" s="1897" t="str">
        <f>IF(AY63="","",VLOOKUP(AY63,'シフト記号表（勤務時間帯） (3)'!$D$6:$Z$47,23,FALSE))</f>
        <v/>
      </c>
      <c r="AZ65" s="1945">
        <f>IF($BC$3="４週",SUM(U65:AV65),IF($BC$3="暦月",SUM(U65:AY65),""))</f>
        <v>0</v>
      </c>
      <c r="BA65" s="1953"/>
      <c r="BB65" s="1962">
        <f>IF($BC$3="４週",AZ65/4,IF($BC$3="暦月",(AZ65/($BC$8/7)),""))</f>
        <v>0</v>
      </c>
      <c r="BC65" s="1953"/>
      <c r="BD65" s="1973"/>
      <c r="BE65" s="1978"/>
      <c r="BF65" s="1978"/>
      <c r="BG65" s="1978"/>
      <c r="BH65" s="1989"/>
    </row>
    <row r="66" spans="2:60" ht="20.25" customHeight="1">
      <c r="B66" s="2530"/>
      <c r="C66" s="1756"/>
      <c r="D66" s="1824"/>
      <c r="E66" s="1767"/>
      <c r="F66" s="1767"/>
      <c r="G66" s="1802"/>
      <c r="H66" s="2095"/>
      <c r="I66" s="1788"/>
      <c r="J66" s="2545"/>
      <c r="K66" s="2545"/>
      <c r="L66" s="1802"/>
      <c r="M66" s="2549"/>
      <c r="N66" s="2553"/>
      <c r="O66" s="2557"/>
      <c r="P66" s="2563" t="s">
        <v>770</v>
      </c>
      <c r="Q66" s="2572"/>
      <c r="R66" s="2572"/>
      <c r="S66" s="2580"/>
      <c r="T66" s="2589"/>
      <c r="U66" s="2596"/>
      <c r="V66" s="2602"/>
      <c r="W66" s="2602"/>
      <c r="X66" s="2602"/>
      <c r="Y66" s="2602"/>
      <c r="Z66" s="2602"/>
      <c r="AA66" s="2608"/>
      <c r="AB66" s="2596"/>
      <c r="AC66" s="2602"/>
      <c r="AD66" s="2602"/>
      <c r="AE66" s="2602"/>
      <c r="AF66" s="2602"/>
      <c r="AG66" s="2602"/>
      <c r="AH66" s="2608"/>
      <c r="AI66" s="2596"/>
      <c r="AJ66" s="2602"/>
      <c r="AK66" s="2602"/>
      <c r="AL66" s="2602"/>
      <c r="AM66" s="2602"/>
      <c r="AN66" s="2602"/>
      <c r="AO66" s="2608"/>
      <c r="AP66" s="2596"/>
      <c r="AQ66" s="2602"/>
      <c r="AR66" s="2602"/>
      <c r="AS66" s="2602"/>
      <c r="AT66" s="2602"/>
      <c r="AU66" s="2602"/>
      <c r="AV66" s="2608"/>
      <c r="AW66" s="2596"/>
      <c r="AX66" s="2602"/>
      <c r="AY66" s="2602"/>
      <c r="AZ66" s="2624"/>
      <c r="BA66" s="2631"/>
      <c r="BB66" s="2638"/>
      <c r="BC66" s="2631"/>
      <c r="BD66" s="1972"/>
      <c r="BE66" s="1977"/>
      <c r="BF66" s="1977"/>
      <c r="BG66" s="1977"/>
      <c r="BH66" s="1988"/>
    </row>
    <row r="67" spans="2:60" ht="20.25" customHeight="1">
      <c r="B67" s="2059">
        <f>B64+1</f>
        <v>16</v>
      </c>
      <c r="C67" s="1755"/>
      <c r="D67" s="1823"/>
      <c r="E67" s="1766"/>
      <c r="F67" s="1766">
        <f>C66</f>
        <v>0</v>
      </c>
      <c r="G67" s="1801"/>
      <c r="H67" s="2103"/>
      <c r="I67" s="1787"/>
      <c r="J67" s="2543"/>
      <c r="K67" s="2543"/>
      <c r="L67" s="1801"/>
      <c r="M67" s="2547"/>
      <c r="N67" s="2551"/>
      <c r="O67" s="2555"/>
      <c r="P67" s="2559" t="s">
        <v>1023</v>
      </c>
      <c r="Q67" s="2566"/>
      <c r="R67" s="2566"/>
      <c r="S67" s="2574"/>
      <c r="T67" s="2582"/>
      <c r="U67" s="2181" t="str">
        <f>IF(U66="","",VLOOKUP(U66,'シフト記号表（勤務時間帯） (3)'!$D$6:$X$47,21,FALSE))</f>
        <v/>
      </c>
      <c r="V67" s="2190" t="str">
        <f>IF(V66="","",VLOOKUP(V66,'シフト記号表（勤務時間帯） (3)'!$D$6:$X$47,21,FALSE))</f>
        <v/>
      </c>
      <c r="W67" s="2190" t="str">
        <f>IF(W66="","",VLOOKUP(W66,'シフト記号表（勤務時間帯） (3)'!$D$6:$X$47,21,FALSE))</f>
        <v/>
      </c>
      <c r="X67" s="2190" t="str">
        <f>IF(X66="","",VLOOKUP(X66,'シフト記号表（勤務時間帯） (3)'!$D$6:$X$47,21,FALSE))</f>
        <v/>
      </c>
      <c r="Y67" s="2190" t="str">
        <f>IF(Y66="","",VLOOKUP(Y66,'シフト記号表（勤務時間帯） (3)'!$D$6:$X$47,21,FALSE))</f>
        <v/>
      </c>
      <c r="Z67" s="2190" t="str">
        <f>IF(Z66="","",VLOOKUP(Z66,'シフト記号表（勤務時間帯） (3)'!$D$6:$X$47,21,FALSE))</f>
        <v/>
      </c>
      <c r="AA67" s="2197" t="str">
        <f>IF(AA66="","",VLOOKUP(AA66,'シフト記号表（勤務時間帯） (3)'!$D$6:$X$47,21,FALSE))</f>
        <v/>
      </c>
      <c r="AB67" s="2181" t="str">
        <f>IF(AB66="","",VLOOKUP(AB66,'シフト記号表（勤務時間帯） (3)'!$D$6:$X$47,21,FALSE))</f>
        <v/>
      </c>
      <c r="AC67" s="2190" t="str">
        <f>IF(AC66="","",VLOOKUP(AC66,'シフト記号表（勤務時間帯） (3)'!$D$6:$X$47,21,FALSE))</f>
        <v/>
      </c>
      <c r="AD67" s="2190" t="str">
        <f>IF(AD66="","",VLOOKUP(AD66,'シフト記号表（勤務時間帯） (3)'!$D$6:$X$47,21,FALSE))</f>
        <v/>
      </c>
      <c r="AE67" s="2190" t="str">
        <f>IF(AE66="","",VLOOKUP(AE66,'シフト記号表（勤務時間帯） (3)'!$D$6:$X$47,21,FALSE))</f>
        <v/>
      </c>
      <c r="AF67" s="2190" t="str">
        <f>IF(AF66="","",VLOOKUP(AF66,'シフト記号表（勤務時間帯） (3)'!$D$6:$X$47,21,FALSE))</f>
        <v/>
      </c>
      <c r="AG67" s="2190" t="str">
        <f>IF(AG66="","",VLOOKUP(AG66,'シフト記号表（勤務時間帯） (3)'!$D$6:$X$47,21,FALSE))</f>
        <v/>
      </c>
      <c r="AH67" s="2197" t="str">
        <f>IF(AH66="","",VLOOKUP(AH66,'シフト記号表（勤務時間帯） (3)'!$D$6:$X$47,21,FALSE))</f>
        <v/>
      </c>
      <c r="AI67" s="2181" t="str">
        <f>IF(AI66="","",VLOOKUP(AI66,'シフト記号表（勤務時間帯） (3)'!$D$6:$X$47,21,FALSE))</f>
        <v/>
      </c>
      <c r="AJ67" s="2190" t="str">
        <f>IF(AJ66="","",VLOOKUP(AJ66,'シフト記号表（勤務時間帯） (3)'!$D$6:$X$47,21,FALSE))</f>
        <v/>
      </c>
      <c r="AK67" s="2190" t="str">
        <f>IF(AK66="","",VLOOKUP(AK66,'シフト記号表（勤務時間帯） (3)'!$D$6:$X$47,21,FALSE))</f>
        <v/>
      </c>
      <c r="AL67" s="2190" t="str">
        <f>IF(AL66="","",VLOOKUP(AL66,'シフト記号表（勤務時間帯） (3)'!$D$6:$X$47,21,FALSE))</f>
        <v/>
      </c>
      <c r="AM67" s="2190" t="str">
        <f>IF(AM66="","",VLOOKUP(AM66,'シフト記号表（勤務時間帯） (3)'!$D$6:$X$47,21,FALSE))</f>
        <v/>
      </c>
      <c r="AN67" s="2190" t="str">
        <f>IF(AN66="","",VLOOKUP(AN66,'シフト記号表（勤務時間帯） (3)'!$D$6:$X$47,21,FALSE))</f>
        <v/>
      </c>
      <c r="AO67" s="2197" t="str">
        <f>IF(AO66="","",VLOOKUP(AO66,'シフト記号表（勤務時間帯） (3)'!$D$6:$X$47,21,FALSE))</f>
        <v/>
      </c>
      <c r="AP67" s="2181" t="str">
        <f>IF(AP66="","",VLOOKUP(AP66,'シフト記号表（勤務時間帯） (3)'!$D$6:$X$47,21,FALSE))</f>
        <v/>
      </c>
      <c r="AQ67" s="2190" t="str">
        <f>IF(AQ66="","",VLOOKUP(AQ66,'シフト記号表（勤務時間帯） (3)'!$D$6:$X$47,21,FALSE))</f>
        <v/>
      </c>
      <c r="AR67" s="2190" t="str">
        <f>IF(AR66="","",VLOOKUP(AR66,'シフト記号表（勤務時間帯） (3)'!$D$6:$X$47,21,FALSE))</f>
        <v/>
      </c>
      <c r="AS67" s="2190" t="str">
        <f>IF(AS66="","",VLOOKUP(AS66,'シフト記号表（勤務時間帯） (3)'!$D$6:$X$47,21,FALSE))</f>
        <v/>
      </c>
      <c r="AT67" s="2190" t="str">
        <f>IF(AT66="","",VLOOKUP(AT66,'シフト記号表（勤務時間帯） (3)'!$D$6:$X$47,21,FALSE))</f>
        <v/>
      </c>
      <c r="AU67" s="2190" t="str">
        <f>IF(AU66="","",VLOOKUP(AU66,'シフト記号表（勤務時間帯） (3)'!$D$6:$X$47,21,FALSE))</f>
        <v/>
      </c>
      <c r="AV67" s="2197" t="str">
        <f>IF(AV66="","",VLOOKUP(AV66,'シフト記号表（勤務時間帯） (3)'!$D$6:$X$47,21,FALSE))</f>
        <v/>
      </c>
      <c r="AW67" s="2181" t="str">
        <f>IF(AW66="","",VLOOKUP(AW66,'シフト記号表（勤務時間帯） (3)'!$D$6:$X$47,21,FALSE))</f>
        <v/>
      </c>
      <c r="AX67" s="2190" t="str">
        <f>IF(AX66="","",VLOOKUP(AX66,'シフト記号表（勤務時間帯） (3)'!$D$6:$X$47,21,FALSE))</f>
        <v/>
      </c>
      <c r="AY67" s="2190" t="str">
        <f>IF(AY66="","",VLOOKUP(AY66,'シフト記号表（勤務時間帯） (3)'!$D$6:$X$47,21,FALSE))</f>
        <v/>
      </c>
      <c r="AZ67" s="1943">
        <f>IF($BC$3="４週",SUM(U67:AV67),IF($BC$3="暦月",SUM(U67:AY67),""))</f>
        <v>0</v>
      </c>
      <c r="BA67" s="1951"/>
      <c r="BB67" s="1960">
        <f>IF($BC$3="４週",AZ67/4,IF($BC$3="暦月",(AZ67/($BC$8/7)),""))</f>
        <v>0</v>
      </c>
      <c r="BC67" s="1951"/>
      <c r="BD67" s="1971"/>
      <c r="BE67" s="1976"/>
      <c r="BF67" s="1976"/>
      <c r="BG67" s="1976"/>
      <c r="BH67" s="1987"/>
    </row>
    <row r="68" spans="2:60" ht="20.25" customHeight="1">
      <c r="B68" s="1743"/>
      <c r="C68" s="1757"/>
      <c r="D68" s="1825"/>
      <c r="E68" s="1768"/>
      <c r="F68" s="1768"/>
      <c r="G68" s="1803">
        <f>C66</f>
        <v>0</v>
      </c>
      <c r="H68" s="2104"/>
      <c r="I68" s="1789"/>
      <c r="J68" s="2544"/>
      <c r="K68" s="2544"/>
      <c r="L68" s="1803"/>
      <c r="M68" s="2548"/>
      <c r="N68" s="2552"/>
      <c r="O68" s="2556"/>
      <c r="P68" s="2564" t="s">
        <v>34</v>
      </c>
      <c r="Q68" s="2567"/>
      <c r="R68" s="2567"/>
      <c r="S68" s="2578"/>
      <c r="T68" s="2586"/>
      <c r="U68" s="1885" t="str">
        <f>IF(U66="","",VLOOKUP(U66,'シフト記号表（勤務時間帯） (3)'!$D$6:$Z$47,23,FALSE))</f>
        <v/>
      </c>
      <c r="V68" s="1897" t="str">
        <f>IF(V66="","",VLOOKUP(V66,'シフト記号表（勤務時間帯） (3)'!$D$6:$Z$47,23,FALSE))</f>
        <v/>
      </c>
      <c r="W68" s="1897" t="str">
        <f>IF(W66="","",VLOOKUP(W66,'シフト記号表（勤務時間帯） (3)'!$D$6:$Z$47,23,FALSE))</f>
        <v/>
      </c>
      <c r="X68" s="1897" t="str">
        <f>IF(X66="","",VLOOKUP(X66,'シフト記号表（勤務時間帯） (3)'!$D$6:$Z$47,23,FALSE))</f>
        <v/>
      </c>
      <c r="Y68" s="1897" t="str">
        <f>IF(Y66="","",VLOOKUP(Y66,'シフト記号表（勤務時間帯） (3)'!$D$6:$Z$47,23,FALSE))</f>
        <v/>
      </c>
      <c r="Z68" s="1897" t="str">
        <f>IF(Z66="","",VLOOKUP(Z66,'シフト記号表（勤務時間帯） (3)'!$D$6:$Z$47,23,FALSE))</f>
        <v/>
      </c>
      <c r="AA68" s="1912" t="str">
        <f>IF(AA66="","",VLOOKUP(AA66,'シフト記号表（勤務時間帯） (3)'!$D$6:$Z$47,23,FALSE))</f>
        <v/>
      </c>
      <c r="AB68" s="1885" t="str">
        <f>IF(AB66="","",VLOOKUP(AB66,'シフト記号表（勤務時間帯） (3)'!$D$6:$Z$47,23,FALSE))</f>
        <v/>
      </c>
      <c r="AC68" s="1897" t="str">
        <f>IF(AC66="","",VLOOKUP(AC66,'シフト記号表（勤務時間帯） (3)'!$D$6:$Z$47,23,FALSE))</f>
        <v/>
      </c>
      <c r="AD68" s="1897" t="str">
        <f>IF(AD66="","",VLOOKUP(AD66,'シフト記号表（勤務時間帯） (3)'!$D$6:$Z$47,23,FALSE))</f>
        <v/>
      </c>
      <c r="AE68" s="1897" t="str">
        <f>IF(AE66="","",VLOOKUP(AE66,'シフト記号表（勤務時間帯） (3)'!$D$6:$Z$47,23,FALSE))</f>
        <v/>
      </c>
      <c r="AF68" s="1897" t="str">
        <f>IF(AF66="","",VLOOKUP(AF66,'シフト記号表（勤務時間帯） (3)'!$D$6:$Z$47,23,FALSE))</f>
        <v/>
      </c>
      <c r="AG68" s="1897" t="str">
        <f>IF(AG66="","",VLOOKUP(AG66,'シフト記号表（勤務時間帯） (3)'!$D$6:$Z$47,23,FALSE))</f>
        <v/>
      </c>
      <c r="AH68" s="1912" t="str">
        <f>IF(AH66="","",VLOOKUP(AH66,'シフト記号表（勤務時間帯） (3)'!$D$6:$Z$47,23,FALSE))</f>
        <v/>
      </c>
      <c r="AI68" s="1885" t="str">
        <f>IF(AI66="","",VLOOKUP(AI66,'シフト記号表（勤務時間帯） (3)'!$D$6:$Z$47,23,FALSE))</f>
        <v/>
      </c>
      <c r="AJ68" s="1897" t="str">
        <f>IF(AJ66="","",VLOOKUP(AJ66,'シフト記号表（勤務時間帯） (3)'!$D$6:$Z$47,23,FALSE))</f>
        <v/>
      </c>
      <c r="AK68" s="1897" t="str">
        <f>IF(AK66="","",VLOOKUP(AK66,'シフト記号表（勤務時間帯） (3)'!$D$6:$Z$47,23,FALSE))</f>
        <v/>
      </c>
      <c r="AL68" s="1897" t="str">
        <f>IF(AL66="","",VLOOKUP(AL66,'シフト記号表（勤務時間帯） (3)'!$D$6:$Z$47,23,FALSE))</f>
        <v/>
      </c>
      <c r="AM68" s="1897" t="str">
        <f>IF(AM66="","",VLOOKUP(AM66,'シフト記号表（勤務時間帯） (3)'!$D$6:$Z$47,23,FALSE))</f>
        <v/>
      </c>
      <c r="AN68" s="1897" t="str">
        <f>IF(AN66="","",VLOOKUP(AN66,'シフト記号表（勤務時間帯） (3)'!$D$6:$Z$47,23,FALSE))</f>
        <v/>
      </c>
      <c r="AO68" s="1912" t="str">
        <f>IF(AO66="","",VLOOKUP(AO66,'シフト記号表（勤務時間帯） (3)'!$D$6:$Z$47,23,FALSE))</f>
        <v/>
      </c>
      <c r="AP68" s="1885" t="str">
        <f>IF(AP66="","",VLOOKUP(AP66,'シフト記号表（勤務時間帯） (3)'!$D$6:$Z$47,23,FALSE))</f>
        <v/>
      </c>
      <c r="AQ68" s="1897" t="str">
        <f>IF(AQ66="","",VLOOKUP(AQ66,'シフト記号表（勤務時間帯） (3)'!$D$6:$Z$47,23,FALSE))</f>
        <v/>
      </c>
      <c r="AR68" s="1897" t="str">
        <f>IF(AR66="","",VLOOKUP(AR66,'シフト記号表（勤務時間帯） (3)'!$D$6:$Z$47,23,FALSE))</f>
        <v/>
      </c>
      <c r="AS68" s="1897" t="str">
        <f>IF(AS66="","",VLOOKUP(AS66,'シフト記号表（勤務時間帯） (3)'!$D$6:$Z$47,23,FALSE))</f>
        <v/>
      </c>
      <c r="AT68" s="1897" t="str">
        <f>IF(AT66="","",VLOOKUP(AT66,'シフト記号表（勤務時間帯） (3)'!$D$6:$Z$47,23,FALSE))</f>
        <v/>
      </c>
      <c r="AU68" s="1897" t="str">
        <f>IF(AU66="","",VLOOKUP(AU66,'シフト記号表（勤務時間帯） (3)'!$D$6:$Z$47,23,FALSE))</f>
        <v/>
      </c>
      <c r="AV68" s="1912" t="str">
        <f>IF(AV66="","",VLOOKUP(AV66,'シフト記号表（勤務時間帯） (3)'!$D$6:$Z$47,23,FALSE))</f>
        <v/>
      </c>
      <c r="AW68" s="1885" t="str">
        <f>IF(AW66="","",VLOOKUP(AW66,'シフト記号表（勤務時間帯） (3)'!$D$6:$Z$47,23,FALSE))</f>
        <v/>
      </c>
      <c r="AX68" s="1897" t="str">
        <f>IF(AX66="","",VLOOKUP(AX66,'シフト記号表（勤務時間帯） (3)'!$D$6:$Z$47,23,FALSE))</f>
        <v/>
      </c>
      <c r="AY68" s="1897" t="str">
        <f>IF(AY66="","",VLOOKUP(AY66,'シフト記号表（勤務時間帯） (3)'!$D$6:$Z$47,23,FALSE))</f>
        <v/>
      </c>
      <c r="AZ68" s="1945">
        <f>IF($BC$3="４週",SUM(U68:AV68),IF($BC$3="暦月",SUM(U68:AY68),""))</f>
        <v>0</v>
      </c>
      <c r="BA68" s="1953"/>
      <c r="BB68" s="1962">
        <f>IF($BC$3="４週",AZ68/4,IF($BC$3="暦月",(AZ68/($BC$8/7)),""))</f>
        <v>0</v>
      </c>
      <c r="BC68" s="1953"/>
      <c r="BD68" s="1973"/>
      <c r="BE68" s="1978"/>
      <c r="BF68" s="1978"/>
      <c r="BG68" s="1978"/>
      <c r="BH68" s="1989"/>
    </row>
    <row r="69" spans="2:60" ht="20.25" customHeight="1">
      <c r="B69" s="2530"/>
      <c r="C69" s="1756"/>
      <c r="D69" s="1824"/>
      <c r="E69" s="1767"/>
      <c r="F69" s="1767"/>
      <c r="G69" s="1802"/>
      <c r="H69" s="2095"/>
      <c r="I69" s="1788"/>
      <c r="J69" s="2545"/>
      <c r="K69" s="2545"/>
      <c r="L69" s="1802"/>
      <c r="M69" s="2549"/>
      <c r="N69" s="2553"/>
      <c r="O69" s="2557"/>
      <c r="P69" s="2563" t="s">
        <v>770</v>
      </c>
      <c r="Q69" s="2572"/>
      <c r="R69" s="2572"/>
      <c r="S69" s="2580"/>
      <c r="T69" s="2589"/>
      <c r="U69" s="2596"/>
      <c r="V69" s="2602"/>
      <c r="W69" s="2602"/>
      <c r="X69" s="2602"/>
      <c r="Y69" s="2602"/>
      <c r="Z69" s="2602"/>
      <c r="AA69" s="2608"/>
      <c r="AB69" s="2596"/>
      <c r="AC69" s="2602"/>
      <c r="AD69" s="2602"/>
      <c r="AE69" s="2602"/>
      <c r="AF69" s="2602"/>
      <c r="AG69" s="2602"/>
      <c r="AH69" s="2608"/>
      <c r="AI69" s="2596"/>
      <c r="AJ69" s="2602"/>
      <c r="AK69" s="2602"/>
      <c r="AL69" s="2602"/>
      <c r="AM69" s="2602"/>
      <c r="AN69" s="2602"/>
      <c r="AO69" s="2608"/>
      <c r="AP69" s="2596"/>
      <c r="AQ69" s="2602"/>
      <c r="AR69" s="2602"/>
      <c r="AS69" s="2602"/>
      <c r="AT69" s="2602"/>
      <c r="AU69" s="2602"/>
      <c r="AV69" s="2608"/>
      <c r="AW69" s="2596"/>
      <c r="AX69" s="2602"/>
      <c r="AY69" s="2602"/>
      <c r="AZ69" s="2624"/>
      <c r="BA69" s="2631"/>
      <c r="BB69" s="2638"/>
      <c r="BC69" s="2631"/>
      <c r="BD69" s="1972"/>
      <c r="BE69" s="1977"/>
      <c r="BF69" s="1977"/>
      <c r="BG69" s="1977"/>
      <c r="BH69" s="1988"/>
    </row>
    <row r="70" spans="2:60" ht="20.25" customHeight="1">
      <c r="B70" s="2059">
        <f>B67+1</f>
        <v>17</v>
      </c>
      <c r="C70" s="1755"/>
      <c r="D70" s="1823"/>
      <c r="E70" s="1766"/>
      <c r="F70" s="1766">
        <f>C69</f>
        <v>0</v>
      </c>
      <c r="G70" s="1801"/>
      <c r="H70" s="2103"/>
      <c r="I70" s="1787"/>
      <c r="J70" s="2543"/>
      <c r="K70" s="2543"/>
      <c r="L70" s="1801"/>
      <c r="M70" s="2547"/>
      <c r="N70" s="2551"/>
      <c r="O70" s="2555"/>
      <c r="P70" s="2559" t="s">
        <v>1023</v>
      </c>
      <c r="Q70" s="2566"/>
      <c r="R70" s="2566"/>
      <c r="S70" s="2574"/>
      <c r="T70" s="2582"/>
      <c r="U70" s="2181" t="str">
        <f>IF(U69="","",VLOOKUP(U69,'シフト記号表（勤務時間帯） (3)'!$D$6:$X$47,21,FALSE))</f>
        <v/>
      </c>
      <c r="V70" s="2190" t="str">
        <f>IF(V69="","",VLOOKUP(V69,'シフト記号表（勤務時間帯） (3)'!$D$6:$X$47,21,FALSE))</f>
        <v/>
      </c>
      <c r="W70" s="2190" t="str">
        <f>IF(W69="","",VLOOKUP(W69,'シフト記号表（勤務時間帯） (3)'!$D$6:$X$47,21,FALSE))</f>
        <v/>
      </c>
      <c r="X70" s="2190" t="str">
        <f>IF(X69="","",VLOOKUP(X69,'シフト記号表（勤務時間帯） (3)'!$D$6:$X$47,21,FALSE))</f>
        <v/>
      </c>
      <c r="Y70" s="2190" t="str">
        <f>IF(Y69="","",VLOOKUP(Y69,'シフト記号表（勤務時間帯） (3)'!$D$6:$X$47,21,FALSE))</f>
        <v/>
      </c>
      <c r="Z70" s="2190" t="str">
        <f>IF(Z69="","",VLOOKUP(Z69,'シフト記号表（勤務時間帯） (3)'!$D$6:$X$47,21,FALSE))</f>
        <v/>
      </c>
      <c r="AA70" s="2197" t="str">
        <f>IF(AA69="","",VLOOKUP(AA69,'シフト記号表（勤務時間帯） (3)'!$D$6:$X$47,21,FALSE))</f>
        <v/>
      </c>
      <c r="AB70" s="2181" t="str">
        <f>IF(AB69="","",VLOOKUP(AB69,'シフト記号表（勤務時間帯） (3)'!$D$6:$X$47,21,FALSE))</f>
        <v/>
      </c>
      <c r="AC70" s="2190" t="str">
        <f>IF(AC69="","",VLOOKUP(AC69,'シフト記号表（勤務時間帯） (3)'!$D$6:$X$47,21,FALSE))</f>
        <v/>
      </c>
      <c r="AD70" s="2190" t="str">
        <f>IF(AD69="","",VLOOKUP(AD69,'シフト記号表（勤務時間帯） (3)'!$D$6:$X$47,21,FALSE))</f>
        <v/>
      </c>
      <c r="AE70" s="2190" t="str">
        <f>IF(AE69="","",VLOOKUP(AE69,'シフト記号表（勤務時間帯） (3)'!$D$6:$X$47,21,FALSE))</f>
        <v/>
      </c>
      <c r="AF70" s="2190" t="str">
        <f>IF(AF69="","",VLOOKUP(AF69,'シフト記号表（勤務時間帯） (3)'!$D$6:$X$47,21,FALSE))</f>
        <v/>
      </c>
      <c r="AG70" s="2190" t="str">
        <f>IF(AG69="","",VLOOKUP(AG69,'シフト記号表（勤務時間帯） (3)'!$D$6:$X$47,21,FALSE))</f>
        <v/>
      </c>
      <c r="AH70" s="2197" t="str">
        <f>IF(AH69="","",VLOOKUP(AH69,'シフト記号表（勤務時間帯） (3)'!$D$6:$X$47,21,FALSE))</f>
        <v/>
      </c>
      <c r="AI70" s="2181" t="str">
        <f>IF(AI69="","",VLOOKUP(AI69,'シフト記号表（勤務時間帯） (3)'!$D$6:$X$47,21,FALSE))</f>
        <v/>
      </c>
      <c r="AJ70" s="2190" t="str">
        <f>IF(AJ69="","",VLOOKUP(AJ69,'シフト記号表（勤務時間帯） (3)'!$D$6:$X$47,21,FALSE))</f>
        <v/>
      </c>
      <c r="AK70" s="2190" t="str">
        <f>IF(AK69="","",VLOOKUP(AK69,'シフト記号表（勤務時間帯） (3)'!$D$6:$X$47,21,FALSE))</f>
        <v/>
      </c>
      <c r="AL70" s="2190" t="str">
        <f>IF(AL69="","",VLOOKUP(AL69,'シフト記号表（勤務時間帯） (3)'!$D$6:$X$47,21,FALSE))</f>
        <v/>
      </c>
      <c r="AM70" s="2190" t="str">
        <f>IF(AM69="","",VLOOKUP(AM69,'シフト記号表（勤務時間帯） (3)'!$D$6:$X$47,21,FALSE))</f>
        <v/>
      </c>
      <c r="AN70" s="2190" t="str">
        <f>IF(AN69="","",VLOOKUP(AN69,'シフト記号表（勤務時間帯） (3)'!$D$6:$X$47,21,FALSE))</f>
        <v/>
      </c>
      <c r="AO70" s="2197" t="str">
        <f>IF(AO69="","",VLOOKUP(AO69,'シフト記号表（勤務時間帯） (3)'!$D$6:$X$47,21,FALSE))</f>
        <v/>
      </c>
      <c r="AP70" s="2181" t="str">
        <f>IF(AP69="","",VLOOKUP(AP69,'シフト記号表（勤務時間帯） (3)'!$D$6:$X$47,21,FALSE))</f>
        <v/>
      </c>
      <c r="AQ70" s="2190" t="str">
        <f>IF(AQ69="","",VLOOKUP(AQ69,'シフト記号表（勤務時間帯） (3)'!$D$6:$X$47,21,FALSE))</f>
        <v/>
      </c>
      <c r="AR70" s="2190" t="str">
        <f>IF(AR69="","",VLOOKUP(AR69,'シフト記号表（勤務時間帯） (3)'!$D$6:$X$47,21,FALSE))</f>
        <v/>
      </c>
      <c r="AS70" s="2190" t="str">
        <f>IF(AS69="","",VLOOKUP(AS69,'シフト記号表（勤務時間帯） (3)'!$D$6:$X$47,21,FALSE))</f>
        <v/>
      </c>
      <c r="AT70" s="2190" t="str">
        <f>IF(AT69="","",VLOOKUP(AT69,'シフト記号表（勤務時間帯） (3)'!$D$6:$X$47,21,FALSE))</f>
        <v/>
      </c>
      <c r="AU70" s="2190" t="str">
        <f>IF(AU69="","",VLOOKUP(AU69,'シフト記号表（勤務時間帯） (3)'!$D$6:$X$47,21,FALSE))</f>
        <v/>
      </c>
      <c r="AV70" s="2197" t="str">
        <f>IF(AV69="","",VLOOKUP(AV69,'シフト記号表（勤務時間帯） (3)'!$D$6:$X$47,21,FALSE))</f>
        <v/>
      </c>
      <c r="AW70" s="2181" t="str">
        <f>IF(AW69="","",VLOOKUP(AW69,'シフト記号表（勤務時間帯） (3)'!$D$6:$X$47,21,FALSE))</f>
        <v/>
      </c>
      <c r="AX70" s="2190" t="str">
        <f>IF(AX69="","",VLOOKUP(AX69,'シフト記号表（勤務時間帯） (3)'!$D$6:$X$47,21,FALSE))</f>
        <v/>
      </c>
      <c r="AY70" s="2190" t="str">
        <f>IF(AY69="","",VLOOKUP(AY69,'シフト記号表（勤務時間帯） (3)'!$D$6:$X$47,21,FALSE))</f>
        <v/>
      </c>
      <c r="AZ70" s="1943">
        <f>IF($BC$3="４週",SUM(U70:AV70),IF($BC$3="暦月",SUM(U70:AY70),""))</f>
        <v>0</v>
      </c>
      <c r="BA70" s="1951"/>
      <c r="BB70" s="1960">
        <f>IF($BC$3="４週",AZ70/4,IF($BC$3="暦月",(AZ70/($BC$8/7)),""))</f>
        <v>0</v>
      </c>
      <c r="BC70" s="1951"/>
      <c r="BD70" s="1971"/>
      <c r="BE70" s="1976"/>
      <c r="BF70" s="1976"/>
      <c r="BG70" s="1976"/>
      <c r="BH70" s="1987"/>
    </row>
    <row r="71" spans="2:60" ht="20.25" customHeight="1">
      <c r="B71" s="1743"/>
      <c r="C71" s="1757"/>
      <c r="D71" s="1825"/>
      <c r="E71" s="1768"/>
      <c r="F71" s="1768"/>
      <c r="G71" s="1803">
        <f>C69</f>
        <v>0</v>
      </c>
      <c r="H71" s="2104"/>
      <c r="I71" s="1789"/>
      <c r="J71" s="2544"/>
      <c r="K71" s="2544"/>
      <c r="L71" s="1803"/>
      <c r="M71" s="2548"/>
      <c r="N71" s="2552"/>
      <c r="O71" s="2556"/>
      <c r="P71" s="2564" t="s">
        <v>34</v>
      </c>
      <c r="Q71" s="2567"/>
      <c r="R71" s="2567"/>
      <c r="S71" s="2578"/>
      <c r="T71" s="2586"/>
      <c r="U71" s="1885" t="str">
        <f>IF(U69="","",VLOOKUP(U69,'シフト記号表（勤務時間帯） (3)'!$D$6:$Z$47,23,FALSE))</f>
        <v/>
      </c>
      <c r="V71" s="1897" t="str">
        <f>IF(V69="","",VLOOKUP(V69,'シフト記号表（勤務時間帯） (3)'!$D$6:$Z$47,23,FALSE))</f>
        <v/>
      </c>
      <c r="W71" s="1897" t="str">
        <f>IF(W69="","",VLOOKUP(W69,'シフト記号表（勤務時間帯） (3)'!$D$6:$Z$47,23,FALSE))</f>
        <v/>
      </c>
      <c r="X71" s="1897" t="str">
        <f>IF(X69="","",VLOOKUP(X69,'シフト記号表（勤務時間帯） (3)'!$D$6:$Z$47,23,FALSE))</f>
        <v/>
      </c>
      <c r="Y71" s="1897" t="str">
        <f>IF(Y69="","",VLOOKUP(Y69,'シフト記号表（勤務時間帯） (3)'!$D$6:$Z$47,23,FALSE))</f>
        <v/>
      </c>
      <c r="Z71" s="1897" t="str">
        <f>IF(Z69="","",VLOOKUP(Z69,'シフト記号表（勤務時間帯） (3)'!$D$6:$Z$47,23,FALSE))</f>
        <v/>
      </c>
      <c r="AA71" s="1912" t="str">
        <f>IF(AA69="","",VLOOKUP(AA69,'シフト記号表（勤務時間帯） (3)'!$D$6:$Z$47,23,FALSE))</f>
        <v/>
      </c>
      <c r="AB71" s="1885" t="str">
        <f>IF(AB69="","",VLOOKUP(AB69,'シフト記号表（勤務時間帯） (3)'!$D$6:$Z$47,23,FALSE))</f>
        <v/>
      </c>
      <c r="AC71" s="1897" t="str">
        <f>IF(AC69="","",VLOOKUP(AC69,'シフト記号表（勤務時間帯） (3)'!$D$6:$Z$47,23,FALSE))</f>
        <v/>
      </c>
      <c r="AD71" s="1897" t="str">
        <f>IF(AD69="","",VLOOKUP(AD69,'シフト記号表（勤務時間帯） (3)'!$D$6:$Z$47,23,FALSE))</f>
        <v/>
      </c>
      <c r="AE71" s="1897" t="str">
        <f>IF(AE69="","",VLOOKUP(AE69,'シフト記号表（勤務時間帯） (3)'!$D$6:$Z$47,23,FALSE))</f>
        <v/>
      </c>
      <c r="AF71" s="1897" t="str">
        <f>IF(AF69="","",VLOOKUP(AF69,'シフト記号表（勤務時間帯） (3)'!$D$6:$Z$47,23,FALSE))</f>
        <v/>
      </c>
      <c r="AG71" s="1897" t="str">
        <f>IF(AG69="","",VLOOKUP(AG69,'シフト記号表（勤務時間帯） (3)'!$D$6:$Z$47,23,FALSE))</f>
        <v/>
      </c>
      <c r="AH71" s="1912" t="str">
        <f>IF(AH69="","",VLOOKUP(AH69,'シフト記号表（勤務時間帯） (3)'!$D$6:$Z$47,23,FALSE))</f>
        <v/>
      </c>
      <c r="AI71" s="1885" t="str">
        <f>IF(AI69="","",VLOOKUP(AI69,'シフト記号表（勤務時間帯） (3)'!$D$6:$Z$47,23,FALSE))</f>
        <v/>
      </c>
      <c r="AJ71" s="1897" t="str">
        <f>IF(AJ69="","",VLOOKUP(AJ69,'シフト記号表（勤務時間帯） (3)'!$D$6:$Z$47,23,FALSE))</f>
        <v/>
      </c>
      <c r="AK71" s="1897" t="str">
        <f>IF(AK69="","",VLOOKUP(AK69,'シフト記号表（勤務時間帯） (3)'!$D$6:$Z$47,23,FALSE))</f>
        <v/>
      </c>
      <c r="AL71" s="1897" t="str">
        <f>IF(AL69="","",VLOOKUP(AL69,'シフト記号表（勤務時間帯） (3)'!$D$6:$Z$47,23,FALSE))</f>
        <v/>
      </c>
      <c r="AM71" s="1897" t="str">
        <f>IF(AM69="","",VLOOKUP(AM69,'シフト記号表（勤務時間帯） (3)'!$D$6:$Z$47,23,FALSE))</f>
        <v/>
      </c>
      <c r="AN71" s="1897" t="str">
        <f>IF(AN69="","",VLOOKUP(AN69,'シフト記号表（勤務時間帯） (3)'!$D$6:$Z$47,23,FALSE))</f>
        <v/>
      </c>
      <c r="AO71" s="1912" t="str">
        <f>IF(AO69="","",VLOOKUP(AO69,'シフト記号表（勤務時間帯） (3)'!$D$6:$Z$47,23,FALSE))</f>
        <v/>
      </c>
      <c r="AP71" s="1885" t="str">
        <f>IF(AP69="","",VLOOKUP(AP69,'シフト記号表（勤務時間帯） (3)'!$D$6:$Z$47,23,FALSE))</f>
        <v/>
      </c>
      <c r="AQ71" s="1897" t="str">
        <f>IF(AQ69="","",VLOOKUP(AQ69,'シフト記号表（勤務時間帯） (3)'!$D$6:$Z$47,23,FALSE))</f>
        <v/>
      </c>
      <c r="AR71" s="1897" t="str">
        <f>IF(AR69="","",VLOOKUP(AR69,'シフト記号表（勤務時間帯） (3)'!$D$6:$Z$47,23,FALSE))</f>
        <v/>
      </c>
      <c r="AS71" s="1897" t="str">
        <f>IF(AS69="","",VLOOKUP(AS69,'シフト記号表（勤務時間帯） (3)'!$D$6:$Z$47,23,FALSE))</f>
        <v/>
      </c>
      <c r="AT71" s="1897" t="str">
        <f>IF(AT69="","",VLOOKUP(AT69,'シフト記号表（勤務時間帯） (3)'!$D$6:$Z$47,23,FALSE))</f>
        <v/>
      </c>
      <c r="AU71" s="1897" t="str">
        <f>IF(AU69="","",VLOOKUP(AU69,'シフト記号表（勤務時間帯） (3)'!$D$6:$Z$47,23,FALSE))</f>
        <v/>
      </c>
      <c r="AV71" s="1912" t="str">
        <f>IF(AV69="","",VLOOKUP(AV69,'シフト記号表（勤務時間帯） (3)'!$D$6:$Z$47,23,FALSE))</f>
        <v/>
      </c>
      <c r="AW71" s="1885" t="str">
        <f>IF(AW69="","",VLOOKUP(AW69,'シフト記号表（勤務時間帯） (3)'!$D$6:$Z$47,23,FALSE))</f>
        <v/>
      </c>
      <c r="AX71" s="1897" t="str">
        <f>IF(AX69="","",VLOOKUP(AX69,'シフト記号表（勤務時間帯） (3)'!$D$6:$Z$47,23,FALSE))</f>
        <v/>
      </c>
      <c r="AY71" s="1897" t="str">
        <f>IF(AY69="","",VLOOKUP(AY69,'シフト記号表（勤務時間帯） (3)'!$D$6:$Z$47,23,FALSE))</f>
        <v/>
      </c>
      <c r="AZ71" s="1945">
        <f>IF($BC$3="４週",SUM(U71:AV71),IF($BC$3="暦月",SUM(U71:AY71),""))</f>
        <v>0</v>
      </c>
      <c r="BA71" s="1953"/>
      <c r="BB71" s="1962">
        <f>IF($BC$3="４週",AZ71/4,IF($BC$3="暦月",(AZ71/($BC$8/7)),""))</f>
        <v>0</v>
      </c>
      <c r="BC71" s="1953"/>
      <c r="BD71" s="1973"/>
      <c r="BE71" s="1978"/>
      <c r="BF71" s="1978"/>
      <c r="BG71" s="1978"/>
      <c r="BH71" s="1989"/>
    </row>
    <row r="72" spans="2:60" ht="20.25" customHeight="1">
      <c r="B72" s="2530"/>
      <c r="C72" s="1756"/>
      <c r="D72" s="1824"/>
      <c r="E72" s="1767"/>
      <c r="F72" s="1767"/>
      <c r="G72" s="1802"/>
      <c r="H72" s="2095"/>
      <c r="I72" s="1788"/>
      <c r="J72" s="2545"/>
      <c r="K72" s="2545"/>
      <c r="L72" s="1802"/>
      <c r="M72" s="2549"/>
      <c r="N72" s="2553"/>
      <c r="O72" s="2557"/>
      <c r="P72" s="2563" t="s">
        <v>770</v>
      </c>
      <c r="Q72" s="2572"/>
      <c r="R72" s="2572"/>
      <c r="S72" s="2580"/>
      <c r="T72" s="2589"/>
      <c r="U72" s="2596"/>
      <c r="V72" s="2602"/>
      <c r="W72" s="2602"/>
      <c r="X72" s="2602"/>
      <c r="Y72" s="2602"/>
      <c r="Z72" s="2602"/>
      <c r="AA72" s="2608"/>
      <c r="AB72" s="2596"/>
      <c r="AC72" s="2602"/>
      <c r="AD72" s="2602"/>
      <c r="AE72" s="2602"/>
      <c r="AF72" s="2602"/>
      <c r="AG72" s="2602"/>
      <c r="AH72" s="2608"/>
      <c r="AI72" s="2596"/>
      <c r="AJ72" s="2602"/>
      <c r="AK72" s="2602"/>
      <c r="AL72" s="2602"/>
      <c r="AM72" s="2602"/>
      <c r="AN72" s="2602"/>
      <c r="AO72" s="2608"/>
      <c r="AP72" s="2596"/>
      <c r="AQ72" s="2602"/>
      <c r="AR72" s="2602"/>
      <c r="AS72" s="2602"/>
      <c r="AT72" s="2602"/>
      <c r="AU72" s="2602"/>
      <c r="AV72" s="2608"/>
      <c r="AW72" s="2596"/>
      <c r="AX72" s="2602"/>
      <c r="AY72" s="2602"/>
      <c r="AZ72" s="2624"/>
      <c r="BA72" s="2631"/>
      <c r="BB72" s="2638"/>
      <c r="BC72" s="2631"/>
      <c r="BD72" s="1972"/>
      <c r="BE72" s="1977"/>
      <c r="BF72" s="1977"/>
      <c r="BG72" s="1977"/>
      <c r="BH72" s="1988"/>
    </row>
    <row r="73" spans="2:60" ht="20.25" customHeight="1">
      <c r="B73" s="2059">
        <f>B70+1</f>
        <v>18</v>
      </c>
      <c r="C73" s="1755"/>
      <c r="D73" s="1823"/>
      <c r="E73" s="1766"/>
      <c r="F73" s="1766">
        <f>C72</f>
        <v>0</v>
      </c>
      <c r="G73" s="1801"/>
      <c r="H73" s="2103"/>
      <c r="I73" s="1787"/>
      <c r="J73" s="2543"/>
      <c r="K73" s="2543"/>
      <c r="L73" s="1801"/>
      <c r="M73" s="2547"/>
      <c r="N73" s="2551"/>
      <c r="O73" s="2555"/>
      <c r="P73" s="2559" t="s">
        <v>1023</v>
      </c>
      <c r="Q73" s="2566"/>
      <c r="R73" s="2566"/>
      <c r="S73" s="2574"/>
      <c r="T73" s="2582"/>
      <c r="U73" s="2181" t="str">
        <f>IF(U72="","",VLOOKUP(U72,'シフト記号表（勤務時間帯） (3)'!$D$6:$X$47,21,FALSE))</f>
        <v/>
      </c>
      <c r="V73" s="2190" t="str">
        <f>IF(V72="","",VLOOKUP(V72,'シフト記号表（勤務時間帯） (3)'!$D$6:$X$47,21,FALSE))</f>
        <v/>
      </c>
      <c r="W73" s="2190" t="str">
        <f>IF(W72="","",VLOOKUP(W72,'シフト記号表（勤務時間帯） (3)'!$D$6:$X$47,21,FALSE))</f>
        <v/>
      </c>
      <c r="X73" s="2190" t="str">
        <f>IF(X72="","",VLOOKUP(X72,'シフト記号表（勤務時間帯） (3)'!$D$6:$X$47,21,FALSE))</f>
        <v/>
      </c>
      <c r="Y73" s="2190" t="str">
        <f>IF(Y72="","",VLOOKUP(Y72,'シフト記号表（勤務時間帯） (3)'!$D$6:$X$47,21,FALSE))</f>
        <v/>
      </c>
      <c r="Z73" s="2190" t="str">
        <f>IF(Z72="","",VLOOKUP(Z72,'シフト記号表（勤務時間帯） (3)'!$D$6:$X$47,21,FALSE))</f>
        <v/>
      </c>
      <c r="AA73" s="2197" t="str">
        <f>IF(AA72="","",VLOOKUP(AA72,'シフト記号表（勤務時間帯） (3)'!$D$6:$X$47,21,FALSE))</f>
        <v/>
      </c>
      <c r="AB73" s="2181" t="str">
        <f>IF(AB72="","",VLOOKUP(AB72,'シフト記号表（勤務時間帯） (3)'!$D$6:$X$47,21,FALSE))</f>
        <v/>
      </c>
      <c r="AC73" s="2190" t="str">
        <f>IF(AC72="","",VLOOKUP(AC72,'シフト記号表（勤務時間帯） (3)'!$D$6:$X$47,21,FALSE))</f>
        <v/>
      </c>
      <c r="AD73" s="2190" t="str">
        <f>IF(AD72="","",VLOOKUP(AD72,'シフト記号表（勤務時間帯） (3)'!$D$6:$X$47,21,FALSE))</f>
        <v/>
      </c>
      <c r="AE73" s="2190" t="str">
        <f>IF(AE72="","",VLOOKUP(AE72,'シフト記号表（勤務時間帯） (3)'!$D$6:$X$47,21,FALSE))</f>
        <v/>
      </c>
      <c r="AF73" s="2190" t="str">
        <f>IF(AF72="","",VLOOKUP(AF72,'シフト記号表（勤務時間帯） (3)'!$D$6:$X$47,21,FALSE))</f>
        <v/>
      </c>
      <c r="AG73" s="2190" t="str">
        <f>IF(AG72="","",VLOOKUP(AG72,'シフト記号表（勤務時間帯） (3)'!$D$6:$X$47,21,FALSE))</f>
        <v/>
      </c>
      <c r="AH73" s="2197" t="str">
        <f>IF(AH72="","",VLOOKUP(AH72,'シフト記号表（勤務時間帯） (3)'!$D$6:$X$47,21,FALSE))</f>
        <v/>
      </c>
      <c r="AI73" s="2181" t="str">
        <f>IF(AI72="","",VLOOKUP(AI72,'シフト記号表（勤務時間帯） (3)'!$D$6:$X$47,21,FALSE))</f>
        <v/>
      </c>
      <c r="AJ73" s="2190" t="str">
        <f>IF(AJ72="","",VLOOKUP(AJ72,'シフト記号表（勤務時間帯） (3)'!$D$6:$X$47,21,FALSE))</f>
        <v/>
      </c>
      <c r="AK73" s="2190" t="str">
        <f>IF(AK72="","",VLOOKUP(AK72,'シフト記号表（勤務時間帯） (3)'!$D$6:$X$47,21,FALSE))</f>
        <v/>
      </c>
      <c r="AL73" s="2190" t="str">
        <f>IF(AL72="","",VLOOKUP(AL72,'シフト記号表（勤務時間帯） (3)'!$D$6:$X$47,21,FALSE))</f>
        <v/>
      </c>
      <c r="AM73" s="2190" t="str">
        <f>IF(AM72="","",VLOOKUP(AM72,'シフト記号表（勤務時間帯） (3)'!$D$6:$X$47,21,FALSE))</f>
        <v/>
      </c>
      <c r="AN73" s="2190" t="str">
        <f>IF(AN72="","",VLOOKUP(AN72,'シフト記号表（勤務時間帯） (3)'!$D$6:$X$47,21,FALSE))</f>
        <v/>
      </c>
      <c r="AO73" s="2197" t="str">
        <f>IF(AO72="","",VLOOKUP(AO72,'シフト記号表（勤務時間帯） (3)'!$D$6:$X$47,21,FALSE))</f>
        <v/>
      </c>
      <c r="AP73" s="2181" t="str">
        <f>IF(AP72="","",VLOOKUP(AP72,'シフト記号表（勤務時間帯） (3)'!$D$6:$X$47,21,FALSE))</f>
        <v/>
      </c>
      <c r="AQ73" s="2190" t="str">
        <f>IF(AQ72="","",VLOOKUP(AQ72,'シフト記号表（勤務時間帯） (3)'!$D$6:$X$47,21,FALSE))</f>
        <v/>
      </c>
      <c r="AR73" s="2190" t="str">
        <f>IF(AR72="","",VLOOKUP(AR72,'シフト記号表（勤務時間帯） (3)'!$D$6:$X$47,21,FALSE))</f>
        <v/>
      </c>
      <c r="AS73" s="2190" t="str">
        <f>IF(AS72="","",VLOOKUP(AS72,'シフト記号表（勤務時間帯） (3)'!$D$6:$X$47,21,FALSE))</f>
        <v/>
      </c>
      <c r="AT73" s="2190" t="str">
        <f>IF(AT72="","",VLOOKUP(AT72,'シフト記号表（勤務時間帯） (3)'!$D$6:$X$47,21,FALSE))</f>
        <v/>
      </c>
      <c r="AU73" s="2190" t="str">
        <f>IF(AU72="","",VLOOKUP(AU72,'シフト記号表（勤務時間帯） (3)'!$D$6:$X$47,21,FALSE))</f>
        <v/>
      </c>
      <c r="AV73" s="2197" t="str">
        <f>IF(AV72="","",VLOOKUP(AV72,'シフト記号表（勤務時間帯） (3)'!$D$6:$X$47,21,FALSE))</f>
        <v/>
      </c>
      <c r="AW73" s="2181" t="str">
        <f>IF(AW72="","",VLOOKUP(AW72,'シフト記号表（勤務時間帯） (3)'!$D$6:$X$47,21,FALSE))</f>
        <v/>
      </c>
      <c r="AX73" s="2190" t="str">
        <f>IF(AX72="","",VLOOKUP(AX72,'シフト記号表（勤務時間帯） (3)'!$D$6:$X$47,21,FALSE))</f>
        <v/>
      </c>
      <c r="AY73" s="2190" t="str">
        <f>IF(AY72="","",VLOOKUP(AY72,'シフト記号表（勤務時間帯） (3)'!$D$6:$X$47,21,FALSE))</f>
        <v/>
      </c>
      <c r="AZ73" s="1943">
        <f>IF($BC$3="４週",SUM(U73:AV73),IF($BC$3="暦月",SUM(U73:AY73),""))</f>
        <v>0</v>
      </c>
      <c r="BA73" s="1951"/>
      <c r="BB73" s="1960">
        <f>IF($BC$3="４週",AZ73/4,IF($BC$3="暦月",(AZ73/($BC$8/7)),""))</f>
        <v>0</v>
      </c>
      <c r="BC73" s="1951"/>
      <c r="BD73" s="1971"/>
      <c r="BE73" s="1976"/>
      <c r="BF73" s="1976"/>
      <c r="BG73" s="1976"/>
      <c r="BH73" s="1987"/>
    </row>
    <row r="74" spans="2:60" ht="20.25" customHeight="1">
      <c r="B74" s="1743"/>
      <c r="C74" s="1757"/>
      <c r="D74" s="1825"/>
      <c r="E74" s="1768"/>
      <c r="F74" s="1768"/>
      <c r="G74" s="1803">
        <f>C72</f>
        <v>0</v>
      </c>
      <c r="H74" s="2104"/>
      <c r="I74" s="1789"/>
      <c r="J74" s="2544"/>
      <c r="K74" s="2544"/>
      <c r="L74" s="1803"/>
      <c r="M74" s="2548"/>
      <c r="N74" s="2552"/>
      <c r="O74" s="2556"/>
      <c r="P74" s="2564" t="s">
        <v>34</v>
      </c>
      <c r="Q74" s="2567"/>
      <c r="R74" s="2567"/>
      <c r="S74" s="2578"/>
      <c r="T74" s="2586"/>
      <c r="U74" s="1885" t="str">
        <f>IF(U72="","",VLOOKUP(U72,'シフト記号表（勤務時間帯） (3)'!$D$6:$Z$47,23,FALSE))</f>
        <v/>
      </c>
      <c r="V74" s="1897" t="str">
        <f>IF(V72="","",VLOOKUP(V72,'シフト記号表（勤務時間帯） (3)'!$D$6:$Z$47,23,FALSE))</f>
        <v/>
      </c>
      <c r="W74" s="1897" t="str">
        <f>IF(W72="","",VLOOKUP(W72,'シフト記号表（勤務時間帯） (3)'!$D$6:$Z$47,23,FALSE))</f>
        <v/>
      </c>
      <c r="X74" s="1897" t="str">
        <f>IF(X72="","",VLOOKUP(X72,'シフト記号表（勤務時間帯） (3)'!$D$6:$Z$47,23,FALSE))</f>
        <v/>
      </c>
      <c r="Y74" s="1897" t="str">
        <f>IF(Y72="","",VLOOKUP(Y72,'シフト記号表（勤務時間帯） (3)'!$D$6:$Z$47,23,FALSE))</f>
        <v/>
      </c>
      <c r="Z74" s="1897" t="str">
        <f>IF(Z72="","",VLOOKUP(Z72,'シフト記号表（勤務時間帯） (3)'!$D$6:$Z$47,23,FALSE))</f>
        <v/>
      </c>
      <c r="AA74" s="1912" t="str">
        <f>IF(AA72="","",VLOOKUP(AA72,'シフト記号表（勤務時間帯） (3)'!$D$6:$Z$47,23,FALSE))</f>
        <v/>
      </c>
      <c r="AB74" s="1885" t="str">
        <f>IF(AB72="","",VLOOKUP(AB72,'シフト記号表（勤務時間帯） (3)'!$D$6:$Z$47,23,FALSE))</f>
        <v/>
      </c>
      <c r="AC74" s="1897" t="str">
        <f>IF(AC72="","",VLOOKUP(AC72,'シフト記号表（勤務時間帯） (3)'!$D$6:$Z$47,23,FALSE))</f>
        <v/>
      </c>
      <c r="AD74" s="1897" t="str">
        <f>IF(AD72="","",VLOOKUP(AD72,'シフト記号表（勤務時間帯） (3)'!$D$6:$Z$47,23,FALSE))</f>
        <v/>
      </c>
      <c r="AE74" s="1897" t="str">
        <f>IF(AE72="","",VLOOKUP(AE72,'シフト記号表（勤務時間帯） (3)'!$D$6:$Z$47,23,FALSE))</f>
        <v/>
      </c>
      <c r="AF74" s="1897" t="str">
        <f>IF(AF72="","",VLOOKUP(AF72,'シフト記号表（勤務時間帯） (3)'!$D$6:$Z$47,23,FALSE))</f>
        <v/>
      </c>
      <c r="AG74" s="1897" t="str">
        <f>IF(AG72="","",VLOOKUP(AG72,'シフト記号表（勤務時間帯） (3)'!$D$6:$Z$47,23,FALSE))</f>
        <v/>
      </c>
      <c r="AH74" s="1912" t="str">
        <f>IF(AH72="","",VLOOKUP(AH72,'シフト記号表（勤務時間帯） (3)'!$D$6:$Z$47,23,FALSE))</f>
        <v/>
      </c>
      <c r="AI74" s="1885" t="str">
        <f>IF(AI72="","",VLOOKUP(AI72,'シフト記号表（勤務時間帯） (3)'!$D$6:$Z$47,23,FALSE))</f>
        <v/>
      </c>
      <c r="AJ74" s="1897" t="str">
        <f>IF(AJ72="","",VLOOKUP(AJ72,'シフト記号表（勤務時間帯） (3)'!$D$6:$Z$47,23,FALSE))</f>
        <v/>
      </c>
      <c r="AK74" s="1897" t="str">
        <f>IF(AK72="","",VLOOKUP(AK72,'シフト記号表（勤務時間帯） (3)'!$D$6:$Z$47,23,FALSE))</f>
        <v/>
      </c>
      <c r="AL74" s="1897" t="str">
        <f>IF(AL72="","",VLOOKUP(AL72,'シフト記号表（勤務時間帯） (3)'!$D$6:$Z$47,23,FALSE))</f>
        <v/>
      </c>
      <c r="AM74" s="1897" t="str">
        <f>IF(AM72="","",VLOOKUP(AM72,'シフト記号表（勤務時間帯） (3)'!$D$6:$Z$47,23,FALSE))</f>
        <v/>
      </c>
      <c r="AN74" s="1897" t="str">
        <f>IF(AN72="","",VLOOKUP(AN72,'シフト記号表（勤務時間帯） (3)'!$D$6:$Z$47,23,FALSE))</f>
        <v/>
      </c>
      <c r="AO74" s="1912" t="str">
        <f>IF(AO72="","",VLOOKUP(AO72,'シフト記号表（勤務時間帯） (3)'!$D$6:$Z$47,23,FALSE))</f>
        <v/>
      </c>
      <c r="AP74" s="1885" t="str">
        <f>IF(AP72="","",VLOOKUP(AP72,'シフト記号表（勤務時間帯） (3)'!$D$6:$Z$47,23,FALSE))</f>
        <v/>
      </c>
      <c r="AQ74" s="1897" t="str">
        <f>IF(AQ72="","",VLOOKUP(AQ72,'シフト記号表（勤務時間帯） (3)'!$D$6:$Z$47,23,FALSE))</f>
        <v/>
      </c>
      <c r="AR74" s="1897" t="str">
        <f>IF(AR72="","",VLOOKUP(AR72,'シフト記号表（勤務時間帯） (3)'!$D$6:$Z$47,23,FALSE))</f>
        <v/>
      </c>
      <c r="AS74" s="1897" t="str">
        <f>IF(AS72="","",VLOOKUP(AS72,'シフト記号表（勤務時間帯） (3)'!$D$6:$Z$47,23,FALSE))</f>
        <v/>
      </c>
      <c r="AT74" s="1897" t="str">
        <f>IF(AT72="","",VLOOKUP(AT72,'シフト記号表（勤務時間帯） (3)'!$D$6:$Z$47,23,FALSE))</f>
        <v/>
      </c>
      <c r="AU74" s="1897" t="str">
        <f>IF(AU72="","",VLOOKUP(AU72,'シフト記号表（勤務時間帯） (3)'!$D$6:$Z$47,23,FALSE))</f>
        <v/>
      </c>
      <c r="AV74" s="1912" t="str">
        <f>IF(AV72="","",VLOOKUP(AV72,'シフト記号表（勤務時間帯） (3)'!$D$6:$Z$47,23,FALSE))</f>
        <v/>
      </c>
      <c r="AW74" s="1885" t="str">
        <f>IF(AW72="","",VLOOKUP(AW72,'シフト記号表（勤務時間帯） (3)'!$D$6:$Z$47,23,FALSE))</f>
        <v/>
      </c>
      <c r="AX74" s="1897" t="str">
        <f>IF(AX72="","",VLOOKUP(AX72,'シフト記号表（勤務時間帯） (3)'!$D$6:$Z$47,23,FALSE))</f>
        <v/>
      </c>
      <c r="AY74" s="1897" t="str">
        <f>IF(AY72="","",VLOOKUP(AY72,'シフト記号表（勤務時間帯） (3)'!$D$6:$Z$47,23,FALSE))</f>
        <v/>
      </c>
      <c r="AZ74" s="1945">
        <f>IF($BC$3="４週",SUM(U74:AV74),IF($BC$3="暦月",SUM(U74:AY74),""))</f>
        <v>0</v>
      </c>
      <c r="BA74" s="1953"/>
      <c r="BB74" s="1962">
        <f>IF($BC$3="４週",AZ74/4,IF($BC$3="暦月",(AZ74/($BC$8/7)),""))</f>
        <v>0</v>
      </c>
      <c r="BC74" s="1953"/>
      <c r="BD74" s="1973"/>
      <c r="BE74" s="1978"/>
      <c r="BF74" s="1978"/>
      <c r="BG74" s="1978"/>
      <c r="BH74" s="1989"/>
    </row>
    <row r="75" spans="2:60" ht="20.25" customHeight="1">
      <c r="B75" s="2530"/>
      <c r="C75" s="1756"/>
      <c r="D75" s="1824"/>
      <c r="E75" s="1767"/>
      <c r="F75" s="1767"/>
      <c r="G75" s="1802"/>
      <c r="H75" s="2095"/>
      <c r="I75" s="1788"/>
      <c r="J75" s="2545"/>
      <c r="K75" s="2545"/>
      <c r="L75" s="1802"/>
      <c r="M75" s="2549"/>
      <c r="N75" s="2553"/>
      <c r="O75" s="2557"/>
      <c r="P75" s="2563" t="s">
        <v>770</v>
      </c>
      <c r="Q75" s="2572"/>
      <c r="R75" s="2572"/>
      <c r="S75" s="2580"/>
      <c r="T75" s="2589"/>
      <c r="U75" s="2596"/>
      <c r="V75" s="2602"/>
      <c r="W75" s="2602"/>
      <c r="X75" s="2602"/>
      <c r="Y75" s="2602"/>
      <c r="Z75" s="2602"/>
      <c r="AA75" s="2608"/>
      <c r="AB75" s="2596"/>
      <c r="AC75" s="2602"/>
      <c r="AD75" s="2602"/>
      <c r="AE75" s="2602"/>
      <c r="AF75" s="2602"/>
      <c r="AG75" s="2602"/>
      <c r="AH75" s="2608"/>
      <c r="AI75" s="2596"/>
      <c r="AJ75" s="2602"/>
      <c r="AK75" s="2602"/>
      <c r="AL75" s="2602"/>
      <c r="AM75" s="2602"/>
      <c r="AN75" s="2602"/>
      <c r="AO75" s="2608"/>
      <c r="AP75" s="2596"/>
      <c r="AQ75" s="2602"/>
      <c r="AR75" s="2602"/>
      <c r="AS75" s="2602"/>
      <c r="AT75" s="2602"/>
      <c r="AU75" s="2602"/>
      <c r="AV75" s="2608"/>
      <c r="AW75" s="2596"/>
      <c r="AX75" s="2602"/>
      <c r="AY75" s="2602"/>
      <c r="AZ75" s="2624"/>
      <c r="BA75" s="2631"/>
      <c r="BB75" s="2638"/>
      <c r="BC75" s="2631"/>
      <c r="BD75" s="1972"/>
      <c r="BE75" s="1977"/>
      <c r="BF75" s="1977"/>
      <c r="BG75" s="1977"/>
      <c r="BH75" s="1988"/>
    </row>
    <row r="76" spans="2:60" ht="20.25" customHeight="1">
      <c r="B76" s="2059">
        <f>B73+1</f>
        <v>19</v>
      </c>
      <c r="C76" s="1755"/>
      <c r="D76" s="1823"/>
      <c r="E76" s="1766"/>
      <c r="F76" s="1766">
        <f>C75</f>
        <v>0</v>
      </c>
      <c r="G76" s="1801"/>
      <c r="H76" s="2103"/>
      <c r="I76" s="1787"/>
      <c r="J76" s="2543"/>
      <c r="K76" s="2543"/>
      <c r="L76" s="1801"/>
      <c r="M76" s="2547"/>
      <c r="N76" s="2551"/>
      <c r="O76" s="2555"/>
      <c r="P76" s="2559" t="s">
        <v>1023</v>
      </c>
      <c r="Q76" s="2566"/>
      <c r="R76" s="2566"/>
      <c r="S76" s="2574"/>
      <c r="T76" s="2582"/>
      <c r="U76" s="2181" t="str">
        <f>IF(U75="","",VLOOKUP(U75,'シフト記号表（勤務時間帯） (3)'!$D$6:$X$47,21,FALSE))</f>
        <v/>
      </c>
      <c r="V76" s="2190" t="str">
        <f>IF(V75="","",VLOOKUP(V75,'シフト記号表（勤務時間帯） (3)'!$D$6:$X$47,21,FALSE))</f>
        <v/>
      </c>
      <c r="W76" s="2190" t="str">
        <f>IF(W75="","",VLOOKUP(W75,'シフト記号表（勤務時間帯） (3)'!$D$6:$X$47,21,FALSE))</f>
        <v/>
      </c>
      <c r="X76" s="2190" t="str">
        <f>IF(X75="","",VLOOKUP(X75,'シフト記号表（勤務時間帯） (3)'!$D$6:$X$47,21,FALSE))</f>
        <v/>
      </c>
      <c r="Y76" s="2190" t="str">
        <f>IF(Y75="","",VLOOKUP(Y75,'シフト記号表（勤務時間帯） (3)'!$D$6:$X$47,21,FALSE))</f>
        <v/>
      </c>
      <c r="Z76" s="2190" t="str">
        <f>IF(Z75="","",VLOOKUP(Z75,'シフト記号表（勤務時間帯） (3)'!$D$6:$X$47,21,FALSE))</f>
        <v/>
      </c>
      <c r="AA76" s="2197" t="str">
        <f>IF(AA75="","",VLOOKUP(AA75,'シフト記号表（勤務時間帯） (3)'!$D$6:$X$47,21,FALSE))</f>
        <v/>
      </c>
      <c r="AB76" s="2181" t="str">
        <f>IF(AB75="","",VLOOKUP(AB75,'シフト記号表（勤務時間帯） (3)'!$D$6:$X$47,21,FALSE))</f>
        <v/>
      </c>
      <c r="AC76" s="2190" t="str">
        <f>IF(AC75="","",VLOOKUP(AC75,'シフト記号表（勤務時間帯） (3)'!$D$6:$X$47,21,FALSE))</f>
        <v/>
      </c>
      <c r="AD76" s="2190" t="str">
        <f>IF(AD75="","",VLOOKUP(AD75,'シフト記号表（勤務時間帯） (3)'!$D$6:$X$47,21,FALSE))</f>
        <v/>
      </c>
      <c r="AE76" s="2190" t="str">
        <f>IF(AE75="","",VLOOKUP(AE75,'シフト記号表（勤務時間帯） (3)'!$D$6:$X$47,21,FALSE))</f>
        <v/>
      </c>
      <c r="AF76" s="2190" t="str">
        <f>IF(AF75="","",VLOOKUP(AF75,'シフト記号表（勤務時間帯） (3)'!$D$6:$X$47,21,FALSE))</f>
        <v/>
      </c>
      <c r="AG76" s="2190" t="str">
        <f>IF(AG75="","",VLOOKUP(AG75,'シフト記号表（勤務時間帯） (3)'!$D$6:$X$47,21,FALSE))</f>
        <v/>
      </c>
      <c r="AH76" s="2197" t="str">
        <f>IF(AH75="","",VLOOKUP(AH75,'シフト記号表（勤務時間帯） (3)'!$D$6:$X$47,21,FALSE))</f>
        <v/>
      </c>
      <c r="AI76" s="2181" t="str">
        <f>IF(AI75="","",VLOOKUP(AI75,'シフト記号表（勤務時間帯） (3)'!$D$6:$X$47,21,FALSE))</f>
        <v/>
      </c>
      <c r="AJ76" s="2190" t="str">
        <f>IF(AJ75="","",VLOOKUP(AJ75,'シフト記号表（勤務時間帯） (3)'!$D$6:$X$47,21,FALSE))</f>
        <v/>
      </c>
      <c r="AK76" s="2190" t="str">
        <f>IF(AK75="","",VLOOKUP(AK75,'シフト記号表（勤務時間帯） (3)'!$D$6:$X$47,21,FALSE))</f>
        <v/>
      </c>
      <c r="AL76" s="2190" t="str">
        <f>IF(AL75="","",VLOOKUP(AL75,'シフト記号表（勤務時間帯） (3)'!$D$6:$X$47,21,FALSE))</f>
        <v/>
      </c>
      <c r="AM76" s="2190" t="str">
        <f>IF(AM75="","",VLOOKUP(AM75,'シフト記号表（勤務時間帯） (3)'!$D$6:$X$47,21,FALSE))</f>
        <v/>
      </c>
      <c r="AN76" s="2190" t="str">
        <f>IF(AN75="","",VLOOKUP(AN75,'シフト記号表（勤務時間帯） (3)'!$D$6:$X$47,21,FALSE))</f>
        <v/>
      </c>
      <c r="AO76" s="2197" t="str">
        <f>IF(AO75="","",VLOOKUP(AO75,'シフト記号表（勤務時間帯） (3)'!$D$6:$X$47,21,FALSE))</f>
        <v/>
      </c>
      <c r="AP76" s="2181" t="str">
        <f>IF(AP75="","",VLOOKUP(AP75,'シフト記号表（勤務時間帯） (3)'!$D$6:$X$47,21,FALSE))</f>
        <v/>
      </c>
      <c r="AQ76" s="2190" t="str">
        <f>IF(AQ75="","",VLOOKUP(AQ75,'シフト記号表（勤務時間帯） (3)'!$D$6:$X$47,21,FALSE))</f>
        <v/>
      </c>
      <c r="AR76" s="2190" t="str">
        <f>IF(AR75="","",VLOOKUP(AR75,'シフト記号表（勤務時間帯） (3)'!$D$6:$X$47,21,FALSE))</f>
        <v/>
      </c>
      <c r="AS76" s="2190" t="str">
        <f>IF(AS75="","",VLOOKUP(AS75,'シフト記号表（勤務時間帯） (3)'!$D$6:$X$47,21,FALSE))</f>
        <v/>
      </c>
      <c r="AT76" s="2190" t="str">
        <f>IF(AT75="","",VLOOKUP(AT75,'シフト記号表（勤務時間帯） (3)'!$D$6:$X$47,21,FALSE))</f>
        <v/>
      </c>
      <c r="AU76" s="2190" t="str">
        <f>IF(AU75="","",VLOOKUP(AU75,'シフト記号表（勤務時間帯） (3)'!$D$6:$X$47,21,FALSE))</f>
        <v/>
      </c>
      <c r="AV76" s="2197" t="str">
        <f>IF(AV75="","",VLOOKUP(AV75,'シフト記号表（勤務時間帯） (3)'!$D$6:$X$47,21,FALSE))</f>
        <v/>
      </c>
      <c r="AW76" s="2181" t="str">
        <f>IF(AW75="","",VLOOKUP(AW75,'シフト記号表（勤務時間帯） (3)'!$D$6:$X$47,21,FALSE))</f>
        <v/>
      </c>
      <c r="AX76" s="2190" t="str">
        <f>IF(AX75="","",VLOOKUP(AX75,'シフト記号表（勤務時間帯） (3)'!$D$6:$X$47,21,FALSE))</f>
        <v/>
      </c>
      <c r="AY76" s="2190" t="str">
        <f>IF(AY75="","",VLOOKUP(AY75,'シフト記号表（勤務時間帯） (3)'!$D$6:$X$47,21,FALSE))</f>
        <v/>
      </c>
      <c r="AZ76" s="1943">
        <f>IF($BC$3="４週",SUM(U76:AV76),IF($BC$3="暦月",SUM(U76:AY76),""))</f>
        <v>0</v>
      </c>
      <c r="BA76" s="1951"/>
      <c r="BB76" s="1960">
        <f>IF($BC$3="４週",AZ76/4,IF($BC$3="暦月",(AZ76/($BC$8/7)),""))</f>
        <v>0</v>
      </c>
      <c r="BC76" s="1951"/>
      <c r="BD76" s="1971"/>
      <c r="BE76" s="1976"/>
      <c r="BF76" s="1976"/>
      <c r="BG76" s="1976"/>
      <c r="BH76" s="1987"/>
    </row>
    <row r="77" spans="2:60" ht="20.25" customHeight="1">
      <c r="B77" s="1743"/>
      <c r="C77" s="1757"/>
      <c r="D77" s="1825"/>
      <c r="E77" s="1768"/>
      <c r="F77" s="1768"/>
      <c r="G77" s="1803">
        <f>C75</f>
        <v>0</v>
      </c>
      <c r="H77" s="2104"/>
      <c r="I77" s="1789"/>
      <c r="J77" s="2544"/>
      <c r="K77" s="2544"/>
      <c r="L77" s="1803"/>
      <c r="M77" s="2548"/>
      <c r="N77" s="2552"/>
      <c r="O77" s="2556"/>
      <c r="P77" s="2564" t="s">
        <v>34</v>
      </c>
      <c r="Q77" s="2567"/>
      <c r="R77" s="2567"/>
      <c r="S77" s="2578"/>
      <c r="T77" s="2586"/>
      <c r="U77" s="1885" t="str">
        <f>IF(U75="","",VLOOKUP(U75,'シフト記号表（勤務時間帯） (3)'!$D$6:$Z$47,23,FALSE))</f>
        <v/>
      </c>
      <c r="V77" s="1897" t="str">
        <f>IF(V75="","",VLOOKUP(V75,'シフト記号表（勤務時間帯） (3)'!$D$6:$Z$47,23,FALSE))</f>
        <v/>
      </c>
      <c r="W77" s="1897" t="str">
        <f>IF(W75="","",VLOOKUP(W75,'シフト記号表（勤務時間帯） (3)'!$D$6:$Z$47,23,FALSE))</f>
        <v/>
      </c>
      <c r="X77" s="1897" t="str">
        <f>IF(X75="","",VLOOKUP(X75,'シフト記号表（勤務時間帯） (3)'!$D$6:$Z$47,23,FALSE))</f>
        <v/>
      </c>
      <c r="Y77" s="1897" t="str">
        <f>IF(Y75="","",VLOOKUP(Y75,'シフト記号表（勤務時間帯） (3)'!$D$6:$Z$47,23,FALSE))</f>
        <v/>
      </c>
      <c r="Z77" s="1897" t="str">
        <f>IF(Z75="","",VLOOKUP(Z75,'シフト記号表（勤務時間帯） (3)'!$D$6:$Z$47,23,FALSE))</f>
        <v/>
      </c>
      <c r="AA77" s="1912" t="str">
        <f>IF(AA75="","",VLOOKUP(AA75,'シフト記号表（勤務時間帯） (3)'!$D$6:$Z$47,23,FALSE))</f>
        <v/>
      </c>
      <c r="AB77" s="1885" t="str">
        <f>IF(AB75="","",VLOOKUP(AB75,'シフト記号表（勤務時間帯） (3)'!$D$6:$Z$47,23,FALSE))</f>
        <v/>
      </c>
      <c r="AC77" s="1897" t="str">
        <f>IF(AC75="","",VLOOKUP(AC75,'シフト記号表（勤務時間帯） (3)'!$D$6:$Z$47,23,FALSE))</f>
        <v/>
      </c>
      <c r="AD77" s="1897" t="str">
        <f>IF(AD75="","",VLOOKUP(AD75,'シフト記号表（勤務時間帯） (3)'!$D$6:$Z$47,23,FALSE))</f>
        <v/>
      </c>
      <c r="AE77" s="1897" t="str">
        <f>IF(AE75="","",VLOOKUP(AE75,'シフト記号表（勤務時間帯） (3)'!$D$6:$Z$47,23,FALSE))</f>
        <v/>
      </c>
      <c r="AF77" s="1897" t="str">
        <f>IF(AF75="","",VLOOKUP(AF75,'シフト記号表（勤務時間帯） (3)'!$D$6:$Z$47,23,FALSE))</f>
        <v/>
      </c>
      <c r="AG77" s="1897" t="str">
        <f>IF(AG75="","",VLOOKUP(AG75,'シフト記号表（勤務時間帯） (3)'!$D$6:$Z$47,23,FALSE))</f>
        <v/>
      </c>
      <c r="AH77" s="1912" t="str">
        <f>IF(AH75="","",VLOOKUP(AH75,'シフト記号表（勤務時間帯） (3)'!$D$6:$Z$47,23,FALSE))</f>
        <v/>
      </c>
      <c r="AI77" s="1885" t="str">
        <f>IF(AI75="","",VLOOKUP(AI75,'シフト記号表（勤務時間帯） (3)'!$D$6:$Z$47,23,FALSE))</f>
        <v/>
      </c>
      <c r="AJ77" s="1897" t="str">
        <f>IF(AJ75="","",VLOOKUP(AJ75,'シフト記号表（勤務時間帯） (3)'!$D$6:$Z$47,23,FALSE))</f>
        <v/>
      </c>
      <c r="AK77" s="1897" t="str">
        <f>IF(AK75="","",VLOOKUP(AK75,'シフト記号表（勤務時間帯） (3)'!$D$6:$Z$47,23,FALSE))</f>
        <v/>
      </c>
      <c r="AL77" s="1897" t="str">
        <f>IF(AL75="","",VLOOKUP(AL75,'シフト記号表（勤務時間帯） (3)'!$D$6:$Z$47,23,FALSE))</f>
        <v/>
      </c>
      <c r="AM77" s="1897" t="str">
        <f>IF(AM75="","",VLOOKUP(AM75,'シフト記号表（勤務時間帯） (3)'!$D$6:$Z$47,23,FALSE))</f>
        <v/>
      </c>
      <c r="AN77" s="1897" t="str">
        <f>IF(AN75="","",VLOOKUP(AN75,'シフト記号表（勤務時間帯） (3)'!$D$6:$Z$47,23,FALSE))</f>
        <v/>
      </c>
      <c r="AO77" s="1912" t="str">
        <f>IF(AO75="","",VLOOKUP(AO75,'シフト記号表（勤務時間帯） (3)'!$D$6:$Z$47,23,FALSE))</f>
        <v/>
      </c>
      <c r="AP77" s="1885" t="str">
        <f>IF(AP75="","",VLOOKUP(AP75,'シフト記号表（勤務時間帯） (3)'!$D$6:$Z$47,23,FALSE))</f>
        <v/>
      </c>
      <c r="AQ77" s="1897" t="str">
        <f>IF(AQ75="","",VLOOKUP(AQ75,'シフト記号表（勤務時間帯） (3)'!$D$6:$Z$47,23,FALSE))</f>
        <v/>
      </c>
      <c r="AR77" s="1897" t="str">
        <f>IF(AR75="","",VLOOKUP(AR75,'シフト記号表（勤務時間帯） (3)'!$D$6:$Z$47,23,FALSE))</f>
        <v/>
      </c>
      <c r="AS77" s="1897" t="str">
        <f>IF(AS75="","",VLOOKUP(AS75,'シフト記号表（勤務時間帯） (3)'!$D$6:$Z$47,23,FALSE))</f>
        <v/>
      </c>
      <c r="AT77" s="1897" t="str">
        <f>IF(AT75="","",VLOOKUP(AT75,'シフト記号表（勤務時間帯） (3)'!$D$6:$Z$47,23,FALSE))</f>
        <v/>
      </c>
      <c r="AU77" s="1897" t="str">
        <f>IF(AU75="","",VLOOKUP(AU75,'シフト記号表（勤務時間帯） (3)'!$D$6:$Z$47,23,FALSE))</f>
        <v/>
      </c>
      <c r="AV77" s="1912" t="str">
        <f>IF(AV75="","",VLOOKUP(AV75,'シフト記号表（勤務時間帯） (3)'!$D$6:$Z$47,23,FALSE))</f>
        <v/>
      </c>
      <c r="AW77" s="1885" t="str">
        <f>IF(AW75="","",VLOOKUP(AW75,'シフト記号表（勤務時間帯） (3)'!$D$6:$Z$47,23,FALSE))</f>
        <v/>
      </c>
      <c r="AX77" s="1897" t="str">
        <f>IF(AX75="","",VLOOKUP(AX75,'シフト記号表（勤務時間帯） (3)'!$D$6:$Z$47,23,FALSE))</f>
        <v/>
      </c>
      <c r="AY77" s="1897" t="str">
        <f>IF(AY75="","",VLOOKUP(AY75,'シフト記号表（勤務時間帯） (3)'!$D$6:$Z$47,23,FALSE))</f>
        <v/>
      </c>
      <c r="AZ77" s="1945">
        <f>IF($BC$3="４週",SUM(U77:AV77),IF($BC$3="暦月",SUM(U77:AY77),""))</f>
        <v>0</v>
      </c>
      <c r="BA77" s="1953"/>
      <c r="BB77" s="1962">
        <f>IF($BC$3="４週",AZ77/4,IF($BC$3="暦月",(AZ77/($BC$8/7)),""))</f>
        <v>0</v>
      </c>
      <c r="BC77" s="1953"/>
      <c r="BD77" s="1973"/>
      <c r="BE77" s="1978"/>
      <c r="BF77" s="1978"/>
      <c r="BG77" s="1978"/>
      <c r="BH77" s="1989"/>
    </row>
    <row r="78" spans="2:60" ht="20.25" customHeight="1">
      <c r="B78" s="2530"/>
      <c r="C78" s="1756"/>
      <c r="D78" s="1824"/>
      <c r="E78" s="1767"/>
      <c r="F78" s="1767"/>
      <c r="G78" s="1802"/>
      <c r="H78" s="2095"/>
      <c r="I78" s="1788"/>
      <c r="J78" s="2545"/>
      <c r="K78" s="2545"/>
      <c r="L78" s="1802"/>
      <c r="M78" s="2549"/>
      <c r="N78" s="2553"/>
      <c r="O78" s="2557"/>
      <c r="P78" s="2563" t="s">
        <v>770</v>
      </c>
      <c r="Q78" s="2572"/>
      <c r="R78" s="2572"/>
      <c r="S78" s="2580"/>
      <c r="T78" s="2589"/>
      <c r="U78" s="2596"/>
      <c r="V78" s="2602"/>
      <c r="W78" s="2602"/>
      <c r="X78" s="2602"/>
      <c r="Y78" s="2602"/>
      <c r="Z78" s="2602"/>
      <c r="AA78" s="2608"/>
      <c r="AB78" s="2596"/>
      <c r="AC78" s="2602"/>
      <c r="AD78" s="2602"/>
      <c r="AE78" s="2602"/>
      <c r="AF78" s="2602"/>
      <c r="AG78" s="2602"/>
      <c r="AH78" s="2608"/>
      <c r="AI78" s="2596"/>
      <c r="AJ78" s="2602"/>
      <c r="AK78" s="2602"/>
      <c r="AL78" s="2602"/>
      <c r="AM78" s="2602"/>
      <c r="AN78" s="2602"/>
      <c r="AO78" s="2608"/>
      <c r="AP78" s="2596"/>
      <c r="AQ78" s="2602"/>
      <c r="AR78" s="2602"/>
      <c r="AS78" s="2602"/>
      <c r="AT78" s="2602"/>
      <c r="AU78" s="2602"/>
      <c r="AV78" s="2608"/>
      <c r="AW78" s="2596"/>
      <c r="AX78" s="2602"/>
      <c r="AY78" s="2602"/>
      <c r="AZ78" s="2624"/>
      <c r="BA78" s="2631"/>
      <c r="BB78" s="2638"/>
      <c r="BC78" s="2631"/>
      <c r="BD78" s="1972"/>
      <c r="BE78" s="1977"/>
      <c r="BF78" s="1977"/>
      <c r="BG78" s="1977"/>
      <c r="BH78" s="1988"/>
    </row>
    <row r="79" spans="2:60" ht="20.25" customHeight="1">
      <c r="B79" s="2059">
        <f>B76+1</f>
        <v>20</v>
      </c>
      <c r="C79" s="1755"/>
      <c r="D79" s="1823"/>
      <c r="E79" s="1766"/>
      <c r="F79" s="1766">
        <f>C78</f>
        <v>0</v>
      </c>
      <c r="G79" s="1801"/>
      <c r="H79" s="2103"/>
      <c r="I79" s="1787"/>
      <c r="J79" s="2543"/>
      <c r="K79" s="2543"/>
      <c r="L79" s="1801"/>
      <c r="M79" s="2547"/>
      <c r="N79" s="2551"/>
      <c r="O79" s="2555"/>
      <c r="P79" s="2559" t="s">
        <v>1023</v>
      </c>
      <c r="Q79" s="2566"/>
      <c r="R79" s="2566"/>
      <c r="S79" s="2574"/>
      <c r="T79" s="2582"/>
      <c r="U79" s="2181" t="str">
        <f>IF(U78="","",VLOOKUP(U78,'シフト記号表（勤務時間帯） (3)'!$D$6:$X$47,21,FALSE))</f>
        <v/>
      </c>
      <c r="V79" s="2190" t="str">
        <f>IF(V78="","",VLOOKUP(V78,'シフト記号表（勤務時間帯） (3)'!$D$6:$X$47,21,FALSE))</f>
        <v/>
      </c>
      <c r="W79" s="2190" t="str">
        <f>IF(W78="","",VLOOKUP(W78,'シフト記号表（勤務時間帯） (3)'!$D$6:$X$47,21,FALSE))</f>
        <v/>
      </c>
      <c r="X79" s="2190" t="str">
        <f>IF(X78="","",VLOOKUP(X78,'シフト記号表（勤務時間帯） (3)'!$D$6:$X$47,21,FALSE))</f>
        <v/>
      </c>
      <c r="Y79" s="2190" t="str">
        <f>IF(Y78="","",VLOOKUP(Y78,'シフト記号表（勤務時間帯） (3)'!$D$6:$X$47,21,FALSE))</f>
        <v/>
      </c>
      <c r="Z79" s="2190" t="str">
        <f>IF(Z78="","",VLOOKUP(Z78,'シフト記号表（勤務時間帯） (3)'!$D$6:$X$47,21,FALSE))</f>
        <v/>
      </c>
      <c r="AA79" s="2197" t="str">
        <f>IF(AA78="","",VLOOKUP(AA78,'シフト記号表（勤務時間帯） (3)'!$D$6:$X$47,21,FALSE))</f>
        <v/>
      </c>
      <c r="AB79" s="2181" t="str">
        <f>IF(AB78="","",VLOOKUP(AB78,'シフト記号表（勤務時間帯） (3)'!$D$6:$X$47,21,FALSE))</f>
        <v/>
      </c>
      <c r="AC79" s="2190" t="str">
        <f>IF(AC78="","",VLOOKUP(AC78,'シフト記号表（勤務時間帯） (3)'!$D$6:$X$47,21,FALSE))</f>
        <v/>
      </c>
      <c r="AD79" s="2190" t="str">
        <f>IF(AD78="","",VLOOKUP(AD78,'シフト記号表（勤務時間帯） (3)'!$D$6:$X$47,21,FALSE))</f>
        <v/>
      </c>
      <c r="AE79" s="2190" t="str">
        <f>IF(AE78="","",VLOOKUP(AE78,'シフト記号表（勤務時間帯） (3)'!$D$6:$X$47,21,FALSE))</f>
        <v/>
      </c>
      <c r="AF79" s="2190" t="str">
        <f>IF(AF78="","",VLOOKUP(AF78,'シフト記号表（勤務時間帯） (3)'!$D$6:$X$47,21,FALSE))</f>
        <v/>
      </c>
      <c r="AG79" s="2190" t="str">
        <f>IF(AG78="","",VLOOKUP(AG78,'シフト記号表（勤務時間帯） (3)'!$D$6:$X$47,21,FALSE))</f>
        <v/>
      </c>
      <c r="AH79" s="2197" t="str">
        <f>IF(AH78="","",VLOOKUP(AH78,'シフト記号表（勤務時間帯） (3)'!$D$6:$X$47,21,FALSE))</f>
        <v/>
      </c>
      <c r="AI79" s="2181" t="str">
        <f>IF(AI78="","",VLOOKUP(AI78,'シフト記号表（勤務時間帯） (3)'!$D$6:$X$47,21,FALSE))</f>
        <v/>
      </c>
      <c r="AJ79" s="2190" t="str">
        <f>IF(AJ78="","",VLOOKUP(AJ78,'シフト記号表（勤務時間帯） (3)'!$D$6:$X$47,21,FALSE))</f>
        <v/>
      </c>
      <c r="AK79" s="2190" t="str">
        <f>IF(AK78="","",VLOOKUP(AK78,'シフト記号表（勤務時間帯） (3)'!$D$6:$X$47,21,FALSE))</f>
        <v/>
      </c>
      <c r="AL79" s="2190" t="str">
        <f>IF(AL78="","",VLOOKUP(AL78,'シフト記号表（勤務時間帯） (3)'!$D$6:$X$47,21,FALSE))</f>
        <v/>
      </c>
      <c r="AM79" s="2190" t="str">
        <f>IF(AM78="","",VLOOKUP(AM78,'シフト記号表（勤務時間帯） (3)'!$D$6:$X$47,21,FALSE))</f>
        <v/>
      </c>
      <c r="AN79" s="2190" t="str">
        <f>IF(AN78="","",VLOOKUP(AN78,'シフト記号表（勤務時間帯） (3)'!$D$6:$X$47,21,FALSE))</f>
        <v/>
      </c>
      <c r="AO79" s="2197" t="str">
        <f>IF(AO78="","",VLOOKUP(AO78,'シフト記号表（勤務時間帯） (3)'!$D$6:$X$47,21,FALSE))</f>
        <v/>
      </c>
      <c r="AP79" s="2181" t="str">
        <f>IF(AP78="","",VLOOKUP(AP78,'シフト記号表（勤務時間帯） (3)'!$D$6:$X$47,21,FALSE))</f>
        <v/>
      </c>
      <c r="AQ79" s="2190" t="str">
        <f>IF(AQ78="","",VLOOKUP(AQ78,'シフト記号表（勤務時間帯） (3)'!$D$6:$X$47,21,FALSE))</f>
        <v/>
      </c>
      <c r="AR79" s="2190" t="str">
        <f>IF(AR78="","",VLOOKUP(AR78,'シフト記号表（勤務時間帯） (3)'!$D$6:$X$47,21,FALSE))</f>
        <v/>
      </c>
      <c r="AS79" s="2190" t="str">
        <f>IF(AS78="","",VLOOKUP(AS78,'シフト記号表（勤務時間帯） (3)'!$D$6:$X$47,21,FALSE))</f>
        <v/>
      </c>
      <c r="AT79" s="2190" t="str">
        <f>IF(AT78="","",VLOOKUP(AT78,'シフト記号表（勤務時間帯） (3)'!$D$6:$X$47,21,FALSE))</f>
        <v/>
      </c>
      <c r="AU79" s="2190" t="str">
        <f>IF(AU78="","",VLOOKUP(AU78,'シフト記号表（勤務時間帯） (3)'!$D$6:$X$47,21,FALSE))</f>
        <v/>
      </c>
      <c r="AV79" s="2197" t="str">
        <f>IF(AV78="","",VLOOKUP(AV78,'シフト記号表（勤務時間帯） (3)'!$D$6:$X$47,21,FALSE))</f>
        <v/>
      </c>
      <c r="AW79" s="2181" t="str">
        <f>IF(AW78="","",VLOOKUP(AW78,'シフト記号表（勤務時間帯） (3)'!$D$6:$X$47,21,FALSE))</f>
        <v/>
      </c>
      <c r="AX79" s="2190" t="str">
        <f>IF(AX78="","",VLOOKUP(AX78,'シフト記号表（勤務時間帯） (3)'!$D$6:$X$47,21,FALSE))</f>
        <v/>
      </c>
      <c r="AY79" s="2190" t="str">
        <f>IF(AY78="","",VLOOKUP(AY78,'シフト記号表（勤務時間帯） (3)'!$D$6:$X$47,21,FALSE))</f>
        <v/>
      </c>
      <c r="AZ79" s="1943">
        <f>IF($BC$3="４週",SUM(U79:AV79),IF($BC$3="暦月",SUM(U79:AY79),""))</f>
        <v>0</v>
      </c>
      <c r="BA79" s="1951"/>
      <c r="BB79" s="1960">
        <f>IF($BC$3="４週",AZ79/4,IF($BC$3="暦月",(AZ79/($BC$8/7)),""))</f>
        <v>0</v>
      </c>
      <c r="BC79" s="1951"/>
      <c r="BD79" s="1971"/>
      <c r="BE79" s="1976"/>
      <c r="BF79" s="1976"/>
      <c r="BG79" s="1976"/>
      <c r="BH79" s="1987"/>
    </row>
    <row r="80" spans="2:60" ht="20.25" customHeight="1">
      <c r="B80" s="1743"/>
      <c r="C80" s="1757"/>
      <c r="D80" s="1825"/>
      <c r="E80" s="1768"/>
      <c r="F80" s="1768"/>
      <c r="G80" s="1803">
        <f>C78</f>
        <v>0</v>
      </c>
      <c r="H80" s="2104"/>
      <c r="I80" s="1789"/>
      <c r="J80" s="2544"/>
      <c r="K80" s="2544"/>
      <c r="L80" s="1803"/>
      <c r="M80" s="2548"/>
      <c r="N80" s="2552"/>
      <c r="O80" s="2556"/>
      <c r="P80" s="2564" t="s">
        <v>34</v>
      </c>
      <c r="Q80" s="2567"/>
      <c r="R80" s="2567"/>
      <c r="S80" s="2578"/>
      <c r="T80" s="2586"/>
      <c r="U80" s="1885" t="str">
        <f>IF(U78="","",VLOOKUP(U78,'シフト記号表（勤務時間帯） (3)'!$D$6:$Z$47,23,FALSE))</f>
        <v/>
      </c>
      <c r="V80" s="1897" t="str">
        <f>IF(V78="","",VLOOKUP(V78,'シフト記号表（勤務時間帯） (3)'!$D$6:$Z$47,23,FALSE))</f>
        <v/>
      </c>
      <c r="W80" s="1897" t="str">
        <f>IF(W78="","",VLOOKUP(W78,'シフト記号表（勤務時間帯） (3)'!$D$6:$Z$47,23,FALSE))</f>
        <v/>
      </c>
      <c r="X80" s="1897" t="str">
        <f>IF(X78="","",VLOOKUP(X78,'シフト記号表（勤務時間帯） (3)'!$D$6:$Z$47,23,FALSE))</f>
        <v/>
      </c>
      <c r="Y80" s="1897" t="str">
        <f>IF(Y78="","",VLOOKUP(Y78,'シフト記号表（勤務時間帯） (3)'!$D$6:$Z$47,23,FALSE))</f>
        <v/>
      </c>
      <c r="Z80" s="1897" t="str">
        <f>IF(Z78="","",VLOOKUP(Z78,'シフト記号表（勤務時間帯） (3)'!$D$6:$Z$47,23,FALSE))</f>
        <v/>
      </c>
      <c r="AA80" s="1912" t="str">
        <f>IF(AA78="","",VLOOKUP(AA78,'シフト記号表（勤務時間帯） (3)'!$D$6:$Z$47,23,FALSE))</f>
        <v/>
      </c>
      <c r="AB80" s="1885" t="str">
        <f>IF(AB78="","",VLOOKUP(AB78,'シフト記号表（勤務時間帯） (3)'!$D$6:$Z$47,23,FALSE))</f>
        <v/>
      </c>
      <c r="AC80" s="1897" t="str">
        <f>IF(AC78="","",VLOOKUP(AC78,'シフト記号表（勤務時間帯） (3)'!$D$6:$Z$47,23,FALSE))</f>
        <v/>
      </c>
      <c r="AD80" s="1897" t="str">
        <f>IF(AD78="","",VLOOKUP(AD78,'シフト記号表（勤務時間帯） (3)'!$D$6:$Z$47,23,FALSE))</f>
        <v/>
      </c>
      <c r="AE80" s="1897" t="str">
        <f>IF(AE78="","",VLOOKUP(AE78,'シフト記号表（勤務時間帯） (3)'!$D$6:$Z$47,23,FALSE))</f>
        <v/>
      </c>
      <c r="AF80" s="1897" t="str">
        <f>IF(AF78="","",VLOOKUP(AF78,'シフト記号表（勤務時間帯） (3)'!$D$6:$Z$47,23,FALSE))</f>
        <v/>
      </c>
      <c r="AG80" s="1897" t="str">
        <f>IF(AG78="","",VLOOKUP(AG78,'シフト記号表（勤務時間帯） (3)'!$D$6:$Z$47,23,FALSE))</f>
        <v/>
      </c>
      <c r="AH80" s="1912" t="str">
        <f>IF(AH78="","",VLOOKUP(AH78,'シフト記号表（勤務時間帯） (3)'!$D$6:$Z$47,23,FALSE))</f>
        <v/>
      </c>
      <c r="AI80" s="1885" t="str">
        <f>IF(AI78="","",VLOOKUP(AI78,'シフト記号表（勤務時間帯） (3)'!$D$6:$Z$47,23,FALSE))</f>
        <v/>
      </c>
      <c r="AJ80" s="1897" t="str">
        <f>IF(AJ78="","",VLOOKUP(AJ78,'シフト記号表（勤務時間帯） (3)'!$D$6:$Z$47,23,FALSE))</f>
        <v/>
      </c>
      <c r="AK80" s="1897" t="str">
        <f>IF(AK78="","",VLOOKUP(AK78,'シフト記号表（勤務時間帯） (3)'!$D$6:$Z$47,23,FALSE))</f>
        <v/>
      </c>
      <c r="AL80" s="1897" t="str">
        <f>IF(AL78="","",VLOOKUP(AL78,'シフト記号表（勤務時間帯） (3)'!$D$6:$Z$47,23,FALSE))</f>
        <v/>
      </c>
      <c r="AM80" s="1897" t="str">
        <f>IF(AM78="","",VLOOKUP(AM78,'シフト記号表（勤務時間帯） (3)'!$D$6:$Z$47,23,FALSE))</f>
        <v/>
      </c>
      <c r="AN80" s="1897" t="str">
        <f>IF(AN78="","",VLOOKUP(AN78,'シフト記号表（勤務時間帯） (3)'!$D$6:$Z$47,23,FALSE))</f>
        <v/>
      </c>
      <c r="AO80" s="1912" t="str">
        <f>IF(AO78="","",VLOOKUP(AO78,'シフト記号表（勤務時間帯） (3)'!$D$6:$Z$47,23,FALSE))</f>
        <v/>
      </c>
      <c r="AP80" s="1885" t="str">
        <f>IF(AP78="","",VLOOKUP(AP78,'シフト記号表（勤務時間帯） (3)'!$D$6:$Z$47,23,FALSE))</f>
        <v/>
      </c>
      <c r="AQ80" s="1897" t="str">
        <f>IF(AQ78="","",VLOOKUP(AQ78,'シフト記号表（勤務時間帯） (3)'!$D$6:$Z$47,23,FALSE))</f>
        <v/>
      </c>
      <c r="AR80" s="1897" t="str">
        <f>IF(AR78="","",VLOOKUP(AR78,'シフト記号表（勤務時間帯） (3)'!$D$6:$Z$47,23,FALSE))</f>
        <v/>
      </c>
      <c r="AS80" s="1897" t="str">
        <f>IF(AS78="","",VLOOKUP(AS78,'シフト記号表（勤務時間帯） (3)'!$D$6:$Z$47,23,FALSE))</f>
        <v/>
      </c>
      <c r="AT80" s="1897" t="str">
        <f>IF(AT78="","",VLOOKUP(AT78,'シフト記号表（勤務時間帯） (3)'!$D$6:$Z$47,23,FALSE))</f>
        <v/>
      </c>
      <c r="AU80" s="1897" t="str">
        <f>IF(AU78="","",VLOOKUP(AU78,'シフト記号表（勤務時間帯） (3)'!$D$6:$Z$47,23,FALSE))</f>
        <v/>
      </c>
      <c r="AV80" s="1912" t="str">
        <f>IF(AV78="","",VLOOKUP(AV78,'シフト記号表（勤務時間帯） (3)'!$D$6:$Z$47,23,FALSE))</f>
        <v/>
      </c>
      <c r="AW80" s="1885" t="str">
        <f>IF(AW78="","",VLOOKUP(AW78,'シフト記号表（勤務時間帯） (3)'!$D$6:$Z$47,23,FALSE))</f>
        <v/>
      </c>
      <c r="AX80" s="1897" t="str">
        <f>IF(AX78="","",VLOOKUP(AX78,'シフト記号表（勤務時間帯） (3)'!$D$6:$Z$47,23,FALSE))</f>
        <v/>
      </c>
      <c r="AY80" s="1897" t="str">
        <f>IF(AY78="","",VLOOKUP(AY78,'シフト記号表（勤務時間帯） (3)'!$D$6:$Z$47,23,FALSE))</f>
        <v/>
      </c>
      <c r="AZ80" s="1945">
        <f>IF($BC$3="４週",SUM(U80:AV80),IF($BC$3="暦月",SUM(U80:AY80),""))</f>
        <v>0</v>
      </c>
      <c r="BA80" s="1953"/>
      <c r="BB80" s="1962">
        <f>IF($BC$3="４週",AZ80/4,IF($BC$3="暦月",(AZ80/($BC$8/7)),""))</f>
        <v>0</v>
      </c>
      <c r="BC80" s="1953"/>
      <c r="BD80" s="1973"/>
      <c r="BE80" s="1978"/>
      <c r="BF80" s="1978"/>
      <c r="BG80" s="1978"/>
      <c r="BH80" s="1989"/>
    </row>
    <row r="81" spans="2:60" ht="20.25" customHeight="1">
      <c r="B81" s="2530"/>
      <c r="C81" s="1756"/>
      <c r="D81" s="1824"/>
      <c r="E81" s="1767"/>
      <c r="F81" s="1767"/>
      <c r="G81" s="1802"/>
      <c r="H81" s="2095"/>
      <c r="I81" s="1788"/>
      <c r="J81" s="2545"/>
      <c r="K81" s="2545"/>
      <c r="L81" s="1802"/>
      <c r="M81" s="2549"/>
      <c r="N81" s="2553"/>
      <c r="O81" s="2557"/>
      <c r="P81" s="2563" t="s">
        <v>770</v>
      </c>
      <c r="Q81" s="2572"/>
      <c r="R81" s="2572"/>
      <c r="S81" s="2580"/>
      <c r="T81" s="2589"/>
      <c r="U81" s="2596"/>
      <c r="V81" s="2602"/>
      <c r="W81" s="2602"/>
      <c r="X81" s="2602"/>
      <c r="Y81" s="2602"/>
      <c r="Z81" s="2602"/>
      <c r="AA81" s="2608"/>
      <c r="AB81" s="2596"/>
      <c r="AC81" s="2602"/>
      <c r="AD81" s="2602"/>
      <c r="AE81" s="2602"/>
      <c r="AF81" s="2602"/>
      <c r="AG81" s="2602"/>
      <c r="AH81" s="2608"/>
      <c r="AI81" s="2596"/>
      <c r="AJ81" s="2602"/>
      <c r="AK81" s="2602"/>
      <c r="AL81" s="2602"/>
      <c r="AM81" s="2602"/>
      <c r="AN81" s="2602"/>
      <c r="AO81" s="2608"/>
      <c r="AP81" s="2596"/>
      <c r="AQ81" s="2602"/>
      <c r="AR81" s="2602"/>
      <c r="AS81" s="2602"/>
      <c r="AT81" s="2602"/>
      <c r="AU81" s="2602"/>
      <c r="AV81" s="2608"/>
      <c r="AW81" s="2596"/>
      <c r="AX81" s="2602"/>
      <c r="AY81" s="2602"/>
      <c r="AZ81" s="2624"/>
      <c r="BA81" s="2631"/>
      <c r="BB81" s="2638"/>
      <c r="BC81" s="2631"/>
      <c r="BD81" s="1972"/>
      <c r="BE81" s="1977"/>
      <c r="BF81" s="1977"/>
      <c r="BG81" s="1977"/>
      <c r="BH81" s="1988"/>
    </row>
    <row r="82" spans="2:60" ht="20.25" customHeight="1">
      <c r="B82" s="2059">
        <f>B79+1</f>
        <v>21</v>
      </c>
      <c r="C82" s="1755"/>
      <c r="D82" s="1823"/>
      <c r="E82" s="1766"/>
      <c r="F82" s="1766">
        <f>C81</f>
        <v>0</v>
      </c>
      <c r="G82" s="1801"/>
      <c r="H82" s="2103"/>
      <c r="I82" s="1787"/>
      <c r="J82" s="2543"/>
      <c r="K82" s="2543"/>
      <c r="L82" s="1801"/>
      <c r="M82" s="2547"/>
      <c r="N82" s="2551"/>
      <c r="O82" s="2555"/>
      <c r="P82" s="2559" t="s">
        <v>1023</v>
      </c>
      <c r="Q82" s="2566"/>
      <c r="R82" s="2566"/>
      <c r="S82" s="2574"/>
      <c r="T82" s="2582"/>
      <c r="U82" s="2181" t="str">
        <f>IF(U81="","",VLOOKUP(U81,'シフト記号表（勤務時間帯） (3)'!$D$6:$X$47,21,FALSE))</f>
        <v/>
      </c>
      <c r="V82" s="2190" t="str">
        <f>IF(V81="","",VLOOKUP(V81,'シフト記号表（勤務時間帯） (3)'!$D$6:$X$47,21,FALSE))</f>
        <v/>
      </c>
      <c r="W82" s="2190" t="str">
        <f>IF(W81="","",VLOOKUP(W81,'シフト記号表（勤務時間帯） (3)'!$D$6:$X$47,21,FALSE))</f>
        <v/>
      </c>
      <c r="X82" s="2190" t="str">
        <f>IF(X81="","",VLOOKUP(X81,'シフト記号表（勤務時間帯） (3)'!$D$6:$X$47,21,FALSE))</f>
        <v/>
      </c>
      <c r="Y82" s="2190" t="str">
        <f>IF(Y81="","",VLOOKUP(Y81,'シフト記号表（勤務時間帯） (3)'!$D$6:$X$47,21,FALSE))</f>
        <v/>
      </c>
      <c r="Z82" s="2190" t="str">
        <f>IF(Z81="","",VLOOKUP(Z81,'シフト記号表（勤務時間帯） (3)'!$D$6:$X$47,21,FALSE))</f>
        <v/>
      </c>
      <c r="AA82" s="2197" t="str">
        <f>IF(AA81="","",VLOOKUP(AA81,'シフト記号表（勤務時間帯） (3)'!$D$6:$X$47,21,FALSE))</f>
        <v/>
      </c>
      <c r="AB82" s="2181" t="str">
        <f>IF(AB81="","",VLOOKUP(AB81,'シフト記号表（勤務時間帯） (3)'!$D$6:$X$47,21,FALSE))</f>
        <v/>
      </c>
      <c r="AC82" s="2190" t="str">
        <f>IF(AC81="","",VLOOKUP(AC81,'シフト記号表（勤務時間帯） (3)'!$D$6:$X$47,21,FALSE))</f>
        <v/>
      </c>
      <c r="AD82" s="2190" t="str">
        <f>IF(AD81="","",VLOOKUP(AD81,'シフト記号表（勤務時間帯） (3)'!$D$6:$X$47,21,FALSE))</f>
        <v/>
      </c>
      <c r="AE82" s="2190" t="str">
        <f>IF(AE81="","",VLOOKUP(AE81,'シフト記号表（勤務時間帯） (3)'!$D$6:$X$47,21,FALSE))</f>
        <v/>
      </c>
      <c r="AF82" s="2190" t="str">
        <f>IF(AF81="","",VLOOKUP(AF81,'シフト記号表（勤務時間帯） (3)'!$D$6:$X$47,21,FALSE))</f>
        <v/>
      </c>
      <c r="AG82" s="2190" t="str">
        <f>IF(AG81="","",VLOOKUP(AG81,'シフト記号表（勤務時間帯） (3)'!$D$6:$X$47,21,FALSE))</f>
        <v/>
      </c>
      <c r="AH82" s="2197" t="str">
        <f>IF(AH81="","",VLOOKUP(AH81,'シフト記号表（勤務時間帯） (3)'!$D$6:$X$47,21,FALSE))</f>
        <v/>
      </c>
      <c r="AI82" s="2181" t="str">
        <f>IF(AI81="","",VLOOKUP(AI81,'シフト記号表（勤務時間帯） (3)'!$D$6:$X$47,21,FALSE))</f>
        <v/>
      </c>
      <c r="AJ82" s="2190" t="str">
        <f>IF(AJ81="","",VLOOKUP(AJ81,'シフト記号表（勤務時間帯） (3)'!$D$6:$X$47,21,FALSE))</f>
        <v/>
      </c>
      <c r="AK82" s="2190" t="str">
        <f>IF(AK81="","",VLOOKUP(AK81,'シフト記号表（勤務時間帯） (3)'!$D$6:$X$47,21,FALSE))</f>
        <v/>
      </c>
      <c r="AL82" s="2190" t="str">
        <f>IF(AL81="","",VLOOKUP(AL81,'シフト記号表（勤務時間帯） (3)'!$D$6:$X$47,21,FALSE))</f>
        <v/>
      </c>
      <c r="AM82" s="2190" t="str">
        <f>IF(AM81="","",VLOOKUP(AM81,'シフト記号表（勤務時間帯） (3)'!$D$6:$X$47,21,FALSE))</f>
        <v/>
      </c>
      <c r="AN82" s="2190" t="str">
        <f>IF(AN81="","",VLOOKUP(AN81,'シフト記号表（勤務時間帯） (3)'!$D$6:$X$47,21,FALSE))</f>
        <v/>
      </c>
      <c r="AO82" s="2197" t="str">
        <f>IF(AO81="","",VLOOKUP(AO81,'シフト記号表（勤務時間帯） (3)'!$D$6:$X$47,21,FALSE))</f>
        <v/>
      </c>
      <c r="AP82" s="2181" t="str">
        <f>IF(AP81="","",VLOOKUP(AP81,'シフト記号表（勤務時間帯） (3)'!$D$6:$X$47,21,FALSE))</f>
        <v/>
      </c>
      <c r="AQ82" s="2190" t="str">
        <f>IF(AQ81="","",VLOOKUP(AQ81,'シフト記号表（勤務時間帯） (3)'!$D$6:$X$47,21,FALSE))</f>
        <v/>
      </c>
      <c r="AR82" s="2190" t="str">
        <f>IF(AR81="","",VLOOKUP(AR81,'シフト記号表（勤務時間帯） (3)'!$D$6:$X$47,21,FALSE))</f>
        <v/>
      </c>
      <c r="AS82" s="2190" t="str">
        <f>IF(AS81="","",VLOOKUP(AS81,'シフト記号表（勤務時間帯） (3)'!$D$6:$X$47,21,FALSE))</f>
        <v/>
      </c>
      <c r="AT82" s="2190" t="str">
        <f>IF(AT81="","",VLOOKUP(AT81,'シフト記号表（勤務時間帯） (3)'!$D$6:$X$47,21,FALSE))</f>
        <v/>
      </c>
      <c r="AU82" s="2190" t="str">
        <f>IF(AU81="","",VLOOKUP(AU81,'シフト記号表（勤務時間帯） (3)'!$D$6:$X$47,21,FALSE))</f>
        <v/>
      </c>
      <c r="AV82" s="2197" t="str">
        <f>IF(AV81="","",VLOOKUP(AV81,'シフト記号表（勤務時間帯） (3)'!$D$6:$X$47,21,FALSE))</f>
        <v/>
      </c>
      <c r="AW82" s="2181" t="str">
        <f>IF(AW81="","",VLOOKUP(AW81,'シフト記号表（勤務時間帯） (3)'!$D$6:$X$47,21,FALSE))</f>
        <v/>
      </c>
      <c r="AX82" s="2190" t="str">
        <f>IF(AX81="","",VLOOKUP(AX81,'シフト記号表（勤務時間帯） (3)'!$D$6:$X$47,21,FALSE))</f>
        <v/>
      </c>
      <c r="AY82" s="2190" t="str">
        <f>IF(AY81="","",VLOOKUP(AY81,'シフト記号表（勤務時間帯） (3)'!$D$6:$X$47,21,FALSE))</f>
        <v/>
      </c>
      <c r="AZ82" s="1943">
        <f>IF($BC$3="４週",SUM(U82:AV82),IF($BC$3="暦月",SUM(U82:AY82),""))</f>
        <v>0</v>
      </c>
      <c r="BA82" s="1951"/>
      <c r="BB82" s="1960">
        <f>IF($BC$3="４週",AZ82/4,IF($BC$3="暦月",(AZ82/($BC$8/7)),""))</f>
        <v>0</v>
      </c>
      <c r="BC82" s="1951"/>
      <c r="BD82" s="1971"/>
      <c r="BE82" s="1976"/>
      <c r="BF82" s="1976"/>
      <c r="BG82" s="1976"/>
      <c r="BH82" s="1987"/>
    </row>
    <row r="83" spans="2:60" ht="20.25" customHeight="1">
      <c r="B83" s="1743"/>
      <c r="C83" s="1757"/>
      <c r="D83" s="1825"/>
      <c r="E83" s="1768"/>
      <c r="F83" s="1768"/>
      <c r="G83" s="1803">
        <f>C81</f>
        <v>0</v>
      </c>
      <c r="H83" s="2104"/>
      <c r="I83" s="1789"/>
      <c r="J83" s="2544"/>
      <c r="K83" s="2544"/>
      <c r="L83" s="1803"/>
      <c r="M83" s="2548"/>
      <c r="N83" s="2552"/>
      <c r="O83" s="2556"/>
      <c r="P83" s="2564" t="s">
        <v>34</v>
      </c>
      <c r="Q83" s="2567"/>
      <c r="R83" s="2567"/>
      <c r="S83" s="2578"/>
      <c r="T83" s="2586"/>
      <c r="U83" s="1885" t="str">
        <f>IF(U81="","",VLOOKUP(U81,'シフト記号表（勤務時間帯） (3)'!$D$6:$Z$47,23,FALSE))</f>
        <v/>
      </c>
      <c r="V83" s="1897" t="str">
        <f>IF(V81="","",VLOOKUP(V81,'シフト記号表（勤務時間帯） (3)'!$D$6:$Z$47,23,FALSE))</f>
        <v/>
      </c>
      <c r="W83" s="1897" t="str">
        <f>IF(W81="","",VLOOKUP(W81,'シフト記号表（勤務時間帯） (3)'!$D$6:$Z$47,23,FALSE))</f>
        <v/>
      </c>
      <c r="X83" s="1897" t="str">
        <f>IF(X81="","",VLOOKUP(X81,'シフト記号表（勤務時間帯） (3)'!$D$6:$Z$47,23,FALSE))</f>
        <v/>
      </c>
      <c r="Y83" s="1897" t="str">
        <f>IF(Y81="","",VLOOKUP(Y81,'シフト記号表（勤務時間帯） (3)'!$D$6:$Z$47,23,FALSE))</f>
        <v/>
      </c>
      <c r="Z83" s="1897" t="str">
        <f>IF(Z81="","",VLOOKUP(Z81,'シフト記号表（勤務時間帯） (3)'!$D$6:$Z$47,23,FALSE))</f>
        <v/>
      </c>
      <c r="AA83" s="1912" t="str">
        <f>IF(AA81="","",VLOOKUP(AA81,'シフト記号表（勤務時間帯） (3)'!$D$6:$Z$47,23,FALSE))</f>
        <v/>
      </c>
      <c r="AB83" s="1885" t="str">
        <f>IF(AB81="","",VLOOKUP(AB81,'シフト記号表（勤務時間帯） (3)'!$D$6:$Z$47,23,FALSE))</f>
        <v/>
      </c>
      <c r="AC83" s="1897" t="str">
        <f>IF(AC81="","",VLOOKUP(AC81,'シフト記号表（勤務時間帯） (3)'!$D$6:$Z$47,23,FALSE))</f>
        <v/>
      </c>
      <c r="AD83" s="1897" t="str">
        <f>IF(AD81="","",VLOOKUP(AD81,'シフト記号表（勤務時間帯） (3)'!$D$6:$Z$47,23,FALSE))</f>
        <v/>
      </c>
      <c r="AE83" s="1897" t="str">
        <f>IF(AE81="","",VLOOKUP(AE81,'シフト記号表（勤務時間帯） (3)'!$D$6:$Z$47,23,FALSE))</f>
        <v/>
      </c>
      <c r="AF83" s="1897" t="str">
        <f>IF(AF81="","",VLOOKUP(AF81,'シフト記号表（勤務時間帯） (3)'!$D$6:$Z$47,23,FALSE))</f>
        <v/>
      </c>
      <c r="AG83" s="1897" t="str">
        <f>IF(AG81="","",VLOOKUP(AG81,'シフト記号表（勤務時間帯） (3)'!$D$6:$Z$47,23,FALSE))</f>
        <v/>
      </c>
      <c r="AH83" s="1912" t="str">
        <f>IF(AH81="","",VLOOKUP(AH81,'シフト記号表（勤務時間帯） (3)'!$D$6:$Z$47,23,FALSE))</f>
        <v/>
      </c>
      <c r="AI83" s="1885" t="str">
        <f>IF(AI81="","",VLOOKUP(AI81,'シフト記号表（勤務時間帯） (3)'!$D$6:$Z$47,23,FALSE))</f>
        <v/>
      </c>
      <c r="AJ83" s="1897" t="str">
        <f>IF(AJ81="","",VLOOKUP(AJ81,'シフト記号表（勤務時間帯） (3)'!$D$6:$Z$47,23,FALSE))</f>
        <v/>
      </c>
      <c r="AK83" s="1897" t="str">
        <f>IF(AK81="","",VLOOKUP(AK81,'シフト記号表（勤務時間帯） (3)'!$D$6:$Z$47,23,FALSE))</f>
        <v/>
      </c>
      <c r="AL83" s="1897" t="str">
        <f>IF(AL81="","",VLOOKUP(AL81,'シフト記号表（勤務時間帯） (3)'!$D$6:$Z$47,23,FALSE))</f>
        <v/>
      </c>
      <c r="AM83" s="1897" t="str">
        <f>IF(AM81="","",VLOOKUP(AM81,'シフト記号表（勤務時間帯） (3)'!$D$6:$Z$47,23,FALSE))</f>
        <v/>
      </c>
      <c r="AN83" s="1897" t="str">
        <f>IF(AN81="","",VLOOKUP(AN81,'シフト記号表（勤務時間帯） (3)'!$D$6:$Z$47,23,FALSE))</f>
        <v/>
      </c>
      <c r="AO83" s="1912" t="str">
        <f>IF(AO81="","",VLOOKUP(AO81,'シフト記号表（勤務時間帯） (3)'!$D$6:$Z$47,23,FALSE))</f>
        <v/>
      </c>
      <c r="AP83" s="1885" t="str">
        <f>IF(AP81="","",VLOOKUP(AP81,'シフト記号表（勤務時間帯） (3)'!$D$6:$Z$47,23,FALSE))</f>
        <v/>
      </c>
      <c r="AQ83" s="1897" t="str">
        <f>IF(AQ81="","",VLOOKUP(AQ81,'シフト記号表（勤務時間帯） (3)'!$D$6:$Z$47,23,FALSE))</f>
        <v/>
      </c>
      <c r="AR83" s="1897" t="str">
        <f>IF(AR81="","",VLOOKUP(AR81,'シフト記号表（勤務時間帯） (3)'!$D$6:$Z$47,23,FALSE))</f>
        <v/>
      </c>
      <c r="AS83" s="1897" t="str">
        <f>IF(AS81="","",VLOOKUP(AS81,'シフト記号表（勤務時間帯） (3)'!$D$6:$Z$47,23,FALSE))</f>
        <v/>
      </c>
      <c r="AT83" s="1897" t="str">
        <f>IF(AT81="","",VLOOKUP(AT81,'シフト記号表（勤務時間帯） (3)'!$D$6:$Z$47,23,FALSE))</f>
        <v/>
      </c>
      <c r="AU83" s="1897" t="str">
        <f>IF(AU81="","",VLOOKUP(AU81,'シフト記号表（勤務時間帯） (3)'!$D$6:$Z$47,23,FALSE))</f>
        <v/>
      </c>
      <c r="AV83" s="1912" t="str">
        <f>IF(AV81="","",VLOOKUP(AV81,'シフト記号表（勤務時間帯） (3)'!$D$6:$Z$47,23,FALSE))</f>
        <v/>
      </c>
      <c r="AW83" s="1885" t="str">
        <f>IF(AW81="","",VLOOKUP(AW81,'シフト記号表（勤務時間帯） (3)'!$D$6:$Z$47,23,FALSE))</f>
        <v/>
      </c>
      <c r="AX83" s="1897" t="str">
        <f>IF(AX81="","",VLOOKUP(AX81,'シフト記号表（勤務時間帯） (3)'!$D$6:$Z$47,23,FALSE))</f>
        <v/>
      </c>
      <c r="AY83" s="1897" t="str">
        <f>IF(AY81="","",VLOOKUP(AY81,'シフト記号表（勤務時間帯） (3)'!$D$6:$Z$47,23,FALSE))</f>
        <v/>
      </c>
      <c r="AZ83" s="1945">
        <f>IF($BC$3="４週",SUM(U83:AV83),IF($BC$3="暦月",SUM(U83:AY83),""))</f>
        <v>0</v>
      </c>
      <c r="BA83" s="1953"/>
      <c r="BB83" s="1962">
        <f>IF($BC$3="４週",AZ83/4,IF($BC$3="暦月",(AZ83/($BC$8/7)),""))</f>
        <v>0</v>
      </c>
      <c r="BC83" s="1953"/>
      <c r="BD83" s="1973"/>
      <c r="BE83" s="1978"/>
      <c r="BF83" s="1978"/>
      <c r="BG83" s="1978"/>
      <c r="BH83" s="1989"/>
    </row>
    <row r="84" spans="2:60" ht="20.25" customHeight="1">
      <c r="B84" s="2530"/>
      <c r="C84" s="1756"/>
      <c r="D84" s="1824"/>
      <c r="E84" s="1767"/>
      <c r="F84" s="1767"/>
      <c r="G84" s="1802"/>
      <c r="H84" s="2095"/>
      <c r="I84" s="1788"/>
      <c r="J84" s="2545"/>
      <c r="K84" s="2545"/>
      <c r="L84" s="1802"/>
      <c r="M84" s="2549"/>
      <c r="N84" s="2553"/>
      <c r="O84" s="2557"/>
      <c r="P84" s="2563" t="s">
        <v>770</v>
      </c>
      <c r="Q84" s="2572"/>
      <c r="R84" s="2572"/>
      <c r="S84" s="2580"/>
      <c r="T84" s="2589"/>
      <c r="U84" s="2596"/>
      <c r="V84" s="2602"/>
      <c r="W84" s="2602"/>
      <c r="X84" s="2602"/>
      <c r="Y84" s="2602"/>
      <c r="Z84" s="2602"/>
      <c r="AA84" s="2608"/>
      <c r="AB84" s="2596"/>
      <c r="AC84" s="2602"/>
      <c r="AD84" s="2602"/>
      <c r="AE84" s="2602"/>
      <c r="AF84" s="2602"/>
      <c r="AG84" s="2602"/>
      <c r="AH84" s="2608"/>
      <c r="AI84" s="2596"/>
      <c r="AJ84" s="2602"/>
      <c r="AK84" s="2602"/>
      <c r="AL84" s="2602"/>
      <c r="AM84" s="2602"/>
      <c r="AN84" s="2602"/>
      <c r="AO84" s="2608"/>
      <c r="AP84" s="2596"/>
      <c r="AQ84" s="2602"/>
      <c r="AR84" s="2602"/>
      <c r="AS84" s="2602"/>
      <c r="AT84" s="2602"/>
      <c r="AU84" s="2602"/>
      <c r="AV84" s="2608"/>
      <c r="AW84" s="2596"/>
      <c r="AX84" s="2602"/>
      <c r="AY84" s="2602"/>
      <c r="AZ84" s="2624"/>
      <c r="BA84" s="2631"/>
      <c r="BB84" s="2638"/>
      <c r="BC84" s="2631"/>
      <c r="BD84" s="1972"/>
      <c r="BE84" s="1977"/>
      <c r="BF84" s="1977"/>
      <c r="BG84" s="1977"/>
      <c r="BH84" s="1988"/>
    </row>
    <row r="85" spans="2:60" ht="20.25" customHeight="1">
      <c r="B85" s="2059">
        <f>B82+1</f>
        <v>22</v>
      </c>
      <c r="C85" s="1755"/>
      <c r="D85" s="1823"/>
      <c r="E85" s="1766"/>
      <c r="F85" s="1766">
        <f>C84</f>
        <v>0</v>
      </c>
      <c r="G85" s="1801"/>
      <c r="H85" s="2103"/>
      <c r="I85" s="1787"/>
      <c r="J85" s="2543"/>
      <c r="K85" s="2543"/>
      <c r="L85" s="1801"/>
      <c r="M85" s="2547"/>
      <c r="N85" s="2551"/>
      <c r="O85" s="2555"/>
      <c r="P85" s="2559" t="s">
        <v>1023</v>
      </c>
      <c r="Q85" s="2566"/>
      <c r="R85" s="2566"/>
      <c r="S85" s="2574"/>
      <c r="T85" s="2582"/>
      <c r="U85" s="2181" t="str">
        <f>IF(U84="","",VLOOKUP(U84,'シフト記号表（勤務時間帯） (3)'!$D$6:$X$47,21,FALSE))</f>
        <v/>
      </c>
      <c r="V85" s="2190" t="str">
        <f>IF(V84="","",VLOOKUP(V84,'シフト記号表（勤務時間帯） (3)'!$D$6:$X$47,21,FALSE))</f>
        <v/>
      </c>
      <c r="W85" s="2190" t="str">
        <f>IF(W84="","",VLOOKUP(W84,'シフト記号表（勤務時間帯） (3)'!$D$6:$X$47,21,FALSE))</f>
        <v/>
      </c>
      <c r="X85" s="2190" t="str">
        <f>IF(X84="","",VLOOKUP(X84,'シフト記号表（勤務時間帯） (3)'!$D$6:$X$47,21,FALSE))</f>
        <v/>
      </c>
      <c r="Y85" s="2190" t="str">
        <f>IF(Y84="","",VLOOKUP(Y84,'シフト記号表（勤務時間帯） (3)'!$D$6:$X$47,21,FALSE))</f>
        <v/>
      </c>
      <c r="Z85" s="2190" t="str">
        <f>IF(Z84="","",VLOOKUP(Z84,'シフト記号表（勤務時間帯） (3)'!$D$6:$X$47,21,FALSE))</f>
        <v/>
      </c>
      <c r="AA85" s="2197" t="str">
        <f>IF(AA84="","",VLOOKUP(AA84,'シフト記号表（勤務時間帯） (3)'!$D$6:$X$47,21,FALSE))</f>
        <v/>
      </c>
      <c r="AB85" s="2181" t="str">
        <f>IF(AB84="","",VLOOKUP(AB84,'シフト記号表（勤務時間帯） (3)'!$D$6:$X$47,21,FALSE))</f>
        <v/>
      </c>
      <c r="AC85" s="2190" t="str">
        <f>IF(AC84="","",VLOOKUP(AC84,'シフト記号表（勤務時間帯） (3)'!$D$6:$X$47,21,FALSE))</f>
        <v/>
      </c>
      <c r="AD85" s="2190" t="str">
        <f>IF(AD84="","",VLOOKUP(AD84,'シフト記号表（勤務時間帯） (3)'!$D$6:$X$47,21,FALSE))</f>
        <v/>
      </c>
      <c r="AE85" s="2190" t="str">
        <f>IF(AE84="","",VLOOKUP(AE84,'シフト記号表（勤務時間帯） (3)'!$D$6:$X$47,21,FALSE))</f>
        <v/>
      </c>
      <c r="AF85" s="2190" t="str">
        <f>IF(AF84="","",VLOOKUP(AF84,'シフト記号表（勤務時間帯） (3)'!$D$6:$X$47,21,FALSE))</f>
        <v/>
      </c>
      <c r="AG85" s="2190" t="str">
        <f>IF(AG84="","",VLOOKUP(AG84,'シフト記号表（勤務時間帯） (3)'!$D$6:$X$47,21,FALSE))</f>
        <v/>
      </c>
      <c r="AH85" s="2197" t="str">
        <f>IF(AH84="","",VLOOKUP(AH84,'シフト記号表（勤務時間帯） (3)'!$D$6:$X$47,21,FALSE))</f>
        <v/>
      </c>
      <c r="AI85" s="2181" t="str">
        <f>IF(AI84="","",VLOOKUP(AI84,'シフト記号表（勤務時間帯） (3)'!$D$6:$X$47,21,FALSE))</f>
        <v/>
      </c>
      <c r="AJ85" s="2190" t="str">
        <f>IF(AJ84="","",VLOOKUP(AJ84,'シフト記号表（勤務時間帯） (3)'!$D$6:$X$47,21,FALSE))</f>
        <v/>
      </c>
      <c r="AK85" s="2190" t="str">
        <f>IF(AK84="","",VLOOKUP(AK84,'シフト記号表（勤務時間帯） (3)'!$D$6:$X$47,21,FALSE))</f>
        <v/>
      </c>
      <c r="AL85" s="2190" t="str">
        <f>IF(AL84="","",VLOOKUP(AL84,'シフト記号表（勤務時間帯） (3)'!$D$6:$X$47,21,FALSE))</f>
        <v/>
      </c>
      <c r="AM85" s="2190" t="str">
        <f>IF(AM84="","",VLOOKUP(AM84,'シフト記号表（勤務時間帯） (3)'!$D$6:$X$47,21,FALSE))</f>
        <v/>
      </c>
      <c r="AN85" s="2190" t="str">
        <f>IF(AN84="","",VLOOKUP(AN84,'シフト記号表（勤務時間帯） (3)'!$D$6:$X$47,21,FALSE))</f>
        <v/>
      </c>
      <c r="AO85" s="2197" t="str">
        <f>IF(AO84="","",VLOOKUP(AO84,'シフト記号表（勤務時間帯） (3)'!$D$6:$X$47,21,FALSE))</f>
        <v/>
      </c>
      <c r="AP85" s="2181" t="str">
        <f>IF(AP84="","",VLOOKUP(AP84,'シフト記号表（勤務時間帯） (3)'!$D$6:$X$47,21,FALSE))</f>
        <v/>
      </c>
      <c r="AQ85" s="2190" t="str">
        <f>IF(AQ84="","",VLOOKUP(AQ84,'シフト記号表（勤務時間帯） (3)'!$D$6:$X$47,21,FALSE))</f>
        <v/>
      </c>
      <c r="AR85" s="2190" t="str">
        <f>IF(AR84="","",VLOOKUP(AR84,'シフト記号表（勤務時間帯） (3)'!$D$6:$X$47,21,FALSE))</f>
        <v/>
      </c>
      <c r="AS85" s="2190" t="str">
        <f>IF(AS84="","",VLOOKUP(AS84,'シフト記号表（勤務時間帯） (3)'!$D$6:$X$47,21,FALSE))</f>
        <v/>
      </c>
      <c r="AT85" s="2190" t="str">
        <f>IF(AT84="","",VLOOKUP(AT84,'シフト記号表（勤務時間帯） (3)'!$D$6:$X$47,21,FALSE))</f>
        <v/>
      </c>
      <c r="AU85" s="2190" t="str">
        <f>IF(AU84="","",VLOOKUP(AU84,'シフト記号表（勤務時間帯） (3)'!$D$6:$X$47,21,FALSE))</f>
        <v/>
      </c>
      <c r="AV85" s="2197" t="str">
        <f>IF(AV84="","",VLOOKUP(AV84,'シフト記号表（勤務時間帯） (3)'!$D$6:$X$47,21,FALSE))</f>
        <v/>
      </c>
      <c r="AW85" s="2181" t="str">
        <f>IF(AW84="","",VLOOKUP(AW84,'シフト記号表（勤務時間帯） (3)'!$D$6:$X$47,21,FALSE))</f>
        <v/>
      </c>
      <c r="AX85" s="2190" t="str">
        <f>IF(AX84="","",VLOOKUP(AX84,'シフト記号表（勤務時間帯） (3)'!$D$6:$X$47,21,FALSE))</f>
        <v/>
      </c>
      <c r="AY85" s="2190" t="str">
        <f>IF(AY84="","",VLOOKUP(AY84,'シフト記号表（勤務時間帯） (3)'!$D$6:$X$47,21,FALSE))</f>
        <v/>
      </c>
      <c r="AZ85" s="1943">
        <f>IF($BC$3="４週",SUM(U85:AV85),IF($BC$3="暦月",SUM(U85:AY85),""))</f>
        <v>0</v>
      </c>
      <c r="BA85" s="1951"/>
      <c r="BB85" s="1960">
        <f>IF($BC$3="４週",AZ85/4,IF($BC$3="暦月",(AZ85/($BC$8/7)),""))</f>
        <v>0</v>
      </c>
      <c r="BC85" s="1951"/>
      <c r="BD85" s="1971"/>
      <c r="BE85" s="1976"/>
      <c r="BF85" s="1976"/>
      <c r="BG85" s="1976"/>
      <c r="BH85" s="1987"/>
    </row>
    <row r="86" spans="2:60" ht="20.25" customHeight="1">
      <c r="B86" s="1743"/>
      <c r="C86" s="1757"/>
      <c r="D86" s="1825"/>
      <c r="E86" s="1768"/>
      <c r="F86" s="1768"/>
      <c r="G86" s="1803">
        <f>C84</f>
        <v>0</v>
      </c>
      <c r="H86" s="2104"/>
      <c r="I86" s="1789"/>
      <c r="J86" s="2544"/>
      <c r="K86" s="2544"/>
      <c r="L86" s="1803"/>
      <c r="M86" s="2548"/>
      <c r="N86" s="2552"/>
      <c r="O86" s="2556"/>
      <c r="P86" s="2564" t="s">
        <v>34</v>
      </c>
      <c r="Q86" s="2567"/>
      <c r="R86" s="2567"/>
      <c r="S86" s="2578"/>
      <c r="T86" s="2586"/>
      <c r="U86" s="1885" t="str">
        <f>IF(U84="","",VLOOKUP(U84,'シフト記号表（勤務時間帯） (3)'!$D$6:$Z$47,23,FALSE))</f>
        <v/>
      </c>
      <c r="V86" s="1897" t="str">
        <f>IF(V84="","",VLOOKUP(V84,'シフト記号表（勤務時間帯） (3)'!$D$6:$Z$47,23,FALSE))</f>
        <v/>
      </c>
      <c r="W86" s="1897" t="str">
        <f>IF(W84="","",VLOOKUP(W84,'シフト記号表（勤務時間帯） (3)'!$D$6:$Z$47,23,FALSE))</f>
        <v/>
      </c>
      <c r="X86" s="1897" t="str">
        <f>IF(X84="","",VLOOKUP(X84,'シフト記号表（勤務時間帯） (3)'!$D$6:$Z$47,23,FALSE))</f>
        <v/>
      </c>
      <c r="Y86" s="1897" t="str">
        <f>IF(Y84="","",VLOOKUP(Y84,'シフト記号表（勤務時間帯） (3)'!$D$6:$Z$47,23,FALSE))</f>
        <v/>
      </c>
      <c r="Z86" s="1897" t="str">
        <f>IF(Z84="","",VLOOKUP(Z84,'シフト記号表（勤務時間帯） (3)'!$D$6:$Z$47,23,FALSE))</f>
        <v/>
      </c>
      <c r="AA86" s="1912" t="str">
        <f>IF(AA84="","",VLOOKUP(AA84,'シフト記号表（勤務時間帯） (3)'!$D$6:$Z$47,23,FALSE))</f>
        <v/>
      </c>
      <c r="AB86" s="1885" t="str">
        <f>IF(AB84="","",VLOOKUP(AB84,'シフト記号表（勤務時間帯） (3)'!$D$6:$Z$47,23,FALSE))</f>
        <v/>
      </c>
      <c r="AC86" s="1897" t="str">
        <f>IF(AC84="","",VLOOKUP(AC84,'シフト記号表（勤務時間帯） (3)'!$D$6:$Z$47,23,FALSE))</f>
        <v/>
      </c>
      <c r="AD86" s="1897" t="str">
        <f>IF(AD84="","",VLOOKUP(AD84,'シフト記号表（勤務時間帯） (3)'!$D$6:$Z$47,23,FALSE))</f>
        <v/>
      </c>
      <c r="AE86" s="1897" t="str">
        <f>IF(AE84="","",VLOOKUP(AE84,'シフト記号表（勤務時間帯） (3)'!$D$6:$Z$47,23,FALSE))</f>
        <v/>
      </c>
      <c r="AF86" s="1897" t="str">
        <f>IF(AF84="","",VLOOKUP(AF84,'シフト記号表（勤務時間帯） (3)'!$D$6:$Z$47,23,FALSE))</f>
        <v/>
      </c>
      <c r="AG86" s="1897" t="str">
        <f>IF(AG84="","",VLOOKUP(AG84,'シフト記号表（勤務時間帯） (3)'!$D$6:$Z$47,23,FALSE))</f>
        <v/>
      </c>
      <c r="AH86" s="1912" t="str">
        <f>IF(AH84="","",VLOOKUP(AH84,'シフト記号表（勤務時間帯） (3)'!$D$6:$Z$47,23,FALSE))</f>
        <v/>
      </c>
      <c r="AI86" s="1885" t="str">
        <f>IF(AI84="","",VLOOKUP(AI84,'シフト記号表（勤務時間帯） (3)'!$D$6:$Z$47,23,FALSE))</f>
        <v/>
      </c>
      <c r="AJ86" s="1897" t="str">
        <f>IF(AJ84="","",VLOOKUP(AJ84,'シフト記号表（勤務時間帯） (3)'!$D$6:$Z$47,23,FALSE))</f>
        <v/>
      </c>
      <c r="AK86" s="1897" t="str">
        <f>IF(AK84="","",VLOOKUP(AK84,'シフト記号表（勤務時間帯） (3)'!$D$6:$Z$47,23,FALSE))</f>
        <v/>
      </c>
      <c r="AL86" s="1897" t="str">
        <f>IF(AL84="","",VLOOKUP(AL84,'シフト記号表（勤務時間帯） (3)'!$D$6:$Z$47,23,FALSE))</f>
        <v/>
      </c>
      <c r="AM86" s="1897" t="str">
        <f>IF(AM84="","",VLOOKUP(AM84,'シフト記号表（勤務時間帯） (3)'!$D$6:$Z$47,23,FALSE))</f>
        <v/>
      </c>
      <c r="AN86" s="1897" t="str">
        <f>IF(AN84="","",VLOOKUP(AN84,'シフト記号表（勤務時間帯） (3)'!$D$6:$Z$47,23,FALSE))</f>
        <v/>
      </c>
      <c r="AO86" s="1912" t="str">
        <f>IF(AO84="","",VLOOKUP(AO84,'シフト記号表（勤務時間帯） (3)'!$D$6:$Z$47,23,FALSE))</f>
        <v/>
      </c>
      <c r="AP86" s="1885" t="str">
        <f>IF(AP84="","",VLOOKUP(AP84,'シフト記号表（勤務時間帯） (3)'!$D$6:$Z$47,23,FALSE))</f>
        <v/>
      </c>
      <c r="AQ86" s="1897" t="str">
        <f>IF(AQ84="","",VLOOKUP(AQ84,'シフト記号表（勤務時間帯） (3)'!$D$6:$Z$47,23,FALSE))</f>
        <v/>
      </c>
      <c r="AR86" s="1897" t="str">
        <f>IF(AR84="","",VLOOKUP(AR84,'シフト記号表（勤務時間帯） (3)'!$D$6:$Z$47,23,FALSE))</f>
        <v/>
      </c>
      <c r="AS86" s="1897" t="str">
        <f>IF(AS84="","",VLOOKUP(AS84,'シフト記号表（勤務時間帯） (3)'!$D$6:$Z$47,23,FALSE))</f>
        <v/>
      </c>
      <c r="AT86" s="1897" t="str">
        <f>IF(AT84="","",VLOOKUP(AT84,'シフト記号表（勤務時間帯） (3)'!$D$6:$Z$47,23,FALSE))</f>
        <v/>
      </c>
      <c r="AU86" s="1897" t="str">
        <f>IF(AU84="","",VLOOKUP(AU84,'シフト記号表（勤務時間帯） (3)'!$D$6:$Z$47,23,FALSE))</f>
        <v/>
      </c>
      <c r="AV86" s="1912" t="str">
        <f>IF(AV84="","",VLOOKUP(AV84,'シフト記号表（勤務時間帯） (3)'!$D$6:$Z$47,23,FALSE))</f>
        <v/>
      </c>
      <c r="AW86" s="1885" t="str">
        <f>IF(AW84="","",VLOOKUP(AW84,'シフト記号表（勤務時間帯） (3)'!$D$6:$Z$47,23,FALSE))</f>
        <v/>
      </c>
      <c r="AX86" s="1897" t="str">
        <f>IF(AX84="","",VLOOKUP(AX84,'シフト記号表（勤務時間帯） (3)'!$D$6:$Z$47,23,FALSE))</f>
        <v/>
      </c>
      <c r="AY86" s="1897" t="str">
        <f>IF(AY84="","",VLOOKUP(AY84,'シフト記号表（勤務時間帯） (3)'!$D$6:$Z$47,23,FALSE))</f>
        <v/>
      </c>
      <c r="AZ86" s="1945">
        <f>IF($BC$3="４週",SUM(U86:AV86),IF($BC$3="暦月",SUM(U86:AY86),""))</f>
        <v>0</v>
      </c>
      <c r="BA86" s="1953"/>
      <c r="BB86" s="1962">
        <f>IF($BC$3="４週",AZ86/4,IF($BC$3="暦月",(AZ86/($BC$8/7)),""))</f>
        <v>0</v>
      </c>
      <c r="BC86" s="1953"/>
      <c r="BD86" s="1973"/>
      <c r="BE86" s="1978"/>
      <c r="BF86" s="1978"/>
      <c r="BG86" s="1978"/>
      <c r="BH86" s="1989"/>
    </row>
    <row r="87" spans="2:60" ht="20.25" customHeight="1">
      <c r="B87" s="2530"/>
      <c r="C87" s="1756"/>
      <c r="D87" s="1824"/>
      <c r="E87" s="1767"/>
      <c r="F87" s="1767"/>
      <c r="G87" s="1802"/>
      <c r="H87" s="2095"/>
      <c r="I87" s="1788"/>
      <c r="J87" s="2545"/>
      <c r="K87" s="2545"/>
      <c r="L87" s="1802"/>
      <c r="M87" s="2549"/>
      <c r="N87" s="2553"/>
      <c r="O87" s="2557"/>
      <c r="P87" s="2563" t="s">
        <v>770</v>
      </c>
      <c r="Q87" s="2572"/>
      <c r="R87" s="2572"/>
      <c r="S87" s="2580"/>
      <c r="T87" s="2589"/>
      <c r="U87" s="2596"/>
      <c r="V87" s="2602"/>
      <c r="W87" s="2602"/>
      <c r="X87" s="2602"/>
      <c r="Y87" s="2602"/>
      <c r="Z87" s="2602"/>
      <c r="AA87" s="2608"/>
      <c r="AB87" s="2596"/>
      <c r="AC87" s="2602"/>
      <c r="AD87" s="2602"/>
      <c r="AE87" s="2602"/>
      <c r="AF87" s="2602"/>
      <c r="AG87" s="2602"/>
      <c r="AH87" s="2608"/>
      <c r="AI87" s="2596"/>
      <c r="AJ87" s="2602"/>
      <c r="AK87" s="2602"/>
      <c r="AL87" s="2602"/>
      <c r="AM87" s="2602"/>
      <c r="AN87" s="2602"/>
      <c r="AO87" s="2608"/>
      <c r="AP87" s="2596"/>
      <c r="AQ87" s="2602"/>
      <c r="AR87" s="2602"/>
      <c r="AS87" s="2602"/>
      <c r="AT87" s="2602"/>
      <c r="AU87" s="2602"/>
      <c r="AV87" s="2608"/>
      <c r="AW87" s="2596"/>
      <c r="AX87" s="2602"/>
      <c r="AY87" s="2602"/>
      <c r="AZ87" s="2624"/>
      <c r="BA87" s="2631"/>
      <c r="BB87" s="2638"/>
      <c r="BC87" s="2631"/>
      <c r="BD87" s="1972"/>
      <c r="BE87" s="1977"/>
      <c r="BF87" s="1977"/>
      <c r="BG87" s="1977"/>
      <c r="BH87" s="1988"/>
    </row>
    <row r="88" spans="2:60" ht="20.25" customHeight="1">
      <c r="B88" s="2059">
        <f>B85+1</f>
        <v>23</v>
      </c>
      <c r="C88" s="1755"/>
      <c r="D88" s="1823"/>
      <c r="E88" s="1766"/>
      <c r="F88" s="1766">
        <f>C87</f>
        <v>0</v>
      </c>
      <c r="G88" s="1801"/>
      <c r="H88" s="2103"/>
      <c r="I88" s="1787"/>
      <c r="J88" s="2543"/>
      <c r="K88" s="2543"/>
      <c r="L88" s="1801"/>
      <c r="M88" s="2547"/>
      <c r="N88" s="2551"/>
      <c r="O88" s="2555"/>
      <c r="P88" s="2559" t="s">
        <v>1023</v>
      </c>
      <c r="Q88" s="2566"/>
      <c r="R88" s="2566"/>
      <c r="S88" s="2574"/>
      <c r="T88" s="2582"/>
      <c r="U88" s="2181" t="str">
        <f>IF(U87="","",VLOOKUP(U87,'シフト記号表（勤務時間帯） (3)'!$D$6:$X$47,21,FALSE))</f>
        <v/>
      </c>
      <c r="V88" s="2190" t="str">
        <f>IF(V87="","",VLOOKUP(V87,'シフト記号表（勤務時間帯） (3)'!$D$6:$X$47,21,FALSE))</f>
        <v/>
      </c>
      <c r="W88" s="2190" t="str">
        <f>IF(W87="","",VLOOKUP(W87,'シフト記号表（勤務時間帯） (3)'!$D$6:$X$47,21,FALSE))</f>
        <v/>
      </c>
      <c r="X88" s="2190" t="str">
        <f>IF(X87="","",VLOOKUP(X87,'シフト記号表（勤務時間帯） (3)'!$D$6:$X$47,21,FALSE))</f>
        <v/>
      </c>
      <c r="Y88" s="2190" t="str">
        <f>IF(Y87="","",VLOOKUP(Y87,'シフト記号表（勤務時間帯） (3)'!$D$6:$X$47,21,FALSE))</f>
        <v/>
      </c>
      <c r="Z88" s="2190" t="str">
        <f>IF(Z87="","",VLOOKUP(Z87,'シフト記号表（勤務時間帯） (3)'!$D$6:$X$47,21,FALSE))</f>
        <v/>
      </c>
      <c r="AA88" s="2197" t="str">
        <f>IF(AA87="","",VLOOKUP(AA87,'シフト記号表（勤務時間帯） (3)'!$D$6:$X$47,21,FALSE))</f>
        <v/>
      </c>
      <c r="AB88" s="2181" t="str">
        <f>IF(AB87="","",VLOOKUP(AB87,'シフト記号表（勤務時間帯） (3)'!$D$6:$X$47,21,FALSE))</f>
        <v/>
      </c>
      <c r="AC88" s="2190" t="str">
        <f>IF(AC87="","",VLOOKUP(AC87,'シフト記号表（勤務時間帯） (3)'!$D$6:$X$47,21,FALSE))</f>
        <v/>
      </c>
      <c r="AD88" s="2190" t="str">
        <f>IF(AD87="","",VLOOKUP(AD87,'シフト記号表（勤務時間帯） (3)'!$D$6:$X$47,21,FALSE))</f>
        <v/>
      </c>
      <c r="AE88" s="2190" t="str">
        <f>IF(AE87="","",VLOOKUP(AE87,'シフト記号表（勤務時間帯） (3)'!$D$6:$X$47,21,FALSE))</f>
        <v/>
      </c>
      <c r="AF88" s="2190" t="str">
        <f>IF(AF87="","",VLOOKUP(AF87,'シフト記号表（勤務時間帯） (3)'!$D$6:$X$47,21,FALSE))</f>
        <v/>
      </c>
      <c r="AG88" s="2190" t="str">
        <f>IF(AG87="","",VLOOKUP(AG87,'シフト記号表（勤務時間帯） (3)'!$D$6:$X$47,21,FALSE))</f>
        <v/>
      </c>
      <c r="AH88" s="2197" t="str">
        <f>IF(AH87="","",VLOOKUP(AH87,'シフト記号表（勤務時間帯） (3)'!$D$6:$X$47,21,FALSE))</f>
        <v/>
      </c>
      <c r="AI88" s="2181" t="str">
        <f>IF(AI87="","",VLOOKUP(AI87,'シフト記号表（勤務時間帯） (3)'!$D$6:$X$47,21,FALSE))</f>
        <v/>
      </c>
      <c r="AJ88" s="2190" t="str">
        <f>IF(AJ87="","",VLOOKUP(AJ87,'シフト記号表（勤務時間帯） (3)'!$D$6:$X$47,21,FALSE))</f>
        <v/>
      </c>
      <c r="AK88" s="2190" t="str">
        <f>IF(AK87="","",VLOOKUP(AK87,'シフト記号表（勤務時間帯） (3)'!$D$6:$X$47,21,FALSE))</f>
        <v/>
      </c>
      <c r="AL88" s="2190" t="str">
        <f>IF(AL87="","",VLOOKUP(AL87,'シフト記号表（勤務時間帯） (3)'!$D$6:$X$47,21,FALSE))</f>
        <v/>
      </c>
      <c r="AM88" s="2190" t="str">
        <f>IF(AM87="","",VLOOKUP(AM87,'シフト記号表（勤務時間帯） (3)'!$D$6:$X$47,21,FALSE))</f>
        <v/>
      </c>
      <c r="AN88" s="2190" t="str">
        <f>IF(AN87="","",VLOOKUP(AN87,'シフト記号表（勤務時間帯） (3)'!$D$6:$X$47,21,FALSE))</f>
        <v/>
      </c>
      <c r="AO88" s="2197" t="str">
        <f>IF(AO87="","",VLOOKUP(AO87,'シフト記号表（勤務時間帯） (3)'!$D$6:$X$47,21,FALSE))</f>
        <v/>
      </c>
      <c r="AP88" s="2181" t="str">
        <f>IF(AP87="","",VLOOKUP(AP87,'シフト記号表（勤務時間帯） (3)'!$D$6:$X$47,21,FALSE))</f>
        <v/>
      </c>
      <c r="AQ88" s="2190" t="str">
        <f>IF(AQ87="","",VLOOKUP(AQ87,'シフト記号表（勤務時間帯） (3)'!$D$6:$X$47,21,FALSE))</f>
        <v/>
      </c>
      <c r="AR88" s="2190" t="str">
        <f>IF(AR87="","",VLOOKUP(AR87,'シフト記号表（勤務時間帯） (3)'!$D$6:$X$47,21,FALSE))</f>
        <v/>
      </c>
      <c r="AS88" s="2190" t="str">
        <f>IF(AS87="","",VLOOKUP(AS87,'シフト記号表（勤務時間帯） (3)'!$D$6:$X$47,21,FALSE))</f>
        <v/>
      </c>
      <c r="AT88" s="2190" t="str">
        <f>IF(AT87="","",VLOOKUP(AT87,'シフト記号表（勤務時間帯） (3)'!$D$6:$X$47,21,FALSE))</f>
        <v/>
      </c>
      <c r="AU88" s="2190" t="str">
        <f>IF(AU87="","",VLOOKUP(AU87,'シフト記号表（勤務時間帯） (3)'!$D$6:$X$47,21,FALSE))</f>
        <v/>
      </c>
      <c r="AV88" s="2197" t="str">
        <f>IF(AV87="","",VLOOKUP(AV87,'シフト記号表（勤務時間帯） (3)'!$D$6:$X$47,21,FALSE))</f>
        <v/>
      </c>
      <c r="AW88" s="2181" t="str">
        <f>IF(AW87="","",VLOOKUP(AW87,'シフト記号表（勤務時間帯） (3)'!$D$6:$X$47,21,FALSE))</f>
        <v/>
      </c>
      <c r="AX88" s="2190" t="str">
        <f>IF(AX87="","",VLOOKUP(AX87,'シフト記号表（勤務時間帯） (3)'!$D$6:$X$47,21,FALSE))</f>
        <v/>
      </c>
      <c r="AY88" s="2190" t="str">
        <f>IF(AY87="","",VLOOKUP(AY87,'シフト記号表（勤務時間帯） (3)'!$D$6:$X$47,21,FALSE))</f>
        <v/>
      </c>
      <c r="AZ88" s="1943">
        <f>IF($BC$3="４週",SUM(U88:AV88),IF($BC$3="暦月",SUM(U88:AY88),""))</f>
        <v>0</v>
      </c>
      <c r="BA88" s="1951"/>
      <c r="BB88" s="1960">
        <f>IF($BC$3="４週",AZ88/4,IF($BC$3="暦月",(AZ88/($BC$8/7)),""))</f>
        <v>0</v>
      </c>
      <c r="BC88" s="1951"/>
      <c r="BD88" s="1971"/>
      <c r="BE88" s="1976"/>
      <c r="BF88" s="1976"/>
      <c r="BG88" s="1976"/>
      <c r="BH88" s="1987"/>
    </row>
    <row r="89" spans="2:60" ht="20.25" customHeight="1">
      <c r="B89" s="1743"/>
      <c r="C89" s="1757"/>
      <c r="D89" s="1825"/>
      <c r="E89" s="1768"/>
      <c r="F89" s="1768"/>
      <c r="G89" s="1803">
        <f>C87</f>
        <v>0</v>
      </c>
      <c r="H89" s="2104"/>
      <c r="I89" s="1789"/>
      <c r="J89" s="2544"/>
      <c r="K89" s="2544"/>
      <c r="L89" s="1803"/>
      <c r="M89" s="2548"/>
      <c r="N89" s="2552"/>
      <c r="O89" s="2556"/>
      <c r="P89" s="2564" t="s">
        <v>34</v>
      </c>
      <c r="Q89" s="2567"/>
      <c r="R89" s="2567"/>
      <c r="S89" s="2578"/>
      <c r="T89" s="2586"/>
      <c r="U89" s="1885" t="str">
        <f>IF(U87="","",VLOOKUP(U87,'シフト記号表（勤務時間帯） (3)'!$D$6:$Z$47,23,FALSE))</f>
        <v/>
      </c>
      <c r="V89" s="1897" t="str">
        <f>IF(V87="","",VLOOKUP(V87,'シフト記号表（勤務時間帯） (3)'!$D$6:$Z$47,23,FALSE))</f>
        <v/>
      </c>
      <c r="W89" s="1897" t="str">
        <f>IF(W87="","",VLOOKUP(W87,'シフト記号表（勤務時間帯） (3)'!$D$6:$Z$47,23,FALSE))</f>
        <v/>
      </c>
      <c r="X89" s="1897" t="str">
        <f>IF(X87="","",VLOOKUP(X87,'シフト記号表（勤務時間帯） (3)'!$D$6:$Z$47,23,FALSE))</f>
        <v/>
      </c>
      <c r="Y89" s="1897" t="str">
        <f>IF(Y87="","",VLOOKUP(Y87,'シフト記号表（勤務時間帯） (3)'!$D$6:$Z$47,23,FALSE))</f>
        <v/>
      </c>
      <c r="Z89" s="1897" t="str">
        <f>IF(Z87="","",VLOOKUP(Z87,'シフト記号表（勤務時間帯） (3)'!$D$6:$Z$47,23,FALSE))</f>
        <v/>
      </c>
      <c r="AA89" s="1912" t="str">
        <f>IF(AA87="","",VLOOKUP(AA87,'シフト記号表（勤務時間帯） (3)'!$D$6:$Z$47,23,FALSE))</f>
        <v/>
      </c>
      <c r="AB89" s="1885" t="str">
        <f>IF(AB87="","",VLOOKUP(AB87,'シフト記号表（勤務時間帯） (3)'!$D$6:$Z$47,23,FALSE))</f>
        <v/>
      </c>
      <c r="AC89" s="1897" t="str">
        <f>IF(AC87="","",VLOOKUP(AC87,'シフト記号表（勤務時間帯） (3)'!$D$6:$Z$47,23,FALSE))</f>
        <v/>
      </c>
      <c r="AD89" s="1897" t="str">
        <f>IF(AD87="","",VLOOKUP(AD87,'シフト記号表（勤務時間帯） (3)'!$D$6:$Z$47,23,FALSE))</f>
        <v/>
      </c>
      <c r="AE89" s="1897" t="str">
        <f>IF(AE87="","",VLOOKUP(AE87,'シフト記号表（勤務時間帯） (3)'!$D$6:$Z$47,23,FALSE))</f>
        <v/>
      </c>
      <c r="AF89" s="1897" t="str">
        <f>IF(AF87="","",VLOOKUP(AF87,'シフト記号表（勤務時間帯） (3)'!$D$6:$Z$47,23,FALSE))</f>
        <v/>
      </c>
      <c r="AG89" s="1897" t="str">
        <f>IF(AG87="","",VLOOKUP(AG87,'シフト記号表（勤務時間帯） (3)'!$D$6:$Z$47,23,FALSE))</f>
        <v/>
      </c>
      <c r="AH89" s="1912" t="str">
        <f>IF(AH87="","",VLOOKUP(AH87,'シフト記号表（勤務時間帯） (3)'!$D$6:$Z$47,23,FALSE))</f>
        <v/>
      </c>
      <c r="AI89" s="1885" t="str">
        <f>IF(AI87="","",VLOOKUP(AI87,'シフト記号表（勤務時間帯） (3)'!$D$6:$Z$47,23,FALSE))</f>
        <v/>
      </c>
      <c r="AJ89" s="1897" t="str">
        <f>IF(AJ87="","",VLOOKUP(AJ87,'シフト記号表（勤務時間帯） (3)'!$D$6:$Z$47,23,FALSE))</f>
        <v/>
      </c>
      <c r="AK89" s="1897" t="str">
        <f>IF(AK87="","",VLOOKUP(AK87,'シフト記号表（勤務時間帯） (3)'!$D$6:$Z$47,23,FALSE))</f>
        <v/>
      </c>
      <c r="AL89" s="1897" t="str">
        <f>IF(AL87="","",VLOOKUP(AL87,'シフト記号表（勤務時間帯） (3)'!$D$6:$Z$47,23,FALSE))</f>
        <v/>
      </c>
      <c r="AM89" s="1897" t="str">
        <f>IF(AM87="","",VLOOKUP(AM87,'シフト記号表（勤務時間帯） (3)'!$D$6:$Z$47,23,FALSE))</f>
        <v/>
      </c>
      <c r="AN89" s="1897" t="str">
        <f>IF(AN87="","",VLOOKUP(AN87,'シフト記号表（勤務時間帯） (3)'!$D$6:$Z$47,23,FALSE))</f>
        <v/>
      </c>
      <c r="AO89" s="1912" t="str">
        <f>IF(AO87="","",VLOOKUP(AO87,'シフト記号表（勤務時間帯） (3)'!$D$6:$Z$47,23,FALSE))</f>
        <v/>
      </c>
      <c r="AP89" s="1885" t="str">
        <f>IF(AP87="","",VLOOKUP(AP87,'シフト記号表（勤務時間帯） (3)'!$D$6:$Z$47,23,FALSE))</f>
        <v/>
      </c>
      <c r="AQ89" s="1897" t="str">
        <f>IF(AQ87="","",VLOOKUP(AQ87,'シフト記号表（勤務時間帯） (3)'!$D$6:$Z$47,23,FALSE))</f>
        <v/>
      </c>
      <c r="AR89" s="1897" t="str">
        <f>IF(AR87="","",VLOOKUP(AR87,'シフト記号表（勤務時間帯） (3)'!$D$6:$Z$47,23,FALSE))</f>
        <v/>
      </c>
      <c r="AS89" s="1897" t="str">
        <f>IF(AS87="","",VLOOKUP(AS87,'シフト記号表（勤務時間帯） (3)'!$D$6:$Z$47,23,FALSE))</f>
        <v/>
      </c>
      <c r="AT89" s="1897" t="str">
        <f>IF(AT87="","",VLOOKUP(AT87,'シフト記号表（勤務時間帯） (3)'!$D$6:$Z$47,23,FALSE))</f>
        <v/>
      </c>
      <c r="AU89" s="1897" t="str">
        <f>IF(AU87="","",VLOOKUP(AU87,'シフト記号表（勤務時間帯） (3)'!$D$6:$Z$47,23,FALSE))</f>
        <v/>
      </c>
      <c r="AV89" s="1912" t="str">
        <f>IF(AV87="","",VLOOKUP(AV87,'シフト記号表（勤務時間帯） (3)'!$D$6:$Z$47,23,FALSE))</f>
        <v/>
      </c>
      <c r="AW89" s="1885" t="str">
        <f>IF(AW87="","",VLOOKUP(AW87,'シフト記号表（勤務時間帯） (3)'!$D$6:$Z$47,23,FALSE))</f>
        <v/>
      </c>
      <c r="AX89" s="1897" t="str">
        <f>IF(AX87="","",VLOOKUP(AX87,'シフト記号表（勤務時間帯） (3)'!$D$6:$Z$47,23,FALSE))</f>
        <v/>
      </c>
      <c r="AY89" s="1897" t="str">
        <f>IF(AY87="","",VLOOKUP(AY87,'シフト記号表（勤務時間帯） (3)'!$D$6:$Z$47,23,FALSE))</f>
        <v/>
      </c>
      <c r="AZ89" s="1945">
        <f>IF($BC$3="４週",SUM(U89:AV89),IF($BC$3="暦月",SUM(U89:AY89),""))</f>
        <v>0</v>
      </c>
      <c r="BA89" s="1953"/>
      <c r="BB89" s="1962">
        <f>IF($BC$3="４週",AZ89/4,IF($BC$3="暦月",(AZ89/($BC$8/7)),""))</f>
        <v>0</v>
      </c>
      <c r="BC89" s="1953"/>
      <c r="BD89" s="1973"/>
      <c r="BE89" s="1978"/>
      <c r="BF89" s="1978"/>
      <c r="BG89" s="1978"/>
      <c r="BH89" s="1989"/>
    </row>
    <row r="90" spans="2:60" ht="20.25" customHeight="1">
      <c r="B90" s="2530"/>
      <c r="C90" s="1756"/>
      <c r="D90" s="1824"/>
      <c r="E90" s="1767"/>
      <c r="F90" s="1767"/>
      <c r="G90" s="1802"/>
      <c r="H90" s="2095"/>
      <c r="I90" s="1788"/>
      <c r="J90" s="2545"/>
      <c r="K90" s="2545"/>
      <c r="L90" s="1802"/>
      <c r="M90" s="2549"/>
      <c r="N90" s="2553"/>
      <c r="O90" s="2557"/>
      <c r="P90" s="2563" t="s">
        <v>770</v>
      </c>
      <c r="Q90" s="2572"/>
      <c r="R90" s="2572"/>
      <c r="S90" s="2580"/>
      <c r="T90" s="2589"/>
      <c r="U90" s="2596"/>
      <c r="V90" s="2602"/>
      <c r="W90" s="2602"/>
      <c r="X90" s="2602"/>
      <c r="Y90" s="2602"/>
      <c r="Z90" s="2602"/>
      <c r="AA90" s="2608"/>
      <c r="AB90" s="2596"/>
      <c r="AC90" s="2602"/>
      <c r="AD90" s="2602"/>
      <c r="AE90" s="2602"/>
      <c r="AF90" s="2602"/>
      <c r="AG90" s="2602"/>
      <c r="AH90" s="2608"/>
      <c r="AI90" s="2596"/>
      <c r="AJ90" s="2602"/>
      <c r="AK90" s="2602"/>
      <c r="AL90" s="2602"/>
      <c r="AM90" s="2602"/>
      <c r="AN90" s="2602"/>
      <c r="AO90" s="2608"/>
      <c r="AP90" s="2596"/>
      <c r="AQ90" s="2602"/>
      <c r="AR90" s="2602"/>
      <c r="AS90" s="2602"/>
      <c r="AT90" s="2602"/>
      <c r="AU90" s="2602"/>
      <c r="AV90" s="2608"/>
      <c r="AW90" s="2596"/>
      <c r="AX90" s="2602"/>
      <c r="AY90" s="2602"/>
      <c r="AZ90" s="2624"/>
      <c r="BA90" s="2631"/>
      <c r="BB90" s="2638"/>
      <c r="BC90" s="2631"/>
      <c r="BD90" s="1972"/>
      <c r="BE90" s="1977"/>
      <c r="BF90" s="1977"/>
      <c r="BG90" s="1977"/>
      <c r="BH90" s="1988"/>
    </row>
    <row r="91" spans="2:60" ht="20.25" customHeight="1">
      <c r="B91" s="2059">
        <f>B88+1</f>
        <v>24</v>
      </c>
      <c r="C91" s="1755"/>
      <c r="D91" s="1823"/>
      <c r="E91" s="1766"/>
      <c r="F91" s="1766">
        <f>C90</f>
        <v>0</v>
      </c>
      <c r="G91" s="1801"/>
      <c r="H91" s="2103"/>
      <c r="I91" s="1787"/>
      <c r="J91" s="2543"/>
      <c r="K91" s="2543"/>
      <c r="L91" s="1801"/>
      <c r="M91" s="2547"/>
      <c r="N91" s="2551"/>
      <c r="O91" s="2555"/>
      <c r="P91" s="2559" t="s">
        <v>1023</v>
      </c>
      <c r="Q91" s="2566"/>
      <c r="R91" s="2566"/>
      <c r="S91" s="2574"/>
      <c r="T91" s="2582"/>
      <c r="U91" s="2181" t="str">
        <f>IF(U90="","",VLOOKUP(U90,'シフト記号表（勤務時間帯） (3)'!$D$6:$X$47,21,FALSE))</f>
        <v/>
      </c>
      <c r="V91" s="2190" t="str">
        <f>IF(V90="","",VLOOKUP(V90,'シフト記号表（勤務時間帯） (3)'!$D$6:$X$47,21,FALSE))</f>
        <v/>
      </c>
      <c r="W91" s="2190" t="str">
        <f>IF(W90="","",VLOOKUP(W90,'シフト記号表（勤務時間帯） (3)'!$D$6:$X$47,21,FALSE))</f>
        <v/>
      </c>
      <c r="X91" s="2190" t="str">
        <f>IF(X90="","",VLOOKUP(X90,'シフト記号表（勤務時間帯） (3)'!$D$6:$X$47,21,FALSE))</f>
        <v/>
      </c>
      <c r="Y91" s="2190" t="str">
        <f>IF(Y90="","",VLOOKUP(Y90,'シフト記号表（勤務時間帯） (3)'!$D$6:$X$47,21,FALSE))</f>
        <v/>
      </c>
      <c r="Z91" s="2190" t="str">
        <f>IF(Z90="","",VLOOKUP(Z90,'シフト記号表（勤務時間帯） (3)'!$D$6:$X$47,21,FALSE))</f>
        <v/>
      </c>
      <c r="AA91" s="2197" t="str">
        <f>IF(AA90="","",VLOOKUP(AA90,'シフト記号表（勤務時間帯） (3)'!$D$6:$X$47,21,FALSE))</f>
        <v/>
      </c>
      <c r="AB91" s="2181" t="str">
        <f>IF(AB90="","",VLOOKUP(AB90,'シフト記号表（勤務時間帯） (3)'!$D$6:$X$47,21,FALSE))</f>
        <v/>
      </c>
      <c r="AC91" s="2190" t="str">
        <f>IF(AC90="","",VLOOKUP(AC90,'シフト記号表（勤務時間帯） (3)'!$D$6:$X$47,21,FALSE))</f>
        <v/>
      </c>
      <c r="AD91" s="2190" t="str">
        <f>IF(AD90="","",VLOOKUP(AD90,'シフト記号表（勤務時間帯） (3)'!$D$6:$X$47,21,FALSE))</f>
        <v/>
      </c>
      <c r="AE91" s="2190" t="str">
        <f>IF(AE90="","",VLOOKUP(AE90,'シフト記号表（勤務時間帯） (3)'!$D$6:$X$47,21,FALSE))</f>
        <v/>
      </c>
      <c r="AF91" s="2190" t="str">
        <f>IF(AF90="","",VLOOKUP(AF90,'シフト記号表（勤務時間帯） (3)'!$D$6:$X$47,21,FALSE))</f>
        <v/>
      </c>
      <c r="AG91" s="2190" t="str">
        <f>IF(AG90="","",VLOOKUP(AG90,'シフト記号表（勤務時間帯） (3)'!$D$6:$X$47,21,FALSE))</f>
        <v/>
      </c>
      <c r="AH91" s="2197" t="str">
        <f>IF(AH90="","",VLOOKUP(AH90,'シフト記号表（勤務時間帯） (3)'!$D$6:$X$47,21,FALSE))</f>
        <v/>
      </c>
      <c r="AI91" s="2181" t="str">
        <f>IF(AI90="","",VLOOKUP(AI90,'シフト記号表（勤務時間帯） (3)'!$D$6:$X$47,21,FALSE))</f>
        <v/>
      </c>
      <c r="AJ91" s="2190" t="str">
        <f>IF(AJ90="","",VLOOKUP(AJ90,'シフト記号表（勤務時間帯） (3)'!$D$6:$X$47,21,FALSE))</f>
        <v/>
      </c>
      <c r="AK91" s="2190" t="str">
        <f>IF(AK90="","",VLOOKUP(AK90,'シフト記号表（勤務時間帯） (3)'!$D$6:$X$47,21,FALSE))</f>
        <v/>
      </c>
      <c r="AL91" s="2190" t="str">
        <f>IF(AL90="","",VLOOKUP(AL90,'シフト記号表（勤務時間帯） (3)'!$D$6:$X$47,21,FALSE))</f>
        <v/>
      </c>
      <c r="AM91" s="2190" t="str">
        <f>IF(AM90="","",VLOOKUP(AM90,'シフト記号表（勤務時間帯） (3)'!$D$6:$X$47,21,FALSE))</f>
        <v/>
      </c>
      <c r="AN91" s="2190" t="str">
        <f>IF(AN90="","",VLOOKUP(AN90,'シフト記号表（勤務時間帯） (3)'!$D$6:$X$47,21,FALSE))</f>
        <v/>
      </c>
      <c r="AO91" s="2197" t="str">
        <f>IF(AO90="","",VLOOKUP(AO90,'シフト記号表（勤務時間帯） (3)'!$D$6:$X$47,21,FALSE))</f>
        <v/>
      </c>
      <c r="AP91" s="2181" t="str">
        <f>IF(AP90="","",VLOOKUP(AP90,'シフト記号表（勤務時間帯） (3)'!$D$6:$X$47,21,FALSE))</f>
        <v/>
      </c>
      <c r="AQ91" s="2190" t="str">
        <f>IF(AQ90="","",VLOOKUP(AQ90,'シフト記号表（勤務時間帯） (3)'!$D$6:$X$47,21,FALSE))</f>
        <v/>
      </c>
      <c r="AR91" s="2190" t="str">
        <f>IF(AR90="","",VLOOKUP(AR90,'シフト記号表（勤務時間帯） (3)'!$D$6:$X$47,21,FALSE))</f>
        <v/>
      </c>
      <c r="AS91" s="2190" t="str">
        <f>IF(AS90="","",VLOOKUP(AS90,'シフト記号表（勤務時間帯） (3)'!$D$6:$X$47,21,FALSE))</f>
        <v/>
      </c>
      <c r="AT91" s="2190" t="str">
        <f>IF(AT90="","",VLOOKUP(AT90,'シフト記号表（勤務時間帯） (3)'!$D$6:$X$47,21,FALSE))</f>
        <v/>
      </c>
      <c r="AU91" s="2190" t="str">
        <f>IF(AU90="","",VLOOKUP(AU90,'シフト記号表（勤務時間帯） (3)'!$D$6:$X$47,21,FALSE))</f>
        <v/>
      </c>
      <c r="AV91" s="2197" t="str">
        <f>IF(AV90="","",VLOOKUP(AV90,'シフト記号表（勤務時間帯） (3)'!$D$6:$X$47,21,FALSE))</f>
        <v/>
      </c>
      <c r="AW91" s="2181" t="str">
        <f>IF(AW90="","",VLOOKUP(AW90,'シフト記号表（勤務時間帯） (3)'!$D$6:$X$47,21,FALSE))</f>
        <v/>
      </c>
      <c r="AX91" s="2190" t="str">
        <f>IF(AX90="","",VLOOKUP(AX90,'シフト記号表（勤務時間帯） (3)'!$D$6:$X$47,21,FALSE))</f>
        <v/>
      </c>
      <c r="AY91" s="2190" t="str">
        <f>IF(AY90="","",VLOOKUP(AY90,'シフト記号表（勤務時間帯） (3)'!$D$6:$X$47,21,FALSE))</f>
        <v/>
      </c>
      <c r="AZ91" s="1943">
        <f>IF($BC$3="４週",SUM(U91:AV91),IF($BC$3="暦月",SUM(U91:AY91),""))</f>
        <v>0</v>
      </c>
      <c r="BA91" s="1951"/>
      <c r="BB91" s="1960">
        <f>IF($BC$3="４週",AZ91/4,IF($BC$3="暦月",(AZ91/($BC$8/7)),""))</f>
        <v>0</v>
      </c>
      <c r="BC91" s="1951"/>
      <c r="BD91" s="1971"/>
      <c r="BE91" s="1976"/>
      <c r="BF91" s="1976"/>
      <c r="BG91" s="1976"/>
      <c r="BH91" s="1987"/>
    </row>
    <row r="92" spans="2:60" ht="20.25" customHeight="1">
      <c r="B92" s="1743"/>
      <c r="C92" s="1757"/>
      <c r="D92" s="1825"/>
      <c r="E92" s="1768"/>
      <c r="F92" s="1768"/>
      <c r="G92" s="1803">
        <f>C90</f>
        <v>0</v>
      </c>
      <c r="H92" s="2104"/>
      <c r="I92" s="1789"/>
      <c r="J92" s="2544"/>
      <c r="K92" s="2544"/>
      <c r="L92" s="1803"/>
      <c r="M92" s="2548"/>
      <c r="N92" s="2552"/>
      <c r="O92" s="2556"/>
      <c r="P92" s="2564" t="s">
        <v>34</v>
      </c>
      <c r="Q92" s="2567"/>
      <c r="R92" s="2567"/>
      <c r="S92" s="2578"/>
      <c r="T92" s="2586"/>
      <c r="U92" s="1885" t="str">
        <f>IF(U90="","",VLOOKUP(U90,'シフト記号表（勤務時間帯） (3)'!$D$6:$Z$47,23,FALSE))</f>
        <v/>
      </c>
      <c r="V92" s="1897" t="str">
        <f>IF(V90="","",VLOOKUP(V90,'シフト記号表（勤務時間帯） (3)'!$D$6:$Z$47,23,FALSE))</f>
        <v/>
      </c>
      <c r="W92" s="1897" t="str">
        <f>IF(W90="","",VLOOKUP(W90,'シフト記号表（勤務時間帯） (3)'!$D$6:$Z$47,23,FALSE))</f>
        <v/>
      </c>
      <c r="X92" s="1897" t="str">
        <f>IF(X90="","",VLOOKUP(X90,'シフト記号表（勤務時間帯） (3)'!$D$6:$Z$47,23,FALSE))</f>
        <v/>
      </c>
      <c r="Y92" s="1897" t="str">
        <f>IF(Y90="","",VLOOKUP(Y90,'シフト記号表（勤務時間帯） (3)'!$D$6:$Z$47,23,FALSE))</f>
        <v/>
      </c>
      <c r="Z92" s="1897" t="str">
        <f>IF(Z90="","",VLOOKUP(Z90,'シフト記号表（勤務時間帯） (3)'!$D$6:$Z$47,23,FALSE))</f>
        <v/>
      </c>
      <c r="AA92" s="1912" t="str">
        <f>IF(AA90="","",VLOOKUP(AA90,'シフト記号表（勤務時間帯） (3)'!$D$6:$Z$47,23,FALSE))</f>
        <v/>
      </c>
      <c r="AB92" s="1885" t="str">
        <f>IF(AB90="","",VLOOKUP(AB90,'シフト記号表（勤務時間帯） (3)'!$D$6:$Z$47,23,FALSE))</f>
        <v/>
      </c>
      <c r="AC92" s="1897" t="str">
        <f>IF(AC90="","",VLOOKUP(AC90,'シフト記号表（勤務時間帯） (3)'!$D$6:$Z$47,23,FALSE))</f>
        <v/>
      </c>
      <c r="AD92" s="1897" t="str">
        <f>IF(AD90="","",VLOOKUP(AD90,'シフト記号表（勤務時間帯） (3)'!$D$6:$Z$47,23,FALSE))</f>
        <v/>
      </c>
      <c r="AE92" s="1897" t="str">
        <f>IF(AE90="","",VLOOKUP(AE90,'シフト記号表（勤務時間帯） (3)'!$D$6:$Z$47,23,FALSE))</f>
        <v/>
      </c>
      <c r="AF92" s="1897" t="str">
        <f>IF(AF90="","",VLOOKUP(AF90,'シフト記号表（勤務時間帯） (3)'!$D$6:$Z$47,23,FALSE))</f>
        <v/>
      </c>
      <c r="AG92" s="1897" t="str">
        <f>IF(AG90="","",VLOOKUP(AG90,'シフト記号表（勤務時間帯） (3)'!$D$6:$Z$47,23,FALSE))</f>
        <v/>
      </c>
      <c r="AH92" s="1912" t="str">
        <f>IF(AH90="","",VLOOKUP(AH90,'シフト記号表（勤務時間帯） (3)'!$D$6:$Z$47,23,FALSE))</f>
        <v/>
      </c>
      <c r="AI92" s="1885" t="str">
        <f>IF(AI90="","",VLOOKUP(AI90,'シフト記号表（勤務時間帯） (3)'!$D$6:$Z$47,23,FALSE))</f>
        <v/>
      </c>
      <c r="AJ92" s="1897" t="str">
        <f>IF(AJ90="","",VLOOKUP(AJ90,'シフト記号表（勤務時間帯） (3)'!$D$6:$Z$47,23,FALSE))</f>
        <v/>
      </c>
      <c r="AK92" s="1897" t="str">
        <f>IF(AK90="","",VLOOKUP(AK90,'シフト記号表（勤務時間帯） (3)'!$D$6:$Z$47,23,FALSE))</f>
        <v/>
      </c>
      <c r="AL92" s="1897" t="str">
        <f>IF(AL90="","",VLOOKUP(AL90,'シフト記号表（勤務時間帯） (3)'!$D$6:$Z$47,23,FALSE))</f>
        <v/>
      </c>
      <c r="AM92" s="1897" t="str">
        <f>IF(AM90="","",VLOOKUP(AM90,'シフト記号表（勤務時間帯） (3)'!$D$6:$Z$47,23,FALSE))</f>
        <v/>
      </c>
      <c r="AN92" s="1897" t="str">
        <f>IF(AN90="","",VLOOKUP(AN90,'シフト記号表（勤務時間帯） (3)'!$D$6:$Z$47,23,FALSE))</f>
        <v/>
      </c>
      <c r="AO92" s="1912" t="str">
        <f>IF(AO90="","",VLOOKUP(AO90,'シフト記号表（勤務時間帯） (3)'!$D$6:$Z$47,23,FALSE))</f>
        <v/>
      </c>
      <c r="AP92" s="1885" t="str">
        <f>IF(AP90="","",VLOOKUP(AP90,'シフト記号表（勤務時間帯） (3)'!$D$6:$Z$47,23,FALSE))</f>
        <v/>
      </c>
      <c r="AQ92" s="1897" t="str">
        <f>IF(AQ90="","",VLOOKUP(AQ90,'シフト記号表（勤務時間帯） (3)'!$D$6:$Z$47,23,FALSE))</f>
        <v/>
      </c>
      <c r="AR92" s="1897" t="str">
        <f>IF(AR90="","",VLOOKUP(AR90,'シフト記号表（勤務時間帯） (3)'!$D$6:$Z$47,23,FALSE))</f>
        <v/>
      </c>
      <c r="AS92" s="1897" t="str">
        <f>IF(AS90="","",VLOOKUP(AS90,'シフト記号表（勤務時間帯） (3)'!$D$6:$Z$47,23,FALSE))</f>
        <v/>
      </c>
      <c r="AT92" s="1897" t="str">
        <f>IF(AT90="","",VLOOKUP(AT90,'シフト記号表（勤務時間帯） (3)'!$D$6:$Z$47,23,FALSE))</f>
        <v/>
      </c>
      <c r="AU92" s="1897" t="str">
        <f>IF(AU90="","",VLOOKUP(AU90,'シフト記号表（勤務時間帯） (3)'!$D$6:$Z$47,23,FALSE))</f>
        <v/>
      </c>
      <c r="AV92" s="1912" t="str">
        <f>IF(AV90="","",VLOOKUP(AV90,'シフト記号表（勤務時間帯） (3)'!$D$6:$Z$47,23,FALSE))</f>
        <v/>
      </c>
      <c r="AW92" s="1885" t="str">
        <f>IF(AW90="","",VLOOKUP(AW90,'シフト記号表（勤務時間帯） (3)'!$D$6:$Z$47,23,FALSE))</f>
        <v/>
      </c>
      <c r="AX92" s="1897" t="str">
        <f>IF(AX90="","",VLOOKUP(AX90,'シフト記号表（勤務時間帯） (3)'!$D$6:$Z$47,23,FALSE))</f>
        <v/>
      </c>
      <c r="AY92" s="1897" t="str">
        <f>IF(AY90="","",VLOOKUP(AY90,'シフト記号表（勤務時間帯） (3)'!$D$6:$Z$47,23,FALSE))</f>
        <v/>
      </c>
      <c r="AZ92" s="1945">
        <f>IF($BC$3="４週",SUM(U92:AV92),IF($BC$3="暦月",SUM(U92:AY92),""))</f>
        <v>0</v>
      </c>
      <c r="BA92" s="1953"/>
      <c r="BB92" s="1962">
        <f>IF($BC$3="４週",AZ92/4,IF($BC$3="暦月",(AZ92/($BC$8/7)),""))</f>
        <v>0</v>
      </c>
      <c r="BC92" s="1953"/>
      <c r="BD92" s="1973"/>
      <c r="BE92" s="1978"/>
      <c r="BF92" s="1978"/>
      <c r="BG92" s="1978"/>
      <c r="BH92" s="1989"/>
    </row>
    <row r="93" spans="2:60" ht="20.25" customHeight="1">
      <c r="B93" s="2530"/>
      <c r="C93" s="1756"/>
      <c r="D93" s="1824"/>
      <c r="E93" s="1767"/>
      <c r="F93" s="1767"/>
      <c r="G93" s="1802"/>
      <c r="H93" s="2095"/>
      <c r="I93" s="1788"/>
      <c r="J93" s="2545"/>
      <c r="K93" s="2545"/>
      <c r="L93" s="1802"/>
      <c r="M93" s="2549"/>
      <c r="N93" s="2553"/>
      <c r="O93" s="2557"/>
      <c r="P93" s="2563" t="s">
        <v>770</v>
      </c>
      <c r="Q93" s="2572"/>
      <c r="R93" s="2572"/>
      <c r="S93" s="2580"/>
      <c r="T93" s="2589"/>
      <c r="U93" s="2596"/>
      <c r="V93" s="2602"/>
      <c r="W93" s="2602"/>
      <c r="X93" s="2602"/>
      <c r="Y93" s="2602"/>
      <c r="Z93" s="2602"/>
      <c r="AA93" s="2608"/>
      <c r="AB93" s="2596"/>
      <c r="AC93" s="2602"/>
      <c r="AD93" s="2602"/>
      <c r="AE93" s="2602"/>
      <c r="AF93" s="2602"/>
      <c r="AG93" s="2602"/>
      <c r="AH93" s="2608"/>
      <c r="AI93" s="2596"/>
      <c r="AJ93" s="2602"/>
      <c r="AK93" s="2602"/>
      <c r="AL93" s="2602"/>
      <c r="AM93" s="2602"/>
      <c r="AN93" s="2602"/>
      <c r="AO93" s="2608"/>
      <c r="AP93" s="2596"/>
      <c r="AQ93" s="2602"/>
      <c r="AR93" s="2602"/>
      <c r="AS93" s="2602"/>
      <c r="AT93" s="2602"/>
      <c r="AU93" s="2602"/>
      <c r="AV93" s="2608"/>
      <c r="AW93" s="2596"/>
      <c r="AX93" s="2602"/>
      <c r="AY93" s="2602"/>
      <c r="AZ93" s="2624"/>
      <c r="BA93" s="2631"/>
      <c r="BB93" s="2638"/>
      <c r="BC93" s="2631"/>
      <c r="BD93" s="1972"/>
      <c r="BE93" s="1977"/>
      <c r="BF93" s="1977"/>
      <c r="BG93" s="1977"/>
      <c r="BH93" s="1988"/>
    </row>
    <row r="94" spans="2:60" ht="20.25" customHeight="1">
      <c r="B94" s="2059">
        <f>B91+1</f>
        <v>25</v>
      </c>
      <c r="C94" s="1755"/>
      <c r="D94" s="1823"/>
      <c r="E94" s="1766"/>
      <c r="F94" s="1766">
        <f>C93</f>
        <v>0</v>
      </c>
      <c r="G94" s="1801"/>
      <c r="H94" s="2103"/>
      <c r="I94" s="1787"/>
      <c r="J94" s="2543"/>
      <c r="K94" s="2543"/>
      <c r="L94" s="1801"/>
      <c r="M94" s="2547"/>
      <c r="N94" s="2551"/>
      <c r="O94" s="2555"/>
      <c r="P94" s="2559" t="s">
        <v>1023</v>
      </c>
      <c r="Q94" s="2566"/>
      <c r="R94" s="2566"/>
      <c r="S94" s="2574"/>
      <c r="T94" s="2582"/>
      <c r="U94" s="2181" t="str">
        <f>IF(U93="","",VLOOKUP(U93,'シフト記号表（勤務時間帯） (3)'!$D$6:$X$47,21,FALSE))</f>
        <v/>
      </c>
      <c r="V94" s="2190" t="str">
        <f>IF(V93="","",VLOOKUP(V93,'シフト記号表（勤務時間帯） (3)'!$D$6:$X$47,21,FALSE))</f>
        <v/>
      </c>
      <c r="W94" s="2190" t="str">
        <f>IF(W93="","",VLOOKUP(W93,'シフト記号表（勤務時間帯） (3)'!$D$6:$X$47,21,FALSE))</f>
        <v/>
      </c>
      <c r="X94" s="2190" t="str">
        <f>IF(X93="","",VLOOKUP(X93,'シフト記号表（勤務時間帯） (3)'!$D$6:$X$47,21,FALSE))</f>
        <v/>
      </c>
      <c r="Y94" s="2190" t="str">
        <f>IF(Y93="","",VLOOKUP(Y93,'シフト記号表（勤務時間帯） (3)'!$D$6:$X$47,21,FALSE))</f>
        <v/>
      </c>
      <c r="Z94" s="2190" t="str">
        <f>IF(Z93="","",VLOOKUP(Z93,'シフト記号表（勤務時間帯） (3)'!$D$6:$X$47,21,FALSE))</f>
        <v/>
      </c>
      <c r="AA94" s="2197" t="str">
        <f>IF(AA93="","",VLOOKUP(AA93,'シフト記号表（勤務時間帯） (3)'!$D$6:$X$47,21,FALSE))</f>
        <v/>
      </c>
      <c r="AB94" s="2181" t="str">
        <f>IF(AB93="","",VLOOKUP(AB93,'シフト記号表（勤務時間帯） (3)'!$D$6:$X$47,21,FALSE))</f>
        <v/>
      </c>
      <c r="AC94" s="2190" t="str">
        <f>IF(AC93="","",VLOOKUP(AC93,'シフト記号表（勤務時間帯） (3)'!$D$6:$X$47,21,FALSE))</f>
        <v/>
      </c>
      <c r="AD94" s="2190" t="str">
        <f>IF(AD93="","",VLOOKUP(AD93,'シフト記号表（勤務時間帯） (3)'!$D$6:$X$47,21,FALSE))</f>
        <v/>
      </c>
      <c r="AE94" s="2190" t="str">
        <f>IF(AE93="","",VLOOKUP(AE93,'シフト記号表（勤務時間帯） (3)'!$D$6:$X$47,21,FALSE))</f>
        <v/>
      </c>
      <c r="AF94" s="2190" t="str">
        <f>IF(AF93="","",VLOOKUP(AF93,'シフト記号表（勤務時間帯） (3)'!$D$6:$X$47,21,FALSE))</f>
        <v/>
      </c>
      <c r="AG94" s="2190" t="str">
        <f>IF(AG93="","",VLOOKUP(AG93,'シフト記号表（勤務時間帯） (3)'!$D$6:$X$47,21,FALSE))</f>
        <v/>
      </c>
      <c r="AH94" s="2197" t="str">
        <f>IF(AH93="","",VLOOKUP(AH93,'シフト記号表（勤務時間帯） (3)'!$D$6:$X$47,21,FALSE))</f>
        <v/>
      </c>
      <c r="AI94" s="2181" t="str">
        <f>IF(AI93="","",VLOOKUP(AI93,'シフト記号表（勤務時間帯） (3)'!$D$6:$X$47,21,FALSE))</f>
        <v/>
      </c>
      <c r="AJ94" s="2190" t="str">
        <f>IF(AJ93="","",VLOOKUP(AJ93,'シフト記号表（勤務時間帯） (3)'!$D$6:$X$47,21,FALSE))</f>
        <v/>
      </c>
      <c r="AK94" s="2190" t="str">
        <f>IF(AK93="","",VLOOKUP(AK93,'シフト記号表（勤務時間帯） (3)'!$D$6:$X$47,21,FALSE))</f>
        <v/>
      </c>
      <c r="AL94" s="2190" t="str">
        <f>IF(AL93="","",VLOOKUP(AL93,'シフト記号表（勤務時間帯） (3)'!$D$6:$X$47,21,FALSE))</f>
        <v/>
      </c>
      <c r="AM94" s="2190" t="str">
        <f>IF(AM93="","",VLOOKUP(AM93,'シフト記号表（勤務時間帯） (3)'!$D$6:$X$47,21,FALSE))</f>
        <v/>
      </c>
      <c r="AN94" s="2190" t="str">
        <f>IF(AN93="","",VLOOKUP(AN93,'シフト記号表（勤務時間帯） (3)'!$D$6:$X$47,21,FALSE))</f>
        <v/>
      </c>
      <c r="AO94" s="2197" t="str">
        <f>IF(AO93="","",VLOOKUP(AO93,'シフト記号表（勤務時間帯） (3)'!$D$6:$X$47,21,FALSE))</f>
        <v/>
      </c>
      <c r="AP94" s="2181" t="str">
        <f>IF(AP93="","",VLOOKUP(AP93,'シフト記号表（勤務時間帯） (3)'!$D$6:$X$47,21,FALSE))</f>
        <v/>
      </c>
      <c r="AQ94" s="2190" t="str">
        <f>IF(AQ93="","",VLOOKUP(AQ93,'シフト記号表（勤務時間帯） (3)'!$D$6:$X$47,21,FALSE))</f>
        <v/>
      </c>
      <c r="AR94" s="2190" t="str">
        <f>IF(AR93="","",VLOOKUP(AR93,'シフト記号表（勤務時間帯） (3)'!$D$6:$X$47,21,FALSE))</f>
        <v/>
      </c>
      <c r="AS94" s="2190" t="str">
        <f>IF(AS93="","",VLOOKUP(AS93,'シフト記号表（勤務時間帯） (3)'!$D$6:$X$47,21,FALSE))</f>
        <v/>
      </c>
      <c r="AT94" s="2190" t="str">
        <f>IF(AT93="","",VLOOKUP(AT93,'シフト記号表（勤務時間帯） (3)'!$D$6:$X$47,21,FALSE))</f>
        <v/>
      </c>
      <c r="AU94" s="2190" t="str">
        <f>IF(AU93="","",VLOOKUP(AU93,'シフト記号表（勤務時間帯） (3)'!$D$6:$X$47,21,FALSE))</f>
        <v/>
      </c>
      <c r="AV94" s="2197" t="str">
        <f>IF(AV93="","",VLOOKUP(AV93,'シフト記号表（勤務時間帯） (3)'!$D$6:$X$47,21,FALSE))</f>
        <v/>
      </c>
      <c r="AW94" s="2181" t="str">
        <f>IF(AW93="","",VLOOKUP(AW93,'シフト記号表（勤務時間帯） (3)'!$D$6:$X$47,21,FALSE))</f>
        <v/>
      </c>
      <c r="AX94" s="2190" t="str">
        <f>IF(AX93="","",VLOOKUP(AX93,'シフト記号表（勤務時間帯） (3)'!$D$6:$X$47,21,FALSE))</f>
        <v/>
      </c>
      <c r="AY94" s="2190" t="str">
        <f>IF(AY93="","",VLOOKUP(AY93,'シフト記号表（勤務時間帯） (3)'!$D$6:$X$47,21,FALSE))</f>
        <v/>
      </c>
      <c r="AZ94" s="1943">
        <f>IF($BC$3="４週",SUM(U94:AV94),IF($BC$3="暦月",SUM(U94:AY94),""))</f>
        <v>0</v>
      </c>
      <c r="BA94" s="1951"/>
      <c r="BB94" s="1960">
        <f>IF($BC$3="４週",AZ94/4,IF($BC$3="暦月",(AZ94/($BC$8/7)),""))</f>
        <v>0</v>
      </c>
      <c r="BC94" s="1951"/>
      <c r="BD94" s="1971"/>
      <c r="BE94" s="1976"/>
      <c r="BF94" s="1976"/>
      <c r="BG94" s="1976"/>
      <c r="BH94" s="1987"/>
    </row>
    <row r="95" spans="2:60" ht="20.25" customHeight="1">
      <c r="B95" s="1743"/>
      <c r="C95" s="1757"/>
      <c r="D95" s="1825"/>
      <c r="E95" s="1768"/>
      <c r="F95" s="1768"/>
      <c r="G95" s="1803">
        <f>C93</f>
        <v>0</v>
      </c>
      <c r="H95" s="2104"/>
      <c r="I95" s="1789"/>
      <c r="J95" s="2544"/>
      <c r="K95" s="2544"/>
      <c r="L95" s="1803"/>
      <c r="M95" s="2548"/>
      <c r="N95" s="2552"/>
      <c r="O95" s="2556"/>
      <c r="P95" s="2564" t="s">
        <v>34</v>
      </c>
      <c r="Q95" s="2567"/>
      <c r="R95" s="2567"/>
      <c r="S95" s="2578"/>
      <c r="T95" s="2586"/>
      <c r="U95" s="1885" t="str">
        <f>IF(U93="","",VLOOKUP(U93,'シフト記号表（勤務時間帯） (3)'!$D$6:$Z$47,23,FALSE))</f>
        <v/>
      </c>
      <c r="V95" s="1897" t="str">
        <f>IF(V93="","",VLOOKUP(V93,'シフト記号表（勤務時間帯） (3)'!$D$6:$Z$47,23,FALSE))</f>
        <v/>
      </c>
      <c r="W95" s="1897" t="str">
        <f>IF(W93="","",VLOOKUP(W93,'シフト記号表（勤務時間帯） (3)'!$D$6:$Z$47,23,FALSE))</f>
        <v/>
      </c>
      <c r="X95" s="1897" t="str">
        <f>IF(X93="","",VLOOKUP(X93,'シフト記号表（勤務時間帯） (3)'!$D$6:$Z$47,23,FALSE))</f>
        <v/>
      </c>
      <c r="Y95" s="1897" t="str">
        <f>IF(Y93="","",VLOOKUP(Y93,'シフト記号表（勤務時間帯） (3)'!$D$6:$Z$47,23,FALSE))</f>
        <v/>
      </c>
      <c r="Z95" s="1897" t="str">
        <f>IF(Z93="","",VLOOKUP(Z93,'シフト記号表（勤務時間帯） (3)'!$D$6:$Z$47,23,FALSE))</f>
        <v/>
      </c>
      <c r="AA95" s="1912" t="str">
        <f>IF(AA93="","",VLOOKUP(AA93,'シフト記号表（勤務時間帯） (3)'!$D$6:$Z$47,23,FALSE))</f>
        <v/>
      </c>
      <c r="AB95" s="1885" t="str">
        <f>IF(AB93="","",VLOOKUP(AB93,'シフト記号表（勤務時間帯） (3)'!$D$6:$Z$47,23,FALSE))</f>
        <v/>
      </c>
      <c r="AC95" s="1897" t="str">
        <f>IF(AC93="","",VLOOKUP(AC93,'シフト記号表（勤務時間帯） (3)'!$D$6:$Z$47,23,FALSE))</f>
        <v/>
      </c>
      <c r="AD95" s="1897" t="str">
        <f>IF(AD93="","",VLOOKUP(AD93,'シフト記号表（勤務時間帯） (3)'!$D$6:$Z$47,23,FALSE))</f>
        <v/>
      </c>
      <c r="AE95" s="1897" t="str">
        <f>IF(AE93="","",VLOOKUP(AE93,'シフト記号表（勤務時間帯） (3)'!$D$6:$Z$47,23,FALSE))</f>
        <v/>
      </c>
      <c r="AF95" s="1897" t="str">
        <f>IF(AF93="","",VLOOKUP(AF93,'シフト記号表（勤務時間帯） (3)'!$D$6:$Z$47,23,FALSE))</f>
        <v/>
      </c>
      <c r="AG95" s="1897" t="str">
        <f>IF(AG93="","",VLOOKUP(AG93,'シフト記号表（勤務時間帯） (3)'!$D$6:$Z$47,23,FALSE))</f>
        <v/>
      </c>
      <c r="AH95" s="1912" t="str">
        <f>IF(AH93="","",VLOOKUP(AH93,'シフト記号表（勤務時間帯） (3)'!$D$6:$Z$47,23,FALSE))</f>
        <v/>
      </c>
      <c r="AI95" s="1885" t="str">
        <f>IF(AI93="","",VLOOKUP(AI93,'シフト記号表（勤務時間帯） (3)'!$D$6:$Z$47,23,FALSE))</f>
        <v/>
      </c>
      <c r="AJ95" s="1897" t="str">
        <f>IF(AJ93="","",VLOOKUP(AJ93,'シフト記号表（勤務時間帯） (3)'!$D$6:$Z$47,23,FALSE))</f>
        <v/>
      </c>
      <c r="AK95" s="1897" t="str">
        <f>IF(AK93="","",VLOOKUP(AK93,'シフト記号表（勤務時間帯） (3)'!$D$6:$Z$47,23,FALSE))</f>
        <v/>
      </c>
      <c r="AL95" s="1897" t="str">
        <f>IF(AL93="","",VLOOKUP(AL93,'シフト記号表（勤務時間帯） (3)'!$D$6:$Z$47,23,FALSE))</f>
        <v/>
      </c>
      <c r="AM95" s="1897" t="str">
        <f>IF(AM93="","",VLOOKUP(AM93,'シフト記号表（勤務時間帯） (3)'!$D$6:$Z$47,23,FALSE))</f>
        <v/>
      </c>
      <c r="AN95" s="1897" t="str">
        <f>IF(AN93="","",VLOOKUP(AN93,'シフト記号表（勤務時間帯） (3)'!$D$6:$Z$47,23,FALSE))</f>
        <v/>
      </c>
      <c r="AO95" s="1912" t="str">
        <f>IF(AO93="","",VLOOKUP(AO93,'シフト記号表（勤務時間帯） (3)'!$D$6:$Z$47,23,FALSE))</f>
        <v/>
      </c>
      <c r="AP95" s="1885" t="str">
        <f>IF(AP93="","",VLOOKUP(AP93,'シフト記号表（勤務時間帯） (3)'!$D$6:$Z$47,23,FALSE))</f>
        <v/>
      </c>
      <c r="AQ95" s="1897" t="str">
        <f>IF(AQ93="","",VLOOKUP(AQ93,'シフト記号表（勤務時間帯） (3)'!$D$6:$Z$47,23,FALSE))</f>
        <v/>
      </c>
      <c r="AR95" s="1897" t="str">
        <f>IF(AR93="","",VLOOKUP(AR93,'シフト記号表（勤務時間帯） (3)'!$D$6:$Z$47,23,FALSE))</f>
        <v/>
      </c>
      <c r="AS95" s="1897" t="str">
        <f>IF(AS93="","",VLOOKUP(AS93,'シフト記号表（勤務時間帯） (3)'!$D$6:$Z$47,23,FALSE))</f>
        <v/>
      </c>
      <c r="AT95" s="1897" t="str">
        <f>IF(AT93="","",VLOOKUP(AT93,'シフト記号表（勤務時間帯） (3)'!$D$6:$Z$47,23,FALSE))</f>
        <v/>
      </c>
      <c r="AU95" s="1897" t="str">
        <f>IF(AU93="","",VLOOKUP(AU93,'シフト記号表（勤務時間帯） (3)'!$D$6:$Z$47,23,FALSE))</f>
        <v/>
      </c>
      <c r="AV95" s="1912" t="str">
        <f>IF(AV93="","",VLOOKUP(AV93,'シフト記号表（勤務時間帯） (3)'!$D$6:$Z$47,23,FALSE))</f>
        <v/>
      </c>
      <c r="AW95" s="1885" t="str">
        <f>IF(AW93="","",VLOOKUP(AW93,'シフト記号表（勤務時間帯） (3)'!$D$6:$Z$47,23,FALSE))</f>
        <v/>
      </c>
      <c r="AX95" s="1897" t="str">
        <f>IF(AX93="","",VLOOKUP(AX93,'シフト記号表（勤務時間帯） (3)'!$D$6:$Z$47,23,FALSE))</f>
        <v/>
      </c>
      <c r="AY95" s="1897" t="str">
        <f>IF(AY93="","",VLOOKUP(AY93,'シフト記号表（勤務時間帯） (3)'!$D$6:$Z$47,23,FALSE))</f>
        <v/>
      </c>
      <c r="AZ95" s="1945">
        <f>IF($BC$3="４週",SUM(U95:AV95),IF($BC$3="暦月",SUM(U95:AY95),""))</f>
        <v>0</v>
      </c>
      <c r="BA95" s="1953"/>
      <c r="BB95" s="1962">
        <f>IF($BC$3="４週",AZ95/4,IF($BC$3="暦月",(AZ95/($BC$8/7)),""))</f>
        <v>0</v>
      </c>
      <c r="BC95" s="1953"/>
      <c r="BD95" s="1973"/>
      <c r="BE95" s="1978"/>
      <c r="BF95" s="1978"/>
      <c r="BG95" s="1978"/>
      <c r="BH95" s="1989"/>
    </row>
    <row r="96" spans="2:60" ht="20.25" customHeight="1">
      <c r="B96" s="2530"/>
      <c r="C96" s="1756"/>
      <c r="D96" s="1824"/>
      <c r="E96" s="1767"/>
      <c r="F96" s="1767"/>
      <c r="G96" s="1802"/>
      <c r="H96" s="2095"/>
      <c r="I96" s="1788"/>
      <c r="J96" s="2545"/>
      <c r="K96" s="2545"/>
      <c r="L96" s="1802"/>
      <c r="M96" s="2549"/>
      <c r="N96" s="2553"/>
      <c r="O96" s="2557"/>
      <c r="P96" s="2563" t="s">
        <v>770</v>
      </c>
      <c r="Q96" s="2572"/>
      <c r="R96" s="2572"/>
      <c r="S96" s="2580"/>
      <c r="T96" s="2589"/>
      <c r="U96" s="2596"/>
      <c r="V96" s="2602"/>
      <c r="W96" s="2602"/>
      <c r="X96" s="2602"/>
      <c r="Y96" s="2602"/>
      <c r="Z96" s="2602"/>
      <c r="AA96" s="2608"/>
      <c r="AB96" s="2596"/>
      <c r="AC96" s="2602"/>
      <c r="AD96" s="2602"/>
      <c r="AE96" s="2602"/>
      <c r="AF96" s="2602"/>
      <c r="AG96" s="2602"/>
      <c r="AH96" s="2608"/>
      <c r="AI96" s="2596"/>
      <c r="AJ96" s="2602"/>
      <c r="AK96" s="2602"/>
      <c r="AL96" s="2602"/>
      <c r="AM96" s="2602"/>
      <c r="AN96" s="2602"/>
      <c r="AO96" s="2608"/>
      <c r="AP96" s="2596"/>
      <c r="AQ96" s="2602"/>
      <c r="AR96" s="2602"/>
      <c r="AS96" s="2602"/>
      <c r="AT96" s="2602"/>
      <c r="AU96" s="2602"/>
      <c r="AV96" s="2608"/>
      <c r="AW96" s="2596"/>
      <c r="AX96" s="2602"/>
      <c r="AY96" s="2602"/>
      <c r="AZ96" s="2624"/>
      <c r="BA96" s="2631"/>
      <c r="BB96" s="2638"/>
      <c r="BC96" s="2631"/>
      <c r="BD96" s="1972"/>
      <c r="BE96" s="1977"/>
      <c r="BF96" s="1977"/>
      <c r="BG96" s="1977"/>
      <c r="BH96" s="1988"/>
    </row>
    <row r="97" spans="2:60" ht="20.25" customHeight="1">
      <c r="B97" s="2059">
        <f>B94+1</f>
        <v>26</v>
      </c>
      <c r="C97" s="1755"/>
      <c r="D97" s="1823"/>
      <c r="E97" s="1766"/>
      <c r="F97" s="1766">
        <f>C96</f>
        <v>0</v>
      </c>
      <c r="G97" s="1801"/>
      <c r="H97" s="2103"/>
      <c r="I97" s="1787"/>
      <c r="J97" s="2543"/>
      <c r="K97" s="2543"/>
      <c r="L97" s="1801"/>
      <c r="M97" s="2547"/>
      <c r="N97" s="2551"/>
      <c r="O97" s="2555"/>
      <c r="P97" s="2559" t="s">
        <v>1023</v>
      </c>
      <c r="Q97" s="2566"/>
      <c r="R97" s="2566"/>
      <c r="S97" s="2574"/>
      <c r="T97" s="2582"/>
      <c r="U97" s="2181" t="str">
        <f>IF(U96="","",VLOOKUP(U96,'シフト記号表（勤務時間帯） (3)'!$D$6:$X$47,21,FALSE))</f>
        <v/>
      </c>
      <c r="V97" s="2190" t="str">
        <f>IF(V96="","",VLOOKUP(V96,'シフト記号表（勤務時間帯） (3)'!$D$6:$X$47,21,FALSE))</f>
        <v/>
      </c>
      <c r="W97" s="2190" t="str">
        <f>IF(W96="","",VLOOKUP(W96,'シフト記号表（勤務時間帯） (3)'!$D$6:$X$47,21,FALSE))</f>
        <v/>
      </c>
      <c r="X97" s="2190" t="str">
        <f>IF(X96="","",VLOOKUP(X96,'シフト記号表（勤務時間帯） (3)'!$D$6:$X$47,21,FALSE))</f>
        <v/>
      </c>
      <c r="Y97" s="2190" t="str">
        <f>IF(Y96="","",VLOOKUP(Y96,'シフト記号表（勤務時間帯） (3)'!$D$6:$X$47,21,FALSE))</f>
        <v/>
      </c>
      <c r="Z97" s="2190" t="str">
        <f>IF(Z96="","",VLOOKUP(Z96,'シフト記号表（勤務時間帯） (3)'!$D$6:$X$47,21,FALSE))</f>
        <v/>
      </c>
      <c r="AA97" s="2197" t="str">
        <f>IF(AA96="","",VLOOKUP(AA96,'シフト記号表（勤務時間帯） (3)'!$D$6:$X$47,21,FALSE))</f>
        <v/>
      </c>
      <c r="AB97" s="2181" t="str">
        <f>IF(AB96="","",VLOOKUP(AB96,'シフト記号表（勤務時間帯） (3)'!$D$6:$X$47,21,FALSE))</f>
        <v/>
      </c>
      <c r="AC97" s="2190" t="str">
        <f>IF(AC96="","",VLOOKUP(AC96,'シフト記号表（勤務時間帯） (3)'!$D$6:$X$47,21,FALSE))</f>
        <v/>
      </c>
      <c r="AD97" s="2190" t="str">
        <f>IF(AD96="","",VLOOKUP(AD96,'シフト記号表（勤務時間帯） (3)'!$D$6:$X$47,21,FALSE))</f>
        <v/>
      </c>
      <c r="AE97" s="2190" t="str">
        <f>IF(AE96="","",VLOOKUP(AE96,'シフト記号表（勤務時間帯） (3)'!$D$6:$X$47,21,FALSE))</f>
        <v/>
      </c>
      <c r="AF97" s="2190" t="str">
        <f>IF(AF96="","",VLOOKUP(AF96,'シフト記号表（勤務時間帯） (3)'!$D$6:$X$47,21,FALSE))</f>
        <v/>
      </c>
      <c r="AG97" s="2190" t="str">
        <f>IF(AG96="","",VLOOKUP(AG96,'シフト記号表（勤務時間帯） (3)'!$D$6:$X$47,21,FALSE))</f>
        <v/>
      </c>
      <c r="AH97" s="2197" t="str">
        <f>IF(AH96="","",VLOOKUP(AH96,'シフト記号表（勤務時間帯） (3)'!$D$6:$X$47,21,FALSE))</f>
        <v/>
      </c>
      <c r="AI97" s="2181" t="str">
        <f>IF(AI96="","",VLOOKUP(AI96,'シフト記号表（勤務時間帯） (3)'!$D$6:$X$47,21,FALSE))</f>
        <v/>
      </c>
      <c r="AJ97" s="2190" t="str">
        <f>IF(AJ96="","",VLOOKUP(AJ96,'シフト記号表（勤務時間帯） (3)'!$D$6:$X$47,21,FALSE))</f>
        <v/>
      </c>
      <c r="AK97" s="2190" t="str">
        <f>IF(AK96="","",VLOOKUP(AK96,'シフト記号表（勤務時間帯） (3)'!$D$6:$X$47,21,FALSE))</f>
        <v/>
      </c>
      <c r="AL97" s="2190" t="str">
        <f>IF(AL96="","",VLOOKUP(AL96,'シフト記号表（勤務時間帯） (3)'!$D$6:$X$47,21,FALSE))</f>
        <v/>
      </c>
      <c r="AM97" s="2190" t="str">
        <f>IF(AM96="","",VLOOKUP(AM96,'シフト記号表（勤務時間帯） (3)'!$D$6:$X$47,21,FALSE))</f>
        <v/>
      </c>
      <c r="AN97" s="2190" t="str">
        <f>IF(AN96="","",VLOOKUP(AN96,'シフト記号表（勤務時間帯） (3)'!$D$6:$X$47,21,FALSE))</f>
        <v/>
      </c>
      <c r="AO97" s="2197" t="str">
        <f>IF(AO96="","",VLOOKUP(AO96,'シフト記号表（勤務時間帯） (3)'!$D$6:$X$47,21,FALSE))</f>
        <v/>
      </c>
      <c r="AP97" s="2181" t="str">
        <f>IF(AP96="","",VLOOKUP(AP96,'シフト記号表（勤務時間帯） (3)'!$D$6:$X$47,21,FALSE))</f>
        <v/>
      </c>
      <c r="AQ97" s="2190" t="str">
        <f>IF(AQ96="","",VLOOKUP(AQ96,'シフト記号表（勤務時間帯） (3)'!$D$6:$X$47,21,FALSE))</f>
        <v/>
      </c>
      <c r="AR97" s="2190" t="str">
        <f>IF(AR96="","",VLOOKUP(AR96,'シフト記号表（勤務時間帯） (3)'!$D$6:$X$47,21,FALSE))</f>
        <v/>
      </c>
      <c r="AS97" s="2190" t="str">
        <f>IF(AS96="","",VLOOKUP(AS96,'シフト記号表（勤務時間帯） (3)'!$D$6:$X$47,21,FALSE))</f>
        <v/>
      </c>
      <c r="AT97" s="2190" t="str">
        <f>IF(AT96="","",VLOOKUP(AT96,'シフト記号表（勤務時間帯） (3)'!$D$6:$X$47,21,FALSE))</f>
        <v/>
      </c>
      <c r="AU97" s="2190" t="str">
        <f>IF(AU96="","",VLOOKUP(AU96,'シフト記号表（勤務時間帯） (3)'!$D$6:$X$47,21,FALSE))</f>
        <v/>
      </c>
      <c r="AV97" s="2197" t="str">
        <f>IF(AV96="","",VLOOKUP(AV96,'シフト記号表（勤務時間帯） (3)'!$D$6:$X$47,21,FALSE))</f>
        <v/>
      </c>
      <c r="AW97" s="2181" t="str">
        <f>IF(AW96="","",VLOOKUP(AW96,'シフト記号表（勤務時間帯） (3)'!$D$6:$X$47,21,FALSE))</f>
        <v/>
      </c>
      <c r="AX97" s="2190" t="str">
        <f>IF(AX96="","",VLOOKUP(AX96,'シフト記号表（勤務時間帯） (3)'!$D$6:$X$47,21,FALSE))</f>
        <v/>
      </c>
      <c r="AY97" s="2190" t="str">
        <f>IF(AY96="","",VLOOKUP(AY96,'シフト記号表（勤務時間帯） (3)'!$D$6:$X$47,21,FALSE))</f>
        <v/>
      </c>
      <c r="AZ97" s="1943">
        <f>IF($BC$3="４週",SUM(U97:AV97),IF($BC$3="暦月",SUM(U97:AY97),""))</f>
        <v>0</v>
      </c>
      <c r="BA97" s="1951"/>
      <c r="BB97" s="1960">
        <f>IF($BC$3="４週",AZ97/4,IF($BC$3="暦月",(AZ97/($BC$8/7)),""))</f>
        <v>0</v>
      </c>
      <c r="BC97" s="1951"/>
      <c r="BD97" s="1971"/>
      <c r="BE97" s="1976"/>
      <c r="BF97" s="1976"/>
      <c r="BG97" s="1976"/>
      <c r="BH97" s="1987"/>
    </row>
    <row r="98" spans="2:60" ht="20.25" customHeight="1">
      <c r="B98" s="1743"/>
      <c r="C98" s="1757"/>
      <c r="D98" s="1825"/>
      <c r="E98" s="1768"/>
      <c r="F98" s="1768"/>
      <c r="G98" s="1803">
        <f>C96</f>
        <v>0</v>
      </c>
      <c r="H98" s="2104"/>
      <c r="I98" s="1789"/>
      <c r="J98" s="2544"/>
      <c r="K98" s="2544"/>
      <c r="L98" s="1803"/>
      <c r="M98" s="2548"/>
      <c r="N98" s="2552"/>
      <c r="O98" s="2556"/>
      <c r="P98" s="2564" t="s">
        <v>34</v>
      </c>
      <c r="Q98" s="2567"/>
      <c r="R98" s="2567"/>
      <c r="S98" s="2578"/>
      <c r="T98" s="2586"/>
      <c r="U98" s="1885" t="str">
        <f>IF(U96="","",VLOOKUP(U96,'シフト記号表（勤務時間帯） (3)'!$D$6:$Z$47,23,FALSE))</f>
        <v/>
      </c>
      <c r="V98" s="1897" t="str">
        <f>IF(V96="","",VLOOKUP(V96,'シフト記号表（勤務時間帯） (3)'!$D$6:$Z$47,23,FALSE))</f>
        <v/>
      </c>
      <c r="W98" s="1897" t="str">
        <f>IF(W96="","",VLOOKUP(W96,'シフト記号表（勤務時間帯） (3)'!$D$6:$Z$47,23,FALSE))</f>
        <v/>
      </c>
      <c r="X98" s="1897" t="str">
        <f>IF(X96="","",VLOOKUP(X96,'シフト記号表（勤務時間帯） (3)'!$D$6:$Z$47,23,FALSE))</f>
        <v/>
      </c>
      <c r="Y98" s="1897" t="str">
        <f>IF(Y96="","",VLOOKUP(Y96,'シフト記号表（勤務時間帯） (3)'!$D$6:$Z$47,23,FALSE))</f>
        <v/>
      </c>
      <c r="Z98" s="1897" t="str">
        <f>IF(Z96="","",VLOOKUP(Z96,'シフト記号表（勤務時間帯） (3)'!$D$6:$Z$47,23,FALSE))</f>
        <v/>
      </c>
      <c r="AA98" s="1912" t="str">
        <f>IF(AA96="","",VLOOKUP(AA96,'シフト記号表（勤務時間帯） (3)'!$D$6:$Z$47,23,FALSE))</f>
        <v/>
      </c>
      <c r="AB98" s="1885" t="str">
        <f>IF(AB96="","",VLOOKUP(AB96,'シフト記号表（勤務時間帯） (3)'!$D$6:$Z$47,23,FALSE))</f>
        <v/>
      </c>
      <c r="AC98" s="1897" t="str">
        <f>IF(AC96="","",VLOOKUP(AC96,'シフト記号表（勤務時間帯） (3)'!$D$6:$Z$47,23,FALSE))</f>
        <v/>
      </c>
      <c r="AD98" s="1897" t="str">
        <f>IF(AD96="","",VLOOKUP(AD96,'シフト記号表（勤務時間帯） (3)'!$D$6:$Z$47,23,FALSE))</f>
        <v/>
      </c>
      <c r="AE98" s="1897" t="str">
        <f>IF(AE96="","",VLOOKUP(AE96,'シフト記号表（勤務時間帯） (3)'!$D$6:$Z$47,23,FALSE))</f>
        <v/>
      </c>
      <c r="AF98" s="1897" t="str">
        <f>IF(AF96="","",VLOOKUP(AF96,'シフト記号表（勤務時間帯） (3)'!$D$6:$Z$47,23,FALSE))</f>
        <v/>
      </c>
      <c r="AG98" s="1897" t="str">
        <f>IF(AG96="","",VLOOKUP(AG96,'シフト記号表（勤務時間帯） (3)'!$D$6:$Z$47,23,FALSE))</f>
        <v/>
      </c>
      <c r="AH98" s="1912" t="str">
        <f>IF(AH96="","",VLOOKUP(AH96,'シフト記号表（勤務時間帯） (3)'!$D$6:$Z$47,23,FALSE))</f>
        <v/>
      </c>
      <c r="AI98" s="1885" t="str">
        <f>IF(AI96="","",VLOOKUP(AI96,'シフト記号表（勤務時間帯） (3)'!$D$6:$Z$47,23,FALSE))</f>
        <v/>
      </c>
      <c r="AJ98" s="1897" t="str">
        <f>IF(AJ96="","",VLOOKUP(AJ96,'シフト記号表（勤務時間帯） (3)'!$D$6:$Z$47,23,FALSE))</f>
        <v/>
      </c>
      <c r="AK98" s="1897" t="str">
        <f>IF(AK96="","",VLOOKUP(AK96,'シフト記号表（勤務時間帯） (3)'!$D$6:$Z$47,23,FALSE))</f>
        <v/>
      </c>
      <c r="AL98" s="1897" t="str">
        <f>IF(AL96="","",VLOOKUP(AL96,'シフト記号表（勤務時間帯） (3)'!$D$6:$Z$47,23,FALSE))</f>
        <v/>
      </c>
      <c r="AM98" s="1897" t="str">
        <f>IF(AM96="","",VLOOKUP(AM96,'シフト記号表（勤務時間帯） (3)'!$D$6:$Z$47,23,FALSE))</f>
        <v/>
      </c>
      <c r="AN98" s="1897" t="str">
        <f>IF(AN96="","",VLOOKUP(AN96,'シフト記号表（勤務時間帯） (3)'!$D$6:$Z$47,23,FALSE))</f>
        <v/>
      </c>
      <c r="AO98" s="1912" t="str">
        <f>IF(AO96="","",VLOOKUP(AO96,'シフト記号表（勤務時間帯） (3)'!$D$6:$Z$47,23,FALSE))</f>
        <v/>
      </c>
      <c r="AP98" s="1885" t="str">
        <f>IF(AP96="","",VLOOKUP(AP96,'シフト記号表（勤務時間帯） (3)'!$D$6:$Z$47,23,FALSE))</f>
        <v/>
      </c>
      <c r="AQ98" s="1897" t="str">
        <f>IF(AQ96="","",VLOOKUP(AQ96,'シフト記号表（勤務時間帯） (3)'!$D$6:$Z$47,23,FALSE))</f>
        <v/>
      </c>
      <c r="AR98" s="1897" t="str">
        <f>IF(AR96="","",VLOOKUP(AR96,'シフト記号表（勤務時間帯） (3)'!$D$6:$Z$47,23,FALSE))</f>
        <v/>
      </c>
      <c r="AS98" s="1897" t="str">
        <f>IF(AS96="","",VLOOKUP(AS96,'シフト記号表（勤務時間帯） (3)'!$D$6:$Z$47,23,FALSE))</f>
        <v/>
      </c>
      <c r="AT98" s="1897" t="str">
        <f>IF(AT96="","",VLOOKUP(AT96,'シフト記号表（勤務時間帯） (3)'!$D$6:$Z$47,23,FALSE))</f>
        <v/>
      </c>
      <c r="AU98" s="1897" t="str">
        <f>IF(AU96="","",VLOOKUP(AU96,'シフト記号表（勤務時間帯） (3)'!$D$6:$Z$47,23,FALSE))</f>
        <v/>
      </c>
      <c r="AV98" s="1912" t="str">
        <f>IF(AV96="","",VLOOKUP(AV96,'シフト記号表（勤務時間帯） (3)'!$D$6:$Z$47,23,FALSE))</f>
        <v/>
      </c>
      <c r="AW98" s="1885" t="str">
        <f>IF(AW96="","",VLOOKUP(AW96,'シフト記号表（勤務時間帯） (3)'!$D$6:$Z$47,23,FALSE))</f>
        <v/>
      </c>
      <c r="AX98" s="1897" t="str">
        <f>IF(AX96="","",VLOOKUP(AX96,'シフト記号表（勤務時間帯） (3)'!$D$6:$Z$47,23,FALSE))</f>
        <v/>
      </c>
      <c r="AY98" s="1897" t="str">
        <f>IF(AY96="","",VLOOKUP(AY96,'シフト記号表（勤務時間帯） (3)'!$D$6:$Z$47,23,FALSE))</f>
        <v/>
      </c>
      <c r="AZ98" s="1945">
        <f>IF($BC$3="４週",SUM(U98:AV98),IF($BC$3="暦月",SUM(U98:AY98),""))</f>
        <v>0</v>
      </c>
      <c r="BA98" s="1953"/>
      <c r="BB98" s="1962">
        <f>IF($BC$3="４週",AZ98/4,IF($BC$3="暦月",(AZ98/($BC$8/7)),""))</f>
        <v>0</v>
      </c>
      <c r="BC98" s="1953"/>
      <c r="BD98" s="1973"/>
      <c r="BE98" s="1978"/>
      <c r="BF98" s="1978"/>
      <c r="BG98" s="1978"/>
      <c r="BH98" s="1989"/>
    </row>
    <row r="99" spans="2:60" ht="20.25" customHeight="1">
      <c r="B99" s="2530"/>
      <c r="C99" s="1756"/>
      <c r="D99" s="1824"/>
      <c r="E99" s="1767"/>
      <c r="F99" s="1767"/>
      <c r="G99" s="1802"/>
      <c r="H99" s="2095"/>
      <c r="I99" s="1788"/>
      <c r="J99" s="2545"/>
      <c r="K99" s="2545"/>
      <c r="L99" s="1802"/>
      <c r="M99" s="2549"/>
      <c r="N99" s="2553"/>
      <c r="O99" s="2557"/>
      <c r="P99" s="2563" t="s">
        <v>770</v>
      </c>
      <c r="Q99" s="2572"/>
      <c r="R99" s="2572"/>
      <c r="S99" s="2580"/>
      <c r="T99" s="2589"/>
      <c r="U99" s="2596"/>
      <c r="V99" s="2602"/>
      <c r="W99" s="2602"/>
      <c r="X99" s="2602"/>
      <c r="Y99" s="2602"/>
      <c r="Z99" s="2602"/>
      <c r="AA99" s="2608"/>
      <c r="AB99" s="2596"/>
      <c r="AC99" s="2602"/>
      <c r="AD99" s="2602"/>
      <c r="AE99" s="2602"/>
      <c r="AF99" s="2602"/>
      <c r="AG99" s="2602"/>
      <c r="AH99" s="2608"/>
      <c r="AI99" s="2596"/>
      <c r="AJ99" s="2602"/>
      <c r="AK99" s="2602"/>
      <c r="AL99" s="2602"/>
      <c r="AM99" s="2602"/>
      <c r="AN99" s="2602"/>
      <c r="AO99" s="2608"/>
      <c r="AP99" s="2596"/>
      <c r="AQ99" s="2602"/>
      <c r="AR99" s="2602"/>
      <c r="AS99" s="2602"/>
      <c r="AT99" s="2602"/>
      <c r="AU99" s="2602"/>
      <c r="AV99" s="2608"/>
      <c r="AW99" s="2596"/>
      <c r="AX99" s="2602"/>
      <c r="AY99" s="2602"/>
      <c r="AZ99" s="2624"/>
      <c r="BA99" s="2631"/>
      <c r="BB99" s="2638"/>
      <c r="BC99" s="2631"/>
      <c r="BD99" s="1972"/>
      <c r="BE99" s="1977"/>
      <c r="BF99" s="1977"/>
      <c r="BG99" s="1977"/>
      <c r="BH99" s="1988"/>
    </row>
    <row r="100" spans="2:60" ht="20.25" customHeight="1">
      <c r="B100" s="2059">
        <f>B97+1</f>
        <v>27</v>
      </c>
      <c r="C100" s="1755"/>
      <c r="D100" s="1823"/>
      <c r="E100" s="1766"/>
      <c r="F100" s="1766">
        <f>C99</f>
        <v>0</v>
      </c>
      <c r="G100" s="1801"/>
      <c r="H100" s="2103"/>
      <c r="I100" s="1787"/>
      <c r="J100" s="2543"/>
      <c r="K100" s="2543"/>
      <c r="L100" s="1801"/>
      <c r="M100" s="2547"/>
      <c r="N100" s="2551"/>
      <c r="O100" s="2555"/>
      <c r="P100" s="2559" t="s">
        <v>1023</v>
      </c>
      <c r="Q100" s="2566"/>
      <c r="R100" s="2566"/>
      <c r="S100" s="2574"/>
      <c r="T100" s="2582"/>
      <c r="U100" s="2181" t="str">
        <f>IF(U99="","",VLOOKUP(U99,'シフト記号表（勤務時間帯） (3)'!$D$6:$X$47,21,FALSE))</f>
        <v/>
      </c>
      <c r="V100" s="2190" t="str">
        <f>IF(V99="","",VLOOKUP(V99,'シフト記号表（勤務時間帯） (3)'!$D$6:$X$47,21,FALSE))</f>
        <v/>
      </c>
      <c r="W100" s="2190" t="str">
        <f>IF(W99="","",VLOOKUP(W99,'シフト記号表（勤務時間帯） (3)'!$D$6:$X$47,21,FALSE))</f>
        <v/>
      </c>
      <c r="X100" s="2190" t="str">
        <f>IF(X99="","",VLOOKUP(X99,'シフト記号表（勤務時間帯） (3)'!$D$6:$X$47,21,FALSE))</f>
        <v/>
      </c>
      <c r="Y100" s="2190" t="str">
        <f>IF(Y99="","",VLOOKUP(Y99,'シフト記号表（勤務時間帯） (3)'!$D$6:$X$47,21,FALSE))</f>
        <v/>
      </c>
      <c r="Z100" s="2190" t="str">
        <f>IF(Z99="","",VLOOKUP(Z99,'シフト記号表（勤務時間帯） (3)'!$D$6:$X$47,21,FALSE))</f>
        <v/>
      </c>
      <c r="AA100" s="2197" t="str">
        <f>IF(AA99="","",VLOOKUP(AA99,'シフト記号表（勤務時間帯） (3)'!$D$6:$X$47,21,FALSE))</f>
        <v/>
      </c>
      <c r="AB100" s="2181" t="str">
        <f>IF(AB99="","",VLOOKUP(AB99,'シフト記号表（勤務時間帯） (3)'!$D$6:$X$47,21,FALSE))</f>
        <v/>
      </c>
      <c r="AC100" s="2190" t="str">
        <f>IF(AC99="","",VLOOKUP(AC99,'シフト記号表（勤務時間帯） (3)'!$D$6:$X$47,21,FALSE))</f>
        <v/>
      </c>
      <c r="AD100" s="2190" t="str">
        <f>IF(AD99="","",VLOOKUP(AD99,'シフト記号表（勤務時間帯） (3)'!$D$6:$X$47,21,FALSE))</f>
        <v/>
      </c>
      <c r="AE100" s="2190" t="str">
        <f>IF(AE99="","",VLOOKUP(AE99,'シフト記号表（勤務時間帯） (3)'!$D$6:$X$47,21,FALSE))</f>
        <v/>
      </c>
      <c r="AF100" s="2190" t="str">
        <f>IF(AF99="","",VLOOKUP(AF99,'シフト記号表（勤務時間帯） (3)'!$D$6:$X$47,21,FALSE))</f>
        <v/>
      </c>
      <c r="AG100" s="2190" t="str">
        <f>IF(AG99="","",VLOOKUP(AG99,'シフト記号表（勤務時間帯） (3)'!$D$6:$X$47,21,FALSE))</f>
        <v/>
      </c>
      <c r="AH100" s="2197" t="str">
        <f>IF(AH99="","",VLOOKUP(AH99,'シフト記号表（勤務時間帯） (3)'!$D$6:$X$47,21,FALSE))</f>
        <v/>
      </c>
      <c r="AI100" s="2181" t="str">
        <f>IF(AI99="","",VLOOKUP(AI99,'シフト記号表（勤務時間帯） (3)'!$D$6:$X$47,21,FALSE))</f>
        <v/>
      </c>
      <c r="AJ100" s="2190" t="str">
        <f>IF(AJ99="","",VLOOKUP(AJ99,'シフト記号表（勤務時間帯） (3)'!$D$6:$X$47,21,FALSE))</f>
        <v/>
      </c>
      <c r="AK100" s="2190" t="str">
        <f>IF(AK99="","",VLOOKUP(AK99,'シフト記号表（勤務時間帯） (3)'!$D$6:$X$47,21,FALSE))</f>
        <v/>
      </c>
      <c r="AL100" s="2190" t="str">
        <f>IF(AL99="","",VLOOKUP(AL99,'シフト記号表（勤務時間帯） (3)'!$D$6:$X$47,21,FALSE))</f>
        <v/>
      </c>
      <c r="AM100" s="2190" t="str">
        <f>IF(AM99="","",VLOOKUP(AM99,'シフト記号表（勤務時間帯） (3)'!$D$6:$X$47,21,FALSE))</f>
        <v/>
      </c>
      <c r="AN100" s="2190" t="str">
        <f>IF(AN99="","",VLOOKUP(AN99,'シフト記号表（勤務時間帯） (3)'!$D$6:$X$47,21,FALSE))</f>
        <v/>
      </c>
      <c r="AO100" s="2197" t="str">
        <f>IF(AO99="","",VLOOKUP(AO99,'シフト記号表（勤務時間帯） (3)'!$D$6:$X$47,21,FALSE))</f>
        <v/>
      </c>
      <c r="AP100" s="2181" t="str">
        <f>IF(AP99="","",VLOOKUP(AP99,'シフト記号表（勤務時間帯） (3)'!$D$6:$X$47,21,FALSE))</f>
        <v/>
      </c>
      <c r="AQ100" s="2190" t="str">
        <f>IF(AQ99="","",VLOOKUP(AQ99,'シフト記号表（勤務時間帯） (3)'!$D$6:$X$47,21,FALSE))</f>
        <v/>
      </c>
      <c r="AR100" s="2190" t="str">
        <f>IF(AR99="","",VLOOKUP(AR99,'シフト記号表（勤務時間帯） (3)'!$D$6:$X$47,21,FALSE))</f>
        <v/>
      </c>
      <c r="AS100" s="2190" t="str">
        <f>IF(AS99="","",VLOOKUP(AS99,'シフト記号表（勤務時間帯） (3)'!$D$6:$X$47,21,FALSE))</f>
        <v/>
      </c>
      <c r="AT100" s="2190" t="str">
        <f>IF(AT99="","",VLOOKUP(AT99,'シフト記号表（勤務時間帯） (3)'!$D$6:$X$47,21,FALSE))</f>
        <v/>
      </c>
      <c r="AU100" s="2190" t="str">
        <f>IF(AU99="","",VLOOKUP(AU99,'シフト記号表（勤務時間帯） (3)'!$D$6:$X$47,21,FALSE))</f>
        <v/>
      </c>
      <c r="AV100" s="2197" t="str">
        <f>IF(AV99="","",VLOOKUP(AV99,'シフト記号表（勤務時間帯） (3)'!$D$6:$X$47,21,FALSE))</f>
        <v/>
      </c>
      <c r="AW100" s="2181" t="str">
        <f>IF(AW99="","",VLOOKUP(AW99,'シフト記号表（勤務時間帯） (3)'!$D$6:$X$47,21,FALSE))</f>
        <v/>
      </c>
      <c r="AX100" s="2190" t="str">
        <f>IF(AX99="","",VLOOKUP(AX99,'シフト記号表（勤務時間帯） (3)'!$D$6:$X$47,21,FALSE))</f>
        <v/>
      </c>
      <c r="AY100" s="2190" t="str">
        <f>IF(AY99="","",VLOOKUP(AY99,'シフト記号表（勤務時間帯） (3)'!$D$6:$X$47,21,FALSE))</f>
        <v/>
      </c>
      <c r="AZ100" s="1943">
        <f>IF($BC$3="４週",SUM(U100:AV100),IF($BC$3="暦月",SUM(U100:AY100),""))</f>
        <v>0</v>
      </c>
      <c r="BA100" s="1951"/>
      <c r="BB100" s="1960">
        <f>IF($BC$3="４週",AZ100/4,IF($BC$3="暦月",(AZ100/($BC$8/7)),""))</f>
        <v>0</v>
      </c>
      <c r="BC100" s="1951"/>
      <c r="BD100" s="1971"/>
      <c r="BE100" s="1976"/>
      <c r="BF100" s="1976"/>
      <c r="BG100" s="1976"/>
      <c r="BH100" s="1987"/>
    </row>
    <row r="101" spans="2:60" ht="20.25" customHeight="1">
      <c r="B101" s="1743"/>
      <c r="C101" s="1757"/>
      <c r="D101" s="1825"/>
      <c r="E101" s="1768"/>
      <c r="F101" s="1768"/>
      <c r="G101" s="1803">
        <f>C99</f>
        <v>0</v>
      </c>
      <c r="H101" s="2104"/>
      <c r="I101" s="1789"/>
      <c r="J101" s="2544"/>
      <c r="K101" s="2544"/>
      <c r="L101" s="1803"/>
      <c r="M101" s="2548"/>
      <c r="N101" s="2552"/>
      <c r="O101" s="2556"/>
      <c r="P101" s="2564" t="s">
        <v>34</v>
      </c>
      <c r="Q101" s="2567"/>
      <c r="R101" s="2567"/>
      <c r="S101" s="2578"/>
      <c r="T101" s="2586"/>
      <c r="U101" s="1885" t="str">
        <f>IF(U99="","",VLOOKUP(U99,'シフト記号表（勤務時間帯） (3)'!$D$6:$Z$47,23,FALSE))</f>
        <v/>
      </c>
      <c r="V101" s="1897" t="str">
        <f>IF(V99="","",VLOOKUP(V99,'シフト記号表（勤務時間帯） (3)'!$D$6:$Z$47,23,FALSE))</f>
        <v/>
      </c>
      <c r="W101" s="1897" t="str">
        <f>IF(W99="","",VLOOKUP(W99,'シフト記号表（勤務時間帯） (3)'!$D$6:$Z$47,23,FALSE))</f>
        <v/>
      </c>
      <c r="X101" s="1897" t="str">
        <f>IF(X99="","",VLOOKUP(X99,'シフト記号表（勤務時間帯） (3)'!$D$6:$Z$47,23,FALSE))</f>
        <v/>
      </c>
      <c r="Y101" s="1897" t="str">
        <f>IF(Y99="","",VLOOKUP(Y99,'シフト記号表（勤務時間帯） (3)'!$D$6:$Z$47,23,FALSE))</f>
        <v/>
      </c>
      <c r="Z101" s="1897" t="str">
        <f>IF(Z99="","",VLOOKUP(Z99,'シフト記号表（勤務時間帯） (3)'!$D$6:$Z$47,23,FALSE))</f>
        <v/>
      </c>
      <c r="AA101" s="1912" t="str">
        <f>IF(AA99="","",VLOOKUP(AA99,'シフト記号表（勤務時間帯） (3)'!$D$6:$Z$47,23,FALSE))</f>
        <v/>
      </c>
      <c r="AB101" s="1885" t="str">
        <f>IF(AB99="","",VLOOKUP(AB99,'シフト記号表（勤務時間帯） (3)'!$D$6:$Z$47,23,FALSE))</f>
        <v/>
      </c>
      <c r="AC101" s="1897" t="str">
        <f>IF(AC99="","",VLOOKUP(AC99,'シフト記号表（勤務時間帯） (3)'!$D$6:$Z$47,23,FALSE))</f>
        <v/>
      </c>
      <c r="AD101" s="1897" t="str">
        <f>IF(AD99="","",VLOOKUP(AD99,'シフト記号表（勤務時間帯） (3)'!$D$6:$Z$47,23,FALSE))</f>
        <v/>
      </c>
      <c r="AE101" s="1897" t="str">
        <f>IF(AE99="","",VLOOKUP(AE99,'シフト記号表（勤務時間帯） (3)'!$D$6:$Z$47,23,FALSE))</f>
        <v/>
      </c>
      <c r="AF101" s="1897" t="str">
        <f>IF(AF99="","",VLOOKUP(AF99,'シフト記号表（勤務時間帯） (3)'!$D$6:$Z$47,23,FALSE))</f>
        <v/>
      </c>
      <c r="AG101" s="1897" t="str">
        <f>IF(AG99="","",VLOOKUP(AG99,'シフト記号表（勤務時間帯） (3)'!$D$6:$Z$47,23,FALSE))</f>
        <v/>
      </c>
      <c r="AH101" s="1912" t="str">
        <f>IF(AH99="","",VLOOKUP(AH99,'シフト記号表（勤務時間帯） (3)'!$D$6:$Z$47,23,FALSE))</f>
        <v/>
      </c>
      <c r="AI101" s="1885" t="str">
        <f>IF(AI99="","",VLOOKUP(AI99,'シフト記号表（勤務時間帯） (3)'!$D$6:$Z$47,23,FALSE))</f>
        <v/>
      </c>
      <c r="AJ101" s="1897" t="str">
        <f>IF(AJ99="","",VLOOKUP(AJ99,'シフト記号表（勤務時間帯） (3)'!$D$6:$Z$47,23,FALSE))</f>
        <v/>
      </c>
      <c r="AK101" s="1897" t="str">
        <f>IF(AK99="","",VLOOKUP(AK99,'シフト記号表（勤務時間帯） (3)'!$D$6:$Z$47,23,FALSE))</f>
        <v/>
      </c>
      <c r="AL101" s="1897" t="str">
        <f>IF(AL99="","",VLOOKUP(AL99,'シフト記号表（勤務時間帯） (3)'!$D$6:$Z$47,23,FALSE))</f>
        <v/>
      </c>
      <c r="AM101" s="1897" t="str">
        <f>IF(AM99="","",VLOOKUP(AM99,'シフト記号表（勤務時間帯） (3)'!$D$6:$Z$47,23,FALSE))</f>
        <v/>
      </c>
      <c r="AN101" s="1897" t="str">
        <f>IF(AN99="","",VLOOKUP(AN99,'シフト記号表（勤務時間帯） (3)'!$D$6:$Z$47,23,FALSE))</f>
        <v/>
      </c>
      <c r="AO101" s="1912" t="str">
        <f>IF(AO99="","",VLOOKUP(AO99,'シフト記号表（勤務時間帯） (3)'!$D$6:$Z$47,23,FALSE))</f>
        <v/>
      </c>
      <c r="AP101" s="1885" t="str">
        <f>IF(AP99="","",VLOOKUP(AP99,'シフト記号表（勤務時間帯） (3)'!$D$6:$Z$47,23,FALSE))</f>
        <v/>
      </c>
      <c r="AQ101" s="1897" t="str">
        <f>IF(AQ99="","",VLOOKUP(AQ99,'シフト記号表（勤務時間帯） (3)'!$D$6:$Z$47,23,FALSE))</f>
        <v/>
      </c>
      <c r="AR101" s="1897" t="str">
        <f>IF(AR99="","",VLOOKUP(AR99,'シフト記号表（勤務時間帯） (3)'!$D$6:$Z$47,23,FALSE))</f>
        <v/>
      </c>
      <c r="AS101" s="1897" t="str">
        <f>IF(AS99="","",VLOOKUP(AS99,'シフト記号表（勤務時間帯） (3)'!$D$6:$Z$47,23,FALSE))</f>
        <v/>
      </c>
      <c r="AT101" s="1897" t="str">
        <f>IF(AT99="","",VLOOKUP(AT99,'シフト記号表（勤務時間帯） (3)'!$D$6:$Z$47,23,FALSE))</f>
        <v/>
      </c>
      <c r="AU101" s="1897" t="str">
        <f>IF(AU99="","",VLOOKUP(AU99,'シフト記号表（勤務時間帯） (3)'!$D$6:$Z$47,23,FALSE))</f>
        <v/>
      </c>
      <c r="AV101" s="1912" t="str">
        <f>IF(AV99="","",VLOOKUP(AV99,'シフト記号表（勤務時間帯） (3)'!$D$6:$Z$47,23,FALSE))</f>
        <v/>
      </c>
      <c r="AW101" s="1885" t="str">
        <f>IF(AW99="","",VLOOKUP(AW99,'シフト記号表（勤務時間帯） (3)'!$D$6:$Z$47,23,FALSE))</f>
        <v/>
      </c>
      <c r="AX101" s="1897" t="str">
        <f>IF(AX99="","",VLOOKUP(AX99,'シフト記号表（勤務時間帯） (3)'!$D$6:$Z$47,23,FALSE))</f>
        <v/>
      </c>
      <c r="AY101" s="1897" t="str">
        <f>IF(AY99="","",VLOOKUP(AY99,'シフト記号表（勤務時間帯） (3)'!$D$6:$Z$47,23,FALSE))</f>
        <v/>
      </c>
      <c r="AZ101" s="1945">
        <f>IF($BC$3="４週",SUM(U101:AV101),IF($BC$3="暦月",SUM(U101:AY101),""))</f>
        <v>0</v>
      </c>
      <c r="BA101" s="1953"/>
      <c r="BB101" s="1962">
        <f>IF($BC$3="４週",AZ101/4,IF($BC$3="暦月",(AZ101/($BC$8/7)),""))</f>
        <v>0</v>
      </c>
      <c r="BC101" s="1953"/>
      <c r="BD101" s="1973"/>
      <c r="BE101" s="1978"/>
      <c r="BF101" s="1978"/>
      <c r="BG101" s="1978"/>
      <c r="BH101" s="1989"/>
    </row>
    <row r="102" spans="2:60" ht="20.25" customHeight="1">
      <c r="B102" s="2530"/>
      <c r="C102" s="1756"/>
      <c r="D102" s="1824"/>
      <c r="E102" s="1767"/>
      <c r="F102" s="1767"/>
      <c r="G102" s="1802"/>
      <c r="H102" s="2095"/>
      <c r="I102" s="1788"/>
      <c r="J102" s="2545"/>
      <c r="K102" s="2545"/>
      <c r="L102" s="1802"/>
      <c r="M102" s="2549"/>
      <c r="N102" s="2553"/>
      <c r="O102" s="2557"/>
      <c r="P102" s="2563" t="s">
        <v>770</v>
      </c>
      <c r="Q102" s="2572"/>
      <c r="R102" s="2572"/>
      <c r="S102" s="2580"/>
      <c r="T102" s="2589"/>
      <c r="U102" s="2596"/>
      <c r="V102" s="2602"/>
      <c r="W102" s="2602"/>
      <c r="X102" s="2602"/>
      <c r="Y102" s="2602"/>
      <c r="Z102" s="2602"/>
      <c r="AA102" s="2608"/>
      <c r="AB102" s="2596"/>
      <c r="AC102" s="2602"/>
      <c r="AD102" s="2602"/>
      <c r="AE102" s="2602"/>
      <c r="AF102" s="2602"/>
      <c r="AG102" s="2602"/>
      <c r="AH102" s="2608"/>
      <c r="AI102" s="2596"/>
      <c r="AJ102" s="2602"/>
      <c r="AK102" s="2602"/>
      <c r="AL102" s="2602"/>
      <c r="AM102" s="2602"/>
      <c r="AN102" s="2602"/>
      <c r="AO102" s="2608"/>
      <c r="AP102" s="2596"/>
      <c r="AQ102" s="2602"/>
      <c r="AR102" s="2602"/>
      <c r="AS102" s="2602"/>
      <c r="AT102" s="2602"/>
      <c r="AU102" s="2602"/>
      <c r="AV102" s="2608"/>
      <c r="AW102" s="2596"/>
      <c r="AX102" s="2602"/>
      <c r="AY102" s="2602"/>
      <c r="AZ102" s="2624"/>
      <c r="BA102" s="2631"/>
      <c r="BB102" s="2638"/>
      <c r="BC102" s="2631"/>
      <c r="BD102" s="1972"/>
      <c r="BE102" s="1977"/>
      <c r="BF102" s="1977"/>
      <c r="BG102" s="1977"/>
      <c r="BH102" s="1988"/>
    </row>
    <row r="103" spans="2:60" ht="20.25" customHeight="1">
      <c r="B103" s="2059">
        <f>B100+1</f>
        <v>28</v>
      </c>
      <c r="C103" s="1755"/>
      <c r="D103" s="1823"/>
      <c r="E103" s="1766"/>
      <c r="F103" s="1766">
        <f>C102</f>
        <v>0</v>
      </c>
      <c r="G103" s="1801"/>
      <c r="H103" s="2103"/>
      <c r="I103" s="1787"/>
      <c r="J103" s="2543"/>
      <c r="K103" s="2543"/>
      <c r="L103" s="1801"/>
      <c r="M103" s="2547"/>
      <c r="N103" s="2551"/>
      <c r="O103" s="2555"/>
      <c r="P103" s="2559" t="s">
        <v>1023</v>
      </c>
      <c r="Q103" s="2566"/>
      <c r="R103" s="2566"/>
      <c r="S103" s="2574"/>
      <c r="T103" s="2582"/>
      <c r="U103" s="2181" t="str">
        <f>IF(U102="","",VLOOKUP(U102,'シフト記号表（勤務時間帯） (3)'!$D$6:$X$47,21,FALSE))</f>
        <v/>
      </c>
      <c r="V103" s="2190" t="str">
        <f>IF(V102="","",VLOOKUP(V102,'シフト記号表（勤務時間帯） (3)'!$D$6:$X$47,21,FALSE))</f>
        <v/>
      </c>
      <c r="W103" s="2190" t="str">
        <f>IF(W102="","",VLOOKUP(W102,'シフト記号表（勤務時間帯） (3)'!$D$6:$X$47,21,FALSE))</f>
        <v/>
      </c>
      <c r="X103" s="2190" t="str">
        <f>IF(X102="","",VLOOKUP(X102,'シフト記号表（勤務時間帯） (3)'!$D$6:$X$47,21,FALSE))</f>
        <v/>
      </c>
      <c r="Y103" s="2190" t="str">
        <f>IF(Y102="","",VLOOKUP(Y102,'シフト記号表（勤務時間帯） (3)'!$D$6:$X$47,21,FALSE))</f>
        <v/>
      </c>
      <c r="Z103" s="2190" t="str">
        <f>IF(Z102="","",VLOOKUP(Z102,'シフト記号表（勤務時間帯） (3)'!$D$6:$X$47,21,FALSE))</f>
        <v/>
      </c>
      <c r="AA103" s="2197" t="str">
        <f>IF(AA102="","",VLOOKUP(AA102,'シフト記号表（勤務時間帯） (3)'!$D$6:$X$47,21,FALSE))</f>
        <v/>
      </c>
      <c r="AB103" s="2181" t="str">
        <f>IF(AB102="","",VLOOKUP(AB102,'シフト記号表（勤務時間帯） (3)'!$D$6:$X$47,21,FALSE))</f>
        <v/>
      </c>
      <c r="AC103" s="2190" t="str">
        <f>IF(AC102="","",VLOOKUP(AC102,'シフト記号表（勤務時間帯） (3)'!$D$6:$X$47,21,FALSE))</f>
        <v/>
      </c>
      <c r="AD103" s="2190" t="str">
        <f>IF(AD102="","",VLOOKUP(AD102,'シフト記号表（勤務時間帯） (3)'!$D$6:$X$47,21,FALSE))</f>
        <v/>
      </c>
      <c r="AE103" s="2190" t="str">
        <f>IF(AE102="","",VLOOKUP(AE102,'シフト記号表（勤務時間帯） (3)'!$D$6:$X$47,21,FALSE))</f>
        <v/>
      </c>
      <c r="AF103" s="2190" t="str">
        <f>IF(AF102="","",VLOOKUP(AF102,'シフト記号表（勤務時間帯） (3)'!$D$6:$X$47,21,FALSE))</f>
        <v/>
      </c>
      <c r="AG103" s="2190" t="str">
        <f>IF(AG102="","",VLOOKUP(AG102,'シフト記号表（勤務時間帯） (3)'!$D$6:$X$47,21,FALSE))</f>
        <v/>
      </c>
      <c r="AH103" s="2197" t="str">
        <f>IF(AH102="","",VLOOKUP(AH102,'シフト記号表（勤務時間帯） (3)'!$D$6:$X$47,21,FALSE))</f>
        <v/>
      </c>
      <c r="AI103" s="2181" t="str">
        <f>IF(AI102="","",VLOOKUP(AI102,'シフト記号表（勤務時間帯） (3)'!$D$6:$X$47,21,FALSE))</f>
        <v/>
      </c>
      <c r="AJ103" s="2190" t="str">
        <f>IF(AJ102="","",VLOOKUP(AJ102,'シフト記号表（勤務時間帯） (3)'!$D$6:$X$47,21,FALSE))</f>
        <v/>
      </c>
      <c r="AK103" s="2190" t="str">
        <f>IF(AK102="","",VLOOKUP(AK102,'シフト記号表（勤務時間帯） (3)'!$D$6:$X$47,21,FALSE))</f>
        <v/>
      </c>
      <c r="AL103" s="2190" t="str">
        <f>IF(AL102="","",VLOOKUP(AL102,'シフト記号表（勤務時間帯） (3)'!$D$6:$X$47,21,FALSE))</f>
        <v/>
      </c>
      <c r="AM103" s="2190" t="str">
        <f>IF(AM102="","",VLOOKUP(AM102,'シフト記号表（勤務時間帯） (3)'!$D$6:$X$47,21,FALSE))</f>
        <v/>
      </c>
      <c r="AN103" s="2190" t="str">
        <f>IF(AN102="","",VLOOKUP(AN102,'シフト記号表（勤務時間帯） (3)'!$D$6:$X$47,21,FALSE))</f>
        <v/>
      </c>
      <c r="AO103" s="2197" t="str">
        <f>IF(AO102="","",VLOOKUP(AO102,'シフト記号表（勤務時間帯） (3)'!$D$6:$X$47,21,FALSE))</f>
        <v/>
      </c>
      <c r="AP103" s="2181" t="str">
        <f>IF(AP102="","",VLOOKUP(AP102,'シフト記号表（勤務時間帯） (3)'!$D$6:$X$47,21,FALSE))</f>
        <v/>
      </c>
      <c r="AQ103" s="2190" t="str">
        <f>IF(AQ102="","",VLOOKUP(AQ102,'シフト記号表（勤務時間帯） (3)'!$D$6:$X$47,21,FALSE))</f>
        <v/>
      </c>
      <c r="AR103" s="2190" t="str">
        <f>IF(AR102="","",VLOOKUP(AR102,'シフト記号表（勤務時間帯） (3)'!$D$6:$X$47,21,FALSE))</f>
        <v/>
      </c>
      <c r="AS103" s="2190" t="str">
        <f>IF(AS102="","",VLOOKUP(AS102,'シフト記号表（勤務時間帯） (3)'!$D$6:$X$47,21,FALSE))</f>
        <v/>
      </c>
      <c r="AT103" s="2190" t="str">
        <f>IF(AT102="","",VLOOKUP(AT102,'シフト記号表（勤務時間帯） (3)'!$D$6:$X$47,21,FALSE))</f>
        <v/>
      </c>
      <c r="AU103" s="2190" t="str">
        <f>IF(AU102="","",VLOOKUP(AU102,'シフト記号表（勤務時間帯） (3)'!$D$6:$X$47,21,FALSE))</f>
        <v/>
      </c>
      <c r="AV103" s="2197" t="str">
        <f>IF(AV102="","",VLOOKUP(AV102,'シフト記号表（勤務時間帯） (3)'!$D$6:$X$47,21,FALSE))</f>
        <v/>
      </c>
      <c r="AW103" s="2181" t="str">
        <f>IF(AW102="","",VLOOKUP(AW102,'シフト記号表（勤務時間帯） (3)'!$D$6:$X$47,21,FALSE))</f>
        <v/>
      </c>
      <c r="AX103" s="2190" t="str">
        <f>IF(AX102="","",VLOOKUP(AX102,'シフト記号表（勤務時間帯） (3)'!$D$6:$X$47,21,FALSE))</f>
        <v/>
      </c>
      <c r="AY103" s="2190" t="str">
        <f>IF(AY102="","",VLOOKUP(AY102,'シフト記号表（勤務時間帯） (3)'!$D$6:$X$47,21,FALSE))</f>
        <v/>
      </c>
      <c r="AZ103" s="1943">
        <f>IF($BC$3="４週",SUM(U103:AV103),IF($BC$3="暦月",SUM(U103:AY103),""))</f>
        <v>0</v>
      </c>
      <c r="BA103" s="1951"/>
      <c r="BB103" s="1960">
        <f>IF($BC$3="４週",AZ103/4,IF($BC$3="暦月",(AZ103/($BC$8/7)),""))</f>
        <v>0</v>
      </c>
      <c r="BC103" s="1951"/>
      <c r="BD103" s="1971"/>
      <c r="BE103" s="1976"/>
      <c r="BF103" s="1976"/>
      <c r="BG103" s="1976"/>
      <c r="BH103" s="1987"/>
    </row>
    <row r="104" spans="2:60" ht="20.25" customHeight="1">
      <c r="B104" s="1743"/>
      <c r="C104" s="1757"/>
      <c r="D104" s="1825"/>
      <c r="E104" s="1768"/>
      <c r="F104" s="1768"/>
      <c r="G104" s="1803">
        <f>C102</f>
        <v>0</v>
      </c>
      <c r="H104" s="2104"/>
      <c r="I104" s="1789"/>
      <c r="J104" s="2544"/>
      <c r="K104" s="2544"/>
      <c r="L104" s="1803"/>
      <c r="M104" s="2548"/>
      <c r="N104" s="2552"/>
      <c r="O104" s="2556"/>
      <c r="P104" s="2564" t="s">
        <v>34</v>
      </c>
      <c r="Q104" s="2567"/>
      <c r="R104" s="2567"/>
      <c r="S104" s="2578"/>
      <c r="T104" s="2586"/>
      <c r="U104" s="1885" t="str">
        <f>IF(U102="","",VLOOKUP(U102,'シフト記号表（勤務時間帯） (3)'!$D$6:$Z$47,23,FALSE))</f>
        <v/>
      </c>
      <c r="V104" s="1897" t="str">
        <f>IF(V102="","",VLOOKUP(V102,'シフト記号表（勤務時間帯） (3)'!$D$6:$Z$47,23,FALSE))</f>
        <v/>
      </c>
      <c r="W104" s="1897" t="str">
        <f>IF(W102="","",VLOOKUP(W102,'シフト記号表（勤務時間帯） (3)'!$D$6:$Z$47,23,FALSE))</f>
        <v/>
      </c>
      <c r="X104" s="1897" t="str">
        <f>IF(X102="","",VLOOKUP(X102,'シフト記号表（勤務時間帯） (3)'!$D$6:$Z$47,23,FALSE))</f>
        <v/>
      </c>
      <c r="Y104" s="1897" t="str">
        <f>IF(Y102="","",VLOOKUP(Y102,'シフト記号表（勤務時間帯） (3)'!$D$6:$Z$47,23,FALSE))</f>
        <v/>
      </c>
      <c r="Z104" s="1897" t="str">
        <f>IF(Z102="","",VLOOKUP(Z102,'シフト記号表（勤務時間帯） (3)'!$D$6:$Z$47,23,FALSE))</f>
        <v/>
      </c>
      <c r="AA104" s="1912" t="str">
        <f>IF(AA102="","",VLOOKUP(AA102,'シフト記号表（勤務時間帯） (3)'!$D$6:$Z$47,23,FALSE))</f>
        <v/>
      </c>
      <c r="AB104" s="1885" t="str">
        <f>IF(AB102="","",VLOOKUP(AB102,'シフト記号表（勤務時間帯） (3)'!$D$6:$Z$47,23,FALSE))</f>
        <v/>
      </c>
      <c r="AC104" s="1897" t="str">
        <f>IF(AC102="","",VLOOKUP(AC102,'シフト記号表（勤務時間帯） (3)'!$D$6:$Z$47,23,FALSE))</f>
        <v/>
      </c>
      <c r="AD104" s="1897" t="str">
        <f>IF(AD102="","",VLOOKUP(AD102,'シフト記号表（勤務時間帯） (3)'!$D$6:$Z$47,23,FALSE))</f>
        <v/>
      </c>
      <c r="AE104" s="1897" t="str">
        <f>IF(AE102="","",VLOOKUP(AE102,'シフト記号表（勤務時間帯） (3)'!$D$6:$Z$47,23,FALSE))</f>
        <v/>
      </c>
      <c r="AF104" s="1897" t="str">
        <f>IF(AF102="","",VLOOKUP(AF102,'シフト記号表（勤務時間帯） (3)'!$D$6:$Z$47,23,FALSE))</f>
        <v/>
      </c>
      <c r="AG104" s="1897" t="str">
        <f>IF(AG102="","",VLOOKUP(AG102,'シフト記号表（勤務時間帯） (3)'!$D$6:$Z$47,23,FALSE))</f>
        <v/>
      </c>
      <c r="AH104" s="1912" t="str">
        <f>IF(AH102="","",VLOOKUP(AH102,'シフト記号表（勤務時間帯） (3)'!$D$6:$Z$47,23,FALSE))</f>
        <v/>
      </c>
      <c r="AI104" s="1885" t="str">
        <f>IF(AI102="","",VLOOKUP(AI102,'シフト記号表（勤務時間帯） (3)'!$D$6:$Z$47,23,FALSE))</f>
        <v/>
      </c>
      <c r="AJ104" s="1897" t="str">
        <f>IF(AJ102="","",VLOOKUP(AJ102,'シフト記号表（勤務時間帯） (3)'!$D$6:$Z$47,23,FALSE))</f>
        <v/>
      </c>
      <c r="AK104" s="1897" t="str">
        <f>IF(AK102="","",VLOOKUP(AK102,'シフト記号表（勤務時間帯） (3)'!$D$6:$Z$47,23,FALSE))</f>
        <v/>
      </c>
      <c r="AL104" s="1897" t="str">
        <f>IF(AL102="","",VLOOKUP(AL102,'シフト記号表（勤務時間帯） (3)'!$D$6:$Z$47,23,FALSE))</f>
        <v/>
      </c>
      <c r="AM104" s="1897" t="str">
        <f>IF(AM102="","",VLOOKUP(AM102,'シフト記号表（勤務時間帯） (3)'!$D$6:$Z$47,23,FALSE))</f>
        <v/>
      </c>
      <c r="AN104" s="1897" t="str">
        <f>IF(AN102="","",VLOOKUP(AN102,'シフト記号表（勤務時間帯） (3)'!$D$6:$Z$47,23,FALSE))</f>
        <v/>
      </c>
      <c r="AO104" s="1912" t="str">
        <f>IF(AO102="","",VLOOKUP(AO102,'シフト記号表（勤務時間帯） (3)'!$D$6:$Z$47,23,FALSE))</f>
        <v/>
      </c>
      <c r="AP104" s="1885" t="str">
        <f>IF(AP102="","",VLOOKUP(AP102,'シフト記号表（勤務時間帯） (3)'!$D$6:$Z$47,23,FALSE))</f>
        <v/>
      </c>
      <c r="AQ104" s="1897" t="str">
        <f>IF(AQ102="","",VLOOKUP(AQ102,'シフト記号表（勤務時間帯） (3)'!$D$6:$Z$47,23,FALSE))</f>
        <v/>
      </c>
      <c r="AR104" s="1897" t="str">
        <f>IF(AR102="","",VLOOKUP(AR102,'シフト記号表（勤務時間帯） (3)'!$D$6:$Z$47,23,FALSE))</f>
        <v/>
      </c>
      <c r="AS104" s="1897" t="str">
        <f>IF(AS102="","",VLOOKUP(AS102,'シフト記号表（勤務時間帯） (3)'!$D$6:$Z$47,23,FALSE))</f>
        <v/>
      </c>
      <c r="AT104" s="1897" t="str">
        <f>IF(AT102="","",VLOOKUP(AT102,'シフト記号表（勤務時間帯） (3)'!$D$6:$Z$47,23,FALSE))</f>
        <v/>
      </c>
      <c r="AU104" s="1897" t="str">
        <f>IF(AU102="","",VLOOKUP(AU102,'シフト記号表（勤務時間帯） (3)'!$D$6:$Z$47,23,FALSE))</f>
        <v/>
      </c>
      <c r="AV104" s="1912" t="str">
        <f>IF(AV102="","",VLOOKUP(AV102,'シフト記号表（勤務時間帯） (3)'!$D$6:$Z$47,23,FALSE))</f>
        <v/>
      </c>
      <c r="AW104" s="1885" t="str">
        <f>IF(AW102="","",VLOOKUP(AW102,'シフト記号表（勤務時間帯） (3)'!$D$6:$Z$47,23,FALSE))</f>
        <v/>
      </c>
      <c r="AX104" s="1897" t="str">
        <f>IF(AX102="","",VLOOKUP(AX102,'シフト記号表（勤務時間帯） (3)'!$D$6:$Z$47,23,FALSE))</f>
        <v/>
      </c>
      <c r="AY104" s="1897" t="str">
        <f>IF(AY102="","",VLOOKUP(AY102,'シフト記号表（勤務時間帯） (3)'!$D$6:$Z$47,23,FALSE))</f>
        <v/>
      </c>
      <c r="AZ104" s="1945">
        <f>IF($BC$3="４週",SUM(U104:AV104),IF($BC$3="暦月",SUM(U104:AY104),""))</f>
        <v>0</v>
      </c>
      <c r="BA104" s="1953"/>
      <c r="BB104" s="1962">
        <f>IF($BC$3="４週",AZ104/4,IF($BC$3="暦月",(AZ104/($BC$8/7)),""))</f>
        <v>0</v>
      </c>
      <c r="BC104" s="1953"/>
      <c r="BD104" s="1973"/>
      <c r="BE104" s="1978"/>
      <c r="BF104" s="1978"/>
      <c r="BG104" s="1978"/>
      <c r="BH104" s="1989"/>
    </row>
    <row r="105" spans="2:60" ht="20.25" customHeight="1">
      <c r="B105" s="2530"/>
      <c r="C105" s="1756"/>
      <c r="D105" s="1824"/>
      <c r="E105" s="1767"/>
      <c r="F105" s="1767"/>
      <c r="G105" s="1802"/>
      <c r="H105" s="2095"/>
      <c r="I105" s="1788"/>
      <c r="J105" s="2545"/>
      <c r="K105" s="2545"/>
      <c r="L105" s="1802"/>
      <c r="M105" s="2549"/>
      <c r="N105" s="2553"/>
      <c r="O105" s="2557"/>
      <c r="P105" s="2563" t="s">
        <v>770</v>
      </c>
      <c r="Q105" s="2572"/>
      <c r="R105" s="2572"/>
      <c r="S105" s="2580"/>
      <c r="T105" s="2589"/>
      <c r="U105" s="2596"/>
      <c r="V105" s="2602"/>
      <c r="W105" s="2602"/>
      <c r="X105" s="2602"/>
      <c r="Y105" s="2602"/>
      <c r="Z105" s="2602"/>
      <c r="AA105" s="2608"/>
      <c r="AB105" s="2596"/>
      <c r="AC105" s="2602"/>
      <c r="AD105" s="2602"/>
      <c r="AE105" s="2602"/>
      <c r="AF105" s="2602"/>
      <c r="AG105" s="2602"/>
      <c r="AH105" s="2608"/>
      <c r="AI105" s="2596"/>
      <c r="AJ105" s="2602"/>
      <c r="AK105" s="2602"/>
      <c r="AL105" s="2602"/>
      <c r="AM105" s="2602"/>
      <c r="AN105" s="2602"/>
      <c r="AO105" s="2608"/>
      <c r="AP105" s="2596"/>
      <c r="AQ105" s="2602"/>
      <c r="AR105" s="2602"/>
      <c r="AS105" s="2602"/>
      <c r="AT105" s="2602"/>
      <c r="AU105" s="2602"/>
      <c r="AV105" s="2608"/>
      <c r="AW105" s="2596"/>
      <c r="AX105" s="2602"/>
      <c r="AY105" s="2602"/>
      <c r="AZ105" s="2624"/>
      <c r="BA105" s="2631"/>
      <c r="BB105" s="2638"/>
      <c r="BC105" s="2631"/>
      <c r="BD105" s="1972"/>
      <c r="BE105" s="1977"/>
      <c r="BF105" s="1977"/>
      <c r="BG105" s="1977"/>
      <c r="BH105" s="1988"/>
    </row>
    <row r="106" spans="2:60" ht="20.25" customHeight="1">
      <c r="B106" s="2059">
        <f>B103+1</f>
        <v>29</v>
      </c>
      <c r="C106" s="1755"/>
      <c r="D106" s="1823"/>
      <c r="E106" s="1766"/>
      <c r="F106" s="1766">
        <f>C105</f>
        <v>0</v>
      </c>
      <c r="G106" s="1801"/>
      <c r="H106" s="2103"/>
      <c r="I106" s="1787"/>
      <c r="J106" s="2543"/>
      <c r="K106" s="2543"/>
      <c r="L106" s="1801"/>
      <c r="M106" s="2547"/>
      <c r="N106" s="2551"/>
      <c r="O106" s="2555"/>
      <c r="P106" s="2559" t="s">
        <v>1023</v>
      </c>
      <c r="Q106" s="2566"/>
      <c r="R106" s="2566"/>
      <c r="S106" s="2574"/>
      <c r="T106" s="2582"/>
      <c r="U106" s="2181" t="str">
        <f>IF(U105="","",VLOOKUP(U105,'シフト記号表（勤務時間帯） (3)'!$D$6:$X$47,21,FALSE))</f>
        <v/>
      </c>
      <c r="V106" s="2190" t="str">
        <f>IF(V105="","",VLOOKUP(V105,'シフト記号表（勤務時間帯） (3)'!$D$6:$X$47,21,FALSE))</f>
        <v/>
      </c>
      <c r="W106" s="2190" t="str">
        <f>IF(W105="","",VLOOKUP(W105,'シフト記号表（勤務時間帯） (3)'!$D$6:$X$47,21,FALSE))</f>
        <v/>
      </c>
      <c r="X106" s="2190" t="str">
        <f>IF(X105="","",VLOOKUP(X105,'シフト記号表（勤務時間帯） (3)'!$D$6:$X$47,21,FALSE))</f>
        <v/>
      </c>
      <c r="Y106" s="2190" t="str">
        <f>IF(Y105="","",VLOOKUP(Y105,'シフト記号表（勤務時間帯） (3)'!$D$6:$X$47,21,FALSE))</f>
        <v/>
      </c>
      <c r="Z106" s="2190" t="str">
        <f>IF(Z105="","",VLOOKUP(Z105,'シフト記号表（勤務時間帯） (3)'!$D$6:$X$47,21,FALSE))</f>
        <v/>
      </c>
      <c r="AA106" s="2197" t="str">
        <f>IF(AA105="","",VLOOKUP(AA105,'シフト記号表（勤務時間帯） (3)'!$D$6:$X$47,21,FALSE))</f>
        <v/>
      </c>
      <c r="AB106" s="2181" t="str">
        <f>IF(AB105="","",VLOOKUP(AB105,'シフト記号表（勤務時間帯） (3)'!$D$6:$X$47,21,FALSE))</f>
        <v/>
      </c>
      <c r="AC106" s="2190" t="str">
        <f>IF(AC105="","",VLOOKUP(AC105,'シフト記号表（勤務時間帯） (3)'!$D$6:$X$47,21,FALSE))</f>
        <v/>
      </c>
      <c r="AD106" s="2190" t="str">
        <f>IF(AD105="","",VLOOKUP(AD105,'シフト記号表（勤務時間帯） (3)'!$D$6:$X$47,21,FALSE))</f>
        <v/>
      </c>
      <c r="AE106" s="2190" t="str">
        <f>IF(AE105="","",VLOOKUP(AE105,'シフト記号表（勤務時間帯） (3)'!$D$6:$X$47,21,FALSE))</f>
        <v/>
      </c>
      <c r="AF106" s="2190" t="str">
        <f>IF(AF105="","",VLOOKUP(AF105,'シフト記号表（勤務時間帯） (3)'!$D$6:$X$47,21,FALSE))</f>
        <v/>
      </c>
      <c r="AG106" s="2190" t="str">
        <f>IF(AG105="","",VLOOKUP(AG105,'シフト記号表（勤務時間帯） (3)'!$D$6:$X$47,21,FALSE))</f>
        <v/>
      </c>
      <c r="AH106" s="2197" t="str">
        <f>IF(AH105="","",VLOOKUP(AH105,'シフト記号表（勤務時間帯） (3)'!$D$6:$X$47,21,FALSE))</f>
        <v/>
      </c>
      <c r="AI106" s="2181" t="str">
        <f>IF(AI105="","",VLOOKUP(AI105,'シフト記号表（勤務時間帯） (3)'!$D$6:$X$47,21,FALSE))</f>
        <v/>
      </c>
      <c r="AJ106" s="2190" t="str">
        <f>IF(AJ105="","",VLOOKUP(AJ105,'シフト記号表（勤務時間帯） (3)'!$D$6:$X$47,21,FALSE))</f>
        <v/>
      </c>
      <c r="AK106" s="2190" t="str">
        <f>IF(AK105="","",VLOOKUP(AK105,'シフト記号表（勤務時間帯） (3)'!$D$6:$X$47,21,FALSE))</f>
        <v/>
      </c>
      <c r="AL106" s="2190" t="str">
        <f>IF(AL105="","",VLOOKUP(AL105,'シフト記号表（勤務時間帯） (3)'!$D$6:$X$47,21,FALSE))</f>
        <v/>
      </c>
      <c r="AM106" s="2190" t="str">
        <f>IF(AM105="","",VLOOKUP(AM105,'シフト記号表（勤務時間帯） (3)'!$D$6:$X$47,21,FALSE))</f>
        <v/>
      </c>
      <c r="AN106" s="2190" t="str">
        <f>IF(AN105="","",VLOOKUP(AN105,'シフト記号表（勤務時間帯） (3)'!$D$6:$X$47,21,FALSE))</f>
        <v/>
      </c>
      <c r="AO106" s="2197" t="str">
        <f>IF(AO105="","",VLOOKUP(AO105,'シフト記号表（勤務時間帯） (3)'!$D$6:$X$47,21,FALSE))</f>
        <v/>
      </c>
      <c r="AP106" s="2181" t="str">
        <f>IF(AP105="","",VLOOKUP(AP105,'シフト記号表（勤務時間帯） (3)'!$D$6:$X$47,21,FALSE))</f>
        <v/>
      </c>
      <c r="AQ106" s="2190" t="str">
        <f>IF(AQ105="","",VLOOKUP(AQ105,'シフト記号表（勤務時間帯） (3)'!$D$6:$X$47,21,FALSE))</f>
        <v/>
      </c>
      <c r="AR106" s="2190" t="str">
        <f>IF(AR105="","",VLOOKUP(AR105,'シフト記号表（勤務時間帯） (3)'!$D$6:$X$47,21,FALSE))</f>
        <v/>
      </c>
      <c r="AS106" s="2190" t="str">
        <f>IF(AS105="","",VLOOKUP(AS105,'シフト記号表（勤務時間帯） (3)'!$D$6:$X$47,21,FALSE))</f>
        <v/>
      </c>
      <c r="AT106" s="2190" t="str">
        <f>IF(AT105="","",VLOOKUP(AT105,'シフト記号表（勤務時間帯） (3)'!$D$6:$X$47,21,FALSE))</f>
        <v/>
      </c>
      <c r="AU106" s="2190" t="str">
        <f>IF(AU105="","",VLOOKUP(AU105,'シフト記号表（勤務時間帯） (3)'!$D$6:$X$47,21,FALSE))</f>
        <v/>
      </c>
      <c r="AV106" s="2197" t="str">
        <f>IF(AV105="","",VLOOKUP(AV105,'シフト記号表（勤務時間帯） (3)'!$D$6:$X$47,21,FALSE))</f>
        <v/>
      </c>
      <c r="AW106" s="2181" t="str">
        <f>IF(AW105="","",VLOOKUP(AW105,'シフト記号表（勤務時間帯） (3)'!$D$6:$X$47,21,FALSE))</f>
        <v/>
      </c>
      <c r="AX106" s="2190" t="str">
        <f>IF(AX105="","",VLOOKUP(AX105,'シフト記号表（勤務時間帯） (3)'!$D$6:$X$47,21,FALSE))</f>
        <v/>
      </c>
      <c r="AY106" s="2190" t="str">
        <f>IF(AY105="","",VLOOKUP(AY105,'シフト記号表（勤務時間帯） (3)'!$D$6:$X$47,21,FALSE))</f>
        <v/>
      </c>
      <c r="AZ106" s="1943">
        <f>IF($BC$3="４週",SUM(U106:AV106),IF($BC$3="暦月",SUM(U106:AY106),""))</f>
        <v>0</v>
      </c>
      <c r="BA106" s="1951"/>
      <c r="BB106" s="1960">
        <f>IF($BC$3="４週",AZ106/4,IF($BC$3="暦月",(AZ106/($BC$8/7)),""))</f>
        <v>0</v>
      </c>
      <c r="BC106" s="1951"/>
      <c r="BD106" s="1971"/>
      <c r="BE106" s="1976"/>
      <c r="BF106" s="1976"/>
      <c r="BG106" s="1976"/>
      <c r="BH106" s="1987"/>
    </row>
    <row r="107" spans="2:60" ht="20.25" customHeight="1">
      <c r="B107" s="1743"/>
      <c r="C107" s="1757"/>
      <c r="D107" s="1825"/>
      <c r="E107" s="1768"/>
      <c r="F107" s="1768"/>
      <c r="G107" s="1803">
        <f>C105</f>
        <v>0</v>
      </c>
      <c r="H107" s="2104"/>
      <c r="I107" s="1789"/>
      <c r="J107" s="2544"/>
      <c r="K107" s="2544"/>
      <c r="L107" s="1803"/>
      <c r="M107" s="2548"/>
      <c r="N107" s="2552"/>
      <c r="O107" s="2556"/>
      <c r="P107" s="2564" t="s">
        <v>34</v>
      </c>
      <c r="Q107" s="2567"/>
      <c r="R107" s="2567"/>
      <c r="S107" s="2578"/>
      <c r="T107" s="2586"/>
      <c r="U107" s="1885" t="str">
        <f>IF(U105="","",VLOOKUP(U105,'シフト記号表（勤務時間帯） (3)'!$D$6:$Z$47,23,FALSE))</f>
        <v/>
      </c>
      <c r="V107" s="1897" t="str">
        <f>IF(V105="","",VLOOKUP(V105,'シフト記号表（勤務時間帯） (3)'!$D$6:$Z$47,23,FALSE))</f>
        <v/>
      </c>
      <c r="W107" s="1897" t="str">
        <f>IF(W105="","",VLOOKUP(W105,'シフト記号表（勤務時間帯） (3)'!$D$6:$Z$47,23,FALSE))</f>
        <v/>
      </c>
      <c r="X107" s="1897" t="str">
        <f>IF(X105="","",VLOOKUP(X105,'シフト記号表（勤務時間帯） (3)'!$D$6:$Z$47,23,FALSE))</f>
        <v/>
      </c>
      <c r="Y107" s="1897" t="str">
        <f>IF(Y105="","",VLOOKUP(Y105,'シフト記号表（勤務時間帯） (3)'!$D$6:$Z$47,23,FALSE))</f>
        <v/>
      </c>
      <c r="Z107" s="1897" t="str">
        <f>IF(Z105="","",VLOOKUP(Z105,'シフト記号表（勤務時間帯） (3)'!$D$6:$Z$47,23,FALSE))</f>
        <v/>
      </c>
      <c r="AA107" s="1912" t="str">
        <f>IF(AA105="","",VLOOKUP(AA105,'シフト記号表（勤務時間帯） (3)'!$D$6:$Z$47,23,FALSE))</f>
        <v/>
      </c>
      <c r="AB107" s="1885" t="str">
        <f>IF(AB105="","",VLOOKUP(AB105,'シフト記号表（勤務時間帯） (3)'!$D$6:$Z$47,23,FALSE))</f>
        <v/>
      </c>
      <c r="AC107" s="1897" t="str">
        <f>IF(AC105="","",VLOOKUP(AC105,'シフト記号表（勤務時間帯） (3)'!$D$6:$Z$47,23,FALSE))</f>
        <v/>
      </c>
      <c r="AD107" s="1897" t="str">
        <f>IF(AD105="","",VLOOKUP(AD105,'シフト記号表（勤務時間帯） (3)'!$D$6:$Z$47,23,FALSE))</f>
        <v/>
      </c>
      <c r="AE107" s="1897" t="str">
        <f>IF(AE105="","",VLOOKUP(AE105,'シフト記号表（勤務時間帯） (3)'!$D$6:$Z$47,23,FALSE))</f>
        <v/>
      </c>
      <c r="AF107" s="1897" t="str">
        <f>IF(AF105="","",VLOOKUP(AF105,'シフト記号表（勤務時間帯） (3)'!$D$6:$Z$47,23,FALSE))</f>
        <v/>
      </c>
      <c r="AG107" s="1897" t="str">
        <f>IF(AG105="","",VLOOKUP(AG105,'シフト記号表（勤務時間帯） (3)'!$D$6:$Z$47,23,FALSE))</f>
        <v/>
      </c>
      <c r="AH107" s="1912" t="str">
        <f>IF(AH105="","",VLOOKUP(AH105,'シフト記号表（勤務時間帯） (3)'!$D$6:$Z$47,23,FALSE))</f>
        <v/>
      </c>
      <c r="AI107" s="1885" t="str">
        <f>IF(AI105="","",VLOOKUP(AI105,'シフト記号表（勤務時間帯） (3)'!$D$6:$Z$47,23,FALSE))</f>
        <v/>
      </c>
      <c r="AJ107" s="1897" t="str">
        <f>IF(AJ105="","",VLOOKUP(AJ105,'シフト記号表（勤務時間帯） (3)'!$D$6:$Z$47,23,FALSE))</f>
        <v/>
      </c>
      <c r="AK107" s="1897" t="str">
        <f>IF(AK105="","",VLOOKUP(AK105,'シフト記号表（勤務時間帯） (3)'!$D$6:$Z$47,23,FALSE))</f>
        <v/>
      </c>
      <c r="AL107" s="1897" t="str">
        <f>IF(AL105="","",VLOOKUP(AL105,'シフト記号表（勤務時間帯） (3)'!$D$6:$Z$47,23,FALSE))</f>
        <v/>
      </c>
      <c r="AM107" s="1897" t="str">
        <f>IF(AM105="","",VLOOKUP(AM105,'シフト記号表（勤務時間帯） (3)'!$D$6:$Z$47,23,FALSE))</f>
        <v/>
      </c>
      <c r="AN107" s="1897" t="str">
        <f>IF(AN105="","",VLOOKUP(AN105,'シフト記号表（勤務時間帯） (3)'!$D$6:$Z$47,23,FALSE))</f>
        <v/>
      </c>
      <c r="AO107" s="1912" t="str">
        <f>IF(AO105="","",VLOOKUP(AO105,'シフト記号表（勤務時間帯） (3)'!$D$6:$Z$47,23,FALSE))</f>
        <v/>
      </c>
      <c r="AP107" s="1885" t="str">
        <f>IF(AP105="","",VLOOKUP(AP105,'シフト記号表（勤務時間帯） (3)'!$D$6:$Z$47,23,FALSE))</f>
        <v/>
      </c>
      <c r="AQ107" s="1897" t="str">
        <f>IF(AQ105="","",VLOOKUP(AQ105,'シフト記号表（勤務時間帯） (3)'!$D$6:$Z$47,23,FALSE))</f>
        <v/>
      </c>
      <c r="AR107" s="1897" t="str">
        <f>IF(AR105="","",VLOOKUP(AR105,'シフト記号表（勤務時間帯） (3)'!$D$6:$Z$47,23,FALSE))</f>
        <v/>
      </c>
      <c r="AS107" s="1897" t="str">
        <f>IF(AS105="","",VLOOKUP(AS105,'シフト記号表（勤務時間帯） (3)'!$D$6:$Z$47,23,FALSE))</f>
        <v/>
      </c>
      <c r="AT107" s="1897" t="str">
        <f>IF(AT105="","",VLOOKUP(AT105,'シフト記号表（勤務時間帯） (3)'!$D$6:$Z$47,23,FALSE))</f>
        <v/>
      </c>
      <c r="AU107" s="1897" t="str">
        <f>IF(AU105="","",VLOOKUP(AU105,'シフト記号表（勤務時間帯） (3)'!$D$6:$Z$47,23,FALSE))</f>
        <v/>
      </c>
      <c r="AV107" s="1912" t="str">
        <f>IF(AV105="","",VLOOKUP(AV105,'シフト記号表（勤務時間帯） (3)'!$D$6:$Z$47,23,FALSE))</f>
        <v/>
      </c>
      <c r="AW107" s="1885" t="str">
        <f>IF(AW105="","",VLOOKUP(AW105,'シフト記号表（勤務時間帯） (3)'!$D$6:$Z$47,23,FALSE))</f>
        <v/>
      </c>
      <c r="AX107" s="1897" t="str">
        <f>IF(AX105="","",VLOOKUP(AX105,'シフト記号表（勤務時間帯） (3)'!$D$6:$Z$47,23,FALSE))</f>
        <v/>
      </c>
      <c r="AY107" s="1897" t="str">
        <f>IF(AY105="","",VLOOKUP(AY105,'シフト記号表（勤務時間帯） (3)'!$D$6:$Z$47,23,FALSE))</f>
        <v/>
      </c>
      <c r="AZ107" s="1945">
        <f>IF($BC$3="４週",SUM(U107:AV107),IF($BC$3="暦月",SUM(U107:AY107),""))</f>
        <v>0</v>
      </c>
      <c r="BA107" s="1953"/>
      <c r="BB107" s="1962">
        <f>IF($BC$3="４週",AZ107/4,IF($BC$3="暦月",(AZ107/($BC$8/7)),""))</f>
        <v>0</v>
      </c>
      <c r="BC107" s="1953"/>
      <c r="BD107" s="1973"/>
      <c r="BE107" s="1978"/>
      <c r="BF107" s="1978"/>
      <c r="BG107" s="1978"/>
      <c r="BH107" s="1989"/>
    </row>
    <row r="108" spans="2:60" ht="20.25" customHeight="1">
      <c r="B108" s="2530"/>
      <c r="C108" s="1756"/>
      <c r="D108" s="1824"/>
      <c r="E108" s="1767"/>
      <c r="F108" s="1767"/>
      <c r="G108" s="1802"/>
      <c r="H108" s="2095"/>
      <c r="I108" s="1788"/>
      <c r="J108" s="2545"/>
      <c r="K108" s="2545"/>
      <c r="L108" s="1802"/>
      <c r="M108" s="2549"/>
      <c r="N108" s="2553"/>
      <c r="O108" s="2557"/>
      <c r="P108" s="2563" t="s">
        <v>770</v>
      </c>
      <c r="Q108" s="2572"/>
      <c r="R108" s="2572"/>
      <c r="S108" s="2580"/>
      <c r="T108" s="2589"/>
      <c r="U108" s="2596"/>
      <c r="V108" s="2602"/>
      <c r="W108" s="2602"/>
      <c r="X108" s="2602"/>
      <c r="Y108" s="2602"/>
      <c r="Z108" s="2602"/>
      <c r="AA108" s="2608"/>
      <c r="AB108" s="2596"/>
      <c r="AC108" s="2602"/>
      <c r="AD108" s="2602"/>
      <c r="AE108" s="2602"/>
      <c r="AF108" s="2602"/>
      <c r="AG108" s="2602"/>
      <c r="AH108" s="2608"/>
      <c r="AI108" s="2596"/>
      <c r="AJ108" s="2602"/>
      <c r="AK108" s="2602"/>
      <c r="AL108" s="2602"/>
      <c r="AM108" s="2602"/>
      <c r="AN108" s="2602"/>
      <c r="AO108" s="2608"/>
      <c r="AP108" s="2596"/>
      <c r="AQ108" s="2602"/>
      <c r="AR108" s="2602"/>
      <c r="AS108" s="2602"/>
      <c r="AT108" s="2602"/>
      <c r="AU108" s="2602"/>
      <c r="AV108" s="2608"/>
      <c r="AW108" s="2596"/>
      <c r="AX108" s="2602"/>
      <c r="AY108" s="2602"/>
      <c r="AZ108" s="2624"/>
      <c r="BA108" s="2631"/>
      <c r="BB108" s="2638"/>
      <c r="BC108" s="2631"/>
      <c r="BD108" s="1972"/>
      <c r="BE108" s="1977"/>
      <c r="BF108" s="1977"/>
      <c r="BG108" s="1977"/>
      <c r="BH108" s="1988"/>
    </row>
    <row r="109" spans="2:60" ht="20.25" customHeight="1">
      <c r="B109" s="2059">
        <f>B106+1</f>
        <v>30</v>
      </c>
      <c r="C109" s="1755"/>
      <c r="D109" s="1823"/>
      <c r="E109" s="1766"/>
      <c r="F109" s="1766">
        <f>C108</f>
        <v>0</v>
      </c>
      <c r="G109" s="1801"/>
      <c r="H109" s="2103"/>
      <c r="I109" s="1787"/>
      <c r="J109" s="2543"/>
      <c r="K109" s="2543"/>
      <c r="L109" s="1801"/>
      <c r="M109" s="2547"/>
      <c r="N109" s="2551"/>
      <c r="O109" s="2555"/>
      <c r="P109" s="2559" t="s">
        <v>1023</v>
      </c>
      <c r="Q109" s="2566"/>
      <c r="R109" s="2566"/>
      <c r="S109" s="2574"/>
      <c r="T109" s="2582"/>
      <c r="U109" s="2181" t="str">
        <f>IF(U108="","",VLOOKUP(U108,'シフト記号表（勤務時間帯） (3)'!$D$6:$X$47,21,FALSE))</f>
        <v/>
      </c>
      <c r="V109" s="2190" t="str">
        <f>IF(V108="","",VLOOKUP(V108,'シフト記号表（勤務時間帯） (3)'!$D$6:$X$47,21,FALSE))</f>
        <v/>
      </c>
      <c r="W109" s="2190" t="str">
        <f>IF(W108="","",VLOOKUP(W108,'シフト記号表（勤務時間帯） (3)'!$D$6:$X$47,21,FALSE))</f>
        <v/>
      </c>
      <c r="X109" s="2190" t="str">
        <f>IF(X108="","",VLOOKUP(X108,'シフト記号表（勤務時間帯） (3)'!$D$6:$X$47,21,FALSE))</f>
        <v/>
      </c>
      <c r="Y109" s="2190" t="str">
        <f>IF(Y108="","",VLOOKUP(Y108,'シフト記号表（勤務時間帯） (3)'!$D$6:$X$47,21,FALSE))</f>
        <v/>
      </c>
      <c r="Z109" s="2190" t="str">
        <f>IF(Z108="","",VLOOKUP(Z108,'シフト記号表（勤務時間帯） (3)'!$D$6:$X$47,21,FALSE))</f>
        <v/>
      </c>
      <c r="AA109" s="2197" t="str">
        <f>IF(AA108="","",VLOOKUP(AA108,'シフト記号表（勤務時間帯） (3)'!$D$6:$X$47,21,FALSE))</f>
        <v/>
      </c>
      <c r="AB109" s="2181" t="str">
        <f>IF(AB108="","",VLOOKUP(AB108,'シフト記号表（勤務時間帯） (3)'!$D$6:$X$47,21,FALSE))</f>
        <v/>
      </c>
      <c r="AC109" s="2190" t="str">
        <f>IF(AC108="","",VLOOKUP(AC108,'シフト記号表（勤務時間帯） (3)'!$D$6:$X$47,21,FALSE))</f>
        <v/>
      </c>
      <c r="AD109" s="2190" t="str">
        <f>IF(AD108="","",VLOOKUP(AD108,'シフト記号表（勤務時間帯） (3)'!$D$6:$X$47,21,FALSE))</f>
        <v/>
      </c>
      <c r="AE109" s="2190" t="str">
        <f>IF(AE108="","",VLOOKUP(AE108,'シフト記号表（勤務時間帯） (3)'!$D$6:$X$47,21,FALSE))</f>
        <v/>
      </c>
      <c r="AF109" s="2190" t="str">
        <f>IF(AF108="","",VLOOKUP(AF108,'シフト記号表（勤務時間帯） (3)'!$D$6:$X$47,21,FALSE))</f>
        <v/>
      </c>
      <c r="AG109" s="2190" t="str">
        <f>IF(AG108="","",VLOOKUP(AG108,'シフト記号表（勤務時間帯） (3)'!$D$6:$X$47,21,FALSE))</f>
        <v/>
      </c>
      <c r="AH109" s="2197" t="str">
        <f>IF(AH108="","",VLOOKUP(AH108,'シフト記号表（勤務時間帯） (3)'!$D$6:$X$47,21,FALSE))</f>
        <v/>
      </c>
      <c r="AI109" s="2181" t="str">
        <f>IF(AI108="","",VLOOKUP(AI108,'シフト記号表（勤務時間帯） (3)'!$D$6:$X$47,21,FALSE))</f>
        <v/>
      </c>
      <c r="AJ109" s="2190" t="str">
        <f>IF(AJ108="","",VLOOKUP(AJ108,'シフト記号表（勤務時間帯） (3)'!$D$6:$X$47,21,FALSE))</f>
        <v/>
      </c>
      <c r="AK109" s="2190" t="str">
        <f>IF(AK108="","",VLOOKUP(AK108,'シフト記号表（勤務時間帯） (3)'!$D$6:$X$47,21,FALSE))</f>
        <v/>
      </c>
      <c r="AL109" s="2190" t="str">
        <f>IF(AL108="","",VLOOKUP(AL108,'シフト記号表（勤務時間帯） (3)'!$D$6:$X$47,21,FALSE))</f>
        <v/>
      </c>
      <c r="AM109" s="2190" t="str">
        <f>IF(AM108="","",VLOOKUP(AM108,'シフト記号表（勤務時間帯） (3)'!$D$6:$X$47,21,FALSE))</f>
        <v/>
      </c>
      <c r="AN109" s="2190" t="str">
        <f>IF(AN108="","",VLOOKUP(AN108,'シフト記号表（勤務時間帯） (3)'!$D$6:$X$47,21,FALSE))</f>
        <v/>
      </c>
      <c r="AO109" s="2197" t="str">
        <f>IF(AO108="","",VLOOKUP(AO108,'シフト記号表（勤務時間帯） (3)'!$D$6:$X$47,21,FALSE))</f>
        <v/>
      </c>
      <c r="AP109" s="2181" t="str">
        <f>IF(AP108="","",VLOOKUP(AP108,'シフト記号表（勤務時間帯） (3)'!$D$6:$X$47,21,FALSE))</f>
        <v/>
      </c>
      <c r="AQ109" s="2190" t="str">
        <f>IF(AQ108="","",VLOOKUP(AQ108,'シフト記号表（勤務時間帯） (3)'!$D$6:$X$47,21,FALSE))</f>
        <v/>
      </c>
      <c r="AR109" s="2190" t="str">
        <f>IF(AR108="","",VLOOKUP(AR108,'シフト記号表（勤務時間帯） (3)'!$D$6:$X$47,21,FALSE))</f>
        <v/>
      </c>
      <c r="AS109" s="2190" t="str">
        <f>IF(AS108="","",VLOOKUP(AS108,'シフト記号表（勤務時間帯） (3)'!$D$6:$X$47,21,FALSE))</f>
        <v/>
      </c>
      <c r="AT109" s="2190" t="str">
        <f>IF(AT108="","",VLOOKUP(AT108,'シフト記号表（勤務時間帯） (3)'!$D$6:$X$47,21,FALSE))</f>
        <v/>
      </c>
      <c r="AU109" s="2190" t="str">
        <f>IF(AU108="","",VLOOKUP(AU108,'シフト記号表（勤務時間帯） (3)'!$D$6:$X$47,21,FALSE))</f>
        <v/>
      </c>
      <c r="AV109" s="2197" t="str">
        <f>IF(AV108="","",VLOOKUP(AV108,'シフト記号表（勤務時間帯） (3)'!$D$6:$X$47,21,FALSE))</f>
        <v/>
      </c>
      <c r="AW109" s="2181" t="str">
        <f>IF(AW108="","",VLOOKUP(AW108,'シフト記号表（勤務時間帯） (3)'!$D$6:$X$47,21,FALSE))</f>
        <v/>
      </c>
      <c r="AX109" s="2190" t="str">
        <f>IF(AX108="","",VLOOKUP(AX108,'シフト記号表（勤務時間帯） (3)'!$D$6:$X$47,21,FALSE))</f>
        <v/>
      </c>
      <c r="AY109" s="2190" t="str">
        <f>IF(AY108="","",VLOOKUP(AY108,'シフト記号表（勤務時間帯） (3)'!$D$6:$X$47,21,FALSE))</f>
        <v/>
      </c>
      <c r="AZ109" s="1943">
        <f>IF($BC$3="４週",SUM(U109:AV109),IF($BC$3="暦月",SUM(U109:AY109),""))</f>
        <v>0</v>
      </c>
      <c r="BA109" s="1951"/>
      <c r="BB109" s="1960">
        <f>IF($BC$3="４週",AZ109/4,IF($BC$3="暦月",(AZ109/($BC$8/7)),""))</f>
        <v>0</v>
      </c>
      <c r="BC109" s="1951"/>
      <c r="BD109" s="1971"/>
      <c r="BE109" s="1976"/>
      <c r="BF109" s="1976"/>
      <c r="BG109" s="1976"/>
      <c r="BH109" s="1987"/>
    </row>
    <row r="110" spans="2:60" ht="20.25" customHeight="1">
      <c r="B110" s="1743"/>
      <c r="C110" s="1757"/>
      <c r="D110" s="1825"/>
      <c r="E110" s="1768"/>
      <c r="F110" s="1768"/>
      <c r="G110" s="1803">
        <f>C108</f>
        <v>0</v>
      </c>
      <c r="H110" s="2104"/>
      <c r="I110" s="1789"/>
      <c r="J110" s="2544"/>
      <c r="K110" s="2544"/>
      <c r="L110" s="1803"/>
      <c r="M110" s="2548"/>
      <c r="N110" s="2552"/>
      <c r="O110" s="2556"/>
      <c r="P110" s="2564" t="s">
        <v>34</v>
      </c>
      <c r="Q110" s="2567"/>
      <c r="R110" s="2567"/>
      <c r="S110" s="2578"/>
      <c r="T110" s="2586"/>
      <c r="U110" s="1885" t="str">
        <f>IF(U108="","",VLOOKUP(U108,'シフト記号表（勤務時間帯） (3)'!$D$6:$Z$47,23,FALSE))</f>
        <v/>
      </c>
      <c r="V110" s="1897" t="str">
        <f>IF(V108="","",VLOOKUP(V108,'シフト記号表（勤務時間帯） (3)'!$D$6:$Z$47,23,FALSE))</f>
        <v/>
      </c>
      <c r="W110" s="1897" t="str">
        <f>IF(W108="","",VLOOKUP(W108,'シフト記号表（勤務時間帯） (3)'!$D$6:$Z$47,23,FALSE))</f>
        <v/>
      </c>
      <c r="X110" s="1897" t="str">
        <f>IF(X108="","",VLOOKUP(X108,'シフト記号表（勤務時間帯） (3)'!$D$6:$Z$47,23,FALSE))</f>
        <v/>
      </c>
      <c r="Y110" s="1897" t="str">
        <f>IF(Y108="","",VLOOKUP(Y108,'シフト記号表（勤務時間帯） (3)'!$D$6:$Z$47,23,FALSE))</f>
        <v/>
      </c>
      <c r="Z110" s="1897" t="str">
        <f>IF(Z108="","",VLOOKUP(Z108,'シフト記号表（勤務時間帯） (3)'!$D$6:$Z$47,23,FALSE))</f>
        <v/>
      </c>
      <c r="AA110" s="1912" t="str">
        <f>IF(AA108="","",VLOOKUP(AA108,'シフト記号表（勤務時間帯） (3)'!$D$6:$Z$47,23,FALSE))</f>
        <v/>
      </c>
      <c r="AB110" s="1885" t="str">
        <f>IF(AB108="","",VLOOKUP(AB108,'シフト記号表（勤務時間帯） (3)'!$D$6:$Z$47,23,FALSE))</f>
        <v/>
      </c>
      <c r="AC110" s="1897" t="str">
        <f>IF(AC108="","",VLOOKUP(AC108,'シフト記号表（勤務時間帯） (3)'!$D$6:$Z$47,23,FALSE))</f>
        <v/>
      </c>
      <c r="AD110" s="1897" t="str">
        <f>IF(AD108="","",VLOOKUP(AD108,'シフト記号表（勤務時間帯） (3)'!$D$6:$Z$47,23,FALSE))</f>
        <v/>
      </c>
      <c r="AE110" s="1897" t="str">
        <f>IF(AE108="","",VLOOKUP(AE108,'シフト記号表（勤務時間帯） (3)'!$D$6:$Z$47,23,FALSE))</f>
        <v/>
      </c>
      <c r="AF110" s="1897" t="str">
        <f>IF(AF108="","",VLOOKUP(AF108,'シフト記号表（勤務時間帯） (3)'!$D$6:$Z$47,23,FALSE))</f>
        <v/>
      </c>
      <c r="AG110" s="1897" t="str">
        <f>IF(AG108="","",VLOOKUP(AG108,'シフト記号表（勤務時間帯） (3)'!$D$6:$Z$47,23,FALSE))</f>
        <v/>
      </c>
      <c r="AH110" s="1912" t="str">
        <f>IF(AH108="","",VLOOKUP(AH108,'シフト記号表（勤務時間帯） (3)'!$D$6:$Z$47,23,FALSE))</f>
        <v/>
      </c>
      <c r="AI110" s="1885" t="str">
        <f>IF(AI108="","",VLOOKUP(AI108,'シフト記号表（勤務時間帯） (3)'!$D$6:$Z$47,23,FALSE))</f>
        <v/>
      </c>
      <c r="AJ110" s="1897" t="str">
        <f>IF(AJ108="","",VLOOKUP(AJ108,'シフト記号表（勤務時間帯） (3)'!$D$6:$Z$47,23,FALSE))</f>
        <v/>
      </c>
      <c r="AK110" s="1897" t="str">
        <f>IF(AK108="","",VLOOKUP(AK108,'シフト記号表（勤務時間帯） (3)'!$D$6:$Z$47,23,FALSE))</f>
        <v/>
      </c>
      <c r="AL110" s="1897" t="str">
        <f>IF(AL108="","",VLOOKUP(AL108,'シフト記号表（勤務時間帯） (3)'!$D$6:$Z$47,23,FALSE))</f>
        <v/>
      </c>
      <c r="AM110" s="1897" t="str">
        <f>IF(AM108="","",VLOOKUP(AM108,'シフト記号表（勤務時間帯） (3)'!$D$6:$Z$47,23,FALSE))</f>
        <v/>
      </c>
      <c r="AN110" s="1897" t="str">
        <f>IF(AN108="","",VLOOKUP(AN108,'シフト記号表（勤務時間帯） (3)'!$D$6:$Z$47,23,FALSE))</f>
        <v/>
      </c>
      <c r="AO110" s="1912" t="str">
        <f>IF(AO108="","",VLOOKUP(AO108,'シフト記号表（勤務時間帯） (3)'!$D$6:$Z$47,23,FALSE))</f>
        <v/>
      </c>
      <c r="AP110" s="1885" t="str">
        <f>IF(AP108="","",VLOOKUP(AP108,'シフト記号表（勤務時間帯） (3)'!$D$6:$Z$47,23,FALSE))</f>
        <v/>
      </c>
      <c r="AQ110" s="1897" t="str">
        <f>IF(AQ108="","",VLOOKUP(AQ108,'シフト記号表（勤務時間帯） (3)'!$D$6:$Z$47,23,FALSE))</f>
        <v/>
      </c>
      <c r="AR110" s="1897" t="str">
        <f>IF(AR108="","",VLOOKUP(AR108,'シフト記号表（勤務時間帯） (3)'!$D$6:$Z$47,23,FALSE))</f>
        <v/>
      </c>
      <c r="AS110" s="1897" t="str">
        <f>IF(AS108="","",VLOOKUP(AS108,'シフト記号表（勤務時間帯） (3)'!$D$6:$Z$47,23,FALSE))</f>
        <v/>
      </c>
      <c r="AT110" s="1897" t="str">
        <f>IF(AT108="","",VLOOKUP(AT108,'シフト記号表（勤務時間帯） (3)'!$D$6:$Z$47,23,FALSE))</f>
        <v/>
      </c>
      <c r="AU110" s="1897" t="str">
        <f>IF(AU108="","",VLOOKUP(AU108,'シフト記号表（勤務時間帯） (3)'!$D$6:$Z$47,23,FALSE))</f>
        <v/>
      </c>
      <c r="AV110" s="1912" t="str">
        <f>IF(AV108="","",VLOOKUP(AV108,'シフト記号表（勤務時間帯） (3)'!$D$6:$Z$47,23,FALSE))</f>
        <v/>
      </c>
      <c r="AW110" s="1885" t="str">
        <f>IF(AW108="","",VLOOKUP(AW108,'シフト記号表（勤務時間帯） (3)'!$D$6:$Z$47,23,FALSE))</f>
        <v/>
      </c>
      <c r="AX110" s="1897" t="str">
        <f>IF(AX108="","",VLOOKUP(AX108,'シフト記号表（勤務時間帯） (3)'!$D$6:$Z$47,23,FALSE))</f>
        <v/>
      </c>
      <c r="AY110" s="1897" t="str">
        <f>IF(AY108="","",VLOOKUP(AY108,'シフト記号表（勤務時間帯） (3)'!$D$6:$Z$47,23,FALSE))</f>
        <v/>
      </c>
      <c r="AZ110" s="1945">
        <f>IF($BC$3="４週",SUM(U110:AV110),IF($BC$3="暦月",SUM(U110:AY110),""))</f>
        <v>0</v>
      </c>
      <c r="BA110" s="1953"/>
      <c r="BB110" s="1962">
        <f>IF($BC$3="４週",AZ110/4,IF($BC$3="暦月",(AZ110/($BC$8/7)),""))</f>
        <v>0</v>
      </c>
      <c r="BC110" s="1953"/>
      <c r="BD110" s="1973"/>
      <c r="BE110" s="1978"/>
      <c r="BF110" s="1978"/>
      <c r="BG110" s="1978"/>
      <c r="BH110" s="1989"/>
    </row>
    <row r="111" spans="2:60" ht="20.25" customHeight="1">
      <c r="B111" s="2530"/>
      <c r="C111" s="1756"/>
      <c r="D111" s="1824"/>
      <c r="E111" s="1767"/>
      <c r="F111" s="1767"/>
      <c r="G111" s="1802"/>
      <c r="H111" s="2095"/>
      <c r="I111" s="1788"/>
      <c r="J111" s="2545"/>
      <c r="K111" s="2545"/>
      <c r="L111" s="1802"/>
      <c r="M111" s="2549"/>
      <c r="N111" s="2553"/>
      <c r="O111" s="2557"/>
      <c r="P111" s="2563" t="s">
        <v>770</v>
      </c>
      <c r="Q111" s="2572"/>
      <c r="R111" s="2572"/>
      <c r="S111" s="2580"/>
      <c r="T111" s="2589"/>
      <c r="U111" s="2596"/>
      <c r="V111" s="2602"/>
      <c r="W111" s="2602"/>
      <c r="X111" s="2602"/>
      <c r="Y111" s="2602"/>
      <c r="Z111" s="2602"/>
      <c r="AA111" s="2608"/>
      <c r="AB111" s="2596"/>
      <c r="AC111" s="2602"/>
      <c r="AD111" s="2602"/>
      <c r="AE111" s="2602"/>
      <c r="AF111" s="2602"/>
      <c r="AG111" s="2602"/>
      <c r="AH111" s="2608"/>
      <c r="AI111" s="2596"/>
      <c r="AJ111" s="2602"/>
      <c r="AK111" s="2602"/>
      <c r="AL111" s="2602"/>
      <c r="AM111" s="2602"/>
      <c r="AN111" s="2602"/>
      <c r="AO111" s="2608"/>
      <c r="AP111" s="2596"/>
      <c r="AQ111" s="2602"/>
      <c r="AR111" s="2602"/>
      <c r="AS111" s="2602"/>
      <c r="AT111" s="2602"/>
      <c r="AU111" s="2602"/>
      <c r="AV111" s="2608"/>
      <c r="AW111" s="2596"/>
      <c r="AX111" s="2602"/>
      <c r="AY111" s="2602"/>
      <c r="AZ111" s="2624"/>
      <c r="BA111" s="2631"/>
      <c r="BB111" s="2638"/>
      <c r="BC111" s="2631"/>
      <c r="BD111" s="1972"/>
      <c r="BE111" s="1977"/>
      <c r="BF111" s="1977"/>
      <c r="BG111" s="1977"/>
      <c r="BH111" s="1988"/>
    </row>
    <row r="112" spans="2:60" ht="20.25" customHeight="1">
      <c r="B112" s="2059">
        <f>B109+1</f>
        <v>31</v>
      </c>
      <c r="C112" s="1755"/>
      <c r="D112" s="1823"/>
      <c r="E112" s="1766"/>
      <c r="F112" s="1766">
        <f>C111</f>
        <v>0</v>
      </c>
      <c r="G112" s="1801"/>
      <c r="H112" s="2103"/>
      <c r="I112" s="1787"/>
      <c r="J112" s="2543"/>
      <c r="K112" s="2543"/>
      <c r="L112" s="1801"/>
      <c r="M112" s="2547"/>
      <c r="N112" s="2551"/>
      <c r="O112" s="2555"/>
      <c r="P112" s="2559" t="s">
        <v>1023</v>
      </c>
      <c r="Q112" s="2566"/>
      <c r="R112" s="2566"/>
      <c r="S112" s="2574"/>
      <c r="T112" s="2582"/>
      <c r="U112" s="2181" t="str">
        <f>IF(U111="","",VLOOKUP(U111,'シフト記号表（勤務時間帯） (3)'!$D$6:$X$47,21,FALSE))</f>
        <v/>
      </c>
      <c r="V112" s="2190" t="str">
        <f>IF(V111="","",VLOOKUP(V111,'シフト記号表（勤務時間帯） (3)'!$D$6:$X$47,21,FALSE))</f>
        <v/>
      </c>
      <c r="W112" s="2190" t="str">
        <f>IF(W111="","",VLOOKUP(W111,'シフト記号表（勤務時間帯） (3)'!$D$6:$X$47,21,FALSE))</f>
        <v/>
      </c>
      <c r="X112" s="2190" t="str">
        <f>IF(X111="","",VLOOKUP(X111,'シフト記号表（勤務時間帯） (3)'!$D$6:$X$47,21,FALSE))</f>
        <v/>
      </c>
      <c r="Y112" s="2190" t="str">
        <f>IF(Y111="","",VLOOKUP(Y111,'シフト記号表（勤務時間帯） (3)'!$D$6:$X$47,21,FALSE))</f>
        <v/>
      </c>
      <c r="Z112" s="2190" t="str">
        <f>IF(Z111="","",VLOOKUP(Z111,'シフト記号表（勤務時間帯） (3)'!$D$6:$X$47,21,FALSE))</f>
        <v/>
      </c>
      <c r="AA112" s="2197" t="str">
        <f>IF(AA111="","",VLOOKUP(AA111,'シフト記号表（勤務時間帯） (3)'!$D$6:$X$47,21,FALSE))</f>
        <v/>
      </c>
      <c r="AB112" s="2181" t="str">
        <f>IF(AB111="","",VLOOKUP(AB111,'シフト記号表（勤務時間帯） (3)'!$D$6:$X$47,21,FALSE))</f>
        <v/>
      </c>
      <c r="AC112" s="2190" t="str">
        <f>IF(AC111="","",VLOOKUP(AC111,'シフト記号表（勤務時間帯） (3)'!$D$6:$X$47,21,FALSE))</f>
        <v/>
      </c>
      <c r="AD112" s="2190" t="str">
        <f>IF(AD111="","",VLOOKUP(AD111,'シフト記号表（勤務時間帯） (3)'!$D$6:$X$47,21,FALSE))</f>
        <v/>
      </c>
      <c r="AE112" s="2190" t="str">
        <f>IF(AE111="","",VLOOKUP(AE111,'シフト記号表（勤務時間帯） (3)'!$D$6:$X$47,21,FALSE))</f>
        <v/>
      </c>
      <c r="AF112" s="2190" t="str">
        <f>IF(AF111="","",VLOOKUP(AF111,'シフト記号表（勤務時間帯） (3)'!$D$6:$X$47,21,FALSE))</f>
        <v/>
      </c>
      <c r="AG112" s="2190" t="str">
        <f>IF(AG111="","",VLOOKUP(AG111,'シフト記号表（勤務時間帯） (3)'!$D$6:$X$47,21,FALSE))</f>
        <v/>
      </c>
      <c r="AH112" s="2197" t="str">
        <f>IF(AH111="","",VLOOKUP(AH111,'シフト記号表（勤務時間帯） (3)'!$D$6:$X$47,21,FALSE))</f>
        <v/>
      </c>
      <c r="AI112" s="2181" t="str">
        <f>IF(AI111="","",VLOOKUP(AI111,'シフト記号表（勤務時間帯） (3)'!$D$6:$X$47,21,FALSE))</f>
        <v/>
      </c>
      <c r="AJ112" s="2190" t="str">
        <f>IF(AJ111="","",VLOOKUP(AJ111,'シフト記号表（勤務時間帯） (3)'!$D$6:$X$47,21,FALSE))</f>
        <v/>
      </c>
      <c r="AK112" s="2190" t="str">
        <f>IF(AK111="","",VLOOKUP(AK111,'シフト記号表（勤務時間帯） (3)'!$D$6:$X$47,21,FALSE))</f>
        <v/>
      </c>
      <c r="AL112" s="2190" t="str">
        <f>IF(AL111="","",VLOOKUP(AL111,'シフト記号表（勤務時間帯） (3)'!$D$6:$X$47,21,FALSE))</f>
        <v/>
      </c>
      <c r="AM112" s="2190" t="str">
        <f>IF(AM111="","",VLOOKUP(AM111,'シフト記号表（勤務時間帯） (3)'!$D$6:$X$47,21,FALSE))</f>
        <v/>
      </c>
      <c r="AN112" s="2190" t="str">
        <f>IF(AN111="","",VLOOKUP(AN111,'シフト記号表（勤務時間帯） (3)'!$D$6:$X$47,21,FALSE))</f>
        <v/>
      </c>
      <c r="AO112" s="2197" t="str">
        <f>IF(AO111="","",VLOOKUP(AO111,'シフト記号表（勤務時間帯） (3)'!$D$6:$X$47,21,FALSE))</f>
        <v/>
      </c>
      <c r="AP112" s="2181" t="str">
        <f>IF(AP111="","",VLOOKUP(AP111,'シフト記号表（勤務時間帯） (3)'!$D$6:$X$47,21,FALSE))</f>
        <v/>
      </c>
      <c r="AQ112" s="2190" t="str">
        <f>IF(AQ111="","",VLOOKUP(AQ111,'シフト記号表（勤務時間帯） (3)'!$D$6:$X$47,21,FALSE))</f>
        <v/>
      </c>
      <c r="AR112" s="2190" t="str">
        <f>IF(AR111="","",VLOOKUP(AR111,'シフト記号表（勤務時間帯） (3)'!$D$6:$X$47,21,FALSE))</f>
        <v/>
      </c>
      <c r="AS112" s="2190" t="str">
        <f>IF(AS111="","",VLOOKUP(AS111,'シフト記号表（勤務時間帯） (3)'!$D$6:$X$47,21,FALSE))</f>
        <v/>
      </c>
      <c r="AT112" s="2190" t="str">
        <f>IF(AT111="","",VLOOKUP(AT111,'シフト記号表（勤務時間帯） (3)'!$D$6:$X$47,21,FALSE))</f>
        <v/>
      </c>
      <c r="AU112" s="2190" t="str">
        <f>IF(AU111="","",VLOOKUP(AU111,'シフト記号表（勤務時間帯） (3)'!$D$6:$X$47,21,FALSE))</f>
        <v/>
      </c>
      <c r="AV112" s="2197" t="str">
        <f>IF(AV111="","",VLOOKUP(AV111,'シフト記号表（勤務時間帯） (3)'!$D$6:$X$47,21,FALSE))</f>
        <v/>
      </c>
      <c r="AW112" s="2181" t="str">
        <f>IF(AW111="","",VLOOKUP(AW111,'シフト記号表（勤務時間帯） (3)'!$D$6:$X$47,21,FALSE))</f>
        <v/>
      </c>
      <c r="AX112" s="2190" t="str">
        <f>IF(AX111="","",VLOOKUP(AX111,'シフト記号表（勤務時間帯） (3)'!$D$6:$X$47,21,FALSE))</f>
        <v/>
      </c>
      <c r="AY112" s="2190" t="str">
        <f>IF(AY111="","",VLOOKUP(AY111,'シフト記号表（勤務時間帯） (3)'!$D$6:$X$47,21,FALSE))</f>
        <v/>
      </c>
      <c r="AZ112" s="1943">
        <f>IF($BC$3="４週",SUM(U112:AV112),IF($BC$3="暦月",SUM(U112:AY112),""))</f>
        <v>0</v>
      </c>
      <c r="BA112" s="1951"/>
      <c r="BB112" s="1960">
        <f>IF($BC$3="４週",AZ112/4,IF($BC$3="暦月",(AZ112/($BC$8/7)),""))</f>
        <v>0</v>
      </c>
      <c r="BC112" s="1951"/>
      <c r="BD112" s="1971"/>
      <c r="BE112" s="1976"/>
      <c r="BF112" s="1976"/>
      <c r="BG112" s="1976"/>
      <c r="BH112" s="1987"/>
    </row>
    <row r="113" spans="2:60" ht="20.25" customHeight="1">
      <c r="B113" s="1743"/>
      <c r="C113" s="1757"/>
      <c r="D113" s="1825"/>
      <c r="E113" s="1768"/>
      <c r="F113" s="1768"/>
      <c r="G113" s="1803">
        <f>C111</f>
        <v>0</v>
      </c>
      <c r="H113" s="2104"/>
      <c r="I113" s="1789"/>
      <c r="J113" s="2544"/>
      <c r="K113" s="2544"/>
      <c r="L113" s="1803"/>
      <c r="M113" s="2548"/>
      <c r="N113" s="2552"/>
      <c r="O113" s="2556"/>
      <c r="P113" s="2564" t="s">
        <v>34</v>
      </c>
      <c r="Q113" s="2567"/>
      <c r="R113" s="2567"/>
      <c r="S113" s="2578"/>
      <c r="T113" s="2586"/>
      <c r="U113" s="1885" t="str">
        <f>IF(U111="","",VLOOKUP(U111,'シフト記号表（勤務時間帯） (3)'!$D$6:$Z$47,23,FALSE))</f>
        <v/>
      </c>
      <c r="V113" s="1897" t="str">
        <f>IF(V111="","",VLOOKUP(V111,'シフト記号表（勤務時間帯） (3)'!$D$6:$Z$47,23,FALSE))</f>
        <v/>
      </c>
      <c r="W113" s="1897" t="str">
        <f>IF(W111="","",VLOOKUP(W111,'シフト記号表（勤務時間帯） (3)'!$D$6:$Z$47,23,FALSE))</f>
        <v/>
      </c>
      <c r="X113" s="1897" t="str">
        <f>IF(X111="","",VLOOKUP(X111,'シフト記号表（勤務時間帯） (3)'!$D$6:$Z$47,23,FALSE))</f>
        <v/>
      </c>
      <c r="Y113" s="1897" t="str">
        <f>IF(Y111="","",VLOOKUP(Y111,'シフト記号表（勤務時間帯） (3)'!$D$6:$Z$47,23,FALSE))</f>
        <v/>
      </c>
      <c r="Z113" s="1897" t="str">
        <f>IF(Z111="","",VLOOKUP(Z111,'シフト記号表（勤務時間帯） (3)'!$D$6:$Z$47,23,FALSE))</f>
        <v/>
      </c>
      <c r="AA113" s="1912" t="str">
        <f>IF(AA111="","",VLOOKUP(AA111,'シフト記号表（勤務時間帯） (3)'!$D$6:$Z$47,23,FALSE))</f>
        <v/>
      </c>
      <c r="AB113" s="1885" t="str">
        <f>IF(AB111="","",VLOOKUP(AB111,'シフト記号表（勤務時間帯） (3)'!$D$6:$Z$47,23,FALSE))</f>
        <v/>
      </c>
      <c r="AC113" s="1897" t="str">
        <f>IF(AC111="","",VLOOKUP(AC111,'シフト記号表（勤務時間帯） (3)'!$D$6:$Z$47,23,FALSE))</f>
        <v/>
      </c>
      <c r="AD113" s="1897" t="str">
        <f>IF(AD111="","",VLOOKUP(AD111,'シフト記号表（勤務時間帯） (3)'!$D$6:$Z$47,23,FALSE))</f>
        <v/>
      </c>
      <c r="AE113" s="1897" t="str">
        <f>IF(AE111="","",VLOOKUP(AE111,'シフト記号表（勤務時間帯） (3)'!$D$6:$Z$47,23,FALSE))</f>
        <v/>
      </c>
      <c r="AF113" s="1897" t="str">
        <f>IF(AF111="","",VLOOKUP(AF111,'シフト記号表（勤務時間帯） (3)'!$D$6:$Z$47,23,FALSE))</f>
        <v/>
      </c>
      <c r="AG113" s="1897" t="str">
        <f>IF(AG111="","",VLOOKUP(AG111,'シフト記号表（勤務時間帯） (3)'!$D$6:$Z$47,23,FALSE))</f>
        <v/>
      </c>
      <c r="AH113" s="1912" t="str">
        <f>IF(AH111="","",VLOOKUP(AH111,'シフト記号表（勤務時間帯） (3)'!$D$6:$Z$47,23,FALSE))</f>
        <v/>
      </c>
      <c r="AI113" s="1885" t="str">
        <f>IF(AI111="","",VLOOKUP(AI111,'シフト記号表（勤務時間帯） (3)'!$D$6:$Z$47,23,FALSE))</f>
        <v/>
      </c>
      <c r="AJ113" s="1897" t="str">
        <f>IF(AJ111="","",VLOOKUP(AJ111,'シフト記号表（勤務時間帯） (3)'!$D$6:$Z$47,23,FALSE))</f>
        <v/>
      </c>
      <c r="AK113" s="1897" t="str">
        <f>IF(AK111="","",VLOOKUP(AK111,'シフト記号表（勤務時間帯） (3)'!$D$6:$Z$47,23,FALSE))</f>
        <v/>
      </c>
      <c r="AL113" s="1897" t="str">
        <f>IF(AL111="","",VLOOKUP(AL111,'シフト記号表（勤務時間帯） (3)'!$D$6:$Z$47,23,FALSE))</f>
        <v/>
      </c>
      <c r="AM113" s="1897" t="str">
        <f>IF(AM111="","",VLOOKUP(AM111,'シフト記号表（勤務時間帯） (3)'!$D$6:$Z$47,23,FALSE))</f>
        <v/>
      </c>
      <c r="AN113" s="1897" t="str">
        <f>IF(AN111="","",VLOOKUP(AN111,'シフト記号表（勤務時間帯） (3)'!$D$6:$Z$47,23,FALSE))</f>
        <v/>
      </c>
      <c r="AO113" s="1912" t="str">
        <f>IF(AO111="","",VLOOKUP(AO111,'シフト記号表（勤務時間帯） (3)'!$D$6:$Z$47,23,FALSE))</f>
        <v/>
      </c>
      <c r="AP113" s="1885" t="str">
        <f>IF(AP111="","",VLOOKUP(AP111,'シフト記号表（勤務時間帯） (3)'!$D$6:$Z$47,23,FALSE))</f>
        <v/>
      </c>
      <c r="AQ113" s="1897" t="str">
        <f>IF(AQ111="","",VLOOKUP(AQ111,'シフト記号表（勤務時間帯） (3)'!$D$6:$Z$47,23,FALSE))</f>
        <v/>
      </c>
      <c r="AR113" s="1897" t="str">
        <f>IF(AR111="","",VLOOKUP(AR111,'シフト記号表（勤務時間帯） (3)'!$D$6:$Z$47,23,FALSE))</f>
        <v/>
      </c>
      <c r="AS113" s="1897" t="str">
        <f>IF(AS111="","",VLOOKUP(AS111,'シフト記号表（勤務時間帯） (3)'!$D$6:$Z$47,23,FALSE))</f>
        <v/>
      </c>
      <c r="AT113" s="1897" t="str">
        <f>IF(AT111="","",VLOOKUP(AT111,'シフト記号表（勤務時間帯） (3)'!$D$6:$Z$47,23,FALSE))</f>
        <v/>
      </c>
      <c r="AU113" s="1897" t="str">
        <f>IF(AU111="","",VLOOKUP(AU111,'シフト記号表（勤務時間帯） (3)'!$D$6:$Z$47,23,FALSE))</f>
        <v/>
      </c>
      <c r="AV113" s="1912" t="str">
        <f>IF(AV111="","",VLOOKUP(AV111,'シフト記号表（勤務時間帯） (3)'!$D$6:$Z$47,23,FALSE))</f>
        <v/>
      </c>
      <c r="AW113" s="1885" t="str">
        <f>IF(AW111="","",VLOOKUP(AW111,'シフト記号表（勤務時間帯） (3)'!$D$6:$Z$47,23,FALSE))</f>
        <v/>
      </c>
      <c r="AX113" s="1897" t="str">
        <f>IF(AX111="","",VLOOKUP(AX111,'シフト記号表（勤務時間帯） (3)'!$D$6:$Z$47,23,FALSE))</f>
        <v/>
      </c>
      <c r="AY113" s="1897" t="str">
        <f>IF(AY111="","",VLOOKUP(AY111,'シフト記号表（勤務時間帯） (3)'!$D$6:$Z$47,23,FALSE))</f>
        <v/>
      </c>
      <c r="AZ113" s="1945">
        <f>IF($BC$3="４週",SUM(U113:AV113),IF($BC$3="暦月",SUM(U113:AY113),""))</f>
        <v>0</v>
      </c>
      <c r="BA113" s="1953"/>
      <c r="BB113" s="1962">
        <f>IF($BC$3="４週",AZ113/4,IF($BC$3="暦月",(AZ113/($BC$8/7)),""))</f>
        <v>0</v>
      </c>
      <c r="BC113" s="1953"/>
      <c r="BD113" s="1973"/>
      <c r="BE113" s="1978"/>
      <c r="BF113" s="1978"/>
      <c r="BG113" s="1978"/>
      <c r="BH113" s="1989"/>
    </row>
    <row r="114" spans="2:60" ht="20.25" customHeight="1">
      <c r="B114" s="2530"/>
      <c r="C114" s="1756"/>
      <c r="D114" s="1824"/>
      <c r="E114" s="1767"/>
      <c r="F114" s="1767"/>
      <c r="G114" s="1802"/>
      <c r="H114" s="2095"/>
      <c r="I114" s="1788"/>
      <c r="J114" s="2545"/>
      <c r="K114" s="2545"/>
      <c r="L114" s="1802"/>
      <c r="M114" s="2549"/>
      <c r="N114" s="2553"/>
      <c r="O114" s="2557"/>
      <c r="P114" s="2563" t="s">
        <v>770</v>
      </c>
      <c r="Q114" s="2572"/>
      <c r="R114" s="2572"/>
      <c r="S114" s="2580"/>
      <c r="T114" s="2589"/>
      <c r="U114" s="2596"/>
      <c r="V114" s="2602"/>
      <c r="W114" s="2602"/>
      <c r="X114" s="2602"/>
      <c r="Y114" s="2602"/>
      <c r="Z114" s="2602"/>
      <c r="AA114" s="2608"/>
      <c r="AB114" s="2596"/>
      <c r="AC114" s="2602"/>
      <c r="AD114" s="2602"/>
      <c r="AE114" s="2602"/>
      <c r="AF114" s="2602"/>
      <c r="AG114" s="2602"/>
      <c r="AH114" s="2608"/>
      <c r="AI114" s="2596"/>
      <c r="AJ114" s="2602"/>
      <c r="AK114" s="2602"/>
      <c r="AL114" s="2602"/>
      <c r="AM114" s="2602"/>
      <c r="AN114" s="2602"/>
      <c r="AO114" s="2608"/>
      <c r="AP114" s="2596"/>
      <c r="AQ114" s="2602"/>
      <c r="AR114" s="2602"/>
      <c r="AS114" s="2602"/>
      <c r="AT114" s="2602"/>
      <c r="AU114" s="2602"/>
      <c r="AV114" s="2608"/>
      <c r="AW114" s="2596"/>
      <c r="AX114" s="2602"/>
      <c r="AY114" s="2602"/>
      <c r="AZ114" s="2624"/>
      <c r="BA114" s="2631"/>
      <c r="BB114" s="2638"/>
      <c r="BC114" s="2631"/>
      <c r="BD114" s="1972"/>
      <c r="BE114" s="1977"/>
      <c r="BF114" s="1977"/>
      <c r="BG114" s="1977"/>
      <c r="BH114" s="1988"/>
    </row>
    <row r="115" spans="2:60" ht="20.25" customHeight="1">
      <c r="B115" s="2059">
        <f>B112+1</f>
        <v>32</v>
      </c>
      <c r="C115" s="1755"/>
      <c r="D115" s="1823"/>
      <c r="E115" s="1766"/>
      <c r="F115" s="1766">
        <f>C114</f>
        <v>0</v>
      </c>
      <c r="G115" s="1801"/>
      <c r="H115" s="2103"/>
      <c r="I115" s="1787"/>
      <c r="J115" s="2543"/>
      <c r="K115" s="2543"/>
      <c r="L115" s="1801"/>
      <c r="M115" s="2547"/>
      <c r="N115" s="2551"/>
      <c r="O115" s="2555"/>
      <c r="P115" s="2559" t="s">
        <v>1023</v>
      </c>
      <c r="Q115" s="2566"/>
      <c r="R115" s="2566"/>
      <c r="S115" s="2574"/>
      <c r="T115" s="2582"/>
      <c r="U115" s="2181" t="str">
        <f>IF(U114="","",VLOOKUP(U114,'シフト記号表（勤務時間帯） (3)'!$D$6:$X$47,21,FALSE))</f>
        <v/>
      </c>
      <c r="V115" s="2190" t="str">
        <f>IF(V114="","",VLOOKUP(V114,'シフト記号表（勤務時間帯） (3)'!$D$6:$X$47,21,FALSE))</f>
        <v/>
      </c>
      <c r="W115" s="2190" t="str">
        <f>IF(W114="","",VLOOKUP(W114,'シフト記号表（勤務時間帯） (3)'!$D$6:$X$47,21,FALSE))</f>
        <v/>
      </c>
      <c r="X115" s="2190" t="str">
        <f>IF(X114="","",VLOOKUP(X114,'シフト記号表（勤務時間帯） (3)'!$D$6:$X$47,21,FALSE))</f>
        <v/>
      </c>
      <c r="Y115" s="2190" t="str">
        <f>IF(Y114="","",VLOOKUP(Y114,'シフト記号表（勤務時間帯） (3)'!$D$6:$X$47,21,FALSE))</f>
        <v/>
      </c>
      <c r="Z115" s="2190" t="str">
        <f>IF(Z114="","",VLOOKUP(Z114,'シフト記号表（勤務時間帯） (3)'!$D$6:$X$47,21,FALSE))</f>
        <v/>
      </c>
      <c r="AA115" s="2197" t="str">
        <f>IF(AA114="","",VLOOKUP(AA114,'シフト記号表（勤務時間帯） (3)'!$D$6:$X$47,21,FALSE))</f>
        <v/>
      </c>
      <c r="AB115" s="2181" t="str">
        <f>IF(AB114="","",VLOOKUP(AB114,'シフト記号表（勤務時間帯） (3)'!$D$6:$X$47,21,FALSE))</f>
        <v/>
      </c>
      <c r="AC115" s="2190" t="str">
        <f>IF(AC114="","",VLOOKUP(AC114,'シフト記号表（勤務時間帯） (3)'!$D$6:$X$47,21,FALSE))</f>
        <v/>
      </c>
      <c r="AD115" s="2190" t="str">
        <f>IF(AD114="","",VLOOKUP(AD114,'シフト記号表（勤務時間帯） (3)'!$D$6:$X$47,21,FALSE))</f>
        <v/>
      </c>
      <c r="AE115" s="2190" t="str">
        <f>IF(AE114="","",VLOOKUP(AE114,'シフト記号表（勤務時間帯） (3)'!$D$6:$X$47,21,FALSE))</f>
        <v/>
      </c>
      <c r="AF115" s="2190" t="str">
        <f>IF(AF114="","",VLOOKUP(AF114,'シフト記号表（勤務時間帯） (3)'!$D$6:$X$47,21,FALSE))</f>
        <v/>
      </c>
      <c r="AG115" s="2190" t="str">
        <f>IF(AG114="","",VLOOKUP(AG114,'シフト記号表（勤務時間帯） (3)'!$D$6:$X$47,21,FALSE))</f>
        <v/>
      </c>
      <c r="AH115" s="2197" t="str">
        <f>IF(AH114="","",VLOOKUP(AH114,'シフト記号表（勤務時間帯） (3)'!$D$6:$X$47,21,FALSE))</f>
        <v/>
      </c>
      <c r="AI115" s="2181" t="str">
        <f>IF(AI114="","",VLOOKUP(AI114,'シフト記号表（勤務時間帯） (3)'!$D$6:$X$47,21,FALSE))</f>
        <v/>
      </c>
      <c r="AJ115" s="2190" t="str">
        <f>IF(AJ114="","",VLOOKUP(AJ114,'シフト記号表（勤務時間帯） (3)'!$D$6:$X$47,21,FALSE))</f>
        <v/>
      </c>
      <c r="AK115" s="2190" t="str">
        <f>IF(AK114="","",VLOOKUP(AK114,'シフト記号表（勤務時間帯） (3)'!$D$6:$X$47,21,FALSE))</f>
        <v/>
      </c>
      <c r="AL115" s="2190" t="str">
        <f>IF(AL114="","",VLOOKUP(AL114,'シフト記号表（勤務時間帯） (3)'!$D$6:$X$47,21,FALSE))</f>
        <v/>
      </c>
      <c r="AM115" s="2190" t="str">
        <f>IF(AM114="","",VLOOKUP(AM114,'シフト記号表（勤務時間帯） (3)'!$D$6:$X$47,21,FALSE))</f>
        <v/>
      </c>
      <c r="AN115" s="2190" t="str">
        <f>IF(AN114="","",VLOOKUP(AN114,'シフト記号表（勤務時間帯） (3)'!$D$6:$X$47,21,FALSE))</f>
        <v/>
      </c>
      <c r="AO115" s="2197" t="str">
        <f>IF(AO114="","",VLOOKUP(AO114,'シフト記号表（勤務時間帯） (3)'!$D$6:$X$47,21,FALSE))</f>
        <v/>
      </c>
      <c r="AP115" s="2181" t="str">
        <f>IF(AP114="","",VLOOKUP(AP114,'シフト記号表（勤務時間帯） (3)'!$D$6:$X$47,21,FALSE))</f>
        <v/>
      </c>
      <c r="AQ115" s="2190" t="str">
        <f>IF(AQ114="","",VLOOKUP(AQ114,'シフト記号表（勤務時間帯） (3)'!$D$6:$X$47,21,FALSE))</f>
        <v/>
      </c>
      <c r="AR115" s="2190" t="str">
        <f>IF(AR114="","",VLOOKUP(AR114,'シフト記号表（勤務時間帯） (3)'!$D$6:$X$47,21,FALSE))</f>
        <v/>
      </c>
      <c r="AS115" s="2190" t="str">
        <f>IF(AS114="","",VLOOKUP(AS114,'シフト記号表（勤務時間帯） (3)'!$D$6:$X$47,21,FALSE))</f>
        <v/>
      </c>
      <c r="AT115" s="2190" t="str">
        <f>IF(AT114="","",VLOOKUP(AT114,'シフト記号表（勤務時間帯） (3)'!$D$6:$X$47,21,FALSE))</f>
        <v/>
      </c>
      <c r="AU115" s="2190" t="str">
        <f>IF(AU114="","",VLOOKUP(AU114,'シフト記号表（勤務時間帯） (3)'!$D$6:$X$47,21,FALSE))</f>
        <v/>
      </c>
      <c r="AV115" s="2197" t="str">
        <f>IF(AV114="","",VLOOKUP(AV114,'シフト記号表（勤務時間帯） (3)'!$D$6:$X$47,21,FALSE))</f>
        <v/>
      </c>
      <c r="AW115" s="2181" t="str">
        <f>IF(AW114="","",VLOOKUP(AW114,'シフト記号表（勤務時間帯） (3)'!$D$6:$X$47,21,FALSE))</f>
        <v/>
      </c>
      <c r="AX115" s="2190" t="str">
        <f>IF(AX114="","",VLOOKUP(AX114,'シフト記号表（勤務時間帯） (3)'!$D$6:$X$47,21,FALSE))</f>
        <v/>
      </c>
      <c r="AY115" s="2190" t="str">
        <f>IF(AY114="","",VLOOKUP(AY114,'シフト記号表（勤務時間帯） (3)'!$D$6:$X$47,21,FALSE))</f>
        <v/>
      </c>
      <c r="AZ115" s="1943">
        <f>IF($BC$3="４週",SUM(U115:AV115),IF($BC$3="暦月",SUM(U115:AY115),""))</f>
        <v>0</v>
      </c>
      <c r="BA115" s="1951"/>
      <c r="BB115" s="1960">
        <f>IF($BC$3="４週",AZ115/4,IF($BC$3="暦月",(AZ115/($BC$8/7)),""))</f>
        <v>0</v>
      </c>
      <c r="BC115" s="1951"/>
      <c r="BD115" s="1971"/>
      <c r="BE115" s="1976"/>
      <c r="BF115" s="1976"/>
      <c r="BG115" s="1976"/>
      <c r="BH115" s="1987"/>
    </row>
    <row r="116" spans="2:60" ht="20.25" customHeight="1">
      <c r="B116" s="1743"/>
      <c r="C116" s="1757"/>
      <c r="D116" s="1825"/>
      <c r="E116" s="1768"/>
      <c r="F116" s="1768"/>
      <c r="G116" s="1803">
        <f>C114</f>
        <v>0</v>
      </c>
      <c r="H116" s="2104"/>
      <c r="I116" s="1789"/>
      <c r="J116" s="2544"/>
      <c r="K116" s="2544"/>
      <c r="L116" s="1803"/>
      <c r="M116" s="2548"/>
      <c r="N116" s="2552"/>
      <c r="O116" s="2556"/>
      <c r="P116" s="2564" t="s">
        <v>34</v>
      </c>
      <c r="Q116" s="2567"/>
      <c r="R116" s="2567"/>
      <c r="S116" s="2578"/>
      <c r="T116" s="2586"/>
      <c r="U116" s="1885" t="str">
        <f>IF(U114="","",VLOOKUP(U114,'シフト記号表（勤務時間帯） (3)'!$D$6:$Z$47,23,FALSE))</f>
        <v/>
      </c>
      <c r="V116" s="1897" t="str">
        <f>IF(V114="","",VLOOKUP(V114,'シフト記号表（勤務時間帯） (3)'!$D$6:$Z$47,23,FALSE))</f>
        <v/>
      </c>
      <c r="W116" s="1897" t="str">
        <f>IF(W114="","",VLOOKUP(W114,'シフト記号表（勤務時間帯） (3)'!$D$6:$Z$47,23,FALSE))</f>
        <v/>
      </c>
      <c r="X116" s="1897" t="str">
        <f>IF(X114="","",VLOOKUP(X114,'シフト記号表（勤務時間帯） (3)'!$D$6:$Z$47,23,FALSE))</f>
        <v/>
      </c>
      <c r="Y116" s="1897" t="str">
        <f>IF(Y114="","",VLOOKUP(Y114,'シフト記号表（勤務時間帯） (3)'!$D$6:$Z$47,23,FALSE))</f>
        <v/>
      </c>
      <c r="Z116" s="1897" t="str">
        <f>IF(Z114="","",VLOOKUP(Z114,'シフト記号表（勤務時間帯） (3)'!$D$6:$Z$47,23,FALSE))</f>
        <v/>
      </c>
      <c r="AA116" s="1912" t="str">
        <f>IF(AA114="","",VLOOKUP(AA114,'シフト記号表（勤務時間帯） (3)'!$D$6:$Z$47,23,FALSE))</f>
        <v/>
      </c>
      <c r="AB116" s="1885" t="str">
        <f>IF(AB114="","",VLOOKUP(AB114,'シフト記号表（勤務時間帯） (3)'!$D$6:$Z$47,23,FALSE))</f>
        <v/>
      </c>
      <c r="AC116" s="1897" t="str">
        <f>IF(AC114="","",VLOOKUP(AC114,'シフト記号表（勤務時間帯） (3)'!$D$6:$Z$47,23,FALSE))</f>
        <v/>
      </c>
      <c r="AD116" s="1897" t="str">
        <f>IF(AD114="","",VLOOKUP(AD114,'シフト記号表（勤務時間帯） (3)'!$D$6:$Z$47,23,FALSE))</f>
        <v/>
      </c>
      <c r="AE116" s="1897" t="str">
        <f>IF(AE114="","",VLOOKUP(AE114,'シフト記号表（勤務時間帯） (3)'!$D$6:$Z$47,23,FALSE))</f>
        <v/>
      </c>
      <c r="AF116" s="1897" t="str">
        <f>IF(AF114="","",VLOOKUP(AF114,'シフト記号表（勤務時間帯） (3)'!$D$6:$Z$47,23,FALSE))</f>
        <v/>
      </c>
      <c r="AG116" s="1897" t="str">
        <f>IF(AG114="","",VLOOKUP(AG114,'シフト記号表（勤務時間帯） (3)'!$D$6:$Z$47,23,FALSE))</f>
        <v/>
      </c>
      <c r="AH116" s="1912" t="str">
        <f>IF(AH114="","",VLOOKUP(AH114,'シフト記号表（勤務時間帯） (3)'!$D$6:$Z$47,23,FALSE))</f>
        <v/>
      </c>
      <c r="AI116" s="1885" t="str">
        <f>IF(AI114="","",VLOOKUP(AI114,'シフト記号表（勤務時間帯） (3)'!$D$6:$Z$47,23,FALSE))</f>
        <v/>
      </c>
      <c r="AJ116" s="1897" t="str">
        <f>IF(AJ114="","",VLOOKUP(AJ114,'シフト記号表（勤務時間帯） (3)'!$D$6:$Z$47,23,FALSE))</f>
        <v/>
      </c>
      <c r="AK116" s="1897" t="str">
        <f>IF(AK114="","",VLOOKUP(AK114,'シフト記号表（勤務時間帯） (3)'!$D$6:$Z$47,23,FALSE))</f>
        <v/>
      </c>
      <c r="AL116" s="1897" t="str">
        <f>IF(AL114="","",VLOOKUP(AL114,'シフト記号表（勤務時間帯） (3)'!$D$6:$Z$47,23,FALSE))</f>
        <v/>
      </c>
      <c r="AM116" s="1897" t="str">
        <f>IF(AM114="","",VLOOKUP(AM114,'シフト記号表（勤務時間帯） (3)'!$D$6:$Z$47,23,FALSE))</f>
        <v/>
      </c>
      <c r="AN116" s="1897" t="str">
        <f>IF(AN114="","",VLOOKUP(AN114,'シフト記号表（勤務時間帯） (3)'!$D$6:$Z$47,23,FALSE))</f>
        <v/>
      </c>
      <c r="AO116" s="1912" t="str">
        <f>IF(AO114="","",VLOOKUP(AO114,'シフト記号表（勤務時間帯） (3)'!$D$6:$Z$47,23,FALSE))</f>
        <v/>
      </c>
      <c r="AP116" s="1885" t="str">
        <f>IF(AP114="","",VLOOKUP(AP114,'シフト記号表（勤務時間帯） (3)'!$D$6:$Z$47,23,FALSE))</f>
        <v/>
      </c>
      <c r="AQ116" s="1897" t="str">
        <f>IF(AQ114="","",VLOOKUP(AQ114,'シフト記号表（勤務時間帯） (3)'!$D$6:$Z$47,23,FALSE))</f>
        <v/>
      </c>
      <c r="AR116" s="1897" t="str">
        <f>IF(AR114="","",VLOOKUP(AR114,'シフト記号表（勤務時間帯） (3)'!$D$6:$Z$47,23,FALSE))</f>
        <v/>
      </c>
      <c r="AS116" s="1897" t="str">
        <f>IF(AS114="","",VLOOKUP(AS114,'シフト記号表（勤務時間帯） (3)'!$D$6:$Z$47,23,FALSE))</f>
        <v/>
      </c>
      <c r="AT116" s="1897" t="str">
        <f>IF(AT114="","",VLOOKUP(AT114,'シフト記号表（勤務時間帯） (3)'!$D$6:$Z$47,23,FALSE))</f>
        <v/>
      </c>
      <c r="AU116" s="1897" t="str">
        <f>IF(AU114="","",VLOOKUP(AU114,'シフト記号表（勤務時間帯） (3)'!$D$6:$Z$47,23,FALSE))</f>
        <v/>
      </c>
      <c r="AV116" s="1912" t="str">
        <f>IF(AV114="","",VLOOKUP(AV114,'シフト記号表（勤務時間帯） (3)'!$D$6:$Z$47,23,FALSE))</f>
        <v/>
      </c>
      <c r="AW116" s="1885" t="str">
        <f>IF(AW114="","",VLOOKUP(AW114,'シフト記号表（勤務時間帯） (3)'!$D$6:$Z$47,23,FALSE))</f>
        <v/>
      </c>
      <c r="AX116" s="1897" t="str">
        <f>IF(AX114="","",VLOOKUP(AX114,'シフト記号表（勤務時間帯） (3)'!$D$6:$Z$47,23,FALSE))</f>
        <v/>
      </c>
      <c r="AY116" s="1897" t="str">
        <f>IF(AY114="","",VLOOKUP(AY114,'シフト記号表（勤務時間帯） (3)'!$D$6:$Z$47,23,FALSE))</f>
        <v/>
      </c>
      <c r="AZ116" s="1945">
        <f>IF($BC$3="４週",SUM(U116:AV116),IF($BC$3="暦月",SUM(U116:AY116),""))</f>
        <v>0</v>
      </c>
      <c r="BA116" s="1953"/>
      <c r="BB116" s="1962">
        <f>IF($BC$3="４週",AZ116/4,IF($BC$3="暦月",(AZ116/($BC$8/7)),""))</f>
        <v>0</v>
      </c>
      <c r="BC116" s="1953"/>
      <c r="BD116" s="1973"/>
      <c r="BE116" s="1978"/>
      <c r="BF116" s="1978"/>
      <c r="BG116" s="1978"/>
      <c r="BH116" s="1989"/>
    </row>
    <row r="117" spans="2:60" ht="20.25" customHeight="1">
      <c r="B117" s="2530"/>
      <c r="C117" s="1756"/>
      <c r="D117" s="1824"/>
      <c r="E117" s="1767"/>
      <c r="F117" s="1767"/>
      <c r="G117" s="1802"/>
      <c r="H117" s="2095"/>
      <c r="I117" s="1788"/>
      <c r="J117" s="2545"/>
      <c r="K117" s="2545"/>
      <c r="L117" s="1802"/>
      <c r="M117" s="2549"/>
      <c r="N117" s="2553"/>
      <c r="O117" s="2557"/>
      <c r="P117" s="2563" t="s">
        <v>770</v>
      </c>
      <c r="Q117" s="2572"/>
      <c r="R117" s="2572"/>
      <c r="S117" s="2580"/>
      <c r="T117" s="2589"/>
      <c r="U117" s="2596"/>
      <c r="V117" s="2602"/>
      <c r="W117" s="2602"/>
      <c r="X117" s="2602"/>
      <c r="Y117" s="2602"/>
      <c r="Z117" s="2602"/>
      <c r="AA117" s="2608"/>
      <c r="AB117" s="2596"/>
      <c r="AC117" s="2602"/>
      <c r="AD117" s="2602"/>
      <c r="AE117" s="2602"/>
      <c r="AF117" s="2602"/>
      <c r="AG117" s="2602"/>
      <c r="AH117" s="2608"/>
      <c r="AI117" s="2596"/>
      <c r="AJ117" s="2602"/>
      <c r="AK117" s="2602"/>
      <c r="AL117" s="2602"/>
      <c r="AM117" s="2602"/>
      <c r="AN117" s="2602"/>
      <c r="AO117" s="2608"/>
      <c r="AP117" s="2596"/>
      <c r="AQ117" s="2602"/>
      <c r="AR117" s="2602"/>
      <c r="AS117" s="2602"/>
      <c r="AT117" s="2602"/>
      <c r="AU117" s="2602"/>
      <c r="AV117" s="2608"/>
      <c r="AW117" s="2596"/>
      <c r="AX117" s="2602"/>
      <c r="AY117" s="2602"/>
      <c r="AZ117" s="2624"/>
      <c r="BA117" s="2631"/>
      <c r="BB117" s="2638"/>
      <c r="BC117" s="2631"/>
      <c r="BD117" s="1972"/>
      <c r="BE117" s="1977"/>
      <c r="BF117" s="1977"/>
      <c r="BG117" s="1977"/>
      <c r="BH117" s="1988"/>
    </row>
    <row r="118" spans="2:60" ht="20.25" customHeight="1">
      <c r="B118" s="2059">
        <f>B115+1</f>
        <v>33</v>
      </c>
      <c r="C118" s="1755"/>
      <c r="D118" s="1823"/>
      <c r="E118" s="1766"/>
      <c r="F118" s="1766">
        <f>C117</f>
        <v>0</v>
      </c>
      <c r="G118" s="1801"/>
      <c r="H118" s="2103"/>
      <c r="I118" s="1787"/>
      <c r="J118" s="2543"/>
      <c r="K118" s="2543"/>
      <c r="L118" s="1801"/>
      <c r="M118" s="2547"/>
      <c r="N118" s="2551"/>
      <c r="O118" s="2555"/>
      <c r="P118" s="2559" t="s">
        <v>1023</v>
      </c>
      <c r="Q118" s="2566"/>
      <c r="R118" s="2566"/>
      <c r="S118" s="2574"/>
      <c r="T118" s="2582"/>
      <c r="U118" s="2181" t="str">
        <f>IF(U117="","",VLOOKUP(U117,'シフト記号表（勤務時間帯） (3)'!$D$6:$X$47,21,FALSE))</f>
        <v/>
      </c>
      <c r="V118" s="2190" t="str">
        <f>IF(V117="","",VLOOKUP(V117,'シフト記号表（勤務時間帯） (3)'!$D$6:$X$47,21,FALSE))</f>
        <v/>
      </c>
      <c r="W118" s="2190" t="str">
        <f>IF(W117="","",VLOOKUP(W117,'シフト記号表（勤務時間帯） (3)'!$D$6:$X$47,21,FALSE))</f>
        <v/>
      </c>
      <c r="X118" s="2190" t="str">
        <f>IF(X117="","",VLOOKUP(X117,'シフト記号表（勤務時間帯） (3)'!$D$6:$X$47,21,FALSE))</f>
        <v/>
      </c>
      <c r="Y118" s="2190" t="str">
        <f>IF(Y117="","",VLOOKUP(Y117,'シフト記号表（勤務時間帯） (3)'!$D$6:$X$47,21,FALSE))</f>
        <v/>
      </c>
      <c r="Z118" s="2190" t="str">
        <f>IF(Z117="","",VLOOKUP(Z117,'シフト記号表（勤務時間帯） (3)'!$D$6:$X$47,21,FALSE))</f>
        <v/>
      </c>
      <c r="AA118" s="2197" t="str">
        <f>IF(AA117="","",VLOOKUP(AA117,'シフト記号表（勤務時間帯） (3)'!$D$6:$X$47,21,FALSE))</f>
        <v/>
      </c>
      <c r="AB118" s="2181" t="str">
        <f>IF(AB117="","",VLOOKUP(AB117,'シフト記号表（勤務時間帯） (3)'!$D$6:$X$47,21,FALSE))</f>
        <v/>
      </c>
      <c r="AC118" s="2190" t="str">
        <f>IF(AC117="","",VLOOKUP(AC117,'シフト記号表（勤務時間帯） (3)'!$D$6:$X$47,21,FALSE))</f>
        <v/>
      </c>
      <c r="AD118" s="2190" t="str">
        <f>IF(AD117="","",VLOOKUP(AD117,'シフト記号表（勤務時間帯） (3)'!$D$6:$X$47,21,FALSE))</f>
        <v/>
      </c>
      <c r="AE118" s="2190" t="str">
        <f>IF(AE117="","",VLOOKUP(AE117,'シフト記号表（勤務時間帯） (3)'!$D$6:$X$47,21,FALSE))</f>
        <v/>
      </c>
      <c r="AF118" s="2190" t="str">
        <f>IF(AF117="","",VLOOKUP(AF117,'シフト記号表（勤務時間帯） (3)'!$D$6:$X$47,21,FALSE))</f>
        <v/>
      </c>
      <c r="AG118" s="2190" t="str">
        <f>IF(AG117="","",VLOOKUP(AG117,'シフト記号表（勤務時間帯） (3)'!$D$6:$X$47,21,FALSE))</f>
        <v/>
      </c>
      <c r="AH118" s="2197" t="str">
        <f>IF(AH117="","",VLOOKUP(AH117,'シフト記号表（勤務時間帯） (3)'!$D$6:$X$47,21,FALSE))</f>
        <v/>
      </c>
      <c r="AI118" s="2181" t="str">
        <f>IF(AI117="","",VLOOKUP(AI117,'シフト記号表（勤務時間帯） (3)'!$D$6:$X$47,21,FALSE))</f>
        <v/>
      </c>
      <c r="AJ118" s="2190" t="str">
        <f>IF(AJ117="","",VLOOKUP(AJ117,'シフト記号表（勤務時間帯） (3)'!$D$6:$X$47,21,FALSE))</f>
        <v/>
      </c>
      <c r="AK118" s="2190" t="str">
        <f>IF(AK117="","",VLOOKUP(AK117,'シフト記号表（勤務時間帯） (3)'!$D$6:$X$47,21,FALSE))</f>
        <v/>
      </c>
      <c r="AL118" s="2190" t="str">
        <f>IF(AL117="","",VLOOKUP(AL117,'シフト記号表（勤務時間帯） (3)'!$D$6:$X$47,21,FALSE))</f>
        <v/>
      </c>
      <c r="AM118" s="2190" t="str">
        <f>IF(AM117="","",VLOOKUP(AM117,'シフト記号表（勤務時間帯） (3)'!$D$6:$X$47,21,FALSE))</f>
        <v/>
      </c>
      <c r="AN118" s="2190" t="str">
        <f>IF(AN117="","",VLOOKUP(AN117,'シフト記号表（勤務時間帯） (3)'!$D$6:$X$47,21,FALSE))</f>
        <v/>
      </c>
      <c r="AO118" s="2197" t="str">
        <f>IF(AO117="","",VLOOKUP(AO117,'シフト記号表（勤務時間帯） (3)'!$D$6:$X$47,21,FALSE))</f>
        <v/>
      </c>
      <c r="AP118" s="2181" t="str">
        <f>IF(AP117="","",VLOOKUP(AP117,'シフト記号表（勤務時間帯） (3)'!$D$6:$X$47,21,FALSE))</f>
        <v/>
      </c>
      <c r="AQ118" s="2190" t="str">
        <f>IF(AQ117="","",VLOOKUP(AQ117,'シフト記号表（勤務時間帯） (3)'!$D$6:$X$47,21,FALSE))</f>
        <v/>
      </c>
      <c r="AR118" s="2190" t="str">
        <f>IF(AR117="","",VLOOKUP(AR117,'シフト記号表（勤務時間帯） (3)'!$D$6:$X$47,21,FALSE))</f>
        <v/>
      </c>
      <c r="AS118" s="2190" t="str">
        <f>IF(AS117="","",VLOOKUP(AS117,'シフト記号表（勤務時間帯） (3)'!$D$6:$X$47,21,FALSE))</f>
        <v/>
      </c>
      <c r="AT118" s="2190" t="str">
        <f>IF(AT117="","",VLOOKUP(AT117,'シフト記号表（勤務時間帯） (3)'!$D$6:$X$47,21,FALSE))</f>
        <v/>
      </c>
      <c r="AU118" s="2190" t="str">
        <f>IF(AU117="","",VLOOKUP(AU117,'シフト記号表（勤務時間帯） (3)'!$D$6:$X$47,21,FALSE))</f>
        <v/>
      </c>
      <c r="AV118" s="2197" t="str">
        <f>IF(AV117="","",VLOOKUP(AV117,'シフト記号表（勤務時間帯） (3)'!$D$6:$X$47,21,FALSE))</f>
        <v/>
      </c>
      <c r="AW118" s="2181" t="str">
        <f>IF(AW117="","",VLOOKUP(AW117,'シフト記号表（勤務時間帯） (3)'!$D$6:$X$47,21,FALSE))</f>
        <v/>
      </c>
      <c r="AX118" s="2190" t="str">
        <f>IF(AX117="","",VLOOKUP(AX117,'シフト記号表（勤務時間帯） (3)'!$D$6:$X$47,21,FALSE))</f>
        <v/>
      </c>
      <c r="AY118" s="2190" t="str">
        <f>IF(AY117="","",VLOOKUP(AY117,'シフト記号表（勤務時間帯） (3)'!$D$6:$X$47,21,FALSE))</f>
        <v/>
      </c>
      <c r="AZ118" s="1943">
        <f>IF($BC$3="４週",SUM(U118:AV118),IF($BC$3="暦月",SUM(U118:AY118),""))</f>
        <v>0</v>
      </c>
      <c r="BA118" s="1951"/>
      <c r="BB118" s="1960">
        <f>IF($BC$3="４週",AZ118/4,IF($BC$3="暦月",(AZ118/($BC$8/7)),""))</f>
        <v>0</v>
      </c>
      <c r="BC118" s="1951"/>
      <c r="BD118" s="1971"/>
      <c r="BE118" s="1976"/>
      <c r="BF118" s="1976"/>
      <c r="BG118" s="1976"/>
      <c r="BH118" s="1987"/>
    </row>
    <row r="119" spans="2:60" ht="20.25" customHeight="1">
      <c r="B119" s="1743"/>
      <c r="C119" s="1757"/>
      <c r="D119" s="1825"/>
      <c r="E119" s="1768"/>
      <c r="F119" s="1768"/>
      <c r="G119" s="1803">
        <f>C117</f>
        <v>0</v>
      </c>
      <c r="H119" s="2104"/>
      <c r="I119" s="1789"/>
      <c r="J119" s="2544"/>
      <c r="K119" s="2544"/>
      <c r="L119" s="1803"/>
      <c r="M119" s="2548"/>
      <c r="N119" s="2552"/>
      <c r="O119" s="2556"/>
      <c r="P119" s="2564" t="s">
        <v>34</v>
      </c>
      <c r="Q119" s="2567"/>
      <c r="R119" s="2567"/>
      <c r="S119" s="2578"/>
      <c r="T119" s="2586"/>
      <c r="U119" s="1885" t="str">
        <f>IF(U117="","",VLOOKUP(U117,'シフト記号表（勤務時間帯） (3)'!$D$6:$Z$47,23,FALSE))</f>
        <v/>
      </c>
      <c r="V119" s="1897" t="str">
        <f>IF(V117="","",VLOOKUP(V117,'シフト記号表（勤務時間帯） (3)'!$D$6:$Z$47,23,FALSE))</f>
        <v/>
      </c>
      <c r="W119" s="1897" t="str">
        <f>IF(W117="","",VLOOKUP(W117,'シフト記号表（勤務時間帯） (3)'!$D$6:$Z$47,23,FALSE))</f>
        <v/>
      </c>
      <c r="X119" s="1897" t="str">
        <f>IF(X117="","",VLOOKUP(X117,'シフト記号表（勤務時間帯） (3)'!$D$6:$Z$47,23,FALSE))</f>
        <v/>
      </c>
      <c r="Y119" s="1897" t="str">
        <f>IF(Y117="","",VLOOKUP(Y117,'シフト記号表（勤務時間帯） (3)'!$D$6:$Z$47,23,FALSE))</f>
        <v/>
      </c>
      <c r="Z119" s="1897" t="str">
        <f>IF(Z117="","",VLOOKUP(Z117,'シフト記号表（勤務時間帯） (3)'!$D$6:$Z$47,23,FALSE))</f>
        <v/>
      </c>
      <c r="AA119" s="1912" t="str">
        <f>IF(AA117="","",VLOOKUP(AA117,'シフト記号表（勤務時間帯） (3)'!$D$6:$Z$47,23,FALSE))</f>
        <v/>
      </c>
      <c r="AB119" s="1885" t="str">
        <f>IF(AB117="","",VLOOKUP(AB117,'シフト記号表（勤務時間帯） (3)'!$D$6:$Z$47,23,FALSE))</f>
        <v/>
      </c>
      <c r="AC119" s="1897" t="str">
        <f>IF(AC117="","",VLOOKUP(AC117,'シフト記号表（勤務時間帯） (3)'!$D$6:$Z$47,23,FALSE))</f>
        <v/>
      </c>
      <c r="AD119" s="1897" t="str">
        <f>IF(AD117="","",VLOOKUP(AD117,'シフト記号表（勤務時間帯） (3)'!$D$6:$Z$47,23,FALSE))</f>
        <v/>
      </c>
      <c r="AE119" s="1897" t="str">
        <f>IF(AE117="","",VLOOKUP(AE117,'シフト記号表（勤務時間帯） (3)'!$D$6:$Z$47,23,FALSE))</f>
        <v/>
      </c>
      <c r="AF119" s="1897" t="str">
        <f>IF(AF117="","",VLOOKUP(AF117,'シフト記号表（勤務時間帯） (3)'!$D$6:$Z$47,23,FALSE))</f>
        <v/>
      </c>
      <c r="AG119" s="1897" t="str">
        <f>IF(AG117="","",VLOOKUP(AG117,'シフト記号表（勤務時間帯） (3)'!$D$6:$Z$47,23,FALSE))</f>
        <v/>
      </c>
      <c r="AH119" s="1912" t="str">
        <f>IF(AH117="","",VLOOKUP(AH117,'シフト記号表（勤務時間帯） (3)'!$D$6:$Z$47,23,FALSE))</f>
        <v/>
      </c>
      <c r="AI119" s="1885" t="str">
        <f>IF(AI117="","",VLOOKUP(AI117,'シフト記号表（勤務時間帯） (3)'!$D$6:$Z$47,23,FALSE))</f>
        <v/>
      </c>
      <c r="AJ119" s="1897" t="str">
        <f>IF(AJ117="","",VLOOKUP(AJ117,'シフト記号表（勤務時間帯） (3)'!$D$6:$Z$47,23,FALSE))</f>
        <v/>
      </c>
      <c r="AK119" s="1897" t="str">
        <f>IF(AK117="","",VLOOKUP(AK117,'シフト記号表（勤務時間帯） (3)'!$D$6:$Z$47,23,FALSE))</f>
        <v/>
      </c>
      <c r="AL119" s="1897" t="str">
        <f>IF(AL117="","",VLOOKUP(AL117,'シフト記号表（勤務時間帯） (3)'!$D$6:$Z$47,23,FALSE))</f>
        <v/>
      </c>
      <c r="AM119" s="1897" t="str">
        <f>IF(AM117="","",VLOOKUP(AM117,'シフト記号表（勤務時間帯） (3)'!$D$6:$Z$47,23,FALSE))</f>
        <v/>
      </c>
      <c r="AN119" s="1897" t="str">
        <f>IF(AN117="","",VLOOKUP(AN117,'シフト記号表（勤務時間帯） (3)'!$D$6:$Z$47,23,FALSE))</f>
        <v/>
      </c>
      <c r="AO119" s="1912" t="str">
        <f>IF(AO117="","",VLOOKUP(AO117,'シフト記号表（勤務時間帯） (3)'!$D$6:$Z$47,23,FALSE))</f>
        <v/>
      </c>
      <c r="AP119" s="1885" t="str">
        <f>IF(AP117="","",VLOOKUP(AP117,'シフト記号表（勤務時間帯） (3)'!$D$6:$Z$47,23,FALSE))</f>
        <v/>
      </c>
      <c r="AQ119" s="1897" t="str">
        <f>IF(AQ117="","",VLOOKUP(AQ117,'シフト記号表（勤務時間帯） (3)'!$D$6:$Z$47,23,FALSE))</f>
        <v/>
      </c>
      <c r="AR119" s="1897" t="str">
        <f>IF(AR117="","",VLOOKUP(AR117,'シフト記号表（勤務時間帯） (3)'!$D$6:$Z$47,23,FALSE))</f>
        <v/>
      </c>
      <c r="AS119" s="1897" t="str">
        <f>IF(AS117="","",VLOOKUP(AS117,'シフト記号表（勤務時間帯） (3)'!$D$6:$Z$47,23,FALSE))</f>
        <v/>
      </c>
      <c r="AT119" s="1897" t="str">
        <f>IF(AT117="","",VLOOKUP(AT117,'シフト記号表（勤務時間帯） (3)'!$D$6:$Z$47,23,FALSE))</f>
        <v/>
      </c>
      <c r="AU119" s="1897" t="str">
        <f>IF(AU117="","",VLOOKUP(AU117,'シフト記号表（勤務時間帯） (3)'!$D$6:$Z$47,23,FALSE))</f>
        <v/>
      </c>
      <c r="AV119" s="1912" t="str">
        <f>IF(AV117="","",VLOOKUP(AV117,'シフト記号表（勤務時間帯） (3)'!$D$6:$Z$47,23,FALSE))</f>
        <v/>
      </c>
      <c r="AW119" s="1885" t="str">
        <f>IF(AW117="","",VLOOKUP(AW117,'シフト記号表（勤務時間帯） (3)'!$D$6:$Z$47,23,FALSE))</f>
        <v/>
      </c>
      <c r="AX119" s="1897" t="str">
        <f>IF(AX117="","",VLOOKUP(AX117,'シフト記号表（勤務時間帯） (3)'!$D$6:$Z$47,23,FALSE))</f>
        <v/>
      </c>
      <c r="AY119" s="1897" t="str">
        <f>IF(AY117="","",VLOOKUP(AY117,'シフト記号表（勤務時間帯） (3)'!$D$6:$Z$47,23,FALSE))</f>
        <v/>
      </c>
      <c r="AZ119" s="1945">
        <f>IF($BC$3="４週",SUM(U119:AV119),IF($BC$3="暦月",SUM(U119:AY119),""))</f>
        <v>0</v>
      </c>
      <c r="BA119" s="1953"/>
      <c r="BB119" s="1962">
        <f>IF($BC$3="４週",AZ119/4,IF($BC$3="暦月",(AZ119/($BC$8/7)),""))</f>
        <v>0</v>
      </c>
      <c r="BC119" s="1953"/>
      <c r="BD119" s="1973"/>
      <c r="BE119" s="1978"/>
      <c r="BF119" s="1978"/>
      <c r="BG119" s="1978"/>
      <c r="BH119" s="1989"/>
    </row>
    <row r="120" spans="2:60" ht="20.25" customHeight="1">
      <c r="B120" s="2530"/>
      <c r="C120" s="1756"/>
      <c r="D120" s="1824"/>
      <c r="E120" s="1767"/>
      <c r="F120" s="1767"/>
      <c r="G120" s="1802"/>
      <c r="H120" s="2095"/>
      <c r="I120" s="1788"/>
      <c r="J120" s="2545"/>
      <c r="K120" s="2545"/>
      <c r="L120" s="1802"/>
      <c r="M120" s="2549"/>
      <c r="N120" s="2553"/>
      <c r="O120" s="2557"/>
      <c r="P120" s="2563" t="s">
        <v>770</v>
      </c>
      <c r="Q120" s="2572"/>
      <c r="R120" s="2572"/>
      <c r="S120" s="2580"/>
      <c r="T120" s="2589"/>
      <c r="U120" s="2596"/>
      <c r="V120" s="2602"/>
      <c r="W120" s="2602"/>
      <c r="X120" s="2602"/>
      <c r="Y120" s="2602"/>
      <c r="Z120" s="2602"/>
      <c r="AA120" s="2608"/>
      <c r="AB120" s="2596"/>
      <c r="AC120" s="2602"/>
      <c r="AD120" s="2602"/>
      <c r="AE120" s="2602"/>
      <c r="AF120" s="2602"/>
      <c r="AG120" s="2602"/>
      <c r="AH120" s="2608"/>
      <c r="AI120" s="2596"/>
      <c r="AJ120" s="2602"/>
      <c r="AK120" s="2602"/>
      <c r="AL120" s="2602"/>
      <c r="AM120" s="2602"/>
      <c r="AN120" s="2602"/>
      <c r="AO120" s="2608"/>
      <c r="AP120" s="2596"/>
      <c r="AQ120" s="2602"/>
      <c r="AR120" s="2602"/>
      <c r="AS120" s="2602"/>
      <c r="AT120" s="2602"/>
      <c r="AU120" s="2602"/>
      <c r="AV120" s="2608"/>
      <c r="AW120" s="2596"/>
      <c r="AX120" s="2602"/>
      <c r="AY120" s="2602"/>
      <c r="AZ120" s="2624"/>
      <c r="BA120" s="2631"/>
      <c r="BB120" s="2638"/>
      <c r="BC120" s="2631"/>
      <c r="BD120" s="1972"/>
      <c r="BE120" s="1977"/>
      <c r="BF120" s="1977"/>
      <c r="BG120" s="1977"/>
      <c r="BH120" s="1988"/>
    </row>
    <row r="121" spans="2:60" ht="20.25" customHeight="1">
      <c r="B121" s="2059">
        <f>B118+1</f>
        <v>34</v>
      </c>
      <c r="C121" s="1755"/>
      <c r="D121" s="1823"/>
      <c r="E121" s="1766"/>
      <c r="F121" s="1766">
        <f>C120</f>
        <v>0</v>
      </c>
      <c r="G121" s="1801"/>
      <c r="H121" s="2103"/>
      <c r="I121" s="1787"/>
      <c r="J121" s="2543"/>
      <c r="K121" s="2543"/>
      <c r="L121" s="1801"/>
      <c r="M121" s="2547"/>
      <c r="N121" s="2551"/>
      <c r="O121" s="2555"/>
      <c r="P121" s="2559" t="s">
        <v>1023</v>
      </c>
      <c r="Q121" s="2566"/>
      <c r="R121" s="2566"/>
      <c r="S121" s="2574"/>
      <c r="T121" s="2582"/>
      <c r="U121" s="2181" t="str">
        <f>IF(U120="","",VLOOKUP(U120,'シフト記号表（勤務時間帯） (3)'!$D$6:$X$47,21,FALSE))</f>
        <v/>
      </c>
      <c r="V121" s="2190" t="str">
        <f>IF(V120="","",VLOOKUP(V120,'シフト記号表（勤務時間帯） (3)'!$D$6:$X$47,21,FALSE))</f>
        <v/>
      </c>
      <c r="W121" s="2190" t="str">
        <f>IF(W120="","",VLOOKUP(W120,'シフト記号表（勤務時間帯） (3)'!$D$6:$X$47,21,FALSE))</f>
        <v/>
      </c>
      <c r="X121" s="2190" t="str">
        <f>IF(X120="","",VLOOKUP(X120,'シフト記号表（勤務時間帯） (3)'!$D$6:$X$47,21,FALSE))</f>
        <v/>
      </c>
      <c r="Y121" s="2190" t="str">
        <f>IF(Y120="","",VLOOKUP(Y120,'シフト記号表（勤務時間帯） (3)'!$D$6:$X$47,21,FALSE))</f>
        <v/>
      </c>
      <c r="Z121" s="2190" t="str">
        <f>IF(Z120="","",VLOOKUP(Z120,'シフト記号表（勤務時間帯） (3)'!$D$6:$X$47,21,FALSE))</f>
        <v/>
      </c>
      <c r="AA121" s="2197" t="str">
        <f>IF(AA120="","",VLOOKUP(AA120,'シフト記号表（勤務時間帯） (3)'!$D$6:$X$47,21,FALSE))</f>
        <v/>
      </c>
      <c r="AB121" s="2181" t="str">
        <f>IF(AB120="","",VLOOKUP(AB120,'シフト記号表（勤務時間帯） (3)'!$D$6:$X$47,21,FALSE))</f>
        <v/>
      </c>
      <c r="AC121" s="2190" t="str">
        <f>IF(AC120="","",VLOOKUP(AC120,'シフト記号表（勤務時間帯） (3)'!$D$6:$X$47,21,FALSE))</f>
        <v/>
      </c>
      <c r="AD121" s="2190" t="str">
        <f>IF(AD120="","",VLOOKUP(AD120,'シフト記号表（勤務時間帯） (3)'!$D$6:$X$47,21,FALSE))</f>
        <v/>
      </c>
      <c r="AE121" s="2190" t="str">
        <f>IF(AE120="","",VLOOKUP(AE120,'シフト記号表（勤務時間帯） (3)'!$D$6:$X$47,21,FALSE))</f>
        <v/>
      </c>
      <c r="AF121" s="2190" t="str">
        <f>IF(AF120="","",VLOOKUP(AF120,'シフト記号表（勤務時間帯） (3)'!$D$6:$X$47,21,FALSE))</f>
        <v/>
      </c>
      <c r="AG121" s="2190" t="str">
        <f>IF(AG120="","",VLOOKUP(AG120,'シフト記号表（勤務時間帯） (3)'!$D$6:$X$47,21,FALSE))</f>
        <v/>
      </c>
      <c r="AH121" s="2197" t="str">
        <f>IF(AH120="","",VLOOKUP(AH120,'シフト記号表（勤務時間帯） (3)'!$D$6:$X$47,21,FALSE))</f>
        <v/>
      </c>
      <c r="AI121" s="2181" t="str">
        <f>IF(AI120="","",VLOOKUP(AI120,'シフト記号表（勤務時間帯） (3)'!$D$6:$X$47,21,FALSE))</f>
        <v/>
      </c>
      <c r="AJ121" s="2190" t="str">
        <f>IF(AJ120="","",VLOOKUP(AJ120,'シフト記号表（勤務時間帯） (3)'!$D$6:$X$47,21,FALSE))</f>
        <v/>
      </c>
      <c r="AK121" s="2190" t="str">
        <f>IF(AK120="","",VLOOKUP(AK120,'シフト記号表（勤務時間帯） (3)'!$D$6:$X$47,21,FALSE))</f>
        <v/>
      </c>
      <c r="AL121" s="2190" t="str">
        <f>IF(AL120="","",VLOOKUP(AL120,'シフト記号表（勤務時間帯） (3)'!$D$6:$X$47,21,FALSE))</f>
        <v/>
      </c>
      <c r="AM121" s="2190" t="str">
        <f>IF(AM120="","",VLOOKUP(AM120,'シフト記号表（勤務時間帯） (3)'!$D$6:$X$47,21,FALSE))</f>
        <v/>
      </c>
      <c r="AN121" s="2190" t="str">
        <f>IF(AN120="","",VLOOKUP(AN120,'シフト記号表（勤務時間帯） (3)'!$D$6:$X$47,21,FALSE))</f>
        <v/>
      </c>
      <c r="AO121" s="2197" t="str">
        <f>IF(AO120="","",VLOOKUP(AO120,'シフト記号表（勤務時間帯） (3)'!$D$6:$X$47,21,FALSE))</f>
        <v/>
      </c>
      <c r="AP121" s="2181" t="str">
        <f>IF(AP120="","",VLOOKUP(AP120,'シフト記号表（勤務時間帯） (3)'!$D$6:$X$47,21,FALSE))</f>
        <v/>
      </c>
      <c r="AQ121" s="2190" t="str">
        <f>IF(AQ120="","",VLOOKUP(AQ120,'シフト記号表（勤務時間帯） (3)'!$D$6:$X$47,21,FALSE))</f>
        <v/>
      </c>
      <c r="AR121" s="2190" t="str">
        <f>IF(AR120="","",VLOOKUP(AR120,'シフト記号表（勤務時間帯） (3)'!$D$6:$X$47,21,FALSE))</f>
        <v/>
      </c>
      <c r="AS121" s="2190" t="str">
        <f>IF(AS120="","",VLOOKUP(AS120,'シフト記号表（勤務時間帯） (3)'!$D$6:$X$47,21,FALSE))</f>
        <v/>
      </c>
      <c r="AT121" s="2190" t="str">
        <f>IF(AT120="","",VLOOKUP(AT120,'シフト記号表（勤務時間帯） (3)'!$D$6:$X$47,21,FALSE))</f>
        <v/>
      </c>
      <c r="AU121" s="2190" t="str">
        <f>IF(AU120="","",VLOOKUP(AU120,'シフト記号表（勤務時間帯） (3)'!$D$6:$X$47,21,FALSE))</f>
        <v/>
      </c>
      <c r="AV121" s="2197" t="str">
        <f>IF(AV120="","",VLOOKUP(AV120,'シフト記号表（勤務時間帯） (3)'!$D$6:$X$47,21,FALSE))</f>
        <v/>
      </c>
      <c r="AW121" s="2181" t="str">
        <f>IF(AW120="","",VLOOKUP(AW120,'シフト記号表（勤務時間帯） (3)'!$D$6:$X$47,21,FALSE))</f>
        <v/>
      </c>
      <c r="AX121" s="2190" t="str">
        <f>IF(AX120="","",VLOOKUP(AX120,'シフト記号表（勤務時間帯） (3)'!$D$6:$X$47,21,FALSE))</f>
        <v/>
      </c>
      <c r="AY121" s="2190" t="str">
        <f>IF(AY120="","",VLOOKUP(AY120,'シフト記号表（勤務時間帯） (3)'!$D$6:$X$47,21,FALSE))</f>
        <v/>
      </c>
      <c r="AZ121" s="1943">
        <f>IF($BC$3="４週",SUM(U121:AV121),IF($BC$3="暦月",SUM(U121:AY121),""))</f>
        <v>0</v>
      </c>
      <c r="BA121" s="1951"/>
      <c r="BB121" s="1960">
        <f>IF($BC$3="４週",AZ121/4,IF($BC$3="暦月",(AZ121/($BC$8/7)),""))</f>
        <v>0</v>
      </c>
      <c r="BC121" s="1951"/>
      <c r="BD121" s="1971"/>
      <c r="BE121" s="1976"/>
      <c r="BF121" s="1976"/>
      <c r="BG121" s="1976"/>
      <c r="BH121" s="1987"/>
    </row>
    <row r="122" spans="2:60" ht="20.25" customHeight="1">
      <c r="B122" s="1743"/>
      <c r="C122" s="1757"/>
      <c r="D122" s="1825"/>
      <c r="E122" s="1768"/>
      <c r="F122" s="1768"/>
      <c r="G122" s="1803">
        <f>C120</f>
        <v>0</v>
      </c>
      <c r="H122" s="2104"/>
      <c r="I122" s="1789"/>
      <c r="J122" s="2544"/>
      <c r="K122" s="2544"/>
      <c r="L122" s="1803"/>
      <c r="M122" s="2548"/>
      <c r="N122" s="2552"/>
      <c r="O122" s="2556"/>
      <c r="P122" s="2564" t="s">
        <v>34</v>
      </c>
      <c r="Q122" s="2567"/>
      <c r="R122" s="2567"/>
      <c r="S122" s="2578"/>
      <c r="T122" s="2586"/>
      <c r="U122" s="1885" t="str">
        <f>IF(U120="","",VLOOKUP(U120,'シフト記号表（勤務時間帯） (3)'!$D$6:$Z$47,23,FALSE))</f>
        <v/>
      </c>
      <c r="V122" s="1897" t="str">
        <f>IF(V120="","",VLOOKUP(V120,'シフト記号表（勤務時間帯） (3)'!$D$6:$Z$47,23,FALSE))</f>
        <v/>
      </c>
      <c r="W122" s="1897" t="str">
        <f>IF(W120="","",VLOOKUP(W120,'シフト記号表（勤務時間帯） (3)'!$D$6:$Z$47,23,FALSE))</f>
        <v/>
      </c>
      <c r="X122" s="1897" t="str">
        <f>IF(X120="","",VLOOKUP(X120,'シフト記号表（勤務時間帯） (3)'!$D$6:$Z$47,23,FALSE))</f>
        <v/>
      </c>
      <c r="Y122" s="1897" t="str">
        <f>IF(Y120="","",VLOOKUP(Y120,'シフト記号表（勤務時間帯） (3)'!$D$6:$Z$47,23,FALSE))</f>
        <v/>
      </c>
      <c r="Z122" s="1897" t="str">
        <f>IF(Z120="","",VLOOKUP(Z120,'シフト記号表（勤務時間帯） (3)'!$D$6:$Z$47,23,FALSE))</f>
        <v/>
      </c>
      <c r="AA122" s="1912" t="str">
        <f>IF(AA120="","",VLOOKUP(AA120,'シフト記号表（勤務時間帯） (3)'!$D$6:$Z$47,23,FALSE))</f>
        <v/>
      </c>
      <c r="AB122" s="1885" t="str">
        <f>IF(AB120="","",VLOOKUP(AB120,'シフト記号表（勤務時間帯） (3)'!$D$6:$Z$47,23,FALSE))</f>
        <v/>
      </c>
      <c r="AC122" s="1897" t="str">
        <f>IF(AC120="","",VLOOKUP(AC120,'シフト記号表（勤務時間帯） (3)'!$D$6:$Z$47,23,FALSE))</f>
        <v/>
      </c>
      <c r="AD122" s="1897" t="str">
        <f>IF(AD120="","",VLOOKUP(AD120,'シフト記号表（勤務時間帯） (3)'!$D$6:$Z$47,23,FALSE))</f>
        <v/>
      </c>
      <c r="AE122" s="1897" t="str">
        <f>IF(AE120="","",VLOOKUP(AE120,'シフト記号表（勤務時間帯） (3)'!$D$6:$Z$47,23,FALSE))</f>
        <v/>
      </c>
      <c r="AF122" s="1897" t="str">
        <f>IF(AF120="","",VLOOKUP(AF120,'シフト記号表（勤務時間帯） (3)'!$D$6:$Z$47,23,FALSE))</f>
        <v/>
      </c>
      <c r="AG122" s="1897" t="str">
        <f>IF(AG120="","",VLOOKUP(AG120,'シフト記号表（勤務時間帯） (3)'!$D$6:$Z$47,23,FALSE))</f>
        <v/>
      </c>
      <c r="AH122" s="1912" t="str">
        <f>IF(AH120="","",VLOOKUP(AH120,'シフト記号表（勤務時間帯） (3)'!$D$6:$Z$47,23,FALSE))</f>
        <v/>
      </c>
      <c r="AI122" s="1885" t="str">
        <f>IF(AI120="","",VLOOKUP(AI120,'シフト記号表（勤務時間帯） (3)'!$D$6:$Z$47,23,FALSE))</f>
        <v/>
      </c>
      <c r="AJ122" s="1897" t="str">
        <f>IF(AJ120="","",VLOOKUP(AJ120,'シフト記号表（勤務時間帯） (3)'!$D$6:$Z$47,23,FALSE))</f>
        <v/>
      </c>
      <c r="AK122" s="1897" t="str">
        <f>IF(AK120="","",VLOOKUP(AK120,'シフト記号表（勤務時間帯） (3)'!$D$6:$Z$47,23,FALSE))</f>
        <v/>
      </c>
      <c r="AL122" s="1897" t="str">
        <f>IF(AL120="","",VLOOKUP(AL120,'シフト記号表（勤務時間帯） (3)'!$D$6:$Z$47,23,FALSE))</f>
        <v/>
      </c>
      <c r="AM122" s="1897" t="str">
        <f>IF(AM120="","",VLOOKUP(AM120,'シフト記号表（勤務時間帯） (3)'!$D$6:$Z$47,23,FALSE))</f>
        <v/>
      </c>
      <c r="AN122" s="1897" t="str">
        <f>IF(AN120="","",VLOOKUP(AN120,'シフト記号表（勤務時間帯） (3)'!$D$6:$Z$47,23,FALSE))</f>
        <v/>
      </c>
      <c r="AO122" s="1912" t="str">
        <f>IF(AO120="","",VLOOKUP(AO120,'シフト記号表（勤務時間帯） (3)'!$D$6:$Z$47,23,FALSE))</f>
        <v/>
      </c>
      <c r="AP122" s="1885" t="str">
        <f>IF(AP120="","",VLOOKUP(AP120,'シフト記号表（勤務時間帯） (3)'!$D$6:$Z$47,23,FALSE))</f>
        <v/>
      </c>
      <c r="AQ122" s="1897" t="str">
        <f>IF(AQ120="","",VLOOKUP(AQ120,'シフト記号表（勤務時間帯） (3)'!$D$6:$Z$47,23,FALSE))</f>
        <v/>
      </c>
      <c r="AR122" s="1897" t="str">
        <f>IF(AR120="","",VLOOKUP(AR120,'シフト記号表（勤務時間帯） (3)'!$D$6:$Z$47,23,FALSE))</f>
        <v/>
      </c>
      <c r="AS122" s="1897" t="str">
        <f>IF(AS120="","",VLOOKUP(AS120,'シフト記号表（勤務時間帯） (3)'!$D$6:$Z$47,23,FALSE))</f>
        <v/>
      </c>
      <c r="AT122" s="1897" t="str">
        <f>IF(AT120="","",VLOOKUP(AT120,'シフト記号表（勤務時間帯） (3)'!$D$6:$Z$47,23,FALSE))</f>
        <v/>
      </c>
      <c r="AU122" s="1897" t="str">
        <f>IF(AU120="","",VLOOKUP(AU120,'シフト記号表（勤務時間帯） (3)'!$D$6:$Z$47,23,FALSE))</f>
        <v/>
      </c>
      <c r="AV122" s="1912" t="str">
        <f>IF(AV120="","",VLOOKUP(AV120,'シフト記号表（勤務時間帯） (3)'!$D$6:$Z$47,23,FALSE))</f>
        <v/>
      </c>
      <c r="AW122" s="1885" t="str">
        <f>IF(AW120="","",VLOOKUP(AW120,'シフト記号表（勤務時間帯） (3)'!$D$6:$Z$47,23,FALSE))</f>
        <v/>
      </c>
      <c r="AX122" s="1897" t="str">
        <f>IF(AX120="","",VLOOKUP(AX120,'シフト記号表（勤務時間帯） (3)'!$D$6:$Z$47,23,FALSE))</f>
        <v/>
      </c>
      <c r="AY122" s="1897" t="str">
        <f>IF(AY120="","",VLOOKUP(AY120,'シフト記号表（勤務時間帯） (3)'!$D$6:$Z$47,23,FALSE))</f>
        <v/>
      </c>
      <c r="AZ122" s="1945">
        <f>IF($BC$3="４週",SUM(U122:AV122),IF($BC$3="暦月",SUM(U122:AY122),""))</f>
        <v>0</v>
      </c>
      <c r="BA122" s="1953"/>
      <c r="BB122" s="1962">
        <f>IF($BC$3="４週",AZ122/4,IF($BC$3="暦月",(AZ122/($BC$8/7)),""))</f>
        <v>0</v>
      </c>
      <c r="BC122" s="1953"/>
      <c r="BD122" s="1973"/>
      <c r="BE122" s="1978"/>
      <c r="BF122" s="1978"/>
      <c r="BG122" s="1978"/>
      <c r="BH122" s="1989"/>
    </row>
    <row r="123" spans="2:60" ht="20.25" customHeight="1">
      <c r="B123" s="2530"/>
      <c r="C123" s="1756"/>
      <c r="D123" s="1824"/>
      <c r="E123" s="1767"/>
      <c r="F123" s="1767"/>
      <c r="G123" s="1802"/>
      <c r="H123" s="2095"/>
      <c r="I123" s="1788"/>
      <c r="J123" s="2545"/>
      <c r="K123" s="2545"/>
      <c r="L123" s="1802"/>
      <c r="M123" s="2549"/>
      <c r="N123" s="2553"/>
      <c r="O123" s="2557"/>
      <c r="P123" s="2563" t="s">
        <v>770</v>
      </c>
      <c r="Q123" s="2572"/>
      <c r="R123" s="2572"/>
      <c r="S123" s="2580"/>
      <c r="T123" s="2589"/>
      <c r="U123" s="2596"/>
      <c r="V123" s="2602"/>
      <c r="W123" s="2602"/>
      <c r="X123" s="2602"/>
      <c r="Y123" s="2602"/>
      <c r="Z123" s="2602"/>
      <c r="AA123" s="2608"/>
      <c r="AB123" s="2596"/>
      <c r="AC123" s="2602"/>
      <c r="AD123" s="2602"/>
      <c r="AE123" s="2602"/>
      <c r="AF123" s="2602"/>
      <c r="AG123" s="2602"/>
      <c r="AH123" s="2608"/>
      <c r="AI123" s="2596"/>
      <c r="AJ123" s="2602"/>
      <c r="AK123" s="2602"/>
      <c r="AL123" s="2602"/>
      <c r="AM123" s="2602"/>
      <c r="AN123" s="2602"/>
      <c r="AO123" s="2608"/>
      <c r="AP123" s="2596"/>
      <c r="AQ123" s="2602"/>
      <c r="AR123" s="2602"/>
      <c r="AS123" s="2602"/>
      <c r="AT123" s="2602"/>
      <c r="AU123" s="2602"/>
      <c r="AV123" s="2608"/>
      <c r="AW123" s="2596"/>
      <c r="AX123" s="2602"/>
      <c r="AY123" s="2602"/>
      <c r="AZ123" s="2624"/>
      <c r="BA123" s="2631"/>
      <c r="BB123" s="2638"/>
      <c r="BC123" s="2631"/>
      <c r="BD123" s="1972"/>
      <c r="BE123" s="1977"/>
      <c r="BF123" s="1977"/>
      <c r="BG123" s="1977"/>
      <c r="BH123" s="1988"/>
    </row>
    <row r="124" spans="2:60" ht="20.25" customHeight="1">
      <c r="B124" s="2059">
        <f>B121+1</f>
        <v>35</v>
      </c>
      <c r="C124" s="1755"/>
      <c r="D124" s="1823"/>
      <c r="E124" s="1766"/>
      <c r="F124" s="1766">
        <f>C123</f>
        <v>0</v>
      </c>
      <c r="G124" s="1801"/>
      <c r="H124" s="2103"/>
      <c r="I124" s="1787"/>
      <c r="J124" s="2543"/>
      <c r="K124" s="2543"/>
      <c r="L124" s="1801"/>
      <c r="M124" s="2547"/>
      <c r="N124" s="2551"/>
      <c r="O124" s="2555"/>
      <c r="P124" s="2559" t="s">
        <v>1023</v>
      </c>
      <c r="Q124" s="2566"/>
      <c r="R124" s="2566"/>
      <c r="S124" s="2574"/>
      <c r="T124" s="2582"/>
      <c r="U124" s="2181" t="str">
        <f>IF(U123="","",VLOOKUP(U123,'シフト記号表（勤務時間帯） (3)'!$D$6:$X$47,21,FALSE))</f>
        <v/>
      </c>
      <c r="V124" s="2190" t="str">
        <f>IF(V123="","",VLOOKUP(V123,'シフト記号表（勤務時間帯） (3)'!$D$6:$X$47,21,FALSE))</f>
        <v/>
      </c>
      <c r="W124" s="2190" t="str">
        <f>IF(W123="","",VLOOKUP(W123,'シフト記号表（勤務時間帯） (3)'!$D$6:$X$47,21,FALSE))</f>
        <v/>
      </c>
      <c r="X124" s="2190" t="str">
        <f>IF(X123="","",VLOOKUP(X123,'シフト記号表（勤務時間帯） (3)'!$D$6:$X$47,21,FALSE))</f>
        <v/>
      </c>
      <c r="Y124" s="2190" t="str">
        <f>IF(Y123="","",VLOOKUP(Y123,'シフト記号表（勤務時間帯） (3)'!$D$6:$X$47,21,FALSE))</f>
        <v/>
      </c>
      <c r="Z124" s="2190" t="str">
        <f>IF(Z123="","",VLOOKUP(Z123,'シフト記号表（勤務時間帯） (3)'!$D$6:$X$47,21,FALSE))</f>
        <v/>
      </c>
      <c r="AA124" s="2197" t="str">
        <f>IF(AA123="","",VLOOKUP(AA123,'シフト記号表（勤務時間帯） (3)'!$D$6:$X$47,21,FALSE))</f>
        <v/>
      </c>
      <c r="AB124" s="2181" t="str">
        <f>IF(AB123="","",VLOOKUP(AB123,'シフト記号表（勤務時間帯） (3)'!$D$6:$X$47,21,FALSE))</f>
        <v/>
      </c>
      <c r="AC124" s="2190" t="str">
        <f>IF(AC123="","",VLOOKUP(AC123,'シフト記号表（勤務時間帯） (3)'!$D$6:$X$47,21,FALSE))</f>
        <v/>
      </c>
      <c r="AD124" s="2190" t="str">
        <f>IF(AD123="","",VLOOKUP(AD123,'シフト記号表（勤務時間帯） (3)'!$D$6:$X$47,21,FALSE))</f>
        <v/>
      </c>
      <c r="AE124" s="2190" t="str">
        <f>IF(AE123="","",VLOOKUP(AE123,'シフト記号表（勤務時間帯） (3)'!$D$6:$X$47,21,FALSE))</f>
        <v/>
      </c>
      <c r="AF124" s="2190" t="str">
        <f>IF(AF123="","",VLOOKUP(AF123,'シフト記号表（勤務時間帯） (3)'!$D$6:$X$47,21,FALSE))</f>
        <v/>
      </c>
      <c r="AG124" s="2190" t="str">
        <f>IF(AG123="","",VLOOKUP(AG123,'シフト記号表（勤務時間帯） (3)'!$D$6:$X$47,21,FALSE))</f>
        <v/>
      </c>
      <c r="AH124" s="2197" t="str">
        <f>IF(AH123="","",VLOOKUP(AH123,'シフト記号表（勤務時間帯） (3)'!$D$6:$X$47,21,FALSE))</f>
        <v/>
      </c>
      <c r="AI124" s="2181" t="str">
        <f>IF(AI123="","",VLOOKUP(AI123,'シフト記号表（勤務時間帯） (3)'!$D$6:$X$47,21,FALSE))</f>
        <v/>
      </c>
      <c r="AJ124" s="2190" t="str">
        <f>IF(AJ123="","",VLOOKUP(AJ123,'シフト記号表（勤務時間帯） (3)'!$D$6:$X$47,21,FALSE))</f>
        <v/>
      </c>
      <c r="AK124" s="2190" t="str">
        <f>IF(AK123="","",VLOOKUP(AK123,'シフト記号表（勤務時間帯） (3)'!$D$6:$X$47,21,FALSE))</f>
        <v/>
      </c>
      <c r="AL124" s="2190" t="str">
        <f>IF(AL123="","",VLOOKUP(AL123,'シフト記号表（勤務時間帯） (3)'!$D$6:$X$47,21,FALSE))</f>
        <v/>
      </c>
      <c r="AM124" s="2190" t="str">
        <f>IF(AM123="","",VLOOKUP(AM123,'シフト記号表（勤務時間帯） (3)'!$D$6:$X$47,21,FALSE))</f>
        <v/>
      </c>
      <c r="AN124" s="2190" t="str">
        <f>IF(AN123="","",VLOOKUP(AN123,'シフト記号表（勤務時間帯） (3)'!$D$6:$X$47,21,FALSE))</f>
        <v/>
      </c>
      <c r="AO124" s="2197" t="str">
        <f>IF(AO123="","",VLOOKUP(AO123,'シフト記号表（勤務時間帯） (3)'!$D$6:$X$47,21,FALSE))</f>
        <v/>
      </c>
      <c r="AP124" s="2181" t="str">
        <f>IF(AP123="","",VLOOKUP(AP123,'シフト記号表（勤務時間帯） (3)'!$D$6:$X$47,21,FALSE))</f>
        <v/>
      </c>
      <c r="AQ124" s="2190" t="str">
        <f>IF(AQ123="","",VLOOKUP(AQ123,'シフト記号表（勤務時間帯） (3)'!$D$6:$X$47,21,FALSE))</f>
        <v/>
      </c>
      <c r="AR124" s="2190" t="str">
        <f>IF(AR123="","",VLOOKUP(AR123,'シフト記号表（勤務時間帯） (3)'!$D$6:$X$47,21,FALSE))</f>
        <v/>
      </c>
      <c r="AS124" s="2190" t="str">
        <f>IF(AS123="","",VLOOKUP(AS123,'シフト記号表（勤務時間帯） (3)'!$D$6:$X$47,21,FALSE))</f>
        <v/>
      </c>
      <c r="AT124" s="2190" t="str">
        <f>IF(AT123="","",VLOOKUP(AT123,'シフト記号表（勤務時間帯） (3)'!$D$6:$X$47,21,FALSE))</f>
        <v/>
      </c>
      <c r="AU124" s="2190" t="str">
        <f>IF(AU123="","",VLOOKUP(AU123,'シフト記号表（勤務時間帯） (3)'!$D$6:$X$47,21,FALSE))</f>
        <v/>
      </c>
      <c r="AV124" s="2197" t="str">
        <f>IF(AV123="","",VLOOKUP(AV123,'シフト記号表（勤務時間帯） (3)'!$D$6:$X$47,21,FALSE))</f>
        <v/>
      </c>
      <c r="AW124" s="2181" t="str">
        <f>IF(AW123="","",VLOOKUP(AW123,'シフト記号表（勤務時間帯） (3)'!$D$6:$X$47,21,FALSE))</f>
        <v/>
      </c>
      <c r="AX124" s="2190" t="str">
        <f>IF(AX123="","",VLOOKUP(AX123,'シフト記号表（勤務時間帯） (3)'!$D$6:$X$47,21,FALSE))</f>
        <v/>
      </c>
      <c r="AY124" s="2190" t="str">
        <f>IF(AY123="","",VLOOKUP(AY123,'シフト記号表（勤務時間帯） (3)'!$D$6:$X$47,21,FALSE))</f>
        <v/>
      </c>
      <c r="AZ124" s="1943">
        <f>IF($BC$3="４週",SUM(U124:AV124),IF($BC$3="暦月",SUM(U124:AY124),""))</f>
        <v>0</v>
      </c>
      <c r="BA124" s="1951"/>
      <c r="BB124" s="1960">
        <f>IF($BC$3="４週",AZ124/4,IF($BC$3="暦月",(AZ124/($BC$8/7)),""))</f>
        <v>0</v>
      </c>
      <c r="BC124" s="1951"/>
      <c r="BD124" s="1971"/>
      <c r="BE124" s="1976"/>
      <c r="BF124" s="1976"/>
      <c r="BG124" s="1976"/>
      <c r="BH124" s="1987"/>
    </row>
    <row r="125" spans="2:60" ht="20.25" customHeight="1">
      <c r="B125" s="1743"/>
      <c r="C125" s="1757"/>
      <c r="D125" s="1825"/>
      <c r="E125" s="1768"/>
      <c r="F125" s="1768"/>
      <c r="G125" s="1803">
        <f>C123</f>
        <v>0</v>
      </c>
      <c r="H125" s="2104"/>
      <c r="I125" s="1789"/>
      <c r="J125" s="2544"/>
      <c r="K125" s="2544"/>
      <c r="L125" s="1803"/>
      <c r="M125" s="2548"/>
      <c r="N125" s="2552"/>
      <c r="O125" s="2556"/>
      <c r="P125" s="2564" t="s">
        <v>34</v>
      </c>
      <c r="Q125" s="2567"/>
      <c r="R125" s="2567"/>
      <c r="S125" s="2578"/>
      <c r="T125" s="2586"/>
      <c r="U125" s="1885" t="str">
        <f>IF(U123="","",VLOOKUP(U123,'シフト記号表（勤務時間帯） (3)'!$D$6:$Z$47,23,FALSE))</f>
        <v/>
      </c>
      <c r="V125" s="1897" t="str">
        <f>IF(V123="","",VLOOKUP(V123,'シフト記号表（勤務時間帯） (3)'!$D$6:$Z$47,23,FALSE))</f>
        <v/>
      </c>
      <c r="W125" s="1897" t="str">
        <f>IF(W123="","",VLOOKUP(W123,'シフト記号表（勤務時間帯） (3)'!$D$6:$Z$47,23,FALSE))</f>
        <v/>
      </c>
      <c r="X125" s="1897" t="str">
        <f>IF(X123="","",VLOOKUP(X123,'シフト記号表（勤務時間帯） (3)'!$D$6:$Z$47,23,FALSE))</f>
        <v/>
      </c>
      <c r="Y125" s="1897" t="str">
        <f>IF(Y123="","",VLOOKUP(Y123,'シフト記号表（勤務時間帯） (3)'!$D$6:$Z$47,23,FALSE))</f>
        <v/>
      </c>
      <c r="Z125" s="1897" t="str">
        <f>IF(Z123="","",VLOOKUP(Z123,'シフト記号表（勤務時間帯） (3)'!$D$6:$Z$47,23,FALSE))</f>
        <v/>
      </c>
      <c r="AA125" s="1912" t="str">
        <f>IF(AA123="","",VLOOKUP(AA123,'シフト記号表（勤務時間帯） (3)'!$D$6:$Z$47,23,FALSE))</f>
        <v/>
      </c>
      <c r="AB125" s="1885" t="str">
        <f>IF(AB123="","",VLOOKUP(AB123,'シフト記号表（勤務時間帯） (3)'!$D$6:$Z$47,23,FALSE))</f>
        <v/>
      </c>
      <c r="AC125" s="1897" t="str">
        <f>IF(AC123="","",VLOOKUP(AC123,'シフト記号表（勤務時間帯） (3)'!$D$6:$Z$47,23,FALSE))</f>
        <v/>
      </c>
      <c r="AD125" s="1897" t="str">
        <f>IF(AD123="","",VLOOKUP(AD123,'シフト記号表（勤務時間帯） (3)'!$D$6:$Z$47,23,FALSE))</f>
        <v/>
      </c>
      <c r="AE125" s="1897" t="str">
        <f>IF(AE123="","",VLOOKUP(AE123,'シフト記号表（勤務時間帯） (3)'!$D$6:$Z$47,23,FALSE))</f>
        <v/>
      </c>
      <c r="AF125" s="1897" t="str">
        <f>IF(AF123="","",VLOOKUP(AF123,'シフト記号表（勤務時間帯） (3)'!$D$6:$Z$47,23,FALSE))</f>
        <v/>
      </c>
      <c r="AG125" s="1897" t="str">
        <f>IF(AG123="","",VLOOKUP(AG123,'シフト記号表（勤務時間帯） (3)'!$D$6:$Z$47,23,FALSE))</f>
        <v/>
      </c>
      <c r="AH125" s="1912" t="str">
        <f>IF(AH123="","",VLOOKUP(AH123,'シフト記号表（勤務時間帯） (3)'!$D$6:$Z$47,23,FALSE))</f>
        <v/>
      </c>
      <c r="AI125" s="1885" t="str">
        <f>IF(AI123="","",VLOOKUP(AI123,'シフト記号表（勤務時間帯） (3)'!$D$6:$Z$47,23,FALSE))</f>
        <v/>
      </c>
      <c r="AJ125" s="1897" t="str">
        <f>IF(AJ123="","",VLOOKUP(AJ123,'シフト記号表（勤務時間帯） (3)'!$D$6:$Z$47,23,FALSE))</f>
        <v/>
      </c>
      <c r="AK125" s="1897" t="str">
        <f>IF(AK123="","",VLOOKUP(AK123,'シフト記号表（勤務時間帯） (3)'!$D$6:$Z$47,23,FALSE))</f>
        <v/>
      </c>
      <c r="AL125" s="1897" t="str">
        <f>IF(AL123="","",VLOOKUP(AL123,'シフト記号表（勤務時間帯） (3)'!$D$6:$Z$47,23,FALSE))</f>
        <v/>
      </c>
      <c r="AM125" s="1897" t="str">
        <f>IF(AM123="","",VLOOKUP(AM123,'シフト記号表（勤務時間帯） (3)'!$D$6:$Z$47,23,FALSE))</f>
        <v/>
      </c>
      <c r="AN125" s="1897" t="str">
        <f>IF(AN123="","",VLOOKUP(AN123,'シフト記号表（勤務時間帯） (3)'!$D$6:$Z$47,23,FALSE))</f>
        <v/>
      </c>
      <c r="AO125" s="1912" t="str">
        <f>IF(AO123="","",VLOOKUP(AO123,'シフト記号表（勤務時間帯） (3)'!$D$6:$Z$47,23,FALSE))</f>
        <v/>
      </c>
      <c r="AP125" s="1885" t="str">
        <f>IF(AP123="","",VLOOKUP(AP123,'シフト記号表（勤務時間帯） (3)'!$D$6:$Z$47,23,FALSE))</f>
        <v/>
      </c>
      <c r="AQ125" s="1897" t="str">
        <f>IF(AQ123="","",VLOOKUP(AQ123,'シフト記号表（勤務時間帯） (3)'!$D$6:$Z$47,23,FALSE))</f>
        <v/>
      </c>
      <c r="AR125" s="1897" t="str">
        <f>IF(AR123="","",VLOOKUP(AR123,'シフト記号表（勤務時間帯） (3)'!$D$6:$Z$47,23,FALSE))</f>
        <v/>
      </c>
      <c r="AS125" s="1897" t="str">
        <f>IF(AS123="","",VLOOKUP(AS123,'シフト記号表（勤務時間帯） (3)'!$D$6:$Z$47,23,FALSE))</f>
        <v/>
      </c>
      <c r="AT125" s="1897" t="str">
        <f>IF(AT123="","",VLOOKUP(AT123,'シフト記号表（勤務時間帯） (3)'!$D$6:$Z$47,23,FALSE))</f>
        <v/>
      </c>
      <c r="AU125" s="1897" t="str">
        <f>IF(AU123="","",VLOOKUP(AU123,'シフト記号表（勤務時間帯） (3)'!$D$6:$Z$47,23,FALSE))</f>
        <v/>
      </c>
      <c r="AV125" s="1912" t="str">
        <f>IF(AV123="","",VLOOKUP(AV123,'シフト記号表（勤務時間帯） (3)'!$D$6:$Z$47,23,FALSE))</f>
        <v/>
      </c>
      <c r="AW125" s="1885" t="str">
        <f>IF(AW123="","",VLOOKUP(AW123,'シフト記号表（勤務時間帯） (3)'!$D$6:$Z$47,23,FALSE))</f>
        <v/>
      </c>
      <c r="AX125" s="1897" t="str">
        <f>IF(AX123="","",VLOOKUP(AX123,'シフト記号表（勤務時間帯） (3)'!$D$6:$Z$47,23,FALSE))</f>
        <v/>
      </c>
      <c r="AY125" s="1897" t="str">
        <f>IF(AY123="","",VLOOKUP(AY123,'シフト記号表（勤務時間帯） (3)'!$D$6:$Z$47,23,FALSE))</f>
        <v/>
      </c>
      <c r="AZ125" s="1945">
        <f>IF($BC$3="４週",SUM(U125:AV125),IF($BC$3="暦月",SUM(U125:AY125),""))</f>
        <v>0</v>
      </c>
      <c r="BA125" s="1953"/>
      <c r="BB125" s="1962">
        <f>IF($BC$3="４週",AZ125/4,IF($BC$3="暦月",(AZ125/($BC$8/7)),""))</f>
        <v>0</v>
      </c>
      <c r="BC125" s="1953"/>
      <c r="BD125" s="1973"/>
      <c r="BE125" s="1978"/>
      <c r="BF125" s="1978"/>
      <c r="BG125" s="1978"/>
      <c r="BH125" s="1989"/>
    </row>
    <row r="126" spans="2:60" ht="20.25" customHeight="1">
      <c r="B126" s="2530"/>
      <c r="C126" s="1756"/>
      <c r="D126" s="1824"/>
      <c r="E126" s="1767"/>
      <c r="F126" s="1767"/>
      <c r="G126" s="1802"/>
      <c r="H126" s="2095"/>
      <c r="I126" s="1788"/>
      <c r="J126" s="2545"/>
      <c r="K126" s="2545"/>
      <c r="L126" s="1802"/>
      <c r="M126" s="2549"/>
      <c r="N126" s="2553"/>
      <c r="O126" s="2557"/>
      <c r="P126" s="2563" t="s">
        <v>770</v>
      </c>
      <c r="Q126" s="2572"/>
      <c r="R126" s="2572"/>
      <c r="S126" s="2580"/>
      <c r="T126" s="2589"/>
      <c r="U126" s="2596"/>
      <c r="V126" s="2602"/>
      <c r="W126" s="2602"/>
      <c r="X126" s="2602"/>
      <c r="Y126" s="2602"/>
      <c r="Z126" s="2602"/>
      <c r="AA126" s="2608"/>
      <c r="AB126" s="2596"/>
      <c r="AC126" s="2602"/>
      <c r="AD126" s="2602"/>
      <c r="AE126" s="2602"/>
      <c r="AF126" s="2602"/>
      <c r="AG126" s="2602"/>
      <c r="AH126" s="2608"/>
      <c r="AI126" s="2596"/>
      <c r="AJ126" s="2602"/>
      <c r="AK126" s="2602"/>
      <c r="AL126" s="2602"/>
      <c r="AM126" s="2602"/>
      <c r="AN126" s="2602"/>
      <c r="AO126" s="2608"/>
      <c r="AP126" s="2596"/>
      <c r="AQ126" s="2602"/>
      <c r="AR126" s="2602"/>
      <c r="AS126" s="2602"/>
      <c r="AT126" s="2602"/>
      <c r="AU126" s="2602"/>
      <c r="AV126" s="2608"/>
      <c r="AW126" s="2596"/>
      <c r="AX126" s="2602"/>
      <c r="AY126" s="2602"/>
      <c r="AZ126" s="2624"/>
      <c r="BA126" s="2631"/>
      <c r="BB126" s="2638"/>
      <c r="BC126" s="2631"/>
      <c r="BD126" s="1972"/>
      <c r="BE126" s="1977"/>
      <c r="BF126" s="1977"/>
      <c r="BG126" s="1977"/>
      <c r="BH126" s="1988"/>
    </row>
    <row r="127" spans="2:60" ht="20.25" customHeight="1">
      <c r="B127" s="2059">
        <f>B124+1</f>
        <v>36</v>
      </c>
      <c r="C127" s="1755"/>
      <c r="D127" s="1823"/>
      <c r="E127" s="1766"/>
      <c r="F127" s="1766">
        <f>C126</f>
        <v>0</v>
      </c>
      <c r="G127" s="1801"/>
      <c r="H127" s="2103"/>
      <c r="I127" s="1787"/>
      <c r="J127" s="2543"/>
      <c r="K127" s="2543"/>
      <c r="L127" s="1801"/>
      <c r="M127" s="2547"/>
      <c r="N127" s="2551"/>
      <c r="O127" s="2555"/>
      <c r="P127" s="2559" t="s">
        <v>1023</v>
      </c>
      <c r="Q127" s="2566"/>
      <c r="R127" s="2566"/>
      <c r="S127" s="2574"/>
      <c r="T127" s="2582"/>
      <c r="U127" s="2181" t="str">
        <f>IF(U126="","",VLOOKUP(U126,'シフト記号表（勤務時間帯） (3)'!$D$6:$X$47,21,FALSE))</f>
        <v/>
      </c>
      <c r="V127" s="2190" t="str">
        <f>IF(V126="","",VLOOKUP(V126,'シフト記号表（勤務時間帯） (3)'!$D$6:$X$47,21,FALSE))</f>
        <v/>
      </c>
      <c r="W127" s="2190" t="str">
        <f>IF(W126="","",VLOOKUP(W126,'シフト記号表（勤務時間帯） (3)'!$D$6:$X$47,21,FALSE))</f>
        <v/>
      </c>
      <c r="X127" s="2190" t="str">
        <f>IF(X126="","",VLOOKUP(X126,'シフト記号表（勤務時間帯） (3)'!$D$6:$X$47,21,FALSE))</f>
        <v/>
      </c>
      <c r="Y127" s="2190" t="str">
        <f>IF(Y126="","",VLOOKUP(Y126,'シフト記号表（勤務時間帯） (3)'!$D$6:$X$47,21,FALSE))</f>
        <v/>
      </c>
      <c r="Z127" s="2190" t="str">
        <f>IF(Z126="","",VLOOKUP(Z126,'シフト記号表（勤務時間帯） (3)'!$D$6:$X$47,21,FALSE))</f>
        <v/>
      </c>
      <c r="AA127" s="2197" t="str">
        <f>IF(AA126="","",VLOOKUP(AA126,'シフト記号表（勤務時間帯） (3)'!$D$6:$X$47,21,FALSE))</f>
        <v/>
      </c>
      <c r="AB127" s="2181" t="str">
        <f>IF(AB126="","",VLOOKUP(AB126,'シフト記号表（勤務時間帯） (3)'!$D$6:$X$47,21,FALSE))</f>
        <v/>
      </c>
      <c r="AC127" s="2190" t="str">
        <f>IF(AC126="","",VLOOKUP(AC126,'シフト記号表（勤務時間帯） (3)'!$D$6:$X$47,21,FALSE))</f>
        <v/>
      </c>
      <c r="AD127" s="2190" t="str">
        <f>IF(AD126="","",VLOOKUP(AD126,'シフト記号表（勤務時間帯） (3)'!$D$6:$X$47,21,FALSE))</f>
        <v/>
      </c>
      <c r="AE127" s="2190" t="str">
        <f>IF(AE126="","",VLOOKUP(AE126,'シフト記号表（勤務時間帯） (3)'!$D$6:$X$47,21,FALSE))</f>
        <v/>
      </c>
      <c r="AF127" s="2190" t="str">
        <f>IF(AF126="","",VLOOKUP(AF126,'シフト記号表（勤務時間帯） (3)'!$D$6:$X$47,21,FALSE))</f>
        <v/>
      </c>
      <c r="AG127" s="2190" t="str">
        <f>IF(AG126="","",VLOOKUP(AG126,'シフト記号表（勤務時間帯） (3)'!$D$6:$X$47,21,FALSE))</f>
        <v/>
      </c>
      <c r="AH127" s="2197" t="str">
        <f>IF(AH126="","",VLOOKUP(AH126,'シフト記号表（勤務時間帯） (3)'!$D$6:$X$47,21,FALSE))</f>
        <v/>
      </c>
      <c r="AI127" s="2181" t="str">
        <f>IF(AI126="","",VLOOKUP(AI126,'シフト記号表（勤務時間帯） (3)'!$D$6:$X$47,21,FALSE))</f>
        <v/>
      </c>
      <c r="AJ127" s="2190" t="str">
        <f>IF(AJ126="","",VLOOKUP(AJ126,'シフト記号表（勤務時間帯） (3)'!$D$6:$X$47,21,FALSE))</f>
        <v/>
      </c>
      <c r="AK127" s="2190" t="str">
        <f>IF(AK126="","",VLOOKUP(AK126,'シフト記号表（勤務時間帯） (3)'!$D$6:$X$47,21,FALSE))</f>
        <v/>
      </c>
      <c r="AL127" s="2190" t="str">
        <f>IF(AL126="","",VLOOKUP(AL126,'シフト記号表（勤務時間帯） (3)'!$D$6:$X$47,21,FALSE))</f>
        <v/>
      </c>
      <c r="AM127" s="2190" t="str">
        <f>IF(AM126="","",VLOOKUP(AM126,'シフト記号表（勤務時間帯） (3)'!$D$6:$X$47,21,FALSE))</f>
        <v/>
      </c>
      <c r="AN127" s="2190" t="str">
        <f>IF(AN126="","",VLOOKUP(AN126,'シフト記号表（勤務時間帯） (3)'!$D$6:$X$47,21,FALSE))</f>
        <v/>
      </c>
      <c r="AO127" s="2197" t="str">
        <f>IF(AO126="","",VLOOKUP(AO126,'シフト記号表（勤務時間帯） (3)'!$D$6:$X$47,21,FALSE))</f>
        <v/>
      </c>
      <c r="AP127" s="2181" t="str">
        <f>IF(AP126="","",VLOOKUP(AP126,'シフト記号表（勤務時間帯） (3)'!$D$6:$X$47,21,FALSE))</f>
        <v/>
      </c>
      <c r="AQ127" s="2190" t="str">
        <f>IF(AQ126="","",VLOOKUP(AQ126,'シフト記号表（勤務時間帯） (3)'!$D$6:$X$47,21,FALSE))</f>
        <v/>
      </c>
      <c r="AR127" s="2190" t="str">
        <f>IF(AR126="","",VLOOKUP(AR126,'シフト記号表（勤務時間帯） (3)'!$D$6:$X$47,21,FALSE))</f>
        <v/>
      </c>
      <c r="AS127" s="2190" t="str">
        <f>IF(AS126="","",VLOOKUP(AS126,'シフト記号表（勤務時間帯） (3)'!$D$6:$X$47,21,FALSE))</f>
        <v/>
      </c>
      <c r="AT127" s="2190" t="str">
        <f>IF(AT126="","",VLOOKUP(AT126,'シフト記号表（勤務時間帯） (3)'!$D$6:$X$47,21,FALSE))</f>
        <v/>
      </c>
      <c r="AU127" s="2190" t="str">
        <f>IF(AU126="","",VLOOKUP(AU126,'シフト記号表（勤務時間帯） (3)'!$D$6:$X$47,21,FALSE))</f>
        <v/>
      </c>
      <c r="AV127" s="2197" t="str">
        <f>IF(AV126="","",VLOOKUP(AV126,'シフト記号表（勤務時間帯） (3)'!$D$6:$X$47,21,FALSE))</f>
        <v/>
      </c>
      <c r="AW127" s="2181" t="str">
        <f>IF(AW126="","",VLOOKUP(AW126,'シフト記号表（勤務時間帯） (3)'!$D$6:$X$47,21,FALSE))</f>
        <v/>
      </c>
      <c r="AX127" s="2190" t="str">
        <f>IF(AX126="","",VLOOKUP(AX126,'シフト記号表（勤務時間帯） (3)'!$D$6:$X$47,21,FALSE))</f>
        <v/>
      </c>
      <c r="AY127" s="2190" t="str">
        <f>IF(AY126="","",VLOOKUP(AY126,'シフト記号表（勤務時間帯） (3)'!$D$6:$X$47,21,FALSE))</f>
        <v/>
      </c>
      <c r="AZ127" s="1943">
        <f>IF($BC$3="４週",SUM(U127:AV127),IF($BC$3="暦月",SUM(U127:AY127),""))</f>
        <v>0</v>
      </c>
      <c r="BA127" s="1951"/>
      <c r="BB127" s="1960">
        <f>IF($BC$3="４週",AZ127/4,IF($BC$3="暦月",(AZ127/($BC$8/7)),""))</f>
        <v>0</v>
      </c>
      <c r="BC127" s="1951"/>
      <c r="BD127" s="1971"/>
      <c r="BE127" s="1976"/>
      <c r="BF127" s="1976"/>
      <c r="BG127" s="1976"/>
      <c r="BH127" s="1987"/>
    </row>
    <row r="128" spans="2:60" ht="20.25" customHeight="1">
      <c r="B128" s="1743"/>
      <c r="C128" s="1757"/>
      <c r="D128" s="1825"/>
      <c r="E128" s="1768"/>
      <c r="F128" s="1768"/>
      <c r="G128" s="1803">
        <f>C126</f>
        <v>0</v>
      </c>
      <c r="H128" s="2104"/>
      <c r="I128" s="1789"/>
      <c r="J128" s="2544"/>
      <c r="K128" s="2544"/>
      <c r="L128" s="1803"/>
      <c r="M128" s="2548"/>
      <c r="N128" s="2552"/>
      <c r="O128" s="2556"/>
      <c r="P128" s="2564" t="s">
        <v>34</v>
      </c>
      <c r="Q128" s="2567"/>
      <c r="R128" s="2567"/>
      <c r="S128" s="2578"/>
      <c r="T128" s="2586"/>
      <c r="U128" s="1885" t="str">
        <f>IF(U126="","",VLOOKUP(U126,'シフト記号表（勤務時間帯） (3)'!$D$6:$Z$47,23,FALSE))</f>
        <v/>
      </c>
      <c r="V128" s="1897" t="str">
        <f>IF(V126="","",VLOOKUP(V126,'シフト記号表（勤務時間帯） (3)'!$D$6:$Z$47,23,FALSE))</f>
        <v/>
      </c>
      <c r="W128" s="1897" t="str">
        <f>IF(W126="","",VLOOKUP(W126,'シフト記号表（勤務時間帯） (3)'!$D$6:$Z$47,23,FALSE))</f>
        <v/>
      </c>
      <c r="X128" s="1897" t="str">
        <f>IF(X126="","",VLOOKUP(X126,'シフト記号表（勤務時間帯） (3)'!$D$6:$Z$47,23,FALSE))</f>
        <v/>
      </c>
      <c r="Y128" s="1897" t="str">
        <f>IF(Y126="","",VLOOKUP(Y126,'シフト記号表（勤務時間帯） (3)'!$D$6:$Z$47,23,FALSE))</f>
        <v/>
      </c>
      <c r="Z128" s="1897" t="str">
        <f>IF(Z126="","",VLOOKUP(Z126,'シフト記号表（勤務時間帯） (3)'!$D$6:$Z$47,23,FALSE))</f>
        <v/>
      </c>
      <c r="AA128" s="1912" t="str">
        <f>IF(AA126="","",VLOOKUP(AA126,'シフト記号表（勤務時間帯） (3)'!$D$6:$Z$47,23,FALSE))</f>
        <v/>
      </c>
      <c r="AB128" s="1885" t="str">
        <f>IF(AB126="","",VLOOKUP(AB126,'シフト記号表（勤務時間帯） (3)'!$D$6:$Z$47,23,FALSE))</f>
        <v/>
      </c>
      <c r="AC128" s="1897" t="str">
        <f>IF(AC126="","",VLOOKUP(AC126,'シフト記号表（勤務時間帯） (3)'!$D$6:$Z$47,23,FALSE))</f>
        <v/>
      </c>
      <c r="AD128" s="1897" t="str">
        <f>IF(AD126="","",VLOOKUP(AD126,'シフト記号表（勤務時間帯） (3)'!$D$6:$Z$47,23,FALSE))</f>
        <v/>
      </c>
      <c r="AE128" s="1897" t="str">
        <f>IF(AE126="","",VLOOKUP(AE126,'シフト記号表（勤務時間帯） (3)'!$D$6:$Z$47,23,FALSE))</f>
        <v/>
      </c>
      <c r="AF128" s="1897" t="str">
        <f>IF(AF126="","",VLOOKUP(AF126,'シフト記号表（勤務時間帯） (3)'!$D$6:$Z$47,23,FALSE))</f>
        <v/>
      </c>
      <c r="AG128" s="1897" t="str">
        <f>IF(AG126="","",VLOOKUP(AG126,'シフト記号表（勤務時間帯） (3)'!$D$6:$Z$47,23,FALSE))</f>
        <v/>
      </c>
      <c r="AH128" s="1912" t="str">
        <f>IF(AH126="","",VLOOKUP(AH126,'シフト記号表（勤務時間帯） (3)'!$D$6:$Z$47,23,FALSE))</f>
        <v/>
      </c>
      <c r="AI128" s="1885" t="str">
        <f>IF(AI126="","",VLOOKUP(AI126,'シフト記号表（勤務時間帯） (3)'!$D$6:$Z$47,23,FALSE))</f>
        <v/>
      </c>
      <c r="AJ128" s="1897" t="str">
        <f>IF(AJ126="","",VLOOKUP(AJ126,'シフト記号表（勤務時間帯） (3)'!$D$6:$Z$47,23,FALSE))</f>
        <v/>
      </c>
      <c r="AK128" s="1897" t="str">
        <f>IF(AK126="","",VLOOKUP(AK126,'シフト記号表（勤務時間帯） (3)'!$D$6:$Z$47,23,FALSE))</f>
        <v/>
      </c>
      <c r="AL128" s="1897" t="str">
        <f>IF(AL126="","",VLOOKUP(AL126,'シフト記号表（勤務時間帯） (3)'!$D$6:$Z$47,23,FALSE))</f>
        <v/>
      </c>
      <c r="AM128" s="1897" t="str">
        <f>IF(AM126="","",VLOOKUP(AM126,'シフト記号表（勤務時間帯） (3)'!$D$6:$Z$47,23,FALSE))</f>
        <v/>
      </c>
      <c r="AN128" s="1897" t="str">
        <f>IF(AN126="","",VLOOKUP(AN126,'シフト記号表（勤務時間帯） (3)'!$D$6:$Z$47,23,FALSE))</f>
        <v/>
      </c>
      <c r="AO128" s="1912" t="str">
        <f>IF(AO126="","",VLOOKUP(AO126,'シフト記号表（勤務時間帯） (3)'!$D$6:$Z$47,23,FALSE))</f>
        <v/>
      </c>
      <c r="AP128" s="1885" t="str">
        <f>IF(AP126="","",VLOOKUP(AP126,'シフト記号表（勤務時間帯） (3)'!$D$6:$Z$47,23,FALSE))</f>
        <v/>
      </c>
      <c r="AQ128" s="1897" t="str">
        <f>IF(AQ126="","",VLOOKUP(AQ126,'シフト記号表（勤務時間帯） (3)'!$D$6:$Z$47,23,FALSE))</f>
        <v/>
      </c>
      <c r="AR128" s="1897" t="str">
        <f>IF(AR126="","",VLOOKUP(AR126,'シフト記号表（勤務時間帯） (3)'!$D$6:$Z$47,23,FALSE))</f>
        <v/>
      </c>
      <c r="AS128" s="1897" t="str">
        <f>IF(AS126="","",VLOOKUP(AS126,'シフト記号表（勤務時間帯） (3)'!$D$6:$Z$47,23,FALSE))</f>
        <v/>
      </c>
      <c r="AT128" s="1897" t="str">
        <f>IF(AT126="","",VLOOKUP(AT126,'シフト記号表（勤務時間帯） (3)'!$D$6:$Z$47,23,FALSE))</f>
        <v/>
      </c>
      <c r="AU128" s="1897" t="str">
        <f>IF(AU126="","",VLOOKUP(AU126,'シフト記号表（勤務時間帯） (3)'!$D$6:$Z$47,23,FALSE))</f>
        <v/>
      </c>
      <c r="AV128" s="1912" t="str">
        <f>IF(AV126="","",VLOOKUP(AV126,'シフト記号表（勤務時間帯） (3)'!$D$6:$Z$47,23,FALSE))</f>
        <v/>
      </c>
      <c r="AW128" s="1885" t="str">
        <f>IF(AW126="","",VLOOKUP(AW126,'シフト記号表（勤務時間帯） (3)'!$D$6:$Z$47,23,FALSE))</f>
        <v/>
      </c>
      <c r="AX128" s="1897" t="str">
        <f>IF(AX126="","",VLOOKUP(AX126,'シフト記号表（勤務時間帯） (3)'!$D$6:$Z$47,23,FALSE))</f>
        <v/>
      </c>
      <c r="AY128" s="1897" t="str">
        <f>IF(AY126="","",VLOOKUP(AY126,'シフト記号表（勤務時間帯） (3)'!$D$6:$Z$47,23,FALSE))</f>
        <v/>
      </c>
      <c r="AZ128" s="1945">
        <f>IF($BC$3="４週",SUM(U128:AV128),IF($BC$3="暦月",SUM(U128:AY128),""))</f>
        <v>0</v>
      </c>
      <c r="BA128" s="1953"/>
      <c r="BB128" s="1962">
        <f>IF($BC$3="４週",AZ128/4,IF($BC$3="暦月",(AZ128/($BC$8/7)),""))</f>
        <v>0</v>
      </c>
      <c r="BC128" s="1953"/>
      <c r="BD128" s="1973"/>
      <c r="BE128" s="1978"/>
      <c r="BF128" s="1978"/>
      <c r="BG128" s="1978"/>
      <c r="BH128" s="1989"/>
    </row>
    <row r="129" spans="2:60" ht="20.25" customHeight="1">
      <c r="B129" s="2530"/>
      <c r="C129" s="1756"/>
      <c r="D129" s="1824"/>
      <c r="E129" s="1767"/>
      <c r="F129" s="1767"/>
      <c r="G129" s="1802"/>
      <c r="H129" s="2095"/>
      <c r="I129" s="1788"/>
      <c r="J129" s="2545"/>
      <c r="K129" s="2545"/>
      <c r="L129" s="1802"/>
      <c r="M129" s="2549"/>
      <c r="N129" s="2553"/>
      <c r="O129" s="2557"/>
      <c r="P129" s="2563" t="s">
        <v>770</v>
      </c>
      <c r="Q129" s="2572"/>
      <c r="R129" s="2572"/>
      <c r="S129" s="2580"/>
      <c r="T129" s="2589"/>
      <c r="U129" s="2596"/>
      <c r="V129" s="2602"/>
      <c r="W129" s="2602"/>
      <c r="X129" s="2602"/>
      <c r="Y129" s="2602"/>
      <c r="Z129" s="2602"/>
      <c r="AA129" s="2608"/>
      <c r="AB129" s="2596"/>
      <c r="AC129" s="2602"/>
      <c r="AD129" s="2602"/>
      <c r="AE129" s="2602"/>
      <c r="AF129" s="2602"/>
      <c r="AG129" s="2602"/>
      <c r="AH129" s="2608"/>
      <c r="AI129" s="2596"/>
      <c r="AJ129" s="2602"/>
      <c r="AK129" s="2602"/>
      <c r="AL129" s="2602"/>
      <c r="AM129" s="2602"/>
      <c r="AN129" s="2602"/>
      <c r="AO129" s="2608"/>
      <c r="AP129" s="2596"/>
      <c r="AQ129" s="2602"/>
      <c r="AR129" s="2602"/>
      <c r="AS129" s="2602"/>
      <c r="AT129" s="2602"/>
      <c r="AU129" s="2602"/>
      <c r="AV129" s="2608"/>
      <c r="AW129" s="2596"/>
      <c r="AX129" s="2602"/>
      <c r="AY129" s="2602"/>
      <c r="AZ129" s="2624"/>
      <c r="BA129" s="2631"/>
      <c r="BB129" s="2638"/>
      <c r="BC129" s="2631"/>
      <c r="BD129" s="1972"/>
      <c r="BE129" s="1977"/>
      <c r="BF129" s="1977"/>
      <c r="BG129" s="1977"/>
      <c r="BH129" s="1988"/>
    </row>
    <row r="130" spans="2:60" ht="20.25" customHeight="1">
      <c r="B130" s="2059">
        <f>B127+1</f>
        <v>37</v>
      </c>
      <c r="C130" s="1755"/>
      <c r="D130" s="1823"/>
      <c r="E130" s="1766"/>
      <c r="F130" s="1766">
        <f>C129</f>
        <v>0</v>
      </c>
      <c r="G130" s="1801"/>
      <c r="H130" s="2103"/>
      <c r="I130" s="1787"/>
      <c r="J130" s="2543"/>
      <c r="K130" s="2543"/>
      <c r="L130" s="1801"/>
      <c r="M130" s="2547"/>
      <c r="N130" s="2551"/>
      <c r="O130" s="2555"/>
      <c r="P130" s="2559" t="s">
        <v>1023</v>
      </c>
      <c r="Q130" s="2566"/>
      <c r="R130" s="2566"/>
      <c r="S130" s="2574"/>
      <c r="T130" s="2582"/>
      <c r="U130" s="2181" t="str">
        <f>IF(U129="","",VLOOKUP(U129,'シフト記号表（勤務時間帯） (3)'!$D$6:$X$47,21,FALSE))</f>
        <v/>
      </c>
      <c r="V130" s="2190" t="str">
        <f>IF(V129="","",VLOOKUP(V129,'シフト記号表（勤務時間帯） (3)'!$D$6:$X$47,21,FALSE))</f>
        <v/>
      </c>
      <c r="W130" s="2190" t="str">
        <f>IF(W129="","",VLOOKUP(W129,'シフト記号表（勤務時間帯） (3)'!$D$6:$X$47,21,FALSE))</f>
        <v/>
      </c>
      <c r="X130" s="2190" t="str">
        <f>IF(X129="","",VLOOKUP(X129,'シフト記号表（勤務時間帯） (3)'!$D$6:$X$47,21,FALSE))</f>
        <v/>
      </c>
      <c r="Y130" s="2190" t="str">
        <f>IF(Y129="","",VLOOKUP(Y129,'シフト記号表（勤務時間帯） (3)'!$D$6:$X$47,21,FALSE))</f>
        <v/>
      </c>
      <c r="Z130" s="2190" t="str">
        <f>IF(Z129="","",VLOOKUP(Z129,'シフト記号表（勤務時間帯） (3)'!$D$6:$X$47,21,FALSE))</f>
        <v/>
      </c>
      <c r="AA130" s="2197" t="str">
        <f>IF(AA129="","",VLOOKUP(AA129,'シフト記号表（勤務時間帯） (3)'!$D$6:$X$47,21,FALSE))</f>
        <v/>
      </c>
      <c r="AB130" s="2181" t="str">
        <f>IF(AB129="","",VLOOKUP(AB129,'シフト記号表（勤務時間帯） (3)'!$D$6:$X$47,21,FALSE))</f>
        <v/>
      </c>
      <c r="AC130" s="2190" t="str">
        <f>IF(AC129="","",VLOOKUP(AC129,'シフト記号表（勤務時間帯） (3)'!$D$6:$X$47,21,FALSE))</f>
        <v/>
      </c>
      <c r="AD130" s="2190" t="str">
        <f>IF(AD129="","",VLOOKUP(AD129,'シフト記号表（勤務時間帯） (3)'!$D$6:$X$47,21,FALSE))</f>
        <v/>
      </c>
      <c r="AE130" s="2190" t="str">
        <f>IF(AE129="","",VLOOKUP(AE129,'シフト記号表（勤務時間帯） (3)'!$D$6:$X$47,21,FALSE))</f>
        <v/>
      </c>
      <c r="AF130" s="2190" t="str">
        <f>IF(AF129="","",VLOOKUP(AF129,'シフト記号表（勤務時間帯） (3)'!$D$6:$X$47,21,FALSE))</f>
        <v/>
      </c>
      <c r="AG130" s="2190" t="str">
        <f>IF(AG129="","",VLOOKUP(AG129,'シフト記号表（勤務時間帯） (3)'!$D$6:$X$47,21,FALSE))</f>
        <v/>
      </c>
      <c r="AH130" s="2197" t="str">
        <f>IF(AH129="","",VLOOKUP(AH129,'シフト記号表（勤務時間帯） (3)'!$D$6:$X$47,21,FALSE))</f>
        <v/>
      </c>
      <c r="AI130" s="2181" t="str">
        <f>IF(AI129="","",VLOOKUP(AI129,'シフト記号表（勤務時間帯） (3)'!$D$6:$X$47,21,FALSE))</f>
        <v/>
      </c>
      <c r="AJ130" s="2190" t="str">
        <f>IF(AJ129="","",VLOOKUP(AJ129,'シフト記号表（勤務時間帯） (3)'!$D$6:$X$47,21,FALSE))</f>
        <v/>
      </c>
      <c r="AK130" s="2190" t="str">
        <f>IF(AK129="","",VLOOKUP(AK129,'シフト記号表（勤務時間帯） (3)'!$D$6:$X$47,21,FALSE))</f>
        <v/>
      </c>
      <c r="AL130" s="2190" t="str">
        <f>IF(AL129="","",VLOOKUP(AL129,'シフト記号表（勤務時間帯） (3)'!$D$6:$X$47,21,FALSE))</f>
        <v/>
      </c>
      <c r="AM130" s="2190" t="str">
        <f>IF(AM129="","",VLOOKUP(AM129,'シフト記号表（勤務時間帯） (3)'!$D$6:$X$47,21,FALSE))</f>
        <v/>
      </c>
      <c r="AN130" s="2190" t="str">
        <f>IF(AN129="","",VLOOKUP(AN129,'シフト記号表（勤務時間帯） (3)'!$D$6:$X$47,21,FALSE))</f>
        <v/>
      </c>
      <c r="AO130" s="2197" t="str">
        <f>IF(AO129="","",VLOOKUP(AO129,'シフト記号表（勤務時間帯） (3)'!$D$6:$X$47,21,FALSE))</f>
        <v/>
      </c>
      <c r="AP130" s="2181" t="str">
        <f>IF(AP129="","",VLOOKUP(AP129,'シフト記号表（勤務時間帯） (3)'!$D$6:$X$47,21,FALSE))</f>
        <v/>
      </c>
      <c r="AQ130" s="2190" t="str">
        <f>IF(AQ129="","",VLOOKUP(AQ129,'シフト記号表（勤務時間帯） (3)'!$D$6:$X$47,21,FALSE))</f>
        <v/>
      </c>
      <c r="AR130" s="2190" t="str">
        <f>IF(AR129="","",VLOOKUP(AR129,'シフト記号表（勤務時間帯） (3)'!$D$6:$X$47,21,FALSE))</f>
        <v/>
      </c>
      <c r="AS130" s="2190" t="str">
        <f>IF(AS129="","",VLOOKUP(AS129,'シフト記号表（勤務時間帯） (3)'!$D$6:$X$47,21,FALSE))</f>
        <v/>
      </c>
      <c r="AT130" s="2190" t="str">
        <f>IF(AT129="","",VLOOKUP(AT129,'シフト記号表（勤務時間帯） (3)'!$D$6:$X$47,21,FALSE))</f>
        <v/>
      </c>
      <c r="AU130" s="2190" t="str">
        <f>IF(AU129="","",VLOOKUP(AU129,'シフト記号表（勤務時間帯） (3)'!$D$6:$X$47,21,FALSE))</f>
        <v/>
      </c>
      <c r="AV130" s="2197" t="str">
        <f>IF(AV129="","",VLOOKUP(AV129,'シフト記号表（勤務時間帯） (3)'!$D$6:$X$47,21,FALSE))</f>
        <v/>
      </c>
      <c r="AW130" s="2181" t="str">
        <f>IF(AW129="","",VLOOKUP(AW129,'シフト記号表（勤務時間帯） (3)'!$D$6:$X$47,21,FALSE))</f>
        <v/>
      </c>
      <c r="AX130" s="2190" t="str">
        <f>IF(AX129="","",VLOOKUP(AX129,'シフト記号表（勤務時間帯） (3)'!$D$6:$X$47,21,FALSE))</f>
        <v/>
      </c>
      <c r="AY130" s="2190" t="str">
        <f>IF(AY129="","",VLOOKUP(AY129,'シフト記号表（勤務時間帯） (3)'!$D$6:$X$47,21,FALSE))</f>
        <v/>
      </c>
      <c r="AZ130" s="1943">
        <f>IF($BC$3="４週",SUM(U130:AV130),IF($BC$3="暦月",SUM(U130:AY130),""))</f>
        <v>0</v>
      </c>
      <c r="BA130" s="1951"/>
      <c r="BB130" s="1960">
        <f>IF($BC$3="４週",AZ130/4,IF($BC$3="暦月",(AZ130/($BC$8/7)),""))</f>
        <v>0</v>
      </c>
      <c r="BC130" s="1951"/>
      <c r="BD130" s="1971"/>
      <c r="BE130" s="1976"/>
      <c r="BF130" s="1976"/>
      <c r="BG130" s="1976"/>
      <c r="BH130" s="1987"/>
    </row>
    <row r="131" spans="2:60" ht="20.25" customHeight="1">
      <c r="B131" s="1743"/>
      <c r="C131" s="1757"/>
      <c r="D131" s="1825"/>
      <c r="E131" s="1768"/>
      <c r="F131" s="1768"/>
      <c r="G131" s="1803">
        <f>C129</f>
        <v>0</v>
      </c>
      <c r="H131" s="2104"/>
      <c r="I131" s="1789"/>
      <c r="J131" s="2544"/>
      <c r="K131" s="2544"/>
      <c r="L131" s="1803"/>
      <c r="M131" s="2548"/>
      <c r="N131" s="2552"/>
      <c r="O131" s="2556"/>
      <c r="P131" s="2564" t="s">
        <v>34</v>
      </c>
      <c r="Q131" s="2567"/>
      <c r="R131" s="2567"/>
      <c r="S131" s="2578"/>
      <c r="T131" s="2586"/>
      <c r="U131" s="1885" t="str">
        <f>IF(U129="","",VLOOKUP(U129,'シフト記号表（勤務時間帯） (3)'!$D$6:$Z$47,23,FALSE))</f>
        <v/>
      </c>
      <c r="V131" s="1897" t="str">
        <f>IF(V129="","",VLOOKUP(V129,'シフト記号表（勤務時間帯） (3)'!$D$6:$Z$47,23,FALSE))</f>
        <v/>
      </c>
      <c r="W131" s="1897" t="str">
        <f>IF(W129="","",VLOOKUP(W129,'シフト記号表（勤務時間帯） (3)'!$D$6:$Z$47,23,FALSE))</f>
        <v/>
      </c>
      <c r="X131" s="1897" t="str">
        <f>IF(X129="","",VLOOKUP(X129,'シフト記号表（勤務時間帯） (3)'!$D$6:$Z$47,23,FALSE))</f>
        <v/>
      </c>
      <c r="Y131" s="1897" t="str">
        <f>IF(Y129="","",VLOOKUP(Y129,'シフト記号表（勤務時間帯） (3)'!$D$6:$Z$47,23,FALSE))</f>
        <v/>
      </c>
      <c r="Z131" s="1897" t="str">
        <f>IF(Z129="","",VLOOKUP(Z129,'シフト記号表（勤務時間帯） (3)'!$D$6:$Z$47,23,FALSE))</f>
        <v/>
      </c>
      <c r="AA131" s="1912" t="str">
        <f>IF(AA129="","",VLOOKUP(AA129,'シフト記号表（勤務時間帯） (3)'!$D$6:$Z$47,23,FALSE))</f>
        <v/>
      </c>
      <c r="AB131" s="1885" t="str">
        <f>IF(AB129="","",VLOOKUP(AB129,'シフト記号表（勤務時間帯） (3)'!$D$6:$Z$47,23,FALSE))</f>
        <v/>
      </c>
      <c r="AC131" s="1897" t="str">
        <f>IF(AC129="","",VLOOKUP(AC129,'シフト記号表（勤務時間帯） (3)'!$D$6:$Z$47,23,FALSE))</f>
        <v/>
      </c>
      <c r="AD131" s="1897" t="str">
        <f>IF(AD129="","",VLOOKUP(AD129,'シフト記号表（勤務時間帯） (3)'!$D$6:$Z$47,23,FALSE))</f>
        <v/>
      </c>
      <c r="AE131" s="1897" t="str">
        <f>IF(AE129="","",VLOOKUP(AE129,'シフト記号表（勤務時間帯） (3)'!$D$6:$Z$47,23,FALSE))</f>
        <v/>
      </c>
      <c r="AF131" s="1897" t="str">
        <f>IF(AF129="","",VLOOKUP(AF129,'シフト記号表（勤務時間帯） (3)'!$D$6:$Z$47,23,FALSE))</f>
        <v/>
      </c>
      <c r="AG131" s="1897" t="str">
        <f>IF(AG129="","",VLOOKUP(AG129,'シフト記号表（勤務時間帯） (3)'!$D$6:$Z$47,23,FALSE))</f>
        <v/>
      </c>
      <c r="AH131" s="1912" t="str">
        <f>IF(AH129="","",VLOOKUP(AH129,'シフト記号表（勤務時間帯） (3)'!$D$6:$Z$47,23,FALSE))</f>
        <v/>
      </c>
      <c r="AI131" s="1885" t="str">
        <f>IF(AI129="","",VLOOKUP(AI129,'シフト記号表（勤務時間帯） (3)'!$D$6:$Z$47,23,FALSE))</f>
        <v/>
      </c>
      <c r="AJ131" s="1897" t="str">
        <f>IF(AJ129="","",VLOOKUP(AJ129,'シフト記号表（勤務時間帯） (3)'!$D$6:$Z$47,23,FALSE))</f>
        <v/>
      </c>
      <c r="AK131" s="1897" t="str">
        <f>IF(AK129="","",VLOOKUP(AK129,'シフト記号表（勤務時間帯） (3)'!$D$6:$Z$47,23,FALSE))</f>
        <v/>
      </c>
      <c r="AL131" s="1897" t="str">
        <f>IF(AL129="","",VLOOKUP(AL129,'シフト記号表（勤務時間帯） (3)'!$D$6:$Z$47,23,FALSE))</f>
        <v/>
      </c>
      <c r="AM131" s="1897" t="str">
        <f>IF(AM129="","",VLOOKUP(AM129,'シフト記号表（勤務時間帯） (3)'!$D$6:$Z$47,23,FALSE))</f>
        <v/>
      </c>
      <c r="AN131" s="1897" t="str">
        <f>IF(AN129="","",VLOOKUP(AN129,'シフト記号表（勤務時間帯） (3)'!$D$6:$Z$47,23,FALSE))</f>
        <v/>
      </c>
      <c r="AO131" s="1912" t="str">
        <f>IF(AO129="","",VLOOKUP(AO129,'シフト記号表（勤務時間帯） (3)'!$D$6:$Z$47,23,FALSE))</f>
        <v/>
      </c>
      <c r="AP131" s="1885" t="str">
        <f>IF(AP129="","",VLOOKUP(AP129,'シフト記号表（勤務時間帯） (3)'!$D$6:$Z$47,23,FALSE))</f>
        <v/>
      </c>
      <c r="AQ131" s="1897" t="str">
        <f>IF(AQ129="","",VLOOKUP(AQ129,'シフト記号表（勤務時間帯） (3)'!$D$6:$Z$47,23,FALSE))</f>
        <v/>
      </c>
      <c r="AR131" s="1897" t="str">
        <f>IF(AR129="","",VLOOKUP(AR129,'シフト記号表（勤務時間帯） (3)'!$D$6:$Z$47,23,FALSE))</f>
        <v/>
      </c>
      <c r="AS131" s="1897" t="str">
        <f>IF(AS129="","",VLOOKUP(AS129,'シフト記号表（勤務時間帯） (3)'!$D$6:$Z$47,23,FALSE))</f>
        <v/>
      </c>
      <c r="AT131" s="1897" t="str">
        <f>IF(AT129="","",VLOOKUP(AT129,'シフト記号表（勤務時間帯） (3)'!$D$6:$Z$47,23,FALSE))</f>
        <v/>
      </c>
      <c r="AU131" s="1897" t="str">
        <f>IF(AU129="","",VLOOKUP(AU129,'シフト記号表（勤務時間帯） (3)'!$D$6:$Z$47,23,FALSE))</f>
        <v/>
      </c>
      <c r="AV131" s="1912" t="str">
        <f>IF(AV129="","",VLOOKUP(AV129,'シフト記号表（勤務時間帯） (3)'!$D$6:$Z$47,23,FALSE))</f>
        <v/>
      </c>
      <c r="AW131" s="1885" t="str">
        <f>IF(AW129="","",VLOOKUP(AW129,'シフト記号表（勤務時間帯） (3)'!$D$6:$Z$47,23,FALSE))</f>
        <v/>
      </c>
      <c r="AX131" s="1897" t="str">
        <f>IF(AX129="","",VLOOKUP(AX129,'シフト記号表（勤務時間帯） (3)'!$D$6:$Z$47,23,FALSE))</f>
        <v/>
      </c>
      <c r="AY131" s="1897" t="str">
        <f>IF(AY129="","",VLOOKUP(AY129,'シフト記号表（勤務時間帯） (3)'!$D$6:$Z$47,23,FALSE))</f>
        <v/>
      </c>
      <c r="AZ131" s="1945">
        <f>IF($BC$3="４週",SUM(U131:AV131),IF($BC$3="暦月",SUM(U131:AY131),""))</f>
        <v>0</v>
      </c>
      <c r="BA131" s="1953"/>
      <c r="BB131" s="1962">
        <f>IF($BC$3="４週",AZ131/4,IF($BC$3="暦月",(AZ131/($BC$8/7)),""))</f>
        <v>0</v>
      </c>
      <c r="BC131" s="1953"/>
      <c r="BD131" s="1973"/>
      <c r="BE131" s="1978"/>
      <c r="BF131" s="1978"/>
      <c r="BG131" s="1978"/>
      <c r="BH131" s="1989"/>
    </row>
    <row r="132" spans="2:60" ht="20.25" customHeight="1">
      <c r="B132" s="2530"/>
      <c r="C132" s="1756"/>
      <c r="D132" s="1824"/>
      <c r="E132" s="1767"/>
      <c r="F132" s="1767"/>
      <c r="G132" s="1802"/>
      <c r="H132" s="2095"/>
      <c r="I132" s="1788"/>
      <c r="J132" s="2545"/>
      <c r="K132" s="2545"/>
      <c r="L132" s="1802"/>
      <c r="M132" s="2549"/>
      <c r="N132" s="2553"/>
      <c r="O132" s="2557"/>
      <c r="P132" s="2563" t="s">
        <v>770</v>
      </c>
      <c r="Q132" s="2572"/>
      <c r="R132" s="2572"/>
      <c r="S132" s="2580"/>
      <c r="T132" s="2589"/>
      <c r="U132" s="2596"/>
      <c r="V132" s="2602"/>
      <c r="W132" s="2602"/>
      <c r="X132" s="2602"/>
      <c r="Y132" s="2602"/>
      <c r="Z132" s="2602"/>
      <c r="AA132" s="2608"/>
      <c r="AB132" s="2596"/>
      <c r="AC132" s="2602"/>
      <c r="AD132" s="2602"/>
      <c r="AE132" s="2602"/>
      <c r="AF132" s="2602"/>
      <c r="AG132" s="2602"/>
      <c r="AH132" s="2608"/>
      <c r="AI132" s="2596"/>
      <c r="AJ132" s="2602"/>
      <c r="AK132" s="2602"/>
      <c r="AL132" s="2602"/>
      <c r="AM132" s="2602"/>
      <c r="AN132" s="2602"/>
      <c r="AO132" s="2608"/>
      <c r="AP132" s="2596"/>
      <c r="AQ132" s="2602"/>
      <c r="AR132" s="2602"/>
      <c r="AS132" s="2602"/>
      <c r="AT132" s="2602"/>
      <c r="AU132" s="2602"/>
      <c r="AV132" s="2608"/>
      <c r="AW132" s="2596"/>
      <c r="AX132" s="2602"/>
      <c r="AY132" s="2602"/>
      <c r="AZ132" s="2624"/>
      <c r="BA132" s="2631"/>
      <c r="BB132" s="2638"/>
      <c r="BC132" s="2631"/>
      <c r="BD132" s="1972"/>
      <c r="BE132" s="1977"/>
      <c r="BF132" s="1977"/>
      <c r="BG132" s="1977"/>
      <c r="BH132" s="1988"/>
    </row>
    <row r="133" spans="2:60" ht="20.25" customHeight="1">
      <c r="B133" s="2059">
        <f>B130+1</f>
        <v>38</v>
      </c>
      <c r="C133" s="1755"/>
      <c r="D133" s="1823"/>
      <c r="E133" s="1766"/>
      <c r="F133" s="1766">
        <f>C132</f>
        <v>0</v>
      </c>
      <c r="G133" s="1801"/>
      <c r="H133" s="2103"/>
      <c r="I133" s="1787"/>
      <c r="J133" s="2543"/>
      <c r="K133" s="2543"/>
      <c r="L133" s="1801"/>
      <c r="M133" s="2547"/>
      <c r="N133" s="2551"/>
      <c r="O133" s="2555"/>
      <c r="P133" s="2559" t="s">
        <v>1023</v>
      </c>
      <c r="Q133" s="2566"/>
      <c r="R133" s="2566"/>
      <c r="S133" s="2574"/>
      <c r="T133" s="2582"/>
      <c r="U133" s="2181" t="str">
        <f>IF(U132="","",VLOOKUP(U132,'シフト記号表（勤務時間帯） (3)'!$D$6:$X$47,21,FALSE))</f>
        <v/>
      </c>
      <c r="V133" s="2190" t="str">
        <f>IF(V132="","",VLOOKUP(V132,'シフト記号表（勤務時間帯） (3)'!$D$6:$X$47,21,FALSE))</f>
        <v/>
      </c>
      <c r="W133" s="2190" t="str">
        <f>IF(W132="","",VLOOKUP(W132,'シフト記号表（勤務時間帯） (3)'!$D$6:$X$47,21,FALSE))</f>
        <v/>
      </c>
      <c r="X133" s="2190" t="str">
        <f>IF(X132="","",VLOOKUP(X132,'シフト記号表（勤務時間帯） (3)'!$D$6:$X$47,21,FALSE))</f>
        <v/>
      </c>
      <c r="Y133" s="2190" t="str">
        <f>IF(Y132="","",VLOOKUP(Y132,'シフト記号表（勤務時間帯） (3)'!$D$6:$X$47,21,FALSE))</f>
        <v/>
      </c>
      <c r="Z133" s="2190" t="str">
        <f>IF(Z132="","",VLOOKUP(Z132,'シフト記号表（勤務時間帯） (3)'!$D$6:$X$47,21,FALSE))</f>
        <v/>
      </c>
      <c r="AA133" s="2197" t="str">
        <f>IF(AA132="","",VLOOKUP(AA132,'シフト記号表（勤務時間帯） (3)'!$D$6:$X$47,21,FALSE))</f>
        <v/>
      </c>
      <c r="AB133" s="2181" t="str">
        <f>IF(AB132="","",VLOOKUP(AB132,'シフト記号表（勤務時間帯） (3)'!$D$6:$X$47,21,FALSE))</f>
        <v/>
      </c>
      <c r="AC133" s="2190" t="str">
        <f>IF(AC132="","",VLOOKUP(AC132,'シフト記号表（勤務時間帯） (3)'!$D$6:$X$47,21,FALSE))</f>
        <v/>
      </c>
      <c r="AD133" s="2190" t="str">
        <f>IF(AD132="","",VLOOKUP(AD132,'シフト記号表（勤務時間帯） (3)'!$D$6:$X$47,21,FALSE))</f>
        <v/>
      </c>
      <c r="AE133" s="2190" t="str">
        <f>IF(AE132="","",VLOOKUP(AE132,'シフト記号表（勤務時間帯） (3)'!$D$6:$X$47,21,FALSE))</f>
        <v/>
      </c>
      <c r="AF133" s="2190" t="str">
        <f>IF(AF132="","",VLOOKUP(AF132,'シフト記号表（勤務時間帯） (3)'!$D$6:$X$47,21,FALSE))</f>
        <v/>
      </c>
      <c r="AG133" s="2190" t="str">
        <f>IF(AG132="","",VLOOKUP(AG132,'シフト記号表（勤務時間帯） (3)'!$D$6:$X$47,21,FALSE))</f>
        <v/>
      </c>
      <c r="AH133" s="2197" t="str">
        <f>IF(AH132="","",VLOOKUP(AH132,'シフト記号表（勤務時間帯） (3)'!$D$6:$X$47,21,FALSE))</f>
        <v/>
      </c>
      <c r="AI133" s="2181" t="str">
        <f>IF(AI132="","",VLOOKUP(AI132,'シフト記号表（勤務時間帯） (3)'!$D$6:$X$47,21,FALSE))</f>
        <v/>
      </c>
      <c r="AJ133" s="2190" t="str">
        <f>IF(AJ132="","",VLOOKUP(AJ132,'シフト記号表（勤務時間帯） (3)'!$D$6:$X$47,21,FALSE))</f>
        <v/>
      </c>
      <c r="AK133" s="2190" t="str">
        <f>IF(AK132="","",VLOOKUP(AK132,'シフト記号表（勤務時間帯） (3)'!$D$6:$X$47,21,FALSE))</f>
        <v/>
      </c>
      <c r="AL133" s="2190" t="str">
        <f>IF(AL132="","",VLOOKUP(AL132,'シフト記号表（勤務時間帯） (3)'!$D$6:$X$47,21,FALSE))</f>
        <v/>
      </c>
      <c r="AM133" s="2190" t="str">
        <f>IF(AM132="","",VLOOKUP(AM132,'シフト記号表（勤務時間帯） (3)'!$D$6:$X$47,21,FALSE))</f>
        <v/>
      </c>
      <c r="AN133" s="2190" t="str">
        <f>IF(AN132="","",VLOOKUP(AN132,'シフト記号表（勤務時間帯） (3)'!$D$6:$X$47,21,FALSE))</f>
        <v/>
      </c>
      <c r="AO133" s="2197" t="str">
        <f>IF(AO132="","",VLOOKUP(AO132,'シフト記号表（勤務時間帯） (3)'!$D$6:$X$47,21,FALSE))</f>
        <v/>
      </c>
      <c r="AP133" s="2181" t="str">
        <f>IF(AP132="","",VLOOKUP(AP132,'シフト記号表（勤務時間帯） (3)'!$D$6:$X$47,21,FALSE))</f>
        <v/>
      </c>
      <c r="AQ133" s="2190" t="str">
        <f>IF(AQ132="","",VLOOKUP(AQ132,'シフト記号表（勤務時間帯） (3)'!$D$6:$X$47,21,FALSE))</f>
        <v/>
      </c>
      <c r="AR133" s="2190" t="str">
        <f>IF(AR132="","",VLOOKUP(AR132,'シフト記号表（勤務時間帯） (3)'!$D$6:$X$47,21,FALSE))</f>
        <v/>
      </c>
      <c r="AS133" s="2190" t="str">
        <f>IF(AS132="","",VLOOKUP(AS132,'シフト記号表（勤務時間帯） (3)'!$D$6:$X$47,21,FALSE))</f>
        <v/>
      </c>
      <c r="AT133" s="2190" t="str">
        <f>IF(AT132="","",VLOOKUP(AT132,'シフト記号表（勤務時間帯） (3)'!$D$6:$X$47,21,FALSE))</f>
        <v/>
      </c>
      <c r="AU133" s="2190" t="str">
        <f>IF(AU132="","",VLOOKUP(AU132,'シフト記号表（勤務時間帯） (3)'!$D$6:$X$47,21,FALSE))</f>
        <v/>
      </c>
      <c r="AV133" s="2197" t="str">
        <f>IF(AV132="","",VLOOKUP(AV132,'シフト記号表（勤務時間帯） (3)'!$D$6:$X$47,21,FALSE))</f>
        <v/>
      </c>
      <c r="AW133" s="2181" t="str">
        <f>IF(AW132="","",VLOOKUP(AW132,'シフト記号表（勤務時間帯） (3)'!$D$6:$X$47,21,FALSE))</f>
        <v/>
      </c>
      <c r="AX133" s="2190" t="str">
        <f>IF(AX132="","",VLOOKUP(AX132,'シフト記号表（勤務時間帯） (3)'!$D$6:$X$47,21,FALSE))</f>
        <v/>
      </c>
      <c r="AY133" s="2190" t="str">
        <f>IF(AY132="","",VLOOKUP(AY132,'シフト記号表（勤務時間帯） (3)'!$D$6:$X$47,21,FALSE))</f>
        <v/>
      </c>
      <c r="AZ133" s="1943">
        <f>IF($BC$3="４週",SUM(U133:AV133),IF($BC$3="暦月",SUM(U133:AY133),""))</f>
        <v>0</v>
      </c>
      <c r="BA133" s="1951"/>
      <c r="BB133" s="1960">
        <f>IF($BC$3="４週",AZ133/4,IF($BC$3="暦月",(AZ133/($BC$8/7)),""))</f>
        <v>0</v>
      </c>
      <c r="BC133" s="1951"/>
      <c r="BD133" s="1971"/>
      <c r="BE133" s="1976"/>
      <c r="BF133" s="1976"/>
      <c r="BG133" s="1976"/>
      <c r="BH133" s="1987"/>
    </row>
    <row r="134" spans="2:60" ht="20.25" customHeight="1">
      <c r="B134" s="1743"/>
      <c r="C134" s="1757"/>
      <c r="D134" s="1825"/>
      <c r="E134" s="1768"/>
      <c r="F134" s="1768"/>
      <c r="G134" s="1803">
        <f>C132</f>
        <v>0</v>
      </c>
      <c r="H134" s="2104"/>
      <c r="I134" s="1789"/>
      <c r="J134" s="2544"/>
      <c r="K134" s="2544"/>
      <c r="L134" s="1803"/>
      <c r="M134" s="2548"/>
      <c r="N134" s="2552"/>
      <c r="O134" s="2556"/>
      <c r="P134" s="2564" t="s">
        <v>34</v>
      </c>
      <c r="Q134" s="2567"/>
      <c r="R134" s="2567"/>
      <c r="S134" s="2578"/>
      <c r="T134" s="2586"/>
      <c r="U134" s="1885" t="str">
        <f>IF(U132="","",VLOOKUP(U132,'シフト記号表（勤務時間帯） (3)'!$D$6:$Z$47,23,FALSE))</f>
        <v/>
      </c>
      <c r="V134" s="1897" t="str">
        <f>IF(V132="","",VLOOKUP(V132,'シフト記号表（勤務時間帯） (3)'!$D$6:$Z$47,23,FALSE))</f>
        <v/>
      </c>
      <c r="W134" s="1897" t="str">
        <f>IF(W132="","",VLOOKUP(W132,'シフト記号表（勤務時間帯） (3)'!$D$6:$Z$47,23,FALSE))</f>
        <v/>
      </c>
      <c r="X134" s="1897" t="str">
        <f>IF(X132="","",VLOOKUP(X132,'シフト記号表（勤務時間帯） (3)'!$D$6:$Z$47,23,FALSE))</f>
        <v/>
      </c>
      <c r="Y134" s="1897" t="str">
        <f>IF(Y132="","",VLOOKUP(Y132,'シフト記号表（勤務時間帯） (3)'!$D$6:$Z$47,23,FALSE))</f>
        <v/>
      </c>
      <c r="Z134" s="1897" t="str">
        <f>IF(Z132="","",VLOOKUP(Z132,'シフト記号表（勤務時間帯） (3)'!$D$6:$Z$47,23,FALSE))</f>
        <v/>
      </c>
      <c r="AA134" s="1912" t="str">
        <f>IF(AA132="","",VLOOKUP(AA132,'シフト記号表（勤務時間帯） (3)'!$D$6:$Z$47,23,FALSE))</f>
        <v/>
      </c>
      <c r="AB134" s="1885" t="str">
        <f>IF(AB132="","",VLOOKUP(AB132,'シフト記号表（勤務時間帯） (3)'!$D$6:$Z$47,23,FALSE))</f>
        <v/>
      </c>
      <c r="AC134" s="1897" t="str">
        <f>IF(AC132="","",VLOOKUP(AC132,'シフト記号表（勤務時間帯） (3)'!$D$6:$Z$47,23,FALSE))</f>
        <v/>
      </c>
      <c r="AD134" s="1897" t="str">
        <f>IF(AD132="","",VLOOKUP(AD132,'シフト記号表（勤務時間帯） (3)'!$D$6:$Z$47,23,FALSE))</f>
        <v/>
      </c>
      <c r="AE134" s="1897" t="str">
        <f>IF(AE132="","",VLOOKUP(AE132,'シフト記号表（勤務時間帯） (3)'!$D$6:$Z$47,23,FALSE))</f>
        <v/>
      </c>
      <c r="AF134" s="1897" t="str">
        <f>IF(AF132="","",VLOOKUP(AF132,'シフト記号表（勤務時間帯） (3)'!$D$6:$Z$47,23,FALSE))</f>
        <v/>
      </c>
      <c r="AG134" s="1897" t="str">
        <f>IF(AG132="","",VLOOKUP(AG132,'シフト記号表（勤務時間帯） (3)'!$D$6:$Z$47,23,FALSE))</f>
        <v/>
      </c>
      <c r="AH134" s="1912" t="str">
        <f>IF(AH132="","",VLOOKUP(AH132,'シフト記号表（勤務時間帯） (3)'!$D$6:$Z$47,23,FALSE))</f>
        <v/>
      </c>
      <c r="AI134" s="1885" t="str">
        <f>IF(AI132="","",VLOOKUP(AI132,'シフト記号表（勤務時間帯） (3)'!$D$6:$Z$47,23,FALSE))</f>
        <v/>
      </c>
      <c r="AJ134" s="1897" t="str">
        <f>IF(AJ132="","",VLOOKUP(AJ132,'シフト記号表（勤務時間帯） (3)'!$D$6:$Z$47,23,FALSE))</f>
        <v/>
      </c>
      <c r="AK134" s="1897" t="str">
        <f>IF(AK132="","",VLOOKUP(AK132,'シフト記号表（勤務時間帯） (3)'!$D$6:$Z$47,23,FALSE))</f>
        <v/>
      </c>
      <c r="AL134" s="1897" t="str">
        <f>IF(AL132="","",VLOOKUP(AL132,'シフト記号表（勤務時間帯） (3)'!$D$6:$Z$47,23,FALSE))</f>
        <v/>
      </c>
      <c r="AM134" s="1897" t="str">
        <f>IF(AM132="","",VLOOKUP(AM132,'シフト記号表（勤務時間帯） (3)'!$D$6:$Z$47,23,FALSE))</f>
        <v/>
      </c>
      <c r="AN134" s="1897" t="str">
        <f>IF(AN132="","",VLOOKUP(AN132,'シフト記号表（勤務時間帯） (3)'!$D$6:$Z$47,23,FALSE))</f>
        <v/>
      </c>
      <c r="AO134" s="1912" t="str">
        <f>IF(AO132="","",VLOOKUP(AO132,'シフト記号表（勤務時間帯） (3)'!$D$6:$Z$47,23,FALSE))</f>
        <v/>
      </c>
      <c r="AP134" s="1885" t="str">
        <f>IF(AP132="","",VLOOKUP(AP132,'シフト記号表（勤務時間帯） (3)'!$D$6:$Z$47,23,FALSE))</f>
        <v/>
      </c>
      <c r="AQ134" s="1897" t="str">
        <f>IF(AQ132="","",VLOOKUP(AQ132,'シフト記号表（勤務時間帯） (3)'!$D$6:$Z$47,23,FALSE))</f>
        <v/>
      </c>
      <c r="AR134" s="1897" t="str">
        <f>IF(AR132="","",VLOOKUP(AR132,'シフト記号表（勤務時間帯） (3)'!$D$6:$Z$47,23,FALSE))</f>
        <v/>
      </c>
      <c r="AS134" s="1897" t="str">
        <f>IF(AS132="","",VLOOKUP(AS132,'シフト記号表（勤務時間帯） (3)'!$D$6:$Z$47,23,FALSE))</f>
        <v/>
      </c>
      <c r="AT134" s="1897" t="str">
        <f>IF(AT132="","",VLOOKUP(AT132,'シフト記号表（勤務時間帯） (3)'!$D$6:$Z$47,23,FALSE))</f>
        <v/>
      </c>
      <c r="AU134" s="1897" t="str">
        <f>IF(AU132="","",VLOOKUP(AU132,'シフト記号表（勤務時間帯） (3)'!$D$6:$Z$47,23,FALSE))</f>
        <v/>
      </c>
      <c r="AV134" s="1912" t="str">
        <f>IF(AV132="","",VLOOKUP(AV132,'シフト記号表（勤務時間帯） (3)'!$D$6:$Z$47,23,FALSE))</f>
        <v/>
      </c>
      <c r="AW134" s="1885" t="str">
        <f>IF(AW132="","",VLOOKUP(AW132,'シフト記号表（勤務時間帯） (3)'!$D$6:$Z$47,23,FALSE))</f>
        <v/>
      </c>
      <c r="AX134" s="1897" t="str">
        <f>IF(AX132="","",VLOOKUP(AX132,'シフト記号表（勤務時間帯） (3)'!$D$6:$Z$47,23,FALSE))</f>
        <v/>
      </c>
      <c r="AY134" s="1897" t="str">
        <f>IF(AY132="","",VLOOKUP(AY132,'シフト記号表（勤務時間帯） (3)'!$D$6:$Z$47,23,FALSE))</f>
        <v/>
      </c>
      <c r="AZ134" s="1945">
        <f>IF($BC$3="４週",SUM(U134:AV134),IF($BC$3="暦月",SUM(U134:AY134),""))</f>
        <v>0</v>
      </c>
      <c r="BA134" s="1953"/>
      <c r="BB134" s="1962">
        <f>IF($BC$3="４週",AZ134/4,IF($BC$3="暦月",(AZ134/($BC$8/7)),""))</f>
        <v>0</v>
      </c>
      <c r="BC134" s="1953"/>
      <c r="BD134" s="1973"/>
      <c r="BE134" s="1978"/>
      <c r="BF134" s="1978"/>
      <c r="BG134" s="1978"/>
      <c r="BH134" s="1989"/>
    </row>
    <row r="135" spans="2:60" ht="20.25" customHeight="1">
      <c r="B135" s="2530"/>
      <c r="C135" s="1756"/>
      <c r="D135" s="1824"/>
      <c r="E135" s="1767"/>
      <c r="F135" s="1767"/>
      <c r="G135" s="1802"/>
      <c r="H135" s="2095"/>
      <c r="I135" s="1788"/>
      <c r="J135" s="2545"/>
      <c r="K135" s="2545"/>
      <c r="L135" s="1802"/>
      <c r="M135" s="2549"/>
      <c r="N135" s="2553"/>
      <c r="O135" s="2557"/>
      <c r="P135" s="2563" t="s">
        <v>770</v>
      </c>
      <c r="Q135" s="2572"/>
      <c r="R135" s="2572"/>
      <c r="S135" s="2580"/>
      <c r="T135" s="2589"/>
      <c r="U135" s="2596"/>
      <c r="V135" s="2602"/>
      <c r="W135" s="2602"/>
      <c r="X135" s="2602"/>
      <c r="Y135" s="2602"/>
      <c r="Z135" s="2602"/>
      <c r="AA135" s="2608"/>
      <c r="AB135" s="2596"/>
      <c r="AC135" s="2602"/>
      <c r="AD135" s="2602"/>
      <c r="AE135" s="2602"/>
      <c r="AF135" s="2602"/>
      <c r="AG135" s="2602"/>
      <c r="AH135" s="2608"/>
      <c r="AI135" s="2596"/>
      <c r="AJ135" s="2602"/>
      <c r="AK135" s="2602"/>
      <c r="AL135" s="2602"/>
      <c r="AM135" s="2602"/>
      <c r="AN135" s="2602"/>
      <c r="AO135" s="2608"/>
      <c r="AP135" s="2596"/>
      <c r="AQ135" s="2602"/>
      <c r="AR135" s="2602"/>
      <c r="AS135" s="2602"/>
      <c r="AT135" s="2602"/>
      <c r="AU135" s="2602"/>
      <c r="AV135" s="2608"/>
      <c r="AW135" s="2596"/>
      <c r="AX135" s="2602"/>
      <c r="AY135" s="2602"/>
      <c r="AZ135" s="2624"/>
      <c r="BA135" s="2631"/>
      <c r="BB135" s="2638"/>
      <c r="BC135" s="2631"/>
      <c r="BD135" s="1972"/>
      <c r="BE135" s="1977"/>
      <c r="BF135" s="1977"/>
      <c r="BG135" s="1977"/>
      <c r="BH135" s="1988"/>
    </row>
    <row r="136" spans="2:60" ht="20.25" customHeight="1">
      <c r="B136" s="2059">
        <f>B133+1</f>
        <v>39</v>
      </c>
      <c r="C136" s="1755"/>
      <c r="D136" s="1823"/>
      <c r="E136" s="1766"/>
      <c r="F136" s="1766">
        <f>C135</f>
        <v>0</v>
      </c>
      <c r="G136" s="1801"/>
      <c r="H136" s="2103"/>
      <c r="I136" s="1787"/>
      <c r="J136" s="2543"/>
      <c r="K136" s="2543"/>
      <c r="L136" s="1801"/>
      <c r="M136" s="2547"/>
      <c r="N136" s="2551"/>
      <c r="O136" s="2555"/>
      <c r="P136" s="2559" t="s">
        <v>1023</v>
      </c>
      <c r="Q136" s="2566"/>
      <c r="R136" s="2566"/>
      <c r="S136" s="2574"/>
      <c r="T136" s="2582"/>
      <c r="U136" s="2181" t="str">
        <f>IF(U135="","",VLOOKUP(U135,'シフト記号表（勤務時間帯） (3)'!$D$6:$X$47,21,FALSE))</f>
        <v/>
      </c>
      <c r="V136" s="2190" t="str">
        <f>IF(V135="","",VLOOKUP(V135,'シフト記号表（勤務時間帯） (3)'!$D$6:$X$47,21,FALSE))</f>
        <v/>
      </c>
      <c r="W136" s="2190" t="str">
        <f>IF(W135="","",VLOOKUP(W135,'シフト記号表（勤務時間帯） (3)'!$D$6:$X$47,21,FALSE))</f>
        <v/>
      </c>
      <c r="X136" s="2190" t="str">
        <f>IF(X135="","",VLOOKUP(X135,'シフト記号表（勤務時間帯） (3)'!$D$6:$X$47,21,FALSE))</f>
        <v/>
      </c>
      <c r="Y136" s="2190" t="str">
        <f>IF(Y135="","",VLOOKUP(Y135,'シフト記号表（勤務時間帯） (3)'!$D$6:$X$47,21,FALSE))</f>
        <v/>
      </c>
      <c r="Z136" s="2190" t="str">
        <f>IF(Z135="","",VLOOKUP(Z135,'シフト記号表（勤務時間帯） (3)'!$D$6:$X$47,21,FALSE))</f>
        <v/>
      </c>
      <c r="AA136" s="2197" t="str">
        <f>IF(AA135="","",VLOOKUP(AA135,'シフト記号表（勤務時間帯） (3)'!$D$6:$X$47,21,FALSE))</f>
        <v/>
      </c>
      <c r="AB136" s="2181" t="str">
        <f>IF(AB135="","",VLOOKUP(AB135,'シフト記号表（勤務時間帯） (3)'!$D$6:$X$47,21,FALSE))</f>
        <v/>
      </c>
      <c r="AC136" s="2190" t="str">
        <f>IF(AC135="","",VLOOKUP(AC135,'シフト記号表（勤務時間帯） (3)'!$D$6:$X$47,21,FALSE))</f>
        <v/>
      </c>
      <c r="AD136" s="2190" t="str">
        <f>IF(AD135="","",VLOOKUP(AD135,'シフト記号表（勤務時間帯） (3)'!$D$6:$X$47,21,FALSE))</f>
        <v/>
      </c>
      <c r="AE136" s="2190" t="str">
        <f>IF(AE135="","",VLOOKUP(AE135,'シフト記号表（勤務時間帯） (3)'!$D$6:$X$47,21,FALSE))</f>
        <v/>
      </c>
      <c r="AF136" s="2190" t="str">
        <f>IF(AF135="","",VLOOKUP(AF135,'シフト記号表（勤務時間帯） (3)'!$D$6:$X$47,21,FALSE))</f>
        <v/>
      </c>
      <c r="AG136" s="2190" t="str">
        <f>IF(AG135="","",VLOOKUP(AG135,'シフト記号表（勤務時間帯） (3)'!$D$6:$X$47,21,FALSE))</f>
        <v/>
      </c>
      <c r="AH136" s="2197" t="str">
        <f>IF(AH135="","",VLOOKUP(AH135,'シフト記号表（勤務時間帯） (3)'!$D$6:$X$47,21,FALSE))</f>
        <v/>
      </c>
      <c r="AI136" s="2181" t="str">
        <f>IF(AI135="","",VLOOKUP(AI135,'シフト記号表（勤務時間帯） (3)'!$D$6:$X$47,21,FALSE))</f>
        <v/>
      </c>
      <c r="AJ136" s="2190" t="str">
        <f>IF(AJ135="","",VLOOKUP(AJ135,'シフト記号表（勤務時間帯） (3)'!$D$6:$X$47,21,FALSE))</f>
        <v/>
      </c>
      <c r="AK136" s="2190" t="str">
        <f>IF(AK135="","",VLOOKUP(AK135,'シフト記号表（勤務時間帯） (3)'!$D$6:$X$47,21,FALSE))</f>
        <v/>
      </c>
      <c r="AL136" s="2190" t="str">
        <f>IF(AL135="","",VLOOKUP(AL135,'シフト記号表（勤務時間帯） (3)'!$D$6:$X$47,21,FALSE))</f>
        <v/>
      </c>
      <c r="AM136" s="2190" t="str">
        <f>IF(AM135="","",VLOOKUP(AM135,'シフト記号表（勤務時間帯） (3)'!$D$6:$X$47,21,FALSE))</f>
        <v/>
      </c>
      <c r="AN136" s="2190" t="str">
        <f>IF(AN135="","",VLOOKUP(AN135,'シフト記号表（勤務時間帯） (3)'!$D$6:$X$47,21,FALSE))</f>
        <v/>
      </c>
      <c r="AO136" s="2197" t="str">
        <f>IF(AO135="","",VLOOKUP(AO135,'シフト記号表（勤務時間帯） (3)'!$D$6:$X$47,21,FALSE))</f>
        <v/>
      </c>
      <c r="AP136" s="2181" t="str">
        <f>IF(AP135="","",VLOOKUP(AP135,'シフト記号表（勤務時間帯） (3)'!$D$6:$X$47,21,FALSE))</f>
        <v/>
      </c>
      <c r="AQ136" s="2190" t="str">
        <f>IF(AQ135="","",VLOOKUP(AQ135,'シフト記号表（勤務時間帯） (3)'!$D$6:$X$47,21,FALSE))</f>
        <v/>
      </c>
      <c r="AR136" s="2190" t="str">
        <f>IF(AR135="","",VLOOKUP(AR135,'シフト記号表（勤務時間帯） (3)'!$D$6:$X$47,21,FALSE))</f>
        <v/>
      </c>
      <c r="AS136" s="2190" t="str">
        <f>IF(AS135="","",VLOOKUP(AS135,'シフト記号表（勤務時間帯） (3)'!$D$6:$X$47,21,FALSE))</f>
        <v/>
      </c>
      <c r="AT136" s="2190" t="str">
        <f>IF(AT135="","",VLOOKUP(AT135,'シフト記号表（勤務時間帯） (3)'!$D$6:$X$47,21,FALSE))</f>
        <v/>
      </c>
      <c r="AU136" s="2190" t="str">
        <f>IF(AU135="","",VLOOKUP(AU135,'シフト記号表（勤務時間帯） (3)'!$D$6:$X$47,21,FALSE))</f>
        <v/>
      </c>
      <c r="AV136" s="2197" t="str">
        <f>IF(AV135="","",VLOOKUP(AV135,'シフト記号表（勤務時間帯） (3)'!$D$6:$X$47,21,FALSE))</f>
        <v/>
      </c>
      <c r="AW136" s="2181" t="str">
        <f>IF(AW135="","",VLOOKUP(AW135,'シフト記号表（勤務時間帯） (3)'!$D$6:$X$47,21,FALSE))</f>
        <v/>
      </c>
      <c r="AX136" s="2190" t="str">
        <f>IF(AX135="","",VLOOKUP(AX135,'シフト記号表（勤務時間帯） (3)'!$D$6:$X$47,21,FALSE))</f>
        <v/>
      </c>
      <c r="AY136" s="2190" t="str">
        <f>IF(AY135="","",VLOOKUP(AY135,'シフト記号表（勤務時間帯） (3)'!$D$6:$X$47,21,FALSE))</f>
        <v/>
      </c>
      <c r="AZ136" s="1943">
        <f>IF($BC$3="４週",SUM(U136:AV136),IF($BC$3="暦月",SUM(U136:AY136),""))</f>
        <v>0</v>
      </c>
      <c r="BA136" s="1951"/>
      <c r="BB136" s="1960">
        <f>IF($BC$3="４週",AZ136/4,IF($BC$3="暦月",(AZ136/($BC$8/7)),""))</f>
        <v>0</v>
      </c>
      <c r="BC136" s="1951"/>
      <c r="BD136" s="1971"/>
      <c r="BE136" s="1976"/>
      <c r="BF136" s="1976"/>
      <c r="BG136" s="1976"/>
      <c r="BH136" s="1987"/>
    </row>
    <row r="137" spans="2:60" ht="20.25" customHeight="1">
      <c r="B137" s="1743"/>
      <c r="C137" s="1757"/>
      <c r="D137" s="1825"/>
      <c r="E137" s="1768"/>
      <c r="F137" s="1768"/>
      <c r="G137" s="1803">
        <f>C135</f>
        <v>0</v>
      </c>
      <c r="H137" s="2104"/>
      <c r="I137" s="1789"/>
      <c r="J137" s="2544"/>
      <c r="K137" s="2544"/>
      <c r="L137" s="1803"/>
      <c r="M137" s="2548"/>
      <c r="N137" s="2552"/>
      <c r="O137" s="2556"/>
      <c r="P137" s="2564" t="s">
        <v>34</v>
      </c>
      <c r="Q137" s="2567"/>
      <c r="R137" s="2567"/>
      <c r="S137" s="2578"/>
      <c r="T137" s="2586"/>
      <c r="U137" s="1885" t="str">
        <f>IF(U135="","",VLOOKUP(U135,'シフト記号表（勤務時間帯） (3)'!$D$6:$Z$47,23,FALSE))</f>
        <v/>
      </c>
      <c r="V137" s="1897" t="str">
        <f>IF(V135="","",VLOOKUP(V135,'シフト記号表（勤務時間帯） (3)'!$D$6:$Z$47,23,FALSE))</f>
        <v/>
      </c>
      <c r="W137" s="1897" t="str">
        <f>IF(W135="","",VLOOKUP(W135,'シフト記号表（勤務時間帯） (3)'!$D$6:$Z$47,23,FALSE))</f>
        <v/>
      </c>
      <c r="X137" s="1897" t="str">
        <f>IF(X135="","",VLOOKUP(X135,'シフト記号表（勤務時間帯） (3)'!$D$6:$Z$47,23,FALSE))</f>
        <v/>
      </c>
      <c r="Y137" s="1897" t="str">
        <f>IF(Y135="","",VLOOKUP(Y135,'シフト記号表（勤務時間帯） (3)'!$D$6:$Z$47,23,FALSE))</f>
        <v/>
      </c>
      <c r="Z137" s="1897" t="str">
        <f>IF(Z135="","",VLOOKUP(Z135,'シフト記号表（勤務時間帯） (3)'!$D$6:$Z$47,23,FALSE))</f>
        <v/>
      </c>
      <c r="AA137" s="1912" t="str">
        <f>IF(AA135="","",VLOOKUP(AA135,'シフト記号表（勤務時間帯） (3)'!$D$6:$Z$47,23,FALSE))</f>
        <v/>
      </c>
      <c r="AB137" s="1885" t="str">
        <f>IF(AB135="","",VLOOKUP(AB135,'シフト記号表（勤務時間帯） (3)'!$D$6:$Z$47,23,FALSE))</f>
        <v/>
      </c>
      <c r="AC137" s="1897" t="str">
        <f>IF(AC135="","",VLOOKUP(AC135,'シフト記号表（勤務時間帯） (3)'!$D$6:$Z$47,23,FALSE))</f>
        <v/>
      </c>
      <c r="AD137" s="1897" t="str">
        <f>IF(AD135="","",VLOOKUP(AD135,'シフト記号表（勤務時間帯） (3)'!$D$6:$Z$47,23,FALSE))</f>
        <v/>
      </c>
      <c r="AE137" s="1897" t="str">
        <f>IF(AE135="","",VLOOKUP(AE135,'シフト記号表（勤務時間帯） (3)'!$D$6:$Z$47,23,FALSE))</f>
        <v/>
      </c>
      <c r="AF137" s="1897" t="str">
        <f>IF(AF135="","",VLOOKUP(AF135,'シフト記号表（勤務時間帯） (3)'!$D$6:$Z$47,23,FALSE))</f>
        <v/>
      </c>
      <c r="AG137" s="1897" t="str">
        <f>IF(AG135="","",VLOOKUP(AG135,'シフト記号表（勤務時間帯） (3)'!$D$6:$Z$47,23,FALSE))</f>
        <v/>
      </c>
      <c r="AH137" s="1912" t="str">
        <f>IF(AH135="","",VLOOKUP(AH135,'シフト記号表（勤務時間帯） (3)'!$D$6:$Z$47,23,FALSE))</f>
        <v/>
      </c>
      <c r="AI137" s="1885" t="str">
        <f>IF(AI135="","",VLOOKUP(AI135,'シフト記号表（勤務時間帯） (3)'!$D$6:$Z$47,23,FALSE))</f>
        <v/>
      </c>
      <c r="AJ137" s="1897" t="str">
        <f>IF(AJ135="","",VLOOKUP(AJ135,'シフト記号表（勤務時間帯） (3)'!$D$6:$Z$47,23,FALSE))</f>
        <v/>
      </c>
      <c r="AK137" s="1897" t="str">
        <f>IF(AK135="","",VLOOKUP(AK135,'シフト記号表（勤務時間帯） (3)'!$D$6:$Z$47,23,FALSE))</f>
        <v/>
      </c>
      <c r="AL137" s="1897" t="str">
        <f>IF(AL135="","",VLOOKUP(AL135,'シフト記号表（勤務時間帯） (3)'!$D$6:$Z$47,23,FALSE))</f>
        <v/>
      </c>
      <c r="AM137" s="1897" t="str">
        <f>IF(AM135="","",VLOOKUP(AM135,'シフト記号表（勤務時間帯） (3)'!$D$6:$Z$47,23,FALSE))</f>
        <v/>
      </c>
      <c r="AN137" s="1897" t="str">
        <f>IF(AN135="","",VLOOKUP(AN135,'シフト記号表（勤務時間帯） (3)'!$D$6:$Z$47,23,FALSE))</f>
        <v/>
      </c>
      <c r="AO137" s="1912" t="str">
        <f>IF(AO135="","",VLOOKUP(AO135,'シフト記号表（勤務時間帯） (3)'!$D$6:$Z$47,23,FALSE))</f>
        <v/>
      </c>
      <c r="AP137" s="1885" t="str">
        <f>IF(AP135="","",VLOOKUP(AP135,'シフト記号表（勤務時間帯） (3)'!$D$6:$Z$47,23,FALSE))</f>
        <v/>
      </c>
      <c r="AQ137" s="1897" t="str">
        <f>IF(AQ135="","",VLOOKUP(AQ135,'シフト記号表（勤務時間帯） (3)'!$D$6:$Z$47,23,FALSE))</f>
        <v/>
      </c>
      <c r="AR137" s="1897" t="str">
        <f>IF(AR135="","",VLOOKUP(AR135,'シフト記号表（勤務時間帯） (3)'!$D$6:$Z$47,23,FALSE))</f>
        <v/>
      </c>
      <c r="AS137" s="1897" t="str">
        <f>IF(AS135="","",VLOOKUP(AS135,'シフト記号表（勤務時間帯） (3)'!$D$6:$Z$47,23,FALSE))</f>
        <v/>
      </c>
      <c r="AT137" s="1897" t="str">
        <f>IF(AT135="","",VLOOKUP(AT135,'シフト記号表（勤務時間帯） (3)'!$D$6:$Z$47,23,FALSE))</f>
        <v/>
      </c>
      <c r="AU137" s="1897" t="str">
        <f>IF(AU135="","",VLOOKUP(AU135,'シフト記号表（勤務時間帯） (3)'!$D$6:$Z$47,23,FALSE))</f>
        <v/>
      </c>
      <c r="AV137" s="1912" t="str">
        <f>IF(AV135="","",VLOOKUP(AV135,'シフト記号表（勤務時間帯） (3)'!$D$6:$Z$47,23,FALSE))</f>
        <v/>
      </c>
      <c r="AW137" s="1885" t="str">
        <f>IF(AW135="","",VLOOKUP(AW135,'シフト記号表（勤務時間帯） (3)'!$D$6:$Z$47,23,FALSE))</f>
        <v/>
      </c>
      <c r="AX137" s="1897" t="str">
        <f>IF(AX135="","",VLOOKUP(AX135,'シフト記号表（勤務時間帯） (3)'!$D$6:$Z$47,23,FALSE))</f>
        <v/>
      </c>
      <c r="AY137" s="1897" t="str">
        <f>IF(AY135="","",VLOOKUP(AY135,'シフト記号表（勤務時間帯） (3)'!$D$6:$Z$47,23,FALSE))</f>
        <v/>
      </c>
      <c r="AZ137" s="1945">
        <f>IF($BC$3="４週",SUM(U137:AV137),IF($BC$3="暦月",SUM(U137:AY137),""))</f>
        <v>0</v>
      </c>
      <c r="BA137" s="1953"/>
      <c r="BB137" s="1962">
        <f>IF($BC$3="４週",AZ137/4,IF($BC$3="暦月",(AZ137/($BC$8/7)),""))</f>
        <v>0</v>
      </c>
      <c r="BC137" s="1953"/>
      <c r="BD137" s="1973"/>
      <c r="BE137" s="1978"/>
      <c r="BF137" s="1978"/>
      <c r="BG137" s="1978"/>
      <c r="BH137" s="1989"/>
    </row>
    <row r="138" spans="2:60" ht="20.25" customHeight="1">
      <c r="B138" s="2530"/>
      <c r="C138" s="1756"/>
      <c r="D138" s="1824"/>
      <c r="E138" s="1767"/>
      <c r="F138" s="1767"/>
      <c r="G138" s="1802"/>
      <c r="H138" s="2095"/>
      <c r="I138" s="1788"/>
      <c r="J138" s="2545"/>
      <c r="K138" s="2545"/>
      <c r="L138" s="1802"/>
      <c r="M138" s="2549"/>
      <c r="N138" s="2553"/>
      <c r="O138" s="2557"/>
      <c r="P138" s="2563" t="s">
        <v>770</v>
      </c>
      <c r="Q138" s="2572"/>
      <c r="R138" s="2572"/>
      <c r="S138" s="2580"/>
      <c r="T138" s="2589"/>
      <c r="U138" s="2596"/>
      <c r="V138" s="2602"/>
      <c r="W138" s="2602"/>
      <c r="X138" s="2602"/>
      <c r="Y138" s="2602"/>
      <c r="Z138" s="2602"/>
      <c r="AA138" s="2608"/>
      <c r="AB138" s="2596"/>
      <c r="AC138" s="2602"/>
      <c r="AD138" s="2602"/>
      <c r="AE138" s="2602"/>
      <c r="AF138" s="2602"/>
      <c r="AG138" s="2602"/>
      <c r="AH138" s="2608"/>
      <c r="AI138" s="2596"/>
      <c r="AJ138" s="2602"/>
      <c r="AK138" s="2602"/>
      <c r="AL138" s="2602"/>
      <c r="AM138" s="2602"/>
      <c r="AN138" s="2602"/>
      <c r="AO138" s="2608"/>
      <c r="AP138" s="2596"/>
      <c r="AQ138" s="2602"/>
      <c r="AR138" s="2602"/>
      <c r="AS138" s="2602"/>
      <c r="AT138" s="2602"/>
      <c r="AU138" s="2602"/>
      <c r="AV138" s="2608"/>
      <c r="AW138" s="2596"/>
      <c r="AX138" s="2602"/>
      <c r="AY138" s="2602"/>
      <c r="AZ138" s="2624"/>
      <c r="BA138" s="2631"/>
      <c r="BB138" s="2638"/>
      <c r="BC138" s="2631"/>
      <c r="BD138" s="1972"/>
      <c r="BE138" s="1977"/>
      <c r="BF138" s="1977"/>
      <c r="BG138" s="1977"/>
      <c r="BH138" s="1988"/>
    </row>
    <row r="139" spans="2:60" ht="20.25" customHeight="1">
      <c r="B139" s="2059">
        <f>B136+1</f>
        <v>40</v>
      </c>
      <c r="C139" s="1755"/>
      <c r="D139" s="1823"/>
      <c r="E139" s="1766"/>
      <c r="F139" s="1766">
        <f>C138</f>
        <v>0</v>
      </c>
      <c r="G139" s="1801"/>
      <c r="H139" s="2103"/>
      <c r="I139" s="1787"/>
      <c r="J139" s="2543"/>
      <c r="K139" s="2543"/>
      <c r="L139" s="1801"/>
      <c r="M139" s="2547"/>
      <c r="N139" s="2551"/>
      <c r="O139" s="2555"/>
      <c r="P139" s="2559" t="s">
        <v>1023</v>
      </c>
      <c r="Q139" s="2566"/>
      <c r="R139" s="2566"/>
      <c r="S139" s="2574"/>
      <c r="T139" s="2582"/>
      <c r="U139" s="2181" t="str">
        <f>IF(U138="","",VLOOKUP(U138,'シフト記号表（勤務時間帯） (3)'!$D$6:$X$47,21,FALSE))</f>
        <v/>
      </c>
      <c r="V139" s="2190" t="str">
        <f>IF(V138="","",VLOOKUP(V138,'シフト記号表（勤務時間帯） (3)'!$D$6:$X$47,21,FALSE))</f>
        <v/>
      </c>
      <c r="W139" s="2190" t="str">
        <f>IF(W138="","",VLOOKUP(W138,'シフト記号表（勤務時間帯） (3)'!$D$6:$X$47,21,FALSE))</f>
        <v/>
      </c>
      <c r="X139" s="2190" t="str">
        <f>IF(X138="","",VLOOKUP(X138,'シフト記号表（勤務時間帯） (3)'!$D$6:$X$47,21,FALSE))</f>
        <v/>
      </c>
      <c r="Y139" s="2190" t="str">
        <f>IF(Y138="","",VLOOKUP(Y138,'シフト記号表（勤務時間帯） (3)'!$D$6:$X$47,21,FALSE))</f>
        <v/>
      </c>
      <c r="Z139" s="2190" t="str">
        <f>IF(Z138="","",VLOOKUP(Z138,'シフト記号表（勤務時間帯） (3)'!$D$6:$X$47,21,FALSE))</f>
        <v/>
      </c>
      <c r="AA139" s="2197" t="str">
        <f>IF(AA138="","",VLOOKUP(AA138,'シフト記号表（勤務時間帯） (3)'!$D$6:$X$47,21,FALSE))</f>
        <v/>
      </c>
      <c r="AB139" s="2181" t="str">
        <f>IF(AB138="","",VLOOKUP(AB138,'シフト記号表（勤務時間帯） (3)'!$D$6:$X$47,21,FALSE))</f>
        <v/>
      </c>
      <c r="AC139" s="2190" t="str">
        <f>IF(AC138="","",VLOOKUP(AC138,'シフト記号表（勤務時間帯） (3)'!$D$6:$X$47,21,FALSE))</f>
        <v/>
      </c>
      <c r="AD139" s="2190" t="str">
        <f>IF(AD138="","",VLOOKUP(AD138,'シフト記号表（勤務時間帯） (3)'!$D$6:$X$47,21,FALSE))</f>
        <v/>
      </c>
      <c r="AE139" s="2190" t="str">
        <f>IF(AE138="","",VLOOKUP(AE138,'シフト記号表（勤務時間帯） (3)'!$D$6:$X$47,21,FALSE))</f>
        <v/>
      </c>
      <c r="AF139" s="2190" t="str">
        <f>IF(AF138="","",VLOOKUP(AF138,'シフト記号表（勤務時間帯） (3)'!$D$6:$X$47,21,FALSE))</f>
        <v/>
      </c>
      <c r="AG139" s="2190" t="str">
        <f>IF(AG138="","",VLOOKUP(AG138,'シフト記号表（勤務時間帯） (3)'!$D$6:$X$47,21,FALSE))</f>
        <v/>
      </c>
      <c r="AH139" s="2197" t="str">
        <f>IF(AH138="","",VLOOKUP(AH138,'シフト記号表（勤務時間帯） (3)'!$D$6:$X$47,21,FALSE))</f>
        <v/>
      </c>
      <c r="AI139" s="2181" t="str">
        <f>IF(AI138="","",VLOOKUP(AI138,'シフト記号表（勤務時間帯） (3)'!$D$6:$X$47,21,FALSE))</f>
        <v/>
      </c>
      <c r="AJ139" s="2190" t="str">
        <f>IF(AJ138="","",VLOOKUP(AJ138,'シフト記号表（勤務時間帯） (3)'!$D$6:$X$47,21,FALSE))</f>
        <v/>
      </c>
      <c r="AK139" s="2190" t="str">
        <f>IF(AK138="","",VLOOKUP(AK138,'シフト記号表（勤務時間帯） (3)'!$D$6:$X$47,21,FALSE))</f>
        <v/>
      </c>
      <c r="AL139" s="2190" t="str">
        <f>IF(AL138="","",VLOOKUP(AL138,'シフト記号表（勤務時間帯） (3)'!$D$6:$X$47,21,FALSE))</f>
        <v/>
      </c>
      <c r="AM139" s="2190" t="str">
        <f>IF(AM138="","",VLOOKUP(AM138,'シフト記号表（勤務時間帯） (3)'!$D$6:$X$47,21,FALSE))</f>
        <v/>
      </c>
      <c r="AN139" s="2190" t="str">
        <f>IF(AN138="","",VLOOKUP(AN138,'シフト記号表（勤務時間帯） (3)'!$D$6:$X$47,21,FALSE))</f>
        <v/>
      </c>
      <c r="AO139" s="2197" t="str">
        <f>IF(AO138="","",VLOOKUP(AO138,'シフト記号表（勤務時間帯） (3)'!$D$6:$X$47,21,FALSE))</f>
        <v/>
      </c>
      <c r="AP139" s="2181" t="str">
        <f>IF(AP138="","",VLOOKUP(AP138,'シフト記号表（勤務時間帯） (3)'!$D$6:$X$47,21,FALSE))</f>
        <v/>
      </c>
      <c r="AQ139" s="2190" t="str">
        <f>IF(AQ138="","",VLOOKUP(AQ138,'シフト記号表（勤務時間帯） (3)'!$D$6:$X$47,21,FALSE))</f>
        <v/>
      </c>
      <c r="AR139" s="2190" t="str">
        <f>IF(AR138="","",VLOOKUP(AR138,'シフト記号表（勤務時間帯） (3)'!$D$6:$X$47,21,FALSE))</f>
        <v/>
      </c>
      <c r="AS139" s="2190" t="str">
        <f>IF(AS138="","",VLOOKUP(AS138,'シフト記号表（勤務時間帯） (3)'!$D$6:$X$47,21,FALSE))</f>
        <v/>
      </c>
      <c r="AT139" s="2190" t="str">
        <f>IF(AT138="","",VLOOKUP(AT138,'シフト記号表（勤務時間帯） (3)'!$D$6:$X$47,21,FALSE))</f>
        <v/>
      </c>
      <c r="AU139" s="2190" t="str">
        <f>IF(AU138="","",VLOOKUP(AU138,'シフト記号表（勤務時間帯） (3)'!$D$6:$X$47,21,FALSE))</f>
        <v/>
      </c>
      <c r="AV139" s="2197" t="str">
        <f>IF(AV138="","",VLOOKUP(AV138,'シフト記号表（勤務時間帯） (3)'!$D$6:$X$47,21,FALSE))</f>
        <v/>
      </c>
      <c r="AW139" s="2181" t="str">
        <f>IF(AW138="","",VLOOKUP(AW138,'シフト記号表（勤務時間帯） (3)'!$D$6:$X$47,21,FALSE))</f>
        <v/>
      </c>
      <c r="AX139" s="2190" t="str">
        <f>IF(AX138="","",VLOOKUP(AX138,'シフト記号表（勤務時間帯） (3)'!$D$6:$X$47,21,FALSE))</f>
        <v/>
      </c>
      <c r="AY139" s="2190" t="str">
        <f>IF(AY138="","",VLOOKUP(AY138,'シフト記号表（勤務時間帯） (3)'!$D$6:$X$47,21,FALSE))</f>
        <v/>
      </c>
      <c r="AZ139" s="1943">
        <f>IF($BC$3="４週",SUM(U139:AV139),IF($BC$3="暦月",SUM(U139:AY139),""))</f>
        <v>0</v>
      </c>
      <c r="BA139" s="1951"/>
      <c r="BB139" s="1960">
        <f>IF($BC$3="４週",AZ139/4,IF($BC$3="暦月",(AZ139/($BC$8/7)),""))</f>
        <v>0</v>
      </c>
      <c r="BC139" s="1951"/>
      <c r="BD139" s="1971"/>
      <c r="BE139" s="1976"/>
      <c r="BF139" s="1976"/>
      <c r="BG139" s="1976"/>
      <c r="BH139" s="1987"/>
    </row>
    <row r="140" spans="2:60" ht="20.25" customHeight="1">
      <c r="B140" s="1743"/>
      <c r="C140" s="1757"/>
      <c r="D140" s="1825"/>
      <c r="E140" s="1768"/>
      <c r="F140" s="1768"/>
      <c r="G140" s="1803">
        <f>C138</f>
        <v>0</v>
      </c>
      <c r="H140" s="2104"/>
      <c r="I140" s="1789"/>
      <c r="J140" s="2544"/>
      <c r="K140" s="2544"/>
      <c r="L140" s="1803"/>
      <c r="M140" s="2548"/>
      <c r="N140" s="2552"/>
      <c r="O140" s="2556"/>
      <c r="P140" s="2564" t="s">
        <v>34</v>
      </c>
      <c r="Q140" s="2567"/>
      <c r="R140" s="2567"/>
      <c r="S140" s="2578"/>
      <c r="T140" s="2586"/>
      <c r="U140" s="1885" t="str">
        <f>IF(U138="","",VLOOKUP(U138,'シフト記号表（勤務時間帯） (3)'!$D$6:$Z$47,23,FALSE))</f>
        <v/>
      </c>
      <c r="V140" s="1897" t="str">
        <f>IF(V138="","",VLOOKUP(V138,'シフト記号表（勤務時間帯） (3)'!$D$6:$Z$47,23,FALSE))</f>
        <v/>
      </c>
      <c r="W140" s="1897" t="str">
        <f>IF(W138="","",VLOOKUP(W138,'シフト記号表（勤務時間帯） (3)'!$D$6:$Z$47,23,FALSE))</f>
        <v/>
      </c>
      <c r="X140" s="1897" t="str">
        <f>IF(X138="","",VLOOKUP(X138,'シフト記号表（勤務時間帯） (3)'!$D$6:$Z$47,23,FALSE))</f>
        <v/>
      </c>
      <c r="Y140" s="1897" t="str">
        <f>IF(Y138="","",VLOOKUP(Y138,'シフト記号表（勤務時間帯） (3)'!$D$6:$Z$47,23,FALSE))</f>
        <v/>
      </c>
      <c r="Z140" s="1897" t="str">
        <f>IF(Z138="","",VLOOKUP(Z138,'シフト記号表（勤務時間帯） (3)'!$D$6:$Z$47,23,FALSE))</f>
        <v/>
      </c>
      <c r="AA140" s="1912" t="str">
        <f>IF(AA138="","",VLOOKUP(AA138,'シフト記号表（勤務時間帯） (3)'!$D$6:$Z$47,23,FALSE))</f>
        <v/>
      </c>
      <c r="AB140" s="1885" t="str">
        <f>IF(AB138="","",VLOOKUP(AB138,'シフト記号表（勤務時間帯） (3)'!$D$6:$Z$47,23,FALSE))</f>
        <v/>
      </c>
      <c r="AC140" s="1897" t="str">
        <f>IF(AC138="","",VLOOKUP(AC138,'シフト記号表（勤務時間帯） (3)'!$D$6:$Z$47,23,FALSE))</f>
        <v/>
      </c>
      <c r="AD140" s="1897" t="str">
        <f>IF(AD138="","",VLOOKUP(AD138,'シフト記号表（勤務時間帯） (3)'!$D$6:$Z$47,23,FALSE))</f>
        <v/>
      </c>
      <c r="AE140" s="1897" t="str">
        <f>IF(AE138="","",VLOOKUP(AE138,'シフト記号表（勤務時間帯） (3)'!$D$6:$Z$47,23,FALSE))</f>
        <v/>
      </c>
      <c r="AF140" s="1897" t="str">
        <f>IF(AF138="","",VLOOKUP(AF138,'シフト記号表（勤務時間帯） (3)'!$D$6:$Z$47,23,FALSE))</f>
        <v/>
      </c>
      <c r="AG140" s="1897" t="str">
        <f>IF(AG138="","",VLOOKUP(AG138,'シフト記号表（勤務時間帯） (3)'!$D$6:$Z$47,23,FALSE))</f>
        <v/>
      </c>
      <c r="AH140" s="1912" t="str">
        <f>IF(AH138="","",VLOOKUP(AH138,'シフト記号表（勤務時間帯） (3)'!$D$6:$Z$47,23,FALSE))</f>
        <v/>
      </c>
      <c r="AI140" s="1885" t="str">
        <f>IF(AI138="","",VLOOKUP(AI138,'シフト記号表（勤務時間帯） (3)'!$D$6:$Z$47,23,FALSE))</f>
        <v/>
      </c>
      <c r="AJ140" s="1897" t="str">
        <f>IF(AJ138="","",VLOOKUP(AJ138,'シフト記号表（勤務時間帯） (3)'!$D$6:$Z$47,23,FALSE))</f>
        <v/>
      </c>
      <c r="AK140" s="1897" t="str">
        <f>IF(AK138="","",VLOOKUP(AK138,'シフト記号表（勤務時間帯） (3)'!$D$6:$Z$47,23,FALSE))</f>
        <v/>
      </c>
      <c r="AL140" s="1897" t="str">
        <f>IF(AL138="","",VLOOKUP(AL138,'シフト記号表（勤務時間帯） (3)'!$D$6:$Z$47,23,FALSE))</f>
        <v/>
      </c>
      <c r="AM140" s="1897" t="str">
        <f>IF(AM138="","",VLOOKUP(AM138,'シフト記号表（勤務時間帯） (3)'!$D$6:$Z$47,23,FALSE))</f>
        <v/>
      </c>
      <c r="AN140" s="1897" t="str">
        <f>IF(AN138="","",VLOOKUP(AN138,'シフト記号表（勤務時間帯） (3)'!$D$6:$Z$47,23,FALSE))</f>
        <v/>
      </c>
      <c r="AO140" s="1912" t="str">
        <f>IF(AO138="","",VLOOKUP(AO138,'シフト記号表（勤務時間帯） (3)'!$D$6:$Z$47,23,FALSE))</f>
        <v/>
      </c>
      <c r="AP140" s="1885" t="str">
        <f>IF(AP138="","",VLOOKUP(AP138,'シフト記号表（勤務時間帯） (3)'!$D$6:$Z$47,23,FALSE))</f>
        <v/>
      </c>
      <c r="AQ140" s="1897" t="str">
        <f>IF(AQ138="","",VLOOKUP(AQ138,'シフト記号表（勤務時間帯） (3)'!$D$6:$Z$47,23,FALSE))</f>
        <v/>
      </c>
      <c r="AR140" s="1897" t="str">
        <f>IF(AR138="","",VLOOKUP(AR138,'シフト記号表（勤務時間帯） (3)'!$D$6:$Z$47,23,FALSE))</f>
        <v/>
      </c>
      <c r="AS140" s="1897" t="str">
        <f>IF(AS138="","",VLOOKUP(AS138,'シフト記号表（勤務時間帯） (3)'!$D$6:$Z$47,23,FALSE))</f>
        <v/>
      </c>
      <c r="AT140" s="1897" t="str">
        <f>IF(AT138="","",VLOOKUP(AT138,'シフト記号表（勤務時間帯） (3)'!$D$6:$Z$47,23,FALSE))</f>
        <v/>
      </c>
      <c r="AU140" s="1897" t="str">
        <f>IF(AU138="","",VLOOKUP(AU138,'シフト記号表（勤務時間帯） (3)'!$D$6:$Z$47,23,FALSE))</f>
        <v/>
      </c>
      <c r="AV140" s="1912" t="str">
        <f>IF(AV138="","",VLOOKUP(AV138,'シフト記号表（勤務時間帯） (3)'!$D$6:$Z$47,23,FALSE))</f>
        <v/>
      </c>
      <c r="AW140" s="1885" t="str">
        <f>IF(AW138="","",VLOOKUP(AW138,'シフト記号表（勤務時間帯） (3)'!$D$6:$Z$47,23,FALSE))</f>
        <v/>
      </c>
      <c r="AX140" s="1897" t="str">
        <f>IF(AX138="","",VLOOKUP(AX138,'シフト記号表（勤務時間帯） (3)'!$D$6:$Z$47,23,FALSE))</f>
        <v/>
      </c>
      <c r="AY140" s="1897" t="str">
        <f>IF(AY138="","",VLOOKUP(AY138,'シフト記号表（勤務時間帯） (3)'!$D$6:$Z$47,23,FALSE))</f>
        <v/>
      </c>
      <c r="AZ140" s="1945">
        <f>IF($BC$3="４週",SUM(U140:AV140),IF($BC$3="暦月",SUM(U140:AY140),""))</f>
        <v>0</v>
      </c>
      <c r="BA140" s="1953"/>
      <c r="BB140" s="1962">
        <f>IF($BC$3="４週",AZ140/4,IF($BC$3="暦月",(AZ140/($BC$8/7)),""))</f>
        <v>0</v>
      </c>
      <c r="BC140" s="1953"/>
      <c r="BD140" s="1973"/>
      <c r="BE140" s="1978"/>
      <c r="BF140" s="1978"/>
      <c r="BG140" s="1978"/>
      <c r="BH140" s="1989"/>
    </row>
    <row r="141" spans="2:60" ht="20.25" customHeight="1">
      <c r="B141" s="2530"/>
      <c r="C141" s="1756"/>
      <c r="D141" s="1824"/>
      <c r="E141" s="1767"/>
      <c r="F141" s="1767"/>
      <c r="G141" s="1802"/>
      <c r="H141" s="2095"/>
      <c r="I141" s="1788"/>
      <c r="J141" s="2545"/>
      <c r="K141" s="2545"/>
      <c r="L141" s="1802"/>
      <c r="M141" s="2549"/>
      <c r="N141" s="2553"/>
      <c r="O141" s="2557"/>
      <c r="P141" s="2563" t="s">
        <v>770</v>
      </c>
      <c r="Q141" s="2572"/>
      <c r="R141" s="2572"/>
      <c r="S141" s="2580"/>
      <c r="T141" s="2589"/>
      <c r="U141" s="2596"/>
      <c r="V141" s="2602"/>
      <c r="W141" s="2602"/>
      <c r="X141" s="2602"/>
      <c r="Y141" s="2602"/>
      <c r="Z141" s="2602"/>
      <c r="AA141" s="2608"/>
      <c r="AB141" s="2596"/>
      <c r="AC141" s="2602"/>
      <c r="AD141" s="2602"/>
      <c r="AE141" s="2602"/>
      <c r="AF141" s="2602"/>
      <c r="AG141" s="2602"/>
      <c r="AH141" s="2608"/>
      <c r="AI141" s="2596"/>
      <c r="AJ141" s="2602"/>
      <c r="AK141" s="2602"/>
      <c r="AL141" s="2602"/>
      <c r="AM141" s="2602"/>
      <c r="AN141" s="2602"/>
      <c r="AO141" s="2608"/>
      <c r="AP141" s="2596"/>
      <c r="AQ141" s="2602"/>
      <c r="AR141" s="2602"/>
      <c r="AS141" s="2602"/>
      <c r="AT141" s="2602"/>
      <c r="AU141" s="2602"/>
      <c r="AV141" s="2608"/>
      <c r="AW141" s="2596"/>
      <c r="AX141" s="2602"/>
      <c r="AY141" s="2602"/>
      <c r="AZ141" s="2624"/>
      <c r="BA141" s="2631"/>
      <c r="BB141" s="2638"/>
      <c r="BC141" s="2631"/>
      <c r="BD141" s="1972"/>
      <c r="BE141" s="1977"/>
      <c r="BF141" s="1977"/>
      <c r="BG141" s="1977"/>
      <c r="BH141" s="1988"/>
    </row>
    <row r="142" spans="2:60" ht="20.25" customHeight="1">
      <c r="B142" s="2059">
        <f>B139+1</f>
        <v>41</v>
      </c>
      <c r="C142" s="1755"/>
      <c r="D142" s="1823"/>
      <c r="E142" s="1766"/>
      <c r="F142" s="1766">
        <f>C141</f>
        <v>0</v>
      </c>
      <c r="G142" s="1801"/>
      <c r="H142" s="2103"/>
      <c r="I142" s="1787"/>
      <c r="J142" s="2543"/>
      <c r="K142" s="2543"/>
      <c r="L142" s="1801"/>
      <c r="M142" s="2547"/>
      <c r="N142" s="2551"/>
      <c r="O142" s="2555"/>
      <c r="P142" s="2559" t="s">
        <v>1023</v>
      </c>
      <c r="Q142" s="2566"/>
      <c r="R142" s="2566"/>
      <c r="S142" s="2574"/>
      <c r="T142" s="2582"/>
      <c r="U142" s="2181" t="str">
        <f>IF(U141="","",VLOOKUP(U141,'シフト記号表（勤務時間帯） (3)'!$D$6:$X$47,21,FALSE))</f>
        <v/>
      </c>
      <c r="V142" s="2190" t="str">
        <f>IF(V141="","",VLOOKUP(V141,'シフト記号表（勤務時間帯） (3)'!$D$6:$X$47,21,FALSE))</f>
        <v/>
      </c>
      <c r="W142" s="2190" t="str">
        <f>IF(W141="","",VLOOKUP(W141,'シフト記号表（勤務時間帯） (3)'!$D$6:$X$47,21,FALSE))</f>
        <v/>
      </c>
      <c r="X142" s="2190" t="str">
        <f>IF(X141="","",VLOOKUP(X141,'シフト記号表（勤務時間帯） (3)'!$D$6:$X$47,21,FALSE))</f>
        <v/>
      </c>
      <c r="Y142" s="2190" t="str">
        <f>IF(Y141="","",VLOOKUP(Y141,'シフト記号表（勤務時間帯） (3)'!$D$6:$X$47,21,FALSE))</f>
        <v/>
      </c>
      <c r="Z142" s="2190" t="str">
        <f>IF(Z141="","",VLOOKUP(Z141,'シフト記号表（勤務時間帯） (3)'!$D$6:$X$47,21,FALSE))</f>
        <v/>
      </c>
      <c r="AA142" s="2197" t="str">
        <f>IF(AA141="","",VLOOKUP(AA141,'シフト記号表（勤務時間帯） (3)'!$D$6:$X$47,21,FALSE))</f>
        <v/>
      </c>
      <c r="AB142" s="2181" t="str">
        <f>IF(AB141="","",VLOOKUP(AB141,'シフト記号表（勤務時間帯） (3)'!$D$6:$X$47,21,FALSE))</f>
        <v/>
      </c>
      <c r="AC142" s="2190" t="str">
        <f>IF(AC141="","",VLOOKUP(AC141,'シフト記号表（勤務時間帯） (3)'!$D$6:$X$47,21,FALSE))</f>
        <v/>
      </c>
      <c r="AD142" s="2190" t="str">
        <f>IF(AD141="","",VLOOKUP(AD141,'シフト記号表（勤務時間帯） (3)'!$D$6:$X$47,21,FALSE))</f>
        <v/>
      </c>
      <c r="AE142" s="2190" t="str">
        <f>IF(AE141="","",VLOOKUP(AE141,'シフト記号表（勤務時間帯） (3)'!$D$6:$X$47,21,FALSE))</f>
        <v/>
      </c>
      <c r="AF142" s="2190" t="str">
        <f>IF(AF141="","",VLOOKUP(AF141,'シフト記号表（勤務時間帯） (3)'!$D$6:$X$47,21,FALSE))</f>
        <v/>
      </c>
      <c r="AG142" s="2190" t="str">
        <f>IF(AG141="","",VLOOKUP(AG141,'シフト記号表（勤務時間帯） (3)'!$D$6:$X$47,21,FALSE))</f>
        <v/>
      </c>
      <c r="AH142" s="2197" t="str">
        <f>IF(AH141="","",VLOOKUP(AH141,'シフト記号表（勤務時間帯） (3)'!$D$6:$X$47,21,FALSE))</f>
        <v/>
      </c>
      <c r="AI142" s="2181" t="str">
        <f>IF(AI141="","",VLOOKUP(AI141,'シフト記号表（勤務時間帯） (3)'!$D$6:$X$47,21,FALSE))</f>
        <v/>
      </c>
      <c r="AJ142" s="2190" t="str">
        <f>IF(AJ141="","",VLOOKUP(AJ141,'シフト記号表（勤務時間帯） (3)'!$D$6:$X$47,21,FALSE))</f>
        <v/>
      </c>
      <c r="AK142" s="2190" t="str">
        <f>IF(AK141="","",VLOOKUP(AK141,'シフト記号表（勤務時間帯） (3)'!$D$6:$X$47,21,FALSE))</f>
        <v/>
      </c>
      <c r="AL142" s="2190" t="str">
        <f>IF(AL141="","",VLOOKUP(AL141,'シフト記号表（勤務時間帯） (3)'!$D$6:$X$47,21,FALSE))</f>
        <v/>
      </c>
      <c r="AM142" s="2190" t="str">
        <f>IF(AM141="","",VLOOKUP(AM141,'シフト記号表（勤務時間帯） (3)'!$D$6:$X$47,21,FALSE))</f>
        <v/>
      </c>
      <c r="AN142" s="2190" t="str">
        <f>IF(AN141="","",VLOOKUP(AN141,'シフト記号表（勤務時間帯） (3)'!$D$6:$X$47,21,FALSE))</f>
        <v/>
      </c>
      <c r="AO142" s="2197" t="str">
        <f>IF(AO141="","",VLOOKUP(AO141,'シフト記号表（勤務時間帯） (3)'!$D$6:$X$47,21,FALSE))</f>
        <v/>
      </c>
      <c r="AP142" s="2181" t="str">
        <f>IF(AP141="","",VLOOKUP(AP141,'シフト記号表（勤務時間帯） (3)'!$D$6:$X$47,21,FALSE))</f>
        <v/>
      </c>
      <c r="AQ142" s="2190" t="str">
        <f>IF(AQ141="","",VLOOKUP(AQ141,'シフト記号表（勤務時間帯） (3)'!$D$6:$X$47,21,FALSE))</f>
        <v/>
      </c>
      <c r="AR142" s="2190" t="str">
        <f>IF(AR141="","",VLOOKUP(AR141,'シフト記号表（勤務時間帯） (3)'!$D$6:$X$47,21,FALSE))</f>
        <v/>
      </c>
      <c r="AS142" s="2190" t="str">
        <f>IF(AS141="","",VLOOKUP(AS141,'シフト記号表（勤務時間帯） (3)'!$D$6:$X$47,21,FALSE))</f>
        <v/>
      </c>
      <c r="AT142" s="2190" t="str">
        <f>IF(AT141="","",VLOOKUP(AT141,'シフト記号表（勤務時間帯） (3)'!$D$6:$X$47,21,FALSE))</f>
        <v/>
      </c>
      <c r="AU142" s="2190" t="str">
        <f>IF(AU141="","",VLOOKUP(AU141,'シフト記号表（勤務時間帯） (3)'!$D$6:$X$47,21,FALSE))</f>
        <v/>
      </c>
      <c r="AV142" s="2197" t="str">
        <f>IF(AV141="","",VLOOKUP(AV141,'シフト記号表（勤務時間帯） (3)'!$D$6:$X$47,21,FALSE))</f>
        <v/>
      </c>
      <c r="AW142" s="2181" t="str">
        <f>IF(AW141="","",VLOOKUP(AW141,'シフト記号表（勤務時間帯） (3)'!$D$6:$X$47,21,FALSE))</f>
        <v/>
      </c>
      <c r="AX142" s="2190" t="str">
        <f>IF(AX141="","",VLOOKUP(AX141,'シフト記号表（勤務時間帯） (3)'!$D$6:$X$47,21,FALSE))</f>
        <v/>
      </c>
      <c r="AY142" s="2190" t="str">
        <f>IF(AY141="","",VLOOKUP(AY141,'シフト記号表（勤務時間帯） (3)'!$D$6:$X$47,21,FALSE))</f>
        <v/>
      </c>
      <c r="AZ142" s="1943">
        <f>IF($BC$3="４週",SUM(U142:AV142),IF($BC$3="暦月",SUM(U142:AY142),""))</f>
        <v>0</v>
      </c>
      <c r="BA142" s="1951"/>
      <c r="BB142" s="1960">
        <f>IF($BC$3="４週",AZ142/4,IF($BC$3="暦月",(AZ142/($BC$8/7)),""))</f>
        <v>0</v>
      </c>
      <c r="BC142" s="1951"/>
      <c r="BD142" s="1971"/>
      <c r="BE142" s="1976"/>
      <c r="BF142" s="1976"/>
      <c r="BG142" s="1976"/>
      <c r="BH142" s="1987"/>
    </row>
    <row r="143" spans="2:60" ht="20.25" customHeight="1">
      <c r="B143" s="1743"/>
      <c r="C143" s="1757"/>
      <c r="D143" s="1825"/>
      <c r="E143" s="1768"/>
      <c r="F143" s="1768"/>
      <c r="G143" s="1803">
        <f>C141</f>
        <v>0</v>
      </c>
      <c r="H143" s="2104"/>
      <c r="I143" s="1789"/>
      <c r="J143" s="2544"/>
      <c r="K143" s="2544"/>
      <c r="L143" s="1803"/>
      <c r="M143" s="2548"/>
      <c r="N143" s="2552"/>
      <c r="O143" s="2556"/>
      <c r="P143" s="2564" t="s">
        <v>34</v>
      </c>
      <c r="Q143" s="2567"/>
      <c r="R143" s="2567"/>
      <c r="S143" s="2578"/>
      <c r="T143" s="2586"/>
      <c r="U143" s="1885" t="str">
        <f>IF(U141="","",VLOOKUP(U141,'シフト記号表（勤務時間帯） (3)'!$D$6:$Z$47,23,FALSE))</f>
        <v/>
      </c>
      <c r="V143" s="1897" t="str">
        <f>IF(V141="","",VLOOKUP(V141,'シフト記号表（勤務時間帯） (3)'!$D$6:$Z$47,23,FALSE))</f>
        <v/>
      </c>
      <c r="W143" s="1897" t="str">
        <f>IF(W141="","",VLOOKUP(W141,'シフト記号表（勤務時間帯） (3)'!$D$6:$Z$47,23,FALSE))</f>
        <v/>
      </c>
      <c r="X143" s="1897" t="str">
        <f>IF(X141="","",VLOOKUP(X141,'シフト記号表（勤務時間帯） (3)'!$D$6:$Z$47,23,FALSE))</f>
        <v/>
      </c>
      <c r="Y143" s="1897" t="str">
        <f>IF(Y141="","",VLOOKUP(Y141,'シフト記号表（勤務時間帯） (3)'!$D$6:$Z$47,23,FALSE))</f>
        <v/>
      </c>
      <c r="Z143" s="1897" t="str">
        <f>IF(Z141="","",VLOOKUP(Z141,'シフト記号表（勤務時間帯） (3)'!$D$6:$Z$47,23,FALSE))</f>
        <v/>
      </c>
      <c r="AA143" s="1912" t="str">
        <f>IF(AA141="","",VLOOKUP(AA141,'シフト記号表（勤務時間帯） (3)'!$D$6:$Z$47,23,FALSE))</f>
        <v/>
      </c>
      <c r="AB143" s="1885" t="str">
        <f>IF(AB141="","",VLOOKUP(AB141,'シフト記号表（勤務時間帯） (3)'!$D$6:$Z$47,23,FALSE))</f>
        <v/>
      </c>
      <c r="AC143" s="1897" t="str">
        <f>IF(AC141="","",VLOOKUP(AC141,'シフト記号表（勤務時間帯） (3)'!$D$6:$Z$47,23,FALSE))</f>
        <v/>
      </c>
      <c r="AD143" s="1897" t="str">
        <f>IF(AD141="","",VLOOKUP(AD141,'シフト記号表（勤務時間帯） (3)'!$D$6:$Z$47,23,FALSE))</f>
        <v/>
      </c>
      <c r="AE143" s="1897" t="str">
        <f>IF(AE141="","",VLOOKUP(AE141,'シフト記号表（勤務時間帯） (3)'!$D$6:$Z$47,23,FALSE))</f>
        <v/>
      </c>
      <c r="AF143" s="1897" t="str">
        <f>IF(AF141="","",VLOOKUP(AF141,'シフト記号表（勤務時間帯） (3)'!$D$6:$Z$47,23,FALSE))</f>
        <v/>
      </c>
      <c r="AG143" s="1897" t="str">
        <f>IF(AG141="","",VLOOKUP(AG141,'シフト記号表（勤務時間帯） (3)'!$D$6:$Z$47,23,FALSE))</f>
        <v/>
      </c>
      <c r="AH143" s="1912" t="str">
        <f>IF(AH141="","",VLOOKUP(AH141,'シフト記号表（勤務時間帯） (3)'!$D$6:$Z$47,23,FALSE))</f>
        <v/>
      </c>
      <c r="AI143" s="1885" t="str">
        <f>IF(AI141="","",VLOOKUP(AI141,'シフト記号表（勤務時間帯） (3)'!$D$6:$Z$47,23,FALSE))</f>
        <v/>
      </c>
      <c r="AJ143" s="1897" t="str">
        <f>IF(AJ141="","",VLOOKUP(AJ141,'シフト記号表（勤務時間帯） (3)'!$D$6:$Z$47,23,FALSE))</f>
        <v/>
      </c>
      <c r="AK143" s="1897" t="str">
        <f>IF(AK141="","",VLOOKUP(AK141,'シフト記号表（勤務時間帯） (3)'!$D$6:$Z$47,23,FALSE))</f>
        <v/>
      </c>
      <c r="AL143" s="1897" t="str">
        <f>IF(AL141="","",VLOOKUP(AL141,'シフト記号表（勤務時間帯） (3)'!$D$6:$Z$47,23,FALSE))</f>
        <v/>
      </c>
      <c r="AM143" s="1897" t="str">
        <f>IF(AM141="","",VLOOKUP(AM141,'シフト記号表（勤務時間帯） (3)'!$D$6:$Z$47,23,FALSE))</f>
        <v/>
      </c>
      <c r="AN143" s="1897" t="str">
        <f>IF(AN141="","",VLOOKUP(AN141,'シフト記号表（勤務時間帯） (3)'!$D$6:$Z$47,23,FALSE))</f>
        <v/>
      </c>
      <c r="AO143" s="1912" t="str">
        <f>IF(AO141="","",VLOOKUP(AO141,'シフト記号表（勤務時間帯） (3)'!$D$6:$Z$47,23,FALSE))</f>
        <v/>
      </c>
      <c r="AP143" s="1885" t="str">
        <f>IF(AP141="","",VLOOKUP(AP141,'シフト記号表（勤務時間帯） (3)'!$D$6:$Z$47,23,FALSE))</f>
        <v/>
      </c>
      <c r="AQ143" s="1897" t="str">
        <f>IF(AQ141="","",VLOOKUP(AQ141,'シフト記号表（勤務時間帯） (3)'!$D$6:$Z$47,23,FALSE))</f>
        <v/>
      </c>
      <c r="AR143" s="1897" t="str">
        <f>IF(AR141="","",VLOOKUP(AR141,'シフト記号表（勤務時間帯） (3)'!$D$6:$Z$47,23,FALSE))</f>
        <v/>
      </c>
      <c r="AS143" s="1897" t="str">
        <f>IF(AS141="","",VLOOKUP(AS141,'シフト記号表（勤務時間帯） (3)'!$D$6:$Z$47,23,FALSE))</f>
        <v/>
      </c>
      <c r="AT143" s="1897" t="str">
        <f>IF(AT141="","",VLOOKUP(AT141,'シフト記号表（勤務時間帯） (3)'!$D$6:$Z$47,23,FALSE))</f>
        <v/>
      </c>
      <c r="AU143" s="1897" t="str">
        <f>IF(AU141="","",VLOOKUP(AU141,'シフト記号表（勤務時間帯） (3)'!$D$6:$Z$47,23,FALSE))</f>
        <v/>
      </c>
      <c r="AV143" s="1912" t="str">
        <f>IF(AV141="","",VLOOKUP(AV141,'シフト記号表（勤務時間帯） (3)'!$D$6:$Z$47,23,FALSE))</f>
        <v/>
      </c>
      <c r="AW143" s="1885" t="str">
        <f>IF(AW141="","",VLOOKUP(AW141,'シフト記号表（勤務時間帯） (3)'!$D$6:$Z$47,23,FALSE))</f>
        <v/>
      </c>
      <c r="AX143" s="1897" t="str">
        <f>IF(AX141="","",VLOOKUP(AX141,'シフト記号表（勤務時間帯） (3)'!$D$6:$Z$47,23,FALSE))</f>
        <v/>
      </c>
      <c r="AY143" s="1897" t="str">
        <f>IF(AY141="","",VLOOKUP(AY141,'シフト記号表（勤務時間帯） (3)'!$D$6:$Z$47,23,FALSE))</f>
        <v/>
      </c>
      <c r="AZ143" s="1945">
        <f>IF($BC$3="４週",SUM(U143:AV143),IF($BC$3="暦月",SUM(U143:AY143),""))</f>
        <v>0</v>
      </c>
      <c r="BA143" s="1953"/>
      <c r="BB143" s="1962">
        <f>IF($BC$3="４週",AZ143/4,IF($BC$3="暦月",(AZ143/($BC$8/7)),""))</f>
        <v>0</v>
      </c>
      <c r="BC143" s="1953"/>
      <c r="BD143" s="1973"/>
      <c r="BE143" s="1978"/>
      <c r="BF143" s="1978"/>
      <c r="BG143" s="1978"/>
      <c r="BH143" s="1989"/>
    </row>
    <row r="144" spans="2:60" ht="20.25" customHeight="1">
      <c r="B144" s="2530"/>
      <c r="C144" s="1756"/>
      <c r="D144" s="1824"/>
      <c r="E144" s="1767"/>
      <c r="F144" s="1767"/>
      <c r="G144" s="1802"/>
      <c r="H144" s="2095"/>
      <c r="I144" s="1788"/>
      <c r="J144" s="2545"/>
      <c r="K144" s="2545"/>
      <c r="L144" s="1802"/>
      <c r="M144" s="2549"/>
      <c r="N144" s="2553"/>
      <c r="O144" s="2557"/>
      <c r="P144" s="2563" t="s">
        <v>770</v>
      </c>
      <c r="Q144" s="2572"/>
      <c r="R144" s="2572"/>
      <c r="S144" s="2580"/>
      <c r="T144" s="2589"/>
      <c r="U144" s="2596"/>
      <c r="V144" s="2602"/>
      <c r="W144" s="2602"/>
      <c r="X144" s="2602"/>
      <c r="Y144" s="2602"/>
      <c r="Z144" s="2602"/>
      <c r="AA144" s="2608"/>
      <c r="AB144" s="2596"/>
      <c r="AC144" s="2602"/>
      <c r="AD144" s="2602"/>
      <c r="AE144" s="2602"/>
      <c r="AF144" s="2602"/>
      <c r="AG144" s="2602"/>
      <c r="AH144" s="2608"/>
      <c r="AI144" s="2596"/>
      <c r="AJ144" s="2602"/>
      <c r="AK144" s="2602"/>
      <c r="AL144" s="2602"/>
      <c r="AM144" s="2602"/>
      <c r="AN144" s="2602"/>
      <c r="AO144" s="2608"/>
      <c r="AP144" s="2596"/>
      <c r="AQ144" s="2602"/>
      <c r="AR144" s="2602"/>
      <c r="AS144" s="2602"/>
      <c r="AT144" s="2602"/>
      <c r="AU144" s="2602"/>
      <c r="AV144" s="2608"/>
      <c r="AW144" s="2596"/>
      <c r="AX144" s="2602"/>
      <c r="AY144" s="2602"/>
      <c r="AZ144" s="2624"/>
      <c r="BA144" s="2631"/>
      <c r="BB144" s="2638"/>
      <c r="BC144" s="2631"/>
      <c r="BD144" s="1972"/>
      <c r="BE144" s="1977"/>
      <c r="BF144" s="1977"/>
      <c r="BG144" s="1977"/>
      <c r="BH144" s="1988"/>
    </row>
    <row r="145" spans="2:60" ht="20.25" customHeight="1">
      <c r="B145" s="2059">
        <f>B142+1</f>
        <v>42</v>
      </c>
      <c r="C145" s="1755"/>
      <c r="D145" s="1823"/>
      <c r="E145" s="1766"/>
      <c r="F145" s="1766">
        <f>C144</f>
        <v>0</v>
      </c>
      <c r="G145" s="1801"/>
      <c r="H145" s="2103"/>
      <c r="I145" s="1787"/>
      <c r="J145" s="2543"/>
      <c r="K145" s="2543"/>
      <c r="L145" s="1801"/>
      <c r="M145" s="2547"/>
      <c r="N145" s="2551"/>
      <c r="O145" s="2555"/>
      <c r="P145" s="2559" t="s">
        <v>1023</v>
      </c>
      <c r="Q145" s="2566"/>
      <c r="R145" s="2566"/>
      <c r="S145" s="2574"/>
      <c r="T145" s="2582"/>
      <c r="U145" s="2181" t="str">
        <f>IF(U144="","",VLOOKUP(U144,'シフト記号表（勤務時間帯） (3)'!$D$6:$X$47,21,FALSE))</f>
        <v/>
      </c>
      <c r="V145" s="2190" t="str">
        <f>IF(V144="","",VLOOKUP(V144,'シフト記号表（勤務時間帯） (3)'!$D$6:$X$47,21,FALSE))</f>
        <v/>
      </c>
      <c r="W145" s="2190" t="str">
        <f>IF(W144="","",VLOOKUP(W144,'シフト記号表（勤務時間帯） (3)'!$D$6:$X$47,21,FALSE))</f>
        <v/>
      </c>
      <c r="X145" s="2190" t="str">
        <f>IF(X144="","",VLOOKUP(X144,'シフト記号表（勤務時間帯） (3)'!$D$6:$X$47,21,FALSE))</f>
        <v/>
      </c>
      <c r="Y145" s="2190" t="str">
        <f>IF(Y144="","",VLOOKUP(Y144,'シフト記号表（勤務時間帯） (3)'!$D$6:$X$47,21,FALSE))</f>
        <v/>
      </c>
      <c r="Z145" s="2190" t="str">
        <f>IF(Z144="","",VLOOKUP(Z144,'シフト記号表（勤務時間帯） (3)'!$D$6:$X$47,21,FALSE))</f>
        <v/>
      </c>
      <c r="AA145" s="2197" t="str">
        <f>IF(AA144="","",VLOOKUP(AA144,'シフト記号表（勤務時間帯） (3)'!$D$6:$X$47,21,FALSE))</f>
        <v/>
      </c>
      <c r="AB145" s="2181" t="str">
        <f>IF(AB144="","",VLOOKUP(AB144,'シフト記号表（勤務時間帯） (3)'!$D$6:$X$47,21,FALSE))</f>
        <v/>
      </c>
      <c r="AC145" s="2190" t="str">
        <f>IF(AC144="","",VLOOKUP(AC144,'シフト記号表（勤務時間帯） (3)'!$D$6:$X$47,21,FALSE))</f>
        <v/>
      </c>
      <c r="AD145" s="2190" t="str">
        <f>IF(AD144="","",VLOOKUP(AD144,'シフト記号表（勤務時間帯） (3)'!$D$6:$X$47,21,FALSE))</f>
        <v/>
      </c>
      <c r="AE145" s="2190" t="str">
        <f>IF(AE144="","",VLOOKUP(AE144,'シフト記号表（勤務時間帯） (3)'!$D$6:$X$47,21,FALSE))</f>
        <v/>
      </c>
      <c r="AF145" s="2190" t="str">
        <f>IF(AF144="","",VLOOKUP(AF144,'シフト記号表（勤務時間帯） (3)'!$D$6:$X$47,21,FALSE))</f>
        <v/>
      </c>
      <c r="AG145" s="2190" t="str">
        <f>IF(AG144="","",VLOOKUP(AG144,'シフト記号表（勤務時間帯） (3)'!$D$6:$X$47,21,FALSE))</f>
        <v/>
      </c>
      <c r="AH145" s="2197" t="str">
        <f>IF(AH144="","",VLOOKUP(AH144,'シフト記号表（勤務時間帯） (3)'!$D$6:$X$47,21,FALSE))</f>
        <v/>
      </c>
      <c r="AI145" s="2181" t="str">
        <f>IF(AI144="","",VLOOKUP(AI144,'シフト記号表（勤務時間帯） (3)'!$D$6:$X$47,21,FALSE))</f>
        <v/>
      </c>
      <c r="AJ145" s="2190" t="str">
        <f>IF(AJ144="","",VLOOKUP(AJ144,'シフト記号表（勤務時間帯） (3)'!$D$6:$X$47,21,FALSE))</f>
        <v/>
      </c>
      <c r="AK145" s="2190" t="str">
        <f>IF(AK144="","",VLOOKUP(AK144,'シフト記号表（勤務時間帯） (3)'!$D$6:$X$47,21,FALSE))</f>
        <v/>
      </c>
      <c r="AL145" s="2190" t="str">
        <f>IF(AL144="","",VLOOKUP(AL144,'シフト記号表（勤務時間帯） (3)'!$D$6:$X$47,21,FALSE))</f>
        <v/>
      </c>
      <c r="AM145" s="2190" t="str">
        <f>IF(AM144="","",VLOOKUP(AM144,'シフト記号表（勤務時間帯） (3)'!$D$6:$X$47,21,FALSE))</f>
        <v/>
      </c>
      <c r="AN145" s="2190" t="str">
        <f>IF(AN144="","",VLOOKUP(AN144,'シフト記号表（勤務時間帯） (3)'!$D$6:$X$47,21,FALSE))</f>
        <v/>
      </c>
      <c r="AO145" s="2197" t="str">
        <f>IF(AO144="","",VLOOKUP(AO144,'シフト記号表（勤務時間帯） (3)'!$D$6:$X$47,21,FALSE))</f>
        <v/>
      </c>
      <c r="AP145" s="2181" t="str">
        <f>IF(AP144="","",VLOOKUP(AP144,'シフト記号表（勤務時間帯） (3)'!$D$6:$X$47,21,FALSE))</f>
        <v/>
      </c>
      <c r="AQ145" s="2190" t="str">
        <f>IF(AQ144="","",VLOOKUP(AQ144,'シフト記号表（勤務時間帯） (3)'!$D$6:$X$47,21,FALSE))</f>
        <v/>
      </c>
      <c r="AR145" s="2190" t="str">
        <f>IF(AR144="","",VLOOKUP(AR144,'シフト記号表（勤務時間帯） (3)'!$D$6:$X$47,21,FALSE))</f>
        <v/>
      </c>
      <c r="AS145" s="2190" t="str">
        <f>IF(AS144="","",VLOOKUP(AS144,'シフト記号表（勤務時間帯） (3)'!$D$6:$X$47,21,FALSE))</f>
        <v/>
      </c>
      <c r="AT145" s="2190" t="str">
        <f>IF(AT144="","",VLOOKUP(AT144,'シフト記号表（勤務時間帯） (3)'!$D$6:$X$47,21,FALSE))</f>
        <v/>
      </c>
      <c r="AU145" s="2190" t="str">
        <f>IF(AU144="","",VLOOKUP(AU144,'シフト記号表（勤務時間帯） (3)'!$D$6:$X$47,21,FALSE))</f>
        <v/>
      </c>
      <c r="AV145" s="2197" t="str">
        <f>IF(AV144="","",VLOOKUP(AV144,'シフト記号表（勤務時間帯） (3)'!$D$6:$X$47,21,FALSE))</f>
        <v/>
      </c>
      <c r="AW145" s="2181" t="str">
        <f>IF(AW144="","",VLOOKUP(AW144,'シフト記号表（勤務時間帯） (3)'!$D$6:$X$47,21,FALSE))</f>
        <v/>
      </c>
      <c r="AX145" s="2190" t="str">
        <f>IF(AX144="","",VLOOKUP(AX144,'シフト記号表（勤務時間帯） (3)'!$D$6:$X$47,21,FALSE))</f>
        <v/>
      </c>
      <c r="AY145" s="2190" t="str">
        <f>IF(AY144="","",VLOOKUP(AY144,'シフト記号表（勤務時間帯） (3)'!$D$6:$X$47,21,FALSE))</f>
        <v/>
      </c>
      <c r="AZ145" s="1943">
        <f>IF($BC$3="４週",SUM(U145:AV145),IF($BC$3="暦月",SUM(U145:AY145),""))</f>
        <v>0</v>
      </c>
      <c r="BA145" s="1951"/>
      <c r="BB145" s="1960">
        <f>IF($BC$3="４週",AZ145/4,IF($BC$3="暦月",(AZ145/($BC$8/7)),""))</f>
        <v>0</v>
      </c>
      <c r="BC145" s="1951"/>
      <c r="BD145" s="1971"/>
      <c r="BE145" s="1976"/>
      <c r="BF145" s="1976"/>
      <c r="BG145" s="1976"/>
      <c r="BH145" s="1987"/>
    </row>
    <row r="146" spans="2:60" ht="20.25" customHeight="1">
      <c r="B146" s="1743"/>
      <c r="C146" s="1757"/>
      <c r="D146" s="1825"/>
      <c r="E146" s="1768"/>
      <c r="F146" s="1768"/>
      <c r="G146" s="1803">
        <f>C144</f>
        <v>0</v>
      </c>
      <c r="H146" s="2104"/>
      <c r="I146" s="1789"/>
      <c r="J146" s="2544"/>
      <c r="K146" s="2544"/>
      <c r="L146" s="1803"/>
      <c r="M146" s="2548"/>
      <c r="N146" s="2552"/>
      <c r="O146" s="2556"/>
      <c r="P146" s="2564" t="s">
        <v>34</v>
      </c>
      <c r="Q146" s="2567"/>
      <c r="R146" s="2567"/>
      <c r="S146" s="2578"/>
      <c r="T146" s="2586"/>
      <c r="U146" s="1885" t="str">
        <f>IF(U144="","",VLOOKUP(U144,'シフト記号表（勤務時間帯） (3)'!$D$6:$Z$47,23,FALSE))</f>
        <v/>
      </c>
      <c r="V146" s="1897" t="str">
        <f>IF(V144="","",VLOOKUP(V144,'シフト記号表（勤務時間帯） (3)'!$D$6:$Z$47,23,FALSE))</f>
        <v/>
      </c>
      <c r="W146" s="1897" t="str">
        <f>IF(W144="","",VLOOKUP(W144,'シフト記号表（勤務時間帯） (3)'!$D$6:$Z$47,23,FALSE))</f>
        <v/>
      </c>
      <c r="X146" s="1897" t="str">
        <f>IF(X144="","",VLOOKUP(X144,'シフト記号表（勤務時間帯） (3)'!$D$6:$Z$47,23,FALSE))</f>
        <v/>
      </c>
      <c r="Y146" s="1897" t="str">
        <f>IF(Y144="","",VLOOKUP(Y144,'シフト記号表（勤務時間帯） (3)'!$D$6:$Z$47,23,FALSE))</f>
        <v/>
      </c>
      <c r="Z146" s="1897" t="str">
        <f>IF(Z144="","",VLOOKUP(Z144,'シフト記号表（勤務時間帯） (3)'!$D$6:$Z$47,23,FALSE))</f>
        <v/>
      </c>
      <c r="AA146" s="1912" t="str">
        <f>IF(AA144="","",VLOOKUP(AA144,'シフト記号表（勤務時間帯） (3)'!$D$6:$Z$47,23,FALSE))</f>
        <v/>
      </c>
      <c r="AB146" s="1885" t="str">
        <f>IF(AB144="","",VLOOKUP(AB144,'シフト記号表（勤務時間帯） (3)'!$D$6:$Z$47,23,FALSE))</f>
        <v/>
      </c>
      <c r="AC146" s="1897" t="str">
        <f>IF(AC144="","",VLOOKUP(AC144,'シフト記号表（勤務時間帯） (3)'!$D$6:$Z$47,23,FALSE))</f>
        <v/>
      </c>
      <c r="AD146" s="1897" t="str">
        <f>IF(AD144="","",VLOOKUP(AD144,'シフト記号表（勤務時間帯） (3)'!$D$6:$Z$47,23,FALSE))</f>
        <v/>
      </c>
      <c r="AE146" s="1897" t="str">
        <f>IF(AE144="","",VLOOKUP(AE144,'シフト記号表（勤務時間帯） (3)'!$D$6:$Z$47,23,FALSE))</f>
        <v/>
      </c>
      <c r="AF146" s="1897" t="str">
        <f>IF(AF144="","",VLOOKUP(AF144,'シフト記号表（勤務時間帯） (3)'!$D$6:$Z$47,23,FALSE))</f>
        <v/>
      </c>
      <c r="AG146" s="1897" t="str">
        <f>IF(AG144="","",VLOOKUP(AG144,'シフト記号表（勤務時間帯） (3)'!$D$6:$Z$47,23,FALSE))</f>
        <v/>
      </c>
      <c r="AH146" s="1912" t="str">
        <f>IF(AH144="","",VLOOKUP(AH144,'シフト記号表（勤務時間帯） (3)'!$D$6:$Z$47,23,FALSE))</f>
        <v/>
      </c>
      <c r="AI146" s="1885" t="str">
        <f>IF(AI144="","",VLOOKUP(AI144,'シフト記号表（勤務時間帯） (3)'!$D$6:$Z$47,23,FALSE))</f>
        <v/>
      </c>
      <c r="AJ146" s="1897" t="str">
        <f>IF(AJ144="","",VLOOKUP(AJ144,'シフト記号表（勤務時間帯） (3)'!$D$6:$Z$47,23,FALSE))</f>
        <v/>
      </c>
      <c r="AK146" s="1897" t="str">
        <f>IF(AK144="","",VLOOKUP(AK144,'シフト記号表（勤務時間帯） (3)'!$D$6:$Z$47,23,FALSE))</f>
        <v/>
      </c>
      <c r="AL146" s="1897" t="str">
        <f>IF(AL144="","",VLOOKUP(AL144,'シフト記号表（勤務時間帯） (3)'!$D$6:$Z$47,23,FALSE))</f>
        <v/>
      </c>
      <c r="AM146" s="1897" t="str">
        <f>IF(AM144="","",VLOOKUP(AM144,'シフト記号表（勤務時間帯） (3)'!$D$6:$Z$47,23,FALSE))</f>
        <v/>
      </c>
      <c r="AN146" s="1897" t="str">
        <f>IF(AN144="","",VLOOKUP(AN144,'シフト記号表（勤務時間帯） (3)'!$D$6:$Z$47,23,FALSE))</f>
        <v/>
      </c>
      <c r="AO146" s="1912" t="str">
        <f>IF(AO144="","",VLOOKUP(AO144,'シフト記号表（勤務時間帯） (3)'!$D$6:$Z$47,23,FALSE))</f>
        <v/>
      </c>
      <c r="AP146" s="1885" t="str">
        <f>IF(AP144="","",VLOOKUP(AP144,'シフト記号表（勤務時間帯） (3)'!$D$6:$Z$47,23,FALSE))</f>
        <v/>
      </c>
      <c r="AQ146" s="1897" t="str">
        <f>IF(AQ144="","",VLOOKUP(AQ144,'シフト記号表（勤務時間帯） (3)'!$D$6:$Z$47,23,FALSE))</f>
        <v/>
      </c>
      <c r="AR146" s="1897" t="str">
        <f>IF(AR144="","",VLOOKUP(AR144,'シフト記号表（勤務時間帯） (3)'!$D$6:$Z$47,23,FALSE))</f>
        <v/>
      </c>
      <c r="AS146" s="1897" t="str">
        <f>IF(AS144="","",VLOOKUP(AS144,'シフト記号表（勤務時間帯） (3)'!$D$6:$Z$47,23,FALSE))</f>
        <v/>
      </c>
      <c r="AT146" s="1897" t="str">
        <f>IF(AT144="","",VLOOKUP(AT144,'シフト記号表（勤務時間帯） (3)'!$D$6:$Z$47,23,FALSE))</f>
        <v/>
      </c>
      <c r="AU146" s="1897" t="str">
        <f>IF(AU144="","",VLOOKUP(AU144,'シフト記号表（勤務時間帯） (3)'!$D$6:$Z$47,23,FALSE))</f>
        <v/>
      </c>
      <c r="AV146" s="1912" t="str">
        <f>IF(AV144="","",VLOOKUP(AV144,'シフト記号表（勤務時間帯） (3)'!$D$6:$Z$47,23,FALSE))</f>
        <v/>
      </c>
      <c r="AW146" s="1885" t="str">
        <f>IF(AW144="","",VLOOKUP(AW144,'シフト記号表（勤務時間帯） (3)'!$D$6:$Z$47,23,FALSE))</f>
        <v/>
      </c>
      <c r="AX146" s="1897" t="str">
        <f>IF(AX144="","",VLOOKUP(AX144,'シフト記号表（勤務時間帯） (3)'!$D$6:$Z$47,23,FALSE))</f>
        <v/>
      </c>
      <c r="AY146" s="1897" t="str">
        <f>IF(AY144="","",VLOOKUP(AY144,'シフト記号表（勤務時間帯） (3)'!$D$6:$Z$47,23,FALSE))</f>
        <v/>
      </c>
      <c r="AZ146" s="1945">
        <f>IF($BC$3="４週",SUM(U146:AV146),IF($BC$3="暦月",SUM(U146:AY146),""))</f>
        <v>0</v>
      </c>
      <c r="BA146" s="1953"/>
      <c r="BB146" s="1962">
        <f>IF($BC$3="４週",AZ146/4,IF($BC$3="暦月",(AZ146/($BC$8/7)),""))</f>
        <v>0</v>
      </c>
      <c r="BC146" s="1953"/>
      <c r="BD146" s="1973"/>
      <c r="BE146" s="1978"/>
      <c r="BF146" s="1978"/>
      <c r="BG146" s="1978"/>
      <c r="BH146" s="1989"/>
    </row>
    <row r="147" spans="2:60" ht="20.25" customHeight="1">
      <c r="B147" s="2530"/>
      <c r="C147" s="1756"/>
      <c r="D147" s="1824"/>
      <c r="E147" s="1767"/>
      <c r="F147" s="1767"/>
      <c r="G147" s="1802"/>
      <c r="H147" s="2095"/>
      <c r="I147" s="1788"/>
      <c r="J147" s="2545"/>
      <c r="K147" s="2545"/>
      <c r="L147" s="1802"/>
      <c r="M147" s="2549"/>
      <c r="N147" s="2553"/>
      <c r="O147" s="2557"/>
      <c r="P147" s="2563" t="s">
        <v>770</v>
      </c>
      <c r="Q147" s="2572"/>
      <c r="R147" s="2572"/>
      <c r="S147" s="2580"/>
      <c r="T147" s="2589"/>
      <c r="U147" s="2596"/>
      <c r="V147" s="2602"/>
      <c r="W147" s="2602"/>
      <c r="X147" s="2602"/>
      <c r="Y147" s="2602"/>
      <c r="Z147" s="2602"/>
      <c r="AA147" s="2608"/>
      <c r="AB147" s="2596"/>
      <c r="AC147" s="2602"/>
      <c r="AD147" s="2602"/>
      <c r="AE147" s="2602"/>
      <c r="AF147" s="2602"/>
      <c r="AG147" s="2602"/>
      <c r="AH147" s="2608"/>
      <c r="AI147" s="2596"/>
      <c r="AJ147" s="2602"/>
      <c r="AK147" s="2602"/>
      <c r="AL147" s="2602"/>
      <c r="AM147" s="2602"/>
      <c r="AN147" s="2602"/>
      <c r="AO147" s="2608"/>
      <c r="AP147" s="2596"/>
      <c r="AQ147" s="2602"/>
      <c r="AR147" s="2602"/>
      <c r="AS147" s="2602"/>
      <c r="AT147" s="2602"/>
      <c r="AU147" s="2602"/>
      <c r="AV147" s="2608"/>
      <c r="AW147" s="2596"/>
      <c r="AX147" s="2602"/>
      <c r="AY147" s="2602"/>
      <c r="AZ147" s="2624"/>
      <c r="BA147" s="2631"/>
      <c r="BB147" s="2638"/>
      <c r="BC147" s="2631"/>
      <c r="BD147" s="1972"/>
      <c r="BE147" s="1977"/>
      <c r="BF147" s="1977"/>
      <c r="BG147" s="1977"/>
      <c r="BH147" s="1988"/>
    </row>
    <row r="148" spans="2:60" ht="20.25" customHeight="1">
      <c r="B148" s="2059">
        <f>B145+1</f>
        <v>43</v>
      </c>
      <c r="C148" s="1755"/>
      <c r="D148" s="1823"/>
      <c r="E148" s="1766"/>
      <c r="F148" s="1766">
        <f>C147</f>
        <v>0</v>
      </c>
      <c r="G148" s="1801"/>
      <c r="H148" s="2103"/>
      <c r="I148" s="1787"/>
      <c r="J148" s="2543"/>
      <c r="K148" s="2543"/>
      <c r="L148" s="1801"/>
      <c r="M148" s="2547"/>
      <c r="N148" s="2551"/>
      <c r="O148" s="2555"/>
      <c r="P148" s="2559" t="s">
        <v>1023</v>
      </c>
      <c r="Q148" s="2566"/>
      <c r="R148" s="2566"/>
      <c r="S148" s="2574"/>
      <c r="T148" s="2582"/>
      <c r="U148" s="2181" t="str">
        <f>IF(U147="","",VLOOKUP(U147,'シフト記号表（勤務時間帯） (3)'!$D$6:$X$47,21,FALSE))</f>
        <v/>
      </c>
      <c r="V148" s="2190" t="str">
        <f>IF(V147="","",VLOOKUP(V147,'シフト記号表（勤務時間帯） (3)'!$D$6:$X$47,21,FALSE))</f>
        <v/>
      </c>
      <c r="W148" s="2190" t="str">
        <f>IF(W147="","",VLOOKUP(W147,'シフト記号表（勤務時間帯） (3)'!$D$6:$X$47,21,FALSE))</f>
        <v/>
      </c>
      <c r="X148" s="2190" t="str">
        <f>IF(X147="","",VLOOKUP(X147,'シフト記号表（勤務時間帯） (3)'!$D$6:$X$47,21,FALSE))</f>
        <v/>
      </c>
      <c r="Y148" s="2190" t="str">
        <f>IF(Y147="","",VLOOKUP(Y147,'シフト記号表（勤務時間帯） (3)'!$D$6:$X$47,21,FALSE))</f>
        <v/>
      </c>
      <c r="Z148" s="2190" t="str">
        <f>IF(Z147="","",VLOOKUP(Z147,'シフト記号表（勤務時間帯） (3)'!$D$6:$X$47,21,FALSE))</f>
        <v/>
      </c>
      <c r="AA148" s="2197" t="str">
        <f>IF(AA147="","",VLOOKUP(AA147,'シフト記号表（勤務時間帯） (3)'!$D$6:$X$47,21,FALSE))</f>
        <v/>
      </c>
      <c r="AB148" s="2181" t="str">
        <f>IF(AB147="","",VLOOKUP(AB147,'シフト記号表（勤務時間帯） (3)'!$D$6:$X$47,21,FALSE))</f>
        <v/>
      </c>
      <c r="AC148" s="2190" t="str">
        <f>IF(AC147="","",VLOOKUP(AC147,'シフト記号表（勤務時間帯） (3)'!$D$6:$X$47,21,FALSE))</f>
        <v/>
      </c>
      <c r="AD148" s="2190" t="str">
        <f>IF(AD147="","",VLOOKUP(AD147,'シフト記号表（勤務時間帯） (3)'!$D$6:$X$47,21,FALSE))</f>
        <v/>
      </c>
      <c r="AE148" s="2190" t="str">
        <f>IF(AE147="","",VLOOKUP(AE147,'シフト記号表（勤務時間帯） (3)'!$D$6:$X$47,21,FALSE))</f>
        <v/>
      </c>
      <c r="AF148" s="2190" t="str">
        <f>IF(AF147="","",VLOOKUP(AF147,'シフト記号表（勤務時間帯） (3)'!$D$6:$X$47,21,FALSE))</f>
        <v/>
      </c>
      <c r="AG148" s="2190" t="str">
        <f>IF(AG147="","",VLOOKUP(AG147,'シフト記号表（勤務時間帯） (3)'!$D$6:$X$47,21,FALSE))</f>
        <v/>
      </c>
      <c r="AH148" s="2197" t="str">
        <f>IF(AH147="","",VLOOKUP(AH147,'シフト記号表（勤務時間帯） (3)'!$D$6:$X$47,21,FALSE))</f>
        <v/>
      </c>
      <c r="AI148" s="2181" t="str">
        <f>IF(AI147="","",VLOOKUP(AI147,'シフト記号表（勤務時間帯） (3)'!$D$6:$X$47,21,FALSE))</f>
        <v/>
      </c>
      <c r="AJ148" s="2190" t="str">
        <f>IF(AJ147="","",VLOOKUP(AJ147,'シフト記号表（勤務時間帯） (3)'!$D$6:$X$47,21,FALSE))</f>
        <v/>
      </c>
      <c r="AK148" s="2190" t="str">
        <f>IF(AK147="","",VLOOKUP(AK147,'シフト記号表（勤務時間帯） (3)'!$D$6:$X$47,21,FALSE))</f>
        <v/>
      </c>
      <c r="AL148" s="2190" t="str">
        <f>IF(AL147="","",VLOOKUP(AL147,'シフト記号表（勤務時間帯） (3)'!$D$6:$X$47,21,FALSE))</f>
        <v/>
      </c>
      <c r="AM148" s="2190" t="str">
        <f>IF(AM147="","",VLOOKUP(AM147,'シフト記号表（勤務時間帯） (3)'!$D$6:$X$47,21,FALSE))</f>
        <v/>
      </c>
      <c r="AN148" s="2190" t="str">
        <f>IF(AN147="","",VLOOKUP(AN147,'シフト記号表（勤務時間帯） (3)'!$D$6:$X$47,21,FALSE))</f>
        <v/>
      </c>
      <c r="AO148" s="2197" t="str">
        <f>IF(AO147="","",VLOOKUP(AO147,'シフト記号表（勤務時間帯） (3)'!$D$6:$X$47,21,FALSE))</f>
        <v/>
      </c>
      <c r="AP148" s="2181" t="str">
        <f>IF(AP147="","",VLOOKUP(AP147,'シフト記号表（勤務時間帯） (3)'!$D$6:$X$47,21,FALSE))</f>
        <v/>
      </c>
      <c r="AQ148" s="2190" t="str">
        <f>IF(AQ147="","",VLOOKUP(AQ147,'シフト記号表（勤務時間帯） (3)'!$D$6:$X$47,21,FALSE))</f>
        <v/>
      </c>
      <c r="AR148" s="2190" t="str">
        <f>IF(AR147="","",VLOOKUP(AR147,'シフト記号表（勤務時間帯） (3)'!$D$6:$X$47,21,FALSE))</f>
        <v/>
      </c>
      <c r="AS148" s="2190" t="str">
        <f>IF(AS147="","",VLOOKUP(AS147,'シフト記号表（勤務時間帯） (3)'!$D$6:$X$47,21,FALSE))</f>
        <v/>
      </c>
      <c r="AT148" s="2190" t="str">
        <f>IF(AT147="","",VLOOKUP(AT147,'シフト記号表（勤務時間帯） (3)'!$D$6:$X$47,21,FALSE))</f>
        <v/>
      </c>
      <c r="AU148" s="2190" t="str">
        <f>IF(AU147="","",VLOOKUP(AU147,'シフト記号表（勤務時間帯） (3)'!$D$6:$X$47,21,FALSE))</f>
        <v/>
      </c>
      <c r="AV148" s="2197" t="str">
        <f>IF(AV147="","",VLOOKUP(AV147,'シフト記号表（勤務時間帯） (3)'!$D$6:$X$47,21,FALSE))</f>
        <v/>
      </c>
      <c r="AW148" s="2181" t="str">
        <f>IF(AW147="","",VLOOKUP(AW147,'シフト記号表（勤務時間帯） (3)'!$D$6:$X$47,21,FALSE))</f>
        <v/>
      </c>
      <c r="AX148" s="2190" t="str">
        <f>IF(AX147="","",VLOOKUP(AX147,'シフト記号表（勤務時間帯） (3)'!$D$6:$X$47,21,FALSE))</f>
        <v/>
      </c>
      <c r="AY148" s="2190" t="str">
        <f>IF(AY147="","",VLOOKUP(AY147,'シフト記号表（勤務時間帯） (3)'!$D$6:$X$47,21,FALSE))</f>
        <v/>
      </c>
      <c r="AZ148" s="1943">
        <f>IF($BC$3="４週",SUM(U148:AV148),IF($BC$3="暦月",SUM(U148:AY148),""))</f>
        <v>0</v>
      </c>
      <c r="BA148" s="1951"/>
      <c r="BB148" s="1960">
        <f>IF($BC$3="４週",AZ148/4,IF($BC$3="暦月",(AZ148/($BC$8/7)),""))</f>
        <v>0</v>
      </c>
      <c r="BC148" s="1951"/>
      <c r="BD148" s="1971"/>
      <c r="BE148" s="1976"/>
      <c r="BF148" s="1976"/>
      <c r="BG148" s="1976"/>
      <c r="BH148" s="1987"/>
    </row>
    <row r="149" spans="2:60" ht="20.25" customHeight="1">
      <c r="B149" s="1743"/>
      <c r="C149" s="1757"/>
      <c r="D149" s="1825"/>
      <c r="E149" s="1768"/>
      <c r="F149" s="1768"/>
      <c r="G149" s="1803">
        <f>C147</f>
        <v>0</v>
      </c>
      <c r="H149" s="2104"/>
      <c r="I149" s="1789"/>
      <c r="J149" s="2544"/>
      <c r="K149" s="2544"/>
      <c r="L149" s="1803"/>
      <c r="M149" s="2548"/>
      <c r="N149" s="2552"/>
      <c r="O149" s="2556"/>
      <c r="P149" s="2564" t="s">
        <v>34</v>
      </c>
      <c r="Q149" s="2567"/>
      <c r="R149" s="2567"/>
      <c r="S149" s="2578"/>
      <c r="T149" s="2586"/>
      <c r="U149" s="1885" t="str">
        <f>IF(U147="","",VLOOKUP(U147,'シフト記号表（勤務時間帯） (3)'!$D$6:$Z$47,23,FALSE))</f>
        <v/>
      </c>
      <c r="V149" s="1897" t="str">
        <f>IF(V147="","",VLOOKUP(V147,'シフト記号表（勤務時間帯） (3)'!$D$6:$Z$47,23,FALSE))</f>
        <v/>
      </c>
      <c r="W149" s="1897" t="str">
        <f>IF(W147="","",VLOOKUP(W147,'シフト記号表（勤務時間帯） (3)'!$D$6:$Z$47,23,FALSE))</f>
        <v/>
      </c>
      <c r="X149" s="1897" t="str">
        <f>IF(X147="","",VLOOKUP(X147,'シフト記号表（勤務時間帯） (3)'!$D$6:$Z$47,23,FALSE))</f>
        <v/>
      </c>
      <c r="Y149" s="1897" t="str">
        <f>IF(Y147="","",VLOOKUP(Y147,'シフト記号表（勤務時間帯） (3)'!$D$6:$Z$47,23,FALSE))</f>
        <v/>
      </c>
      <c r="Z149" s="1897" t="str">
        <f>IF(Z147="","",VLOOKUP(Z147,'シフト記号表（勤務時間帯） (3)'!$D$6:$Z$47,23,FALSE))</f>
        <v/>
      </c>
      <c r="AA149" s="1912" t="str">
        <f>IF(AA147="","",VLOOKUP(AA147,'シフト記号表（勤務時間帯） (3)'!$D$6:$Z$47,23,FALSE))</f>
        <v/>
      </c>
      <c r="AB149" s="1885" t="str">
        <f>IF(AB147="","",VLOOKUP(AB147,'シフト記号表（勤務時間帯） (3)'!$D$6:$Z$47,23,FALSE))</f>
        <v/>
      </c>
      <c r="AC149" s="1897" t="str">
        <f>IF(AC147="","",VLOOKUP(AC147,'シフト記号表（勤務時間帯） (3)'!$D$6:$Z$47,23,FALSE))</f>
        <v/>
      </c>
      <c r="AD149" s="1897" t="str">
        <f>IF(AD147="","",VLOOKUP(AD147,'シフト記号表（勤務時間帯） (3)'!$D$6:$Z$47,23,FALSE))</f>
        <v/>
      </c>
      <c r="AE149" s="1897" t="str">
        <f>IF(AE147="","",VLOOKUP(AE147,'シフト記号表（勤務時間帯） (3)'!$D$6:$Z$47,23,FALSE))</f>
        <v/>
      </c>
      <c r="AF149" s="1897" t="str">
        <f>IF(AF147="","",VLOOKUP(AF147,'シフト記号表（勤務時間帯） (3)'!$D$6:$Z$47,23,FALSE))</f>
        <v/>
      </c>
      <c r="AG149" s="1897" t="str">
        <f>IF(AG147="","",VLOOKUP(AG147,'シフト記号表（勤務時間帯） (3)'!$D$6:$Z$47,23,FALSE))</f>
        <v/>
      </c>
      <c r="AH149" s="1912" t="str">
        <f>IF(AH147="","",VLOOKUP(AH147,'シフト記号表（勤務時間帯） (3)'!$D$6:$Z$47,23,FALSE))</f>
        <v/>
      </c>
      <c r="AI149" s="1885" t="str">
        <f>IF(AI147="","",VLOOKUP(AI147,'シフト記号表（勤務時間帯） (3)'!$D$6:$Z$47,23,FALSE))</f>
        <v/>
      </c>
      <c r="AJ149" s="1897" t="str">
        <f>IF(AJ147="","",VLOOKUP(AJ147,'シフト記号表（勤務時間帯） (3)'!$D$6:$Z$47,23,FALSE))</f>
        <v/>
      </c>
      <c r="AK149" s="1897" t="str">
        <f>IF(AK147="","",VLOOKUP(AK147,'シフト記号表（勤務時間帯） (3)'!$D$6:$Z$47,23,FALSE))</f>
        <v/>
      </c>
      <c r="AL149" s="1897" t="str">
        <f>IF(AL147="","",VLOOKUP(AL147,'シフト記号表（勤務時間帯） (3)'!$D$6:$Z$47,23,FALSE))</f>
        <v/>
      </c>
      <c r="AM149" s="1897" t="str">
        <f>IF(AM147="","",VLOOKUP(AM147,'シフト記号表（勤務時間帯） (3)'!$D$6:$Z$47,23,FALSE))</f>
        <v/>
      </c>
      <c r="AN149" s="1897" t="str">
        <f>IF(AN147="","",VLOOKUP(AN147,'シフト記号表（勤務時間帯） (3)'!$D$6:$Z$47,23,FALSE))</f>
        <v/>
      </c>
      <c r="AO149" s="1912" t="str">
        <f>IF(AO147="","",VLOOKUP(AO147,'シフト記号表（勤務時間帯） (3)'!$D$6:$Z$47,23,FALSE))</f>
        <v/>
      </c>
      <c r="AP149" s="1885" t="str">
        <f>IF(AP147="","",VLOOKUP(AP147,'シフト記号表（勤務時間帯） (3)'!$D$6:$Z$47,23,FALSE))</f>
        <v/>
      </c>
      <c r="AQ149" s="1897" t="str">
        <f>IF(AQ147="","",VLOOKUP(AQ147,'シフト記号表（勤務時間帯） (3)'!$D$6:$Z$47,23,FALSE))</f>
        <v/>
      </c>
      <c r="AR149" s="1897" t="str">
        <f>IF(AR147="","",VLOOKUP(AR147,'シフト記号表（勤務時間帯） (3)'!$D$6:$Z$47,23,FALSE))</f>
        <v/>
      </c>
      <c r="AS149" s="1897" t="str">
        <f>IF(AS147="","",VLOOKUP(AS147,'シフト記号表（勤務時間帯） (3)'!$D$6:$Z$47,23,FALSE))</f>
        <v/>
      </c>
      <c r="AT149" s="1897" t="str">
        <f>IF(AT147="","",VLOOKUP(AT147,'シフト記号表（勤務時間帯） (3)'!$D$6:$Z$47,23,FALSE))</f>
        <v/>
      </c>
      <c r="AU149" s="1897" t="str">
        <f>IF(AU147="","",VLOOKUP(AU147,'シフト記号表（勤務時間帯） (3)'!$D$6:$Z$47,23,FALSE))</f>
        <v/>
      </c>
      <c r="AV149" s="1912" t="str">
        <f>IF(AV147="","",VLOOKUP(AV147,'シフト記号表（勤務時間帯） (3)'!$D$6:$Z$47,23,FALSE))</f>
        <v/>
      </c>
      <c r="AW149" s="1885" t="str">
        <f>IF(AW147="","",VLOOKUP(AW147,'シフト記号表（勤務時間帯） (3)'!$D$6:$Z$47,23,FALSE))</f>
        <v/>
      </c>
      <c r="AX149" s="1897" t="str">
        <f>IF(AX147="","",VLOOKUP(AX147,'シフト記号表（勤務時間帯） (3)'!$D$6:$Z$47,23,FALSE))</f>
        <v/>
      </c>
      <c r="AY149" s="1897" t="str">
        <f>IF(AY147="","",VLOOKUP(AY147,'シフト記号表（勤務時間帯） (3)'!$D$6:$Z$47,23,FALSE))</f>
        <v/>
      </c>
      <c r="AZ149" s="1945">
        <f>IF($BC$3="４週",SUM(U149:AV149),IF($BC$3="暦月",SUM(U149:AY149),""))</f>
        <v>0</v>
      </c>
      <c r="BA149" s="1953"/>
      <c r="BB149" s="1962">
        <f>IF($BC$3="４週",AZ149/4,IF($BC$3="暦月",(AZ149/($BC$8/7)),""))</f>
        <v>0</v>
      </c>
      <c r="BC149" s="1953"/>
      <c r="BD149" s="1973"/>
      <c r="BE149" s="1978"/>
      <c r="BF149" s="1978"/>
      <c r="BG149" s="1978"/>
      <c r="BH149" s="1989"/>
    </row>
    <row r="150" spans="2:60" ht="20.25" customHeight="1">
      <c r="B150" s="2530"/>
      <c r="C150" s="1756"/>
      <c r="D150" s="1824"/>
      <c r="E150" s="1767"/>
      <c r="F150" s="1767"/>
      <c r="G150" s="1802"/>
      <c r="H150" s="2095"/>
      <c r="I150" s="1788"/>
      <c r="J150" s="2545"/>
      <c r="K150" s="2545"/>
      <c r="L150" s="1802"/>
      <c r="M150" s="2549"/>
      <c r="N150" s="2553"/>
      <c r="O150" s="2557"/>
      <c r="P150" s="2563" t="s">
        <v>770</v>
      </c>
      <c r="Q150" s="2572"/>
      <c r="R150" s="2572"/>
      <c r="S150" s="2580"/>
      <c r="T150" s="2589"/>
      <c r="U150" s="2596"/>
      <c r="V150" s="2602"/>
      <c r="W150" s="2602"/>
      <c r="X150" s="2602"/>
      <c r="Y150" s="2602"/>
      <c r="Z150" s="2602"/>
      <c r="AA150" s="2608"/>
      <c r="AB150" s="2596"/>
      <c r="AC150" s="2602"/>
      <c r="AD150" s="2602"/>
      <c r="AE150" s="2602"/>
      <c r="AF150" s="2602"/>
      <c r="AG150" s="2602"/>
      <c r="AH150" s="2608"/>
      <c r="AI150" s="2596"/>
      <c r="AJ150" s="2602"/>
      <c r="AK150" s="2602"/>
      <c r="AL150" s="2602"/>
      <c r="AM150" s="2602"/>
      <c r="AN150" s="2602"/>
      <c r="AO150" s="2608"/>
      <c r="AP150" s="2596"/>
      <c r="AQ150" s="2602"/>
      <c r="AR150" s="2602"/>
      <c r="AS150" s="2602"/>
      <c r="AT150" s="2602"/>
      <c r="AU150" s="2602"/>
      <c r="AV150" s="2608"/>
      <c r="AW150" s="2596"/>
      <c r="AX150" s="2602"/>
      <c r="AY150" s="2602"/>
      <c r="AZ150" s="2624"/>
      <c r="BA150" s="2631"/>
      <c r="BB150" s="2638"/>
      <c r="BC150" s="2631"/>
      <c r="BD150" s="1972"/>
      <c r="BE150" s="1977"/>
      <c r="BF150" s="1977"/>
      <c r="BG150" s="1977"/>
      <c r="BH150" s="1988"/>
    </row>
    <row r="151" spans="2:60" ht="20.25" customHeight="1">
      <c r="B151" s="2059">
        <f>B148+1</f>
        <v>44</v>
      </c>
      <c r="C151" s="1755"/>
      <c r="D151" s="1823"/>
      <c r="E151" s="1766"/>
      <c r="F151" s="1766">
        <f>C150</f>
        <v>0</v>
      </c>
      <c r="G151" s="1801"/>
      <c r="H151" s="2103"/>
      <c r="I151" s="1787"/>
      <c r="J151" s="2543"/>
      <c r="K151" s="2543"/>
      <c r="L151" s="1801"/>
      <c r="M151" s="2547"/>
      <c r="N151" s="2551"/>
      <c r="O151" s="2555"/>
      <c r="P151" s="2559" t="s">
        <v>1023</v>
      </c>
      <c r="Q151" s="2566"/>
      <c r="R151" s="2566"/>
      <c r="S151" s="2574"/>
      <c r="T151" s="2582"/>
      <c r="U151" s="2181" t="str">
        <f>IF(U150="","",VLOOKUP(U150,'シフト記号表（勤務時間帯） (3)'!$D$6:$X$47,21,FALSE))</f>
        <v/>
      </c>
      <c r="V151" s="2190" t="str">
        <f>IF(V150="","",VLOOKUP(V150,'シフト記号表（勤務時間帯） (3)'!$D$6:$X$47,21,FALSE))</f>
        <v/>
      </c>
      <c r="W151" s="2190" t="str">
        <f>IF(W150="","",VLOOKUP(W150,'シフト記号表（勤務時間帯） (3)'!$D$6:$X$47,21,FALSE))</f>
        <v/>
      </c>
      <c r="X151" s="2190" t="str">
        <f>IF(X150="","",VLOOKUP(X150,'シフト記号表（勤務時間帯） (3)'!$D$6:$X$47,21,FALSE))</f>
        <v/>
      </c>
      <c r="Y151" s="2190" t="str">
        <f>IF(Y150="","",VLOOKUP(Y150,'シフト記号表（勤務時間帯） (3)'!$D$6:$X$47,21,FALSE))</f>
        <v/>
      </c>
      <c r="Z151" s="2190" t="str">
        <f>IF(Z150="","",VLOOKUP(Z150,'シフト記号表（勤務時間帯） (3)'!$D$6:$X$47,21,FALSE))</f>
        <v/>
      </c>
      <c r="AA151" s="2197" t="str">
        <f>IF(AA150="","",VLOOKUP(AA150,'シフト記号表（勤務時間帯） (3)'!$D$6:$X$47,21,FALSE))</f>
        <v/>
      </c>
      <c r="AB151" s="2181" t="str">
        <f>IF(AB150="","",VLOOKUP(AB150,'シフト記号表（勤務時間帯） (3)'!$D$6:$X$47,21,FALSE))</f>
        <v/>
      </c>
      <c r="AC151" s="2190" t="str">
        <f>IF(AC150="","",VLOOKUP(AC150,'シフト記号表（勤務時間帯） (3)'!$D$6:$X$47,21,FALSE))</f>
        <v/>
      </c>
      <c r="AD151" s="2190" t="str">
        <f>IF(AD150="","",VLOOKUP(AD150,'シフト記号表（勤務時間帯） (3)'!$D$6:$X$47,21,FALSE))</f>
        <v/>
      </c>
      <c r="AE151" s="2190" t="str">
        <f>IF(AE150="","",VLOOKUP(AE150,'シフト記号表（勤務時間帯） (3)'!$D$6:$X$47,21,FALSE))</f>
        <v/>
      </c>
      <c r="AF151" s="2190" t="str">
        <f>IF(AF150="","",VLOOKUP(AF150,'シフト記号表（勤務時間帯） (3)'!$D$6:$X$47,21,FALSE))</f>
        <v/>
      </c>
      <c r="AG151" s="2190" t="str">
        <f>IF(AG150="","",VLOOKUP(AG150,'シフト記号表（勤務時間帯） (3)'!$D$6:$X$47,21,FALSE))</f>
        <v/>
      </c>
      <c r="AH151" s="2197" t="str">
        <f>IF(AH150="","",VLOOKUP(AH150,'シフト記号表（勤務時間帯） (3)'!$D$6:$X$47,21,FALSE))</f>
        <v/>
      </c>
      <c r="AI151" s="2181" t="str">
        <f>IF(AI150="","",VLOOKUP(AI150,'シフト記号表（勤務時間帯） (3)'!$D$6:$X$47,21,FALSE))</f>
        <v/>
      </c>
      <c r="AJ151" s="2190" t="str">
        <f>IF(AJ150="","",VLOOKUP(AJ150,'シフト記号表（勤務時間帯） (3)'!$D$6:$X$47,21,FALSE))</f>
        <v/>
      </c>
      <c r="AK151" s="2190" t="str">
        <f>IF(AK150="","",VLOOKUP(AK150,'シフト記号表（勤務時間帯） (3)'!$D$6:$X$47,21,FALSE))</f>
        <v/>
      </c>
      <c r="AL151" s="2190" t="str">
        <f>IF(AL150="","",VLOOKUP(AL150,'シフト記号表（勤務時間帯） (3)'!$D$6:$X$47,21,FALSE))</f>
        <v/>
      </c>
      <c r="AM151" s="2190" t="str">
        <f>IF(AM150="","",VLOOKUP(AM150,'シフト記号表（勤務時間帯） (3)'!$D$6:$X$47,21,FALSE))</f>
        <v/>
      </c>
      <c r="AN151" s="2190" t="str">
        <f>IF(AN150="","",VLOOKUP(AN150,'シフト記号表（勤務時間帯） (3)'!$D$6:$X$47,21,FALSE))</f>
        <v/>
      </c>
      <c r="AO151" s="2197" t="str">
        <f>IF(AO150="","",VLOOKUP(AO150,'シフト記号表（勤務時間帯） (3)'!$D$6:$X$47,21,FALSE))</f>
        <v/>
      </c>
      <c r="AP151" s="2181" t="str">
        <f>IF(AP150="","",VLOOKUP(AP150,'シフト記号表（勤務時間帯） (3)'!$D$6:$X$47,21,FALSE))</f>
        <v/>
      </c>
      <c r="AQ151" s="2190" t="str">
        <f>IF(AQ150="","",VLOOKUP(AQ150,'シフト記号表（勤務時間帯） (3)'!$D$6:$X$47,21,FALSE))</f>
        <v/>
      </c>
      <c r="AR151" s="2190" t="str">
        <f>IF(AR150="","",VLOOKUP(AR150,'シフト記号表（勤務時間帯） (3)'!$D$6:$X$47,21,FALSE))</f>
        <v/>
      </c>
      <c r="AS151" s="2190" t="str">
        <f>IF(AS150="","",VLOOKUP(AS150,'シフト記号表（勤務時間帯） (3)'!$D$6:$X$47,21,FALSE))</f>
        <v/>
      </c>
      <c r="AT151" s="2190" t="str">
        <f>IF(AT150="","",VLOOKUP(AT150,'シフト記号表（勤務時間帯） (3)'!$D$6:$X$47,21,FALSE))</f>
        <v/>
      </c>
      <c r="AU151" s="2190" t="str">
        <f>IF(AU150="","",VLOOKUP(AU150,'シフト記号表（勤務時間帯） (3)'!$D$6:$X$47,21,FALSE))</f>
        <v/>
      </c>
      <c r="AV151" s="2197" t="str">
        <f>IF(AV150="","",VLOOKUP(AV150,'シフト記号表（勤務時間帯） (3)'!$D$6:$X$47,21,FALSE))</f>
        <v/>
      </c>
      <c r="AW151" s="2181" t="str">
        <f>IF(AW150="","",VLOOKUP(AW150,'シフト記号表（勤務時間帯） (3)'!$D$6:$X$47,21,FALSE))</f>
        <v/>
      </c>
      <c r="AX151" s="2190" t="str">
        <f>IF(AX150="","",VLOOKUP(AX150,'シフト記号表（勤務時間帯） (3)'!$D$6:$X$47,21,FALSE))</f>
        <v/>
      </c>
      <c r="AY151" s="2190" t="str">
        <f>IF(AY150="","",VLOOKUP(AY150,'シフト記号表（勤務時間帯） (3)'!$D$6:$X$47,21,FALSE))</f>
        <v/>
      </c>
      <c r="AZ151" s="1943">
        <f>IF($BC$3="４週",SUM(U151:AV151),IF($BC$3="暦月",SUM(U151:AY151),""))</f>
        <v>0</v>
      </c>
      <c r="BA151" s="1951"/>
      <c r="BB151" s="1960">
        <f>IF($BC$3="４週",AZ151/4,IF($BC$3="暦月",(AZ151/($BC$8/7)),""))</f>
        <v>0</v>
      </c>
      <c r="BC151" s="1951"/>
      <c r="BD151" s="1971"/>
      <c r="BE151" s="1976"/>
      <c r="BF151" s="1976"/>
      <c r="BG151" s="1976"/>
      <c r="BH151" s="1987"/>
    </row>
    <row r="152" spans="2:60" ht="20.25" customHeight="1">
      <c r="B152" s="1743"/>
      <c r="C152" s="1757"/>
      <c r="D152" s="1825"/>
      <c r="E152" s="1768"/>
      <c r="F152" s="1768"/>
      <c r="G152" s="1803">
        <f>C150</f>
        <v>0</v>
      </c>
      <c r="H152" s="2104"/>
      <c r="I152" s="1789"/>
      <c r="J152" s="2544"/>
      <c r="K152" s="2544"/>
      <c r="L152" s="1803"/>
      <c r="M152" s="2548"/>
      <c r="N152" s="2552"/>
      <c r="O152" s="2556"/>
      <c r="P152" s="2564" t="s">
        <v>34</v>
      </c>
      <c r="Q152" s="2567"/>
      <c r="R152" s="2567"/>
      <c r="S152" s="2578"/>
      <c r="T152" s="2586"/>
      <c r="U152" s="1885" t="str">
        <f>IF(U150="","",VLOOKUP(U150,'シフト記号表（勤務時間帯） (3)'!$D$6:$Z$47,23,FALSE))</f>
        <v/>
      </c>
      <c r="V152" s="1897" t="str">
        <f>IF(V150="","",VLOOKUP(V150,'シフト記号表（勤務時間帯） (3)'!$D$6:$Z$47,23,FALSE))</f>
        <v/>
      </c>
      <c r="W152" s="1897" t="str">
        <f>IF(W150="","",VLOOKUP(W150,'シフト記号表（勤務時間帯） (3)'!$D$6:$Z$47,23,FALSE))</f>
        <v/>
      </c>
      <c r="X152" s="1897" t="str">
        <f>IF(X150="","",VLOOKUP(X150,'シフト記号表（勤務時間帯） (3)'!$D$6:$Z$47,23,FALSE))</f>
        <v/>
      </c>
      <c r="Y152" s="1897" t="str">
        <f>IF(Y150="","",VLOOKUP(Y150,'シフト記号表（勤務時間帯） (3)'!$D$6:$Z$47,23,FALSE))</f>
        <v/>
      </c>
      <c r="Z152" s="1897" t="str">
        <f>IF(Z150="","",VLOOKUP(Z150,'シフト記号表（勤務時間帯） (3)'!$D$6:$Z$47,23,FALSE))</f>
        <v/>
      </c>
      <c r="AA152" s="1912" t="str">
        <f>IF(AA150="","",VLOOKUP(AA150,'シフト記号表（勤務時間帯） (3)'!$D$6:$Z$47,23,FALSE))</f>
        <v/>
      </c>
      <c r="AB152" s="1885" t="str">
        <f>IF(AB150="","",VLOOKUP(AB150,'シフト記号表（勤務時間帯） (3)'!$D$6:$Z$47,23,FALSE))</f>
        <v/>
      </c>
      <c r="AC152" s="1897" t="str">
        <f>IF(AC150="","",VLOOKUP(AC150,'シフト記号表（勤務時間帯） (3)'!$D$6:$Z$47,23,FALSE))</f>
        <v/>
      </c>
      <c r="AD152" s="1897" t="str">
        <f>IF(AD150="","",VLOOKUP(AD150,'シフト記号表（勤務時間帯） (3)'!$D$6:$Z$47,23,FALSE))</f>
        <v/>
      </c>
      <c r="AE152" s="1897" t="str">
        <f>IF(AE150="","",VLOOKUP(AE150,'シフト記号表（勤務時間帯） (3)'!$D$6:$Z$47,23,FALSE))</f>
        <v/>
      </c>
      <c r="AF152" s="1897" t="str">
        <f>IF(AF150="","",VLOOKUP(AF150,'シフト記号表（勤務時間帯） (3)'!$D$6:$Z$47,23,FALSE))</f>
        <v/>
      </c>
      <c r="AG152" s="1897" t="str">
        <f>IF(AG150="","",VLOOKUP(AG150,'シフト記号表（勤務時間帯） (3)'!$D$6:$Z$47,23,FALSE))</f>
        <v/>
      </c>
      <c r="AH152" s="1912" t="str">
        <f>IF(AH150="","",VLOOKUP(AH150,'シフト記号表（勤務時間帯） (3)'!$D$6:$Z$47,23,FALSE))</f>
        <v/>
      </c>
      <c r="AI152" s="1885" t="str">
        <f>IF(AI150="","",VLOOKUP(AI150,'シフト記号表（勤務時間帯） (3)'!$D$6:$Z$47,23,FALSE))</f>
        <v/>
      </c>
      <c r="AJ152" s="1897" t="str">
        <f>IF(AJ150="","",VLOOKUP(AJ150,'シフト記号表（勤務時間帯） (3)'!$D$6:$Z$47,23,FALSE))</f>
        <v/>
      </c>
      <c r="AK152" s="1897" t="str">
        <f>IF(AK150="","",VLOOKUP(AK150,'シフト記号表（勤務時間帯） (3)'!$D$6:$Z$47,23,FALSE))</f>
        <v/>
      </c>
      <c r="AL152" s="1897" t="str">
        <f>IF(AL150="","",VLOOKUP(AL150,'シフト記号表（勤務時間帯） (3)'!$D$6:$Z$47,23,FALSE))</f>
        <v/>
      </c>
      <c r="AM152" s="1897" t="str">
        <f>IF(AM150="","",VLOOKUP(AM150,'シフト記号表（勤務時間帯） (3)'!$D$6:$Z$47,23,FALSE))</f>
        <v/>
      </c>
      <c r="AN152" s="1897" t="str">
        <f>IF(AN150="","",VLOOKUP(AN150,'シフト記号表（勤務時間帯） (3)'!$D$6:$Z$47,23,FALSE))</f>
        <v/>
      </c>
      <c r="AO152" s="1912" t="str">
        <f>IF(AO150="","",VLOOKUP(AO150,'シフト記号表（勤務時間帯） (3)'!$D$6:$Z$47,23,FALSE))</f>
        <v/>
      </c>
      <c r="AP152" s="1885" t="str">
        <f>IF(AP150="","",VLOOKUP(AP150,'シフト記号表（勤務時間帯） (3)'!$D$6:$Z$47,23,FALSE))</f>
        <v/>
      </c>
      <c r="AQ152" s="1897" t="str">
        <f>IF(AQ150="","",VLOOKUP(AQ150,'シフト記号表（勤務時間帯） (3)'!$D$6:$Z$47,23,FALSE))</f>
        <v/>
      </c>
      <c r="AR152" s="1897" t="str">
        <f>IF(AR150="","",VLOOKUP(AR150,'シフト記号表（勤務時間帯） (3)'!$D$6:$Z$47,23,FALSE))</f>
        <v/>
      </c>
      <c r="AS152" s="1897" t="str">
        <f>IF(AS150="","",VLOOKUP(AS150,'シフト記号表（勤務時間帯） (3)'!$D$6:$Z$47,23,FALSE))</f>
        <v/>
      </c>
      <c r="AT152" s="1897" t="str">
        <f>IF(AT150="","",VLOOKUP(AT150,'シフト記号表（勤務時間帯） (3)'!$D$6:$Z$47,23,FALSE))</f>
        <v/>
      </c>
      <c r="AU152" s="1897" t="str">
        <f>IF(AU150="","",VLOOKUP(AU150,'シフト記号表（勤務時間帯） (3)'!$D$6:$Z$47,23,FALSE))</f>
        <v/>
      </c>
      <c r="AV152" s="1912" t="str">
        <f>IF(AV150="","",VLOOKUP(AV150,'シフト記号表（勤務時間帯） (3)'!$D$6:$Z$47,23,FALSE))</f>
        <v/>
      </c>
      <c r="AW152" s="1885" t="str">
        <f>IF(AW150="","",VLOOKUP(AW150,'シフト記号表（勤務時間帯） (3)'!$D$6:$Z$47,23,FALSE))</f>
        <v/>
      </c>
      <c r="AX152" s="1897" t="str">
        <f>IF(AX150="","",VLOOKUP(AX150,'シフト記号表（勤務時間帯） (3)'!$D$6:$Z$47,23,FALSE))</f>
        <v/>
      </c>
      <c r="AY152" s="1897" t="str">
        <f>IF(AY150="","",VLOOKUP(AY150,'シフト記号表（勤務時間帯） (3)'!$D$6:$Z$47,23,FALSE))</f>
        <v/>
      </c>
      <c r="AZ152" s="1945">
        <f>IF($BC$3="４週",SUM(U152:AV152),IF($BC$3="暦月",SUM(U152:AY152),""))</f>
        <v>0</v>
      </c>
      <c r="BA152" s="1953"/>
      <c r="BB152" s="1962">
        <f>IF($BC$3="４週",AZ152/4,IF($BC$3="暦月",(AZ152/($BC$8/7)),""))</f>
        <v>0</v>
      </c>
      <c r="BC152" s="1953"/>
      <c r="BD152" s="1973"/>
      <c r="BE152" s="1978"/>
      <c r="BF152" s="1978"/>
      <c r="BG152" s="1978"/>
      <c r="BH152" s="1989"/>
    </row>
    <row r="153" spans="2:60" ht="20.25" customHeight="1">
      <c r="B153" s="2530"/>
      <c r="C153" s="1756"/>
      <c r="D153" s="1824"/>
      <c r="E153" s="1767"/>
      <c r="F153" s="1767"/>
      <c r="G153" s="1802"/>
      <c r="H153" s="2095"/>
      <c r="I153" s="1788"/>
      <c r="J153" s="2545"/>
      <c r="K153" s="2545"/>
      <c r="L153" s="1802"/>
      <c r="M153" s="2549"/>
      <c r="N153" s="2553"/>
      <c r="O153" s="2557"/>
      <c r="P153" s="2563" t="s">
        <v>770</v>
      </c>
      <c r="Q153" s="2572"/>
      <c r="R153" s="2572"/>
      <c r="S153" s="2580"/>
      <c r="T153" s="2589"/>
      <c r="U153" s="2596"/>
      <c r="V153" s="2602"/>
      <c r="W153" s="2602"/>
      <c r="X153" s="2602"/>
      <c r="Y153" s="2602"/>
      <c r="Z153" s="2602"/>
      <c r="AA153" s="2608"/>
      <c r="AB153" s="2596"/>
      <c r="AC153" s="2602"/>
      <c r="AD153" s="2602"/>
      <c r="AE153" s="2602"/>
      <c r="AF153" s="2602"/>
      <c r="AG153" s="2602"/>
      <c r="AH153" s="2608"/>
      <c r="AI153" s="2596"/>
      <c r="AJ153" s="2602"/>
      <c r="AK153" s="2602"/>
      <c r="AL153" s="2602"/>
      <c r="AM153" s="2602"/>
      <c r="AN153" s="2602"/>
      <c r="AO153" s="2608"/>
      <c r="AP153" s="2596"/>
      <c r="AQ153" s="2602"/>
      <c r="AR153" s="2602"/>
      <c r="AS153" s="2602"/>
      <c r="AT153" s="2602"/>
      <c r="AU153" s="2602"/>
      <c r="AV153" s="2608"/>
      <c r="AW153" s="2596"/>
      <c r="AX153" s="2602"/>
      <c r="AY153" s="2602"/>
      <c r="AZ153" s="2624"/>
      <c r="BA153" s="2631"/>
      <c r="BB153" s="2638"/>
      <c r="BC153" s="2631"/>
      <c r="BD153" s="1972"/>
      <c r="BE153" s="1977"/>
      <c r="BF153" s="1977"/>
      <c r="BG153" s="1977"/>
      <c r="BH153" s="1988"/>
    </row>
    <row r="154" spans="2:60" ht="20.25" customHeight="1">
      <c r="B154" s="2059">
        <f>B151+1</f>
        <v>45</v>
      </c>
      <c r="C154" s="1755"/>
      <c r="D154" s="1823"/>
      <c r="E154" s="1766"/>
      <c r="F154" s="1766">
        <f>C153</f>
        <v>0</v>
      </c>
      <c r="G154" s="1801"/>
      <c r="H154" s="2103"/>
      <c r="I154" s="1787"/>
      <c r="J154" s="2543"/>
      <c r="K154" s="2543"/>
      <c r="L154" s="1801"/>
      <c r="M154" s="2547"/>
      <c r="N154" s="2551"/>
      <c r="O154" s="2555"/>
      <c r="P154" s="2559" t="s">
        <v>1023</v>
      </c>
      <c r="Q154" s="2566"/>
      <c r="R154" s="2566"/>
      <c r="S154" s="2574"/>
      <c r="T154" s="2582"/>
      <c r="U154" s="2181" t="str">
        <f>IF(U153="","",VLOOKUP(U153,'シフト記号表（勤務時間帯） (3)'!$D$6:$X$47,21,FALSE))</f>
        <v/>
      </c>
      <c r="V154" s="2190" t="str">
        <f>IF(V153="","",VLOOKUP(V153,'シフト記号表（勤務時間帯） (3)'!$D$6:$X$47,21,FALSE))</f>
        <v/>
      </c>
      <c r="W154" s="2190" t="str">
        <f>IF(W153="","",VLOOKUP(W153,'シフト記号表（勤務時間帯） (3)'!$D$6:$X$47,21,FALSE))</f>
        <v/>
      </c>
      <c r="X154" s="2190" t="str">
        <f>IF(X153="","",VLOOKUP(X153,'シフト記号表（勤務時間帯） (3)'!$D$6:$X$47,21,FALSE))</f>
        <v/>
      </c>
      <c r="Y154" s="2190" t="str">
        <f>IF(Y153="","",VLOOKUP(Y153,'シフト記号表（勤務時間帯） (3)'!$D$6:$X$47,21,FALSE))</f>
        <v/>
      </c>
      <c r="Z154" s="2190" t="str">
        <f>IF(Z153="","",VLOOKUP(Z153,'シフト記号表（勤務時間帯） (3)'!$D$6:$X$47,21,FALSE))</f>
        <v/>
      </c>
      <c r="AA154" s="2197" t="str">
        <f>IF(AA153="","",VLOOKUP(AA153,'シフト記号表（勤務時間帯） (3)'!$D$6:$X$47,21,FALSE))</f>
        <v/>
      </c>
      <c r="AB154" s="2181" t="str">
        <f>IF(AB153="","",VLOOKUP(AB153,'シフト記号表（勤務時間帯） (3)'!$D$6:$X$47,21,FALSE))</f>
        <v/>
      </c>
      <c r="AC154" s="2190" t="str">
        <f>IF(AC153="","",VLOOKUP(AC153,'シフト記号表（勤務時間帯） (3)'!$D$6:$X$47,21,FALSE))</f>
        <v/>
      </c>
      <c r="AD154" s="2190" t="str">
        <f>IF(AD153="","",VLOOKUP(AD153,'シフト記号表（勤務時間帯） (3)'!$D$6:$X$47,21,FALSE))</f>
        <v/>
      </c>
      <c r="AE154" s="2190" t="str">
        <f>IF(AE153="","",VLOOKUP(AE153,'シフト記号表（勤務時間帯） (3)'!$D$6:$X$47,21,FALSE))</f>
        <v/>
      </c>
      <c r="AF154" s="2190" t="str">
        <f>IF(AF153="","",VLOOKUP(AF153,'シフト記号表（勤務時間帯） (3)'!$D$6:$X$47,21,FALSE))</f>
        <v/>
      </c>
      <c r="AG154" s="2190" t="str">
        <f>IF(AG153="","",VLOOKUP(AG153,'シフト記号表（勤務時間帯） (3)'!$D$6:$X$47,21,FALSE))</f>
        <v/>
      </c>
      <c r="AH154" s="2197" t="str">
        <f>IF(AH153="","",VLOOKUP(AH153,'シフト記号表（勤務時間帯） (3)'!$D$6:$X$47,21,FALSE))</f>
        <v/>
      </c>
      <c r="AI154" s="2181" t="str">
        <f>IF(AI153="","",VLOOKUP(AI153,'シフト記号表（勤務時間帯） (3)'!$D$6:$X$47,21,FALSE))</f>
        <v/>
      </c>
      <c r="AJ154" s="2190" t="str">
        <f>IF(AJ153="","",VLOOKUP(AJ153,'シフト記号表（勤務時間帯） (3)'!$D$6:$X$47,21,FALSE))</f>
        <v/>
      </c>
      <c r="AK154" s="2190" t="str">
        <f>IF(AK153="","",VLOOKUP(AK153,'シフト記号表（勤務時間帯） (3)'!$D$6:$X$47,21,FALSE))</f>
        <v/>
      </c>
      <c r="AL154" s="2190" t="str">
        <f>IF(AL153="","",VLOOKUP(AL153,'シフト記号表（勤務時間帯） (3)'!$D$6:$X$47,21,FALSE))</f>
        <v/>
      </c>
      <c r="AM154" s="2190" t="str">
        <f>IF(AM153="","",VLOOKUP(AM153,'シフト記号表（勤務時間帯） (3)'!$D$6:$X$47,21,FALSE))</f>
        <v/>
      </c>
      <c r="AN154" s="2190" t="str">
        <f>IF(AN153="","",VLOOKUP(AN153,'シフト記号表（勤務時間帯） (3)'!$D$6:$X$47,21,FALSE))</f>
        <v/>
      </c>
      <c r="AO154" s="2197" t="str">
        <f>IF(AO153="","",VLOOKUP(AO153,'シフト記号表（勤務時間帯） (3)'!$D$6:$X$47,21,FALSE))</f>
        <v/>
      </c>
      <c r="AP154" s="2181" t="str">
        <f>IF(AP153="","",VLOOKUP(AP153,'シフト記号表（勤務時間帯） (3)'!$D$6:$X$47,21,FALSE))</f>
        <v/>
      </c>
      <c r="AQ154" s="2190" t="str">
        <f>IF(AQ153="","",VLOOKUP(AQ153,'シフト記号表（勤務時間帯） (3)'!$D$6:$X$47,21,FALSE))</f>
        <v/>
      </c>
      <c r="AR154" s="2190" t="str">
        <f>IF(AR153="","",VLOOKUP(AR153,'シフト記号表（勤務時間帯） (3)'!$D$6:$X$47,21,FALSE))</f>
        <v/>
      </c>
      <c r="AS154" s="2190" t="str">
        <f>IF(AS153="","",VLOOKUP(AS153,'シフト記号表（勤務時間帯） (3)'!$D$6:$X$47,21,FALSE))</f>
        <v/>
      </c>
      <c r="AT154" s="2190" t="str">
        <f>IF(AT153="","",VLOOKUP(AT153,'シフト記号表（勤務時間帯） (3)'!$D$6:$X$47,21,FALSE))</f>
        <v/>
      </c>
      <c r="AU154" s="2190" t="str">
        <f>IF(AU153="","",VLOOKUP(AU153,'シフト記号表（勤務時間帯） (3)'!$D$6:$X$47,21,FALSE))</f>
        <v/>
      </c>
      <c r="AV154" s="2197" t="str">
        <f>IF(AV153="","",VLOOKUP(AV153,'シフト記号表（勤務時間帯） (3)'!$D$6:$X$47,21,FALSE))</f>
        <v/>
      </c>
      <c r="AW154" s="2181" t="str">
        <f>IF(AW153="","",VLOOKUP(AW153,'シフト記号表（勤務時間帯） (3)'!$D$6:$X$47,21,FALSE))</f>
        <v/>
      </c>
      <c r="AX154" s="2190" t="str">
        <f>IF(AX153="","",VLOOKUP(AX153,'シフト記号表（勤務時間帯） (3)'!$D$6:$X$47,21,FALSE))</f>
        <v/>
      </c>
      <c r="AY154" s="2190" t="str">
        <f>IF(AY153="","",VLOOKUP(AY153,'シフト記号表（勤務時間帯） (3)'!$D$6:$X$47,21,FALSE))</f>
        <v/>
      </c>
      <c r="AZ154" s="1943">
        <f>IF($BC$3="４週",SUM(U154:AV154),IF($BC$3="暦月",SUM(U154:AY154),""))</f>
        <v>0</v>
      </c>
      <c r="BA154" s="1951"/>
      <c r="BB154" s="1960">
        <f>IF($BC$3="４週",AZ154/4,IF($BC$3="暦月",(AZ154/($BC$8/7)),""))</f>
        <v>0</v>
      </c>
      <c r="BC154" s="1951"/>
      <c r="BD154" s="1971"/>
      <c r="BE154" s="1976"/>
      <c r="BF154" s="1976"/>
      <c r="BG154" s="1976"/>
      <c r="BH154" s="1987"/>
    </row>
    <row r="155" spans="2:60" ht="20.25" customHeight="1">
      <c r="B155" s="1743"/>
      <c r="C155" s="1757"/>
      <c r="D155" s="1825"/>
      <c r="E155" s="1768"/>
      <c r="F155" s="1768"/>
      <c r="G155" s="1803">
        <f>C153</f>
        <v>0</v>
      </c>
      <c r="H155" s="2104"/>
      <c r="I155" s="1789"/>
      <c r="J155" s="2544"/>
      <c r="K155" s="2544"/>
      <c r="L155" s="1803"/>
      <c r="M155" s="2548"/>
      <c r="N155" s="2552"/>
      <c r="O155" s="2556"/>
      <c r="P155" s="2564" t="s">
        <v>34</v>
      </c>
      <c r="Q155" s="2567"/>
      <c r="R155" s="2567"/>
      <c r="S155" s="2578"/>
      <c r="T155" s="2586"/>
      <c r="U155" s="1885" t="str">
        <f>IF(U153="","",VLOOKUP(U153,'シフト記号表（勤務時間帯） (3)'!$D$6:$Z$47,23,FALSE))</f>
        <v/>
      </c>
      <c r="V155" s="1897" t="str">
        <f>IF(V153="","",VLOOKUP(V153,'シフト記号表（勤務時間帯） (3)'!$D$6:$Z$47,23,FALSE))</f>
        <v/>
      </c>
      <c r="W155" s="1897" t="str">
        <f>IF(W153="","",VLOOKUP(W153,'シフト記号表（勤務時間帯） (3)'!$D$6:$Z$47,23,FALSE))</f>
        <v/>
      </c>
      <c r="X155" s="1897" t="str">
        <f>IF(X153="","",VLOOKUP(X153,'シフト記号表（勤務時間帯） (3)'!$D$6:$Z$47,23,FALSE))</f>
        <v/>
      </c>
      <c r="Y155" s="1897" t="str">
        <f>IF(Y153="","",VLOOKUP(Y153,'シフト記号表（勤務時間帯） (3)'!$D$6:$Z$47,23,FALSE))</f>
        <v/>
      </c>
      <c r="Z155" s="1897" t="str">
        <f>IF(Z153="","",VLOOKUP(Z153,'シフト記号表（勤務時間帯） (3)'!$D$6:$Z$47,23,FALSE))</f>
        <v/>
      </c>
      <c r="AA155" s="1912" t="str">
        <f>IF(AA153="","",VLOOKUP(AA153,'シフト記号表（勤務時間帯） (3)'!$D$6:$Z$47,23,FALSE))</f>
        <v/>
      </c>
      <c r="AB155" s="1885" t="str">
        <f>IF(AB153="","",VLOOKUP(AB153,'シフト記号表（勤務時間帯） (3)'!$D$6:$Z$47,23,FALSE))</f>
        <v/>
      </c>
      <c r="AC155" s="1897" t="str">
        <f>IF(AC153="","",VLOOKUP(AC153,'シフト記号表（勤務時間帯） (3)'!$D$6:$Z$47,23,FALSE))</f>
        <v/>
      </c>
      <c r="AD155" s="1897" t="str">
        <f>IF(AD153="","",VLOOKUP(AD153,'シフト記号表（勤務時間帯） (3)'!$D$6:$Z$47,23,FALSE))</f>
        <v/>
      </c>
      <c r="AE155" s="1897" t="str">
        <f>IF(AE153="","",VLOOKUP(AE153,'シフト記号表（勤務時間帯） (3)'!$D$6:$Z$47,23,FALSE))</f>
        <v/>
      </c>
      <c r="AF155" s="1897" t="str">
        <f>IF(AF153="","",VLOOKUP(AF153,'シフト記号表（勤務時間帯） (3)'!$D$6:$Z$47,23,FALSE))</f>
        <v/>
      </c>
      <c r="AG155" s="1897" t="str">
        <f>IF(AG153="","",VLOOKUP(AG153,'シフト記号表（勤務時間帯） (3)'!$D$6:$Z$47,23,FALSE))</f>
        <v/>
      </c>
      <c r="AH155" s="1912" t="str">
        <f>IF(AH153="","",VLOOKUP(AH153,'シフト記号表（勤務時間帯） (3)'!$D$6:$Z$47,23,FALSE))</f>
        <v/>
      </c>
      <c r="AI155" s="1885" t="str">
        <f>IF(AI153="","",VLOOKUP(AI153,'シフト記号表（勤務時間帯） (3)'!$D$6:$Z$47,23,FALSE))</f>
        <v/>
      </c>
      <c r="AJ155" s="1897" t="str">
        <f>IF(AJ153="","",VLOOKUP(AJ153,'シフト記号表（勤務時間帯） (3)'!$D$6:$Z$47,23,FALSE))</f>
        <v/>
      </c>
      <c r="AK155" s="1897" t="str">
        <f>IF(AK153="","",VLOOKUP(AK153,'シフト記号表（勤務時間帯） (3)'!$D$6:$Z$47,23,FALSE))</f>
        <v/>
      </c>
      <c r="AL155" s="1897" t="str">
        <f>IF(AL153="","",VLOOKUP(AL153,'シフト記号表（勤務時間帯） (3)'!$D$6:$Z$47,23,FALSE))</f>
        <v/>
      </c>
      <c r="AM155" s="1897" t="str">
        <f>IF(AM153="","",VLOOKUP(AM153,'シフト記号表（勤務時間帯） (3)'!$D$6:$Z$47,23,FALSE))</f>
        <v/>
      </c>
      <c r="AN155" s="1897" t="str">
        <f>IF(AN153="","",VLOOKUP(AN153,'シフト記号表（勤務時間帯） (3)'!$D$6:$Z$47,23,FALSE))</f>
        <v/>
      </c>
      <c r="AO155" s="1912" t="str">
        <f>IF(AO153="","",VLOOKUP(AO153,'シフト記号表（勤務時間帯） (3)'!$D$6:$Z$47,23,FALSE))</f>
        <v/>
      </c>
      <c r="AP155" s="1885" t="str">
        <f>IF(AP153="","",VLOOKUP(AP153,'シフト記号表（勤務時間帯） (3)'!$D$6:$Z$47,23,FALSE))</f>
        <v/>
      </c>
      <c r="AQ155" s="1897" t="str">
        <f>IF(AQ153="","",VLOOKUP(AQ153,'シフト記号表（勤務時間帯） (3)'!$D$6:$Z$47,23,FALSE))</f>
        <v/>
      </c>
      <c r="AR155" s="1897" t="str">
        <f>IF(AR153="","",VLOOKUP(AR153,'シフト記号表（勤務時間帯） (3)'!$D$6:$Z$47,23,FALSE))</f>
        <v/>
      </c>
      <c r="AS155" s="1897" t="str">
        <f>IF(AS153="","",VLOOKUP(AS153,'シフト記号表（勤務時間帯） (3)'!$D$6:$Z$47,23,FALSE))</f>
        <v/>
      </c>
      <c r="AT155" s="1897" t="str">
        <f>IF(AT153="","",VLOOKUP(AT153,'シフト記号表（勤務時間帯） (3)'!$D$6:$Z$47,23,FALSE))</f>
        <v/>
      </c>
      <c r="AU155" s="1897" t="str">
        <f>IF(AU153="","",VLOOKUP(AU153,'シフト記号表（勤務時間帯） (3)'!$D$6:$Z$47,23,FALSE))</f>
        <v/>
      </c>
      <c r="AV155" s="1912" t="str">
        <f>IF(AV153="","",VLOOKUP(AV153,'シフト記号表（勤務時間帯） (3)'!$D$6:$Z$47,23,FALSE))</f>
        <v/>
      </c>
      <c r="AW155" s="1885" t="str">
        <f>IF(AW153="","",VLOOKUP(AW153,'シフト記号表（勤務時間帯） (3)'!$D$6:$Z$47,23,FALSE))</f>
        <v/>
      </c>
      <c r="AX155" s="1897" t="str">
        <f>IF(AX153="","",VLOOKUP(AX153,'シフト記号表（勤務時間帯） (3)'!$D$6:$Z$47,23,FALSE))</f>
        <v/>
      </c>
      <c r="AY155" s="1897" t="str">
        <f>IF(AY153="","",VLOOKUP(AY153,'シフト記号表（勤務時間帯） (3)'!$D$6:$Z$47,23,FALSE))</f>
        <v/>
      </c>
      <c r="AZ155" s="1945">
        <f>IF($BC$3="４週",SUM(U155:AV155),IF($BC$3="暦月",SUM(U155:AY155),""))</f>
        <v>0</v>
      </c>
      <c r="BA155" s="1953"/>
      <c r="BB155" s="1962">
        <f>IF($BC$3="４週",AZ155/4,IF($BC$3="暦月",(AZ155/($BC$8/7)),""))</f>
        <v>0</v>
      </c>
      <c r="BC155" s="1953"/>
      <c r="BD155" s="1973"/>
      <c r="BE155" s="1978"/>
      <c r="BF155" s="1978"/>
      <c r="BG155" s="1978"/>
      <c r="BH155" s="1989"/>
    </row>
    <row r="156" spans="2:60" ht="20.25" customHeight="1">
      <c r="B156" s="2530"/>
      <c r="C156" s="1756"/>
      <c r="D156" s="1824"/>
      <c r="E156" s="1767"/>
      <c r="F156" s="1767"/>
      <c r="G156" s="1802"/>
      <c r="H156" s="2095"/>
      <c r="I156" s="1788"/>
      <c r="J156" s="2545"/>
      <c r="K156" s="2545"/>
      <c r="L156" s="1802"/>
      <c r="M156" s="2549"/>
      <c r="N156" s="2553"/>
      <c r="O156" s="2557"/>
      <c r="P156" s="2563" t="s">
        <v>770</v>
      </c>
      <c r="Q156" s="2572"/>
      <c r="R156" s="2572"/>
      <c r="S156" s="2580"/>
      <c r="T156" s="2589"/>
      <c r="U156" s="2596"/>
      <c r="V156" s="2602"/>
      <c r="W156" s="2602"/>
      <c r="X156" s="2602"/>
      <c r="Y156" s="2602"/>
      <c r="Z156" s="2602"/>
      <c r="AA156" s="2608"/>
      <c r="AB156" s="2596"/>
      <c r="AC156" s="2602"/>
      <c r="AD156" s="2602"/>
      <c r="AE156" s="2602"/>
      <c r="AF156" s="2602"/>
      <c r="AG156" s="2602"/>
      <c r="AH156" s="2608"/>
      <c r="AI156" s="2596"/>
      <c r="AJ156" s="2602"/>
      <c r="AK156" s="2602"/>
      <c r="AL156" s="2602"/>
      <c r="AM156" s="2602"/>
      <c r="AN156" s="2602"/>
      <c r="AO156" s="2608"/>
      <c r="AP156" s="2596"/>
      <c r="AQ156" s="2602"/>
      <c r="AR156" s="2602"/>
      <c r="AS156" s="2602"/>
      <c r="AT156" s="2602"/>
      <c r="AU156" s="2602"/>
      <c r="AV156" s="2608"/>
      <c r="AW156" s="2596"/>
      <c r="AX156" s="2602"/>
      <c r="AY156" s="2602"/>
      <c r="AZ156" s="2624"/>
      <c r="BA156" s="2631"/>
      <c r="BB156" s="2638"/>
      <c r="BC156" s="2631"/>
      <c r="BD156" s="1972"/>
      <c r="BE156" s="1977"/>
      <c r="BF156" s="1977"/>
      <c r="BG156" s="1977"/>
      <c r="BH156" s="1988"/>
    </row>
    <row r="157" spans="2:60" ht="20.25" customHeight="1">
      <c r="B157" s="2059">
        <f>B154+1</f>
        <v>46</v>
      </c>
      <c r="C157" s="1755"/>
      <c r="D157" s="1823"/>
      <c r="E157" s="1766"/>
      <c r="F157" s="1766">
        <f>C156</f>
        <v>0</v>
      </c>
      <c r="G157" s="1801"/>
      <c r="H157" s="2103"/>
      <c r="I157" s="1787"/>
      <c r="J157" s="2543"/>
      <c r="K157" s="2543"/>
      <c r="L157" s="1801"/>
      <c r="M157" s="2547"/>
      <c r="N157" s="2551"/>
      <c r="O157" s="2555"/>
      <c r="P157" s="2559" t="s">
        <v>1023</v>
      </c>
      <c r="Q157" s="2566"/>
      <c r="R157" s="2566"/>
      <c r="S157" s="2574"/>
      <c r="T157" s="2582"/>
      <c r="U157" s="2181" t="str">
        <f>IF(U156="","",VLOOKUP(U156,'シフト記号表（勤務時間帯） (3)'!$D$6:$X$47,21,FALSE))</f>
        <v/>
      </c>
      <c r="V157" s="2190" t="str">
        <f>IF(V156="","",VLOOKUP(V156,'シフト記号表（勤務時間帯） (3)'!$D$6:$X$47,21,FALSE))</f>
        <v/>
      </c>
      <c r="W157" s="2190" t="str">
        <f>IF(W156="","",VLOOKUP(W156,'シフト記号表（勤務時間帯） (3)'!$D$6:$X$47,21,FALSE))</f>
        <v/>
      </c>
      <c r="X157" s="2190" t="str">
        <f>IF(X156="","",VLOOKUP(X156,'シフト記号表（勤務時間帯） (3)'!$D$6:$X$47,21,FALSE))</f>
        <v/>
      </c>
      <c r="Y157" s="2190" t="str">
        <f>IF(Y156="","",VLOOKUP(Y156,'シフト記号表（勤務時間帯） (3)'!$D$6:$X$47,21,FALSE))</f>
        <v/>
      </c>
      <c r="Z157" s="2190" t="str">
        <f>IF(Z156="","",VLOOKUP(Z156,'シフト記号表（勤務時間帯） (3)'!$D$6:$X$47,21,FALSE))</f>
        <v/>
      </c>
      <c r="AA157" s="2197" t="str">
        <f>IF(AA156="","",VLOOKUP(AA156,'シフト記号表（勤務時間帯） (3)'!$D$6:$X$47,21,FALSE))</f>
        <v/>
      </c>
      <c r="AB157" s="2181" t="str">
        <f>IF(AB156="","",VLOOKUP(AB156,'シフト記号表（勤務時間帯） (3)'!$D$6:$X$47,21,FALSE))</f>
        <v/>
      </c>
      <c r="AC157" s="2190" t="str">
        <f>IF(AC156="","",VLOOKUP(AC156,'シフト記号表（勤務時間帯） (3)'!$D$6:$X$47,21,FALSE))</f>
        <v/>
      </c>
      <c r="AD157" s="2190" t="str">
        <f>IF(AD156="","",VLOOKUP(AD156,'シフト記号表（勤務時間帯） (3)'!$D$6:$X$47,21,FALSE))</f>
        <v/>
      </c>
      <c r="AE157" s="2190" t="str">
        <f>IF(AE156="","",VLOOKUP(AE156,'シフト記号表（勤務時間帯） (3)'!$D$6:$X$47,21,FALSE))</f>
        <v/>
      </c>
      <c r="AF157" s="2190" t="str">
        <f>IF(AF156="","",VLOOKUP(AF156,'シフト記号表（勤務時間帯） (3)'!$D$6:$X$47,21,FALSE))</f>
        <v/>
      </c>
      <c r="AG157" s="2190" t="str">
        <f>IF(AG156="","",VLOOKUP(AG156,'シフト記号表（勤務時間帯） (3)'!$D$6:$X$47,21,FALSE))</f>
        <v/>
      </c>
      <c r="AH157" s="2197" t="str">
        <f>IF(AH156="","",VLOOKUP(AH156,'シフト記号表（勤務時間帯） (3)'!$D$6:$X$47,21,FALSE))</f>
        <v/>
      </c>
      <c r="AI157" s="2181" t="str">
        <f>IF(AI156="","",VLOOKUP(AI156,'シフト記号表（勤務時間帯） (3)'!$D$6:$X$47,21,FALSE))</f>
        <v/>
      </c>
      <c r="AJ157" s="2190" t="str">
        <f>IF(AJ156="","",VLOOKUP(AJ156,'シフト記号表（勤務時間帯） (3)'!$D$6:$X$47,21,FALSE))</f>
        <v/>
      </c>
      <c r="AK157" s="2190" t="str">
        <f>IF(AK156="","",VLOOKUP(AK156,'シフト記号表（勤務時間帯） (3)'!$D$6:$X$47,21,FALSE))</f>
        <v/>
      </c>
      <c r="AL157" s="2190" t="str">
        <f>IF(AL156="","",VLOOKUP(AL156,'シフト記号表（勤務時間帯） (3)'!$D$6:$X$47,21,FALSE))</f>
        <v/>
      </c>
      <c r="AM157" s="2190" t="str">
        <f>IF(AM156="","",VLOOKUP(AM156,'シフト記号表（勤務時間帯） (3)'!$D$6:$X$47,21,FALSE))</f>
        <v/>
      </c>
      <c r="AN157" s="2190" t="str">
        <f>IF(AN156="","",VLOOKUP(AN156,'シフト記号表（勤務時間帯） (3)'!$D$6:$X$47,21,FALSE))</f>
        <v/>
      </c>
      <c r="AO157" s="2197" t="str">
        <f>IF(AO156="","",VLOOKUP(AO156,'シフト記号表（勤務時間帯） (3)'!$D$6:$X$47,21,FALSE))</f>
        <v/>
      </c>
      <c r="AP157" s="2181" t="str">
        <f>IF(AP156="","",VLOOKUP(AP156,'シフト記号表（勤務時間帯） (3)'!$D$6:$X$47,21,FALSE))</f>
        <v/>
      </c>
      <c r="AQ157" s="2190" t="str">
        <f>IF(AQ156="","",VLOOKUP(AQ156,'シフト記号表（勤務時間帯） (3)'!$D$6:$X$47,21,FALSE))</f>
        <v/>
      </c>
      <c r="AR157" s="2190" t="str">
        <f>IF(AR156="","",VLOOKUP(AR156,'シフト記号表（勤務時間帯） (3)'!$D$6:$X$47,21,FALSE))</f>
        <v/>
      </c>
      <c r="AS157" s="2190" t="str">
        <f>IF(AS156="","",VLOOKUP(AS156,'シフト記号表（勤務時間帯） (3)'!$D$6:$X$47,21,FALSE))</f>
        <v/>
      </c>
      <c r="AT157" s="2190" t="str">
        <f>IF(AT156="","",VLOOKUP(AT156,'シフト記号表（勤務時間帯） (3)'!$D$6:$X$47,21,FALSE))</f>
        <v/>
      </c>
      <c r="AU157" s="2190" t="str">
        <f>IF(AU156="","",VLOOKUP(AU156,'シフト記号表（勤務時間帯） (3)'!$D$6:$X$47,21,FALSE))</f>
        <v/>
      </c>
      <c r="AV157" s="2197" t="str">
        <f>IF(AV156="","",VLOOKUP(AV156,'シフト記号表（勤務時間帯） (3)'!$D$6:$X$47,21,FALSE))</f>
        <v/>
      </c>
      <c r="AW157" s="2181" t="str">
        <f>IF(AW156="","",VLOOKUP(AW156,'シフト記号表（勤務時間帯） (3)'!$D$6:$X$47,21,FALSE))</f>
        <v/>
      </c>
      <c r="AX157" s="2190" t="str">
        <f>IF(AX156="","",VLOOKUP(AX156,'シフト記号表（勤務時間帯） (3)'!$D$6:$X$47,21,FALSE))</f>
        <v/>
      </c>
      <c r="AY157" s="2190" t="str">
        <f>IF(AY156="","",VLOOKUP(AY156,'シフト記号表（勤務時間帯） (3)'!$D$6:$X$47,21,FALSE))</f>
        <v/>
      </c>
      <c r="AZ157" s="1943">
        <f>IF($BC$3="４週",SUM(U157:AV157),IF($BC$3="暦月",SUM(U157:AY157),""))</f>
        <v>0</v>
      </c>
      <c r="BA157" s="1951"/>
      <c r="BB157" s="1960">
        <f>IF($BC$3="４週",AZ157/4,IF($BC$3="暦月",(AZ157/($BC$8/7)),""))</f>
        <v>0</v>
      </c>
      <c r="BC157" s="1951"/>
      <c r="BD157" s="1971"/>
      <c r="BE157" s="1976"/>
      <c r="BF157" s="1976"/>
      <c r="BG157" s="1976"/>
      <c r="BH157" s="1987"/>
    </row>
    <row r="158" spans="2:60" ht="20.25" customHeight="1">
      <c r="B158" s="1743"/>
      <c r="C158" s="1757"/>
      <c r="D158" s="1825"/>
      <c r="E158" s="1768"/>
      <c r="F158" s="1768"/>
      <c r="G158" s="1803">
        <f>C156</f>
        <v>0</v>
      </c>
      <c r="H158" s="2104"/>
      <c r="I158" s="1789"/>
      <c r="J158" s="2544"/>
      <c r="K158" s="2544"/>
      <c r="L158" s="1803"/>
      <c r="M158" s="2548"/>
      <c r="N158" s="2552"/>
      <c r="O158" s="2556"/>
      <c r="P158" s="2564" t="s">
        <v>34</v>
      </c>
      <c r="Q158" s="2567"/>
      <c r="R158" s="2567"/>
      <c r="S158" s="2578"/>
      <c r="T158" s="2586"/>
      <c r="U158" s="1885" t="str">
        <f>IF(U156="","",VLOOKUP(U156,'シフト記号表（勤務時間帯） (3)'!$D$6:$Z$47,23,FALSE))</f>
        <v/>
      </c>
      <c r="V158" s="1897" t="str">
        <f>IF(V156="","",VLOOKUP(V156,'シフト記号表（勤務時間帯） (3)'!$D$6:$Z$47,23,FALSE))</f>
        <v/>
      </c>
      <c r="W158" s="1897" t="str">
        <f>IF(W156="","",VLOOKUP(W156,'シフト記号表（勤務時間帯） (3)'!$D$6:$Z$47,23,FALSE))</f>
        <v/>
      </c>
      <c r="X158" s="1897" t="str">
        <f>IF(X156="","",VLOOKUP(X156,'シフト記号表（勤務時間帯） (3)'!$D$6:$Z$47,23,FALSE))</f>
        <v/>
      </c>
      <c r="Y158" s="1897" t="str">
        <f>IF(Y156="","",VLOOKUP(Y156,'シフト記号表（勤務時間帯） (3)'!$D$6:$Z$47,23,FALSE))</f>
        <v/>
      </c>
      <c r="Z158" s="1897" t="str">
        <f>IF(Z156="","",VLOOKUP(Z156,'シフト記号表（勤務時間帯） (3)'!$D$6:$Z$47,23,FALSE))</f>
        <v/>
      </c>
      <c r="AA158" s="1912" t="str">
        <f>IF(AA156="","",VLOOKUP(AA156,'シフト記号表（勤務時間帯） (3)'!$D$6:$Z$47,23,FALSE))</f>
        <v/>
      </c>
      <c r="AB158" s="1885" t="str">
        <f>IF(AB156="","",VLOOKUP(AB156,'シフト記号表（勤務時間帯） (3)'!$D$6:$Z$47,23,FALSE))</f>
        <v/>
      </c>
      <c r="AC158" s="1897" t="str">
        <f>IF(AC156="","",VLOOKUP(AC156,'シフト記号表（勤務時間帯） (3)'!$D$6:$Z$47,23,FALSE))</f>
        <v/>
      </c>
      <c r="AD158" s="1897" t="str">
        <f>IF(AD156="","",VLOOKUP(AD156,'シフト記号表（勤務時間帯） (3)'!$D$6:$Z$47,23,FALSE))</f>
        <v/>
      </c>
      <c r="AE158" s="1897" t="str">
        <f>IF(AE156="","",VLOOKUP(AE156,'シフト記号表（勤務時間帯） (3)'!$D$6:$Z$47,23,FALSE))</f>
        <v/>
      </c>
      <c r="AF158" s="1897" t="str">
        <f>IF(AF156="","",VLOOKUP(AF156,'シフト記号表（勤務時間帯） (3)'!$D$6:$Z$47,23,FALSE))</f>
        <v/>
      </c>
      <c r="AG158" s="1897" t="str">
        <f>IF(AG156="","",VLOOKUP(AG156,'シフト記号表（勤務時間帯） (3)'!$D$6:$Z$47,23,FALSE))</f>
        <v/>
      </c>
      <c r="AH158" s="1912" t="str">
        <f>IF(AH156="","",VLOOKUP(AH156,'シフト記号表（勤務時間帯） (3)'!$D$6:$Z$47,23,FALSE))</f>
        <v/>
      </c>
      <c r="AI158" s="1885" t="str">
        <f>IF(AI156="","",VLOOKUP(AI156,'シフト記号表（勤務時間帯） (3)'!$D$6:$Z$47,23,FALSE))</f>
        <v/>
      </c>
      <c r="AJ158" s="1897" t="str">
        <f>IF(AJ156="","",VLOOKUP(AJ156,'シフト記号表（勤務時間帯） (3)'!$D$6:$Z$47,23,FALSE))</f>
        <v/>
      </c>
      <c r="AK158" s="1897" t="str">
        <f>IF(AK156="","",VLOOKUP(AK156,'シフト記号表（勤務時間帯） (3)'!$D$6:$Z$47,23,FALSE))</f>
        <v/>
      </c>
      <c r="AL158" s="1897" t="str">
        <f>IF(AL156="","",VLOOKUP(AL156,'シフト記号表（勤務時間帯） (3)'!$D$6:$Z$47,23,FALSE))</f>
        <v/>
      </c>
      <c r="AM158" s="1897" t="str">
        <f>IF(AM156="","",VLOOKUP(AM156,'シフト記号表（勤務時間帯） (3)'!$D$6:$Z$47,23,FALSE))</f>
        <v/>
      </c>
      <c r="AN158" s="1897" t="str">
        <f>IF(AN156="","",VLOOKUP(AN156,'シフト記号表（勤務時間帯） (3)'!$D$6:$Z$47,23,FALSE))</f>
        <v/>
      </c>
      <c r="AO158" s="1912" t="str">
        <f>IF(AO156="","",VLOOKUP(AO156,'シフト記号表（勤務時間帯） (3)'!$D$6:$Z$47,23,FALSE))</f>
        <v/>
      </c>
      <c r="AP158" s="1885" t="str">
        <f>IF(AP156="","",VLOOKUP(AP156,'シフト記号表（勤務時間帯） (3)'!$D$6:$Z$47,23,FALSE))</f>
        <v/>
      </c>
      <c r="AQ158" s="1897" t="str">
        <f>IF(AQ156="","",VLOOKUP(AQ156,'シフト記号表（勤務時間帯） (3)'!$D$6:$Z$47,23,FALSE))</f>
        <v/>
      </c>
      <c r="AR158" s="1897" t="str">
        <f>IF(AR156="","",VLOOKUP(AR156,'シフト記号表（勤務時間帯） (3)'!$D$6:$Z$47,23,FALSE))</f>
        <v/>
      </c>
      <c r="AS158" s="1897" t="str">
        <f>IF(AS156="","",VLOOKUP(AS156,'シフト記号表（勤務時間帯） (3)'!$D$6:$Z$47,23,FALSE))</f>
        <v/>
      </c>
      <c r="AT158" s="1897" t="str">
        <f>IF(AT156="","",VLOOKUP(AT156,'シフト記号表（勤務時間帯） (3)'!$D$6:$Z$47,23,FALSE))</f>
        <v/>
      </c>
      <c r="AU158" s="1897" t="str">
        <f>IF(AU156="","",VLOOKUP(AU156,'シフト記号表（勤務時間帯） (3)'!$D$6:$Z$47,23,FALSE))</f>
        <v/>
      </c>
      <c r="AV158" s="1912" t="str">
        <f>IF(AV156="","",VLOOKUP(AV156,'シフト記号表（勤務時間帯） (3)'!$D$6:$Z$47,23,FALSE))</f>
        <v/>
      </c>
      <c r="AW158" s="1885" t="str">
        <f>IF(AW156="","",VLOOKUP(AW156,'シフト記号表（勤務時間帯） (3)'!$D$6:$Z$47,23,FALSE))</f>
        <v/>
      </c>
      <c r="AX158" s="1897" t="str">
        <f>IF(AX156="","",VLOOKUP(AX156,'シフト記号表（勤務時間帯） (3)'!$D$6:$Z$47,23,FALSE))</f>
        <v/>
      </c>
      <c r="AY158" s="1897" t="str">
        <f>IF(AY156="","",VLOOKUP(AY156,'シフト記号表（勤務時間帯） (3)'!$D$6:$Z$47,23,FALSE))</f>
        <v/>
      </c>
      <c r="AZ158" s="1945">
        <f>IF($BC$3="４週",SUM(U158:AV158),IF($BC$3="暦月",SUM(U158:AY158),""))</f>
        <v>0</v>
      </c>
      <c r="BA158" s="1953"/>
      <c r="BB158" s="1962">
        <f>IF($BC$3="４週",AZ158/4,IF($BC$3="暦月",(AZ158/($BC$8/7)),""))</f>
        <v>0</v>
      </c>
      <c r="BC158" s="1953"/>
      <c r="BD158" s="1973"/>
      <c r="BE158" s="1978"/>
      <c r="BF158" s="1978"/>
      <c r="BG158" s="1978"/>
      <c r="BH158" s="1989"/>
    </row>
    <row r="159" spans="2:60" ht="20.25" customHeight="1">
      <c r="B159" s="2530"/>
      <c r="C159" s="1756"/>
      <c r="D159" s="1824"/>
      <c r="E159" s="1767"/>
      <c r="F159" s="1767"/>
      <c r="G159" s="1802"/>
      <c r="H159" s="2095"/>
      <c r="I159" s="1788"/>
      <c r="J159" s="2545"/>
      <c r="K159" s="2545"/>
      <c r="L159" s="1802"/>
      <c r="M159" s="2549"/>
      <c r="N159" s="2553"/>
      <c r="O159" s="2557"/>
      <c r="P159" s="2563" t="s">
        <v>770</v>
      </c>
      <c r="Q159" s="2572"/>
      <c r="R159" s="2572"/>
      <c r="S159" s="2580"/>
      <c r="T159" s="2589"/>
      <c r="U159" s="2596"/>
      <c r="V159" s="2602"/>
      <c r="W159" s="2602"/>
      <c r="X159" s="2602"/>
      <c r="Y159" s="2602"/>
      <c r="Z159" s="2602"/>
      <c r="AA159" s="2608"/>
      <c r="AB159" s="2596"/>
      <c r="AC159" s="2602"/>
      <c r="AD159" s="2602"/>
      <c r="AE159" s="2602"/>
      <c r="AF159" s="2602"/>
      <c r="AG159" s="2602"/>
      <c r="AH159" s="2608"/>
      <c r="AI159" s="2596"/>
      <c r="AJ159" s="2602"/>
      <c r="AK159" s="2602"/>
      <c r="AL159" s="2602"/>
      <c r="AM159" s="2602"/>
      <c r="AN159" s="2602"/>
      <c r="AO159" s="2608"/>
      <c r="AP159" s="2596"/>
      <c r="AQ159" s="2602"/>
      <c r="AR159" s="2602"/>
      <c r="AS159" s="2602"/>
      <c r="AT159" s="2602"/>
      <c r="AU159" s="2602"/>
      <c r="AV159" s="2608"/>
      <c r="AW159" s="2596"/>
      <c r="AX159" s="2602"/>
      <c r="AY159" s="2602"/>
      <c r="AZ159" s="2624"/>
      <c r="BA159" s="2631"/>
      <c r="BB159" s="2638"/>
      <c r="BC159" s="2631"/>
      <c r="BD159" s="1972"/>
      <c r="BE159" s="1977"/>
      <c r="BF159" s="1977"/>
      <c r="BG159" s="1977"/>
      <c r="BH159" s="1988"/>
    </row>
    <row r="160" spans="2:60" ht="20.25" customHeight="1">
      <c r="B160" s="2059">
        <f>B157+1</f>
        <v>47</v>
      </c>
      <c r="C160" s="1755"/>
      <c r="D160" s="1823"/>
      <c r="E160" s="1766"/>
      <c r="F160" s="1766">
        <f>C159</f>
        <v>0</v>
      </c>
      <c r="G160" s="1801"/>
      <c r="H160" s="2103"/>
      <c r="I160" s="1787"/>
      <c r="J160" s="2543"/>
      <c r="K160" s="2543"/>
      <c r="L160" s="1801"/>
      <c r="M160" s="2547"/>
      <c r="N160" s="2551"/>
      <c r="O160" s="2555"/>
      <c r="P160" s="2559" t="s">
        <v>1023</v>
      </c>
      <c r="Q160" s="2566"/>
      <c r="R160" s="2566"/>
      <c r="S160" s="2574"/>
      <c r="T160" s="2582"/>
      <c r="U160" s="2181" t="str">
        <f>IF(U159="","",VLOOKUP(U159,'シフト記号表（勤務時間帯） (3)'!$D$6:$X$47,21,FALSE))</f>
        <v/>
      </c>
      <c r="V160" s="2190" t="str">
        <f>IF(V159="","",VLOOKUP(V159,'シフト記号表（勤務時間帯） (3)'!$D$6:$X$47,21,FALSE))</f>
        <v/>
      </c>
      <c r="W160" s="2190" t="str">
        <f>IF(W159="","",VLOOKUP(W159,'シフト記号表（勤務時間帯） (3)'!$D$6:$X$47,21,FALSE))</f>
        <v/>
      </c>
      <c r="X160" s="2190" t="str">
        <f>IF(X159="","",VLOOKUP(X159,'シフト記号表（勤務時間帯） (3)'!$D$6:$X$47,21,FALSE))</f>
        <v/>
      </c>
      <c r="Y160" s="2190" t="str">
        <f>IF(Y159="","",VLOOKUP(Y159,'シフト記号表（勤務時間帯） (3)'!$D$6:$X$47,21,FALSE))</f>
        <v/>
      </c>
      <c r="Z160" s="2190" t="str">
        <f>IF(Z159="","",VLOOKUP(Z159,'シフト記号表（勤務時間帯） (3)'!$D$6:$X$47,21,FALSE))</f>
        <v/>
      </c>
      <c r="AA160" s="2197" t="str">
        <f>IF(AA159="","",VLOOKUP(AA159,'シフト記号表（勤務時間帯） (3)'!$D$6:$X$47,21,FALSE))</f>
        <v/>
      </c>
      <c r="AB160" s="2181" t="str">
        <f>IF(AB159="","",VLOOKUP(AB159,'シフト記号表（勤務時間帯） (3)'!$D$6:$X$47,21,FALSE))</f>
        <v/>
      </c>
      <c r="AC160" s="2190" t="str">
        <f>IF(AC159="","",VLOOKUP(AC159,'シフト記号表（勤務時間帯） (3)'!$D$6:$X$47,21,FALSE))</f>
        <v/>
      </c>
      <c r="AD160" s="2190" t="str">
        <f>IF(AD159="","",VLOOKUP(AD159,'シフト記号表（勤務時間帯） (3)'!$D$6:$X$47,21,FALSE))</f>
        <v/>
      </c>
      <c r="AE160" s="2190" t="str">
        <f>IF(AE159="","",VLOOKUP(AE159,'シフト記号表（勤務時間帯） (3)'!$D$6:$X$47,21,FALSE))</f>
        <v/>
      </c>
      <c r="AF160" s="2190" t="str">
        <f>IF(AF159="","",VLOOKUP(AF159,'シフト記号表（勤務時間帯） (3)'!$D$6:$X$47,21,FALSE))</f>
        <v/>
      </c>
      <c r="AG160" s="2190" t="str">
        <f>IF(AG159="","",VLOOKUP(AG159,'シフト記号表（勤務時間帯） (3)'!$D$6:$X$47,21,FALSE))</f>
        <v/>
      </c>
      <c r="AH160" s="2197" t="str">
        <f>IF(AH159="","",VLOOKUP(AH159,'シフト記号表（勤務時間帯） (3)'!$D$6:$X$47,21,FALSE))</f>
        <v/>
      </c>
      <c r="AI160" s="2181" t="str">
        <f>IF(AI159="","",VLOOKUP(AI159,'シフト記号表（勤務時間帯） (3)'!$D$6:$X$47,21,FALSE))</f>
        <v/>
      </c>
      <c r="AJ160" s="2190" t="str">
        <f>IF(AJ159="","",VLOOKUP(AJ159,'シフト記号表（勤務時間帯） (3)'!$D$6:$X$47,21,FALSE))</f>
        <v/>
      </c>
      <c r="AK160" s="2190" t="str">
        <f>IF(AK159="","",VLOOKUP(AK159,'シフト記号表（勤務時間帯） (3)'!$D$6:$X$47,21,FALSE))</f>
        <v/>
      </c>
      <c r="AL160" s="2190" t="str">
        <f>IF(AL159="","",VLOOKUP(AL159,'シフト記号表（勤務時間帯） (3)'!$D$6:$X$47,21,FALSE))</f>
        <v/>
      </c>
      <c r="AM160" s="2190" t="str">
        <f>IF(AM159="","",VLOOKUP(AM159,'シフト記号表（勤務時間帯） (3)'!$D$6:$X$47,21,FALSE))</f>
        <v/>
      </c>
      <c r="AN160" s="2190" t="str">
        <f>IF(AN159="","",VLOOKUP(AN159,'シフト記号表（勤務時間帯） (3)'!$D$6:$X$47,21,FALSE))</f>
        <v/>
      </c>
      <c r="AO160" s="2197" t="str">
        <f>IF(AO159="","",VLOOKUP(AO159,'シフト記号表（勤務時間帯） (3)'!$D$6:$X$47,21,FALSE))</f>
        <v/>
      </c>
      <c r="AP160" s="2181" t="str">
        <f>IF(AP159="","",VLOOKUP(AP159,'シフト記号表（勤務時間帯） (3)'!$D$6:$X$47,21,FALSE))</f>
        <v/>
      </c>
      <c r="AQ160" s="2190" t="str">
        <f>IF(AQ159="","",VLOOKUP(AQ159,'シフト記号表（勤務時間帯） (3)'!$D$6:$X$47,21,FALSE))</f>
        <v/>
      </c>
      <c r="AR160" s="2190" t="str">
        <f>IF(AR159="","",VLOOKUP(AR159,'シフト記号表（勤務時間帯） (3)'!$D$6:$X$47,21,FALSE))</f>
        <v/>
      </c>
      <c r="AS160" s="2190" t="str">
        <f>IF(AS159="","",VLOOKUP(AS159,'シフト記号表（勤務時間帯） (3)'!$D$6:$X$47,21,FALSE))</f>
        <v/>
      </c>
      <c r="AT160" s="2190" t="str">
        <f>IF(AT159="","",VLOOKUP(AT159,'シフト記号表（勤務時間帯） (3)'!$D$6:$X$47,21,FALSE))</f>
        <v/>
      </c>
      <c r="AU160" s="2190" t="str">
        <f>IF(AU159="","",VLOOKUP(AU159,'シフト記号表（勤務時間帯） (3)'!$D$6:$X$47,21,FALSE))</f>
        <v/>
      </c>
      <c r="AV160" s="2197" t="str">
        <f>IF(AV159="","",VLOOKUP(AV159,'シフト記号表（勤務時間帯） (3)'!$D$6:$X$47,21,FALSE))</f>
        <v/>
      </c>
      <c r="AW160" s="2181" t="str">
        <f>IF(AW159="","",VLOOKUP(AW159,'シフト記号表（勤務時間帯） (3)'!$D$6:$X$47,21,FALSE))</f>
        <v/>
      </c>
      <c r="AX160" s="2190" t="str">
        <f>IF(AX159="","",VLOOKUP(AX159,'シフト記号表（勤務時間帯） (3)'!$D$6:$X$47,21,FALSE))</f>
        <v/>
      </c>
      <c r="AY160" s="2190" t="str">
        <f>IF(AY159="","",VLOOKUP(AY159,'シフト記号表（勤務時間帯） (3)'!$D$6:$X$47,21,FALSE))</f>
        <v/>
      </c>
      <c r="AZ160" s="1943">
        <f>IF($BC$3="４週",SUM(U160:AV160),IF($BC$3="暦月",SUM(U160:AY160),""))</f>
        <v>0</v>
      </c>
      <c r="BA160" s="1951"/>
      <c r="BB160" s="1960">
        <f>IF($BC$3="４週",AZ160/4,IF($BC$3="暦月",(AZ160/($BC$8/7)),""))</f>
        <v>0</v>
      </c>
      <c r="BC160" s="1951"/>
      <c r="BD160" s="1971"/>
      <c r="BE160" s="1976"/>
      <c r="BF160" s="1976"/>
      <c r="BG160" s="1976"/>
      <c r="BH160" s="1987"/>
    </row>
    <row r="161" spans="2:60" ht="20.25" customHeight="1">
      <c r="B161" s="1743"/>
      <c r="C161" s="1757"/>
      <c r="D161" s="1825"/>
      <c r="E161" s="1768"/>
      <c r="F161" s="1768"/>
      <c r="G161" s="1803">
        <f>C159</f>
        <v>0</v>
      </c>
      <c r="H161" s="2104"/>
      <c r="I161" s="1789"/>
      <c r="J161" s="2544"/>
      <c r="K161" s="2544"/>
      <c r="L161" s="1803"/>
      <c r="M161" s="2548"/>
      <c r="N161" s="2552"/>
      <c r="O161" s="2556"/>
      <c r="P161" s="2564" t="s">
        <v>34</v>
      </c>
      <c r="Q161" s="2567"/>
      <c r="R161" s="2567"/>
      <c r="S161" s="2578"/>
      <c r="T161" s="2586"/>
      <c r="U161" s="1885" t="str">
        <f>IF(U159="","",VLOOKUP(U159,'シフト記号表（勤務時間帯） (3)'!$D$6:$Z$47,23,FALSE))</f>
        <v/>
      </c>
      <c r="V161" s="1897" t="str">
        <f>IF(V159="","",VLOOKUP(V159,'シフト記号表（勤務時間帯） (3)'!$D$6:$Z$47,23,FALSE))</f>
        <v/>
      </c>
      <c r="W161" s="1897" t="str">
        <f>IF(W159="","",VLOOKUP(W159,'シフト記号表（勤務時間帯） (3)'!$D$6:$Z$47,23,FALSE))</f>
        <v/>
      </c>
      <c r="X161" s="1897" t="str">
        <f>IF(X159="","",VLOOKUP(X159,'シフト記号表（勤務時間帯） (3)'!$D$6:$Z$47,23,FALSE))</f>
        <v/>
      </c>
      <c r="Y161" s="1897" t="str">
        <f>IF(Y159="","",VLOOKUP(Y159,'シフト記号表（勤務時間帯） (3)'!$D$6:$Z$47,23,FALSE))</f>
        <v/>
      </c>
      <c r="Z161" s="1897" t="str">
        <f>IF(Z159="","",VLOOKUP(Z159,'シフト記号表（勤務時間帯） (3)'!$D$6:$Z$47,23,FALSE))</f>
        <v/>
      </c>
      <c r="AA161" s="1912" t="str">
        <f>IF(AA159="","",VLOOKUP(AA159,'シフト記号表（勤務時間帯） (3)'!$D$6:$Z$47,23,FALSE))</f>
        <v/>
      </c>
      <c r="AB161" s="1885" t="str">
        <f>IF(AB159="","",VLOOKUP(AB159,'シフト記号表（勤務時間帯） (3)'!$D$6:$Z$47,23,FALSE))</f>
        <v/>
      </c>
      <c r="AC161" s="1897" t="str">
        <f>IF(AC159="","",VLOOKUP(AC159,'シフト記号表（勤務時間帯） (3)'!$D$6:$Z$47,23,FALSE))</f>
        <v/>
      </c>
      <c r="AD161" s="1897" t="str">
        <f>IF(AD159="","",VLOOKUP(AD159,'シフト記号表（勤務時間帯） (3)'!$D$6:$Z$47,23,FALSE))</f>
        <v/>
      </c>
      <c r="AE161" s="1897" t="str">
        <f>IF(AE159="","",VLOOKUP(AE159,'シフト記号表（勤務時間帯） (3)'!$D$6:$Z$47,23,FALSE))</f>
        <v/>
      </c>
      <c r="AF161" s="1897" t="str">
        <f>IF(AF159="","",VLOOKUP(AF159,'シフト記号表（勤務時間帯） (3)'!$D$6:$Z$47,23,FALSE))</f>
        <v/>
      </c>
      <c r="AG161" s="1897" t="str">
        <f>IF(AG159="","",VLOOKUP(AG159,'シフト記号表（勤務時間帯） (3)'!$D$6:$Z$47,23,FALSE))</f>
        <v/>
      </c>
      <c r="AH161" s="1912" t="str">
        <f>IF(AH159="","",VLOOKUP(AH159,'シフト記号表（勤務時間帯） (3)'!$D$6:$Z$47,23,FALSE))</f>
        <v/>
      </c>
      <c r="AI161" s="1885" t="str">
        <f>IF(AI159="","",VLOOKUP(AI159,'シフト記号表（勤務時間帯） (3)'!$D$6:$Z$47,23,FALSE))</f>
        <v/>
      </c>
      <c r="AJ161" s="1897" t="str">
        <f>IF(AJ159="","",VLOOKUP(AJ159,'シフト記号表（勤務時間帯） (3)'!$D$6:$Z$47,23,FALSE))</f>
        <v/>
      </c>
      <c r="AK161" s="1897" t="str">
        <f>IF(AK159="","",VLOOKUP(AK159,'シフト記号表（勤務時間帯） (3)'!$D$6:$Z$47,23,FALSE))</f>
        <v/>
      </c>
      <c r="AL161" s="1897" t="str">
        <f>IF(AL159="","",VLOOKUP(AL159,'シフト記号表（勤務時間帯） (3)'!$D$6:$Z$47,23,FALSE))</f>
        <v/>
      </c>
      <c r="AM161" s="1897" t="str">
        <f>IF(AM159="","",VLOOKUP(AM159,'シフト記号表（勤務時間帯） (3)'!$D$6:$Z$47,23,FALSE))</f>
        <v/>
      </c>
      <c r="AN161" s="1897" t="str">
        <f>IF(AN159="","",VLOOKUP(AN159,'シフト記号表（勤務時間帯） (3)'!$D$6:$Z$47,23,FALSE))</f>
        <v/>
      </c>
      <c r="AO161" s="1912" t="str">
        <f>IF(AO159="","",VLOOKUP(AO159,'シフト記号表（勤務時間帯） (3)'!$D$6:$Z$47,23,FALSE))</f>
        <v/>
      </c>
      <c r="AP161" s="1885" t="str">
        <f>IF(AP159="","",VLOOKUP(AP159,'シフト記号表（勤務時間帯） (3)'!$D$6:$Z$47,23,FALSE))</f>
        <v/>
      </c>
      <c r="AQ161" s="1897" t="str">
        <f>IF(AQ159="","",VLOOKUP(AQ159,'シフト記号表（勤務時間帯） (3)'!$D$6:$Z$47,23,FALSE))</f>
        <v/>
      </c>
      <c r="AR161" s="1897" t="str">
        <f>IF(AR159="","",VLOOKUP(AR159,'シフト記号表（勤務時間帯） (3)'!$D$6:$Z$47,23,FALSE))</f>
        <v/>
      </c>
      <c r="AS161" s="1897" t="str">
        <f>IF(AS159="","",VLOOKUP(AS159,'シフト記号表（勤務時間帯） (3)'!$D$6:$Z$47,23,FALSE))</f>
        <v/>
      </c>
      <c r="AT161" s="1897" t="str">
        <f>IF(AT159="","",VLOOKUP(AT159,'シフト記号表（勤務時間帯） (3)'!$D$6:$Z$47,23,FALSE))</f>
        <v/>
      </c>
      <c r="AU161" s="1897" t="str">
        <f>IF(AU159="","",VLOOKUP(AU159,'シフト記号表（勤務時間帯） (3)'!$D$6:$Z$47,23,FALSE))</f>
        <v/>
      </c>
      <c r="AV161" s="1912" t="str">
        <f>IF(AV159="","",VLOOKUP(AV159,'シフト記号表（勤務時間帯） (3)'!$D$6:$Z$47,23,FALSE))</f>
        <v/>
      </c>
      <c r="AW161" s="1885" t="str">
        <f>IF(AW159="","",VLOOKUP(AW159,'シフト記号表（勤務時間帯） (3)'!$D$6:$Z$47,23,FALSE))</f>
        <v/>
      </c>
      <c r="AX161" s="1897" t="str">
        <f>IF(AX159="","",VLOOKUP(AX159,'シフト記号表（勤務時間帯） (3)'!$D$6:$Z$47,23,FALSE))</f>
        <v/>
      </c>
      <c r="AY161" s="1897" t="str">
        <f>IF(AY159="","",VLOOKUP(AY159,'シフト記号表（勤務時間帯） (3)'!$D$6:$Z$47,23,FALSE))</f>
        <v/>
      </c>
      <c r="AZ161" s="1945">
        <f>IF($BC$3="４週",SUM(U161:AV161),IF($BC$3="暦月",SUM(U161:AY161),""))</f>
        <v>0</v>
      </c>
      <c r="BA161" s="1953"/>
      <c r="BB161" s="1962">
        <f>IF($BC$3="４週",AZ161/4,IF($BC$3="暦月",(AZ161/($BC$8/7)),""))</f>
        <v>0</v>
      </c>
      <c r="BC161" s="1953"/>
      <c r="BD161" s="1973"/>
      <c r="BE161" s="1978"/>
      <c r="BF161" s="1978"/>
      <c r="BG161" s="1978"/>
      <c r="BH161" s="1989"/>
    </row>
    <row r="162" spans="2:60" ht="20.25" customHeight="1">
      <c r="B162" s="2530"/>
      <c r="C162" s="1756"/>
      <c r="D162" s="1824"/>
      <c r="E162" s="1767"/>
      <c r="F162" s="1767"/>
      <c r="G162" s="1802"/>
      <c r="H162" s="2095"/>
      <c r="I162" s="1788"/>
      <c r="J162" s="2545"/>
      <c r="K162" s="2545"/>
      <c r="L162" s="1802"/>
      <c r="M162" s="2549"/>
      <c r="N162" s="2553"/>
      <c r="O162" s="2557"/>
      <c r="P162" s="2563" t="s">
        <v>770</v>
      </c>
      <c r="Q162" s="2572"/>
      <c r="R162" s="2572"/>
      <c r="S162" s="2580"/>
      <c r="T162" s="2589"/>
      <c r="U162" s="2596"/>
      <c r="V162" s="2602"/>
      <c r="W162" s="2602"/>
      <c r="X162" s="2602"/>
      <c r="Y162" s="2602"/>
      <c r="Z162" s="2602"/>
      <c r="AA162" s="2608"/>
      <c r="AB162" s="2596"/>
      <c r="AC162" s="2602"/>
      <c r="AD162" s="2602"/>
      <c r="AE162" s="2602"/>
      <c r="AF162" s="2602"/>
      <c r="AG162" s="2602"/>
      <c r="AH162" s="2608"/>
      <c r="AI162" s="2596"/>
      <c r="AJ162" s="2602"/>
      <c r="AK162" s="2602"/>
      <c r="AL162" s="2602"/>
      <c r="AM162" s="2602"/>
      <c r="AN162" s="2602"/>
      <c r="AO162" s="2608"/>
      <c r="AP162" s="2596"/>
      <c r="AQ162" s="2602"/>
      <c r="AR162" s="2602"/>
      <c r="AS162" s="2602"/>
      <c r="AT162" s="2602"/>
      <c r="AU162" s="2602"/>
      <c r="AV162" s="2608"/>
      <c r="AW162" s="2596"/>
      <c r="AX162" s="2602"/>
      <c r="AY162" s="2602"/>
      <c r="AZ162" s="2624"/>
      <c r="BA162" s="2631"/>
      <c r="BB162" s="2638"/>
      <c r="BC162" s="2631"/>
      <c r="BD162" s="1972"/>
      <c r="BE162" s="1977"/>
      <c r="BF162" s="1977"/>
      <c r="BG162" s="1977"/>
      <c r="BH162" s="1988"/>
    </row>
    <row r="163" spans="2:60" ht="20.25" customHeight="1">
      <c r="B163" s="2059">
        <f>B160+1</f>
        <v>48</v>
      </c>
      <c r="C163" s="1755"/>
      <c r="D163" s="1823"/>
      <c r="E163" s="1766"/>
      <c r="F163" s="1766">
        <f>C162</f>
        <v>0</v>
      </c>
      <c r="G163" s="1801"/>
      <c r="H163" s="2103"/>
      <c r="I163" s="1787"/>
      <c r="J163" s="2543"/>
      <c r="K163" s="2543"/>
      <c r="L163" s="1801"/>
      <c r="M163" s="2547"/>
      <c r="N163" s="2551"/>
      <c r="O163" s="2555"/>
      <c r="P163" s="2559" t="s">
        <v>1023</v>
      </c>
      <c r="Q163" s="2566"/>
      <c r="R163" s="2566"/>
      <c r="S163" s="2574"/>
      <c r="T163" s="2582"/>
      <c r="U163" s="2181" t="str">
        <f>IF(U162="","",VLOOKUP(U162,'シフト記号表（勤務時間帯） (3)'!$D$6:$X$47,21,FALSE))</f>
        <v/>
      </c>
      <c r="V163" s="2190" t="str">
        <f>IF(V162="","",VLOOKUP(V162,'シフト記号表（勤務時間帯） (3)'!$D$6:$X$47,21,FALSE))</f>
        <v/>
      </c>
      <c r="W163" s="2190" t="str">
        <f>IF(W162="","",VLOOKUP(W162,'シフト記号表（勤務時間帯） (3)'!$D$6:$X$47,21,FALSE))</f>
        <v/>
      </c>
      <c r="X163" s="2190" t="str">
        <f>IF(X162="","",VLOOKUP(X162,'シフト記号表（勤務時間帯） (3)'!$D$6:$X$47,21,FALSE))</f>
        <v/>
      </c>
      <c r="Y163" s="2190" t="str">
        <f>IF(Y162="","",VLOOKUP(Y162,'シフト記号表（勤務時間帯） (3)'!$D$6:$X$47,21,FALSE))</f>
        <v/>
      </c>
      <c r="Z163" s="2190" t="str">
        <f>IF(Z162="","",VLOOKUP(Z162,'シフト記号表（勤務時間帯） (3)'!$D$6:$X$47,21,FALSE))</f>
        <v/>
      </c>
      <c r="AA163" s="2197" t="str">
        <f>IF(AA162="","",VLOOKUP(AA162,'シフト記号表（勤務時間帯） (3)'!$D$6:$X$47,21,FALSE))</f>
        <v/>
      </c>
      <c r="AB163" s="2181" t="str">
        <f>IF(AB162="","",VLOOKUP(AB162,'シフト記号表（勤務時間帯） (3)'!$D$6:$X$47,21,FALSE))</f>
        <v/>
      </c>
      <c r="AC163" s="2190" t="str">
        <f>IF(AC162="","",VLOOKUP(AC162,'シフト記号表（勤務時間帯） (3)'!$D$6:$X$47,21,FALSE))</f>
        <v/>
      </c>
      <c r="AD163" s="2190" t="str">
        <f>IF(AD162="","",VLOOKUP(AD162,'シフト記号表（勤務時間帯） (3)'!$D$6:$X$47,21,FALSE))</f>
        <v/>
      </c>
      <c r="AE163" s="2190" t="str">
        <f>IF(AE162="","",VLOOKUP(AE162,'シフト記号表（勤務時間帯） (3)'!$D$6:$X$47,21,FALSE))</f>
        <v/>
      </c>
      <c r="AF163" s="2190" t="str">
        <f>IF(AF162="","",VLOOKUP(AF162,'シフト記号表（勤務時間帯） (3)'!$D$6:$X$47,21,FALSE))</f>
        <v/>
      </c>
      <c r="AG163" s="2190" t="str">
        <f>IF(AG162="","",VLOOKUP(AG162,'シフト記号表（勤務時間帯） (3)'!$D$6:$X$47,21,FALSE))</f>
        <v/>
      </c>
      <c r="AH163" s="2197" t="str">
        <f>IF(AH162="","",VLOOKUP(AH162,'シフト記号表（勤務時間帯） (3)'!$D$6:$X$47,21,FALSE))</f>
        <v/>
      </c>
      <c r="AI163" s="2181" t="str">
        <f>IF(AI162="","",VLOOKUP(AI162,'シフト記号表（勤務時間帯） (3)'!$D$6:$X$47,21,FALSE))</f>
        <v/>
      </c>
      <c r="AJ163" s="2190" t="str">
        <f>IF(AJ162="","",VLOOKUP(AJ162,'シフト記号表（勤務時間帯） (3)'!$D$6:$X$47,21,FALSE))</f>
        <v/>
      </c>
      <c r="AK163" s="2190" t="str">
        <f>IF(AK162="","",VLOOKUP(AK162,'シフト記号表（勤務時間帯） (3)'!$D$6:$X$47,21,FALSE))</f>
        <v/>
      </c>
      <c r="AL163" s="2190" t="str">
        <f>IF(AL162="","",VLOOKUP(AL162,'シフト記号表（勤務時間帯） (3)'!$D$6:$X$47,21,FALSE))</f>
        <v/>
      </c>
      <c r="AM163" s="2190" t="str">
        <f>IF(AM162="","",VLOOKUP(AM162,'シフト記号表（勤務時間帯） (3)'!$D$6:$X$47,21,FALSE))</f>
        <v/>
      </c>
      <c r="AN163" s="2190" t="str">
        <f>IF(AN162="","",VLOOKUP(AN162,'シフト記号表（勤務時間帯） (3)'!$D$6:$X$47,21,FALSE))</f>
        <v/>
      </c>
      <c r="AO163" s="2197" t="str">
        <f>IF(AO162="","",VLOOKUP(AO162,'シフト記号表（勤務時間帯） (3)'!$D$6:$X$47,21,FALSE))</f>
        <v/>
      </c>
      <c r="AP163" s="2181" t="str">
        <f>IF(AP162="","",VLOOKUP(AP162,'シフト記号表（勤務時間帯） (3)'!$D$6:$X$47,21,FALSE))</f>
        <v/>
      </c>
      <c r="AQ163" s="2190" t="str">
        <f>IF(AQ162="","",VLOOKUP(AQ162,'シフト記号表（勤務時間帯） (3)'!$D$6:$X$47,21,FALSE))</f>
        <v/>
      </c>
      <c r="AR163" s="2190" t="str">
        <f>IF(AR162="","",VLOOKUP(AR162,'シフト記号表（勤務時間帯） (3)'!$D$6:$X$47,21,FALSE))</f>
        <v/>
      </c>
      <c r="AS163" s="2190" t="str">
        <f>IF(AS162="","",VLOOKUP(AS162,'シフト記号表（勤務時間帯） (3)'!$D$6:$X$47,21,FALSE))</f>
        <v/>
      </c>
      <c r="AT163" s="2190" t="str">
        <f>IF(AT162="","",VLOOKUP(AT162,'シフト記号表（勤務時間帯） (3)'!$D$6:$X$47,21,FALSE))</f>
        <v/>
      </c>
      <c r="AU163" s="2190" t="str">
        <f>IF(AU162="","",VLOOKUP(AU162,'シフト記号表（勤務時間帯） (3)'!$D$6:$X$47,21,FALSE))</f>
        <v/>
      </c>
      <c r="AV163" s="2197" t="str">
        <f>IF(AV162="","",VLOOKUP(AV162,'シフト記号表（勤務時間帯） (3)'!$D$6:$X$47,21,FALSE))</f>
        <v/>
      </c>
      <c r="AW163" s="2181" t="str">
        <f>IF(AW162="","",VLOOKUP(AW162,'シフト記号表（勤務時間帯） (3)'!$D$6:$X$47,21,FALSE))</f>
        <v/>
      </c>
      <c r="AX163" s="2190" t="str">
        <f>IF(AX162="","",VLOOKUP(AX162,'シフト記号表（勤務時間帯） (3)'!$D$6:$X$47,21,FALSE))</f>
        <v/>
      </c>
      <c r="AY163" s="2190" t="str">
        <f>IF(AY162="","",VLOOKUP(AY162,'シフト記号表（勤務時間帯） (3)'!$D$6:$X$47,21,FALSE))</f>
        <v/>
      </c>
      <c r="AZ163" s="1943">
        <f>IF($BC$3="４週",SUM(U163:AV163),IF($BC$3="暦月",SUM(U163:AY163),""))</f>
        <v>0</v>
      </c>
      <c r="BA163" s="1951"/>
      <c r="BB163" s="1960">
        <f>IF($BC$3="４週",AZ163/4,IF($BC$3="暦月",(AZ163/($BC$8/7)),""))</f>
        <v>0</v>
      </c>
      <c r="BC163" s="1951"/>
      <c r="BD163" s="1971"/>
      <c r="BE163" s="1976"/>
      <c r="BF163" s="1976"/>
      <c r="BG163" s="1976"/>
      <c r="BH163" s="1987"/>
    </row>
    <row r="164" spans="2:60" ht="20.25" customHeight="1">
      <c r="B164" s="1743"/>
      <c r="C164" s="1757"/>
      <c r="D164" s="1825"/>
      <c r="E164" s="1768"/>
      <c r="F164" s="1768"/>
      <c r="G164" s="1803">
        <f>C162</f>
        <v>0</v>
      </c>
      <c r="H164" s="2104"/>
      <c r="I164" s="1789"/>
      <c r="J164" s="2544"/>
      <c r="K164" s="2544"/>
      <c r="L164" s="1803"/>
      <c r="M164" s="2548"/>
      <c r="N164" s="2552"/>
      <c r="O164" s="2556"/>
      <c r="P164" s="2564" t="s">
        <v>34</v>
      </c>
      <c r="Q164" s="2567"/>
      <c r="R164" s="2567"/>
      <c r="S164" s="2578"/>
      <c r="T164" s="2586"/>
      <c r="U164" s="1885" t="str">
        <f>IF(U162="","",VLOOKUP(U162,'シフト記号表（勤務時間帯） (3)'!$D$6:$Z$47,23,FALSE))</f>
        <v/>
      </c>
      <c r="V164" s="1897" t="str">
        <f>IF(V162="","",VLOOKUP(V162,'シフト記号表（勤務時間帯） (3)'!$D$6:$Z$47,23,FALSE))</f>
        <v/>
      </c>
      <c r="W164" s="1897" t="str">
        <f>IF(W162="","",VLOOKUP(W162,'シフト記号表（勤務時間帯） (3)'!$D$6:$Z$47,23,FALSE))</f>
        <v/>
      </c>
      <c r="X164" s="1897" t="str">
        <f>IF(X162="","",VLOOKUP(X162,'シフト記号表（勤務時間帯） (3)'!$D$6:$Z$47,23,FALSE))</f>
        <v/>
      </c>
      <c r="Y164" s="1897" t="str">
        <f>IF(Y162="","",VLOOKUP(Y162,'シフト記号表（勤務時間帯） (3)'!$D$6:$Z$47,23,FALSE))</f>
        <v/>
      </c>
      <c r="Z164" s="1897" t="str">
        <f>IF(Z162="","",VLOOKUP(Z162,'シフト記号表（勤務時間帯） (3)'!$D$6:$Z$47,23,FALSE))</f>
        <v/>
      </c>
      <c r="AA164" s="1912" t="str">
        <f>IF(AA162="","",VLOOKUP(AA162,'シフト記号表（勤務時間帯） (3)'!$D$6:$Z$47,23,FALSE))</f>
        <v/>
      </c>
      <c r="AB164" s="1885" t="str">
        <f>IF(AB162="","",VLOOKUP(AB162,'シフト記号表（勤務時間帯） (3)'!$D$6:$Z$47,23,FALSE))</f>
        <v/>
      </c>
      <c r="AC164" s="1897" t="str">
        <f>IF(AC162="","",VLOOKUP(AC162,'シフト記号表（勤務時間帯） (3)'!$D$6:$Z$47,23,FALSE))</f>
        <v/>
      </c>
      <c r="AD164" s="1897" t="str">
        <f>IF(AD162="","",VLOOKUP(AD162,'シフト記号表（勤務時間帯） (3)'!$D$6:$Z$47,23,FALSE))</f>
        <v/>
      </c>
      <c r="AE164" s="1897" t="str">
        <f>IF(AE162="","",VLOOKUP(AE162,'シフト記号表（勤務時間帯） (3)'!$D$6:$Z$47,23,FALSE))</f>
        <v/>
      </c>
      <c r="AF164" s="1897" t="str">
        <f>IF(AF162="","",VLOOKUP(AF162,'シフト記号表（勤務時間帯） (3)'!$D$6:$Z$47,23,FALSE))</f>
        <v/>
      </c>
      <c r="AG164" s="1897" t="str">
        <f>IF(AG162="","",VLOOKUP(AG162,'シフト記号表（勤務時間帯） (3)'!$D$6:$Z$47,23,FALSE))</f>
        <v/>
      </c>
      <c r="AH164" s="1912" t="str">
        <f>IF(AH162="","",VLOOKUP(AH162,'シフト記号表（勤務時間帯） (3)'!$D$6:$Z$47,23,FALSE))</f>
        <v/>
      </c>
      <c r="AI164" s="1885" t="str">
        <f>IF(AI162="","",VLOOKUP(AI162,'シフト記号表（勤務時間帯） (3)'!$D$6:$Z$47,23,FALSE))</f>
        <v/>
      </c>
      <c r="AJ164" s="1897" t="str">
        <f>IF(AJ162="","",VLOOKUP(AJ162,'シフト記号表（勤務時間帯） (3)'!$D$6:$Z$47,23,FALSE))</f>
        <v/>
      </c>
      <c r="AK164" s="1897" t="str">
        <f>IF(AK162="","",VLOOKUP(AK162,'シフト記号表（勤務時間帯） (3)'!$D$6:$Z$47,23,FALSE))</f>
        <v/>
      </c>
      <c r="AL164" s="1897" t="str">
        <f>IF(AL162="","",VLOOKUP(AL162,'シフト記号表（勤務時間帯） (3)'!$D$6:$Z$47,23,FALSE))</f>
        <v/>
      </c>
      <c r="AM164" s="1897" t="str">
        <f>IF(AM162="","",VLOOKUP(AM162,'シフト記号表（勤務時間帯） (3)'!$D$6:$Z$47,23,FALSE))</f>
        <v/>
      </c>
      <c r="AN164" s="1897" t="str">
        <f>IF(AN162="","",VLOOKUP(AN162,'シフト記号表（勤務時間帯） (3)'!$D$6:$Z$47,23,FALSE))</f>
        <v/>
      </c>
      <c r="AO164" s="1912" t="str">
        <f>IF(AO162="","",VLOOKUP(AO162,'シフト記号表（勤務時間帯） (3)'!$D$6:$Z$47,23,FALSE))</f>
        <v/>
      </c>
      <c r="AP164" s="1885" t="str">
        <f>IF(AP162="","",VLOOKUP(AP162,'シフト記号表（勤務時間帯） (3)'!$D$6:$Z$47,23,FALSE))</f>
        <v/>
      </c>
      <c r="AQ164" s="1897" t="str">
        <f>IF(AQ162="","",VLOOKUP(AQ162,'シフト記号表（勤務時間帯） (3)'!$D$6:$Z$47,23,FALSE))</f>
        <v/>
      </c>
      <c r="AR164" s="1897" t="str">
        <f>IF(AR162="","",VLOOKUP(AR162,'シフト記号表（勤務時間帯） (3)'!$D$6:$Z$47,23,FALSE))</f>
        <v/>
      </c>
      <c r="AS164" s="1897" t="str">
        <f>IF(AS162="","",VLOOKUP(AS162,'シフト記号表（勤務時間帯） (3)'!$D$6:$Z$47,23,FALSE))</f>
        <v/>
      </c>
      <c r="AT164" s="1897" t="str">
        <f>IF(AT162="","",VLOOKUP(AT162,'シフト記号表（勤務時間帯） (3)'!$D$6:$Z$47,23,FALSE))</f>
        <v/>
      </c>
      <c r="AU164" s="1897" t="str">
        <f>IF(AU162="","",VLOOKUP(AU162,'シフト記号表（勤務時間帯） (3)'!$D$6:$Z$47,23,FALSE))</f>
        <v/>
      </c>
      <c r="AV164" s="1912" t="str">
        <f>IF(AV162="","",VLOOKUP(AV162,'シフト記号表（勤務時間帯） (3)'!$D$6:$Z$47,23,FALSE))</f>
        <v/>
      </c>
      <c r="AW164" s="1885" t="str">
        <f>IF(AW162="","",VLOOKUP(AW162,'シフト記号表（勤務時間帯） (3)'!$D$6:$Z$47,23,FALSE))</f>
        <v/>
      </c>
      <c r="AX164" s="1897" t="str">
        <f>IF(AX162="","",VLOOKUP(AX162,'シフト記号表（勤務時間帯） (3)'!$D$6:$Z$47,23,FALSE))</f>
        <v/>
      </c>
      <c r="AY164" s="1897" t="str">
        <f>IF(AY162="","",VLOOKUP(AY162,'シフト記号表（勤務時間帯） (3)'!$D$6:$Z$47,23,FALSE))</f>
        <v/>
      </c>
      <c r="AZ164" s="1945">
        <f>IF($BC$3="４週",SUM(U164:AV164),IF($BC$3="暦月",SUM(U164:AY164),""))</f>
        <v>0</v>
      </c>
      <c r="BA164" s="1953"/>
      <c r="BB164" s="1962">
        <f>IF($BC$3="４週",AZ164/4,IF($BC$3="暦月",(AZ164/($BC$8/7)),""))</f>
        <v>0</v>
      </c>
      <c r="BC164" s="1953"/>
      <c r="BD164" s="1973"/>
      <c r="BE164" s="1978"/>
      <c r="BF164" s="1978"/>
      <c r="BG164" s="1978"/>
      <c r="BH164" s="1989"/>
    </row>
    <row r="165" spans="2:60" ht="20.25" customHeight="1">
      <c r="B165" s="2530"/>
      <c r="C165" s="1756"/>
      <c r="D165" s="1824"/>
      <c r="E165" s="1767"/>
      <c r="F165" s="1767"/>
      <c r="G165" s="1802"/>
      <c r="H165" s="2095"/>
      <c r="I165" s="1788"/>
      <c r="J165" s="2545"/>
      <c r="K165" s="2545"/>
      <c r="L165" s="1802"/>
      <c r="M165" s="2549"/>
      <c r="N165" s="2553"/>
      <c r="O165" s="2557"/>
      <c r="P165" s="2563" t="s">
        <v>770</v>
      </c>
      <c r="Q165" s="2572"/>
      <c r="R165" s="2572"/>
      <c r="S165" s="2580"/>
      <c r="T165" s="2589"/>
      <c r="U165" s="2596"/>
      <c r="V165" s="2602"/>
      <c r="W165" s="2602"/>
      <c r="X165" s="2602"/>
      <c r="Y165" s="2602"/>
      <c r="Z165" s="2602"/>
      <c r="AA165" s="2608"/>
      <c r="AB165" s="2596"/>
      <c r="AC165" s="2602"/>
      <c r="AD165" s="2602"/>
      <c r="AE165" s="2602"/>
      <c r="AF165" s="2602"/>
      <c r="AG165" s="2602"/>
      <c r="AH165" s="2608"/>
      <c r="AI165" s="2596"/>
      <c r="AJ165" s="2602"/>
      <c r="AK165" s="2602"/>
      <c r="AL165" s="2602"/>
      <c r="AM165" s="2602"/>
      <c r="AN165" s="2602"/>
      <c r="AO165" s="2608"/>
      <c r="AP165" s="2596"/>
      <c r="AQ165" s="2602"/>
      <c r="AR165" s="2602"/>
      <c r="AS165" s="2602"/>
      <c r="AT165" s="2602"/>
      <c r="AU165" s="2602"/>
      <c r="AV165" s="2608"/>
      <c r="AW165" s="2596"/>
      <c r="AX165" s="2602"/>
      <c r="AY165" s="2602"/>
      <c r="AZ165" s="2624"/>
      <c r="BA165" s="2631"/>
      <c r="BB165" s="2638"/>
      <c r="BC165" s="2631"/>
      <c r="BD165" s="1972"/>
      <c r="BE165" s="1977"/>
      <c r="BF165" s="1977"/>
      <c r="BG165" s="1977"/>
      <c r="BH165" s="1988"/>
    </row>
    <row r="166" spans="2:60" ht="20.25" customHeight="1">
      <c r="B166" s="2059">
        <f>B163+1</f>
        <v>49</v>
      </c>
      <c r="C166" s="1755"/>
      <c r="D166" s="1823"/>
      <c r="E166" s="1766"/>
      <c r="F166" s="1766">
        <f>C165</f>
        <v>0</v>
      </c>
      <c r="G166" s="1801"/>
      <c r="H166" s="2103"/>
      <c r="I166" s="1787"/>
      <c r="J166" s="2543"/>
      <c r="K166" s="2543"/>
      <c r="L166" s="1801"/>
      <c r="M166" s="2547"/>
      <c r="N166" s="2551"/>
      <c r="O166" s="2555"/>
      <c r="P166" s="2559" t="s">
        <v>1023</v>
      </c>
      <c r="Q166" s="2566"/>
      <c r="R166" s="2566"/>
      <c r="S166" s="2574"/>
      <c r="T166" s="2582"/>
      <c r="U166" s="2181" t="str">
        <f>IF(U165="","",VLOOKUP(U165,'シフト記号表（勤務時間帯） (3)'!$D$6:$X$47,21,FALSE))</f>
        <v/>
      </c>
      <c r="V166" s="2190" t="str">
        <f>IF(V165="","",VLOOKUP(V165,'シフト記号表（勤務時間帯） (3)'!$D$6:$X$47,21,FALSE))</f>
        <v/>
      </c>
      <c r="W166" s="2190" t="str">
        <f>IF(W165="","",VLOOKUP(W165,'シフト記号表（勤務時間帯） (3)'!$D$6:$X$47,21,FALSE))</f>
        <v/>
      </c>
      <c r="X166" s="2190" t="str">
        <f>IF(X165="","",VLOOKUP(X165,'シフト記号表（勤務時間帯） (3)'!$D$6:$X$47,21,FALSE))</f>
        <v/>
      </c>
      <c r="Y166" s="2190" t="str">
        <f>IF(Y165="","",VLOOKUP(Y165,'シフト記号表（勤務時間帯） (3)'!$D$6:$X$47,21,FALSE))</f>
        <v/>
      </c>
      <c r="Z166" s="2190" t="str">
        <f>IF(Z165="","",VLOOKUP(Z165,'シフト記号表（勤務時間帯） (3)'!$D$6:$X$47,21,FALSE))</f>
        <v/>
      </c>
      <c r="AA166" s="2197" t="str">
        <f>IF(AA165="","",VLOOKUP(AA165,'シフト記号表（勤務時間帯） (3)'!$D$6:$X$47,21,FALSE))</f>
        <v/>
      </c>
      <c r="AB166" s="2181" t="str">
        <f>IF(AB165="","",VLOOKUP(AB165,'シフト記号表（勤務時間帯） (3)'!$D$6:$X$47,21,FALSE))</f>
        <v/>
      </c>
      <c r="AC166" s="2190" t="str">
        <f>IF(AC165="","",VLOOKUP(AC165,'シフト記号表（勤務時間帯） (3)'!$D$6:$X$47,21,FALSE))</f>
        <v/>
      </c>
      <c r="AD166" s="2190" t="str">
        <f>IF(AD165="","",VLOOKUP(AD165,'シフト記号表（勤務時間帯） (3)'!$D$6:$X$47,21,FALSE))</f>
        <v/>
      </c>
      <c r="AE166" s="2190" t="str">
        <f>IF(AE165="","",VLOOKUP(AE165,'シフト記号表（勤務時間帯） (3)'!$D$6:$X$47,21,FALSE))</f>
        <v/>
      </c>
      <c r="AF166" s="2190" t="str">
        <f>IF(AF165="","",VLOOKUP(AF165,'シフト記号表（勤務時間帯） (3)'!$D$6:$X$47,21,FALSE))</f>
        <v/>
      </c>
      <c r="AG166" s="2190" t="str">
        <f>IF(AG165="","",VLOOKUP(AG165,'シフト記号表（勤務時間帯） (3)'!$D$6:$X$47,21,FALSE))</f>
        <v/>
      </c>
      <c r="AH166" s="2197" t="str">
        <f>IF(AH165="","",VLOOKUP(AH165,'シフト記号表（勤務時間帯） (3)'!$D$6:$X$47,21,FALSE))</f>
        <v/>
      </c>
      <c r="AI166" s="2181" t="str">
        <f>IF(AI165="","",VLOOKUP(AI165,'シフト記号表（勤務時間帯） (3)'!$D$6:$X$47,21,FALSE))</f>
        <v/>
      </c>
      <c r="AJ166" s="2190" t="str">
        <f>IF(AJ165="","",VLOOKUP(AJ165,'シフト記号表（勤務時間帯） (3)'!$D$6:$X$47,21,FALSE))</f>
        <v/>
      </c>
      <c r="AK166" s="2190" t="str">
        <f>IF(AK165="","",VLOOKUP(AK165,'シフト記号表（勤務時間帯） (3)'!$D$6:$X$47,21,FALSE))</f>
        <v/>
      </c>
      <c r="AL166" s="2190" t="str">
        <f>IF(AL165="","",VLOOKUP(AL165,'シフト記号表（勤務時間帯） (3)'!$D$6:$X$47,21,FALSE))</f>
        <v/>
      </c>
      <c r="AM166" s="2190" t="str">
        <f>IF(AM165="","",VLOOKUP(AM165,'シフト記号表（勤務時間帯） (3)'!$D$6:$X$47,21,FALSE))</f>
        <v/>
      </c>
      <c r="AN166" s="2190" t="str">
        <f>IF(AN165="","",VLOOKUP(AN165,'シフト記号表（勤務時間帯） (3)'!$D$6:$X$47,21,FALSE))</f>
        <v/>
      </c>
      <c r="AO166" s="2197" t="str">
        <f>IF(AO165="","",VLOOKUP(AO165,'シフト記号表（勤務時間帯） (3)'!$D$6:$X$47,21,FALSE))</f>
        <v/>
      </c>
      <c r="AP166" s="2181" t="str">
        <f>IF(AP165="","",VLOOKUP(AP165,'シフト記号表（勤務時間帯） (3)'!$D$6:$X$47,21,FALSE))</f>
        <v/>
      </c>
      <c r="AQ166" s="2190" t="str">
        <f>IF(AQ165="","",VLOOKUP(AQ165,'シフト記号表（勤務時間帯） (3)'!$D$6:$X$47,21,FALSE))</f>
        <v/>
      </c>
      <c r="AR166" s="2190" t="str">
        <f>IF(AR165="","",VLOOKUP(AR165,'シフト記号表（勤務時間帯） (3)'!$D$6:$X$47,21,FALSE))</f>
        <v/>
      </c>
      <c r="AS166" s="2190" t="str">
        <f>IF(AS165="","",VLOOKUP(AS165,'シフト記号表（勤務時間帯） (3)'!$D$6:$X$47,21,FALSE))</f>
        <v/>
      </c>
      <c r="AT166" s="2190" t="str">
        <f>IF(AT165="","",VLOOKUP(AT165,'シフト記号表（勤務時間帯） (3)'!$D$6:$X$47,21,FALSE))</f>
        <v/>
      </c>
      <c r="AU166" s="2190" t="str">
        <f>IF(AU165="","",VLOOKUP(AU165,'シフト記号表（勤務時間帯） (3)'!$D$6:$X$47,21,FALSE))</f>
        <v/>
      </c>
      <c r="AV166" s="2197" t="str">
        <f>IF(AV165="","",VLOOKUP(AV165,'シフト記号表（勤務時間帯） (3)'!$D$6:$X$47,21,FALSE))</f>
        <v/>
      </c>
      <c r="AW166" s="2181" t="str">
        <f>IF(AW165="","",VLOOKUP(AW165,'シフト記号表（勤務時間帯） (3)'!$D$6:$X$47,21,FALSE))</f>
        <v/>
      </c>
      <c r="AX166" s="2190" t="str">
        <f>IF(AX165="","",VLOOKUP(AX165,'シフト記号表（勤務時間帯） (3)'!$D$6:$X$47,21,FALSE))</f>
        <v/>
      </c>
      <c r="AY166" s="2190" t="str">
        <f>IF(AY165="","",VLOOKUP(AY165,'シフト記号表（勤務時間帯） (3)'!$D$6:$X$47,21,FALSE))</f>
        <v/>
      </c>
      <c r="AZ166" s="1943">
        <f>IF($BC$3="４週",SUM(U166:AV166),IF($BC$3="暦月",SUM(U166:AY166),""))</f>
        <v>0</v>
      </c>
      <c r="BA166" s="1951"/>
      <c r="BB166" s="1960">
        <f>IF($BC$3="４週",AZ166/4,IF($BC$3="暦月",(AZ166/($BC$8/7)),""))</f>
        <v>0</v>
      </c>
      <c r="BC166" s="1951"/>
      <c r="BD166" s="1971"/>
      <c r="BE166" s="1976"/>
      <c r="BF166" s="1976"/>
      <c r="BG166" s="1976"/>
      <c r="BH166" s="1987"/>
    </row>
    <row r="167" spans="2:60" ht="20.25" customHeight="1">
      <c r="B167" s="1743"/>
      <c r="C167" s="1757"/>
      <c r="D167" s="1825"/>
      <c r="E167" s="1768"/>
      <c r="F167" s="1768"/>
      <c r="G167" s="1803">
        <f>C165</f>
        <v>0</v>
      </c>
      <c r="H167" s="2104"/>
      <c r="I167" s="1789"/>
      <c r="J167" s="2544"/>
      <c r="K167" s="2544"/>
      <c r="L167" s="1803"/>
      <c r="M167" s="2548"/>
      <c r="N167" s="2552"/>
      <c r="O167" s="2556"/>
      <c r="P167" s="2564" t="s">
        <v>34</v>
      </c>
      <c r="Q167" s="2567"/>
      <c r="R167" s="2567"/>
      <c r="S167" s="2578"/>
      <c r="T167" s="2586"/>
      <c r="U167" s="1885" t="str">
        <f>IF(U165="","",VLOOKUP(U165,'シフト記号表（勤務時間帯） (3)'!$D$6:$Z$47,23,FALSE))</f>
        <v/>
      </c>
      <c r="V167" s="1897" t="str">
        <f>IF(V165="","",VLOOKUP(V165,'シフト記号表（勤務時間帯） (3)'!$D$6:$Z$47,23,FALSE))</f>
        <v/>
      </c>
      <c r="W167" s="1897" t="str">
        <f>IF(W165="","",VLOOKUP(W165,'シフト記号表（勤務時間帯） (3)'!$D$6:$Z$47,23,FALSE))</f>
        <v/>
      </c>
      <c r="X167" s="1897" t="str">
        <f>IF(X165="","",VLOOKUP(X165,'シフト記号表（勤務時間帯） (3)'!$D$6:$Z$47,23,FALSE))</f>
        <v/>
      </c>
      <c r="Y167" s="1897" t="str">
        <f>IF(Y165="","",VLOOKUP(Y165,'シフト記号表（勤務時間帯） (3)'!$D$6:$Z$47,23,FALSE))</f>
        <v/>
      </c>
      <c r="Z167" s="1897" t="str">
        <f>IF(Z165="","",VLOOKUP(Z165,'シフト記号表（勤務時間帯） (3)'!$D$6:$Z$47,23,FALSE))</f>
        <v/>
      </c>
      <c r="AA167" s="1912" t="str">
        <f>IF(AA165="","",VLOOKUP(AA165,'シフト記号表（勤務時間帯） (3)'!$D$6:$Z$47,23,FALSE))</f>
        <v/>
      </c>
      <c r="AB167" s="1885" t="str">
        <f>IF(AB165="","",VLOOKUP(AB165,'シフト記号表（勤務時間帯） (3)'!$D$6:$Z$47,23,FALSE))</f>
        <v/>
      </c>
      <c r="AC167" s="1897" t="str">
        <f>IF(AC165="","",VLOOKUP(AC165,'シフト記号表（勤務時間帯） (3)'!$D$6:$Z$47,23,FALSE))</f>
        <v/>
      </c>
      <c r="AD167" s="1897" t="str">
        <f>IF(AD165="","",VLOOKUP(AD165,'シフト記号表（勤務時間帯） (3)'!$D$6:$Z$47,23,FALSE))</f>
        <v/>
      </c>
      <c r="AE167" s="1897" t="str">
        <f>IF(AE165="","",VLOOKUP(AE165,'シフト記号表（勤務時間帯） (3)'!$D$6:$Z$47,23,FALSE))</f>
        <v/>
      </c>
      <c r="AF167" s="1897" t="str">
        <f>IF(AF165="","",VLOOKUP(AF165,'シフト記号表（勤務時間帯） (3)'!$D$6:$Z$47,23,FALSE))</f>
        <v/>
      </c>
      <c r="AG167" s="1897" t="str">
        <f>IF(AG165="","",VLOOKUP(AG165,'シフト記号表（勤務時間帯） (3)'!$D$6:$Z$47,23,FALSE))</f>
        <v/>
      </c>
      <c r="AH167" s="1912" t="str">
        <f>IF(AH165="","",VLOOKUP(AH165,'シフト記号表（勤務時間帯） (3)'!$D$6:$Z$47,23,FALSE))</f>
        <v/>
      </c>
      <c r="AI167" s="1885" t="str">
        <f>IF(AI165="","",VLOOKUP(AI165,'シフト記号表（勤務時間帯） (3)'!$D$6:$Z$47,23,FALSE))</f>
        <v/>
      </c>
      <c r="AJ167" s="1897" t="str">
        <f>IF(AJ165="","",VLOOKUP(AJ165,'シフト記号表（勤務時間帯） (3)'!$D$6:$Z$47,23,FALSE))</f>
        <v/>
      </c>
      <c r="AK167" s="1897" t="str">
        <f>IF(AK165="","",VLOOKUP(AK165,'シフト記号表（勤務時間帯） (3)'!$D$6:$Z$47,23,FALSE))</f>
        <v/>
      </c>
      <c r="AL167" s="1897" t="str">
        <f>IF(AL165="","",VLOOKUP(AL165,'シフト記号表（勤務時間帯） (3)'!$D$6:$Z$47,23,FALSE))</f>
        <v/>
      </c>
      <c r="AM167" s="1897" t="str">
        <f>IF(AM165="","",VLOOKUP(AM165,'シフト記号表（勤務時間帯） (3)'!$D$6:$Z$47,23,FALSE))</f>
        <v/>
      </c>
      <c r="AN167" s="1897" t="str">
        <f>IF(AN165="","",VLOOKUP(AN165,'シフト記号表（勤務時間帯） (3)'!$D$6:$Z$47,23,FALSE))</f>
        <v/>
      </c>
      <c r="AO167" s="1912" t="str">
        <f>IF(AO165="","",VLOOKUP(AO165,'シフト記号表（勤務時間帯） (3)'!$D$6:$Z$47,23,FALSE))</f>
        <v/>
      </c>
      <c r="AP167" s="1885" t="str">
        <f>IF(AP165="","",VLOOKUP(AP165,'シフト記号表（勤務時間帯） (3)'!$D$6:$Z$47,23,FALSE))</f>
        <v/>
      </c>
      <c r="AQ167" s="1897" t="str">
        <f>IF(AQ165="","",VLOOKUP(AQ165,'シフト記号表（勤務時間帯） (3)'!$D$6:$Z$47,23,FALSE))</f>
        <v/>
      </c>
      <c r="AR167" s="1897" t="str">
        <f>IF(AR165="","",VLOOKUP(AR165,'シフト記号表（勤務時間帯） (3)'!$D$6:$Z$47,23,FALSE))</f>
        <v/>
      </c>
      <c r="AS167" s="1897" t="str">
        <f>IF(AS165="","",VLOOKUP(AS165,'シフト記号表（勤務時間帯） (3)'!$D$6:$Z$47,23,FALSE))</f>
        <v/>
      </c>
      <c r="AT167" s="1897" t="str">
        <f>IF(AT165="","",VLOOKUP(AT165,'シフト記号表（勤務時間帯） (3)'!$D$6:$Z$47,23,FALSE))</f>
        <v/>
      </c>
      <c r="AU167" s="1897" t="str">
        <f>IF(AU165="","",VLOOKUP(AU165,'シフト記号表（勤務時間帯） (3)'!$D$6:$Z$47,23,FALSE))</f>
        <v/>
      </c>
      <c r="AV167" s="1912" t="str">
        <f>IF(AV165="","",VLOOKUP(AV165,'シフト記号表（勤務時間帯） (3)'!$D$6:$Z$47,23,FALSE))</f>
        <v/>
      </c>
      <c r="AW167" s="1885" t="str">
        <f>IF(AW165="","",VLOOKUP(AW165,'シフト記号表（勤務時間帯） (3)'!$D$6:$Z$47,23,FALSE))</f>
        <v/>
      </c>
      <c r="AX167" s="1897" t="str">
        <f>IF(AX165="","",VLOOKUP(AX165,'シフト記号表（勤務時間帯） (3)'!$D$6:$Z$47,23,FALSE))</f>
        <v/>
      </c>
      <c r="AY167" s="1897" t="str">
        <f>IF(AY165="","",VLOOKUP(AY165,'シフト記号表（勤務時間帯） (3)'!$D$6:$Z$47,23,FALSE))</f>
        <v/>
      </c>
      <c r="AZ167" s="1945">
        <f>IF($BC$3="４週",SUM(U167:AV167),IF($BC$3="暦月",SUM(U167:AY167),""))</f>
        <v>0</v>
      </c>
      <c r="BA167" s="1953"/>
      <c r="BB167" s="1962">
        <f>IF($BC$3="４週",AZ167/4,IF($BC$3="暦月",(AZ167/($BC$8/7)),""))</f>
        <v>0</v>
      </c>
      <c r="BC167" s="1953"/>
      <c r="BD167" s="1973"/>
      <c r="BE167" s="1978"/>
      <c r="BF167" s="1978"/>
      <c r="BG167" s="1978"/>
      <c r="BH167" s="1989"/>
    </row>
    <row r="168" spans="2:60" ht="20.25" customHeight="1">
      <c r="B168" s="2530"/>
      <c r="C168" s="1756"/>
      <c r="D168" s="1824"/>
      <c r="E168" s="1767"/>
      <c r="F168" s="1767"/>
      <c r="G168" s="1802"/>
      <c r="H168" s="2095"/>
      <c r="I168" s="1788"/>
      <c r="J168" s="2545"/>
      <c r="K168" s="2545"/>
      <c r="L168" s="1802"/>
      <c r="M168" s="2549"/>
      <c r="N168" s="2553"/>
      <c r="O168" s="2557"/>
      <c r="P168" s="2563" t="s">
        <v>770</v>
      </c>
      <c r="Q168" s="2572"/>
      <c r="R168" s="2572"/>
      <c r="S168" s="2580"/>
      <c r="T168" s="2589"/>
      <c r="U168" s="2596"/>
      <c r="V168" s="2602"/>
      <c r="W168" s="2602"/>
      <c r="X168" s="2602"/>
      <c r="Y168" s="2602"/>
      <c r="Z168" s="2602"/>
      <c r="AA168" s="2608"/>
      <c r="AB168" s="2596"/>
      <c r="AC168" s="2602"/>
      <c r="AD168" s="2602"/>
      <c r="AE168" s="2602"/>
      <c r="AF168" s="2602"/>
      <c r="AG168" s="2602"/>
      <c r="AH168" s="2608"/>
      <c r="AI168" s="2596"/>
      <c r="AJ168" s="2602"/>
      <c r="AK168" s="2602"/>
      <c r="AL168" s="2602"/>
      <c r="AM168" s="2602"/>
      <c r="AN168" s="2602"/>
      <c r="AO168" s="2608"/>
      <c r="AP168" s="2596"/>
      <c r="AQ168" s="2602"/>
      <c r="AR168" s="2602"/>
      <c r="AS168" s="2602"/>
      <c r="AT168" s="2602"/>
      <c r="AU168" s="2602"/>
      <c r="AV168" s="2608"/>
      <c r="AW168" s="2596"/>
      <c r="AX168" s="2602"/>
      <c r="AY168" s="2602"/>
      <c r="AZ168" s="2624"/>
      <c r="BA168" s="2631"/>
      <c r="BB168" s="2638"/>
      <c r="BC168" s="2631"/>
      <c r="BD168" s="1972"/>
      <c r="BE168" s="1977"/>
      <c r="BF168" s="1977"/>
      <c r="BG168" s="1977"/>
      <c r="BH168" s="1988"/>
    </row>
    <row r="169" spans="2:60" ht="20.25" customHeight="1">
      <c r="B169" s="2059">
        <f>B166+1</f>
        <v>50</v>
      </c>
      <c r="C169" s="1755"/>
      <c r="D169" s="1823"/>
      <c r="E169" s="1766"/>
      <c r="F169" s="1766">
        <f>C168</f>
        <v>0</v>
      </c>
      <c r="G169" s="1801"/>
      <c r="H169" s="2103"/>
      <c r="I169" s="1787"/>
      <c r="J169" s="2543"/>
      <c r="K169" s="2543"/>
      <c r="L169" s="1801"/>
      <c r="M169" s="2547"/>
      <c r="N169" s="2551"/>
      <c r="O169" s="2555"/>
      <c r="P169" s="2559" t="s">
        <v>1023</v>
      </c>
      <c r="Q169" s="2566"/>
      <c r="R169" s="2566"/>
      <c r="S169" s="2574"/>
      <c r="T169" s="2582"/>
      <c r="U169" s="2181" t="str">
        <f>IF(U168="","",VLOOKUP(U168,'シフト記号表（勤務時間帯） (3)'!$D$6:$X$47,21,FALSE))</f>
        <v/>
      </c>
      <c r="V169" s="2190" t="str">
        <f>IF(V168="","",VLOOKUP(V168,'シフト記号表（勤務時間帯） (3)'!$D$6:$X$47,21,FALSE))</f>
        <v/>
      </c>
      <c r="W169" s="2190" t="str">
        <f>IF(W168="","",VLOOKUP(W168,'シフト記号表（勤務時間帯） (3)'!$D$6:$X$47,21,FALSE))</f>
        <v/>
      </c>
      <c r="X169" s="2190" t="str">
        <f>IF(X168="","",VLOOKUP(X168,'シフト記号表（勤務時間帯） (3)'!$D$6:$X$47,21,FALSE))</f>
        <v/>
      </c>
      <c r="Y169" s="2190" t="str">
        <f>IF(Y168="","",VLOOKUP(Y168,'シフト記号表（勤務時間帯） (3)'!$D$6:$X$47,21,FALSE))</f>
        <v/>
      </c>
      <c r="Z169" s="2190" t="str">
        <f>IF(Z168="","",VLOOKUP(Z168,'シフト記号表（勤務時間帯） (3)'!$D$6:$X$47,21,FALSE))</f>
        <v/>
      </c>
      <c r="AA169" s="2197" t="str">
        <f>IF(AA168="","",VLOOKUP(AA168,'シフト記号表（勤務時間帯） (3)'!$D$6:$X$47,21,FALSE))</f>
        <v/>
      </c>
      <c r="AB169" s="2181" t="str">
        <f>IF(AB168="","",VLOOKUP(AB168,'シフト記号表（勤務時間帯） (3)'!$D$6:$X$47,21,FALSE))</f>
        <v/>
      </c>
      <c r="AC169" s="2190" t="str">
        <f>IF(AC168="","",VLOOKUP(AC168,'シフト記号表（勤務時間帯） (3)'!$D$6:$X$47,21,FALSE))</f>
        <v/>
      </c>
      <c r="AD169" s="2190" t="str">
        <f>IF(AD168="","",VLOOKUP(AD168,'シフト記号表（勤務時間帯） (3)'!$D$6:$X$47,21,FALSE))</f>
        <v/>
      </c>
      <c r="AE169" s="2190" t="str">
        <f>IF(AE168="","",VLOOKUP(AE168,'シフト記号表（勤務時間帯） (3)'!$D$6:$X$47,21,FALSE))</f>
        <v/>
      </c>
      <c r="AF169" s="2190" t="str">
        <f>IF(AF168="","",VLOOKUP(AF168,'シフト記号表（勤務時間帯） (3)'!$D$6:$X$47,21,FALSE))</f>
        <v/>
      </c>
      <c r="AG169" s="2190" t="str">
        <f>IF(AG168="","",VLOOKUP(AG168,'シフト記号表（勤務時間帯） (3)'!$D$6:$X$47,21,FALSE))</f>
        <v/>
      </c>
      <c r="AH169" s="2197" t="str">
        <f>IF(AH168="","",VLOOKUP(AH168,'シフト記号表（勤務時間帯） (3)'!$D$6:$X$47,21,FALSE))</f>
        <v/>
      </c>
      <c r="AI169" s="2181" t="str">
        <f>IF(AI168="","",VLOOKUP(AI168,'シフト記号表（勤務時間帯） (3)'!$D$6:$X$47,21,FALSE))</f>
        <v/>
      </c>
      <c r="AJ169" s="2190" t="str">
        <f>IF(AJ168="","",VLOOKUP(AJ168,'シフト記号表（勤務時間帯） (3)'!$D$6:$X$47,21,FALSE))</f>
        <v/>
      </c>
      <c r="AK169" s="2190" t="str">
        <f>IF(AK168="","",VLOOKUP(AK168,'シフト記号表（勤務時間帯） (3)'!$D$6:$X$47,21,FALSE))</f>
        <v/>
      </c>
      <c r="AL169" s="2190" t="str">
        <f>IF(AL168="","",VLOOKUP(AL168,'シフト記号表（勤務時間帯） (3)'!$D$6:$X$47,21,FALSE))</f>
        <v/>
      </c>
      <c r="AM169" s="2190" t="str">
        <f>IF(AM168="","",VLOOKUP(AM168,'シフト記号表（勤務時間帯） (3)'!$D$6:$X$47,21,FALSE))</f>
        <v/>
      </c>
      <c r="AN169" s="2190" t="str">
        <f>IF(AN168="","",VLOOKUP(AN168,'シフト記号表（勤務時間帯） (3)'!$D$6:$X$47,21,FALSE))</f>
        <v/>
      </c>
      <c r="AO169" s="2197" t="str">
        <f>IF(AO168="","",VLOOKUP(AO168,'シフト記号表（勤務時間帯） (3)'!$D$6:$X$47,21,FALSE))</f>
        <v/>
      </c>
      <c r="AP169" s="2181" t="str">
        <f>IF(AP168="","",VLOOKUP(AP168,'シフト記号表（勤務時間帯） (3)'!$D$6:$X$47,21,FALSE))</f>
        <v/>
      </c>
      <c r="AQ169" s="2190" t="str">
        <f>IF(AQ168="","",VLOOKUP(AQ168,'シフト記号表（勤務時間帯） (3)'!$D$6:$X$47,21,FALSE))</f>
        <v/>
      </c>
      <c r="AR169" s="2190" t="str">
        <f>IF(AR168="","",VLOOKUP(AR168,'シフト記号表（勤務時間帯） (3)'!$D$6:$X$47,21,FALSE))</f>
        <v/>
      </c>
      <c r="AS169" s="2190" t="str">
        <f>IF(AS168="","",VLOOKUP(AS168,'シフト記号表（勤務時間帯） (3)'!$D$6:$X$47,21,FALSE))</f>
        <v/>
      </c>
      <c r="AT169" s="2190" t="str">
        <f>IF(AT168="","",VLOOKUP(AT168,'シフト記号表（勤務時間帯） (3)'!$D$6:$X$47,21,FALSE))</f>
        <v/>
      </c>
      <c r="AU169" s="2190" t="str">
        <f>IF(AU168="","",VLOOKUP(AU168,'シフト記号表（勤務時間帯） (3)'!$D$6:$X$47,21,FALSE))</f>
        <v/>
      </c>
      <c r="AV169" s="2197" t="str">
        <f>IF(AV168="","",VLOOKUP(AV168,'シフト記号表（勤務時間帯） (3)'!$D$6:$X$47,21,FALSE))</f>
        <v/>
      </c>
      <c r="AW169" s="2181" t="str">
        <f>IF(AW168="","",VLOOKUP(AW168,'シフト記号表（勤務時間帯） (3)'!$D$6:$X$47,21,FALSE))</f>
        <v/>
      </c>
      <c r="AX169" s="2190" t="str">
        <f>IF(AX168="","",VLOOKUP(AX168,'シフト記号表（勤務時間帯） (3)'!$D$6:$X$47,21,FALSE))</f>
        <v/>
      </c>
      <c r="AY169" s="2190" t="str">
        <f>IF(AY168="","",VLOOKUP(AY168,'シフト記号表（勤務時間帯） (3)'!$D$6:$X$47,21,FALSE))</f>
        <v/>
      </c>
      <c r="AZ169" s="1943">
        <f>IF($BC$3="４週",SUM(U169:AV169),IF($BC$3="暦月",SUM(U169:AY169),""))</f>
        <v>0</v>
      </c>
      <c r="BA169" s="1951"/>
      <c r="BB169" s="1960">
        <f>IF($BC$3="４週",AZ169/4,IF($BC$3="暦月",(AZ169/($BC$8/7)),""))</f>
        <v>0</v>
      </c>
      <c r="BC169" s="1951"/>
      <c r="BD169" s="1971"/>
      <c r="BE169" s="1976"/>
      <c r="BF169" s="1976"/>
      <c r="BG169" s="1976"/>
      <c r="BH169" s="1987"/>
    </row>
    <row r="170" spans="2:60" ht="20.25" customHeight="1">
      <c r="B170" s="1743"/>
      <c r="C170" s="1757"/>
      <c r="D170" s="1825"/>
      <c r="E170" s="1768"/>
      <c r="F170" s="1768"/>
      <c r="G170" s="1803">
        <f>C168</f>
        <v>0</v>
      </c>
      <c r="H170" s="2104"/>
      <c r="I170" s="1789"/>
      <c r="J170" s="2544"/>
      <c r="K170" s="2544"/>
      <c r="L170" s="1803"/>
      <c r="M170" s="2548"/>
      <c r="N170" s="2552"/>
      <c r="O170" s="2556"/>
      <c r="P170" s="2564" t="s">
        <v>34</v>
      </c>
      <c r="Q170" s="2567"/>
      <c r="R170" s="2567"/>
      <c r="S170" s="2578"/>
      <c r="T170" s="2586"/>
      <c r="U170" s="1885" t="str">
        <f>IF(U168="","",VLOOKUP(U168,'シフト記号表（勤務時間帯） (3)'!$D$6:$Z$47,23,FALSE))</f>
        <v/>
      </c>
      <c r="V170" s="1897" t="str">
        <f>IF(V168="","",VLOOKUP(V168,'シフト記号表（勤務時間帯） (3)'!$D$6:$Z$47,23,FALSE))</f>
        <v/>
      </c>
      <c r="W170" s="1897" t="str">
        <f>IF(W168="","",VLOOKUP(W168,'シフト記号表（勤務時間帯） (3)'!$D$6:$Z$47,23,FALSE))</f>
        <v/>
      </c>
      <c r="X170" s="1897" t="str">
        <f>IF(X168="","",VLOOKUP(X168,'シフト記号表（勤務時間帯） (3)'!$D$6:$Z$47,23,FALSE))</f>
        <v/>
      </c>
      <c r="Y170" s="1897" t="str">
        <f>IF(Y168="","",VLOOKUP(Y168,'シフト記号表（勤務時間帯） (3)'!$D$6:$Z$47,23,FALSE))</f>
        <v/>
      </c>
      <c r="Z170" s="1897" t="str">
        <f>IF(Z168="","",VLOOKUP(Z168,'シフト記号表（勤務時間帯） (3)'!$D$6:$Z$47,23,FALSE))</f>
        <v/>
      </c>
      <c r="AA170" s="1912" t="str">
        <f>IF(AA168="","",VLOOKUP(AA168,'シフト記号表（勤務時間帯） (3)'!$D$6:$Z$47,23,FALSE))</f>
        <v/>
      </c>
      <c r="AB170" s="1885" t="str">
        <f>IF(AB168="","",VLOOKUP(AB168,'シフト記号表（勤務時間帯） (3)'!$D$6:$Z$47,23,FALSE))</f>
        <v/>
      </c>
      <c r="AC170" s="1897" t="str">
        <f>IF(AC168="","",VLOOKUP(AC168,'シフト記号表（勤務時間帯） (3)'!$D$6:$Z$47,23,FALSE))</f>
        <v/>
      </c>
      <c r="AD170" s="1897" t="str">
        <f>IF(AD168="","",VLOOKUP(AD168,'シフト記号表（勤務時間帯） (3)'!$D$6:$Z$47,23,FALSE))</f>
        <v/>
      </c>
      <c r="AE170" s="1897" t="str">
        <f>IF(AE168="","",VLOOKUP(AE168,'シフト記号表（勤務時間帯） (3)'!$D$6:$Z$47,23,FALSE))</f>
        <v/>
      </c>
      <c r="AF170" s="1897" t="str">
        <f>IF(AF168="","",VLOOKUP(AF168,'シフト記号表（勤務時間帯） (3)'!$D$6:$Z$47,23,FALSE))</f>
        <v/>
      </c>
      <c r="AG170" s="1897" t="str">
        <f>IF(AG168="","",VLOOKUP(AG168,'シフト記号表（勤務時間帯） (3)'!$D$6:$Z$47,23,FALSE))</f>
        <v/>
      </c>
      <c r="AH170" s="1912" t="str">
        <f>IF(AH168="","",VLOOKUP(AH168,'シフト記号表（勤務時間帯） (3)'!$D$6:$Z$47,23,FALSE))</f>
        <v/>
      </c>
      <c r="AI170" s="1885" t="str">
        <f>IF(AI168="","",VLOOKUP(AI168,'シフト記号表（勤務時間帯） (3)'!$D$6:$Z$47,23,FALSE))</f>
        <v/>
      </c>
      <c r="AJ170" s="1897" t="str">
        <f>IF(AJ168="","",VLOOKUP(AJ168,'シフト記号表（勤務時間帯） (3)'!$D$6:$Z$47,23,FALSE))</f>
        <v/>
      </c>
      <c r="AK170" s="1897" t="str">
        <f>IF(AK168="","",VLOOKUP(AK168,'シフト記号表（勤務時間帯） (3)'!$D$6:$Z$47,23,FALSE))</f>
        <v/>
      </c>
      <c r="AL170" s="1897" t="str">
        <f>IF(AL168="","",VLOOKUP(AL168,'シフト記号表（勤務時間帯） (3)'!$D$6:$Z$47,23,FALSE))</f>
        <v/>
      </c>
      <c r="AM170" s="1897" t="str">
        <f>IF(AM168="","",VLOOKUP(AM168,'シフト記号表（勤務時間帯） (3)'!$D$6:$Z$47,23,FALSE))</f>
        <v/>
      </c>
      <c r="AN170" s="1897" t="str">
        <f>IF(AN168="","",VLOOKUP(AN168,'シフト記号表（勤務時間帯） (3)'!$D$6:$Z$47,23,FALSE))</f>
        <v/>
      </c>
      <c r="AO170" s="1912" t="str">
        <f>IF(AO168="","",VLOOKUP(AO168,'シフト記号表（勤務時間帯） (3)'!$D$6:$Z$47,23,FALSE))</f>
        <v/>
      </c>
      <c r="AP170" s="1885" t="str">
        <f>IF(AP168="","",VLOOKUP(AP168,'シフト記号表（勤務時間帯） (3)'!$D$6:$Z$47,23,FALSE))</f>
        <v/>
      </c>
      <c r="AQ170" s="1897" t="str">
        <f>IF(AQ168="","",VLOOKUP(AQ168,'シフト記号表（勤務時間帯） (3)'!$D$6:$Z$47,23,FALSE))</f>
        <v/>
      </c>
      <c r="AR170" s="1897" t="str">
        <f>IF(AR168="","",VLOOKUP(AR168,'シフト記号表（勤務時間帯） (3)'!$D$6:$Z$47,23,FALSE))</f>
        <v/>
      </c>
      <c r="AS170" s="1897" t="str">
        <f>IF(AS168="","",VLOOKUP(AS168,'シフト記号表（勤務時間帯） (3)'!$D$6:$Z$47,23,FALSE))</f>
        <v/>
      </c>
      <c r="AT170" s="1897" t="str">
        <f>IF(AT168="","",VLOOKUP(AT168,'シフト記号表（勤務時間帯） (3)'!$D$6:$Z$47,23,FALSE))</f>
        <v/>
      </c>
      <c r="AU170" s="1897" t="str">
        <f>IF(AU168="","",VLOOKUP(AU168,'シフト記号表（勤務時間帯） (3)'!$D$6:$Z$47,23,FALSE))</f>
        <v/>
      </c>
      <c r="AV170" s="1912" t="str">
        <f>IF(AV168="","",VLOOKUP(AV168,'シフト記号表（勤務時間帯） (3)'!$D$6:$Z$47,23,FALSE))</f>
        <v/>
      </c>
      <c r="AW170" s="1885" t="str">
        <f>IF(AW168="","",VLOOKUP(AW168,'シフト記号表（勤務時間帯） (3)'!$D$6:$Z$47,23,FALSE))</f>
        <v/>
      </c>
      <c r="AX170" s="1897" t="str">
        <f>IF(AX168="","",VLOOKUP(AX168,'シフト記号表（勤務時間帯） (3)'!$D$6:$Z$47,23,FALSE))</f>
        <v/>
      </c>
      <c r="AY170" s="1897" t="str">
        <f>IF(AY168="","",VLOOKUP(AY168,'シフト記号表（勤務時間帯） (3)'!$D$6:$Z$47,23,FALSE))</f>
        <v/>
      </c>
      <c r="AZ170" s="1945">
        <f>IF($BC$3="４週",SUM(U170:AV170),IF($BC$3="暦月",SUM(U170:AY170),""))</f>
        <v>0</v>
      </c>
      <c r="BA170" s="1953"/>
      <c r="BB170" s="1962">
        <f>IF($BC$3="４週",AZ170/4,IF($BC$3="暦月",(AZ170/($BC$8/7)),""))</f>
        <v>0</v>
      </c>
      <c r="BC170" s="1953"/>
      <c r="BD170" s="1973"/>
      <c r="BE170" s="1978"/>
      <c r="BF170" s="1978"/>
      <c r="BG170" s="1978"/>
      <c r="BH170" s="1989"/>
    </row>
    <row r="171" spans="2:60" ht="20.25" customHeight="1">
      <c r="B171" s="2531" t="s">
        <v>646</v>
      </c>
      <c r="C171" s="2534"/>
      <c r="D171" s="2534"/>
      <c r="E171" s="2534"/>
      <c r="F171" s="2534"/>
      <c r="G171" s="2534"/>
      <c r="H171" s="2534"/>
      <c r="I171" s="2534"/>
      <c r="J171" s="2534"/>
      <c r="K171" s="2534"/>
      <c r="L171" s="2534"/>
      <c r="M171" s="2534"/>
      <c r="N171" s="2534"/>
      <c r="O171" s="2534"/>
      <c r="P171" s="2534"/>
      <c r="Q171" s="2534"/>
      <c r="R171" s="2534"/>
      <c r="S171" s="2534"/>
      <c r="T171" s="2590"/>
      <c r="U171" s="2597"/>
      <c r="V171" s="2603"/>
      <c r="W171" s="2603"/>
      <c r="X171" s="2603"/>
      <c r="Y171" s="2603"/>
      <c r="Z171" s="2603"/>
      <c r="AA171" s="2609"/>
      <c r="AB171" s="2613"/>
      <c r="AC171" s="2603"/>
      <c r="AD171" s="2603"/>
      <c r="AE171" s="2603"/>
      <c r="AF171" s="2603"/>
      <c r="AG171" s="2603"/>
      <c r="AH171" s="2609"/>
      <c r="AI171" s="2613"/>
      <c r="AJ171" s="2603"/>
      <c r="AK171" s="2603"/>
      <c r="AL171" s="2603"/>
      <c r="AM171" s="2603"/>
      <c r="AN171" s="2603"/>
      <c r="AO171" s="2609"/>
      <c r="AP171" s="2613"/>
      <c r="AQ171" s="2603"/>
      <c r="AR171" s="2603"/>
      <c r="AS171" s="2603"/>
      <c r="AT171" s="2603"/>
      <c r="AU171" s="2603"/>
      <c r="AV171" s="2609"/>
      <c r="AW171" s="2613"/>
      <c r="AX171" s="2603"/>
      <c r="AY171" s="2620"/>
      <c r="AZ171" s="2625"/>
      <c r="BA171" s="2632"/>
      <c r="BB171" s="2289"/>
      <c r="BC171" s="2296"/>
      <c r="BD171" s="2296"/>
      <c r="BE171" s="2296"/>
      <c r="BF171" s="2296"/>
      <c r="BG171" s="2296"/>
      <c r="BH171" s="2306"/>
    </row>
    <row r="172" spans="2:60" ht="20.25" customHeight="1">
      <c r="B172" s="2532" t="s">
        <v>446</v>
      </c>
      <c r="C172" s="2535"/>
      <c r="D172" s="2535"/>
      <c r="E172" s="2535"/>
      <c r="F172" s="2535"/>
      <c r="G172" s="2535"/>
      <c r="H172" s="2535"/>
      <c r="I172" s="2535"/>
      <c r="J172" s="2535"/>
      <c r="K172" s="2535"/>
      <c r="L172" s="2535"/>
      <c r="M172" s="2535"/>
      <c r="N172" s="2535"/>
      <c r="O172" s="2535"/>
      <c r="P172" s="2535"/>
      <c r="Q172" s="2535"/>
      <c r="R172" s="2535"/>
      <c r="S172" s="2535"/>
      <c r="T172" s="2591"/>
      <c r="U172" s="2598"/>
      <c r="V172" s="2604"/>
      <c r="W172" s="2604"/>
      <c r="X172" s="2604"/>
      <c r="Y172" s="2604"/>
      <c r="Z172" s="2604"/>
      <c r="AA172" s="2610"/>
      <c r="AB172" s="2614"/>
      <c r="AC172" s="2604"/>
      <c r="AD172" s="2604"/>
      <c r="AE172" s="2604"/>
      <c r="AF172" s="2604"/>
      <c r="AG172" s="2604"/>
      <c r="AH172" s="2610"/>
      <c r="AI172" s="2614"/>
      <c r="AJ172" s="2604"/>
      <c r="AK172" s="2604"/>
      <c r="AL172" s="2604"/>
      <c r="AM172" s="2604"/>
      <c r="AN172" s="2604"/>
      <c r="AO172" s="2610"/>
      <c r="AP172" s="2614"/>
      <c r="AQ172" s="2604"/>
      <c r="AR172" s="2604"/>
      <c r="AS172" s="2604"/>
      <c r="AT172" s="2604"/>
      <c r="AU172" s="2604"/>
      <c r="AV172" s="2610"/>
      <c r="AW172" s="2614"/>
      <c r="AX172" s="2604"/>
      <c r="AY172" s="2621"/>
      <c r="AZ172" s="2626"/>
      <c r="BA172" s="2633"/>
      <c r="BB172" s="2290"/>
      <c r="BC172" s="2297"/>
      <c r="BD172" s="2297"/>
      <c r="BE172" s="2297"/>
      <c r="BF172" s="2297"/>
      <c r="BG172" s="2297"/>
      <c r="BH172" s="2307"/>
    </row>
    <row r="173" spans="2:60" ht="20.25" customHeight="1">
      <c r="B173" s="2532" t="s">
        <v>1020</v>
      </c>
      <c r="C173" s="2535"/>
      <c r="D173" s="2535"/>
      <c r="E173" s="2535"/>
      <c r="F173" s="2535"/>
      <c r="G173" s="2535"/>
      <c r="H173" s="2535"/>
      <c r="I173" s="2535"/>
      <c r="J173" s="2535"/>
      <c r="K173" s="2535"/>
      <c r="L173" s="2535"/>
      <c r="M173" s="2535"/>
      <c r="N173" s="2535"/>
      <c r="O173" s="2535"/>
      <c r="P173" s="2535"/>
      <c r="Q173" s="2535"/>
      <c r="R173" s="2535"/>
      <c r="S173" s="2535"/>
      <c r="T173" s="2591"/>
      <c r="U173" s="2598"/>
      <c r="V173" s="2604"/>
      <c r="W173" s="2604"/>
      <c r="X173" s="2604"/>
      <c r="Y173" s="2604"/>
      <c r="Z173" s="2604"/>
      <c r="AA173" s="2199"/>
      <c r="AB173" s="2183"/>
      <c r="AC173" s="2604"/>
      <c r="AD173" s="2604"/>
      <c r="AE173" s="2604"/>
      <c r="AF173" s="2604"/>
      <c r="AG173" s="2604"/>
      <c r="AH173" s="2199"/>
      <c r="AI173" s="2183"/>
      <c r="AJ173" s="2604"/>
      <c r="AK173" s="2604"/>
      <c r="AL173" s="2604"/>
      <c r="AM173" s="2604"/>
      <c r="AN173" s="2604"/>
      <c r="AO173" s="2199"/>
      <c r="AP173" s="2183"/>
      <c r="AQ173" s="2604"/>
      <c r="AR173" s="2604"/>
      <c r="AS173" s="2604"/>
      <c r="AT173" s="2604"/>
      <c r="AU173" s="2604"/>
      <c r="AV173" s="2199"/>
      <c r="AW173" s="2183"/>
      <c r="AX173" s="2604"/>
      <c r="AY173" s="2621"/>
      <c r="AZ173" s="2626"/>
      <c r="BA173" s="2633"/>
      <c r="BB173" s="2290"/>
      <c r="BC173" s="2297"/>
      <c r="BD173" s="2297"/>
      <c r="BE173" s="2297"/>
      <c r="BF173" s="2297"/>
      <c r="BG173" s="2297"/>
      <c r="BH173" s="2307"/>
    </row>
    <row r="174" spans="2:60" ht="20.25" customHeight="1">
      <c r="B174" s="2532" t="s">
        <v>1021</v>
      </c>
      <c r="C174" s="2535"/>
      <c r="D174" s="2535"/>
      <c r="E174" s="2535"/>
      <c r="F174" s="2535"/>
      <c r="G174" s="2535"/>
      <c r="H174" s="2535"/>
      <c r="I174" s="2535"/>
      <c r="J174" s="2535"/>
      <c r="K174" s="2535"/>
      <c r="L174" s="2535"/>
      <c r="M174" s="2535"/>
      <c r="N174" s="2535"/>
      <c r="O174" s="2535"/>
      <c r="P174" s="2535"/>
      <c r="Q174" s="2535"/>
      <c r="R174" s="2535"/>
      <c r="S174" s="2535"/>
      <c r="T174" s="2591"/>
      <c r="U174" s="2598"/>
      <c r="V174" s="2604"/>
      <c r="W174" s="2604"/>
      <c r="X174" s="2604"/>
      <c r="Y174" s="2604"/>
      <c r="Z174" s="2604"/>
      <c r="AA174" s="2199"/>
      <c r="AB174" s="2183"/>
      <c r="AC174" s="2604"/>
      <c r="AD174" s="2604"/>
      <c r="AE174" s="2604"/>
      <c r="AF174" s="2604"/>
      <c r="AG174" s="2604"/>
      <c r="AH174" s="2199"/>
      <c r="AI174" s="2183"/>
      <c r="AJ174" s="2604"/>
      <c r="AK174" s="2604"/>
      <c r="AL174" s="2604"/>
      <c r="AM174" s="2604"/>
      <c r="AN174" s="2604"/>
      <c r="AO174" s="2199"/>
      <c r="AP174" s="2183"/>
      <c r="AQ174" s="2604"/>
      <c r="AR174" s="2604"/>
      <c r="AS174" s="2604"/>
      <c r="AT174" s="2604"/>
      <c r="AU174" s="2604"/>
      <c r="AV174" s="2199"/>
      <c r="AW174" s="2183"/>
      <c r="AX174" s="2604"/>
      <c r="AY174" s="2621"/>
      <c r="AZ174" s="2627"/>
      <c r="BA174" s="2634"/>
      <c r="BB174" s="2290"/>
      <c r="BC174" s="2297"/>
      <c r="BD174" s="2297"/>
      <c r="BE174" s="2297"/>
      <c r="BF174" s="2297"/>
      <c r="BG174" s="2297"/>
      <c r="BH174" s="2307"/>
    </row>
    <row r="175" spans="2:60" ht="20.25" customHeight="1">
      <c r="B175" s="2532" t="s">
        <v>972</v>
      </c>
      <c r="C175" s="2535"/>
      <c r="D175" s="2535"/>
      <c r="E175" s="2535"/>
      <c r="F175" s="2535"/>
      <c r="G175" s="2535"/>
      <c r="H175" s="2535"/>
      <c r="I175" s="2535"/>
      <c r="J175" s="2535"/>
      <c r="K175" s="2535"/>
      <c r="L175" s="2535"/>
      <c r="M175" s="2535"/>
      <c r="N175" s="2535"/>
      <c r="O175" s="2535"/>
      <c r="P175" s="2535"/>
      <c r="Q175" s="2535"/>
      <c r="R175" s="2535"/>
      <c r="S175" s="2535"/>
      <c r="T175" s="2591"/>
      <c r="U175" s="2599" t="str">
        <f t="shared" ref="U175:AY175" si="1">IF(SUMIF($F$21:$F$68,"介護従業者",U21:U68)=0,"",SUMIF($F$21:$F$68,"介護従業者",U21:U68))</f>
        <v/>
      </c>
      <c r="V175" s="2605" t="str">
        <f t="shared" si="1"/>
        <v/>
      </c>
      <c r="W175" s="2605" t="str">
        <f t="shared" si="1"/>
        <v/>
      </c>
      <c r="X175" s="2605" t="str">
        <f t="shared" si="1"/>
        <v/>
      </c>
      <c r="Y175" s="2605" t="str">
        <f t="shared" si="1"/>
        <v/>
      </c>
      <c r="Z175" s="2605" t="str">
        <f t="shared" si="1"/>
        <v/>
      </c>
      <c r="AA175" s="2200" t="str">
        <f t="shared" si="1"/>
        <v/>
      </c>
      <c r="AB175" s="2599" t="str">
        <f t="shared" si="1"/>
        <v/>
      </c>
      <c r="AC175" s="2605" t="str">
        <f t="shared" si="1"/>
        <v/>
      </c>
      <c r="AD175" s="2605" t="str">
        <f t="shared" si="1"/>
        <v/>
      </c>
      <c r="AE175" s="2605" t="str">
        <f t="shared" si="1"/>
        <v/>
      </c>
      <c r="AF175" s="2605" t="str">
        <f t="shared" si="1"/>
        <v/>
      </c>
      <c r="AG175" s="2605" t="str">
        <f t="shared" si="1"/>
        <v/>
      </c>
      <c r="AH175" s="2200" t="str">
        <f t="shared" si="1"/>
        <v/>
      </c>
      <c r="AI175" s="2599" t="str">
        <f t="shared" si="1"/>
        <v/>
      </c>
      <c r="AJ175" s="2605" t="str">
        <f t="shared" si="1"/>
        <v/>
      </c>
      <c r="AK175" s="2605" t="str">
        <f t="shared" si="1"/>
        <v/>
      </c>
      <c r="AL175" s="2605" t="str">
        <f t="shared" si="1"/>
        <v/>
      </c>
      <c r="AM175" s="2605" t="str">
        <f t="shared" si="1"/>
        <v/>
      </c>
      <c r="AN175" s="2605" t="str">
        <f t="shared" si="1"/>
        <v/>
      </c>
      <c r="AO175" s="2200" t="str">
        <f t="shared" si="1"/>
        <v/>
      </c>
      <c r="AP175" s="2599" t="str">
        <f t="shared" si="1"/>
        <v/>
      </c>
      <c r="AQ175" s="2605" t="str">
        <f t="shared" si="1"/>
        <v/>
      </c>
      <c r="AR175" s="2605" t="str">
        <f t="shared" si="1"/>
        <v/>
      </c>
      <c r="AS175" s="2605" t="str">
        <f t="shared" si="1"/>
        <v/>
      </c>
      <c r="AT175" s="2605" t="str">
        <f t="shared" si="1"/>
        <v/>
      </c>
      <c r="AU175" s="2605" t="str">
        <f t="shared" si="1"/>
        <v/>
      </c>
      <c r="AV175" s="2200" t="str">
        <f t="shared" si="1"/>
        <v/>
      </c>
      <c r="AW175" s="2599" t="str">
        <f t="shared" si="1"/>
        <v/>
      </c>
      <c r="AX175" s="2605" t="str">
        <f t="shared" si="1"/>
        <v/>
      </c>
      <c r="AY175" s="2605" t="str">
        <f t="shared" si="1"/>
        <v/>
      </c>
      <c r="AZ175" s="2628">
        <f>IF($BC$3="４週",SUM(U175:AV175),IF($BC$3="暦月",SUM(U175:AY175),""))</f>
        <v>0</v>
      </c>
      <c r="BA175" s="2635"/>
      <c r="BB175" s="2290"/>
      <c r="BC175" s="2297"/>
      <c r="BD175" s="2297"/>
      <c r="BE175" s="2297"/>
      <c r="BF175" s="2297"/>
      <c r="BG175" s="2297"/>
      <c r="BH175" s="2307"/>
    </row>
    <row r="176" spans="2:60" ht="20.25" customHeight="1">
      <c r="B176" s="2533" t="s">
        <v>632</v>
      </c>
      <c r="C176" s="2536"/>
      <c r="D176" s="2536"/>
      <c r="E176" s="2536"/>
      <c r="F176" s="2536"/>
      <c r="G176" s="2536"/>
      <c r="H176" s="2536"/>
      <c r="I176" s="2536"/>
      <c r="J176" s="2536"/>
      <c r="K176" s="2536"/>
      <c r="L176" s="2536"/>
      <c r="M176" s="2536"/>
      <c r="N176" s="2536"/>
      <c r="O176" s="2536"/>
      <c r="P176" s="2536"/>
      <c r="Q176" s="2536"/>
      <c r="R176" s="2536"/>
      <c r="S176" s="2536"/>
      <c r="T176" s="2592"/>
      <c r="U176" s="2600" t="str">
        <f t="shared" ref="U176:AY176" si="2">IF(SUMIF($G$21:$G$68,"介護従業者",U21:U68)=0,"",SUMIF($G$21:$G$68,"介護従業者",U21:U68))</f>
        <v/>
      </c>
      <c r="V176" s="2606" t="str">
        <f t="shared" si="2"/>
        <v/>
      </c>
      <c r="W176" s="2606" t="str">
        <f t="shared" si="2"/>
        <v/>
      </c>
      <c r="X176" s="2606" t="str">
        <f t="shared" si="2"/>
        <v/>
      </c>
      <c r="Y176" s="2606" t="str">
        <f t="shared" si="2"/>
        <v/>
      </c>
      <c r="Z176" s="2606" t="str">
        <f t="shared" si="2"/>
        <v/>
      </c>
      <c r="AA176" s="2611" t="str">
        <f t="shared" si="2"/>
        <v/>
      </c>
      <c r="AB176" s="2615" t="str">
        <f t="shared" si="2"/>
        <v/>
      </c>
      <c r="AC176" s="2606" t="str">
        <f t="shared" si="2"/>
        <v/>
      </c>
      <c r="AD176" s="2606" t="str">
        <f t="shared" si="2"/>
        <v/>
      </c>
      <c r="AE176" s="2606" t="str">
        <f t="shared" si="2"/>
        <v/>
      </c>
      <c r="AF176" s="2606" t="str">
        <f t="shared" si="2"/>
        <v/>
      </c>
      <c r="AG176" s="2606" t="str">
        <f t="shared" si="2"/>
        <v/>
      </c>
      <c r="AH176" s="2611" t="str">
        <f t="shared" si="2"/>
        <v/>
      </c>
      <c r="AI176" s="2615" t="str">
        <f t="shared" si="2"/>
        <v/>
      </c>
      <c r="AJ176" s="2606" t="str">
        <f t="shared" si="2"/>
        <v/>
      </c>
      <c r="AK176" s="2606" t="str">
        <f t="shared" si="2"/>
        <v/>
      </c>
      <c r="AL176" s="2606" t="str">
        <f t="shared" si="2"/>
        <v/>
      </c>
      <c r="AM176" s="2606" t="str">
        <f t="shared" si="2"/>
        <v/>
      </c>
      <c r="AN176" s="2606" t="str">
        <f t="shared" si="2"/>
        <v/>
      </c>
      <c r="AO176" s="2611" t="str">
        <f t="shared" si="2"/>
        <v/>
      </c>
      <c r="AP176" s="2615" t="str">
        <f t="shared" si="2"/>
        <v/>
      </c>
      <c r="AQ176" s="2606" t="str">
        <f t="shared" si="2"/>
        <v/>
      </c>
      <c r="AR176" s="2606" t="str">
        <f t="shared" si="2"/>
        <v/>
      </c>
      <c r="AS176" s="2606" t="str">
        <f t="shared" si="2"/>
        <v/>
      </c>
      <c r="AT176" s="2606" t="str">
        <f t="shared" si="2"/>
        <v/>
      </c>
      <c r="AU176" s="2606" t="str">
        <f t="shared" si="2"/>
        <v/>
      </c>
      <c r="AV176" s="2611" t="str">
        <f t="shared" si="2"/>
        <v/>
      </c>
      <c r="AW176" s="2615" t="str">
        <f t="shared" si="2"/>
        <v/>
      </c>
      <c r="AX176" s="2606" t="str">
        <f t="shared" si="2"/>
        <v/>
      </c>
      <c r="AY176" s="2622" t="str">
        <f t="shared" si="2"/>
        <v/>
      </c>
      <c r="AZ176" s="2629">
        <f>IF($BC$3="４週",SUM(U176:AV176),IF($BC$3="暦月",SUM(U176:AY176),""))</f>
        <v>0</v>
      </c>
      <c r="BA176" s="2636"/>
      <c r="BB176" s="2291"/>
      <c r="BC176" s="2298"/>
      <c r="BD176" s="2298"/>
      <c r="BE176" s="2298"/>
      <c r="BF176" s="2298"/>
      <c r="BG176" s="2298"/>
      <c r="BH176" s="2308"/>
    </row>
    <row r="177" spans="3:60" s="2528" customFormat="1" ht="20.25" customHeight="1">
      <c r="C177" s="2537"/>
      <c r="D177" s="2537"/>
      <c r="E177" s="2537"/>
      <c r="F177" s="2537"/>
      <c r="G177" s="2537"/>
      <c r="BH177" s="2639"/>
    </row>
    <row r="178" spans="3:60" ht="20.25" customHeight="1"/>
    <row r="179" spans="3:60" ht="20.25" customHeight="1"/>
    <row r="180" spans="3:60" ht="20.25" customHeight="1"/>
    <row r="181" spans="3:60" ht="20.25" customHeight="1"/>
    <row r="182" spans="3:60" ht="20.25" customHeight="1"/>
    <row r="183" spans="3:60" ht="20.25" customHeight="1"/>
    <row r="184" spans="3:60" ht="20.25" customHeight="1"/>
    <row r="185" spans="3:60" ht="20.25" customHeight="1"/>
    <row r="186" spans="3:60" ht="20.25" customHeight="1"/>
    <row r="187" spans="3:60" ht="20.25" customHeight="1"/>
    <row r="188" spans="3:60" ht="20.25" customHeight="1"/>
    <row r="189" spans="3:60" ht="20.25" customHeight="1"/>
    <row r="190" spans="3:60" ht="20.25" customHeight="1"/>
    <row r="191" spans="3:60" ht="20.25" customHeight="1"/>
    <row r="192" spans="3:60" ht="20.25" customHeight="1"/>
    <row r="193" ht="20.25" customHeight="1"/>
    <row r="194" ht="20.25" customHeight="1"/>
    <row r="195" ht="20.25" customHeight="1"/>
    <row r="196" ht="20.25" customHeight="1"/>
    <row r="197" ht="20.25" customHeight="1"/>
    <row r="198" ht="20.25" customHeight="1"/>
    <row r="199" ht="20.25" customHeight="1"/>
    <row r="200" ht="20.25" customHeight="1"/>
    <row r="201" ht="20.25" customHeight="1"/>
    <row r="202" ht="20.25" customHeight="1"/>
    <row r="203" ht="20.25" customHeight="1"/>
    <row r="204" ht="20.25" customHeight="1"/>
    <row r="231" spans="3:57">
      <c r="C231" s="1760"/>
      <c r="D231" s="1760"/>
      <c r="E231" s="1760"/>
      <c r="F231" s="1760"/>
      <c r="G231" s="1760"/>
      <c r="H231" s="1760"/>
      <c r="I231" s="1818"/>
      <c r="J231" s="1818"/>
      <c r="K231" s="1818"/>
      <c r="L231" s="1818"/>
      <c r="M231" s="1818"/>
      <c r="N231" s="1818"/>
      <c r="O231" s="1818"/>
      <c r="P231" s="1818"/>
      <c r="Q231" s="1818"/>
      <c r="R231" s="1818"/>
      <c r="S231" s="1818"/>
      <c r="T231" s="1818"/>
      <c r="U231" s="1818"/>
      <c r="V231" s="1818"/>
      <c r="W231" s="1818"/>
      <c r="X231" s="1818"/>
      <c r="Y231" s="1818"/>
      <c r="Z231" s="1818"/>
      <c r="AA231" s="1818"/>
      <c r="AB231" s="1818"/>
      <c r="AC231" s="1818"/>
      <c r="AD231" s="1818"/>
      <c r="AE231" s="1818"/>
      <c r="AF231" s="1818"/>
      <c r="AG231" s="1818"/>
      <c r="AH231" s="1818"/>
      <c r="AI231" s="1818"/>
      <c r="AJ231" s="1818"/>
      <c r="AK231" s="1818"/>
      <c r="AL231" s="1818"/>
      <c r="AM231" s="1818"/>
      <c r="AN231" s="1818"/>
      <c r="AO231" s="1818"/>
      <c r="AP231" s="1818"/>
      <c r="AQ231" s="1818"/>
      <c r="AR231" s="1818"/>
      <c r="AS231" s="1818"/>
      <c r="AT231" s="1818"/>
      <c r="AU231" s="1818"/>
      <c r="AV231" s="1818"/>
      <c r="AW231" s="1818"/>
      <c r="AX231" s="1818"/>
      <c r="AY231" s="1818"/>
      <c r="AZ231" s="1818"/>
      <c r="BA231" s="1818"/>
      <c r="BB231" s="1818"/>
      <c r="BC231" s="1818"/>
      <c r="BD231" s="1818"/>
      <c r="BE231" s="1818"/>
    </row>
    <row r="232" spans="3:57">
      <c r="C232" s="1760"/>
      <c r="D232" s="1760"/>
      <c r="E232" s="1760"/>
      <c r="F232" s="1760"/>
      <c r="G232" s="1760"/>
      <c r="H232" s="1760"/>
      <c r="I232" s="1818"/>
      <c r="J232" s="1818"/>
      <c r="K232" s="1818"/>
      <c r="L232" s="1818"/>
      <c r="M232" s="1818"/>
      <c r="N232" s="1818"/>
      <c r="O232" s="1818"/>
      <c r="P232" s="1818"/>
      <c r="Q232" s="1818"/>
      <c r="R232" s="1818"/>
      <c r="S232" s="1818"/>
      <c r="T232" s="1818"/>
      <c r="U232" s="1818"/>
      <c r="V232" s="1818"/>
      <c r="W232" s="1818"/>
      <c r="X232" s="1818"/>
      <c r="Y232" s="1818"/>
      <c r="Z232" s="1818"/>
      <c r="AA232" s="1818"/>
      <c r="AB232" s="1818"/>
      <c r="AC232" s="1818"/>
      <c r="AD232" s="1818"/>
      <c r="AE232" s="1818"/>
      <c r="AF232" s="1818"/>
      <c r="AG232" s="1818"/>
      <c r="AH232" s="1818"/>
      <c r="AI232" s="1818"/>
      <c r="AJ232" s="1818"/>
      <c r="AK232" s="1818"/>
      <c r="AL232" s="1818"/>
      <c r="AM232" s="1818"/>
      <c r="AN232" s="1818"/>
      <c r="AO232" s="1818"/>
      <c r="AP232" s="1818"/>
      <c r="AQ232" s="1818"/>
      <c r="AR232" s="1818"/>
      <c r="AS232" s="1818"/>
      <c r="AT232" s="1818"/>
      <c r="AU232" s="1818"/>
      <c r="AV232" s="1818"/>
      <c r="AW232" s="1818"/>
      <c r="AX232" s="1818"/>
      <c r="AY232" s="1818"/>
      <c r="AZ232" s="1818"/>
      <c r="BA232" s="1818"/>
      <c r="BB232" s="1818"/>
      <c r="BC232" s="1818"/>
      <c r="BD232" s="1818"/>
      <c r="BE232" s="1818"/>
    </row>
    <row r="233" spans="3:57">
      <c r="C233" s="1761"/>
      <c r="D233" s="1761"/>
      <c r="E233" s="1761"/>
      <c r="F233" s="1761"/>
      <c r="G233" s="1761"/>
      <c r="H233" s="1761"/>
      <c r="I233" s="1760"/>
      <c r="J233" s="1760"/>
    </row>
    <row r="234" spans="3:57">
      <c r="C234" s="1761"/>
      <c r="D234" s="1761"/>
      <c r="E234" s="1761"/>
      <c r="F234" s="1761"/>
      <c r="G234" s="1761"/>
      <c r="H234" s="1761"/>
      <c r="I234" s="1760"/>
      <c r="J234" s="1760"/>
    </row>
    <row r="235" spans="3:57">
      <c r="C235" s="1760"/>
      <c r="D235" s="1760"/>
      <c r="E235" s="1760"/>
      <c r="F235" s="1760"/>
      <c r="G235" s="1760"/>
      <c r="H235" s="1760"/>
    </row>
    <row r="236" spans="3:57">
      <c r="C236" s="1760"/>
      <c r="D236" s="1760"/>
      <c r="E236" s="1760"/>
      <c r="F236" s="1760"/>
      <c r="G236" s="1760"/>
      <c r="H236" s="1760"/>
    </row>
    <row r="237" spans="3:57">
      <c r="C237" s="1760"/>
      <c r="D237" s="1760"/>
      <c r="E237" s="1760"/>
      <c r="F237" s="1760"/>
      <c r="G237" s="1760"/>
      <c r="H237" s="1760"/>
    </row>
    <row r="238" spans="3:57">
      <c r="C238" s="1760"/>
      <c r="D238" s="1760"/>
      <c r="E238" s="1760"/>
      <c r="F238" s="1760"/>
      <c r="G238" s="1760"/>
      <c r="H238" s="1760"/>
    </row>
  </sheetData>
  <mergeCells count="590">
    <mergeCell ref="AR1:BG1"/>
    <mergeCell ref="AA2:AB2"/>
    <mergeCell ref="AD2:AE2"/>
    <mergeCell ref="AH2:AI2"/>
    <mergeCell ref="AR2:BG2"/>
    <mergeCell ref="BC3:BF3"/>
    <mergeCell ref="BC4:BF4"/>
    <mergeCell ref="AY6:AZ6"/>
    <mergeCell ref="BC6:BD6"/>
    <mergeCell ref="BC8:BD8"/>
    <mergeCell ref="BC10:BD10"/>
    <mergeCell ref="U12:V12"/>
    <mergeCell ref="BB13:BD13"/>
    <mergeCell ref="BF13:BH13"/>
    <mergeCell ref="BB14:BD14"/>
    <mergeCell ref="BF14:BH14"/>
    <mergeCell ref="U17:AA17"/>
    <mergeCell ref="AB17:AH17"/>
    <mergeCell ref="AI17:AO17"/>
    <mergeCell ref="AP17:AV17"/>
    <mergeCell ref="AW17:AY17"/>
    <mergeCell ref="AZ21:BA21"/>
    <mergeCell ref="BB21:BC21"/>
    <mergeCell ref="AZ22:BA22"/>
    <mergeCell ref="BB22:BC22"/>
    <mergeCell ref="AZ23:BA23"/>
    <mergeCell ref="BB23:BC23"/>
    <mergeCell ref="AZ24:BA24"/>
    <mergeCell ref="BB24:BC24"/>
    <mergeCell ref="AZ25:BA25"/>
    <mergeCell ref="BB25:BC25"/>
    <mergeCell ref="AZ26:BA26"/>
    <mergeCell ref="BB26:BC26"/>
    <mergeCell ref="AZ27:BA27"/>
    <mergeCell ref="BB27:BC27"/>
    <mergeCell ref="AZ28:BA28"/>
    <mergeCell ref="BB28:BC28"/>
    <mergeCell ref="AZ29:BA29"/>
    <mergeCell ref="BB29:BC29"/>
    <mergeCell ref="AZ30:BA30"/>
    <mergeCell ref="BB30:BC30"/>
    <mergeCell ref="AZ31:BA31"/>
    <mergeCell ref="BB31:BC31"/>
    <mergeCell ref="AZ32:BA32"/>
    <mergeCell ref="BB32:BC32"/>
    <mergeCell ref="AZ33:BA33"/>
    <mergeCell ref="BB33:BC33"/>
    <mergeCell ref="AZ34:BA34"/>
    <mergeCell ref="BB34:BC34"/>
    <mergeCell ref="AZ35:BA35"/>
    <mergeCell ref="BB35:BC35"/>
    <mergeCell ref="AZ36:BA36"/>
    <mergeCell ref="BB36:BC36"/>
    <mergeCell ref="AZ37:BA37"/>
    <mergeCell ref="BB37:BC37"/>
    <mergeCell ref="AZ38:BA38"/>
    <mergeCell ref="BB38:BC38"/>
    <mergeCell ref="AZ39:BA39"/>
    <mergeCell ref="BB39:BC39"/>
    <mergeCell ref="AZ40:BA40"/>
    <mergeCell ref="BB40:BC40"/>
    <mergeCell ref="AZ41:BA41"/>
    <mergeCell ref="BB41:BC41"/>
    <mergeCell ref="AZ42:BA42"/>
    <mergeCell ref="BB42:BC42"/>
    <mergeCell ref="AZ43:BA43"/>
    <mergeCell ref="BB43:BC43"/>
    <mergeCell ref="AZ44:BA44"/>
    <mergeCell ref="BB44:BC44"/>
    <mergeCell ref="AZ45:BA45"/>
    <mergeCell ref="BB45:BC45"/>
    <mergeCell ref="AZ46:BA46"/>
    <mergeCell ref="BB46:BC46"/>
    <mergeCell ref="AZ47:BA47"/>
    <mergeCell ref="BB47:BC47"/>
    <mergeCell ref="AZ48:BA48"/>
    <mergeCell ref="BB48:BC48"/>
    <mergeCell ref="AZ49:BA49"/>
    <mergeCell ref="BB49:BC49"/>
    <mergeCell ref="AZ50:BA50"/>
    <mergeCell ref="BB50:BC50"/>
    <mergeCell ref="AZ51:BA51"/>
    <mergeCell ref="BB51:BC51"/>
    <mergeCell ref="AZ52:BA52"/>
    <mergeCell ref="BB52:BC52"/>
    <mergeCell ref="AZ53:BA53"/>
    <mergeCell ref="BB53:BC53"/>
    <mergeCell ref="AZ54:BA54"/>
    <mergeCell ref="BB54:BC54"/>
    <mergeCell ref="AZ55:BA55"/>
    <mergeCell ref="BB55:BC55"/>
    <mergeCell ref="AZ56:BA56"/>
    <mergeCell ref="BB56:BC56"/>
    <mergeCell ref="AZ57:BA57"/>
    <mergeCell ref="BB57:BC57"/>
    <mergeCell ref="AZ58:BA58"/>
    <mergeCell ref="BB58:BC58"/>
    <mergeCell ref="AZ59:BA59"/>
    <mergeCell ref="BB59:BC59"/>
    <mergeCell ref="AZ60:BA60"/>
    <mergeCell ref="BB60:BC60"/>
    <mergeCell ref="AZ61:BA61"/>
    <mergeCell ref="BB61:BC61"/>
    <mergeCell ref="AZ62:BA62"/>
    <mergeCell ref="BB62:BC62"/>
    <mergeCell ref="AZ63:BA63"/>
    <mergeCell ref="BB63:BC63"/>
    <mergeCell ref="AZ64:BA64"/>
    <mergeCell ref="BB64:BC64"/>
    <mergeCell ref="AZ65:BA65"/>
    <mergeCell ref="BB65:BC65"/>
    <mergeCell ref="AZ66:BA66"/>
    <mergeCell ref="BB66:BC66"/>
    <mergeCell ref="AZ67:BA67"/>
    <mergeCell ref="BB67:BC67"/>
    <mergeCell ref="AZ68:BA68"/>
    <mergeCell ref="BB68:BC68"/>
    <mergeCell ref="AZ69:BA69"/>
    <mergeCell ref="BB69:BC69"/>
    <mergeCell ref="AZ70:BA70"/>
    <mergeCell ref="BB70:BC70"/>
    <mergeCell ref="AZ71:BA71"/>
    <mergeCell ref="BB71:BC71"/>
    <mergeCell ref="AZ72:BA72"/>
    <mergeCell ref="BB72:BC72"/>
    <mergeCell ref="AZ73:BA73"/>
    <mergeCell ref="BB73:BC73"/>
    <mergeCell ref="AZ74:BA74"/>
    <mergeCell ref="BB74:BC74"/>
    <mergeCell ref="AZ75:BA75"/>
    <mergeCell ref="BB75:BC75"/>
    <mergeCell ref="AZ76:BA76"/>
    <mergeCell ref="BB76:BC76"/>
    <mergeCell ref="AZ77:BA77"/>
    <mergeCell ref="BB77:BC77"/>
    <mergeCell ref="AZ78:BA78"/>
    <mergeCell ref="BB78:BC78"/>
    <mergeCell ref="AZ79:BA79"/>
    <mergeCell ref="BB79:BC79"/>
    <mergeCell ref="AZ80:BA80"/>
    <mergeCell ref="BB80:BC80"/>
    <mergeCell ref="AZ81:BA81"/>
    <mergeCell ref="BB81:BC81"/>
    <mergeCell ref="AZ82:BA82"/>
    <mergeCell ref="BB82:BC82"/>
    <mergeCell ref="AZ83:BA83"/>
    <mergeCell ref="BB83:BC83"/>
    <mergeCell ref="AZ84:BA84"/>
    <mergeCell ref="BB84:BC84"/>
    <mergeCell ref="AZ85:BA85"/>
    <mergeCell ref="BB85:BC85"/>
    <mergeCell ref="AZ86:BA86"/>
    <mergeCell ref="BB86:BC86"/>
    <mergeCell ref="AZ87:BA87"/>
    <mergeCell ref="BB87:BC87"/>
    <mergeCell ref="AZ88:BA88"/>
    <mergeCell ref="BB88:BC88"/>
    <mergeCell ref="AZ89:BA89"/>
    <mergeCell ref="BB89:BC89"/>
    <mergeCell ref="AZ90:BA90"/>
    <mergeCell ref="BB90:BC90"/>
    <mergeCell ref="AZ91:BA91"/>
    <mergeCell ref="BB91:BC91"/>
    <mergeCell ref="AZ92:BA92"/>
    <mergeCell ref="BB92:BC92"/>
    <mergeCell ref="AZ93:BA93"/>
    <mergeCell ref="BB93:BC93"/>
    <mergeCell ref="AZ94:BA94"/>
    <mergeCell ref="BB94:BC94"/>
    <mergeCell ref="AZ95:BA95"/>
    <mergeCell ref="BB95:BC95"/>
    <mergeCell ref="AZ96:BA96"/>
    <mergeCell ref="BB96:BC96"/>
    <mergeCell ref="AZ97:BA97"/>
    <mergeCell ref="BB97:BC97"/>
    <mergeCell ref="AZ98:BA98"/>
    <mergeCell ref="BB98:BC98"/>
    <mergeCell ref="AZ99:BA99"/>
    <mergeCell ref="BB99:BC99"/>
    <mergeCell ref="AZ100:BA100"/>
    <mergeCell ref="BB100:BC100"/>
    <mergeCell ref="AZ101:BA101"/>
    <mergeCell ref="BB101:BC101"/>
    <mergeCell ref="AZ102:BA102"/>
    <mergeCell ref="BB102:BC102"/>
    <mergeCell ref="AZ103:BA103"/>
    <mergeCell ref="BB103:BC103"/>
    <mergeCell ref="AZ104:BA104"/>
    <mergeCell ref="BB104:BC104"/>
    <mergeCell ref="AZ105:BA105"/>
    <mergeCell ref="BB105:BC105"/>
    <mergeCell ref="AZ106:BA106"/>
    <mergeCell ref="BB106:BC106"/>
    <mergeCell ref="AZ107:BA107"/>
    <mergeCell ref="BB107:BC107"/>
    <mergeCell ref="AZ108:BA108"/>
    <mergeCell ref="BB108:BC108"/>
    <mergeCell ref="AZ109:BA109"/>
    <mergeCell ref="BB109:BC109"/>
    <mergeCell ref="AZ110:BA110"/>
    <mergeCell ref="BB110:BC110"/>
    <mergeCell ref="AZ111:BA111"/>
    <mergeCell ref="BB111:BC111"/>
    <mergeCell ref="AZ112:BA112"/>
    <mergeCell ref="BB112:BC112"/>
    <mergeCell ref="AZ113:BA113"/>
    <mergeCell ref="BB113:BC113"/>
    <mergeCell ref="AZ114:BA114"/>
    <mergeCell ref="BB114:BC114"/>
    <mergeCell ref="AZ115:BA115"/>
    <mergeCell ref="BB115:BC115"/>
    <mergeCell ref="AZ116:BA116"/>
    <mergeCell ref="BB116:BC116"/>
    <mergeCell ref="AZ117:BA117"/>
    <mergeCell ref="BB117:BC117"/>
    <mergeCell ref="AZ118:BA118"/>
    <mergeCell ref="BB118:BC118"/>
    <mergeCell ref="AZ119:BA119"/>
    <mergeCell ref="BB119:BC119"/>
    <mergeCell ref="AZ120:BA120"/>
    <mergeCell ref="BB120:BC120"/>
    <mergeCell ref="AZ121:BA121"/>
    <mergeCell ref="BB121:BC121"/>
    <mergeCell ref="AZ122:BA122"/>
    <mergeCell ref="BB122:BC122"/>
    <mergeCell ref="AZ123:BA123"/>
    <mergeCell ref="BB123:BC123"/>
    <mergeCell ref="AZ124:BA124"/>
    <mergeCell ref="BB124:BC124"/>
    <mergeCell ref="AZ125:BA125"/>
    <mergeCell ref="BB125:BC125"/>
    <mergeCell ref="AZ126:BA126"/>
    <mergeCell ref="BB126:BC126"/>
    <mergeCell ref="AZ127:BA127"/>
    <mergeCell ref="BB127:BC127"/>
    <mergeCell ref="AZ128:BA128"/>
    <mergeCell ref="BB128:BC128"/>
    <mergeCell ref="AZ129:BA129"/>
    <mergeCell ref="BB129:BC129"/>
    <mergeCell ref="AZ130:BA130"/>
    <mergeCell ref="BB130:BC130"/>
    <mergeCell ref="AZ131:BA131"/>
    <mergeCell ref="BB131:BC131"/>
    <mergeCell ref="AZ132:BA132"/>
    <mergeCell ref="BB132:BC132"/>
    <mergeCell ref="AZ133:BA133"/>
    <mergeCell ref="BB133:BC133"/>
    <mergeCell ref="AZ134:BA134"/>
    <mergeCell ref="BB134:BC134"/>
    <mergeCell ref="AZ135:BA135"/>
    <mergeCell ref="BB135:BC135"/>
    <mergeCell ref="AZ136:BA136"/>
    <mergeCell ref="BB136:BC136"/>
    <mergeCell ref="AZ137:BA137"/>
    <mergeCell ref="BB137:BC137"/>
    <mergeCell ref="AZ138:BA138"/>
    <mergeCell ref="BB138:BC138"/>
    <mergeCell ref="AZ139:BA139"/>
    <mergeCell ref="BB139:BC139"/>
    <mergeCell ref="AZ140:BA140"/>
    <mergeCell ref="BB140:BC140"/>
    <mergeCell ref="AZ141:BA141"/>
    <mergeCell ref="BB141:BC141"/>
    <mergeCell ref="AZ142:BA142"/>
    <mergeCell ref="BB142:BC142"/>
    <mergeCell ref="AZ143:BA143"/>
    <mergeCell ref="BB143:BC143"/>
    <mergeCell ref="AZ144:BA144"/>
    <mergeCell ref="BB144:BC144"/>
    <mergeCell ref="AZ145:BA145"/>
    <mergeCell ref="BB145:BC145"/>
    <mergeCell ref="AZ146:BA146"/>
    <mergeCell ref="BB146:BC146"/>
    <mergeCell ref="AZ147:BA147"/>
    <mergeCell ref="BB147:BC147"/>
    <mergeCell ref="AZ148:BA148"/>
    <mergeCell ref="BB148:BC148"/>
    <mergeCell ref="AZ149:BA149"/>
    <mergeCell ref="BB149:BC149"/>
    <mergeCell ref="AZ150:BA150"/>
    <mergeCell ref="BB150:BC150"/>
    <mergeCell ref="AZ151:BA151"/>
    <mergeCell ref="BB151:BC151"/>
    <mergeCell ref="AZ152:BA152"/>
    <mergeCell ref="BB152:BC152"/>
    <mergeCell ref="AZ153:BA153"/>
    <mergeCell ref="BB153:BC153"/>
    <mergeCell ref="AZ154:BA154"/>
    <mergeCell ref="BB154:BC154"/>
    <mergeCell ref="AZ155:BA155"/>
    <mergeCell ref="BB155:BC155"/>
    <mergeCell ref="AZ156:BA156"/>
    <mergeCell ref="BB156:BC156"/>
    <mergeCell ref="AZ157:BA157"/>
    <mergeCell ref="BB157:BC157"/>
    <mergeCell ref="AZ158:BA158"/>
    <mergeCell ref="BB158:BC158"/>
    <mergeCell ref="AZ159:BA159"/>
    <mergeCell ref="BB159:BC159"/>
    <mergeCell ref="AZ160:BA160"/>
    <mergeCell ref="BB160:BC160"/>
    <mergeCell ref="AZ161:BA161"/>
    <mergeCell ref="BB161:BC161"/>
    <mergeCell ref="AZ162:BA162"/>
    <mergeCell ref="BB162:BC162"/>
    <mergeCell ref="AZ163:BA163"/>
    <mergeCell ref="BB163:BC163"/>
    <mergeCell ref="AZ164:BA164"/>
    <mergeCell ref="BB164:BC164"/>
    <mergeCell ref="AZ165:BA165"/>
    <mergeCell ref="BB165:BC165"/>
    <mergeCell ref="AZ166:BA166"/>
    <mergeCell ref="BB166:BC166"/>
    <mergeCell ref="AZ167:BA167"/>
    <mergeCell ref="BB167:BC167"/>
    <mergeCell ref="AZ168:BA168"/>
    <mergeCell ref="BB168:BC168"/>
    <mergeCell ref="AZ169:BA169"/>
    <mergeCell ref="BB169:BC169"/>
    <mergeCell ref="AZ170:BA170"/>
    <mergeCell ref="BB170:BC170"/>
    <mergeCell ref="B171:T171"/>
    <mergeCell ref="B172:T172"/>
    <mergeCell ref="B173:T173"/>
    <mergeCell ref="B174:T174"/>
    <mergeCell ref="B175:T175"/>
    <mergeCell ref="AZ175:BA175"/>
    <mergeCell ref="B176:T176"/>
    <mergeCell ref="AZ176:BA176"/>
    <mergeCell ref="B16:B20"/>
    <mergeCell ref="C16:E20"/>
    <mergeCell ref="H16:H20"/>
    <mergeCell ref="I16:L20"/>
    <mergeCell ref="M16:O20"/>
    <mergeCell ref="P16:T20"/>
    <mergeCell ref="AZ16:BA20"/>
    <mergeCell ref="BB16:BC20"/>
    <mergeCell ref="BD16:BH20"/>
    <mergeCell ref="C21:E23"/>
    <mergeCell ref="H21:H23"/>
    <mergeCell ref="I21:L23"/>
    <mergeCell ref="M21:O23"/>
    <mergeCell ref="BD21:BH23"/>
    <mergeCell ref="C24:E26"/>
    <mergeCell ref="H24:H26"/>
    <mergeCell ref="I24:L26"/>
    <mergeCell ref="M24:O26"/>
    <mergeCell ref="BD24:BH26"/>
    <mergeCell ref="C27:E29"/>
    <mergeCell ref="H27:H29"/>
    <mergeCell ref="I27:L29"/>
    <mergeCell ref="M27:O29"/>
    <mergeCell ref="BD27:BH29"/>
    <mergeCell ref="C30:E32"/>
    <mergeCell ref="H30:H32"/>
    <mergeCell ref="I30:L32"/>
    <mergeCell ref="M30:O32"/>
    <mergeCell ref="BD30:BH32"/>
    <mergeCell ref="C33:E35"/>
    <mergeCell ref="H33:H35"/>
    <mergeCell ref="I33:L35"/>
    <mergeCell ref="M33:O35"/>
    <mergeCell ref="BD33:BH35"/>
    <mergeCell ref="C36:E38"/>
    <mergeCell ref="H36:H38"/>
    <mergeCell ref="I36:L38"/>
    <mergeCell ref="M36:O38"/>
    <mergeCell ref="BD36:BH38"/>
    <mergeCell ref="C39:E41"/>
    <mergeCell ref="H39:H41"/>
    <mergeCell ref="I39:L41"/>
    <mergeCell ref="M39:O41"/>
    <mergeCell ref="BD39:BH41"/>
    <mergeCell ref="C42:E44"/>
    <mergeCell ref="H42:H44"/>
    <mergeCell ref="I42:L44"/>
    <mergeCell ref="M42:O44"/>
    <mergeCell ref="BD42:BH44"/>
    <mergeCell ref="C45:E47"/>
    <mergeCell ref="H45:H47"/>
    <mergeCell ref="I45:L47"/>
    <mergeCell ref="M45:O47"/>
    <mergeCell ref="BD45:BH47"/>
    <mergeCell ref="C48:E50"/>
    <mergeCell ref="H48:H50"/>
    <mergeCell ref="I48:L50"/>
    <mergeCell ref="M48:O50"/>
    <mergeCell ref="BD48:BH50"/>
    <mergeCell ref="C51:E53"/>
    <mergeCell ref="H51:H53"/>
    <mergeCell ref="I51:L53"/>
    <mergeCell ref="M51:O53"/>
    <mergeCell ref="BD51:BH53"/>
    <mergeCell ref="C54:E56"/>
    <mergeCell ref="H54:H56"/>
    <mergeCell ref="I54:L56"/>
    <mergeCell ref="M54:O56"/>
    <mergeCell ref="BD54:BH56"/>
    <mergeCell ref="C57:E59"/>
    <mergeCell ref="H57:H59"/>
    <mergeCell ref="I57:L59"/>
    <mergeCell ref="M57:O59"/>
    <mergeCell ref="BD57:BH59"/>
    <mergeCell ref="C60:E62"/>
    <mergeCell ref="H60:H62"/>
    <mergeCell ref="I60:L62"/>
    <mergeCell ref="M60:O62"/>
    <mergeCell ref="BD60:BH62"/>
    <mergeCell ref="C63:E65"/>
    <mergeCell ref="H63:H65"/>
    <mergeCell ref="I63:L65"/>
    <mergeCell ref="M63:O65"/>
    <mergeCell ref="BD63:BH65"/>
    <mergeCell ref="C66:E68"/>
    <mergeCell ref="H66:H68"/>
    <mergeCell ref="I66:L68"/>
    <mergeCell ref="M66:O68"/>
    <mergeCell ref="BD66:BH68"/>
    <mergeCell ref="C69:E71"/>
    <mergeCell ref="H69:H71"/>
    <mergeCell ref="I69:L71"/>
    <mergeCell ref="M69:O71"/>
    <mergeCell ref="BD69:BH71"/>
    <mergeCell ref="C72:E74"/>
    <mergeCell ref="H72:H74"/>
    <mergeCell ref="I72:L74"/>
    <mergeCell ref="M72:O74"/>
    <mergeCell ref="BD72:BH74"/>
    <mergeCell ref="C75:E77"/>
    <mergeCell ref="H75:H77"/>
    <mergeCell ref="I75:L77"/>
    <mergeCell ref="M75:O77"/>
    <mergeCell ref="BD75:BH77"/>
    <mergeCell ref="C78:E80"/>
    <mergeCell ref="H78:H80"/>
    <mergeCell ref="I78:L80"/>
    <mergeCell ref="M78:O80"/>
    <mergeCell ref="BD78:BH80"/>
    <mergeCell ref="C81:E83"/>
    <mergeCell ref="H81:H83"/>
    <mergeCell ref="I81:L83"/>
    <mergeCell ref="M81:O83"/>
    <mergeCell ref="BD81:BH83"/>
    <mergeCell ref="C84:E86"/>
    <mergeCell ref="H84:H86"/>
    <mergeCell ref="I84:L86"/>
    <mergeCell ref="M84:O86"/>
    <mergeCell ref="BD84:BH86"/>
    <mergeCell ref="C87:E89"/>
    <mergeCell ref="H87:H89"/>
    <mergeCell ref="I87:L89"/>
    <mergeCell ref="M87:O89"/>
    <mergeCell ref="BD87:BH89"/>
    <mergeCell ref="C90:E92"/>
    <mergeCell ref="H90:H92"/>
    <mergeCell ref="I90:L92"/>
    <mergeCell ref="M90:O92"/>
    <mergeCell ref="BD90:BH92"/>
    <mergeCell ref="C93:E95"/>
    <mergeCell ref="H93:H95"/>
    <mergeCell ref="I93:L95"/>
    <mergeCell ref="M93:O95"/>
    <mergeCell ref="BD93:BH95"/>
    <mergeCell ref="C96:E98"/>
    <mergeCell ref="H96:H98"/>
    <mergeCell ref="I96:L98"/>
    <mergeCell ref="M96:O98"/>
    <mergeCell ref="BD96:BH98"/>
    <mergeCell ref="C99:E101"/>
    <mergeCell ref="H99:H101"/>
    <mergeCell ref="I99:L101"/>
    <mergeCell ref="M99:O101"/>
    <mergeCell ref="BD99:BH101"/>
    <mergeCell ref="C102:E104"/>
    <mergeCell ref="H102:H104"/>
    <mergeCell ref="I102:L104"/>
    <mergeCell ref="M102:O104"/>
    <mergeCell ref="BD102:BH104"/>
    <mergeCell ref="C105:E107"/>
    <mergeCell ref="H105:H107"/>
    <mergeCell ref="I105:L107"/>
    <mergeCell ref="M105:O107"/>
    <mergeCell ref="BD105:BH107"/>
    <mergeCell ref="C108:E110"/>
    <mergeCell ref="H108:H110"/>
    <mergeCell ref="I108:L110"/>
    <mergeCell ref="M108:O110"/>
    <mergeCell ref="BD108:BH110"/>
    <mergeCell ref="C111:E113"/>
    <mergeCell ref="H111:H113"/>
    <mergeCell ref="I111:L113"/>
    <mergeCell ref="M111:O113"/>
    <mergeCell ref="BD111:BH113"/>
    <mergeCell ref="C114:E116"/>
    <mergeCell ref="H114:H116"/>
    <mergeCell ref="I114:L116"/>
    <mergeCell ref="M114:O116"/>
    <mergeCell ref="BD114:BH116"/>
    <mergeCell ref="C117:E119"/>
    <mergeCell ref="H117:H119"/>
    <mergeCell ref="I117:L119"/>
    <mergeCell ref="M117:O119"/>
    <mergeCell ref="BD117:BH119"/>
    <mergeCell ref="C120:E122"/>
    <mergeCell ref="H120:H122"/>
    <mergeCell ref="I120:L122"/>
    <mergeCell ref="M120:O122"/>
    <mergeCell ref="BD120:BH122"/>
    <mergeCell ref="C123:E125"/>
    <mergeCell ref="H123:H125"/>
    <mergeCell ref="I123:L125"/>
    <mergeCell ref="M123:O125"/>
    <mergeCell ref="BD123:BH125"/>
    <mergeCell ref="C126:E128"/>
    <mergeCell ref="H126:H128"/>
    <mergeCell ref="I126:L128"/>
    <mergeCell ref="M126:O128"/>
    <mergeCell ref="BD126:BH128"/>
    <mergeCell ref="C129:E131"/>
    <mergeCell ref="H129:H131"/>
    <mergeCell ref="I129:L131"/>
    <mergeCell ref="M129:O131"/>
    <mergeCell ref="BD129:BH131"/>
    <mergeCell ref="C132:E134"/>
    <mergeCell ref="H132:H134"/>
    <mergeCell ref="I132:L134"/>
    <mergeCell ref="M132:O134"/>
    <mergeCell ref="BD132:BH134"/>
    <mergeCell ref="C135:E137"/>
    <mergeCell ref="H135:H137"/>
    <mergeCell ref="I135:L137"/>
    <mergeCell ref="M135:O137"/>
    <mergeCell ref="BD135:BH137"/>
    <mergeCell ref="C138:E140"/>
    <mergeCell ref="H138:H140"/>
    <mergeCell ref="I138:L140"/>
    <mergeCell ref="M138:O140"/>
    <mergeCell ref="BD138:BH140"/>
    <mergeCell ref="C141:E143"/>
    <mergeCell ref="H141:H143"/>
    <mergeCell ref="I141:L143"/>
    <mergeCell ref="M141:O143"/>
    <mergeCell ref="BD141:BH143"/>
    <mergeCell ref="C144:E146"/>
    <mergeCell ref="H144:H146"/>
    <mergeCell ref="I144:L146"/>
    <mergeCell ref="M144:O146"/>
    <mergeCell ref="BD144:BH146"/>
    <mergeCell ref="C147:E149"/>
    <mergeCell ref="H147:H149"/>
    <mergeCell ref="I147:L149"/>
    <mergeCell ref="M147:O149"/>
    <mergeCell ref="BD147:BH149"/>
    <mergeCell ref="C150:E152"/>
    <mergeCell ref="H150:H152"/>
    <mergeCell ref="I150:L152"/>
    <mergeCell ref="M150:O152"/>
    <mergeCell ref="BD150:BH152"/>
    <mergeCell ref="C153:E155"/>
    <mergeCell ref="H153:H155"/>
    <mergeCell ref="I153:L155"/>
    <mergeCell ref="M153:O155"/>
    <mergeCell ref="BD153:BH155"/>
    <mergeCell ref="C156:E158"/>
    <mergeCell ref="H156:H158"/>
    <mergeCell ref="I156:L158"/>
    <mergeCell ref="M156:O158"/>
    <mergeCell ref="BD156:BH158"/>
    <mergeCell ref="C159:E161"/>
    <mergeCell ref="H159:H161"/>
    <mergeCell ref="I159:L161"/>
    <mergeCell ref="M159:O161"/>
    <mergeCell ref="BD159:BH161"/>
    <mergeCell ref="C162:E164"/>
    <mergeCell ref="H162:H164"/>
    <mergeCell ref="I162:L164"/>
    <mergeCell ref="M162:O164"/>
    <mergeCell ref="BD162:BH164"/>
    <mergeCell ref="C165:E167"/>
    <mergeCell ref="H165:H167"/>
    <mergeCell ref="I165:L167"/>
    <mergeCell ref="M165:O167"/>
    <mergeCell ref="BD165:BH167"/>
    <mergeCell ref="C168:E170"/>
    <mergeCell ref="H168:H170"/>
    <mergeCell ref="I168:L170"/>
    <mergeCell ref="M168:O170"/>
    <mergeCell ref="BD168:BH170"/>
    <mergeCell ref="AZ171:BA174"/>
    <mergeCell ref="BB171:BH176"/>
  </mergeCells>
  <phoneticPr fontId="6"/>
  <conditionalFormatting sqref="U23:AA23 U68:AY68">
    <cfRule type="expression" dxfId="2292" priority="415">
      <formula>OR(U$171=$B22,U$172=$B22)</formula>
    </cfRule>
  </conditionalFormatting>
  <conditionalFormatting sqref="U22:AA23">
    <cfRule type="expression" dxfId="2291" priority="414">
      <formula>INDIRECT(ADDRESS(ROW(),COLUMN()))=TRUNC(INDIRECT(ADDRESS(ROW(),COLUMN())))</formula>
    </cfRule>
  </conditionalFormatting>
  <conditionalFormatting sqref="AZ22:BC23">
    <cfRule type="expression" dxfId="2290" priority="413">
      <formula>INDIRECT(ADDRESS(ROW(),COLUMN()))=TRUNC(INDIRECT(ADDRESS(ROW(),COLUMN())))</formula>
    </cfRule>
  </conditionalFormatting>
  <conditionalFormatting sqref="AZ25:BC26">
    <cfRule type="expression" dxfId="2289" priority="412">
      <formula>INDIRECT(ADDRESS(ROW(),COLUMN()))=TRUNC(INDIRECT(ADDRESS(ROW(),COLUMN())))</formula>
    </cfRule>
  </conditionalFormatting>
  <conditionalFormatting sqref="AZ28:BC29">
    <cfRule type="expression" dxfId="2288" priority="411">
      <formula>INDIRECT(ADDRESS(ROW(),COLUMN()))=TRUNC(INDIRECT(ADDRESS(ROW(),COLUMN())))</formula>
    </cfRule>
  </conditionalFormatting>
  <conditionalFormatting sqref="AZ31:BC32">
    <cfRule type="expression" dxfId="2287" priority="410">
      <formula>INDIRECT(ADDRESS(ROW(),COLUMN()))=TRUNC(INDIRECT(ADDRESS(ROW(),COLUMN())))</formula>
    </cfRule>
  </conditionalFormatting>
  <conditionalFormatting sqref="AZ34:BC35">
    <cfRule type="expression" dxfId="2286" priority="409">
      <formula>INDIRECT(ADDRESS(ROW(),COLUMN()))=TRUNC(INDIRECT(ADDRESS(ROW(),COLUMN())))</formula>
    </cfRule>
  </conditionalFormatting>
  <conditionalFormatting sqref="AZ37:BC38">
    <cfRule type="expression" dxfId="2285" priority="408">
      <formula>INDIRECT(ADDRESS(ROW(),COLUMN()))=TRUNC(INDIRECT(ADDRESS(ROW(),COLUMN())))</formula>
    </cfRule>
  </conditionalFormatting>
  <conditionalFormatting sqref="AZ40:BC41">
    <cfRule type="expression" dxfId="2284" priority="407">
      <formula>INDIRECT(ADDRESS(ROW(),COLUMN()))=TRUNC(INDIRECT(ADDRESS(ROW(),COLUMN())))</formula>
    </cfRule>
  </conditionalFormatting>
  <conditionalFormatting sqref="AZ43:BC44">
    <cfRule type="expression" dxfId="2283" priority="406">
      <formula>INDIRECT(ADDRESS(ROW(),COLUMN()))=TRUNC(INDIRECT(ADDRESS(ROW(),COLUMN())))</formula>
    </cfRule>
  </conditionalFormatting>
  <conditionalFormatting sqref="AZ46:BC47">
    <cfRule type="expression" dxfId="2282" priority="405">
      <formula>INDIRECT(ADDRESS(ROW(),COLUMN()))=TRUNC(INDIRECT(ADDRESS(ROW(),COLUMN())))</formula>
    </cfRule>
  </conditionalFormatting>
  <conditionalFormatting sqref="AZ49:BC50">
    <cfRule type="expression" dxfId="2281" priority="404">
      <formula>INDIRECT(ADDRESS(ROW(),COLUMN()))=TRUNC(INDIRECT(ADDRESS(ROW(),COLUMN())))</formula>
    </cfRule>
  </conditionalFormatting>
  <conditionalFormatting sqref="AZ52:BC53">
    <cfRule type="expression" dxfId="2280" priority="403">
      <formula>INDIRECT(ADDRESS(ROW(),COLUMN()))=TRUNC(INDIRECT(ADDRESS(ROW(),COLUMN())))</formula>
    </cfRule>
  </conditionalFormatting>
  <conditionalFormatting sqref="AZ55:BC56">
    <cfRule type="expression" dxfId="2279" priority="402">
      <formula>INDIRECT(ADDRESS(ROW(),COLUMN()))=TRUNC(INDIRECT(ADDRESS(ROW(),COLUMN())))</formula>
    </cfRule>
  </conditionalFormatting>
  <conditionalFormatting sqref="AZ58:BC59">
    <cfRule type="expression" dxfId="2278" priority="401">
      <formula>INDIRECT(ADDRESS(ROW(),COLUMN()))=TRUNC(INDIRECT(ADDRESS(ROW(),COLUMN())))</formula>
    </cfRule>
  </conditionalFormatting>
  <conditionalFormatting sqref="AZ61:BC62">
    <cfRule type="expression" dxfId="2277" priority="400">
      <formula>INDIRECT(ADDRESS(ROW(),COLUMN()))=TRUNC(INDIRECT(ADDRESS(ROW(),COLUMN())))</formula>
    </cfRule>
  </conditionalFormatting>
  <conditionalFormatting sqref="AZ64:BC65">
    <cfRule type="expression" dxfId="2276" priority="399">
      <formula>INDIRECT(ADDRESS(ROW(),COLUMN()))=TRUNC(INDIRECT(ADDRESS(ROW(),COLUMN())))</formula>
    </cfRule>
  </conditionalFormatting>
  <conditionalFormatting sqref="AZ67:BC68">
    <cfRule type="expression" dxfId="2275" priority="398">
      <formula>INDIRECT(ADDRESS(ROW(),COLUMN()))=TRUNC(INDIRECT(ADDRESS(ROW(),COLUMN())))</formula>
    </cfRule>
  </conditionalFormatting>
  <conditionalFormatting sqref="U171:BA176">
    <cfRule type="expression" dxfId="2274" priority="397">
      <formula>INDIRECT(ADDRESS(ROW(),COLUMN()))=TRUNC(INDIRECT(ADDRESS(ROW(),COLUMN())))</formula>
    </cfRule>
  </conditionalFormatting>
  <conditionalFormatting sqref="AB23:AH23">
    <cfRule type="expression" dxfId="2273" priority="396">
      <formula>OR(AB$171=$B22,AB$172=$B22)</formula>
    </cfRule>
  </conditionalFormatting>
  <conditionalFormatting sqref="AB22:AH23">
    <cfRule type="expression" dxfId="2272" priority="395">
      <formula>INDIRECT(ADDRESS(ROW(),COLUMN()))=TRUNC(INDIRECT(ADDRESS(ROW(),COLUMN())))</formula>
    </cfRule>
  </conditionalFormatting>
  <conditionalFormatting sqref="AI23:AO23">
    <cfRule type="expression" dxfId="2271" priority="394">
      <formula>OR(AI$171=$B22,AI$172=$B22)</formula>
    </cfRule>
  </conditionalFormatting>
  <conditionalFormatting sqref="AI22:AO23">
    <cfRule type="expression" dxfId="2270" priority="393">
      <formula>INDIRECT(ADDRESS(ROW(),COLUMN()))=TRUNC(INDIRECT(ADDRESS(ROW(),COLUMN())))</formula>
    </cfRule>
  </conditionalFormatting>
  <conditionalFormatting sqref="AP23:AV23">
    <cfRule type="expression" dxfId="2269" priority="392">
      <formula>OR(AP$171=$B22,AP$172=$B22)</formula>
    </cfRule>
  </conditionalFormatting>
  <conditionalFormatting sqref="AP22:AV23">
    <cfRule type="expression" dxfId="2268" priority="391">
      <formula>INDIRECT(ADDRESS(ROW(),COLUMN()))=TRUNC(INDIRECT(ADDRESS(ROW(),COLUMN())))</formula>
    </cfRule>
  </conditionalFormatting>
  <conditionalFormatting sqref="AW23:AY23">
    <cfRule type="expression" dxfId="2267" priority="390">
      <formula>OR(AW$171=$B22,AW$172=$B22)</formula>
    </cfRule>
  </conditionalFormatting>
  <conditionalFormatting sqref="AW22:AY23">
    <cfRule type="expression" dxfId="2266" priority="389">
      <formula>INDIRECT(ADDRESS(ROW(),COLUMN()))=TRUNC(INDIRECT(ADDRESS(ROW(),COLUMN())))</formula>
    </cfRule>
  </conditionalFormatting>
  <conditionalFormatting sqref="U26:AA26">
    <cfRule type="expression" dxfId="2265" priority="388">
      <formula>OR(U$171=$B25,U$172=$B25)</formula>
    </cfRule>
  </conditionalFormatting>
  <conditionalFormatting sqref="U25:AA26">
    <cfRule type="expression" dxfId="2264" priority="387">
      <formula>INDIRECT(ADDRESS(ROW(),COLUMN()))=TRUNC(INDIRECT(ADDRESS(ROW(),COLUMN())))</formula>
    </cfRule>
  </conditionalFormatting>
  <conditionalFormatting sqref="AB26:AH26">
    <cfRule type="expression" dxfId="2263" priority="386">
      <formula>OR(AB$171=$B25,AB$172=$B25)</formula>
    </cfRule>
  </conditionalFormatting>
  <conditionalFormatting sqref="AB25:AH26">
    <cfRule type="expression" dxfId="2262" priority="385">
      <formula>INDIRECT(ADDRESS(ROW(),COLUMN()))=TRUNC(INDIRECT(ADDRESS(ROW(),COLUMN())))</formula>
    </cfRule>
  </conditionalFormatting>
  <conditionalFormatting sqref="AI26:AO26">
    <cfRule type="expression" dxfId="2261" priority="384">
      <formula>OR(AI$171=$B25,AI$172=$B25)</formula>
    </cfRule>
  </conditionalFormatting>
  <conditionalFormatting sqref="AI25:AO26">
    <cfRule type="expression" dxfId="2260" priority="383">
      <formula>INDIRECT(ADDRESS(ROW(),COLUMN()))=TRUNC(INDIRECT(ADDRESS(ROW(),COLUMN())))</formula>
    </cfRule>
  </conditionalFormatting>
  <conditionalFormatting sqref="AP26:AV26">
    <cfRule type="expression" dxfId="2259" priority="382">
      <formula>OR(AP$171=$B25,AP$172=$B25)</formula>
    </cfRule>
  </conditionalFormatting>
  <conditionalFormatting sqref="AP25:AV26">
    <cfRule type="expression" dxfId="2258" priority="381">
      <formula>INDIRECT(ADDRESS(ROW(),COLUMN()))=TRUNC(INDIRECT(ADDRESS(ROW(),COLUMN())))</formula>
    </cfRule>
  </conditionalFormatting>
  <conditionalFormatting sqref="AW26:AY26">
    <cfRule type="expression" dxfId="2257" priority="380">
      <formula>OR(AW$171=$B25,AW$172=$B25)</formula>
    </cfRule>
  </conditionalFormatting>
  <conditionalFormatting sqref="AW25:AY26">
    <cfRule type="expression" dxfId="2256" priority="379">
      <formula>INDIRECT(ADDRESS(ROW(),COLUMN()))=TRUNC(INDIRECT(ADDRESS(ROW(),COLUMN())))</formula>
    </cfRule>
  </conditionalFormatting>
  <conditionalFormatting sqref="U29:AA29">
    <cfRule type="expression" dxfId="2255" priority="378">
      <formula>OR(U$171=$B28,U$172=$B28)</formula>
    </cfRule>
  </conditionalFormatting>
  <conditionalFormatting sqref="U28:AA29">
    <cfRule type="expression" dxfId="2254" priority="377">
      <formula>INDIRECT(ADDRESS(ROW(),COLUMN()))=TRUNC(INDIRECT(ADDRESS(ROW(),COLUMN())))</formula>
    </cfRule>
  </conditionalFormatting>
  <conditionalFormatting sqref="AB29:AH29">
    <cfRule type="expression" dxfId="2253" priority="376">
      <formula>OR(AB$171=$B28,AB$172=$B28)</formula>
    </cfRule>
  </conditionalFormatting>
  <conditionalFormatting sqref="AB28:AH29">
    <cfRule type="expression" dxfId="2252" priority="375">
      <formula>INDIRECT(ADDRESS(ROW(),COLUMN()))=TRUNC(INDIRECT(ADDRESS(ROW(),COLUMN())))</formula>
    </cfRule>
  </conditionalFormatting>
  <conditionalFormatting sqref="AI29:AO29">
    <cfRule type="expression" dxfId="2251" priority="374">
      <formula>OR(AI$171=$B28,AI$172=$B28)</formula>
    </cfRule>
  </conditionalFormatting>
  <conditionalFormatting sqref="AI28:AO29">
    <cfRule type="expression" dxfId="2250" priority="373">
      <formula>INDIRECT(ADDRESS(ROW(),COLUMN()))=TRUNC(INDIRECT(ADDRESS(ROW(),COLUMN())))</formula>
    </cfRule>
  </conditionalFormatting>
  <conditionalFormatting sqref="AP29:AV29">
    <cfRule type="expression" dxfId="2249" priority="372">
      <formula>OR(AP$171=$B28,AP$172=$B28)</formula>
    </cfRule>
  </conditionalFormatting>
  <conditionalFormatting sqref="AP28:AV29">
    <cfRule type="expression" dxfId="2248" priority="371">
      <formula>INDIRECT(ADDRESS(ROW(),COLUMN()))=TRUNC(INDIRECT(ADDRESS(ROW(),COLUMN())))</formula>
    </cfRule>
  </conditionalFormatting>
  <conditionalFormatting sqref="AW29:AY29">
    <cfRule type="expression" dxfId="2247" priority="370">
      <formula>OR(AW$171=$B28,AW$172=$B28)</formula>
    </cfRule>
  </conditionalFormatting>
  <conditionalFormatting sqref="AW28:AY29">
    <cfRule type="expression" dxfId="2246" priority="369">
      <formula>INDIRECT(ADDRESS(ROW(),COLUMN()))=TRUNC(INDIRECT(ADDRESS(ROW(),COLUMN())))</formula>
    </cfRule>
  </conditionalFormatting>
  <conditionalFormatting sqref="U32:AA32">
    <cfRule type="expression" dxfId="2245" priority="368">
      <formula>OR(U$171=$B31,U$172=$B31)</formula>
    </cfRule>
  </conditionalFormatting>
  <conditionalFormatting sqref="U31:AA32">
    <cfRule type="expression" dxfId="2244" priority="367">
      <formula>INDIRECT(ADDRESS(ROW(),COLUMN()))=TRUNC(INDIRECT(ADDRESS(ROW(),COLUMN())))</formula>
    </cfRule>
  </conditionalFormatting>
  <conditionalFormatting sqref="AB32:AH32">
    <cfRule type="expression" dxfId="2243" priority="366">
      <formula>OR(AB$171=$B31,AB$172=$B31)</formula>
    </cfRule>
  </conditionalFormatting>
  <conditionalFormatting sqref="AB31:AH32">
    <cfRule type="expression" dxfId="2242" priority="365">
      <formula>INDIRECT(ADDRESS(ROW(),COLUMN()))=TRUNC(INDIRECT(ADDRESS(ROW(),COLUMN())))</formula>
    </cfRule>
  </conditionalFormatting>
  <conditionalFormatting sqref="AI32:AO32">
    <cfRule type="expression" dxfId="2241" priority="364">
      <formula>OR(AI$171=$B31,AI$172=$B31)</formula>
    </cfRule>
  </conditionalFormatting>
  <conditionalFormatting sqref="AI31:AO32">
    <cfRule type="expression" dxfId="2240" priority="363">
      <formula>INDIRECT(ADDRESS(ROW(),COLUMN()))=TRUNC(INDIRECT(ADDRESS(ROW(),COLUMN())))</formula>
    </cfRule>
  </conditionalFormatting>
  <conditionalFormatting sqref="AP32:AV32">
    <cfRule type="expression" dxfId="2239" priority="362">
      <formula>OR(AP$171=$B31,AP$172=$B31)</formula>
    </cfRule>
  </conditionalFormatting>
  <conditionalFormatting sqref="AP31:AV32">
    <cfRule type="expression" dxfId="2238" priority="361">
      <formula>INDIRECT(ADDRESS(ROW(),COLUMN()))=TRUNC(INDIRECT(ADDRESS(ROW(),COLUMN())))</formula>
    </cfRule>
  </conditionalFormatting>
  <conditionalFormatting sqref="AW32:AY32">
    <cfRule type="expression" dxfId="2237" priority="360">
      <formula>OR(AW$171=$B31,AW$172=$B31)</formula>
    </cfRule>
  </conditionalFormatting>
  <conditionalFormatting sqref="AW31:AY32">
    <cfRule type="expression" dxfId="2236" priority="359">
      <formula>INDIRECT(ADDRESS(ROW(),COLUMN()))=TRUNC(INDIRECT(ADDRESS(ROW(),COLUMN())))</formula>
    </cfRule>
  </conditionalFormatting>
  <conditionalFormatting sqref="U35:AA35">
    <cfRule type="expression" dxfId="2235" priority="358">
      <formula>OR(U$171=$B34,U$172=$B34)</formula>
    </cfRule>
  </conditionalFormatting>
  <conditionalFormatting sqref="U34:AA35">
    <cfRule type="expression" dxfId="2234" priority="357">
      <formula>INDIRECT(ADDRESS(ROW(),COLUMN()))=TRUNC(INDIRECT(ADDRESS(ROW(),COLUMN())))</formula>
    </cfRule>
  </conditionalFormatting>
  <conditionalFormatting sqref="AB35:AH35">
    <cfRule type="expression" dxfId="2233" priority="356">
      <formula>OR(AB$171=$B34,AB$172=$B34)</formula>
    </cfRule>
  </conditionalFormatting>
  <conditionalFormatting sqref="AB34:AH35">
    <cfRule type="expression" dxfId="2232" priority="355">
      <formula>INDIRECT(ADDRESS(ROW(),COLUMN()))=TRUNC(INDIRECT(ADDRESS(ROW(),COLUMN())))</formula>
    </cfRule>
  </conditionalFormatting>
  <conditionalFormatting sqref="AI35:AO35">
    <cfRule type="expression" dxfId="2231" priority="354">
      <formula>OR(AI$171=$B34,AI$172=$B34)</formula>
    </cfRule>
  </conditionalFormatting>
  <conditionalFormatting sqref="AI34:AO35">
    <cfRule type="expression" dxfId="2230" priority="353">
      <formula>INDIRECT(ADDRESS(ROW(),COLUMN()))=TRUNC(INDIRECT(ADDRESS(ROW(),COLUMN())))</formula>
    </cfRule>
  </conditionalFormatting>
  <conditionalFormatting sqref="AP35:AV35">
    <cfRule type="expression" dxfId="2229" priority="352">
      <formula>OR(AP$171=$B34,AP$172=$B34)</formula>
    </cfRule>
  </conditionalFormatting>
  <conditionalFormatting sqref="AP34:AV35">
    <cfRule type="expression" dxfId="2228" priority="351">
      <formula>INDIRECT(ADDRESS(ROW(),COLUMN()))=TRUNC(INDIRECT(ADDRESS(ROW(),COLUMN())))</formula>
    </cfRule>
  </conditionalFormatting>
  <conditionalFormatting sqref="AW35:AY35">
    <cfRule type="expression" dxfId="2227" priority="350">
      <formula>OR(AW$171=$B34,AW$172=$B34)</formula>
    </cfRule>
  </conditionalFormatting>
  <conditionalFormatting sqref="AW34:AY35">
    <cfRule type="expression" dxfId="2226" priority="349">
      <formula>INDIRECT(ADDRESS(ROW(),COLUMN()))=TRUNC(INDIRECT(ADDRESS(ROW(),COLUMN())))</formula>
    </cfRule>
  </conditionalFormatting>
  <conditionalFormatting sqref="U38:AA38">
    <cfRule type="expression" dxfId="2225" priority="348">
      <formula>OR(U$171=$B37,U$172=$B37)</formula>
    </cfRule>
  </conditionalFormatting>
  <conditionalFormatting sqref="U37:AA38">
    <cfRule type="expression" dxfId="2224" priority="347">
      <formula>INDIRECT(ADDRESS(ROW(),COLUMN()))=TRUNC(INDIRECT(ADDRESS(ROW(),COLUMN())))</formula>
    </cfRule>
  </conditionalFormatting>
  <conditionalFormatting sqref="AB38:AH38">
    <cfRule type="expression" dxfId="2223" priority="346">
      <formula>OR(AB$171=$B37,AB$172=$B37)</formula>
    </cfRule>
  </conditionalFormatting>
  <conditionalFormatting sqref="AB37:AH38">
    <cfRule type="expression" dxfId="2222" priority="345">
      <formula>INDIRECT(ADDRESS(ROW(),COLUMN()))=TRUNC(INDIRECT(ADDRESS(ROW(),COLUMN())))</formula>
    </cfRule>
  </conditionalFormatting>
  <conditionalFormatting sqref="AI38:AO38">
    <cfRule type="expression" dxfId="2221" priority="344">
      <formula>OR(AI$171=$B37,AI$172=$B37)</formula>
    </cfRule>
  </conditionalFormatting>
  <conditionalFormatting sqref="AI37:AO38">
    <cfRule type="expression" dxfId="2220" priority="343">
      <formula>INDIRECT(ADDRESS(ROW(),COLUMN()))=TRUNC(INDIRECT(ADDRESS(ROW(),COLUMN())))</formula>
    </cfRule>
  </conditionalFormatting>
  <conditionalFormatting sqref="AP38:AV38">
    <cfRule type="expression" dxfId="2219" priority="342">
      <formula>OR(AP$171=$B37,AP$172=$B37)</formula>
    </cfRule>
  </conditionalFormatting>
  <conditionalFormatting sqref="AP37:AV38">
    <cfRule type="expression" dxfId="2218" priority="341">
      <formula>INDIRECT(ADDRESS(ROW(),COLUMN()))=TRUNC(INDIRECT(ADDRESS(ROW(),COLUMN())))</formula>
    </cfRule>
  </conditionalFormatting>
  <conditionalFormatting sqref="AW38:AY38">
    <cfRule type="expression" dxfId="2217" priority="340">
      <formula>OR(AW$171=$B37,AW$172=$B37)</formula>
    </cfRule>
  </conditionalFormatting>
  <conditionalFormatting sqref="AW37:AY38">
    <cfRule type="expression" dxfId="2216" priority="339">
      <formula>INDIRECT(ADDRESS(ROW(),COLUMN()))=TRUNC(INDIRECT(ADDRESS(ROW(),COLUMN())))</formula>
    </cfRule>
  </conditionalFormatting>
  <conditionalFormatting sqref="U41:AA41">
    <cfRule type="expression" dxfId="2215" priority="338">
      <formula>OR(U$171=$B40,U$172=$B40)</formula>
    </cfRule>
  </conditionalFormatting>
  <conditionalFormatting sqref="U40:AA41">
    <cfRule type="expression" dxfId="2214" priority="337">
      <formula>INDIRECT(ADDRESS(ROW(),COLUMN()))=TRUNC(INDIRECT(ADDRESS(ROW(),COLUMN())))</formula>
    </cfRule>
  </conditionalFormatting>
  <conditionalFormatting sqref="AB41:AH41">
    <cfRule type="expression" dxfId="2213" priority="336">
      <formula>OR(AB$171=$B40,AB$172=$B40)</formula>
    </cfRule>
  </conditionalFormatting>
  <conditionalFormatting sqref="AB40:AH41">
    <cfRule type="expression" dxfId="2212" priority="335">
      <formula>INDIRECT(ADDRESS(ROW(),COLUMN()))=TRUNC(INDIRECT(ADDRESS(ROW(),COLUMN())))</formula>
    </cfRule>
  </conditionalFormatting>
  <conditionalFormatting sqref="AI41:AO41">
    <cfRule type="expression" dxfId="2211" priority="334">
      <formula>OR(AI$171=$B40,AI$172=$B40)</formula>
    </cfRule>
  </conditionalFormatting>
  <conditionalFormatting sqref="AI40:AO41">
    <cfRule type="expression" dxfId="2210" priority="333">
      <formula>INDIRECT(ADDRESS(ROW(),COLUMN()))=TRUNC(INDIRECT(ADDRESS(ROW(),COLUMN())))</formula>
    </cfRule>
  </conditionalFormatting>
  <conditionalFormatting sqref="AP41:AV41">
    <cfRule type="expression" dxfId="2209" priority="332">
      <formula>OR(AP$171=$B40,AP$172=$B40)</formula>
    </cfRule>
  </conditionalFormatting>
  <conditionalFormatting sqref="AP40:AV41">
    <cfRule type="expression" dxfId="2208" priority="331">
      <formula>INDIRECT(ADDRESS(ROW(),COLUMN()))=TRUNC(INDIRECT(ADDRESS(ROW(),COLUMN())))</formula>
    </cfRule>
  </conditionalFormatting>
  <conditionalFormatting sqref="AW41:AY41">
    <cfRule type="expression" dxfId="2207" priority="330">
      <formula>OR(AW$171=$B40,AW$172=$B40)</formula>
    </cfRule>
  </conditionalFormatting>
  <conditionalFormatting sqref="AW40:AY41">
    <cfRule type="expression" dxfId="2206" priority="329">
      <formula>INDIRECT(ADDRESS(ROW(),COLUMN()))=TRUNC(INDIRECT(ADDRESS(ROW(),COLUMN())))</formula>
    </cfRule>
  </conditionalFormatting>
  <conditionalFormatting sqref="U44:AA44">
    <cfRule type="expression" dxfId="2205" priority="328">
      <formula>OR(U$171=$B43,U$172=$B43)</formula>
    </cfRule>
  </conditionalFormatting>
  <conditionalFormatting sqref="U43:AA44">
    <cfRule type="expression" dxfId="2204" priority="327">
      <formula>INDIRECT(ADDRESS(ROW(),COLUMN()))=TRUNC(INDIRECT(ADDRESS(ROW(),COLUMN())))</formula>
    </cfRule>
  </conditionalFormatting>
  <conditionalFormatting sqref="AB44:AH44">
    <cfRule type="expression" dxfId="2203" priority="326">
      <formula>OR(AB$171=$B43,AB$172=$B43)</formula>
    </cfRule>
  </conditionalFormatting>
  <conditionalFormatting sqref="AB43:AH44">
    <cfRule type="expression" dxfId="2202" priority="325">
      <formula>INDIRECT(ADDRESS(ROW(),COLUMN()))=TRUNC(INDIRECT(ADDRESS(ROW(),COLUMN())))</formula>
    </cfRule>
  </conditionalFormatting>
  <conditionalFormatting sqref="AI44:AO44">
    <cfRule type="expression" dxfId="2201" priority="324">
      <formula>OR(AI$171=$B43,AI$172=$B43)</formula>
    </cfRule>
  </conditionalFormatting>
  <conditionalFormatting sqref="AI43:AO44">
    <cfRule type="expression" dxfId="2200" priority="323">
      <formula>INDIRECT(ADDRESS(ROW(),COLUMN()))=TRUNC(INDIRECT(ADDRESS(ROW(),COLUMN())))</formula>
    </cfRule>
  </conditionalFormatting>
  <conditionalFormatting sqref="AP44:AV44">
    <cfRule type="expression" dxfId="2199" priority="322">
      <formula>OR(AP$171=$B43,AP$172=$B43)</formula>
    </cfRule>
  </conditionalFormatting>
  <conditionalFormatting sqref="AP43:AV44">
    <cfRule type="expression" dxfId="2198" priority="321">
      <formula>INDIRECT(ADDRESS(ROW(),COLUMN()))=TRUNC(INDIRECT(ADDRESS(ROW(),COLUMN())))</formula>
    </cfRule>
  </conditionalFormatting>
  <conditionalFormatting sqref="AW44:AY44">
    <cfRule type="expression" dxfId="2197" priority="320">
      <formula>OR(AW$171=$B43,AW$172=$B43)</formula>
    </cfRule>
  </conditionalFormatting>
  <conditionalFormatting sqref="AW43:AY44">
    <cfRule type="expression" dxfId="2196" priority="319">
      <formula>INDIRECT(ADDRESS(ROW(),COLUMN()))=TRUNC(INDIRECT(ADDRESS(ROW(),COLUMN())))</formula>
    </cfRule>
  </conditionalFormatting>
  <conditionalFormatting sqref="U47:AA47">
    <cfRule type="expression" dxfId="2195" priority="318">
      <formula>OR(U$171=$B46,U$172=$B46)</formula>
    </cfRule>
  </conditionalFormatting>
  <conditionalFormatting sqref="U46:AA47">
    <cfRule type="expression" dxfId="2194" priority="317">
      <formula>INDIRECT(ADDRESS(ROW(),COLUMN()))=TRUNC(INDIRECT(ADDRESS(ROW(),COLUMN())))</formula>
    </cfRule>
  </conditionalFormatting>
  <conditionalFormatting sqref="AB47:AH47">
    <cfRule type="expression" dxfId="2193" priority="316">
      <formula>OR(AB$171=$B46,AB$172=$B46)</formula>
    </cfRule>
  </conditionalFormatting>
  <conditionalFormatting sqref="AB46:AH47">
    <cfRule type="expression" dxfId="2192" priority="315">
      <formula>INDIRECT(ADDRESS(ROW(),COLUMN()))=TRUNC(INDIRECT(ADDRESS(ROW(),COLUMN())))</formula>
    </cfRule>
  </conditionalFormatting>
  <conditionalFormatting sqref="AI47:AO47">
    <cfRule type="expression" dxfId="2191" priority="314">
      <formula>OR(AI$171=$B46,AI$172=$B46)</formula>
    </cfRule>
  </conditionalFormatting>
  <conditionalFormatting sqref="AI46:AO47">
    <cfRule type="expression" dxfId="2190" priority="313">
      <formula>INDIRECT(ADDRESS(ROW(),COLUMN()))=TRUNC(INDIRECT(ADDRESS(ROW(),COLUMN())))</formula>
    </cfRule>
  </conditionalFormatting>
  <conditionalFormatting sqref="AP47:AV47">
    <cfRule type="expression" dxfId="2189" priority="312">
      <formula>OR(AP$171=$B46,AP$172=$B46)</formula>
    </cfRule>
  </conditionalFormatting>
  <conditionalFormatting sqref="AP46:AV47">
    <cfRule type="expression" dxfId="2188" priority="311">
      <formula>INDIRECT(ADDRESS(ROW(),COLUMN()))=TRUNC(INDIRECT(ADDRESS(ROW(),COLUMN())))</formula>
    </cfRule>
  </conditionalFormatting>
  <conditionalFormatting sqref="AW47:AY47">
    <cfRule type="expression" dxfId="2187" priority="310">
      <formula>OR(AW$171=$B46,AW$172=$B46)</formula>
    </cfRule>
  </conditionalFormatting>
  <conditionalFormatting sqref="AW46:AY47">
    <cfRule type="expression" dxfId="2186" priority="309">
      <formula>INDIRECT(ADDRESS(ROW(),COLUMN()))=TRUNC(INDIRECT(ADDRESS(ROW(),COLUMN())))</formula>
    </cfRule>
  </conditionalFormatting>
  <conditionalFormatting sqref="U50:AA50">
    <cfRule type="expression" dxfId="2185" priority="308">
      <formula>OR(U$171=$B49,U$172=$B49)</formula>
    </cfRule>
  </conditionalFormatting>
  <conditionalFormatting sqref="U49:AA50">
    <cfRule type="expression" dxfId="2184" priority="307">
      <formula>INDIRECT(ADDRESS(ROW(),COLUMN()))=TRUNC(INDIRECT(ADDRESS(ROW(),COLUMN())))</formula>
    </cfRule>
  </conditionalFormatting>
  <conditionalFormatting sqref="AB50:AH50">
    <cfRule type="expression" dxfId="2183" priority="306">
      <formula>OR(AB$171=$B49,AB$172=$B49)</formula>
    </cfRule>
  </conditionalFormatting>
  <conditionalFormatting sqref="AB49:AH50">
    <cfRule type="expression" dxfId="2182" priority="305">
      <formula>INDIRECT(ADDRESS(ROW(),COLUMN()))=TRUNC(INDIRECT(ADDRESS(ROW(),COLUMN())))</formula>
    </cfRule>
  </conditionalFormatting>
  <conditionalFormatting sqref="AI50:AO50">
    <cfRule type="expression" dxfId="2181" priority="304">
      <formula>OR(AI$171=$B49,AI$172=$B49)</formula>
    </cfRule>
  </conditionalFormatting>
  <conditionalFormatting sqref="AI49:AO50">
    <cfRule type="expression" dxfId="2180" priority="303">
      <formula>INDIRECT(ADDRESS(ROW(),COLUMN()))=TRUNC(INDIRECT(ADDRESS(ROW(),COLUMN())))</formula>
    </cfRule>
  </conditionalFormatting>
  <conditionalFormatting sqref="AP50:AV50">
    <cfRule type="expression" dxfId="2179" priority="302">
      <formula>OR(AP$171=$B49,AP$172=$B49)</formula>
    </cfRule>
  </conditionalFormatting>
  <conditionalFormatting sqref="AP49:AV50">
    <cfRule type="expression" dxfId="2178" priority="301">
      <formula>INDIRECT(ADDRESS(ROW(),COLUMN()))=TRUNC(INDIRECT(ADDRESS(ROW(),COLUMN())))</formula>
    </cfRule>
  </conditionalFormatting>
  <conditionalFormatting sqref="AW50:AY50">
    <cfRule type="expression" dxfId="2177" priority="300">
      <formula>OR(AW$171=$B49,AW$172=$B49)</formula>
    </cfRule>
  </conditionalFormatting>
  <conditionalFormatting sqref="AW49:AY50">
    <cfRule type="expression" dxfId="2176" priority="299">
      <formula>INDIRECT(ADDRESS(ROW(),COLUMN()))=TRUNC(INDIRECT(ADDRESS(ROW(),COLUMN())))</formula>
    </cfRule>
  </conditionalFormatting>
  <conditionalFormatting sqref="U53:AA53">
    <cfRule type="expression" dxfId="2175" priority="298">
      <formula>OR(U$171=$B52,U$172=$B52)</formula>
    </cfRule>
  </conditionalFormatting>
  <conditionalFormatting sqref="U52:AA53">
    <cfRule type="expression" dxfId="2174" priority="297">
      <formula>INDIRECT(ADDRESS(ROW(),COLUMN()))=TRUNC(INDIRECT(ADDRESS(ROW(),COLUMN())))</formula>
    </cfRule>
  </conditionalFormatting>
  <conditionalFormatting sqref="AB53:AH53">
    <cfRule type="expression" dxfId="2173" priority="296">
      <formula>OR(AB$171=$B52,AB$172=$B52)</formula>
    </cfRule>
  </conditionalFormatting>
  <conditionalFormatting sqref="AB52:AH53">
    <cfRule type="expression" dxfId="2172" priority="295">
      <formula>INDIRECT(ADDRESS(ROW(),COLUMN()))=TRUNC(INDIRECT(ADDRESS(ROW(),COLUMN())))</formula>
    </cfRule>
  </conditionalFormatting>
  <conditionalFormatting sqref="AI53:AO53">
    <cfRule type="expression" dxfId="2171" priority="294">
      <formula>OR(AI$171=$B52,AI$172=$B52)</formula>
    </cfRule>
  </conditionalFormatting>
  <conditionalFormatting sqref="AI52:AO53">
    <cfRule type="expression" dxfId="2170" priority="293">
      <formula>INDIRECT(ADDRESS(ROW(),COLUMN()))=TRUNC(INDIRECT(ADDRESS(ROW(),COLUMN())))</formula>
    </cfRule>
  </conditionalFormatting>
  <conditionalFormatting sqref="AP53:AV53">
    <cfRule type="expression" dxfId="2169" priority="292">
      <formula>OR(AP$171=$B52,AP$172=$B52)</formula>
    </cfRule>
  </conditionalFormatting>
  <conditionalFormatting sqref="AP52:AV53">
    <cfRule type="expression" dxfId="2168" priority="291">
      <formula>INDIRECT(ADDRESS(ROW(),COLUMN()))=TRUNC(INDIRECT(ADDRESS(ROW(),COLUMN())))</formula>
    </cfRule>
  </conditionalFormatting>
  <conditionalFormatting sqref="AW53:AY53">
    <cfRule type="expression" dxfId="2167" priority="290">
      <formula>OR(AW$171=$B52,AW$172=$B52)</formula>
    </cfRule>
  </conditionalFormatting>
  <conditionalFormatting sqref="AW52:AY53">
    <cfRule type="expression" dxfId="2166" priority="289">
      <formula>INDIRECT(ADDRESS(ROW(),COLUMN()))=TRUNC(INDIRECT(ADDRESS(ROW(),COLUMN())))</formula>
    </cfRule>
  </conditionalFormatting>
  <conditionalFormatting sqref="U56:AA56">
    <cfRule type="expression" dxfId="2165" priority="288">
      <formula>OR(U$171=$B55,U$172=$B55)</formula>
    </cfRule>
  </conditionalFormatting>
  <conditionalFormatting sqref="U55:AA56">
    <cfRule type="expression" dxfId="2164" priority="287">
      <formula>INDIRECT(ADDRESS(ROW(),COLUMN()))=TRUNC(INDIRECT(ADDRESS(ROW(),COLUMN())))</formula>
    </cfRule>
  </conditionalFormatting>
  <conditionalFormatting sqref="AB56:AH56">
    <cfRule type="expression" dxfId="2163" priority="286">
      <formula>OR(AB$171=$B55,AB$172=$B55)</formula>
    </cfRule>
  </conditionalFormatting>
  <conditionalFormatting sqref="AB55:AH56">
    <cfRule type="expression" dxfId="2162" priority="285">
      <formula>INDIRECT(ADDRESS(ROW(),COLUMN()))=TRUNC(INDIRECT(ADDRESS(ROW(),COLUMN())))</formula>
    </cfRule>
  </conditionalFormatting>
  <conditionalFormatting sqref="AI56:AO56">
    <cfRule type="expression" dxfId="2161" priority="284">
      <formula>OR(AI$171=$B55,AI$172=$B55)</formula>
    </cfRule>
  </conditionalFormatting>
  <conditionalFormatting sqref="AI55:AO56">
    <cfRule type="expression" dxfId="2160" priority="283">
      <formula>INDIRECT(ADDRESS(ROW(),COLUMN()))=TRUNC(INDIRECT(ADDRESS(ROW(),COLUMN())))</formula>
    </cfRule>
  </conditionalFormatting>
  <conditionalFormatting sqref="AP56:AV56">
    <cfRule type="expression" dxfId="2159" priority="282">
      <formula>OR(AP$171=$B55,AP$172=$B55)</formula>
    </cfRule>
  </conditionalFormatting>
  <conditionalFormatting sqref="AP55:AV56">
    <cfRule type="expression" dxfId="2158" priority="281">
      <formula>INDIRECT(ADDRESS(ROW(),COLUMN()))=TRUNC(INDIRECT(ADDRESS(ROW(),COLUMN())))</formula>
    </cfRule>
  </conditionalFormatting>
  <conditionalFormatting sqref="AW56:AY56">
    <cfRule type="expression" dxfId="2157" priority="280">
      <formula>OR(AW$171=$B55,AW$172=$B55)</formula>
    </cfRule>
  </conditionalFormatting>
  <conditionalFormatting sqref="AW55:AY56">
    <cfRule type="expression" dxfId="2156" priority="279">
      <formula>INDIRECT(ADDRESS(ROW(),COLUMN()))=TRUNC(INDIRECT(ADDRESS(ROW(),COLUMN())))</formula>
    </cfRule>
  </conditionalFormatting>
  <conditionalFormatting sqref="U59:AA59">
    <cfRule type="expression" dxfId="2155" priority="278">
      <formula>OR(U$171=$B58,U$172=$B58)</formula>
    </cfRule>
  </conditionalFormatting>
  <conditionalFormatting sqref="U58:AA59">
    <cfRule type="expression" dxfId="2154" priority="277">
      <formula>INDIRECT(ADDRESS(ROW(),COLUMN()))=TRUNC(INDIRECT(ADDRESS(ROW(),COLUMN())))</formula>
    </cfRule>
  </conditionalFormatting>
  <conditionalFormatting sqref="AB59:AH59">
    <cfRule type="expression" dxfId="2153" priority="276">
      <formula>OR(AB$171=$B58,AB$172=$B58)</formula>
    </cfRule>
  </conditionalFormatting>
  <conditionalFormatting sqref="AB58:AH59">
    <cfRule type="expression" dxfId="2152" priority="275">
      <formula>INDIRECT(ADDRESS(ROW(),COLUMN()))=TRUNC(INDIRECT(ADDRESS(ROW(),COLUMN())))</formula>
    </cfRule>
  </conditionalFormatting>
  <conditionalFormatting sqref="AI59:AO59">
    <cfRule type="expression" dxfId="2151" priority="274">
      <formula>OR(AI$171=$B58,AI$172=$B58)</formula>
    </cfRule>
  </conditionalFormatting>
  <conditionalFormatting sqref="AI58:AO59">
    <cfRule type="expression" dxfId="2150" priority="273">
      <formula>INDIRECT(ADDRESS(ROW(),COLUMN()))=TRUNC(INDIRECT(ADDRESS(ROW(),COLUMN())))</formula>
    </cfRule>
  </conditionalFormatting>
  <conditionalFormatting sqref="AP59:AV59">
    <cfRule type="expression" dxfId="2149" priority="272">
      <formula>OR(AP$171=$B58,AP$172=$B58)</formula>
    </cfRule>
  </conditionalFormatting>
  <conditionalFormatting sqref="AP58:AV59">
    <cfRule type="expression" dxfId="2148" priority="271">
      <formula>INDIRECT(ADDRESS(ROW(),COLUMN()))=TRUNC(INDIRECT(ADDRESS(ROW(),COLUMN())))</formula>
    </cfRule>
  </conditionalFormatting>
  <conditionalFormatting sqref="AW59:AY59">
    <cfRule type="expression" dxfId="2147" priority="270">
      <formula>OR(AW$171=$B58,AW$172=$B58)</formula>
    </cfRule>
  </conditionalFormatting>
  <conditionalFormatting sqref="AW58:AY59">
    <cfRule type="expression" dxfId="2146" priority="269">
      <formula>INDIRECT(ADDRESS(ROW(),COLUMN()))=TRUNC(INDIRECT(ADDRESS(ROW(),COLUMN())))</formula>
    </cfRule>
  </conditionalFormatting>
  <conditionalFormatting sqref="U62:AA62">
    <cfRule type="expression" dxfId="2145" priority="268">
      <formula>OR(U$171=$B61,U$172=$B61)</formula>
    </cfRule>
  </conditionalFormatting>
  <conditionalFormatting sqref="U61:AA62">
    <cfRule type="expression" dxfId="2144" priority="267">
      <formula>INDIRECT(ADDRESS(ROW(),COLUMN()))=TRUNC(INDIRECT(ADDRESS(ROW(),COLUMN())))</formula>
    </cfRule>
  </conditionalFormatting>
  <conditionalFormatting sqref="AB62:AH62">
    <cfRule type="expression" dxfId="2143" priority="266">
      <formula>OR(AB$171=$B61,AB$172=$B61)</formula>
    </cfRule>
  </conditionalFormatting>
  <conditionalFormatting sqref="AB61:AH62">
    <cfRule type="expression" dxfId="2142" priority="265">
      <formula>INDIRECT(ADDRESS(ROW(),COLUMN()))=TRUNC(INDIRECT(ADDRESS(ROW(),COLUMN())))</formula>
    </cfRule>
  </conditionalFormatting>
  <conditionalFormatting sqref="AI62:AO62">
    <cfRule type="expression" dxfId="2141" priority="264">
      <formula>OR(AI$171=$B61,AI$172=$B61)</formula>
    </cfRule>
  </conditionalFormatting>
  <conditionalFormatting sqref="AI61:AO62">
    <cfRule type="expression" dxfId="2140" priority="263">
      <formula>INDIRECT(ADDRESS(ROW(),COLUMN()))=TRUNC(INDIRECT(ADDRESS(ROW(),COLUMN())))</formula>
    </cfRule>
  </conditionalFormatting>
  <conditionalFormatting sqref="AP62:AV62">
    <cfRule type="expression" dxfId="2139" priority="262">
      <formula>OR(AP$171=$B61,AP$172=$B61)</formula>
    </cfRule>
  </conditionalFormatting>
  <conditionalFormatting sqref="AP61:AV62">
    <cfRule type="expression" dxfId="2138" priority="261">
      <formula>INDIRECT(ADDRESS(ROW(),COLUMN()))=TRUNC(INDIRECT(ADDRESS(ROW(),COLUMN())))</formula>
    </cfRule>
  </conditionalFormatting>
  <conditionalFormatting sqref="AW62:AY62">
    <cfRule type="expression" dxfId="2137" priority="260">
      <formula>OR(AW$171=$B61,AW$172=$B61)</formula>
    </cfRule>
  </conditionalFormatting>
  <conditionalFormatting sqref="AW61:AY62">
    <cfRule type="expression" dxfId="2136" priority="259">
      <formula>INDIRECT(ADDRESS(ROW(),COLUMN()))=TRUNC(INDIRECT(ADDRESS(ROW(),COLUMN())))</formula>
    </cfRule>
  </conditionalFormatting>
  <conditionalFormatting sqref="U65:AA65">
    <cfRule type="expression" dxfId="2135" priority="258">
      <formula>OR(U$171=$B64,U$172=$B64)</formula>
    </cfRule>
  </conditionalFormatting>
  <conditionalFormatting sqref="U64:AA65">
    <cfRule type="expression" dxfId="2134" priority="257">
      <formula>INDIRECT(ADDRESS(ROW(),COLUMN()))=TRUNC(INDIRECT(ADDRESS(ROW(),COLUMN())))</formula>
    </cfRule>
  </conditionalFormatting>
  <conditionalFormatting sqref="AB65:AH65">
    <cfRule type="expression" dxfId="2133" priority="256">
      <formula>OR(AB$171=$B64,AB$172=$B64)</formula>
    </cfRule>
  </conditionalFormatting>
  <conditionalFormatting sqref="AB64:AH65">
    <cfRule type="expression" dxfId="2132" priority="255">
      <formula>INDIRECT(ADDRESS(ROW(),COLUMN()))=TRUNC(INDIRECT(ADDRESS(ROW(),COLUMN())))</formula>
    </cfRule>
  </conditionalFormatting>
  <conditionalFormatting sqref="AI65:AO65">
    <cfRule type="expression" dxfId="2131" priority="254">
      <formula>OR(AI$171=$B64,AI$172=$B64)</formula>
    </cfRule>
  </conditionalFormatting>
  <conditionalFormatting sqref="AI64:AO65">
    <cfRule type="expression" dxfId="2130" priority="253">
      <formula>INDIRECT(ADDRESS(ROW(),COLUMN()))=TRUNC(INDIRECT(ADDRESS(ROW(),COLUMN())))</formula>
    </cfRule>
  </conditionalFormatting>
  <conditionalFormatting sqref="AP65:AV65">
    <cfRule type="expression" dxfId="2129" priority="252">
      <formula>OR(AP$171=$B64,AP$172=$B64)</formula>
    </cfRule>
  </conditionalFormatting>
  <conditionalFormatting sqref="AP64:AV65">
    <cfRule type="expression" dxfId="2128" priority="251">
      <formula>INDIRECT(ADDRESS(ROW(),COLUMN()))=TRUNC(INDIRECT(ADDRESS(ROW(),COLUMN())))</formula>
    </cfRule>
  </conditionalFormatting>
  <conditionalFormatting sqref="AW65:AY65">
    <cfRule type="expression" dxfId="2127" priority="250">
      <formula>OR(AW$171=$B64,AW$172=$B64)</formula>
    </cfRule>
  </conditionalFormatting>
  <conditionalFormatting sqref="AW64:AY65">
    <cfRule type="expression" dxfId="2126" priority="249">
      <formula>INDIRECT(ADDRESS(ROW(),COLUMN()))=TRUNC(INDIRECT(ADDRESS(ROW(),COLUMN())))</formula>
    </cfRule>
  </conditionalFormatting>
  <conditionalFormatting sqref="U67:AA68">
    <cfRule type="expression" dxfId="2125" priority="247">
      <formula>INDIRECT(ADDRESS(ROW(),COLUMN()))=TRUNC(INDIRECT(ADDRESS(ROW(),COLUMN())))</formula>
    </cfRule>
  </conditionalFormatting>
  <conditionalFormatting sqref="AB67:AH68">
    <cfRule type="expression" dxfId="2124" priority="245">
      <formula>INDIRECT(ADDRESS(ROW(),COLUMN()))=TRUNC(INDIRECT(ADDRESS(ROW(),COLUMN())))</formula>
    </cfRule>
  </conditionalFormatting>
  <conditionalFormatting sqref="AI67:AO68">
    <cfRule type="expression" dxfId="2123" priority="243">
      <formula>INDIRECT(ADDRESS(ROW(),COLUMN()))=TRUNC(INDIRECT(ADDRESS(ROW(),COLUMN())))</formula>
    </cfRule>
  </conditionalFormatting>
  <conditionalFormatting sqref="AP67:AV68">
    <cfRule type="expression" dxfId="2122" priority="241">
      <formula>INDIRECT(ADDRESS(ROW(),COLUMN()))=TRUNC(INDIRECT(ADDRESS(ROW(),COLUMN())))</formula>
    </cfRule>
  </conditionalFormatting>
  <conditionalFormatting sqref="AW67:AY68">
    <cfRule type="expression" dxfId="2121" priority="239">
      <formula>INDIRECT(ADDRESS(ROW(),COLUMN()))=TRUNC(INDIRECT(ADDRESS(ROW(),COLUMN())))</formula>
    </cfRule>
  </conditionalFormatting>
  <conditionalFormatting sqref="U71:AY71">
    <cfRule type="expression" dxfId="2120" priority="238">
      <formula>OR(U$171=$B70,U$172=$B70)</formula>
    </cfRule>
  </conditionalFormatting>
  <conditionalFormatting sqref="AZ70:BC71">
    <cfRule type="expression" dxfId="2119" priority="237">
      <formula>INDIRECT(ADDRESS(ROW(),COLUMN()))=TRUNC(INDIRECT(ADDRESS(ROW(),COLUMN())))</formula>
    </cfRule>
  </conditionalFormatting>
  <conditionalFormatting sqref="U70:AA71">
    <cfRule type="expression" dxfId="2118" priority="236">
      <formula>INDIRECT(ADDRESS(ROW(),COLUMN()))=TRUNC(INDIRECT(ADDRESS(ROW(),COLUMN())))</formula>
    </cfRule>
  </conditionalFormatting>
  <conditionalFormatting sqref="AB70:AH71">
    <cfRule type="expression" dxfId="2117" priority="235">
      <formula>INDIRECT(ADDRESS(ROW(),COLUMN()))=TRUNC(INDIRECT(ADDRESS(ROW(),COLUMN())))</formula>
    </cfRule>
  </conditionalFormatting>
  <conditionalFormatting sqref="AI70:AO71">
    <cfRule type="expression" dxfId="2116" priority="234">
      <formula>INDIRECT(ADDRESS(ROW(),COLUMN()))=TRUNC(INDIRECT(ADDRESS(ROW(),COLUMN())))</formula>
    </cfRule>
  </conditionalFormatting>
  <conditionalFormatting sqref="AP70:AV71">
    <cfRule type="expression" dxfId="2115" priority="233">
      <formula>INDIRECT(ADDRESS(ROW(),COLUMN()))=TRUNC(INDIRECT(ADDRESS(ROW(),COLUMN())))</formula>
    </cfRule>
  </conditionalFormatting>
  <conditionalFormatting sqref="AW70:AY71">
    <cfRule type="expression" dxfId="2114" priority="232">
      <formula>INDIRECT(ADDRESS(ROW(),COLUMN()))=TRUNC(INDIRECT(ADDRESS(ROW(),COLUMN())))</formula>
    </cfRule>
  </conditionalFormatting>
  <conditionalFormatting sqref="U74:AY74">
    <cfRule type="expression" dxfId="2113" priority="231">
      <formula>OR(U$171=$B73,U$172=$B73)</formula>
    </cfRule>
  </conditionalFormatting>
  <conditionalFormatting sqref="AZ73:BC74">
    <cfRule type="expression" dxfId="2112" priority="230">
      <formula>INDIRECT(ADDRESS(ROW(),COLUMN()))=TRUNC(INDIRECT(ADDRESS(ROW(),COLUMN())))</formula>
    </cfRule>
  </conditionalFormatting>
  <conditionalFormatting sqref="U73:AA74">
    <cfRule type="expression" dxfId="2111" priority="229">
      <formula>INDIRECT(ADDRESS(ROW(),COLUMN()))=TRUNC(INDIRECT(ADDRESS(ROW(),COLUMN())))</formula>
    </cfRule>
  </conditionalFormatting>
  <conditionalFormatting sqref="AB73:AH74">
    <cfRule type="expression" dxfId="2110" priority="228">
      <formula>INDIRECT(ADDRESS(ROW(),COLUMN()))=TRUNC(INDIRECT(ADDRESS(ROW(),COLUMN())))</formula>
    </cfRule>
  </conditionalFormatting>
  <conditionalFormatting sqref="AI73:AO74">
    <cfRule type="expression" dxfId="2109" priority="227">
      <formula>INDIRECT(ADDRESS(ROW(),COLUMN()))=TRUNC(INDIRECT(ADDRESS(ROW(),COLUMN())))</formula>
    </cfRule>
  </conditionalFormatting>
  <conditionalFormatting sqref="AP73:AV74">
    <cfRule type="expression" dxfId="2108" priority="226">
      <formula>INDIRECT(ADDRESS(ROW(),COLUMN()))=TRUNC(INDIRECT(ADDRESS(ROW(),COLUMN())))</formula>
    </cfRule>
  </conditionalFormatting>
  <conditionalFormatting sqref="AW73:AY74">
    <cfRule type="expression" dxfId="2107" priority="225">
      <formula>INDIRECT(ADDRESS(ROW(),COLUMN()))=TRUNC(INDIRECT(ADDRESS(ROW(),COLUMN())))</formula>
    </cfRule>
  </conditionalFormatting>
  <conditionalFormatting sqref="U77:AY77">
    <cfRule type="expression" dxfId="2106" priority="224">
      <formula>OR(U$171=$B76,U$172=$B76)</formula>
    </cfRule>
  </conditionalFormatting>
  <conditionalFormatting sqref="AZ76:BC77">
    <cfRule type="expression" dxfId="2105" priority="223">
      <formula>INDIRECT(ADDRESS(ROW(),COLUMN()))=TRUNC(INDIRECT(ADDRESS(ROW(),COLUMN())))</formula>
    </cfRule>
  </conditionalFormatting>
  <conditionalFormatting sqref="U76:AA77">
    <cfRule type="expression" dxfId="2104" priority="222">
      <formula>INDIRECT(ADDRESS(ROW(),COLUMN()))=TRUNC(INDIRECT(ADDRESS(ROW(),COLUMN())))</formula>
    </cfRule>
  </conditionalFormatting>
  <conditionalFormatting sqref="AB76:AH77">
    <cfRule type="expression" dxfId="2103" priority="221">
      <formula>INDIRECT(ADDRESS(ROW(),COLUMN()))=TRUNC(INDIRECT(ADDRESS(ROW(),COLUMN())))</formula>
    </cfRule>
  </conditionalFormatting>
  <conditionalFormatting sqref="AI76:AO77">
    <cfRule type="expression" dxfId="2102" priority="220">
      <formula>INDIRECT(ADDRESS(ROW(),COLUMN()))=TRUNC(INDIRECT(ADDRESS(ROW(),COLUMN())))</formula>
    </cfRule>
  </conditionalFormatting>
  <conditionalFormatting sqref="AP76:AV77">
    <cfRule type="expression" dxfId="2101" priority="219">
      <formula>INDIRECT(ADDRESS(ROW(),COLUMN()))=TRUNC(INDIRECT(ADDRESS(ROW(),COLUMN())))</formula>
    </cfRule>
  </conditionalFormatting>
  <conditionalFormatting sqref="AW76:AY77">
    <cfRule type="expression" dxfId="2100" priority="218">
      <formula>INDIRECT(ADDRESS(ROW(),COLUMN()))=TRUNC(INDIRECT(ADDRESS(ROW(),COLUMN())))</formula>
    </cfRule>
  </conditionalFormatting>
  <conditionalFormatting sqref="U80:AY80">
    <cfRule type="expression" dxfId="2099" priority="217">
      <formula>OR(U$171=$B79,U$172=$B79)</formula>
    </cfRule>
  </conditionalFormatting>
  <conditionalFormatting sqref="AZ79:BC80">
    <cfRule type="expression" dxfId="2098" priority="216">
      <formula>INDIRECT(ADDRESS(ROW(),COLUMN()))=TRUNC(INDIRECT(ADDRESS(ROW(),COLUMN())))</formula>
    </cfRule>
  </conditionalFormatting>
  <conditionalFormatting sqref="U79:AA80">
    <cfRule type="expression" dxfId="2097" priority="215">
      <formula>INDIRECT(ADDRESS(ROW(),COLUMN()))=TRUNC(INDIRECT(ADDRESS(ROW(),COLUMN())))</formula>
    </cfRule>
  </conditionalFormatting>
  <conditionalFormatting sqref="AB79:AH80">
    <cfRule type="expression" dxfId="2096" priority="214">
      <formula>INDIRECT(ADDRESS(ROW(),COLUMN()))=TRUNC(INDIRECT(ADDRESS(ROW(),COLUMN())))</formula>
    </cfRule>
  </conditionalFormatting>
  <conditionalFormatting sqref="AI79:AO80">
    <cfRule type="expression" dxfId="2095" priority="213">
      <formula>INDIRECT(ADDRESS(ROW(),COLUMN()))=TRUNC(INDIRECT(ADDRESS(ROW(),COLUMN())))</formula>
    </cfRule>
  </conditionalFormatting>
  <conditionalFormatting sqref="AP79:AV80">
    <cfRule type="expression" dxfId="2094" priority="212">
      <formula>INDIRECT(ADDRESS(ROW(),COLUMN()))=TRUNC(INDIRECT(ADDRESS(ROW(),COLUMN())))</formula>
    </cfRule>
  </conditionalFormatting>
  <conditionalFormatting sqref="AW79:AY80">
    <cfRule type="expression" dxfId="2093" priority="211">
      <formula>INDIRECT(ADDRESS(ROW(),COLUMN()))=TRUNC(INDIRECT(ADDRESS(ROW(),COLUMN())))</formula>
    </cfRule>
  </conditionalFormatting>
  <conditionalFormatting sqref="U83:AY83">
    <cfRule type="expression" dxfId="2092" priority="210">
      <formula>OR(U$171=$B82,U$172=$B82)</formula>
    </cfRule>
  </conditionalFormatting>
  <conditionalFormatting sqref="AZ82:BC83">
    <cfRule type="expression" dxfId="2091" priority="209">
      <formula>INDIRECT(ADDRESS(ROW(),COLUMN()))=TRUNC(INDIRECT(ADDRESS(ROW(),COLUMN())))</formula>
    </cfRule>
  </conditionalFormatting>
  <conditionalFormatting sqref="U82:AA83">
    <cfRule type="expression" dxfId="2090" priority="208">
      <formula>INDIRECT(ADDRESS(ROW(),COLUMN()))=TRUNC(INDIRECT(ADDRESS(ROW(),COLUMN())))</formula>
    </cfRule>
  </conditionalFormatting>
  <conditionalFormatting sqref="AB82:AH83">
    <cfRule type="expression" dxfId="2089" priority="207">
      <formula>INDIRECT(ADDRESS(ROW(),COLUMN()))=TRUNC(INDIRECT(ADDRESS(ROW(),COLUMN())))</formula>
    </cfRule>
  </conditionalFormatting>
  <conditionalFormatting sqref="AI82:AO83">
    <cfRule type="expression" dxfId="2088" priority="206">
      <formula>INDIRECT(ADDRESS(ROW(),COLUMN()))=TRUNC(INDIRECT(ADDRESS(ROW(),COLUMN())))</formula>
    </cfRule>
  </conditionalFormatting>
  <conditionalFormatting sqref="AP82:AV83">
    <cfRule type="expression" dxfId="2087" priority="205">
      <formula>INDIRECT(ADDRESS(ROW(),COLUMN()))=TRUNC(INDIRECT(ADDRESS(ROW(),COLUMN())))</formula>
    </cfRule>
  </conditionalFormatting>
  <conditionalFormatting sqref="AW82:AY83">
    <cfRule type="expression" dxfId="2086" priority="204">
      <formula>INDIRECT(ADDRESS(ROW(),COLUMN()))=TRUNC(INDIRECT(ADDRESS(ROW(),COLUMN())))</formula>
    </cfRule>
  </conditionalFormatting>
  <conditionalFormatting sqref="U86:AY86">
    <cfRule type="expression" dxfId="2085" priority="203">
      <formula>OR(U$171=$B85,U$172=$B85)</formula>
    </cfRule>
  </conditionalFormatting>
  <conditionalFormatting sqref="AZ85:BC86">
    <cfRule type="expression" dxfId="2084" priority="202">
      <formula>INDIRECT(ADDRESS(ROW(),COLUMN()))=TRUNC(INDIRECT(ADDRESS(ROW(),COLUMN())))</formula>
    </cfRule>
  </conditionalFormatting>
  <conditionalFormatting sqref="U85:AA86">
    <cfRule type="expression" dxfId="2083" priority="201">
      <formula>INDIRECT(ADDRESS(ROW(),COLUMN()))=TRUNC(INDIRECT(ADDRESS(ROW(),COLUMN())))</formula>
    </cfRule>
  </conditionalFormatting>
  <conditionalFormatting sqref="AB85:AH86">
    <cfRule type="expression" dxfId="2082" priority="200">
      <formula>INDIRECT(ADDRESS(ROW(),COLUMN()))=TRUNC(INDIRECT(ADDRESS(ROW(),COLUMN())))</formula>
    </cfRule>
  </conditionalFormatting>
  <conditionalFormatting sqref="AI85:AO86">
    <cfRule type="expression" dxfId="2081" priority="199">
      <formula>INDIRECT(ADDRESS(ROW(),COLUMN()))=TRUNC(INDIRECT(ADDRESS(ROW(),COLUMN())))</formula>
    </cfRule>
  </conditionalFormatting>
  <conditionalFormatting sqref="AP85:AV86">
    <cfRule type="expression" dxfId="2080" priority="198">
      <formula>INDIRECT(ADDRESS(ROW(),COLUMN()))=TRUNC(INDIRECT(ADDRESS(ROW(),COLUMN())))</formula>
    </cfRule>
  </conditionalFormatting>
  <conditionalFormatting sqref="AW85:AY86">
    <cfRule type="expression" dxfId="2079" priority="197">
      <formula>INDIRECT(ADDRESS(ROW(),COLUMN()))=TRUNC(INDIRECT(ADDRESS(ROW(),COLUMN())))</formula>
    </cfRule>
  </conditionalFormatting>
  <conditionalFormatting sqref="U89:AY89">
    <cfRule type="expression" dxfId="2078" priority="196">
      <formula>OR(U$171=$B88,U$172=$B88)</formula>
    </cfRule>
  </conditionalFormatting>
  <conditionalFormatting sqref="AZ88:BC89">
    <cfRule type="expression" dxfId="2077" priority="195">
      <formula>INDIRECT(ADDRESS(ROW(),COLUMN()))=TRUNC(INDIRECT(ADDRESS(ROW(),COLUMN())))</formula>
    </cfRule>
  </conditionalFormatting>
  <conditionalFormatting sqref="U88:AA89">
    <cfRule type="expression" dxfId="2076" priority="194">
      <formula>INDIRECT(ADDRESS(ROW(),COLUMN()))=TRUNC(INDIRECT(ADDRESS(ROW(),COLUMN())))</formula>
    </cfRule>
  </conditionalFormatting>
  <conditionalFormatting sqref="AB88:AH89">
    <cfRule type="expression" dxfId="2075" priority="193">
      <formula>INDIRECT(ADDRESS(ROW(),COLUMN()))=TRUNC(INDIRECT(ADDRESS(ROW(),COLUMN())))</formula>
    </cfRule>
  </conditionalFormatting>
  <conditionalFormatting sqref="AI88:AO89">
    <cfRule type="expression" dxfId="2074" priority="192">
      <formula>INDIRECT(ADDRESS(ROW(),COLUMN()))=TRUNC(INDIRECT(ADDRESS(ROW(),COLUMN())))</formula>
    </cfRule>
  </conditionalFormatting>
  <conditionalFormatting sqref="AP88:AV89">
    <cfRule type="expression" dxfId="2073" priority="191">
      <formula>INDIRECT(ADDRESS(ROW(),COLUMN()))=TRUNC(INDIRECT(ADDRESS(ROW(),COLUMN())))</formula>
    </cfRule>
  </conditionalFormatting>
  <conditionalFormatting sqref="AW88:AY89">
    <cfRule type="expression" dxfId="2072" priority="190">
      <formula>INDIRECT(ADDRESS(ROW(),COLUMN()))=TRUNC(INDIRECT(ADDRESS(ROW(),COLUMN())))</formula>
    </cfRule>
  </conditionalFormatting>
  <conditionalFormatting sqref="U92:AY92">
    <cfRule type="expression" dxfId="2071" priority="189">
      <formula>OR(U$171=$B91,U$172=$B91)</formula>
    </cfRule>
  </conditionalFormatting>
  <conditionalFormatting sqref="AZ91:BC92">
    <cfRule type="expression" dxfId="2070" priority="188">
      <formula>INDIRECT(ADDRESS(ROW(),COLUMN()))=TRUNC(INDIRECT(ADDRESS(ROW(),COLUMN())))</formula>
    </cfRule>
  </conditionalFormatting>
  <conditionalFormatting sqref="U91:AA92">
    <cfRule type="expression" dxfId="2069" priority="187">
      <formula>INDIRECT(ADDRESS(ROW(),COLUMN()))=TRUNC(INDIRECT(ADDRESS(ROW(),COLUMN())))</formula>
    </cfRule>
  </conditionalFormatting>
  <conditionalFormatting sqref="AB91:AH92">
    <cfRule type="expression" dxfId="2068" priority="186">
      <formula>INDIRECT(ADDRESS(ROW(),COLUMN()))=TRUNC(INDIRECT(ADDRESS(ROW(),COLUMN())))</formula>
    </cfRule>
  </conditionalFormatting>
  <conditionalFormatting sqref="AI91:AO92">
    <cfRule type="expression" dxfId="2067" priority="185">
      <formula>INDIRECT(ADDRESS(ROW(),COLUMN()))=TRUNC(INDIRECT(ADDRESS(ROW(),COLUMN())))</formula>
    </cfRule>
  </conditionalFormatting>
  <conditionalFormatting sqref="AP91:AV92">
    <cfRule type="expression" dxfId="2066" priority="184">
      <formula>INDIRECT(ADDRESS(ROW(),COLUMN()))=TRUNC(INDIRECT(ADDRESS(ROW(),COLUMN())))</formula>
    </cfRule>
  </conditionalFormatting>
  <conditionalFormatting sqref="AW91:AY92">
    <cfRule type="expression" dxfId="2065" priority="183">
      <formula>INDIRECT(ADDRESS(ROW(),COLUMN()))=TRUNC(INDIRECT(ADDRESS(ROW(),COLUMN())))</formula>
    </cfRule>
  </conditionalFormatting>
  <conditionalFormatting sqref="U95:AY95">
    <cfRule type="expression" dxfId="2064" priority="182">
      <formula>OR(U$171=$B94,U$172=$B94)</formula>
    </cfRule>
  </conditionalFormatting>
  <conditionalFormatting sqref="AZ94:BC95">
    <cfRule type="expression" dxfId="2063" priority="181">
      <formula>INDIRECT(ADDRESS(ROW(),COLUMN()))=TRUNC(INDIRECT(ADDRESS(ROW(),COLUMN())))</formula>
    </cfRule>
  </conditionalFormatting>
  <conditionalFormatting sqref="U94:AA95">
    <cfRule type="expression" dxfId="2062" priority="180">
      <formula>INDIRECT(ADDRESS(ROW(),COLUMN()))=TRUNC(INDIRECT(ADDRESS(ROW(),COLUMN())))</formula>
    </cfRule>
  </conditionalFormatting>
  <conditionalFormatting sqref="AB94:AH95">
    <cfRule type="expression" dxfId="2061" priority="179">
      <formula>INDIRECT(ADDRESS(ROW(),COLUMN()))=TRUNC(INDIRECT(ADDRESS(ROW(),COLUMN())))</formula>
    </cfRule>
  </conditionalFormatting>
  <conditionalFormatting sqref="AI94:AO95">
    <cfRule type="expression" dxfId="2060" priority="178">
      <formula>INDIRECT(ADDRESS(ROW(),COLUMN()))=TRUNC(INDIRECT(ADDRESS(ROW(),COLUMN())))</formula>
    </cfRule>
  </conditionalFormatting>
  <conditionalFormatting sqref="AP94:AV95">
    <cfRule type="expression" dxfId="2059" priority="177">
      <formula>INDIRECT(ADDRESS(ROW(),COLUMN()))=TRUNC(INDIRECT(ADDRESS(ROW(),COLUMN())))</formula>
    </cfRule>
  </conditionalFormatting>
  <conditionalFormatting sqref="AW94:AY95">
    <cfRule type="expression" dxfId="2058" priority="176">
      <formula>INDIRECT(ADDRESS(ROW(),COLUMN()))=TRUNC(INDIRECT(ADDRESS(ROW(),COLUMN())))</formula>
    </cfRule>
  </conditionalFormatting>
  <conditionalFormatting sqref="U98:AY98">
    <cfRule type="expression" dxfId="2057" priority="175">
      <formula>OR(U$171=$B97,U$172=$B97)</formula>
    </cfRule>
  </conditionalFormatting>
  <conditionalFormatting sqref="AZ97:BC98">
    <cfRule type="expression" dxfId="2056" priority="174">
      <formula>INDIRECT(ADDRESS(ROW(),COLUMN()))=TRUNC(INDIRECT(ADDRESS(ROW(),COLUMN())))</formula>
    </cfRule>
  </conditionalFormatting>
  <conditionalFormatting sqref="U97:AA98">
    <cfRule type="expression" dxfId="2055" priority="173">
      <formula>INDIRECT(ADDRESS(ROW(),COLUMN()))=TRUNC(INDIRECT(ADDRESS(ROW(),COLUMN())))</formula>
    </cfRule>
  </conditionalFormatting>
  <conditionalFormatting sqref="AB97:AH98">
    <cfRule type="expression" dxfId="2054" priority="172">
      <formula>INDIRECT(ADDRESS(ROW(),COLUMN()))=TRUNC(INDIRECT(ADDRESS(ROW(),COLUMN())))</formula>
    </cfRule>
  </conditionalFormatting>
  <conditionalFormatting sqref="AI97:AO98">
    <cfRule type="expression" dxfId="2053" priority="171">
      <formula>INDIRECT(ADDRESS(ROW(),COLUMN()))=TRUNC(INDIRECT(ADDRESS(ROW(),COLUMN())))</formula>
    </cfRule>
  </conditionalFormatting>
  <conditionalFormatting sqref="AP97:AV98">
    <cfRule type="expression" dxfId="2052" priority="170">
      <formula>INDIRECT(ADDRESS(ROW(),COLUMN()))=TRUNC(INDIRECT(ADDRESS(ROW(),COLUMN())))</formula>
    </cfRule>
  </conditionalFormatting>
  <conditionalFormatting sqref="AW97:AY98">
    <cfRule type="expression" dxfId="2051" priority="169">
      <formula>INDIRECT(ADDRESS(ROW(),COLUMN()))=TRUNC(INDIRECT(ADDRESS(ROW(),COLUMN())))</formula>
    </cfRule>
  </conditionalFormatting>
  <conditionalFormatting sqref="U101:AY101">
    <cfRule type="expression" dxfId="2050" priority="168">
      <formula>OR(U$171=$B100,U$172=$B100)</formula>
    </cfRule>
  </conditionalFormatting>
  <conditionalFormatting sqref="AZ100:BC101">
    <cfRule type="expression" dxfId="2049" priority="167">
      <formula>INDIRECT(ADDRESS(ROW(),COLUMN()))=TRUNC(INDIRECT(ADDRESS(ROW(),COLUMN())))</formula>
    </cfRule>
  </conditionalFormatting>
  <conditionalFormatting sqref="U100:AA101">
    <cfRule type="expression" dxfId="2048" priority="166">
      <formula>INDIRECT(ADDRESS(ROW(),COLUMN()))=TRUNC(INDIRECT(ADDRESS(ROW(),COLUMN())))</formula>
    </cfRule>
  </conditionalFormatting>
  <conditionalFormatting sqref="AB100:AH101">
    <cfRule type="expression" dxfId="2047" priority="165">
      <formula>INDIRECT(ADDRESS(ROW(),COLUMN()))=TRUNC(INDIRECT(ADDRESS(ROW(),COLUMN())))</formula>
    </cfRule>
  </conditionalFormatting>
  <conditionalFormatting sqref="AI100:AO101">
    <cfRule type="expression" dxfId="2046" priority="164">
      <formula>INDIRECT(ADDRESS(ROW(),COLUMN()))=TRUNC(INDIRECT(ADDRESS(ROW(),COLUMN())))</formula>
    </cfRule>
  </conditionalFormatting>
  <conditionalFormatting sqref="AP100:AV101">
    <cfRule type="expression" dxfId="2045" priority="163">
      <formula>INDIRECT(ADDRESS(ROW(),COLUMN()))=TRUNC(INDIRECT(ADDRESS(ROW(),COLUMN())))</formula>
    </cfRule>
  </conditionalFormatting>
  <conditionalFormatting sqref="AW100:AY101">
    <cfRule type="expression" dxfId="2044" priority="162">
      <formula>INDIRECT(ADDRESS(ROW(),COLUMN()))=TRUNC(INDIRECT(ADDRESS(ROW(),COLUMN())))</formula>
    </cfRule>
  </conditionalFormatting>
  <conditionalFormatting sqref="U104:AY104">
    <cfRule type="expression" dxfId="2043" priority="161">
      <formula>OR(U$171=$B103,U$172=$B103)</formula>
    </cfRule>
  </conditionalFormatting>
  <conditionalFormatting sqref="AZ103:BC104">
    <cfRule type="expression" dxfId="2042" priority="160">
      <formula>INDIRECT(ADDRESS(ROW(),COLUMN()))=TRUNC(INDIRECT(ADDRESS(ROW(),COLUMN())))</formula>
    </cfRule>
  </conditionalFormatting>
  <conditionalFormatting sqref="U103:AA104">
    <cfRule type="expression" dxfId="2041" priority="159">
      <formula>INDIRECT(ADDRESS(ROW(),COLUMN()))=TRUNC(INDIRECT(ADDRESS(ROW(),COLUMN())))</formula>
    </cfRule>
  </conditionalFormatting>
  <conditionalFormatting sqref="AB103:AH104">
    <cfRule type="expression" dxfId="2040" priority="158">
      <formula>INDIRECT(ADDRESS(ROW(),COLUMN()))=TRUNC(INDIRECT(ADDRESS(ROW(),COLUMN())))</formula>
    </cfRule>
  </conditionalFormatting>
  <conditionalFormatting sqref="AI103:AO104">
    <cfRule type="expression" dxfId="2039" priority="157">
      <formula>INDIRECT(ADDRESS(ROW(),COLUMN()))=TRUNC(INDIRECT(ADDRESS(ROW(),COLUMN())))</formula>
    </cfRule>
  </conditionalFormatting>
  <conditionalFormatting sqref="AP103:AV104">
    <cfRule type="expression" dxfId="2038" priority="156">
      <formula>INDIRECT(ADDRESS(ROW(),COLUMN()))=TRUNC(INDIRECT(ADDRESS(ROW(),COLUMN())))</formula>
    </cfRule>
  </conditionalFormatting>
  <conditionalFormatting sqref="AW103:AY104">
    <cfRule type="expression" dxfId="2037" priority="155">
      <formula>INDIRECT(ADDRESS(ROW(),COLUMN()))=TRUNC(INDIRECT(ADDRESS(ROW(),COLUMN())))</formula>
    </cfRule>
  </conditionalFormatting>
  <conditionalFormatting sqref="U107:AY107">
    <cfRule type="expression" dxfId="2036" priority="154">
      <formula>OR(U$171=$B106,U$172=$B106)</formula>
    </cfRule>
  </conditionalFormatting>
  <conditionalFormatting sqref="AZ106:BC107">
    <cfRule type="expression" dxfId="2035" priority="153">
      <formula>INDIRECT(ADDRESS(ROW(),COLUMN()))=TRUNC(INDIRECT(ADDRESS(ROW(),COLUMN())))</formula>
    </cfRule>
  </conditionalFormatting>
  <conditionalFormatting sqref="U106:AA107">
    <cfRule type="expression" dxfId="2034" priority="152">
      <formula>INDIRECT(ADDRESS(ROW(),COLUMN()))=TRUNC(INDIRECT(ADDRESS(ROW(),COLUMN())))</formula>
    </cfRule>
  </conditionalFormatting>
  <conditionalFormatting sqref="AB106:AH107">
    <cfRule type="expression" dxfId="2033" priority="151">
      <formula>INDIRECT(ADDRESS(ROW(),COLUMN()))=TRUNC(INDIRECT(ADDRESS(ROW(),COLUMN())))</formula>
    </cfRule>
  </conditionalFormatting>
  <conditionalFormatting sqref="AI106:AO107">
    <cfRule type="expression" dxfId="2032" priority="150">
      <formula>INDIRECT(ADDRESS(ROW(),COLUMN()))=TRUNC(INDIRECT(ADDRESS(ROW(),COLUMN())))</formula>
    </cfRule>
  </conditionalFormatting>
  <conditionalFormatting sqref="AP106:AV107">
    <cfRule type="expression" dxfId="2031" priority="149">
      <formula>INDIRECT(ADDRESS(ROW(),COLUMN()))=TRUNC(INDIRECT(ADDRESS(ROW(),COLUMN())))</formula>
    </cfRule>
  </conditionalFormatting>
  <conditionalFormatting sqref="AW106:AY107">
    <cfRule type="expression" dxfId="2030" priority="148">
      <formula>INDIRECT(ADDRESS(ROW(),COLUMN()))=TRUNC(INDIRECT(ADDRESS(ROW(),COLUMN())))</formula>
    </cfRule>
  </conditionalFormatting>
  <conditionalFormatting sqref="U110:AY110">
    <cfRule type="expression" dxfId="2029" priority="147">
      <formula>OR(U$171=$B109,U$172=$B109)</formula>
    </cfRule>
  </conditionalFormatting>
  <conditionalFormatting sqref="AZ109:BC110">
    <cfRule type="expression" dxfId="2028" priority="146">
      <formula>INDIRECT(ADDRESS(ROW(),COLUMN()))=TRUNC(INDIRECT(ADDRESS(ROW(),COLUMN())))</formula>
    </cfRule>
  </conditionalFormatting>
  <conditionalFormatting sqref="U109:AA110">
    <cfRule type="expression" dxfId="2027" priority="145">
      <formula>INDIRECT(ADDRESS(ROW(),COLUMN()))=TRUNC(INDIRECT(ADDRESS(ROW(),COLUMN())))</formula>
    </cfRule>
  </conditionalFormatting>
  <conditionalFormatting sqref="AB109:AH110">
    <cfRule type="expression" dxfId="2026" priority="144">
      <formula>INDIRECT(ADDRESS(ROW(),COLUMN()))=TRUNC(INDIRECT(ADDRESS(ROW(),COLUMN())))</formula>
    </cfRule>
  </conditionalFormatting>
  <conditionalFormatting sqref="AI109:AO110">
    <cfRule type="expression" dxfId="2025" priority="143">
      <formula>INDIRECT(ADDRESS(ROW(),COLUMN()))=TRUNC(INDIRECT(ADDRESS(ROW(),COLUMN())))</formula>
    </cfRule>
  </conditionalFormatting>
  <conditionalFormatting sqref="AP109:AV110">
    <cfRule type="expression" dxfId="2024" priority="142">
      <formula>INDIRECT(ADDRESS(ROW(),COLUMN()))=TRUNC(INDIRECT(ADDRESS(ROW(),COLUMN())))</formula>
    </cfRule>
  </conditionalFormatting>
  <conditionalFormatting sqref="AW109:AY110">
    <cfRule type="expression" dxfId="2023" priority="141">
      <formula>INDIRECT(ADDRESS(ROW(),COLUMN()))=TRUNC(INDIRECT(ADDRESS(ROW(),COLUMN())))</formula>
    </cfRule>
  </conditionalFormatting>
  <conditionalFormatting sqref="U113:AY113">
    <cfRule type="expression" dxfId="2022" priority="140">
      <formula>OR(U$171=$B112,U$172=$B112)</formula>
    </cfRule>
  </conditionalFormatting>
  <conditionalFormatting sqref="AZ112:BC113">
    <cfRule type="expression" dxfId="2021" priority="139">
      <formula>INDIRECT(ADDRESS(ROW(),COLUMN()))=TRUNC(INDIRECT(ADDRESS(ROW(),COLUMN())))</formula>
    </cfRule>
  </conditionalFormatting>
  <conditionalFormatting sqref="U112:AA113">
    <cfRule type="expression" dxfId="2020" priority="138">
      <formula>INDIRECT(ADDRESS(ROW(),COLUMN()))=TRUNC(INDIRECT(ADDRESS(ROW(),COLUMN())))</formula>
    </cfRule>
  </conditionalFormatting>
  <conditionalFormatting sqref="AB112:AH113">
    <cfRule type="expression" dxfId="2019" priority="137">
      <formula>INDIRECT(ADDRESS(ROW(),COLUMN()))=TRUNC(INDIRECT(ADDRESS(ROW(),COLUMN())))</formula>
    </cfRule>
  </conditionalFormatting>
  <conditionalFormatting sqref="AI112:AO113">
    <cfRule type="expression" dxfId="2018" priority="136">
      <formula>INDIRECT(ADDRESS(ROW(),COLUMN()))=TRUNC(INDIRECT(ADDRESS(ROW(),COLUMN())))</formula>
    </cfRule>
  </conditionalFormatting>
  <conditionalFormatting sqref="AP112:AV113">
    <cfRule type="expression" dxfId="2017" priority="135">
      <formula>INDIRECT(ADDRESS(ROW(),COLUMN()))=TRUNC(INDIRECT(ADDRESS(ROW(),COLUMN())))</formula>
    </cfRule>
  </conditionalFormatting>
  <conditionalFormatting sqref="AW112:AY113">
    <cfRule type="expression" dxfId="2016" priority="134">
      <formula>INDIRECT(ADDRESS(ROW(),COLUMN()))=TRUNC(INDIRECT(ADDRESS(ROW(),COLUMN())))</formula>
    </cfRule>
  </conditionalFormatting>
  <conditionalFormatting sqref="U116:AY116">
    <cfRule type="expression" dxfId="2015" priority="133">
      <formula>OR(U$171=$B115,U$172=$B115)</formula>
    </cfRule>
  </conditionalFormatting>
  <conditionalFormatting sqref="AZ115:BC116">
    <cfRule type="expression" dxfId="2014" priority="132">
      <formula>INDIRECT(ADDRESS(ROW(),COLUMN()))=TRUNC(INDIRECT(ADDRESS(ROW(),COLUMN())))</formula>
    </cfRule>
  </conditionalFormatting>
  <conditionalFormatting sqref="U115:AA116">
    <cfRule type="expression" dxfId="2013" priority="131">
      <formula>INDIRECT(ADDRESS(ROW(),COLUMN()))=TRUNC(INDIRECT(ADDRESS(ROW(),COLUMN())))</formula>
    </cfRule>
  </conditionalFormatting>
  <conditionalFormatting sqref="AB115:AH116">
    <cfRule type="expression" dxfId="2012" priority="130">
      <formula>INDIRECT(ADDRESS(ROW(),COLUMN()))=TRUNC(INDIRECT(ADDRESS(ROW(),COLUMN())))</formula>
    </cfRule>
  </conditionalFormatting>
  <conditionalFormatting sqref="AI115:AO116">
    <cfRule type="expression" dxfId="2011" priority="129">
      <formula>INDIRECT(ADDRESS(ROW(),COLUMN()))=TRUNC(INDIRECT(ADDRESS(ROW(),COLUMN())))</formula>
    </cfRule>
  </conditionalFormatting>
  <conditionalFormatting sqref="AP115:AV116">
    <cfRule type="expression" dxfId="2010" priority="128">
      <formula>INDIRECT(ADDRESS(ROW(),COLUMN()))=TRUNC(INDIRECT(ADDRESS(ROW(),COLUMN())))</formula>
    </cfRule>
  </conditionalFormatting>
  <conditionalFormatting sqref="AW115:AY116">
    <cfRule type="expression" dxfId="2009" priority="127">
      <formula>INDIRECT(ADDRESS(ROW(),COLUMN()))=TRUNC(INDIRECT(ADDRESS(ROW(),COLUMN())))</formula>
    </cfRule>
  </conditionalFormatting>
  <conditionalFormatting sqref="U119:AY119">
    <cfRule type="expression" dxfId="2008" priority="126">
      <formula>OR(U$171=$B118,U$172=$B118)</formula>
    </cfRule>
  </conditionalFormatting>
  <conditionalFormatting sqref="AZ118:BC119">
    <cfRule type="expression" dxfId="2007" priority="125">
      <formula>INDIRECT(ADDRESS(ROW(),COLUMN()))=TRUNC(INDIRECT(ADDRESS(ROW(),COLUMN())))</formula>
    </cfRule>
  </conditionalFormatting>
  <conditionalFormatting sqref="U118:AA119">
    <cfRule type="expression" dxfId="2006" priority="124">
      <formula>INDIRECT(ADDRESS(ROW(),COLUMN()))=TRUNC(INDIRECT(ADDRESS(ROW(),COLUMN())))</formula>
    </cfRule>
  </conditionalFormatting>
  <conditionalFormatting sqref="AB118:AH119">
    <cfRule type="expression" dxfId="2005" priority="123">
      <formula>INDIRECT(ADDRESS(ROW(),COLUMN()))=TRUNC(INDIRECT(ADDRESS(ROW(),COLUMN())))</formula>
    </cfRule>
  </conditionalFormatting>
  <conditionalFormatting sqref="AI118:AO119">
    <cfRule type="expression" dxfId="2004" priority="122">
      <formula>INDIRECT(ADDRESS(ROW(),COLUMN()))=TRUNC(INDIRECT(ADDRESS(ROW(),COLUMN())))</formula>
    </cfRule>
  </conditionalFormatting>
  <conditionalFormatting sqref="AP118:AV119">
    <cfRule type="expression" dxfId="2003" priority="121">
      <formula>INDIRECT(ADDRESS(ROW(),COLUMN()))=TRUNC(INDIRECT(ADDRESS(ROW(),COLUMN())))</formula>
    </cfRule>
  </conditionalFormatting>
  <conditionalFormatting sqref="AW118:AY119">
    <cfRule type="expression" dxfId="2002" priority="120">
      <formula>INDIRECT(ADDRESS(ROW(),COLUMN()))=TRUNC(INDIRECT(ADDRESS(ROW(),COLUMN())))</formula>
    </cfRule>
  </conditionalFormatting>
  <conditionalFormatting sqref="U122:AY122">
    <cfRule type="expression" dxfId="2001" priority="119">
      <formula>OR(U$171=$B121,U$172=$B121)</formula>
    </cfRule>
  </conditionalFormatting>
  <conditionalFormatting sqref="AZ121:BC122">
    <cfRule type="expression" dxfId="2000" priority="118">
      <formula>INDIRECT(ADDRESS(ROW(),COLUMN()))=TRUNC(INDIRECT(ADDRESS(ROW(),COLUMN())))</formula>
    </cfRule>
  </conditionalFormatting>
  <conditionalFormatting sqref="U121:AA122">
    <cfRule type="expression" dxfId="1999" priority="117">
      <formula>INDIRECT(ADDRESS(ROW(),COLUMN()))=TRUNC(INDIRECT(ADDRESS(ROW(),COLUMN())))</formula>
    </cfRule>
  </conditionalFormatting>
  <conditionalFormatting sqref="AB121:AH122">
    <cfRule type="expression" dxfId="1998" priority="116">
      <formula>INDIRECT(ADDRESS(ROW(),COLUMN()))=TRUNC(INDIRECT(ADDRESS(ROW(),COLUMN())))</formula>
    </cfRule>
  </conditionalFormatting>
  <conditionalFormatting sqref="AI121:AO122">
    <cfRule type="expression" dxfId="1997" priority="115">
      <formula>INDIRECT(ADDRESS(ROW(),COLUMN()))=TRUNC(INDIRECT(ADDRESS(ROW(),COLUMN())))</formula>
    </cfRule>
  </conditionalFormatting>
  <conditionalFormatting sqref="AP121:AV122">
    <cfRule type="expression" dxfId="1996" priority="114">
      <formula>INDIRECT(ADDRESS(ROW(),COLUMN()))=TRUNC(INDIRECT(ADDRESS(ROW(),COLUMN())))</formula>
    </cfRule>
  </conditionalFormatting>
  <conditionalFormatting sqref="AW121:AY122">
    <cfRule type="expression" dxfId="1995" priority="113">
      <formula>INDIRECT(ADDRESS(ROW(),COLUMN()))=TRUNC(INDIRECT(ADDRESS(ROW(),COLUMN())))</formula>
    </cfRule>
  </conditionalFormatting>
  <conditionalFormatting sqref="U125:AY125">
    <cfRule type="expression" dxfId="1994" priority="112">
      <formula>OR(U$171=$B124,U$172=$B124)</formula>
    </cfRule>
  </conditionalFormatting>
  <conditionalFormatting sqref="AZ124:BC125">
    <cfRule type="expression" dxfId="1993" priority="111">
      <formula>INDIRECT(ADDRESS(ROW(),COLUMN()))=TRUNC(INDIRECT(ADDRESS(ROW(),COLUMN())))</formula>
    </cfRule>
  </conditionalFormatting>
  <conditionalFormatting sqref="U124:AA125">
    <cfRule type="expression" dxfId="1992" priority="110">
      <formula>INDIRECT(ADDRESS(ROW(),COLUMN()))=TRUNC(INDIRECT(ADDRESS(ROW(),COLUMN())))</formula>
    </cfRule>
  </conditionalFormatting>
  <conditionalFormatting sqref="AB124:AH125">
    <cfRule type="expression" dxfId="1991" priority="109">
      <formula>INDIRECT(ADDRESS(ROW(),COLUMN()))=TRUNC(INDIRECT(ADDRESS(ROW(),COLUMN())))</formula>
    </cfRule>
  </conditionalFormatting>
  <conditionalFormatting sqref="AI124:AO125">
    <cfRule type="expression" dxfId="1990" priority="108">
      <formula>INDIRECT(ADDRESS(ROW(),COLUMN()))=TRUNC(INDIRECT(ADDRESS(ROW(),COLUMN())))</formula>
    </cfRule>
  </conditionalFormatting>
  <conditionalFormatting sqref="AP124:AV125">
    <cfRule type="expression" dxfId="1989" priority="107">
      <formula>INDIRECT(ADDRESS(ROW(),COLUMN()))=TRUNC(INDIRECT(ADDRESS(ROW(),COLUMN())))</formula>
    </cfRule>
  </conditionalFormatting>
  <conditionalFormatting sqref="AW124:AY125">
    <cfRule type="expression" dxfId="1988" priority="106">
      <formula>INDIRECT(ADDRESS(ROW(),COLUMN()))=TRUNC(INDIRECT(ADDRESS(ROW(),COLUMN())))</formula>
    </cfRule>
  </conditionalFormatting>
  <conditionalFormatting sqref="U128:AY128">
    <cfRule type="expression" dxfId="1987" priority="105">
      <formula>OR(U$171=$B127,U$172=$B127)</formula>
    </cfRule>
  </conditionalFormatting>
  <conditionalFormatting sqref="AZ127:BC128">
    <cfRule type="expression" dxfId="1986" priority="104">
      <formula>INDIRECT(ADDRESS(ROW(),COLUMN()))=TRUNC(INDIRECT(ADDRESS(ROW(),COLUMN())))</formula>
    </cfRule>
  </conditionalFormatting>
  <conditionalFormatting sqref="U127:AA128">
    <cfRule type="expression" dxfId="1985" priority="103">
      <formula>INDIRECT(ADDRESS(ROW(),COLUMN()))=TRUNC(INDIRECT(ADDRESS(ROW(),COLUMN())))</formula>
    </cfRule>
  </conditionalFormatting>
  <conditionalFormatting sqref="AB127:AH128">
    <cfRule type="expression" dxfId="1984" priority="102">
      <formula>INDIRECT(ADDRESS(ROW(),COLUMN()))=TRUNC(INDIRECT(ADDRESS(ROW(),COLUMN())))</formula>
    </cfRule>
  </conditionalFormatting>
  <conditionalFormatting sqref="AI127:AO128">
    <cfRule type="expression" dxfId="1983" priority="101">
      <formula>INDIRECT(ADDRESS(ROW(),COLUMN()))=TRUNC(INDIRECT(ADDRESS(ROW(),COLUMN())))</formula>
    </cfRule>
  </conditionalFormatting>
  <conditionalFormatting sqref="AP127:AV128">
    <cfRule type="expression" dxfId="1982" priority="100">
      <formula>INDIRECT(ADDRESS(ROW(),COLUMN()))=TRUNC(INDIRECT(ADDRESS(ROW(),COLUMN())))</formula>
    </cfRule>
  </conditionalFormatting>
  <conditionalFormatting sqref="AW127:AY128">
    <cfRule type="expression" dxfId="1981" priority="99">
      <formula>INDIRECT(ADDRESS(ROW(),COLUMN()))=TRUNC(INDIRECT(ADDRESS(ROW(),COLUMN())))</formula>
    </cfRule>
  </conditionalFormatting>
  <conditionalFormatting sqref="U131:AY131">
    <cfRule type="expression" dxfId="1980" priority="98">
      <formula>OR(U$171=$B130,U$172=$B130)</formula>
    </cfRule>
  </conditionalFormatting>
  <conditionalFormatting sqref="AZ130:BC131">
    <cfRule type="expression" dxfId="1979" priority="97">
      <formula>INDIRECT(ADDRESS(ROW(),COLUMN()))=TRUNC(INDIRECT(ADDRESS(ROW(),COLUMN())))</formula>
    </cfRule>
  </conditionalFormatting>
  <conditionalFormatting sqref="U130:AA131">
    <cfRule type="expression" dxfId="1978" priority="96">
      <formula>INDIRECT(ADDRESS(ROW(),COLUMN()))=TRUNC(INDIRECT(ADDRESS(ROW(),COLUMN())))</formula>
    </cfRule>
  </conditionalFormatting>
  <conditionalFormatting sqref="AB130:AH131">
    <cfRule type="expression" dxfId="1977" priority="95">
      <formula>INDIRECT(ADDRESS(ROW(),COLUMN()))=TRUNC(INDIRECT(ADDRESS(ROW(),COLUMN())))</formula>
    </cfRule>
  </conditionalFormatting>
  <conditionalFormatting sqref="AI130:AO131">
    <cfRule type="expression" dxfId="1976" priority="94">
      <formula>INDIRECT(ADDRESS(ROW(),COLUMN()))=TRUNC(INDIRECT(ADDRESS(ROW(),COLUMN())))</formula>
    </cfRule>
  </conditionalFormatting>
  <conditionalFormatting sqref="AP130:AV131">
    <cfRule type="expression" dxfId="1975" priority="93">
      <formula>INDIRECT(ADDRESS(ROW(),COLUMN()))=TRUNC(INDIRECT(ADDRESS(ROW(),COLUMN())))</formula>
    </cfRule>
  </conditionalFormatting>
  <conditionalFormatting sqref="AW130:AY131">
    <cfRule type="expression" dxfId="1974" priority="92">
      <formula>INDIRECT(ADDRESS(ROW(),COLUMN()))=TRUNC(INDIRECT(ADDRESS(ROW(),COLUMN())))</formula>
    </cfRule>
  </conditionalFormatting>
  <conditionalFormatting sqref="U134:AY134">
    <cfRule type="expression" dxfId="1973" priority="91">
      <formula>OR(U$171=$B133,U$172=$B133)</formula>
    </cfRule>
  </conditionalFormatting>
  <conditionalFormatting sqref="AZ133:BC134">
    <cfRule type="expression" dxfId="1972" priority="90">
      <formula>INDIRECT(ADDRESS(ROW(),COLUMN()))=TRUNC(INDIRECT(ADDRESS(ROW(),COLUMN())))</formula>
    </cfRule>
  </conditionalFormatting>
  <conditionalFormatting sqref="U133:AA134">
    <cfRule type="expression" dxfId="1971" priority="89">
      <formula>INDIRECT(ADDRESS(ROW(),COLUMN()))=TRUNC(INDIRECT(ADDRESS(ROW(),COLUMN())))</formula>
    </cfRule>
  </conditionalFormatting>
  <conditionalFormatting sqref="AB133:AH134">
    <cfRule type="expression" dxfId="1970" priority="88">
      <formula>INDIRECT(ADDRESS(ROW(),COLUMN()))=TRUNC(INDIRECT(ADDRESS(ROW(),COLUMN())))</formula>
    </cfRule>
  </conditionalFormatting>
  <conditionalFormatting sqref="AI133:AO134">
    <cfRule type="expression" dxfId="1969" priority="87">
      <formula>INDIRECT(ADDRESS(ROW(),COLUMN()))=TRUNC(INDIRECT(ADDRESS(ROW(),COLUMN())))</formula>
    </cfRule>
  </conditionalFormatting>
  <conditionalFormatting sqref="AP133:AV134">
    <cfRule type="expression" dxfId="1968" priority="86">
      <formula>INDIRECT(ADDRESS(ROW(),COLUMN()))=TRUNC(INDIRECT(ADDRESS(ROW(),COLUMN())))</formula>
    </cfRule>
  </conditionalFormatting>
  <conditionalFormatting sqref="AW133:AY134">
    <cfRule type="expression" dxfId="1967" priority="85">
      <formula>INDIRECT(ADDRESS(ROW(),COLUMN()))=TRUNC(INDIRECT(ADDRESS(ROW(),COLUMN())))</formula>
    </cfRule>
  </conditionalFormatting>
  <conditionalFormatting sqref="U137:AY137">
    <cfRule type="expression" dxfId="1966" priority="84">
      <formula>OR(U$171=$B136,U$172=$B136)</formula>
    </cfRule>
  </conditionalFormatting>
  <conditionalFormatting sqref="AZ136:BC137">
    <cfRule type="expression" dxfId="1965" priority="83">
      <formula>INDIRECT(ADDRESS(ROW(),COLUMN()))=TRUNC(INDIRECT(ADDRESS(ROW(),COLUMN())))</formula>
    </cfRule>
  </conditionalFormatting>
  <conditionalFormatting sqref="U136:AA137">
    <cfRule type="expression" dxfId="1964" priority="82">
      <formula>INDIRECT(ADDRESS(ROW(),COLUMN()))=TRUNC(INDIRECT(ADDRESS(ROW(),COLUMN())))</formula>
    </cfRule>
  </conditionalFormatting>
  <conditionalFormatting sqref="AB136:AH137">
    <cfRule type="expression" dxfId="1963" priority="81">
      <formula>INDIRECT(ADDRESS(ROW(),COLUMN()))=TRUNC(INDIRECT(ADDRESS(ROW(),COLUMN())))</formula>
    </cfRule>
  </conditionalFormatting>
  <conditionalFormatting sqref="AI136:AO137">
    <cfRule type="expression" dxfId="1962" priority="80">
      <formula>INDIRECT(ADDRESS(ROW(),COLUMN()))=TRUNC(INDIRECT(ADDRESS(ROW(),COLUMN())))</formula>
    </cfRule>
  </conditionalFormatting>
  <conditionalFormatting sqref="AP136:AV137">
    <cfRule type="expression" dxfId="1961" priority="79">
      <formula>INDIRECT(ADDRESS(ROW(),COLUMN()))=TRUNC(INDIRECT(ADDRESS(ROW(),COLUMN())))</formula>
    </cfRule>
  </conditionalFormatting>
  <conditionalFormatting sqref="AW136:AY137">
    <cfRule type="expression" dxfId="1960" priority="78">
      <formula>INDIRECT(ADDRESS(ROW(),COLUMN()))=TRUNC(INDIRECT(ADDRESS(ROW(),COLUMN())))</formula>
    </cfRule>
  </conditionalFormatting>
  <conditionalFormatting sqref="U140:AY140">
    <cfRule type="expression" dxfId="1959" priority="77">
      <formula>OR(U$171=$B139,U$172=$B139)</formula>
    </cfRule>
  </conditionalFormatting>
  <conditionalFormatting sqref="AZ139:BC140">
    <cfRule type="expression" dxfId="1958" priority="76">
      <formula>INDIRECT(ADDRESS(ROW(),COLUMN()))=TRUNC(INDIRECT(ADDRESS(ROW(),COLUMN())))</formula>
    </cfRule>
  </conditionalFormatting>
  <conditionalFormatting sqref="U139:AA140">
    <cfRule type="expression" dxfId="1957" priority="75">
      <formula>INDIRECT(ADDRESS(ROW(),COLUMN()))=TRUNC(INDIRECT(ADDRESS(ROW(),COLUMN())))</formula>
    </cfRule>
  </conditionalFormatting>
  <conditionalFormatting sqref="AB139:AH140">
    <cfRule type="expression" dxfId="1956" priority="74">
      <formula>INDIRECT(ADDRESS(ROW(),COLUMN()))=TRUNC(INDIRECT(ADDRESS(ROW(),COLUMN())))</formula>
    </cfRule>
  </conditionalFormatting>
  <conditionalFormatting sqref="AI139:AO140">
    <cfRule type="expression" dxfId="1955" priority="73">
      <formula>INDIRECT(ADDRESS(ROW(),COLUMN()))=TRUNC(INDIRECT(ADDRESS(ROW(),COLUMN())))</formula>
    </cfRule>
  </conditionalFormatting>
  <conditionalFormatting sqref="AP139:AV140">
    <cfRule type="expression" dxfId="1954" priority="72">
      <formula>INDIRECT(ADDRESS(ROW(),COLUMN()))=TRUNC(INDIRECT(ADDRESS(ROW(),COLUMN())))</formula>
    </cfRule>
  </conditionalFormatting>
  <conditionalFormatting sqref="AW139:AY140">
    <cfRule type="expression" dxfId="1953" priority="71">
      <formula>INDIRECT(ADDRESS(ROW(),COLUMN()))=TRUNC(INDIRECT(ADDRESS(ROW(),COLUMN())))</formula>
    </cfRule>
  </conditionalFormatting>
  <conditionalFormatting sqref="U143:AY143">
    <cfRule type="expression" dxfId="1952" priority="70">
      <formula>OR(U$171=$B142,U$172=$B142)</formula>
    </cfRule>
  </conditionalFormatting>
  <conditionalFormatting sqref="AZ142:BC143">
    <cfRule type="expression" dxfId="1951" priority="69">
      <formula>INDIRECT(ADDRESS(ROW(),COLUMN()))=TRUNC(INDIRECT(ADDRESS(ROW(),COLUMN())))</formula>
    </cfRule>
  </conditionalFormatting>
  <conditionalFormatting sqref="U142:AA143">
    <cfRule type="expression" dxfId="1950" priority="68">
      <formula>INDIRECT(ADDRESS(ROW(),COLUMN()))=TRUNC(INDIRECT(ADDRESS(ROW(),COLUMN())))</formula>
    </cfRule>
  </conditionalFormatting>
  <conditionalFormatting sqref="AB142:AH143">
    <cfRule type="expression" dxfId="1949" priority="67">
      <formula>INDIRECT(ADDRESS(ROW(),COLUMN()))=TRUNC(INDIRECT(ADDRESS(ROW(),COLUMN())))</formula>
    </cfRule>
  </conditionalFormatting>
  <conditionalFormatting sqref="AI142:AO143">
    <cfRule type="expression" dxfId="1948" priority="66">
      <formula>INDIRECT(ADDRESS(ROW(),COLUMN()))=TRUNC(INDIRECT(ADDRESS(ROW(),COLUMN())))</formula>
    </cfRule>
  </conditionalFormatting>
  <conditionalFormatting sqref="AP142:AV143">
    <cfRule type="expression" dxfId="1947" priority="65">
      <formula>INDIRECT(ADDRESS(ROW(),COLUMN()))=TRUNC(INDIRECT(ADDRESS(ROW(),COLUMN())))</formula>
    </cfRule>
  </conditionalFormatting>
  <conditionalFormatting sqref="AW142:AY143">
    <cfRule type="expression" dxfId="1946" priority="64">
      <formula>INDIRECT(ADDRESS(ROW(),COLUMN()))=TRUNC(INDIRECT(ADDRESS(ROW(),COLUMN())))</formula>
    </cfRule>
  </conditionalFormatting>
  <conditionalFormatting sqref="U146:AY146">
    <cfRule type="expression" dxfId="1945" priority="63">
      <formula>OR(U$171=$B145,U$172=$B145)</formula>
    </cfRule>
  </conditionalFormatting>
  <conditionalFormatting sqref="AZ145:BC146">
    <cfRule type="expression" dxfId="1944" priority="62">
      <formula>INDIRECT(ADDRESS(ROW(),COLUMN()))=TRUNC(INDIRECT(ADDRESS(ROW(),COLUMN())))</formula>
    </cfRule>
  </conditionalFormatting>
  <conditionalFormatting sqref="U145:AA146">
    <cfRule type="expression" dxfId="1943" priority="61">
      <formula>INDIRECT(ADDRESS(ROW(),COLUMN()))=TRUNC(INDIRECT(ADDRESS(ROW(),COLUMN())))</formula>
    </cfRule>
  </conditionalFormatting>
  <conditionalFormatting sqref="AB145:AH146">
    <cfRule type="expression" dxfId="1942" priority="60">
      <formula>INDIRECT(ADDRESS(ROW(),COLUMN()))=TRUNC(INDIRECT(ADDRESS(ROW(),COLUMN())))</formula>
    </cfRule>
  </conditionalFormatting>
  <conditionalFormatting sqref="AI145:AO146">
    <cfRule type="expression" dxfId="1941" priority="59">
      <formula>INDIRECT(ADDRESS(ROW(),COLUMN()))=TRUNC(INDIRECT(ADDRESS(ROW(),COLUMN())))</formula>
    </cfRule>
  </conditionalFormatting>
  <conditionalFormatting sqref="AP145:AV146">
    <cfRule type="expression" dxfId="1940" priority="58">
      <formula>INDIRECT(ADDRESS(ROW(),COLUMN()))=TRUNC(INDIRECT(ADDRESS(ROW(),COLUMN())))</formula>
    </cfRule>
  </conditionalFormatting>
  <conditionalFormatting sqref="AW145:AY146">
    <cfRule type="expression" dxfId="1939" priority="57">
      <formula>INDIRECT(ADDRESS(ROW(),COLUMN()))=TRUNC(INDIRECT(ADDRESS(ROW(),COLUMN())))</formula>
    </cfRule>
  </conditionalFormatting>
  <conditionalFormatting sqref="U149:AY149">
    <cfRule type="expression" dxfId="1938" priority="56">
      <formula>OR(U$171=$B148,U$172=$B148)</formula>
    </cfRule>
  </conditionalFormatting>
  <conditionalFormatting sqref="AZ148:BC149">
    <cfRule type="expression" dxfId="1937" priority="55">
      <formula>INDIRECT(ADDRESS(ROW(),COLUMN()))=TRUNC(INDIRECT(ADDRESS(ROW(),COLUMN())))</formula>
    </cfRule>
  </conditionalFormatting>
  <conditionalFormatting sqref="U148:AA149">
    <cfRule type="expression" dxfId="1936" priority="54">
      <formula>INDIRECT(ADDRESS(ROW(),COLUMN()))=TRUNC(INDIRECT(ADDRESS(ROW(),COLUMN())))</formula>
    </cfRule>
  </conditionalFormatting>
  <conditionalFormatting sqref="AB148:AH149">
    <cfRule type="expression" dxfId="1935" priority="53">
      <formula>INDIRECT(ADDRESS(ROW(),COLUMN()))=TRUNC(INDIRECT(ADDRESS(ROW(),COLUMN())))</formula>
    </cfRule>
  </conditionalFormatting>
  <conditionalFormatting sqref="AI148:AO149">
    <cfRule type="expression" dxfId="1934" priority="52">
      <formula>INDIRECT(ADDRESS(ROW(),COLUMN()))=TRUNC(INDIRECT(ADDRESS(ROW(),COLUMN())))</formula>
    </cfRule>
  </conditionalFormatting>
  <conditionalFormatting sqref="AP148:AV149">
    <cfRule type="expression" dxfId="1933" priority="51">
      <formula>INDIRECT(ADDRESS(ROW(),COLUMN()))=TRUNC(INDIRECT(ADDRESS(ROW(),COLUMN())))</formula>
    </cfRule>
  </conditionalFormatting>
  <conditionalFormatting sqref="AW148:AY149">
    <cfRule type="expression" dxfId="1932" priority="50">
      <formula>INDIRECT(ADDRESS(ROW(),COLUMN()))=TRUNC(INDIRECT(ADDRESS(ROW(),COLUMN())))</formula>
    </cfRule>
  </conditionalFormatting>
  <conditionalFormatting sqref="U152:AY152">
    <cfRule type="expression" dxfId="1931" priority="49">
      <formula>OR(U$171=$B151,U$172=$B151)</formula>
    </cfRule>
  </conditionalFormatting>
  <conditionalFormatting sqref="AZ151:BC152">
    <cfRule type="expression" dxfId="1930" priority="48">
      <formula>INDIRECT(ADDRESS(ROW(),COLUMN()))=TRUNC(INDIRECT(ADDRESS(ROW(),COLUMN())))</formula>
    </cfRule>
  </conditionalFormatting>
  <conditionalFormatting sqref="U151:AA152">
    <cfRule type="expression" dxfId="1929" priority="47">
      <formula>INDIRECT(ADDRESS(ROW(),COLUMN()))=TRUNC(INDIRECT(ADDRESS(ROW(),COLUMN())))</formula>
    </cfRule>
  </conditionalFormatting>
  <conditionalFormatting sqref="AB151:AH152">
    <cfRule type="expression" dxfId="1928" priority="46">
      <formula>INDIRECT(ADDRESS(ROW(),COLUMN()))=TRUNC(INDIRECT(ADDRESS(ROW(),COLUMN())))</formula>
    </cfRule>
  </conditionalFormatting>
  <conditionalFormatting sqref="AI151:AO152">
    <cfRule type="expression" dxfId="1927" priority="45">
      <formula>INDIRECT(ADDRESS(ROW(),COLUMN()))=TRUNC(INDIRECT(ADDRESS(ROW(),COLUMN())))</formula>
    </cfRule>
  </conditionalFormatting>
  <conditionalFormatting sqref="AP151:AV152">
    <cfRule type="expression" dxfId="1926" priority="44">
      <formula>INDIRECT(ADDRESS(ROW(),COLUMN()))=TRUNC(INDIRECT(ADDRESS(ROW(),COLUMN())))</formula>
    </cfRule>
  </conditionalFormatting>
  <conditionalFormatting sqref="AW151:AY152">
    <cfRule type="expression" dxfId="1925" priority="43">
      <formula>INDIRECT(ADDRESS(ROW(),COLUMN()))=TRUNC(INDIRECT(ADDRESS(ROW(),COLUMN())))</formula>
    </cfRule>
  </conditionalFormatting>
  <conditionalFormatting sqref="U155:AY155">
    <cfRule type="expression" dxfId="1924" priority="42">
      <formula>OR(U$171=$B154,U$172=$B154)</formula>
    </cfRule>
  </conditionalFormatting>
  <conditionalFormatting sqref="AZ154:BC155">
    <cfRule type="expression" dxfId="1923" priority="41">
      <formula>INDIRECT(ADDRESS(ROW(),COLUMN()))=TRUNC(INDIRECT(ADDRESS(ROW(),COLUMN())))</formula>
    </cfRule>
  </conditionalFormatting>
  <conditionalFormatting sqref="U154:AA155">
    <cfRule type="expression" dxfId="1922" priority="40">
      <formula>INDIRECT(ADDRESS(ROW(),COLUMN()))=TRUNC(INDIRECT(ADDRESS(ROW(),COLUMN())))</formula>
    </cfRule>
  </conditionalFormatting>
  <conditionalFormatting sqref="AB154:AH155">
    <cfRule type="expression" dxfId="1921" priority="39">
      <formula>INDIRECT(ADDRESS(ROW(),COLUMN()))=TRUNC(INDIRECT(ADDRESS(ROW(),COLUMN())))</formula>
    </cfRule>
  </conditionalFormatting>
  <conditionalFormatting sqref="AI154:AO155">
    <cfRule type="expression" dxfId="1920" priority="38">
      <formula>INDIRECT(ADDRESS(ROW(),COLUMN()))=TRUNC(INDIRECT(ADDRESS(ROW(),COLUMN())))</formula>
    </cfRule>
  </conditionalFormatting>
  <conditionalFormatting sqref="AP154:AV155">
    <cfRule type="expression" dxfId="1919" priority="37">
      <formula>INDIRECT(ADDRESS(ROW(),COLUMN()))=TRUNC(INDIRECT(ADDRESS(ROW(),COLUMN())))</formula>
    </cfRule>
  </conditionalFormatting>
  <conditionalFormatting sqref="AW154:AY155">
    <cfRule type="expression" dxfId="1918" priority="36">
      <formula>INDIRECT(ADDRESS(ROW(),COLUMN()))=TRUNC(INDIRECT(ADDRESS(ROW(),COLUMN())))</formula>
    </cfRule>
  </conditionalFormatting>
  <conditionalFormatting sqref="U158:AY158">
    <cfRule type="expression" dxfId="1917" priority="35">
      <formula>OR(U$171=$B157,U$172=$B157)</formula>
    </cfRule>
  </conditionalFormatting>
  <conditionalFormatting sqref="AZ157:BC158">
    <cfRule type="expression" dxfId="1916" priority="34">
      <formula>INDIRECT(ADDRESS(ROW(),COLUMN()))=TRUNC(INDIRECT(ADDRESS(ROW(),COLUMN())))</formula>
    </cfRule>
  </conditionalFormatting>
  <conditionalFormatting sqref="U157:AA158">
    <cfRule type="expression" dxfId="1915" priority="33">
      <formula>INDIRECT(ADDRESS(ROW(),COLUMN()))=TRUNC(INDIRECT(ADDRESS(ROW(),COLUMN())))</formula>
    </cfRule>
  </conditionalFormatting>
  <conditionalFormatting sqref="AB157:AH158">
    <cfRule type="expression" dxfId="1914" priority="32">
      <formula>INDIRECT(ADDRESS(ROW(),COLUMN()))=TRUNC(INDIRECT(ADDRESS(ROW(),COLUMN())))</formula>
    </cfRule>
  </conditionalFormatting>
  <conditionalFormatting sqref="AI157:AO158">
    <cfRule type="expression" dxfId="1913" priority="31">
      <formula>INDIRECT(ADDRESS(ROW(),COLUMN()))=TRUNC(INDIRECT(ADDRESS(ROW(),COLUMN())))</formula>
    </cfRule>
  </conditionalFormatting>
  <conditionalFormatting sqref="AP157:AV158">
    <cfRule type="expression" dxfId="1912" priority="30">
      <formula>INDIRECT(ADDRESS(ROW(),COLUMN()))=TRUNC(INDIRECT(ADDRESS(ROW(),COLUMN())))</formula>
    </cfRule>
  </conditionalFormatting>
  <conditionalFormatting sqref="AW157:AY158">
    <cfRule type="expression" dxfId="1911" priority="29">
      <formula>INDIRECT(ADDRESS(ROW(),COLUMN()))=TRUNC(INDIRECT(ADDRESS(ROW(),COLUMN())))</formula>
    </cfRule>
  </conditionalFormatting>
  <conditionalFormatting sqref="U161:AY161">
    <cfRule type="expression" dxfId="1910" priority="28">
      <formula>OR(U$171=$B160,U$172=$B160)</formula>
    </cfRule>
  </conditionalFormatting>
  <conditionalFormatting sqref="AZ160:BC161">
    <cfRule type="expression" dxfId="1909" priority="27">
      <formula>INDIRECT(ADDRESS(ROW(),COLUMN()))=TRUNC(INDIRECT(ADDRESS(ROW(),COLUMN())))</formula>
    </cfRule>
  </conditionalFormatting>
  <conditionalFormatting sqref="U160:AA161">
    <cfRule type="expression" dxfId="1908" priority="26">
      <formula>INDIRECT(ADDRESS(ROW(),COLUMN()))=TRUNC(INDIRECT(ADDRESS(ROW(),COLUMN())))</formula>
    </cfRule>
  </conditionalFormatting>
  <conditionalFormatting sqref="AB160:AH161">
    <cfRule type="expression" dxfId="1907" priority="25">
      <formula>INDIRECT(ADDRESS(ROW(),COLUMN()))=TRUNC(INDIRECT(ADDRESS(ROW(),COLUMN())))</formula>
    </cfRule>
  </conditionalFormatting>
  <conditionalFormatting sqref="AI160:AO161">
    <cfRule type="expression" dxfId="1906" priority="24">
      <formula>INDIRECT(ADDRESS(ROW(),COLUMN()))=TRUNC(INDIRECT(ADDRESS(ROW(),COLUMN())))</formula>
    </cfRule>
  </conditionalFormatting>
  <conditionalFormatting sqref="AP160:AV161">
    <cfRule type="expression" dxfId="1905" priority="23">
      <formula>INDIRECT(ADDRESS(ROW(),COLUMN()))=TRUNC(INDIRECT(ADDRESS(ROW(),COLUMN())))</formula>
    </cfRule>
  </conditionalFormatting>
  <conditionalFormatting sqref="AW160:AY161">
    <cfRule type="expression" dxfId="1904" priority="22">
      <formula>INDIRECT(ADDRESS(ROW(),COLUMN()))=TRUNC(INDIRECT(ADDRESS(ROW(),COLUMN())))</formula>
    </cfRule>
  </conditionalFormatting>
  <conditionalFormatting sqref="U164:AY164">
    <cfRule type="expression" dxfId="1903" priority="21">
      <formula>OR(U$171=$B163,U$172=$B163)</formula>
    </cfRule>
  </conditionalFormatting>
  <conditionalFormatting sqref="AZ163:BC164">
    <cfRule type="expression" dxfId="1902" priority="20">
      <formula>INDIRECT(ADDRESS(ROW(),COLUMN()))=TRUNC(INDIRECT(ADDRESS(ROW(),COLUMN())))</formula>
    </cfRule>
  </conditionalFormatting>
  <conditionalFormatting sqref="U163:AA164">
    <cfRule type="expression" dxfId="1901" priority="19">
      <formula>INDIRECT(ADDRESS(ROW(),COLUMN()))=TRUNC(INDIRECT(ADDRESS(ROW(),COLUMN())))</formula>
    </cfRule>
  </conditionalFormatting>
  <conditionalFormatting sqref="AB163:AH164">
    <cfRule type="expression" dxfId="1900" priority="18">
      <formula>INDIRECT(ADDRESS(ROW(),COLUMN()))=TRUNC(INDIRECT(ADDRESS(ROW(),COLUMN())))</formula>
    </cfRule>
  </conditionalFormatting>
  <conditionalFormatting sqref="AI163:AO164">
    <cfRule type="expression" dxfId="1899" priority="17">
      <formula>INDIRECT(ADDRESS(ROW(),COLUMN()))=TRUNC(INDIRECT(ADDRESS(ROW(),COLUMN())))</formula>
    </cfRule>
  </conditionalFormatting>
  <conditionalFormatting sqref="AP163:AV164">
    <cfRule type="expression" dxfId="1898" priority="16">
      <formula>INDIRECT(ADDRESS(ROW(),COLUMN()))=TRUNC(INDIRECT(ADDRESS(ROW(),COLUMN())))</formula>
    </cfRule>
  </conditionalFormatting>
  <conditionalFormatting sqref="AW163:AY164">
    <cfRule type="expression" dxfId="1897" priority="15">
      <formula>INDIRECT(ADDRESS(ROW(),COLUMN()))=TRUNC(INDIRECT(ADDRESS(ROW(),COLUMN())))</formula>
    </cfRule>
  </conditionalFormatting>
  <conditionalFormatting sqref="U167:AY167">
    <cfRule type="expression" dxfId="1896" priority="14">
      <formula>OR(U$171=$B166,U$172=$B166)</formula>
    </cfRule>
  </conditionalFormatting>
  <conditionalFormatting sqref="AZ166:BC167">
    <cfRule type="expression" dxfId="1895" priority="13">
      <formula>INDIRECT(ADDRESS(ROW(),COLUMN()))=TRUNC(INDIRECT(ADDRESS(ROW(),COLUMN())))</formula>
    </cfRule>
  </conditionalFormatting>
  <conditionalFormatting sqref="U166:AA167">
    <cfRule type="expression" dxfId="1894" priority="12">
      <formula>INDIRECT(ADDRESS(ROW(),COLUMN()))=TRUNC(INDIRECT(ADDRESS(ROW(),COLUMN())))</formula>
    </cfRule>
  </conditionalFormatting>
  <conditionalFormatting sqref="AB166:AH167">
    <cfRule type="expression" dxfId="1893" priority="11">
      <formula>INDIRECT(ADDRESS(ROW(),COLUMN()))=TRUNC(INDIRECT(ADDRESS(ROW(),COLUMN())))</formula>
    </cfRule>
  </conditionalFormatting>
  <conditionalFormatting sqref="AI166:AO167">
    <cfRule type="expression" dxfId="1892" priority="10">
      <formula>INDIRECT(ADDRESS(ROW(),COLUMN()))=TRUNC(INDIRECT(ADDRESS(ROW(),COLUMN())))</formula>
    </cfRule>
  </conditionalFormatting>
  <conditionalFormatting sqref="AP166:AV167">
    <cfRule type="expression" dxfId="1891" priority="9">
      <formula>INDIRECT(ADDRESS(ROW(),COLUMN()))=TRUNC(INDIRECT(ADDRESS(ROW(),COLUMN())))</formula>
    </cfRule>
  </conditionalFormatting>
  <conditionalFormatting sqref="AW166:AY167">
    <cfRule type="expression" dxfId="1890" priority="8">
      <formula>INDIRECT(ADDRESS(ROW(),COLUMN()))=TRUNC(INDIRECT(ADDRESS(ROW(),COLUMN())))</formula>
    </cfRule>
  </conditionalFormatting>
  <conditionalFormatting sqref="U170:AY170">
    <cfRule type="expression" dxfId="1889" priority="7">
      <formula>OR(U$171=$B169,U$172=$B169)</formula>
    </cfRule>
  </conditionalFormatting>
  <conditionalFormatting sqref="AZ169:BC170">
    <cfRule type="expression" dxfId="1888" priority="6">
      <formula>INDIRECT(ADDRESS(ROW(),COLUMN()))=TRUNC(INDIRECT(ADDRESS(ROW(),COLUMN())))</formula>
    </cfRule>
  </conditionalFormatting>
  <conditionalFormatting sqref="U169:AA170">
    <cfRule type="expression" dxfId="1887" priority="5">
      <formula>INDIRECT(ADDRESS(ROW(),COLUMN()))=TRUNC(INDIRECT(ADDRESS(ROW(),COLUMN())))</formula>
    </cfRule>
  </conditionalFormatting>
  <conditionalFormatting sqref="AB169:AH170">
    <cfRule type="expression" dxfId="1886" priority="4">
      <formula>INDIRECT(ADDRESS(ROW(),COLUMN()))=TRUNC(INDIRECT(ADDRESS(ROW(),COLUMN())))</formula>
    </cfRule>
  </conditionalFormatting>
  <conditionalFormatting sqref="AI169:AO170">
    <cfRule type="expression" dxfId="1885" priority="3">
      <formula>INDIRECT(ADDRESS(ROW(),COLUMN()))=TRUNC(INDIRECT(ADDRESS(ROW(),COLUMN())))</formula>
    </cfRule>
  </conditionalFormatting>
  <conditionalFormatting sqref="AP169:AV170">
    <cfRule type="expression" dxfId="1884" priority="2">
      <formula>INDIRECT(ADDRESS(ROW(),COLUMN()))=TRUNC(INDIRECT(ADDRESS(ROW(),COLUMN())))</formula>
    </cfRule>
  </conditionalFormatting>
  <conditionalFormatting sqref="AW169:AY170">
    <cfRule type="expression" dxfId="1883" priority="1">
      <formula>INDIRECT(ADDRESS(ROW(),COLUMN()))=TRUNC(INDIRECT(ADDRESS(ROW(),COLUMN())))</formula>
    </cfRule>
  </conditionalFormatting>
  <dataValidations count="9">
    <dataValidation type="list" allowBlank="1" showDropDown="0" showInputMessage="1" showErrorMessage="1" sqref="BC3:BF3">
      <formula1>"４週,暦月"</formula1>
    </dataValidation>
    <dataValidation type="decimal" allowBlank="1" showDropDown="0" showInputMessage="1" showErrorMessage="1" error="入力可能範囲　32～40" sqref="AY6:AZ6">
      <formula1>32</formula1>
      <formula2>40</formula2>
    </dataValidation>
    <dataValidation type="list" allowBlank="1" showDropDown="0" showInputMessage="1" showErrorMessage="1" sqref="AD3:AD4">
      <formula1>#REF!</formula1>
    </dataValidation>
    <dataValidation type="list" allowBlank="1" showDropDown="0" showInputMessage="1" showErrorMessage="1" sqref="BC4:BF4">
      <formula1>"予定,実績,予定・実績"</formula1>
    </dataValidation>
    <dataValidation type="list" allowBlank="1" showDropDown="0" showInputMessage="1" showErrorMessage="0" sqref="C21:E170">
      <formula1>職種</formula1>
    </dataValidation>
    <dataValidation type="list" allowBlank="1" showDropDown="0" showInputMessage="1" showErrorMessage="0" sqref="H21:H170">
      <formula1>"A, B, C, D"</formula1>
    </dataValidation>
    <dataValidation type="list" errorStyle="warning" allowBlank="1" showDropDown="0" showInputMessage="1" showErrorMessage="0" error="リストにない場合のみ、入力してください。" sqref="I21:L170">
      <formula1>INDIRECT(C21)</formula1>
    </dataValidation>
    <dataValidation type="list" allowBlank="1" showDropDown="0" showInputMessage="1" showErrorMessage="0" sqref="U21:AY21 U24:AY24 U27:AY27 U30:AY30 U33:AY33 U36:AY36 U39:AY39 U42:AY42 U45:AY45 U48:AY48 U51:AY51 U54:AY54 U57:AY57 U60:AY60 U63:AY63 U66:AY66 U69:AY69 U72:AY72 U75:AY75 U78:AY78 U81:AY81 U84:AY84 U87:AY87 U90:AY90 U93:AY93 U96:AY96 U99:AY99 U102:AY102 U105:AY105 U108:AY108 U111:AY111 U114:AY114 U117:AY117 U120:AY120 U123:AY123 U126:AY126 U129:AY129 U132:AY132 U135:AY135 U138:AY138 U141:AY141 U144:AY144 U147:AY147 U150:AY150 U153:AY153 U156:AY156 U159:AY159 U162:AY162 U165:AY165 U168:AY168">
      <formula1>シフト記号表</formula1>
    </dataValidation>
    <dataValidation allowBlank="1" showDropDown="0" showInputMessage="1" showErrorMessage="1" error="入力可能範囲　32～40" sqref="BC10"/>
  </dataValidations>
  <printOptions horizontalCentered="1"/>
  <pageMargins left="0.15748031496062992" right="0.15748031496062992" top="0.43307086614173229" bottom="0.55118110236220474" header="0.15748031496062992" footer="0.15748031496062992"/>
  <pageSetup paperSize="8" scale="53" fitToWidth="1" fitToHeight="0" orientation="landscape" usePrinterDefaults="1" r:id="rId1"/>
  <headerFooter>
    <oddFooter>&amp;R&amp;16&amp;P/&amp;N</oddFooter>
  </headerFooter>
  <rowBreaks count="2" manualBreakCount="2">
    <brk id="77" max="60" man="1"/>
    <brk id="134" max="60" man="1"/>
  </rowBreaks>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(5)'!$C$4:$C$10</xm:f>
          </x14:formula1>
          <xm:sqref>AR1:BG1</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16"/>
  <dimension ref="B1:BM136"/>
  <sheetViews>
    <sheetView showGridLines="0" zoomScaleSheetLayoutView="100" workbookViewId="0"/>
  </sheetViews>
  <sheetFormatPr defaultColWidth="4.5" defaultRowHeight="15.75"/>
  <cols>
    <col min="1" max="1" width="0.8984375" style="1732" customWidth="1"/>
    <col min="2" max="5" width="5.69921875" style="1732" customWidth="1"/>
    <col min="6" max="7" width="5.69921875" style="1732" hidden="1" customWidth="1"/>
    <col min="8" max="60" width="5.69921875" style="1732" customWidth="1"/>
    <col min="61" max="61" width="1.09765625" style="1732" customWidth="1"/>
    <col min="62" max="16384" width="4.5" style="1732"/>
  </cols>
  <sheetData>
    <row r="1" spans="2:65" s="1733" customFormat="1" ht="20.25" customHeight="1">
      <c r="C1" s="1746" t="s">
        <v>663</v>
      </c>
      <c r="D1" s="1746"/>
      <c r="E1" s="1746"/>
      <c r="F1" s="1746"/>
      <c r="G1" s="1746"/>
      <c r="H1" s="1746"/>
      <c r="K1" s="1794" t="s">
        <v>755</v>
      </c>
      <c r="N1" s="1746"/>
      <c r="O1" s="1746"/>
      <c r="P1" s="1746"/>
      <c r="Q1" s="1746"/>
      <c r="R1" s="1746"/>
      <c r="S1" s="1746"/>
      <c r="T1" s="1746"/>
      <c r="U1" s="1746"/>
      <c r="AQ1" s="1828" t="s">
        <v>56</v>
      </c>
      <c r="AR1" s="1933" t="s">
        <v>616</v>
      </c>
      <c r="AS1" s="1934"/>
      <c r="AT1" s="1934"/>
      <c r="AU1" s="1934"/>
      <c r="AV1" s="1934"/>
      <c r="AW1" s="1934"/>
      <c r="AX1" s="1934"/>
      <c r="AY1" s="1934"/>
      <c r="AZ1" s="1934"/>
      <c r="BA1" s="1934"/>
      <c r="BB1" s="1934"/>
      <c r="BC1" s="1934"/>
      <c r="BD1" s="1934"/>
      <c r="BE1" s="1934"/>
      <c r="BF1" s="1934"/>
      <c r="BG1" s="1934"/>
      <c r="BH1" s="1828" t="s">
        <v>156</v>
      </c>
    </row>
    <row r="2" spans="2:65" s="1734" customFormat="1" ht="20.25" customHeight="1">
      <c r="H2" s="1794"/>
      <c r="K2" s="1794"/>
      <c r="L2" s="1794"/>
      <c r="N2" s="1828"/>
      <c r="O2" s="1828"/>
      <c r="P2" s="1828"/>
      <c r="Q2" s="1828"/>
      <c r="R2" s="1828"/>
      <c r="S2" s="1828"/>
      <c r="T2" s="1828"/>
      <c r="U2" s="1828"/>
      <c r="Z2" s="1828" t="s">
        <v>780</v>
      </c>
      <c r="AA2" s="1904">
        <v>6</v>
      </c>
      <c r="AB2" s="1904"/>
      <c r="AC2" s="1828" t="s">
        <v>679</v>
      </c>
      <c r="AD2" s="1920">
        <f>IF(AA2=0,"",YEAR(DATE(2018+AA2,1,1)))</f>
        <v>2024</v>
      </c>
      <c r="AE2" s="1920"/>
      <c r="AF2" s="1923" t="s">
        <v>592</v>
      </c>
      <c r="AG2" s="1923" t="s">
        <v>785</v>
      </c>
      <c r="AH2" s="1904">
        <v>4</v>
      </c>
      <c r="AI2" s="1904"/>
      <c r="AJ2" s="1923" t="s">
        <v>313</v>
      </c>
      <c r="AQ2" s="1828" t="s">
        <v>338</v>
      </c>
      <c r="AR2" s="1904" t="s">
        <v>307</v>
      </c>
      <c r="AS2" s="1904"/>
      <c r="AT2" s="1904"/>
      <c r="AU2" s="1904"/>
      <c r="AV2" s="1904"/>
      <c r="AW2" s="1904"/>
      <c r="AX2" s="1904"/>
      <c r="AY2" s="1904"/>
      <c r="AZ2" s="1904"/>
      <c r="BA2" s="1904"/>
      <c r="BB2" s="1904"/>
      <c r="BC2" s="1904"/>
      <c r="BD2" s="1904"/>
      <c r="BE2" s="1904"/>
      <c r="BF2" s="1904"/>
      <c r="BG2" s="1904"/>
      <c r="BH2" s="1828" t="s">
        <v>156</v>
      </c>
      <c r="BI2" s="1828"/>
      <c r="BJ2" s="1828"/>
      <c r="BK2" s="1828"/>
    </row>
    <row r="3" spans="2:65" s="1734" customFormat="1" ht="20.25" customHeight="1">
      <c r="H3" s="1794"/>
      <c r="K3" s="1794"/>
      <c r="M3" s="1828"/>
      <c r="N3" s="1828"/>
      <c r="O3" s="1828"/>
      <c r="P3" s="1828"/>
      <c r="Q3" s="1828"/>
      <c r="R3" s="1828"/>
      <c r="S3" s="1828"/>
      <c r="AA3" s="1905"/>
      <c r="AB3" s="1905"/>
      <c r="AC3" s="1918"/>
      <c r="AD3" s="1921"/>
      <c r="AE3" s="1918"/>
      <c r="BB3" s="1955" t="s">
        <v>794</v>
      </c>
      <c r="BC3" s="1964" t="s">
        <v>796</v>
      </c>
      <c r="BD3" s="1968"/>
      <c r="BE3" s="1968"/>
      <c r="BF3" s="1980"/>
      <c r="BG3" s="1828"/>
    </row>
    <row r="4" spans="2:65" s="1734" customFormat="1" ht="20.25" customHeight="1">
      <c r="H4" s="1794"/>
      <c r="K4" s="1794"/>
      <c r="M4" s="1828"/>
      <c r="N4" s="1828"/>
      <c r="O4" s="1828"/>
      <c r="P4" s="1828"/>
      <c r="Q4" s="1828"/>
      <c r="R4" s="1828"/>
      <c r="S4" s="1828"/>
      <c r="AA4" s="1905"/>
      <c r="AB4" s="1905"/>
      <c r="AC4" s="1918"/>
      <c r="AD4" s="1921"/>
      <c r="AE4" s="1918"/>
      <c r="BB4" s="1955" t="s">
        <v>795</v>
      </c>
      <c r="BC4" s="1964" t="s">
        <v>797</v>
      </c>
      <c r="BD4" s="1968"/>
      <c r="BE4" s="1968"/>
      <c r="BF4" s="1980"/>
      <c r="BG4" s="1828"/>
    </row>
    <row r="5" spans="2:65" s="1734" customFormat="1" ht="5.0999999999999996" customHeight="1">
      <c r="H5" s="1794"/>
      <c r="K5" s="1794"/>
      <c r="M5" s="1828"/>
      <c r="N5" s="1828"/>
      <c r="O5" s="1828"/>
      <c r="P5" s="1828"/>
      <c r="Q5" s="1828"/>
      <c r="R5" s="1828"/>
      <c r="S5" s="1828"/>
      <c r="AA5" s="1920"/>
      <c r="AB5" s="1920"/>
      <c r="AH5" s="1733"/>
      <c r="AI5" s="1733"/>
      <c r="AJ5" s="1733"/>
      <c r="AK5" s="1733"/>
      <c r="AL5" s="1733"/>
      <c r="AM5" s="1733"/>
      <c r="AN5" s="1733"/>
      <c r="AO5" s="1733"/>
      <c r="AP5" s="1733"/>
      <c r="AQ5" s="1733"/>
      <c r="AR5" s="1733"/>
      <c r="AS5" s="1733"/>
      <c r="AT5" s="1733"/>
      <c r="AU5" s="1733"/>
      <c r="AV5" s="1733"/>
      <c r="AW5" s="1733"/>
      <c r="AX5" s="1733"/>
      <c r="AY5" s="1733"/>
      <c r="AZ5" s="1733"/>
      <c r="BA5" s="1733"/>
      <c r="BB5" s="1733"/>
      <c r="BC5" s="1733"/>
      <c r="BD5" s="1733"/>
      <c r="BE5" s="1733"/>
      <c r="BF5" s="1981"/>
      <c r="BG5" s="1981"/>
    </row>
    <row r="6" spans="2:65" s="1734" customFormat="1" ht="21" customHeight="1">
      <c r="B6" s="1736"/>
      <c r="C6" s="1747"/>
      <c r="D6" s="1747"/>
      <c r="E6" s="1747"/>
      <c r="F6" s="1747"/>
      <c r="G6" s="1747"/>
      <c r="H6" s="1747"/>
      <c r="I6" s="1796"/>
      <c r="J6" s="1796"/>
      <c r="K6" s="1796"/>
      <c r="L6" s="1749"/>
      <c r="M6" s="1796"/>
      <c r="N6" s="1796"/>
      <c r="O6" s="1796"/>
      <c r="P6" s="1735"/>
      <c r="Q6" s="1735"/>
      <c r="R6" s="1735"/>
      <c r="S6" s="1735"/>
      <c r="T6" s="1735"/>
      <c r="U6" s="1735"/>
      <c r="V6" s="1735"/>
      <c r="W6" s="1735"/>
      <c r="X6" s="1735"/>
      <c r="Y6" s="1735"/>
      <c r="Z6" s="1735"/>
      <c r="AA6" s="1735"/>
      <c r="AB6" s="1735"/>
      <c r="AC6" s="1735"/>
      <c r="AD6" s="1735"/>
      <c r="AE6" s="1735"/>
      <c r="AF6" s="1735"/>
      <c r="AG6" s="1735"/>
      <c r="AH6" s="1924"/>
      <c r="AI6" s="1924"/>
      <c r="AJ6" s="1924"/>
      <c r="AK6" s="1924"/>
      <c r="AL6" s="1924"/>
      <c r="AM6" s="1924" t="s">
        <v>658</v>
      </c>
      <c r="AN6" s="1733"/>
      <c r="AO6" s="1733"/>
      <c r="AP6" s="1733"/>
      <c r="AQ6" s="1733"/>
      <c r="AR6" s="1733"/>
      <c r="AS6" s="1733"/>
      <c r="AU6" s="2221"/>
      <c r="AV6" s="2221"/>
      <c r="AW6" s="1793"/>
      <c r="AX6" s="1733"/>
      <c r="AY6" s="1936">
        <v>40</v>
      </c>
      <c r="AZ6" s="1938"/>
      <c r="BA6" s="1793" t="s">
        <v>140</v>
      </c>
      <c r="BB6" s="1733"/>
      <c r="BC6" s="1936">
        <v>160</v>
      </c>
      <c r="BD6" s="1938"/>
      <c r="BE6" s="1793" t="s">
        <v>93</v>
      </c>
      <c r="BF6" s="1733"/>
      <c r="BG6" s="1981"/>
    </row>
    <row r="7" spans="2:65" s="1734" customFormat="1" ht="5.0999999999999996" customHeight="1">
      <c r="B7" s="1736"/>
      <c r="C7" s="1748"/>
      <c r="D7" s="1748"/>
      <c r="E7" s="1748"/>
      <c r="F7" s="1748"/>
      <c r="G7" s="1748"/>
      <c r="H7" s="1796"/>
      <c r="I7" s="1796"/>
      <c r="J7" s="1796"/>
      <c r="K7" s="1796"/>
      <c r="L7" s="1796"/>
      <c r="M7" s="1796"/>
      <c r="N7" s="1796"/>
      <c r="O7" s="1796"/>
      <c r="P7" s="1735"/>
      <c r="Q7" s="1735"/>
      <c r="R7" s="1735"/>
      <c r="S7" s="1735"/>
      <c r="T7" s="1735"/>
      <c r="U7" s="1735"/>
      <c r="V7" s="1735"/>
      <c r="W7" s="1735"/>
      <c r="X7" s="1735"/>
      <c r="Y7" s="1735"/>
      <c r="Z7" s="1735"/>
      <c r="AA7" s="1735"/>
      <c r="AB7" s="1735"/>
      <c r="AC7" s="1735"/>
      <c r="AD7" s="1735"/>
      <c r="AE7" s="1735"/>
      <c r="AF7" s="1735"/>
      <c r="AG7" s="1735"/>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82"/>
      <c r="BG7" s="1982"/>
      <c r="BH7" s="1735"/>
    </row>
    <row r="8" spans="2:65" s="1734" customFormat="1" ht="21" customHeight="1">
      <c r="B8" s="1737"/>
      <c r="C8" s="1749"/>
      <c r="D8" s="1749"/>
      <c r="E8" s="1749"/>
      <c r="F8" s="1749"/>
      <c r="G8" s="1749"/>
      <c r="H8" s="1796"/>
      <c r="I8" s="1796"/>
      <c r="J8" s="1796"/>
      <c r="K8" s="1796"/>
      <c r="L8" s="1796"/>
      <c r="M8" s="1796"/>
      <c r="N8" s="1796"/>
      <c r="O8" s="1796"/>
      <c r="P8" s="1735"/>
      <c r="Q8" s="1735"/>
      <c r="R8" s="1735"/>
      <c r="S8" s="1735"/>
      <c r="T8" s="1735"/>
      <c r="U8" s="1735"/>
      <c r="V8" s="1735"/>
      <c r="W8" s="1735"/>
      <c r="X8" s="1735"/>
      <c r="Y8" s="1735"/>
      <c r="Z8" s="1735"/>
      <c r="AA8" s="1735"/>
      <c r="AB8" s="1735"/>
      <c r="AC8" s="1735"/>
      <c r="AD8" s="1735"/>
      <c r="AE8" s="1735"/>
      <c r="AF8" s="1735"/>
      <c r="AG8" s="1735"/>
      <c r="AH8" s="1925"/>
      <c r="AI8" s="1925"/>
      <c r="AJ8" s="1925"/>
      <c r="AK8" s="1747"/>
      <c r="AL8" s="1926"/>
      <c r="AM8" s="1928"/>
      <c r="AN8" s="1928"/>
      <c r="AO8" s="1736"/>
      <c r="AP8" s="1932"/>
      <c r="AQ8" s="1932"/>
      <c r="AR8" s="1932"/>
      <c r="AS8" s="1935"/>
      <c r="AT8" s="1935"/>
      <c r="AU8" s="1924"/>
      <c r="AV8" s="1932"/>
      <c r="AW8" s="1932"/>
      <c r="AX8" s="1749"/>
      <c r="AY8" s="1924"/>
      <c r="AZ8" s="1924" t="s">
        <v>623</v>
      </c>
      <c r="BA8" s="1924"/>
      <c r="BB8" s="1924"/>
      <c r="BC8" s="1965">
        <f>DAY(EOMONTH(DATE(AD2,AH2,1),0))</f>
        <v>30</v>
      </c>
      <c r="BD8" s="1969"/>
      <c r="BE8" s="1924" t="s">
        <v>798</v>
      </c>
      <c r="BF8" s="1924"/>
      <c r="BG8" s="1924"/>
      <c r="BH8" s="1735"/>
      <c r="BK8" s="1828"/>
      <c r="BL8" s="1828"/>
      <c r="BM8" s="1828"/>
    </row>
    <row r="9" spans="2:65" s="1734" customFormat="1" ht="5.0999999999999996" customHeight="1">
      <c r="B9" s="1737"/>
      <c r="C9" s="2056"/>
      <c r="D9" s="2056"/>
      <c r="E9" s="2056"/>
      <c r="F9" s="2056"/>
      <c r="G9" s="2056"/>
      <c r="H9" s="1932"/>
      <c r="I9" s="1932"/>
      <c r="J9" s="1932"/>
      <c r="K9" s="1932"/>
      <c r="L9" s="1932"/>
      <c r="M9" s="1932"/>
      <c r="N9" s="1932"/>
      <c r="O9" s="1932"/>
      <c r="P9" s="1735"/>
      <c r="Q9" s="1735"/>
      <c r="R9" s="1735"/>
      <c r="S9" s="1735"/>
      <c r="T9" s="1735"/>
      <c r="U9" s="1735"/>
      <c r="V9" s="1735"/>
      <c r="W9" s="1735"/>
      <c r="X9" s="1735"/>
      <c r="Y9" s="1735"/>
      <c r="Z9" s="1735"/>
      <c r="AA9" s="1735"/>
      <c r="AB9" s="1735"/>
      <c r="AC9" s="1735"/>
      <c r="AD9" s="1735"/>
      <c r="AE9" s="1735"/>
      <c r="AF9" s="1735"/>
      <c r="AG9" s="1735"/>
      <c r="AH9" s="1748"/>
      <c r="AI9" s="1747"/>
      <c r="AJ9" s="2071"/>
      <c r="AK9" s="1925"/>
      <c r="AL9" s="1747"/>
      <c r="AM9" s="1747"/>
      <c r="AN9" s="1747"/>
      <c r="AO9" s="1747"/>
      <c r="AP9" s="2071"/>
      <c r="AQ9" s="1924"/>
      <c r="AR9" s="2218"/>
      <c r="AS9" s="2218"/>
      <c r="AT9" s="2218"/>
      <c r="AU9" s="1924"/>
      <c r="AV9" s="1924"/>
      <c r="AW9" s="1924"/>
      <c r="AX9" s="1924"/>
      <c r="AY9" s="1924"/>
      <c r="AZ9" s="1924"/>
      <c r="BA9" s="1924"/>
      <c r="BB9" s="1924"/>
      <c r="BC9" s="1924"/>
      <c r="BD9" s="1924"/>
      <c r="BE9" s="1924"/>
      <c r="BF9" s="1924"/>
      <c r="BG9" s="1924"/>
      <c r="BH9" s="1735"/>
      <c r="BK9" s="1828"/>
      <c r="BL9" s="1828"/>
      <c r="BM9" s="1828"/>
    </row>
    <row r="10" spans="2:65" s="1734" customFormat="1" ht="21" customHeight="1">
      <c r="B10" s="1737"/>
      <c r="C10" s="2056"/>
      <c r="D10" s="2056"/>
      <c r="E10" s="2056"/>
      <c r="F10" s="2056"/>
      <c r="G10" s="2056"/>
      <c r="H10" s="1932"/>
      <c r="I10" s="1932"/>
      <c r="J10" s="1932"/>
      <c r="K10" s="1932"/>
      <c r="L10" s="1932"/>
      <c r="M10" s="1932"/>
      <c r="N10" s="1932"/>
      <c r="O10" s="1932"/>
      <c r="P10" s="1735"/>
      <c r="Q10" s="1735"/>
      <c r="R10" s="1735"/>
      <c r="S10" s="1735"/>
      <c r="T10" s="1735"/>
      <c r="U10" s="1735"/>
      <c r="V10" s="1735"/>
      <c r="W10" s="1735"/>
      <c r="X10" s="1735"/>
      <c r="Y10" s="1735"/>
      <c r="Z10" s="1735"/>
      <c r="AA10" s="1735"/>
      <c r="AB10" s="1735"/>
      <c r="AC10" s="1735"/>
      <c r="AD10" s="1735"/>
      <c r="AE10" s="1735"/>
      <c r="AF10" s="1735"/>
      <c r="AG10" s="1735"/>
      <c r="AH10" s="1748"/>
      <c r="AI10" s="1747"/>
      <c r="AJ10" s="2071"/>
      <c r="AK10" s="1925"/>
      <c r="AL10" s="1747"/>
      <c r="AN10" s="1924" t="s">
        <v>1024</v>
      </c>
      <c r="AO10" s="1924"/>
      <c r="AP10" s="2071"/>
      <c r="AQ10" s="1924"/>
      <c r="AR10" s="1747"/>
      <c r="AS10" s="1747"/>
      <c r="AT10" s="2071"/>
      <c r="AU10" s="1924"/>
      <c r="AV10" s="2218"/>
      <c r="AW10" s="2218"/>
      <c r="AX10" s="2218"/>
      <c r="AY10" s="1924"/>
      <c r="AZ10" s="1924"/>
      <c r="BA10" s="1982" t="s">
        <v>325</v>
      </c>
      <c r="BB10" s="1924"/>
      <c r="BC10" s="1936">
        <v>9</v>
      </c>
      <c r="BD10" s="1938"/>
      <c r="BE10" s="1793" t="s">
        <v>1028</v>
      </c>
      <c r="BF10" s="1924"/>
      <c r="BG10" s="1924"/>
      <c r="BH10" s="1735"/>
      <c r="BK10" s="1828"/>
      <c r="BL10" s="1828"/>
      <c r="BM10" s="1828"/>
    </row>
    <row r="11" spans="2:65" s="1734" customFormat="1" ht="5.0999999999999996" customHeight="1">
      <c r="B11" s="1737"/>
      <c r="C11" s="2056"/>
      <c r="D11" s="2056"/>
      <c r="E11" s="2056"/>
      <c r="F11" s="2056"/>
      <c r="G11" s="2056"/>
      <c r="H11" s="1932"/>
      <c r="I11" s="1932"/>
      <c r="J11" s="1932"/>
      <c r="K11" s="1932"/>
      <c r="L11" s="1932"/>
      <c r="M11" s="1932"/>
      <c r="N11" s="1932"/>
      <c r="O11" s="1932"/>
      <c r="P11" s="1735"/>
      <c r="Q11" s="1735"/>
      <c r="R11" s="1735"/>
      <c r="S11" s="1735"/>
      <c r="T11" s="1735"/>
      <c r="U11" s="1735"/>
      <c r="V11" s="1735"/>
      <c r="W11" s="1735"/>
      <c r="X11" s="1735"/>
      <c r="Y11" s="1735"/>
      <c r="Z11" s="1735"/>
      <c r="AA11" s="1735"/>
      <c r="AB11" s="1735"/>
      <c r="AC11" s="1735"/>
      <c r="AD11" s="1735"/>
      <c r="AE11" s="1735"/>
      <c r="AF11" s="1735"/>
      <c r="AG11" s="1735"/>
      <c r="AH11" s="1748"/>
      <c r="AI11" s="1747"/>
      <c r="AJ11" s="2071"/>
      <c r="AK11" s="1925"/>
      <c r="AL11" s="1747"/>
      <c r="AM11" s="1747"/>
      <c r="AN11" s="1747"/>
      <c r="AO11" s="1747"/>
      <c r="AP11" s="2071"/>
      <c r="AQ11" s="1924"/>
      <c r="AR11" s="2218"/>
      <c r="AS11" s="2218"/>
      <c r="AT11" s="2218"/>
      <c r="AU11" s="1924"/>
      <c r="AV11" s="1924"/>
      <c r="AW11" s="1924"/>
      <c r="AX11" s="1924"/>
      <c r="AY11" s="1924"/>
      <c r="AZ11" s="1924"/>
      <c r="BA11" s="1924"/>
      <c r="BB11" s="1924"/>
      <c r="BC11" s="1924"/>
      <c r="BD11" s="1924"/>
      <c r="BE11" s="1924"/>
      <c r="BF11" s="1924"/>
      <c r="BG11" s="1924"/>
      <c r="BH11" s="1735"/>
      <c r="BK11" s="1828"/>
      <c r="BL11" s="1828"/>
      <c r="BM11" s="1828"/>
    </row>
    <row r="12" spans="2:65" s="1734" customFormat="1" ht="21" customHeight="1">
      <c r="R12" s="1796"/>
      <c r="S12" s="1796"/>
      <c r="T12" s="1926"/>
      <c r="U12" s="2593"/>
      <c r="V12" s="2593"/>
      <c r="W12" s="1736"/>
      <c r="X12" s="2215"/>
      <c r="Y12" s="1735"/>
      <c r="Z12" s="1735"/>
      <c r="AA12" s="1748"/>
      <c r="AB12" s="1928"/>
      <c r="AC12" s="1736"/>
      <c r="AD12" s="1748"/>
      <c r="AE12" s="1748"/>
      <c r="AF12" s="1748"/>
      <c r="AG12" s="2210"/>
      <c r="AH12" s="1925"/>
      <c r="AI12" s="1925"/>
      <c r="AJ12" s="1925"/>
      <c r="AK12" s="1747"/>
      <c r="AL12" s="1926"/>
      <c r="AM12" s="1928"/>
      <c r="AN12" s="1924"/>
      <c r="AO12" s="2071"/>
      <c r="AP12" s="2071"/>
      <c r="AQ12" s="2071"/>
      <c r="AR12" s="2071"/>
      <c r="AS12" s="1736" t="s">
        <v>499</v>
      </c>
      <c r="AT12" s="2071"/>
      <c r="AU12" s="2071"/>
      <c r="AV12" s="2071"/>
      <c r="AW12" s="2071"/>
      <c r="AX12" s="2071"/>
      <c r="AY12" s="2071"/>
      <c r="AZ12" s="2071"/>
      <c r="BA12" s="2071"/>
      <c r="BB12" s="2071"/>
      <c r="BC12" s="1748"/>
      <c r="BD12" s="1925"/>
      <c r="BE12" s="1747"/>
      <c r="BF12" s="1747"/>
      <c r="BG12" s="1748"/>
      <c r="BH12" s="1747"/>
      <c r="BK12" s="1828"/>
      <c r="BL12" s="1828"/>
      <c r="BM12" s="1828"/>
    </row>
    <row r="13" spans="2:65" s="1734" customFormat="1" ht="21" customHeight="1">
      <c r="R13" s="2071"/>
      <c r="S13" s="1747"/>
      <c r="T13" s="1747"/>
      <c r="U13" s="1747"/>
      <c r="V13" s="1747"/>
      <c r="W13" s="1735"/>
      <c r="X13" s="1735"/>
      <c r="Y13" s="1735"/>
      <c r="Z13" s="1735"/>
      <c r="AA13" s="2071"/>
      <c r="AB13" s="1747"/>
      <c r="AC13" s="1747"/>
      <c r="AD13" s="2071"/>
      <c r="AE13" s="2071"/>
      <c r="AF13" s="2071"/>
      <c r="AG13" s="2210"/>
      <c r="AH13" s="1748"/>
      <c r="AI13" s="1925"/>
      <c r="AJ13" s="1747"/>
      <c r="AK13" s="1925"/>
      <c r="AL13" s="1747"/>
      <c r="AM13" s="1747"/>
      <c r="AN13" s="1747"/>
      <c r="AO13" s="1748"/>
      <c r="AP13" s="1736"/>
      <c r="AQ13" s="1748"/>
      <c r="AR13" s="1748"/>
      <c r="AS13" s="1736" t="s">
        <v>1026</v>
      </c>
      <c r="AT13" s="1747"/>
      <c r="AU13" s="1747"/>
      <c r="AV13" s="1747"/>
      <c r="AW13" s="1747"/>
      <c r="AX13" s="1747"/>
      <c r="AY13" s="1747"/>
      <c r="AZ13" s="1747"/>
      <c r="BA13" s="1747"/>
      <c r="BB13" s="2223">
        <v>0.29166666666666669</v>
      </c>
      <c r="BC13" s="2227"/>
      <c r="BD13" s="2232"/>
      <c r="BE13" s="1749" t="s">
        <v>363</v>
      </c>
      <c r="BF13" s="2223">
        <v>0.83333333333333337</v>
      </c>
      <c r="BG13" s="2227"/>
      <c r="BH13" s="2232"/>
      <c r="BK13" s="1828"/>
      <c r="BL13" s="1828"/>
      <c r="BM13" s="1828"/>
    </row>
    <row r="14" spans="2:65" s="1734" customFormat="1" ht="21" customHeight="1">
      <c r="R14" s="2207"/>
      <c r="S14" s="2207"/>
      <c r="T14" s="2207"/>
      <c r="U14" s="2207"/>
      <c r="V14" s="2207"/>
      <c r="W14" s="2207"/>
      <c r="X14" s="1735"/>
      <c r="Y14" s="1735"/>
      <c r="Z14" s="1735"/>
      <c r="AA14" s="1749"/>
      <c r="AB14" s="2207"/>
      <c r="AC14" s="2207"/>
      <c r="AD14" s="1749"/>
      <c r="AE14" s="1748"/>
      <c r="AF14" s="1748"/>
      <c r="AG14" s="2209"/>
      <c r="AH14" s="1736"/>
      <c r="AI14" s="1925"/>
      <c r="AJ14" s="1747"/>
      <c r="AK14" s="1925"/>
      <c r="AL14" s="1747"/>
      <c r="AM14" s="1747"/>
      <c r="AN14" s="1747"/>
      <c r="AO14" s="1749"/>
      <c r="AP14" s="1796"/>
      <c r="AQ14" s="1796"/>
      <c r="AR14" s="1796"/>
      <c r="AS14" s="1736" t="s">
        <v>1027</v>
      </c>
      <c r="AT14" s="1747"/>
      <c r="AU14" s="1747"/>
      <c r="AV14" s="1747"/>
      <c r="AW14" s="1747"/>
      <c r="AX14" s="1747"/>
      <c r="AY14" s="1747"/>
      <c r="AZ14" s="1747"/>
      <c r="BA14" s="1747"/>
      <c r="BB14" s="2223">
        <v>0.83333333333333337</v>
      </c>
      <c r="BC14" s="2227"/>
      <c r="BD14" s="2232"/>
      <c r="BE14" s="1749" t="s">
        <v>363</v>
      </c>
      <c r="BF14" s="2223">
        <v>0.29166666666666669</v>
      </c>
      <c r="BG14" s="2227"/>
      <c r="BH14" s="2232"/>
      <c r="BK14" s="1828"/>
      <c r="BL14" s="1828"/>
      <c r="BM14" s="1828"/>
    </row>
    <row r="15" spans="2:65" ht="12" customHeight="1">
      <c r="B15" s="1738"/>
      <c r="C15" s="1750"/>
      <c r="D15" s="1750"/>
      <c r="E15" s="1750"/>
      <c r="F15" s="1750"/>
      <c r="G15" s="1750"/>
      <c r="H15" s="1750"/>
      <c r="I15" s="1738"/>
      <c r="J15" s="1738"/>
      <c r="K15" s="1738"/>
      <c r="L15" s="1738"/>
      <c r="M15" s="1738"/>
      <c r="N15" s="1738"/>
      <c r="O15" s="1738"/>
      <c r="P15" s="1738"/>
      <c r="Q15" s="1738"/>
      <c r="R15" s="1738"/>
      <c r="S15" s="1738"/>
      <c r="T15" s="1738"/>
      <c r="U15" s="1738"/>
      <c r="V15" s="1738"/>
      <c r="W15" s="1738"/>
      <c r="X15" s="1738"/>
      <c r="Y15" s="1738"/>
      <c r="Z15" s="1738"/>
      <c r="AA15" s="1750"/>
      <c r="AB15" s="1738"/>
      <c r="AC15" s="1738"/>
      <c r="AD15" s="1738"/>
      <c r="AE15" s="1738"/>
      <c r="AF15" s="1738"/>
      <c r="AG15" s="1738"/>
      <c r="AH15" s="1738"/>
      <c r="AI15" s="1738"/>
      <c r="AJ15" s="1738"/>
      <c r="AK15" s="1738"/>
      <c r="AL15" s="1738"/>
      <c r="AM15" s="1738"/>
      <c r="AR15" s="1760"/>
      <c r="BI15" s="1991"/>
      <c r="BJ15" s="1991"/>
      <c r="BK15" s="1991"/>
    </row>
    <row r="16" spans="2:65" ht="21.6" customHeight="1">
      <c r="B16" s="1739" t="s">
        <v>504</v>
      </c>
      <c r="C16" s="1751" t="s">
        <v>519</v>
      </c>
      <c r="D16" s="1819"/>
      <c r="E16" s="1762"/>
      <c r="F16" s="1762"/>
      <c r="G16" s="2538"/>
      <c r="H16" s="2099" t="s">
        <v>707</v>
      </c>
      <c r="I16" s="1770" t="s">
        <v>1022</v>
      </c>
      <c r="J16" s="1819"/>
      <c r="K16" s="1819"/>
      <c r="L16" s="1762"/>
      <c r="M16" s="1770" t="s">
        <v>959</v>
      </c>
      <c r="N16" s="1819"/>
      <c r="O16" s="1762"/>
      <c r="P16" s="1770" t="s">
        <v>642</v>
      </c>
      <c r="Q16" s="1819"/>
      <c r="R16" s="1819"/>
      <c r="S16" s="1819"/>
      <c r="T16" s="1983"/>
      <c r="U16" s="2594"/>
      <c r="V16" s="2601"/>
      <c r="W16" s="2601"/>
      <c r="X16" s="2601"/>
      <c r="Y16" s="2601"/>
      <c r="Z16" s="2601"/>
      <c r="AA16" s="2601"/>
      <c r="AB16" s="2601"/>
      <c r="AC16" s="2601"/>
      <c r="AD16" s="2601"/>
      <c r="AE16" s="2601"/>
      <c r="AF16" s="2601"/>
      <c r="AG16" s="2601"/>
      <c r="AH16" s="2601"/>
      <c r="AI16" s="2616" t="s">
        <v>967</v>
      </c>
      <c r="AJ16" s="2601"/>
      <c r="AK16" s="2601"/>
      <c r="AL16" s="2601"/>
      <c r="AM16" s="2601"/>
      <c r="AN16" s="2601" t="s">
        <v>1025</v>
      </c>
      <c r="AO16" s="2601"/>
      <c r="AP16" s="2617"/>
      <c r="AQ16" s="2618"/>
      <c r="AR16" s="2601" t="s">
        <v>156</v>
      </c>
      <c r="AS16" s="2601"/>
      <c r="AT16" s="2601"/>
      <c r="AU16" s="2601"/>
      <c r="AV16" s="2601"/>
      <c r="AW16" s="2601"/>
      <c r="AX16" s="2601"/>
      <c r="AY16" s="2619"/>
      <c r="AZ16" s="1939" t="str">
        <f>IF(BC3="計画","(11)1～4週目の勤務時間数合計","(11)1か月の勤務時間数　合計")</f>
        <v>(11)1か月の勤務時間数　合計</v>
      </c>
      <c r="BA16" s="1947"/>
      <c r="BB16" s="1956" t="s">
        <v>955</v>
      </c>
      <c r="BC16" s="1947"/>
      <c r="BD16" s="1751" t="s">
        <v>939</v>
      </c>
      <c r="BE16" s="1819"/>
      <c r="BF16" s="1819"/>
      <c r="BG16" s="1819"/>
      <c r="BH16" s="1983"/>
    </row>
    <row r="17" spans="2:60" ht="20.25" customHeight="1">
      <c r="B17" s="1740"/>
      <c r="C17" s="1752"/>
      <c r="D17" s="1820"/>
      <c r="E17" s="1763"/>
      <c r="F17" s="1763"/>
      <c r="G17" s="2539"/>
      <c r="H17" s="2100"/>
      <c r="I17" s="1771"/>
      <c r="J17" s="1820"/>
      <c r="K17" s="1820"/>
      <c r="L17" s="1763"/>
      <c r="M17" s="1771"/>
      <c r="N17" s="1820"/>
      <c r="O17" s="1763"/>
      <c r="P17" s="1771"/>
      <c r="Q17" s="1820"/>
      <c r="R17" s="1820"/>
      <c r="S17" s="1820"/>
      <c r="T17" s="1984"/>
      <c r="U17" s="1881" t="s">
        <v>775</v>
      </c>
      <c r="V17" s="1881"/>
      <c r="W17" s="1881"/>
      <c r="X17" s="1881"/>
      <c r="Y17" s="1881"/>
      <c r="Z17" s="1881"/>
      <c r="AA17" s="1908"/>
      <c r="AB17" s="1915" t="s">
        <v>784</v>
      </c>
      <c r="AC17" s="1881"/>
      <c r="AD17" s="1881"/>
      <c r="AE17" s="1881"/>
      <c r="AF17" s="1881"/>
      <c r="AG17" s="1881"/>
      <c r="AH17" s="1908"/>
      <c r="AI17" s="1915" t="s">
        <v>789</v>
      </c>
      <c r="AJ17" s="1881"/>
      <c r="AK17" s="1881"/>
      <c r="AL17" s="1881"/>
      <c r="AM17" s="1881"/>
      <c r="AN17" s="1881"/>
      <c r="AO17" s="1908"/>
      <c r="AP17" s="1915" t="s">
        <v>551</v>
      </c>
      <c r="AQ17" s="1881"/>
      <c r="AR17" s="1881"/>
      <c r="AS17" s="1881"/>
      <c r="AT17" s="1881"/>
      <c r="AU17" s="1881"/>
      <c r="AV17" s="1908"/>
      <c r="AW17" s="1915" t="s">
        <v>71</v>
      </c>
      <c r="AX17" s="1881"/>
      <c r="AY17" s="1881"/>
      <c r="AZ17" s="1940"/>
      <c r="BA17" s="1948"/>
      <c r="BB17" s="1957"/>
      <c r="BC17" s="1948"/>
      <c r="BD17" s="1752"/>
      <c r="BE17" s="1820"/>
      <c r="BF17" s="1820"/>
      <c r="BG17" s="1820"/>
      <c r="BH17" s="1984"/>
    </row>
    <row r="18" spans="2:60" ht="20.25" customHeight="1">
      <c r="B18" s="1740"/>
      <c r="C18" s="1752"/>
      <c r="D18" s="1820"/>
      <c r="E18" s="1763"/>
      <c r="F18" s="1763"/>
      <c r="G18" s="2539"/>
      <c r="H18" s="2100"/>
      <c r="I18" s="1771"/>
      <c r="J18" s="1820"/>
      <c r="K18" s="1820"/>
      <c r="L18" s="1763"/>
      <c r="M18" s="1771"/>
      <c r="N18" s="1820"/>
      <c r="O18" s="1763"/>
      <c r="P18" s="1771"/>
      <c r="Q18" s="1820"/>
      <c r="R18" s="1820"/>
      <c r="S18" s="1820"/>
      <c r="T18" s="1984"/>
      <c r="U18" s="1882">
        <v>1</v>
      </c>
      <c r="V18" s="1813">
        <v>2</v>
      </c>
      <c r="W18" s="1813">
        <v>3</v>
      </c>
      <c r="X18" s="1813">
        <v>4</v>
      </c>
      <c r="Y18" s="1813">
        <v>5</v>
      </c>
      <c r="Z18" s="1813">
        <v>6</v>
      </c>
      <c r="AA18" s="1909">
        <v>7</v>
      </c>
      <c r="AB18" s="1916">
        <v>8</v>
      </c>
      <c r="AC18" s="1813">
        <v>9</v>
      </c>
      <c r="AD18" s="1813">
        <v>10</v>
      </c>
      <c r="AE18" s="1813">
        <v>11</v>
      </c>
      <c r="AF18" s="1813">
        <v>12</v>
      </c>
      <c r="AG18" s="1813">
        <v>13</v>
      </c>
      <c r="AH18" s="1909">
        <v>14</v>
      </c>
      <c r="AI18" s="1882">
        <v>15</v>
      </c>
      <c r="AJ18" s="1813">
        <v>16</v>
      </c>
      <c r="AK18" s="1813">
        <v>17</v>
      </c>
      <c r="AL18" s="1813">
        <v>18</v>
      </c>
      <c r="AM18" s="1813">
        <v>19</v>
      </c>
      <c r="AN18" s="1813">
        <v>20</v>
      </c>
      <c r="AO18" s="1909">
        <v>21</v>
      </c>
      <c r="AP18" s="1916">
        <v>22</v>
      </c>
      <c r="AQ18" s="1813">
        <v>23</v>
      </c>
      <c r="AR18" s="1813">
        <v>24</v>
      </c>
      <c r="AS18" s="1813">
        <v>25</v>
      </c>
      <c r="AT18" s="1813">
        <v>26</v>
      </c>
      <c r="AU18" s="1813">
        <v>27</v>
      </c>
      <c r="AV18" s="1909">
        <v>28</v>
      </c>
      <c r="AW18" s="1916" t="str">
        <f>IF($BC$3="暦月",IF(DAY(DATE($AD$2,$AH$2,29))=29,29,""),"")</f>
        <v/>
      </c>
      <c r="AX18" s="1813" t="str">
        <f>IF($BC$3="暦月",IF(DAY(DATE($AD$2,$AH$2,30))=30,30,""),"")</f>
        <v/>
      </c>
      <c r="AY18" s="1909" t="str">
        <f>IF($BC$3="暦月",IF(DAY(DATE($AD$2,$AH$2,31))=31,31,""),"")</f>
        <v/>
      </c>
      <c r="AZ18" s="1940"/>
      <c r="BA18" s="1948"/>
      <c r="BB18" s="1957"/>
      <c r="BC18" s="1948"/>
      <c r="BD18" s="1752"/>
      <c r="BE18" s="1820"/>
      <c r="BF18" s="1820"/>
      <c r="BG18" s="1820"/>
      <c r="BH18" s="1984"/>
    </row>
    <row r="19" spans="2:60" ht="20.25" hidden="1" customHeight="1">
      <c r="B19" s="1740"/>
      <c r="C19" s="1752"/>
      <c r="D19" s="1820"/>
      <c r="E19" s="1763"/>
      <c r="F19" s="1763"/>
      <c r="G19" s="2539"/>
      <c r="H19" s="2100"/>
      <c r="I19" s="1771"/>
      <c r="J19" s="1820"/>
      <c r="K19" s="1820"/>
      <c r="L19" s="1763"/>
      <c r="M19" s="1771"/>
      <c r="N19" s="1820"/>
      <c r="O19" s="1763"/>
      <c r="P19" s="1771"/>
      <c r="Q19" s="1820"/>
      <c r="R19" s="1820"/>
      <c r="S19" s="1820"/>
      <c r="T19" s="1984"/>
      <c r="U19" s="1882">
        <f>WEEKDAY(DATE($AD$2,$AH$2,1))</f>
        <v>2</v>
      </c>
      <c r="V19" s="1813">
        <f>WEEKDAY(DATE($AD$2,$AH$2,2))</f>
        <v>3</v>
      </c>
      <c r="W19" s="1813">
        <f>WEEKDAY(DATE($AD$2,$AH$2,3))</f>
        <v>4</v>
      </c>
      <c r="X19" s="1813">
        <f>WEEKDAY(DATE($AD$2,$AH$2,4))</f>
        <v>5</v>
      </c>
      <c r="Y19" s="1813">
        <f>WEEKDAY(DATE($AD$2,$AH$2,5))</f>
        <v>6</v>
      </c>
      <c r="Z19" s="1813">
        <f>WEEKDAY(DATE($AD$2,$AH$2,6))</f>
        <v>7</v>
      </c>
      <c r="AA19" s="1909">
        <f>WEEKDAY(DATE($AD$2,$AH$2,7))</f>
        <v>1</v>
      </c>
      <c r="AB19" s="1916">
        <f>WEEKDAY(DATE($AD$2,$AH$2,8))</f>
        <v>2</v>
      </c>
      <c r="AC19" s="1813">
        <f>WEEKDAY(DATE($AD$2,$AH$2,9))</f>
        <v>3</v>
      </c>
      <c r="AD19" s="1813">
        <f>WEEKDAY(DATE($AD$2,$AH$2,10))</f>
        <v>4</v>
      </c>
      <c r="AE19" s="1813">
        <f>WEEKDAY(DATE($AD$2,$AH$2,11))</f>
        <v>5</v>
      </c>
      <c r="AF19" s="1813">
        <f>WEEKDAY(DATE($AD$2,$AH$2,12))</f>
        <v>6</v>
      </c>
      <c r="AG19" s="1813">
        <f>WEEKDAY(DATE($AD$2,$AH$2,13))</f>
        <v>7</v>
      </c>
      <c r="AH19" s="1909">
        <f>WEEKDAY(DATE($AD$2,$AH$2,14))</f>
        <v>1</v>
      </c>
      <c r="AI19" s="1916">
        <f>WEEKDAY(DATE($AD$2,$AH$2,15))</f>
        <v>2</v>
      </c>
      <c r="AJ19" s="1813">
        <f>WEEKDAY(DATE($AD$2,$AH$2,16))</f>
        <v>3</v>
      </c>
      <c r="AK19" s="1813">
        <f>WEEKDAY(DATE($AD$2,$AH$2,17))</f>
        <v>4</v>
      </c>
      <c r="AL19" s="1813">
        <f>WEEKDAY(DATE($AD$2,$AH$2,18))</f>
        <v>5</v>
      </c>
      <c r="AM19" s="1813">
        <f>WEEKDAY(DATE($AD$2,$AH$2,19))</f>
        <v>6</v>
      </c>
      <c r="AN19" s="1813">
        <f>WEEKDAY(DATE($AD$2,$AH$2,20))</f>
        <v>7</v>
      </c>
      <c r="AO19" s="1909">
        <f>WEEKDAY(DATE($AD$2,$AH$2,21))</f>
        <v>1</v>
      </c>
      <c r="AP19" s="1916">
        <f>WEEKDAY(DATE($AD$2,$AH$2,22))</f>
        <v>2</v>
      </c>
      <c r="AQ19" s="1813">
        <f>WEEKDAY(DATE($AD$2,$AH$2,23))</f>
        <v>3</v>
      </c>
      <c r="AR19" s="1813">
        <f>WEEKDAY(DATE($AD$2,$AH$2,24))</f>
        <v>4</v>
      </c>
      <c r="AS19" s="1813">
        <f>WEEKDAY(DATE($AD$2,$AH$2,25))</f>
        <v>5</v>
      </c>
      <c r="AT19" s="1813">
        <f>WEEKDAY(DATE($AD$2,$AH$2,26))</f>
        <v>6</v>
      </c>
      <c r="AU19" s="1813">
        <f>WEEKDAY(DATE($AD$2,$AH$2,27))</f>
        <v>7</v>
      </c>
      <c r="AV19" s="1909">
        <f>WEEKDAY(DATE($AD$2,$AH$2,28))</f>
        <v>1</v>
      </c>
      <c r="AW19" s="1916">
        <f>IF(AW18=29,WEEKDAY(DATE($AD$2,$AH$2,29)),0)</f>
        <v>0</v>
      </c>
      <c r="AX19" s="1813">
        <f>IF(AX18=30,WEEKDAY(DATE($AD$2,$AH$2,30)),0)</f>
        <v>0</v>
      </c>
      <c r="AY19" s="1909">
        <f>IF(AY18=31,WEEKDAY(DATE($AD$2,$AH$2,31)),0)</f>
        <v>0</v>
      </c>
      <c r="AZ19" s="1940"/>
      <c r="BA19" s="1948"/>
      <c r="BB19" s="1957"/>
      <c r="BC19" s="1948"/>
      <c r="BD19" s="1752"/>
      <c r="BE19" s="1820"/>
      <c r="BF19" s="1820"/>
      <c r="BG19" s="1820"/>
      <c r="BH19" s="1984"/>
    </row>
    <row r="20" spans="2:60" ht="20.25" customHeight="1">
      <c r="B20" s="1741"/>
      <c r="C20" s="1753"/>
      <c r="D20" s="1821"/>
      <c r="E20" s="1764"/>
      <c r="F20" s="1764"/>
      <c r="G20" s="2540"/>
      <c r="H20" s="2101"/>
      <c r="I20" s="1772"/>
      <c r="J20" s="1821"/>
      <c r="K20" s="1821"/>
      <c r="L20" s="1764"/>
      <c r="M20" s="1772"/>
      <c r="N20" s="1821"/>
      <c r="O20" s="1764"/>
      <c r="P20" s="1772"/>
      <c r="Q20" s="1821"/>
      <c r="R20" s="1821"/>
      <c r="S20" s="1821"/>
      <c r="T20" s="1985"/>
      <c r="U20" s="1883" t="str">
        <f t="shared" ref="U20:AV20" si="0">IF(U19=1,"日",IF(U19=2,"月",IF(U19=3,"火",IF(U19=4,"水",IF(U19=5,"木",IF(U19=6,"金","土"))))))</f>
        <v>月</v>
      </c>
      <c r="V20" s="1895" t="str">
        <f t="shared" si="0"/>
        <v>火</v>
      </c>
      <c r="W20" s="1895" t="str">
        <f t="shared" si="0"/>
        <v>水</v>
      </c>
      <c r="X20" s="1895" t="str">
        <f t="shared" si="0"/>
        <v>木</v>
      </c>
      <c r="Y20" s="1895" t="str">
        <f t="shared" si="0"/>
        <v>金</v>
      </c>
      <c r="Z20" s="1895" t="str">
        <f t="shared" si="0"/>
        <v>土</v>
      </c>
      <c r="AA20" s="1910" t="str">
        <f t="shared" si="0"/>
        <v>日</v>
      </c>
      <c r="AB20" s="1917" t="str">
        <f t="shared" si="0"/>
        <v>月</v>
      </c>
      <c r="AC20" s="1895" t="str">
        <f t="shared" si="0"/>
        <v>火</v>
      </c>
      <c r="AD20" s="1895" t="str">
        <f t="shared" si="0"/>
        <v>水</v>
      </c>
      <c r="AE20" s="1895" t="str">
        <f t="shared" si="0"/>
        <v>木</v>
      </c>
      <c r="AF20" s="1895" t="str">
        <f t="shared" si="0"/>
        <v>金</v>
      </c>
      <c r="AG20" s="1895" t="str">
        <f t="shared" si="0"/>
        <v>土</v>
      </c>
      <c r="AH20" s="1910" t="str">
        <f t="shared" si="0"/>
        <v>日</v>
      </c>
      <c r="AI20" s="1917" t="str">
        <f t="shared" si="0"/>
        <v>月</v>
      </c>
      <c r="AJ20" s="1895" t="str">
        <f t="shared" si="0"/>
        <v>火</v>
      </c>
      <c r="AK20" s="1895" t="str">
        <f t="shared" si="0"/>
        <v>水</v>
      </c>
      <c r="AL20" s="1895" t="str">
        <f t="shared" si="0"/>
        <v>木</v>
      </c>
      <c r="AM20" s="1895" t="str">
        <f t="shared" si="0"/>
        <v>金</v>
      </c>
      <c r="AN20" s="1895" t="str">
        <f t="shared" si="0"/>
        <v>土</v>
      </c>
      <c r="AO20" s="1910" t="str">
        <f t="shared" si="0"/>
        <v>日</v>
      </c>
      <c r="AP20" s="1917" t="str">
        <f t="shared" si="0"/>
        <v>月</v>
      </c>
      <c r="AQ20" s="1895" t="str">
        <f t="shared" si="0"/>
        <v>火</v>
      </c>
      <c r="AR20" s="1895" t="str">
        <f t="shared" si="0"/>
        <v>水</v>
      </c>
      <c r="AS20" s="1895" t="str">
        <f t="shared" si="0"/>
        <v>木</v>
      </c>
      <c r="AT20" s="1895" t="str">
        <f t="shared" si="0"/>
        <v>金</v>
      </c>
      <c r="AU20" s="1895" t="str">
        <f t="shared" si="0"/>
        <v>土</v>
      </c>
      <c r="AV20" s="1910" t="str">
        <f t="shared" si="0"/>
        <v>日</v>
      </c>
      <c r="AW20" s="1895" t="str">
        <f>IF(AW19=1,"日",IF(AW19=2,"月",IF(AW19=3,"火",IF(AW19=4,"水",IF(AW19=5,"木",IF(AW19=6,"金",IF(AW19=0,"","土")))))))</f>
        <v/>
      </c>
      <c r="AX20" s="1895" t="str">
        <f>IF(AX19=1,"日",IF(AX19=2,"月",IF(AX19=3,"火",IF(AX19=4,"水",IF(AX19=5,"木",IF(AX19=6,"金",IF(AX19=0,"","土")))))))</f>
        <v/>
      </c>
      <c r="AY20" s="1895" t="str">
        <f>IF(AY19=1,"日",IF(AY19=2,"月",IF(AY19=3,"火",IF(AY19=4,"水",IF(AY19=5,"木",IF(AY19=6,"金",IF(AY19=0,"","土")))))))</f>
        <v/>
      </c>
      <c r="AZ20" s="1941"/>
      <c r="BA20" s="1949"/>
      <c r="BB20" s="1958"/>
      <c r="BC20" s="1949"/>
      <c r="BD20" s="1753"/>
      <c r="BE20" s="1821"/>
      <c r="BF20" s="1821"/>
      <c r="BG20" s="1821"/>
      <c r="BH20" s="1985"/>
    </row>
    <row r="21" spans="2:60" ht="20.25" customHeight="1">
      <c r="B21" s="2529"/>
      <c r="C21" s="1754" t="s">
        <v>800</v>
      </c>
      <c r="D21" s="1822"/>
      <c r="E21" s="1765"/>
      <c r="F21" s="1765"/>
      <c r="G21" s="1800"/>
      <c r="H21" s="2102" t="s">
        <v>751</v>
      </c>
      <c r="I21" s="1786" t="s">
        <v>1030</v>
      </c>
      <c r="J21" s="2542"/>
      <c r="K21" s="2542"/>
      <c r="L21" s="1800"/>
      <c r="M21" s="2546" t="s">
        <v>478</v>
      </c>
      <c r="N21" s="2550"/>
      <c r="O21" s="2554"/>
      <c r="P21" s="2558" t="s">
        <v>770</v>
      </c>
      <c r="Q21" s="2565"/>
      <c r="R21" s="2565"/>
      <c r="S21" s="2573"/>
      <c r="T21" s="2581"/>
      <c r="U21" s="2595" t="s">
        <v>838</v>
      </c>
      <c r="V21" s="2595" t="s">
        <v>838</v>
      </c>
      <c r="W21" s="2595" t="s">
        <v>838</v>
      </c>
      <c r="X21" s="2595"/>
      <c r="Y21" s="2595" t="s">
        <v>838</v>
      </c>
      <c r="Z21" s="2595" t="s">
        <v>838</v>
      </c>
      <c r="AA21" s="2607"/>
      <c r="AB21" s="2612" t="s">
        <v>838</v>
      </c>
      <c r="AC21" s="2595"/>
      <c r="AD21" s="2595" t="s">
        <v>838</v>
      </c>
      <c r="AE21" s="2595" t="s">
        <v>838</v>
      </c>
      <c r="AF21" s="2595" t="s">
        <v>838</v>
      </c>
      <c r="AG21" s="2595"/>
      <c r="AH21" s="2607" t="s">
        <v>838</v>
      </c>
      <c r="AI21" s="2612"/>
      <c r="AJ21" s="2595" t="s">
        <v>838</v>
      </c>
      <c r="AK21" s="2595" t="s">
        <v>838</v>
      </c>
      <c r="AL21" s="2595" t="s">
        <v>838</v>
      </c>
      <c r="AM21" s="2595" t="s">
        <v>838</v>
      </c>
      <c r="AN21" s="2595" t="s">
        <v>838</v>
      </c>
      <c r="AO21" s="2607"/>
      <c r="AP21" s="2612"/>
      <c r="AQ21" s="2595" t="s">
        <v>838</v>
      </c>
      <c r="AR21" s="2595" t="s">
        <v>838</v>
      </c>
      <c r="AS21" s="2595" t="s">
        <v>838</v>
      </c>
      <c r="AT21" s="2595" t="s">
        <v>838</v>
      </c>
      <c r="AU21" s="2595" t="s">
        <v>838</v>
      </c>
      <c r="AV21" s="2607"/>
      <c r="AW21" s="2612"/>
      <c r="AX21" s="2595"/>
      <c r="AY21" s="2595"/>
      <c r="AZ21" s="2623"/>
      <c r="BA21" s="2630"/>
      <c r="BB21" s="2637"/>
      <c r="BC21" s="2630"/>
      <c r="BD21" s="1970"/>
      <c r="BE21" s="1975"/>
      <c r="BF21" s="1975"/>
      <c r="BG21" s="1975"/>
      <c r="BH21" s="1986"/>
    </row>
    <row r="22" spans="2:60" ht="20.25" customHeight="1">
      <c r="B22" s="2059">
        <v>1</v>
      </c>
      <c r="C22" s="1755"/>
      <c r="D22" s="1823"/>
      <c r="E22" s="1766"/>
      <c r="F22" s="1766" t="str">
        <f>C21</f>
        <v>管理者</v>
      </c>
      <c r="G22" s="1801"/>
      <c r="H22" s="2103"/>
      <c r="I22" s="1787"/>
      <c r="J22" s="2543"/>
      <c r="K22" s="2543"/>
      <c r="L22" s="1801"/>
      <c r="M22" s="2547"/>
      <c r="N22" s="2551"/>
      <c r="O22" s="2555"/>
      <c r="P22" s="2559" t="s">
        <v>1023</v>
      </c>
      <c r="Q22" s="2566"/>
      <c r="R22" s="2566"/>
      <c r="S22" s="2574"/>
      <c r="T22" s="2582"/>
      <c r="U22" s="2181" t="e">
        <f>IF(U21="","",VLOOKUP(U21,#REF!,21,FALSE))</f>
        <v>#REF!</v>
      </c>
      <c r="V22" s="2190" t="e">
        <f>IF(V21="","",VLOOKUP(V21,#REF!,21,FALSE))</f>
        <v>#REF!</v>
      </c>
      <c r="W22" s="2190" t="e">
        <f>IF(W21="","",VLOOKUP(W21,#REF!,21,FALSE))</f>
        <v>#REF!</v>
      </c>
      <c r="X22" s="2190" t="str">
        <f>IF(X21="","",VLOOKUP(X21,#REF!,21,FALSE))</f>
        <v/>
      </c>
      <c r="Y22" s="2190" t="e">
        <f>IF(Y21="","",VLOOKUP(Y21,#REF!,21,FALSE))</f>
        <v>#REF!</v>
      </c>
      <c r="Z22" s="2190" t="e">
        <f>IF(Z21="","",VLOOKUP(Z21,#REF!,21,FALSE))</f>
        <v>#REF!</v>
      </c>
      <c r="AA22" s="2197" t="str">
        <f>IF(AA21="","",VLOOKUP(AA21,#REF!,21,FALSE))</f>
        <v/>
      </c>
      <c r="AB22" s="2181" t="e">
        <f>IF(AB21="","",VLOOKUP(AB21,#REF!,21,FALSE))</f>
        <v>#REF!</v>
      </c>
      <c r="AC22" s="2190" t="str">
        <f>IF(AC21="","",VLOOKUP(AC21,#REF!,21,FALSE))</f>
        <v/>
      </c>
      <c r="AD22" s="2190" t="e">
        <f>IF(AD21="","",VLOOKUP(AD21,#REF!,21,FALSE))</f>
        <v>#REF!</v>
      </c>
      <c r="AE22" s="2190" t="e">
        <f>IF(AE21="","",VLOOKUP(AE21,#REF!,21,FALSE))</f>
        <v>#REF!</v>
      </c>
      <c r="AF22" s="2190" t="e">
        <f>IF(AF21="","",VLOOKUP(AF21,#REF!,21,FALSE))</f>
        <v>#REF!</v>
      </c>
      <c r="AG22" s="2190" t="str">
        <f>IF(AG21="","",VLOOKUP(AG21,#REF!,21,FALSE))</f>
        <v/>
      </c>
      <c r="AH22" s="2197" t="e">
        <f>IF(AH21="","",VLOOKUP(AH21,#REF!,21,FALSE))</f>
        <v>#REF!</v>
      </c>
      <c r="AI22" s="2181" t="str">
        <f>IF(AI21="","",VLOOKUP(AI21,#REF!,21,FALSE))</f>
        <v/>
      </c>
      <c r="AJ22" s="2190" t="e">
        <f>IF(AJ21="","",VLOOKUP(AJ21,#REF!,21,FALSE))</f>
        <v>#REF!</v>
      </c>
      <c r="AK22" s="2190" t="e">
        <f>IF(AK21="","",VLOOKUP(AK21,#REF!,21,FALSE))</f>
        <v>#REF!</v>
      </c>
      <c r="AL22" s="2190" t="e">
        <f>IF(AL21="","",VLOOKUP(AL21,#REF!,21,FALSE))</f>
        <v>#REF!</v>
      </c>
      <c r="AM22" s="2190" t="e">
        <f>IF(AM21="","",VLOOKUP(AM21,#REF!,21,FALSE))</f>
        <v>#REF!</v>
      </c>
      <c r="AN22" s="2190" t="e">
        <f>IF(AN21="","",VLOOKUP(AN21,#REF!,21,FALSE))</f>
        <v>#REF!</v>
      </c>
      <c r="AO22" s="2197" t="str">
        <f>IF(AO21="","",VLOOKUP(AO21,#REF!,21,FALSE))</f>
        <v/>
      </c>
      <c r="AP22" s="2181" t="str">
        <f>IF(AP21="","",VLOOKUP(AP21,#REF!,21,FALSE))</f>
        <v/>
      </c>
      <c r="AQ22" s="2190" t="e">
        <f>IF(AQ21="","",VLOOKUP(AQ21,#REF!,21,FALSE))</f>
        <v>#REF!</v>
      </c>
      <c r="AR22" s="2190" t="e">
        <f>IF(AR21="","",VLOOKUP(AR21,#REF!,21,FALSE))</f>
        <v>#REF!</v>
      </c>
      <c r="AS22" s="2190" t="e">
        <f>IF(AS21="","",VLOOKUP(AS21,#REF!,21,FALSE))</f>
        <v>#REF!</v>
      </c>
      <c r="AT22" s="2190" t="e">
        <f>IF(AT21="","",VLOOKUP(AT21,#REF!,21,FALSE))</f>
        <v>#REF!</v>
      </c>
      <c r="AU22" s="2190" t="e">
        <f>IF(AU21="","",VLOOKUP(AU21,#REF!,21,FALSE))</f>
        <v>#REF!</v>
      </c>
      <c r="AV22" s="2197" t="str">
        <f>IF(AV21="","",VLOOKUP(AV21,#REF!,21,FALSE))</f>
        <v/>
      </c>
      <c r="AW22" s="2181" t="str">
        <f>IF(AW21="","",VLOOKUP(AW21,#REF!,21,FALSE))</f>
        <v/>
      </c>
      <c r="AX22" s="2190" t="str">
        <f>IF(AX21="","",VLOOKUP(AX21,#REF!,21,FALSE))</f>
        <v/>
      </c>
      <c r="AY22" s="2190" t="str">
        <f>IF(AY21="","",VLOOKUP(AY21,#REF!,21,FALSE))</f>
        <v/>
      </c>
      <c r="AZ22" s="1943" t="e">
        <f>IF($BC$3="４週",SUM(U22:AV22),IF($BC$3="暦月",SUM(U22:AY22),""))</f>
        <v>#REF!</v>
      </c>
      <c r="BA22" s="1951"/>
      <c r="BB22" s="1960" t="e">
        <f>IF($BC$3="４週",AZ22/4,IF($BC$3="暦月",(AZ22/($BC$8/7)),""))</f>
        <v>#REF!</v>
      </c>
      <c r="BC22" s="1951"/>
      <c r="BD22" s="1971"/>
      <c r="BE22" s="1976"/>
      <c r="BF22" s="1976"/>
      <c r="BG22" s="1976"/>
      <c r="BH22" s="1987"/>
    </row>
    <row r="23" spans="2:60" ht="20.25" customHeight="1">
      <c r="B23" s="1743"/>
      <c r="C23" s="1757"/>
      <c r="D23" s="1825"/>
      <c r="E23" s="1768"/>
      <c r="F23" s="1768"/>
      <c r="G23" s="1803" t="str">
        <f>C21</f>
        <v>管理者</v>
      </c>
      <c r="H23" s="2104"/>
      <c r="I23" s="1789"/>
      <c r="J23" s="2544"/>
      <c r="K23" s="2544"/>
      <c r="L23" s="1803"/>
      <c r="M23" s="2548"/>
      <c r="N23" s="2552"/>
      <c r="O23" s="2556"/>
      <c r="P23" s="2560" t="s">
        <v>34</v>
      </c>
      <c r="Q23" s="2567"/>
      <c r="R23" s="2567"/>
      <c r="S23" s="2575"/>
      <c r="T23" s="2583"/>
      <c r="U23" s="1885" t="e">
        <f>IF(U21="","",VLOOKUP(U21,#REF!,23,FALSE))</f>
        <v>#REF!</v>
      </c>
      <c r="V23" s="1897" t="e">
        <f>IF(V21="","",VLOOKUP(V21,#REF!,23,FALSE))</f>
        <v>#REF!</v>
      </c>
      <c r="W23" s="1897" t="e">
        <f>IF(W21="","",VLOOKUP(W21,#REF!,23,FALSE))</f>
        <v>#REF!</v>
      </c>
      <c r="X23" s="1897" t="str">
        <f>IF(X21="","",VLOOKUP(X21,#REF!,23,FALSE))</f>
        <v/>
      </c>
      <c r="Y23" s="1897" t="e">
        <f>IF(Y21="","",VLOOKUP(Y21,#REF!,23,FALSE))</f>
        <v>#REF!</v>
      </c>
      <c r="Z23" s="1897" t="e">
        <f>IF(Z21="","",VLOOKUP(Z21,#REF!,23,FALSE))</f>
        <v>#REF!</v>
      </c>
      <c r="AA23" s="1912" t="str">
        <f>IF(AA21="","",VLOOKUP(AA21,#REF!,23,FALSE))</f>
        <v/>
      </c>
      <c r="AB23" s="1885" t="e">
        <f>IF(AB21="","",VLOOKUP(AB21,#REF!,23,FALSE))</f>
        <v>#REF!</v>
      </c>
      <c r="AC23" s="1897" t="str">
        <f>IF(AC21="","",VLOOKUP(AC21,#REF!,23,FALSE))</f>
        <v/>
      </c>
      <c r="AD23" s="1897" t="e">
        <f>IF(AD21="","",VLOOKUP(AD21,#REF!,23,FALSE))</f>
        <v>#REF!</v>
      </c>
      <c r="AE23" s="1897" t="e">
        <f>IF(AE21="","",VLOOKUP(AE21,#REF!,23,FALSE))</f>
        <v>#REF!</v>
      </c>
      <c r="AF23" s="1897" t="e">
        <f>IF(AF21="","",VLOOKUP(AF21,#REF!,23,FALSE))</f>
        <v>#REF!</v>
      </c>
      <c r="AG23" s="1897" t="str">
        <f>IF(AG21="","",VLOOKUP(AG21,#REF!,23,FALSE))</f>
        <v/>
      </c>
      <c r="AH23" s="1912" t="e">
        <f>IF(AH21="","",VLOOKUP(AH21,#REF!,23,FALSE))</f>
        <v>#REF!</v>
      </c>
      <c r="AI23" s="1885" t="str">
        <f>IF(AI21="","",VLOOKUP(AI21,#REF!,23,FALSE))</f>
        <v/>
      </c>
      <c r="AJ23" s="1897" t="e">
        <f>IF(AJ21="","",VLOOKUP(AJ21,#REF!,23,FALSE))</f>
        <v>#REF!</v>
      </c>
      <c r="AK23" s="1897" t="e">
        <f>IF(AK21="","",VLOOKUP(AK21,#REF!,23,FALSE))</f>
        <v>#REF!</v>
      </c>
      <c r="AL23" s="1897" t="e">
        <f>IF(AL21="","",VLOOKUP(AL21,#REF!,23,FALSE))</f>
        <v>#REF!</v>
      </c>
      <c r="AM23" s="1897" t="e">
        <f>IF(AM21="","",VLOOKUP(AM21,#REF!,23,FALSE))</f>
        <v>#REF!</v>
      </c>
      <c r="AN23" s="1897" t="e">
        <f>IF(AN21="","",VLOOKUP(AN21,#REF!,23,FALSE))</f>
        <v>#REF!</v>
      </c>
      <c r="AO23" s="1912" t="str">
        <f>IF(AO21="","",VLOOKUP(AO21,#REF!,23,FALSE))</f>
        <v/>
      </c>
      <c r="AP23" s="1885" t="str">
        <f>IF(AP21="","",VLOOKUP(AP21,#REF!,23,FALSE))</f>
        <v/>
      </c>
      <c r="AQ23" s="1897" t="e">
        <f>IF(AQ21="","",VLOOKUP(AQ21,#REF!,23,FALSE))</f>
        <v>#REF!</v>
      </c>
      <c r="AR23" s="1897" t="e">
        <f>IF(AR21="","",VLOOKUP(AR21,#REF!,23,FALSE))</f>
        <v>#REF!</v>
      </c>
      <c r="AS23" s="1897" t="e">
        <f>IF(AS21="","",VLOOKUP(AS21,#REF!,23,FALSE))</f>
        <v>#REF!</v>
      </c>
      <c r="AT23" s="1897" t="e">
        <f>IF(AT21="","",VLOOKUP(AT21,#REF!,23,FALSE))</f>
        <v>#REF!</v>
      </c>
      <c r="AU23" s="1897" t="e">
        <f>IF(AU21="","",VLOOKUP(AU21,#REF!,23,FALSE))</f>
        <v>#REF!</v>
      </c>
      <c r="AV23" s="1912" t="str">
        <f>IF(AV21="","",VLOOKUP(AV21,#REF!,23,FALSE))</f>
        <v/>
      </c>
      <c r="AW23" s="1885" t="str">
        <f>IF(AW21="","",VLOOKUP(AW21,#REF!,23,FALSE))</f>
        <v/>
      </c>
      <c r="AX23" s="1897" t="str">
        <f>IF(AX21="","",VLOOKUP(AX21,#REF!,23,FALSE))</f>
        <v/>
      </c>
      <c r="AY23" s="1897" t="str">
        <f>IF(AY21="","",VLOOKUP(AY21,#REF!,23,FALSE))</f>
        <v/>
      </c>
      <c r="AZ23" s="1945" t="e">
        <f>IF($BC$3="４週",SUM(U23:AV23),IF($BC$3="暦月",SUM(U23:AY23),""))</f>
        <v>#REF!</v>
      </c>
      <c r="BA23" s="1953"/>
      <c r="BB23" s="1962" t="e">
        <f>IF($BC$3="４週",AZ23/4,IF($BC$3="暦月",(AZ23/($BC$8/7)),""))</f>
        <v>#REF!</v>
      </c>
      <c r="BC23" s="1953"/>
      <c r="BD23" s="1973"/>
      <c r="BE23" s="1978"/>
      <c r="BF23" s="1978"/>
      <c r="BG23" s="1978"/>
      <c r="BH23" s="1989"/>
    </row>
    <row r="24" spans="2:60" ht="20.25" customHeight="1">
      <c r="B24" s="2530"/>
      <c r="C24" s="1756" t="s">
        <v>1029</v>
      </c>
      <c r="D24" s="1824"/>
      <c r="E24" s="1767"/>
      <c r="F24" s="1767"/>
      <c r="G24" s="1802"/>
      <c r="H24" s="2095" t="s">
        <v>751</v>
      </c>
      <c r="I24" s="1788" t="s">
        <v>1029</v>
      </c>
      <c r="J24" s="2545"/>
      <c r="K24" s="2545"/>
      <c r="L24" s="1802"/>
      <c r="M24" s="2549" t="s">
        <v>570</v>
      </c>
      <c r="N24" s="2553"/>
      <c r="O24" s="2557"/>
      <c r="P24" s="2561" t="s">
        <v>770</v>
      </c>
      <c r="Q24" s="2568"/>
      <c r="R24" s="2568"/>
      <c r="S24" s="2576"/>
      <c r="T24" s="2584"/>
      <c r="U24" s="2596" t="s">
        <v>837</v>
      </c>
      <c r="V24" s="2602" t="s">
        <v>837</v>
      </c>
      <c r="W24" s="2602" t="s">
        <v>837</v>
      </c>
      <c r="X24" s="2602" t="s">
        <v>837</v>
      </c>
      <c r="Y24" s="2602"/>
      <c r="Z24" s="2602" t="s">
        <v>837</v>
      </c>
      <c r="AA24" s="2608" t="s">
        <v>837</v>
      </c>
      <c r="AB24" s="2596"/>
      <c r="AC24" s="2602" t="s">
        <v>837</v>
      </c>
      <c r="AD24" s="2602" t="s">
        <v>837</v>
      </c>
      <c r="AE24" s="2602" t="s">
        <v>837</v>
      </c>
      <c r="AF24" s="2602"/>
      <c r="AG24" s="2602"/>
      <c r="AH24" s="2608" t="s">
        <v>837</v>
      </c>
      <c r="AI24" s="2596" t="s">
        <v>837</v>
      </c>
      <c r="AJ24" s="2602" t="s">
        <v>837</v>
      </c>
      <c r="AK24" s="2602"/>
      <c r="AL24" s="2602" t="s">
        <v>837</v>
      </c>
      <c r="AM24" s="2602" t="s">
        <v>837</v>
      </c>
      <c r="AN24" s="2602" t="s">
        <v>837</v>
      </c>
      <c r="AO24" s="2608" t="s">
        <v>837</v>
      </c>
      <c r="AP24" s="2596" t="s">
        <v>837</v>
      </c>
      <c r="AQ24" s="2602"/>
      <c r="AR24" s="2602" t="s">
        <v>837</v>
      </c>
      <c r="AS24" s="2602"/>
      <c r="AT24" s="2602" t="s">
        <v>837</v>
      </c>
      <c r="AU24" s="2602"/>
      <c r="AV24" s="2608" t="s">
        <v>837</v>
      </c>
      <c r="AW24" s="2596"/>
      <c r="AX24" s="2602"/>
      <c r="AY24" s="2602"/>
      <c r="AZ24" s="2624"/>
      <c r="BA24" s="2631"/>
      <c r="BB24" s="2638"/>
      <c r="BC24" s="2631"/>
      <c r="BD24" s="1972"/>
      <c r="BE24" s="1977"/>
      <c r="BF24" s="1977"/>
      <c r="BG24" s="1977"/>
      <c r="BH24" s="1988"/>
    </row>
    <row r="25" spans="2:60" ht="20.25" customHeight="1">
      <c r="B25" s="2059">
        <f>B22+1</f>
        <v>2</v>
      </c>
      <c r="C25" s="1755"/>
      <c r="D25" s="1823"/>
      <c r="E25" s="1766"/>
      <c r="F25" s="1766" t="str">
        <f>C24</f>
        <v>介護支援専門員</v>
      </c>
      <c r="G25" s="1801"/>
      <c r="H25" s="2103"/>
      <c r="I25" s="1787"/>
      <c r="J25" s="2543"/>
      <c r="K25" s="2543"/>
      <c r="L25" s="1801"/>
      <c r="M25" s="2547"/>
      <c r="N25" s="2551"/>
      <c r="O25" s="2555"/>
      <c r="P25" s="2559" t="s">
        <v>1023</v>
      </c>
      <c r="Q25" s="2566"/>
      <c r="R25" s="2566"/>
      <c r="S25" s="2574"/>
      <c r="T25" s="2582"/>
      <c r="U25" s="2181" t="e">
        <f>IF(U24="","",VLOOKUP(U24,#REF!,21,FALSE))</f>
        <v>#REF!</v>
      </c>
      <c r="V25" s="2190" t="e">
        <f>IF(V24="","",VLOOKUP(V24,#REF!,21,FALSE))</f>
        <v>#REF!</v>
      </c>
      <c r="W25" s="2190" t="e">
        <f>IF(W24="","",VLOOKUP(W24,#REF!,21,FALSE))</f>
        <v>#REF!</v>
      </c>
      <c r="X25" s="2190" t="e">
        <f>IF(X24="","",VLOOKUP(X24,#REF!,21,FALSE))</f>
        <v>#REF!</v>
      </c>
      <c r="Y25" s="2190" t="str">
        <f>IF(Y24="","",VLOOKUP(Y24,#REF!,21,FALSE))</f>
        <v/>
      </c>
      <c r="Z25" s="2190" t="e">
        <f>IF(Z24="","",VLOOKUP(Z24,#REF!,21,FALSE))</f>
        <v>#REF!</v>
      </c>
      <c r="AA25" s="2197" t="e">
        <f>IF(AA24="","",VLOOKUP(AA24,#REF!,21,FALSE))</f>
        <v>#REF!</v>
      </c>
      <c r="AB25" s="2181" t="str">
        <f>IF(AB24="","",VLOOKUP(AB24,#REF!,21,FALSE))</f>
        <v/>
      </c>
      <c r="AC25" s="2190" t="e">
        <f>IF(AC24="","",VLOOKUP(AC24,#REF!,21,FALSE))</f>
        <v>#REF!</v>
      </c>
      <c r="AD25" s="2190" t="e">
        <f>IF(AD24="","",VLOOKUP(AD24,#REF!,21,FALSE))</f>
        <v>#REF!</v>
      </c>
      <c r="AE25" s="2190" t="e">
        <f>IF(AE24="","",VLOOKUP(AE24,#REF!,21,FALSE))</f>
        <v>#REF!</v>
      </c>
      <c r="AF25" s="2190" t="str">
        <f>IF(AF24="","",VLOOKUP(AF24,#REF!,21,FALSE))</f>
        <v/>
      </c>
      <c r="AG25" s="2190" t="str">
        <f>IF(AG24="","",VLOOKUP(AG24,#REF!,21,FALSE))</f>
        <v/>
      </c>
      <c r="AH25" s="2197" t="e">
        <f>IF(AH24="","",VLOOKUP(AH24,#REF!,21,FALSE))</f>
        <v>#REF!</v>
      </c>
      <c r="AI25" s="2181" t="e">
        <f>IF(AI24="","",VLOOKUP(AI24,#REF!,21,FALSE))</f>
        <v>#REF!</v>
      </c>
      <c r="AJ25" s="2190" t="e">
        <f>IF(AJ24="","",VLOOKUP(AJ24,#REF!,21,FALSE))</f>
        <v>#REF!</v>
      </c>
      <c r="AK25" s="2190" t="str">
        <f>IF(AK24="","",VLOOKUP(AK24,#REF!,21,FALSE))</f>
        <v/>
      </c>
      <c r="AL25" s="2190" t="e">
        <f>IF(AL24="","",VLOOKUP(AL24,#REF!,21,FALSE))</f>
        <v>#REF!</v>
      </c>
      <c r="AM25" s="2190" t="e">
        <f>IF(AM24="","",VLOOKUP(AM24,#REF!,21,FALSE))</f>
        <v>#REF!</v>
      </c>
      <c r="AN25" s="2190" t="e">
        <f>IF(AN24="","",VLOOKUP(AN24,#REF!,21,FALSE))</f>
        <v>#REF!</v>
      </c>
      <c r="AO25" s="2197" t="e">
        <f>IF(AO24="","",VLOOKUP(AO24,#REF!,21,FALSE))</f>
        <v>#REF!</v>
      </c>
      <c r="AP25" s="2181" t="e">
        <f>IF(AP24="","",VLOOKUP(AP24,#REF!,21,FALSE))</f>
        <v>#REF!</v>
      </c>
      <c r="AQ25" s="2190" t="str">
        <f>IF(AQ24="","",VLOOKUP(AQ24,#REF!,21,FALSE))</f>
        <v/>
      </c>
      <c r="AR25" s="2190" t="e">
        <f>IF(AR24="","",VLOOKUP(AR24,#REF!,21,FALSE))</f>
        <v>#REF!</v>
      </c>
      <c r="AS25" s="2190" t="str">
        <f>IF(AS24="","",VLOOKUP(AS24,#REF!,21,FALSE))</f>
        <v/>
      </c>
      <c r="AT25" s="2190" t="e">
        <f>IF(AT24="","",VLOOKUP(AT24,#REF!,21,FALSE))</f>
        <v>#REF!</v>
      </c>
      <c r="AU25" s="2190" t="str">
        <f>IF(AU24="","",VLOOKUP(AU24,#REF!,21,FALSE))</f>
        <v/>
      </c>
      <c r="AV25" s="2197" t="e">
        <f>IF(AV24="","",VLOOKUP(AV24,#REF!,21,FALSE))</f>
        <v>#REF!</v>
      </c>
      <c r="AW25" s="2181" t="str">
        <f>IF(AW24="","",VLOOKUP(AW24,#REF!,21,FALSE))</f>
        <v/>
      </c>
      <c r="AX25" s="2190" t="str">
        <f>IF(AX24="","",VLOOKUP(AX24,#REF!,21,FALSE))</f>
        <v/>
      </c>
      <c r="AY25" s="2190" t="str">
        <f>IF(AY24="","",VLOOKUP(AY24,#REF!,21,FALSE))</f>
        <v/>
      </c>
      <c r="AZ25" s="1943" t="e">
        <f>IF($BC$3="４週",SUM(U25:AV25),IF($BC$3="暦月",SUM(U25:AY25),""))</f>
        <v>#REF!</v>
      </c>
      <c r="BA25" s="1951"/>
      <c r="BB25" s="1960" t="e">
        <f>IF($BC$3="４週",AZ25/4,IF($BC$3="暦月",(AZ25/($BC$8/7)),""))</f>
        <v>#REF!</v>
      </c>
      <c r="BC25" s="1951"/>
      <c r="BD25" s="1971"/>
      <c r="BE25" s="1976"/>
      <c r="BF25" s="1976"/>
      <c r="BG25" s="1976"/>
      <c r="BH25" s="1987"/>
    </row>
    <row r="26" spans="2:60" ht="20.25" customHeight="1">
      <c r="B26" s="1743"/>
      <c r="C26" s="1757"/>
      <c r="D26" s="1825"/>
      <c r="E26" s="1768"/>
      <c r="F26" s="1768"/>
      <c r="G26" s="1803" t="str">
        <f>C24</f>
        <v>介護支援専門員</v>
      </c>
      <c r="H26" s="2104"/>
      <c r="I26" s="1789"/>
      <c r="J26" s="2544"/>
      <c r="K26" s="2544"/>
      <c r="L26" s="1803"/>
      <c r="M26" s="2548"/>
      <c r="N26" s="2552"/>
      <c r="O26" s="2556"/>
      <c r="P26" s="2560" t="s">
        <v>34</v>
      </c>
      <c r="Q26" s="2567"/>
      <c r="R26" s="2567"/>
      <c r="S26" s="2575"/>
      <c r="T26" s="2583"/>
      <c r="U26" s="1885" t="e">
        <f>IF(U24="","",VLOOKUP(U24,#REF!,23,FALSE))</f>
        <v>#REF!</v>
      </c>
      <c r="V26" s="1897" t="e">
        <f>IF(V24="","",VLOOKUP(V24,#REF!,23,FALSE))</f>
        <v>#REF!</v>
      </c>
      <c r="W26" s="1897" t="e">
        <f>IF(W24="","",VLOOKUP(W24,#REF!,23,FALSE))</f>
        <v>#REF!</v>
      </c>
      <c r="X26" s="1897" t="e">
        <f>IF(X24="","",VLOOKUP(X24,#REF!,23,FALSE))</f>
        <v>#REF!</v>
      </c>
      <c r="Y26" s="1897" t="str">
        <f>IF(Y24="","",VLOOKUP(Y24,#REF!,23,FALSE))</f>
        <v/>
      </c>
      <c r="Z26" s="1897" t="e">
        <f>IF(Z24="","",VLOOKUP(Z24,#REF!,23,FALSE))</f>
        <v>#REF!</v>
      </c>
      <c r="AA26" s="1912" t="e">
        <f>IF(AA24="","",VLOOKUP(AA24,#REF!,23,FALSE))</f>
        <v>#REF!</v>
      </c>
      <c r="AB26" s="1885" t="str">
        <f>IF(AB24="","",VLOOKUP(AB24,#REF!,23,FALSE))</f>
        <v/>
      </c>
      <c r="AC26" s="1897" t="e">
        <f>IF(AC24="","",VLOOKUP(AC24,#REF!,23,FALSE))</f>
        <v>#REF!</v>
      </c>
      <c r="AD26" s="1897" t="e">
        <f>IF(AD24="","",VLOOKUP(AD24,#REF!,23,FALSE))</f>
        <v>#REF!</v>
      </c>
      <c r="AE26" s="1897" t="e">
        <f>IF(AE24="","",VLOOKUP(AE24,#REF!,23,FALSE))</f>
        <v>#REF!</v>
      </c>
      <c r="AF26" s="1897" t="str">
        <f>IF(AF24="","",VLOOKUP(AF24,#REF!,23,FALSE))</f>
        <v/>
      </c>
      <c r="AG26" s="1897" t="str">
        <f>IF(AG24="","",VLOOKUP(AG24,#REF!,23,FALSE))</f>
        <v/>
      </c>
      <c r="AH26" s="1912" t="e">
        <f>IF(AH24="","",VLOOKUP(AH24,#REF!,23,FALSE))</f>
        <v>#REF!</v>
      </c>
      <c r="AI26" s="1885" t="e">
        <f>IF(AI24="","",VLOOKUP(AI24,#REF!,23,FALSE))</f>
        <v>#REF!</v>
      </c>
      <c r="AJ26" s="1897" t="e">
        <f>IF(AJ24="","",VLOOKUP(AJ24,#REF!,23,FALSE))</f>
        <v>#REF!</v>
      </c>
      <c r="AK26" s="1897" t="str">
        <f>IF(AK24="","",VLOOKUP(AK24,#REF!,23,FALSE))</f>
        <v/>
      </c>
      <c r="AL26" s="1897" t="e">
        <f>IF(AL24="","",VLOOKUP(AL24,#REF!,23,FALSE))</f>
        <v>#REF!</v>
      </c>
      <c r="AM26" s="1897" t="e">
        <f>IF(AM24="","",VLOOKUP(AM24,#REF!,23,FALSE))</f>
        <v>#REF!</v>
      </c>
      <c r="AN26" s="1897" t="e">
        <f>IF(AN24="","",VLOOKUP(AN24,#REF!,23,FALSE))</f>
        <v>#REF!</v>
      </c>
      <c r="AO26" s="1912" t="e">
        <f>IF(AO24="","",VLOOKUP(AO24,#REF!,23,FALSE))</f>
        <v>#REF!</v>
      </c>
      <c r="AP26" s="1885" t="e">
        <f>IF(AP24="","",VLOOKUP(AP24,#REF!,23,FALSE))</f>
        <v>#REF!</v>
      </c>
      <c r="AQ26" s="1897" t="str">
        <f>IF(AQ24="","",VLOOKUP(AQ24,#REF!,23,FALSE))</f>
        <v/>
      </c>
      <c r="AR26" s="1897" t="e">
        <f>IF(AR24="","",VLOOKUP(AR24,#REF!,23,FALSE))</f>
        <v>#REF!</v>
      </c>
      <c r="AS26" s="1897" t="str">
        <f>IF(AS24="","",VLOOKUP(AS24,#REF!,23,FALSE))</f>
        <v/>
      </c>
      <c r="AT26" s="1897" t="e">
        <f>IF(AT24="","",VLOOKUP(AT24,#REF!,23,FALSE))</f>
        <v>#REF!</v>
      </c>
      <c r="AU26" s="1897" t="str">
        <f>IF(AU24="","",VLOOKUP(AU24,#REF!,23,FALSE))</f>
        <v/>
      </c>
      <c r="AV26" s="1912" t="e">
        <f>IF(AV24="","",VLOOKUP(AV24,#REF!,23,FALSE))</f>
        <v>#REF!</v>
      </c>
      <c r="AW26" s="1885" t="str">
        <f>IF(AW24="","",VLOOKUP(AW24,#REF!,23,FALSE))</f>
        <v/>
      </c>
      <c r="AX26" s="1897" t="str">
        <f>IF(AX24="","",VLOOKUP(AX24,#REF!,23,FALSE))</f>
        <v/>
      </c>
      <c r="AY26" s="1897" t="str">
        <f>IF(AY24="","",VLOOKUP(AY24,#REF!,23,FALSE))</f>
        <v/>
      </c>
      <c r="AZ26" s="1945" t="e">
        <f>IF($BC$3="４週",SUM(U26:AV26),IF($BC$3="暦月",SUM(U26:AY26),""))</f>
        <v>#REF!</v>
      </c>
      <c r="BA26" s="1953"/>
      <c r="BB26" s="1962" t="e">
        <f>IF($BC$3="４週",AZ26/4,IF($BC$3="暦月",(AZ26/($BC$8/7)),""))</f>
        <v>#REF!</v>
      </c>
      <c r="BC26" s="1953"/>
      <c r="BD26" s="1973"/>
      <c r="BE26" s="1978"/>
      <c r="BF26" s="1978"/>
      <c r="BG26" s="1978"/>
      <c r="BH26" s="1989"/>
    </row>
    <row r="27" spans="2:60" ht="20.25" customHeight="1">
      <c r="B27" s="2530"/>
      <c r="C27" s="1756" t="s">
        <v>680</v>
      </c>
      <c r="D27" s="1824"/>
      <c r="E27" s="1767"/>
      <c r="F27" s="1766"/>
      <c r="G27" s="1801"/>
      <c r="H27" s="2541" t="s">
        <v>751</v>
      </c>
      <c r="I27" s="1788" t="s">
        <v>810</v>
      </c>
      <c r="J27" s="2545"/>
      <c r="K27" s="2545"/>
      <c r="L27" s="1802"/>
      <c r="M27" s="2549" t="s">
        <v>500</v>
      </c>
      <c r="N27" s="2553"/>
      <c r="O27" s="2557"/>
      <c r="P27" s="2561" t="s">
        <v>770</v>
      </c>
      <c r="Q27" s="2568"/>
      <c r="R27" s="2568"/>
      <c r="S27" s="2576"/>
      <c r="T27" s="2584"/>
      <c r="U27" s="2596" t="s">
        <v>849</v>
      </c>
      <c r="V27" s="2602" t="s">
        <v>850</v>
      </c>
      <c r="W27" s="2602"/>
      <c r="X27" s="2602" t="s">
        <v>835</v>
      </c>
      <c r="Y27" s="2602" t="s">
        <v>838</v>
      </c>
      <c r="Z27" s="2602"/>
      <c r="AA27" s="2608" t="s">
        <v>835</v>
      </c>
      <c r="AB27" s="2596" t="s">
        <v>849</v>
      </c>
      <c r="AC27" s="2602" t="s">
        <v>850</v>
      </c>
      <c r="AD27" s="2602" t="s">
        <v>838</v>
      </c>
      <c r="AE27" s="2602"/>
      <c r="AF27" s="2602" t="s">
        <v>835</v>
      </c>
      <c r="AG27" s="2602" t="s">
        <v>838</v>
      </c>
      <c r="AH27" s="2608"/>
      <c r="AI27" s="2596" t="s">
        <v>838</v>
      </c>
      <c r="AJ27" s="2602" t="s">
        <v>849</v>
      </c>
      <c r="AK27" s="2602" t="s">
        <v>850</v>
      </c>
      <c r="AL27" s="2602"/>
      <c r="AM27" s="2602"/>
      <c r="AN27" s="2602" t="s">
        <v>849</v>
      </c>
      <c r="AO27" s="2608" t="s">
        <v>850</v>
      </c>
      <c r="AP27" s="2596"/>
      <c r="AQ27" s="2602" t="s">
        <v>835</v>
      </c>
      <c r="AR27" s="2602" t="s">
        <v>838</v>
      </c>
      <c r="AS27" s="2602" t="s">
        <v>849</v>
      </c>
      <c r="AT27" s="2602" t="s">
        <v>850</v>
      </c>
      <c r="AU27" s="2602"/>
      <c r="AV27" s="2608" t="s">
        <v>835</v>
      </c>
      <c r="AW27" s="2596"/>
      <c r="AX27" s="2602"/>
      <c r="AY27" s="2602"/>
      <c r="AZ27" s="2624"/>
      <c r="BA27" s="2631"/>
      <c r="BB27" s="2638"/>
      <c r="BC27" s="2631"/>
      <c r="BD27" s="1972"/>
      <c r="BE27" s="1977"/>
      <c r="BF27" s="1977"/>
      <c r="BG27" s="1977"/>
      <c r="BH27" s="1988"/>
    </row>
    <row r="28" spans="2:60" ht="20.25" customHeight="1">
      <c r="B28" s="2059">
        <f>B25+1</f>
        <v>3</v>
      </c>
      <c r="C28" s="1755"/>
      <c r="D28" s="1823"/>
      <c r="E28" s="1766"/>
      <c r="F28" s="1766" t="str">
        <f>C27</f>
        <v>介護従業者</v>
      </c>
      <c r="G28" s="1801"/>
      <c r="H28" s="2103"/>
      <c r="I28" s="1787"/>
      <c r="J28" s="2543"/>
      <c r="K28" s="2543"/>
      <c r="L28" s="1801"/>
      <c r="M28" s="2547"/>
      <c r="N28" s="2551"/>
      <c r="O28" s="2555"/>
      <c r="P28" s="2559" t="s">
        <v>1023</v>
      </c>
      <c r="Q28" s="2566"/>
      <c r="R28" s="2566"/>
      <c r="S28" s="2574"/>
      <c r="T28" s="2582"/>
      <c r="U28" s="2181" t="e">
        <f>IF(U27="","",VLOOKUP(U27,#REF!,21,FALSE))</f>
        <v>#REF!</v>
      </c>
      <c r="V28" s="2190" t="e">
        <f>IF(V27="","",VLOOKUP(V27,#REF!,21,FALSE))</f>
        <v>#REF!</v>
      </c>
      <c r="W28" s="2190" t="str">
        <f>IF(W27="","",VLOOKUP(W27,#REF!,21,FALSE))</f>
        <v/>
      </c>
      <c r="X28" s="2190" t="e">
        <f>IF(X27="","",VLOOKUP(X27,#REF!,21,FALSE))</f>
        <v>#REF!</v>
      </c>
      <c r="Y28" s="2190" t="e">
        <f>IF(Y27="","",VLOOKUP(Y27,#REF!,21,FALSE))</f>
        <v>#REF!</v>
      </c>
      <c r="Z28" s="2190" t="str">
        <f>IF(Z27="","",VLOOKUP(Z27,#REF!,21,FALSE))</f>
        <v/>
      </c>
      <c r="AA28" s="2197" t="e">
        <f>IF(AA27="","",VLOOKUP(AA27,#REF!,21,FALSE))</f>
        <v>#REF!</v>
      </c>
      <c r="AB28" s="2181" t="e">
        <f>IF(AB27="","",VLOOKUP(AB27,#REF!,21,FALSE))</f>
        <v>#REF!</v>
      </c>
      <c r="AC28" s="2190" t="e">
        <f>IF(AC27="","",VLOOKUP(AC27,#REF!,21,FALSE))</f>
        <v>#REF!</v>
      </c>
      <c r="AD28" s="2190" t="e">
        <f>IF(AD27="","",VLOOKUP(AD27,#REF!,21,FALSE))</f>
        <v>#REF!</v>
      </c>
      <c r="AE28" s="2190" t="str">
        <f>IF(AE27="","",VLOOKUP(AE27,#REF!,21,FALSE))</f>
        <v/>
      </c>
      <c r="AF28" s="2190" t="e">
        <f>IF(AF27="","",VLOOKUP(AF27,#REF!,21,FALSE))</f>
        <v>#REF!</v>
      </c>
      <c r="AG28" s="2190" t="e">
        <f>IF(AG27="","",VLOOKUP(AG27,#REF!,21,FALSE))</f>
        <v>#REF!</v>
      </c>
      <c r="AH28" s="2197" t="str">
        <f>IF(AH27="","",VLOOKUP(AH27,#REF!,21,FALSE))</f>
        <v/>
      </c>
      <c r="AI28" s="2181" t="e">
        <f>IF(AI27="","",VLOOKUP(AI27,#REF!,21,FALSE))</f>
        <v>#REF!</v>
      </c>
      <c r="AJ28" s="2190" t="e">
        <f>IF(AJ27="","",VLOOKUP(AJ27,#REF!,21,FALSE))</f>
        <v>#REF!</v>
      </c>
      <c r="AK28" s="2190" t="e">
        <f>IF(AK27="","",VLOOKUP(AK27,#REF!,21,FALSE))</f>
        <v>#REF!</v>
      </c>
      <c r="AL28" s="2190" t="str">
        <f>IF(AL27="","",VLOOKUP(AL27,#REF!,21,FALSE))</f>
        <v/>
      </c>
      <c r="AM28" s="2190" t="str">
        <f>IF(AM27="","",VLOOKUP(AM27,#REF!,21,FALSE))</f>
        <v/>
      </c>
      <c r="AN28" s="2190" t="e">
        <f>IF(AN27="","",VLOOKUP(AN27,#REF!,21,FALSE))</f>
        <v>#REF!</v>
      </c>
      <c r="AO28" s="2197" t="e">
        <f>IF(AO27="","",VLOOKUP(AO27,#REF!,21,FALSE))</f>
        <v>#REF!</v>
      </c>
      <c r="AP28" s="2181" t="str">
        <f>IF(AP27="","",VLOOKUP(AP27,#REF!,21,FALSE))</f>
        <v/>
      </c>
      <c r="AQ28" s="2190" t="e">
        <f>IF(AQ27="","",VLOOKUP(AQ27,#REF!,21,FALSE))</f>
        <v>#REF!</v>
      </c>
      <c r="AR28" s="2190" t="e">
        <f>IF(AR27="","",VLOOKUP(AR27,#REF!,21,FALSE))</f>
        <v>#REF!</v>
      </c>
      <c r="AS28" s="2190" t="e">
        <f>IF(AS27="","",VLOOKUP(AS27,#REF!,21,FALSE))</f>
        <v>#REF!</v>
      </c>
      <c r="AT28" s="2190" t="e">
        <f>IF(AT27="","",VLOOKUP(AT27,#REF!,21,FALSE))</f>
        <v>#REF!</v>
      </c>
      <c r="AU28" s="2190" t="str">
        <f>IF(AU27="","",VLOOKUP(AU27,#REF!,21,FALSE))</f>
        <v/>
      </c>
      <c r="AV28" s="2197" t="e">
        <f>IF(AV27="","",VLOOKUP(AV27,#REF!,21,FALSE))</f>
        <v>#REF!</v>
      </c>
      <c r="AW28" s="2181" t="str">
        <f>IF(AW27="","",VLOOKUP(AW27,#REF!,21,FALSE))</f>
        <v/>
      </c>
      <c r="AX28" s="2190" t="str">
        <f>IF(AX27="","",VLOOKUP(AX27,#REF!,21,FALSE))</f>
        <v/>
      </c>
      <c r="AY28" s="2190" t="str">
        <f>IF(AY27="","",VLOOKUP(AY27,#REF!,21,FALSE))</f>
        <v/>
      </c>
      <c r="AZ28" s="1943" t="e">
        <f>IF($BC$3="４週",SUM(U28:AV28),IF($BC$3="暦月",SUM(U28:AY28),""))</f>
        <v>#REF!</v>
      </c>
      <c r="BA28" s="1951"/>
      <c r="BB28" s="1960" t="e">
        <f>IF($BC$3="４週",AZ28/4,IF($BC$3="暦月",(AZ28/($BC$8/7)),""))</f>
        <v>#REF!</v>
      </c>
      <c r="BC28" s="1951"/>
      <c r="BD28" s="1971"/>
      <c r="BE28" s="1976"/>
      <c r="BF28" s="1976"/>
      <c r="BG28" s="1976"/>
      <c r="BH28" s="1987"/>
    </row>
    <row r="29" spans="2:60" ht="20.25" customHeight="1">
      <c r="B29" s="1743"/>
      <c r="C29" s="1757"/>
      <c r="D29" s="1825"/>
      <c r="E29" s="1768"/>
      <c r="F29" s="1768"/>
      <c r="G29" s="1803" t="str">
        <f>C27</f>
        <v>介護従業者</v>
      </c>
      <c r="H29" s="2104"/>
      <c r="I29" s="1789"/>
      <c r="J29" s="2544"/>
      <c r="K29" s="2544"/>
      <c r="L29" s="1803"/>
      <c r="M29" s="2548"/>
      <c r="N29" s="2552"/>
      <c r="O29" s="2556"/>
      <c r="P29" s="2560" t="s">
        <v>34</v>
      </c>
      <c r="Q29" s="2569"/>
      <c r="R29" s="2569"/>
      <c r="S29" s="2577"/>
      <c r="T29" s="2585"/>
      <c r="U29" s="1885" t="e">
        <f>IF(U27="","",VLOOKUP(U27,#REF!,23,FALSE))</f>
        <v>#REF!</v>
      </c>
      <c r="V29" s="1897" t="e">
        <f>IF(V27="","",VLOOKUP(V27,#REF!,23,FALSE))</f>
        <v>#REF!</v>
      </c>
      <c r="W29" s="1897" t="str">
        <f>IF(W27="","",VLOOKUP(W27,#REF!,23,FALSE))</f>
        <v/>
      </c>
      <c r="X29" s="1897" t="e">
        <f>IF(X27="","",VLOOKUP(X27,#REF!,23,FALSE))</f>
        <v>#REF!</v>
      </c>
      <c r="Y29" s="1897" t="e">
        <f>IF(Y27="","",VLOOKUP(Y27,#REF!,23,FALSE))</f>
        <v>#REF!</v>
      </c>
      <c r="Z29" s="1897" t="str">
        <f>IF(Z27="","",VLOOKUP(Z27,#REF!,23,FALSE))</f>
        <v/>
      </c>
      <c r="AA29" s="1912" t="e">
        <f>IF(AA27="","",VLOOKUP(AA27,#REF!,23,FALSE))</f>
        <v>#REF!</v>
      </c>
      <c r="AB29" s="1885" t="e">
        <f>IF(AB27="","",VLOOKUP(AB27,#REF!,23,FALSE))</f>
        <v>#REF!</v>
      </c>
      <c r="AC29" s="1897" t="e">
        <f>IF(AC27="","",VLOOKUP(AC27,#REF!,23,FALSE))</f>
        <v>#REF!</v>
      </c>
      <c r="AD29" s="1897" t="e">
        <f>IF(AD27="","",VLOOKUP(AD27,#REF!,23,FALSE))</f>
        <v>#REF!</v>
      </c>
      <c r="AE29" s="1897" t="str">
        <f>IF(AE27="","",VLOOKUP(AE27,#REF!,23,FALSE))</f>
        <v/>
      </c>
      <c r="AF29" s="1897" t="e">
        <f>IF(AF27="","",VLOOKUP(AF27,#REF!,23,FALSE))</f>
        <v>#REF!</v>
      </c>
      <c r="AG29" s="1897" t="e">
        <f>IF(AG27="","",VLOOKUP(AG27,#REF!,23,FALSE))</f>
        <v>#REF!</v>
      </c>
      <c r="AH29" s="1912" t="str">
        <f>IF(AH27="","",VLOOKUP(AH27,#REF!,23,FALSE))</f>
        <v/>
      </c>
      <c r="AI29" s="1885" t="e">
        <f>IF(AI27="","",VLOOKUP(AI27,#REF!,23,FALSE))</f>
        <v>#REF!</v>
      </c>
      <c r="AJ29" s="1897" t="e">
        <f>IF(AJ27="","",VLOOKUP(AJ27,#REF!,23,FALSE))</f>
        <v>#REF!</v>
      </c>
      <c r="AK29" s="1897" t="e">
        <f>IF(AK27="","",VLOOKUP(AK27,#REF!,23,FALSE))</f>
        <v>#REF!</v>
      </c>
      <c r="AL29" s="1897" t="str">
        <f>IF(AL27="","",VLOOKUP(AL27,#REF!,23,FALSE))</f>
        <v/>
      </c>
      <c r="AM29" s="1897" t="str">
        <f>IF(AM27="","",VLOOKUP(AM27,#REF!,23,FALSE))</f>
        <v/>
      </c>
      <c r="AN29" s="1897" t="e">
        <f>IF(AN27="","",VLOOKUP(AN27,#REF!,23,FALSE))</f>
        <v>#REF!</v>
      </c>
      <c r="AO29" s="1912" t="e">
        <f>IF(AO27="","",VLOOKUP(AO27,#REF!,23,FALSE))</f>
        <v>#REF!</v>
      </c>
      <c r="AP29" s="1885" t="str">
        <f>IF(AP27="","",VLOOKUP(AP27,#REF!,23,FALSE))</f>
        <v/>
      </c>
      <c r="AQ29" s="1897" t="e">
        <f>IF(AQ27="","",VLOOKUP(AQ27,#REF!,23,FALSE))</f>
        <v>#REF!</v>
      </c>
      <c r="AR29" s="1897" t="e">
        <f>IF(AR27="","",VLOOKUP(AR27,#REF!,23,FALSE))</f>
        <v>#REF!</v>
      </c>
      <c r="AS29" s="1897" t="e">
        <f>IF(AS27="","",VLOOKUP(AS27,#REF!,23,FALSE))</f>
        <v>#REF!</v>
      </c>
      <c r="AT29" s="1897" t="e">
        <f>IF(AT27="","",VLOOKUP(AT27,#REF!,23,FALSE))</f>
        <v>#REF!</v>
      </c>
      <c r="AU29" s="1897" t="str">
        <f>IF(AU27="","",VLOOKUP(AU27,#REF!,23,FALSE))</f>
        <v/>
      </c>
      <c r="AV29" s="1912" t="e">
        <f>IF(AV27="","",VLOOKUP(AV27,#REF!,23,FALSE))</f>
        <v>#REF!</v>
      </c>
      <c r="AW29" s="1885" t="str">
        <f>IF(AW27="","",VLOOKUP(AW27,#REF!,23,FALSE))</f>
        <v/>
      </c>
      <c r="AX29" s="1897" t="str">
        <f>IF(AX27="","",VLOOKUP(AX27,#REF!,23,FALSE))</f>
        <v/>
      </c>
      <c r="AY29" s="1897" t="str">
        <f>IF(AY27="","",VLOOKUP(AY27,#REF!,23,FALSE))</f>
        <v/>
      </c>
      <c r="AZ29" s="1945" t="e">
        <f>IF($BC$3="４週",SUM(U29:AV29),IF($BC$3="暦月",SUM(U29:AY29),""))</f>
        <v>#REF!</v>
      </c>
      <c r="BA29" s="1953"/>
      <c r="BB29" s="1962" t="e">
        <f>IF($BC$3="４週",AZ29/4,IF($BC$3="暦月",(AZ29/($BC$8/7)),""))</f>
        <v>#REF!</v>
      </c>
      <c r="BC29" s="1953"/>
      <c r="BD29" s="1973"/>
      <c r="BE29" s="1978"/>
      <c r="BF29" s="1978"/>
      <c r="BG29" s="1978"/>
      <c r="BH29" s="1989"/>
    </row>
    <row r="30" spans="2:60" ht="20.25" customHeight="1">
      <c r="B30" s="2530"/>
      <c r="C30" s="1756" t="s">
        <v>680</v>
      </c>
      <c r="D30" s="1824"/>
      <c r="E30" s="1767"/>
      <c r="F30" s="1766"/>
      <c r="G30" s="1801"/>
      <c r="H30" s="2541" t="s">
        <v>751</v>
      </c>
      <c r="I30" s="1788" t="s">
        <v>810</v>
      </c>
      <c r="J30" s="2545"/>
      <c r="K30" s="2545"/>
      <c r="L30" s="1802"/>
      <c r="M30" s="2549" t="s">
        <v>316</v>
      </c>
      <c r="N30" s="2553"/>
      <c r="O30" s="2557"/>
      <c r="P30" s="2561" t="s">
        <v>770</v>
      </c>
      <c r="Q30" s="2568"/>
      <c r="R30" s="2568"/>
      <c r="S30" s="2576"/>
      <c r="T30" s="2584"/>
      <c r="U30" s="2596"/>
      <c r="V30" s="2602" t="s">
        <v>849</v>
      </c>
      <c r="W30" s="2602" t="s">
        <v>850</v>
      </c>
      <c r="X30" s="2602" t="s">
        <v>835</v>
      </c>
      <c r="Y30" s="2602"/>
      <c r="Z30" s="2602" t="s">
        <v>849</v>
      </c>
      <c r="AA30" s="2608" t="s">
        <v>850</v>
      </c>
      <c r="AB30" s="2596"/>
      <c r="AC30" s="2602" t="s">
        <v>835</v>
      </c>
      <c r="AD30" s="2602" t="s">
        <v>849</v>
      </c>
      <c r="AE30" s="2602" t="s">
        <v>850</v>
      </c>
      <c r="AF30" s="2602"/>
      <c r="AG30" s="2602" t="s">
        <v>836</v>
      </c>
      <c r="AH30" s="2608" t="s">
        <v>835</v>
      </c>
      <c r="AI30" s="2596"/>
      <c r="AJ30" s="2602" t="s">
        <v>835</v>
      </c>
      <c r="AK30" s="2602" t="s">
        <v>838</v>
      </c>
      <c r="AL30" s="2602" t="s">
        <v>849</v>
      </c>
      <c r="AM30" s="2602" t="s">
        <v>850</v>
      </c>
      <c r="AN30" s="2602"/>
      <c r="AO30" s="2608" t="s">
        <v>835</v>
      </c>
      <c r="AP30" s="2596" t="s">
        <v>836</v>
      </c>
      <c r="AQ30" s="2602" t="s">
        <v>838</v>
      </c>
      <c r="AR30" s="2602" t="s">
        <v>849</v>
      </c>
      <c r="AS30" s="2602" t="s">
        <v>850</v>
      </c>
      <c r="AT30" s="2602"/>
      <c r="AU30" s="2602"/>
      <c r="AV30" s="2608" t="s">
        <v>835</v>
      </c>
      <c r="AW30" s="2596"/>
      <c r="AX30" s="2602"/>
      <c r="AY30" s="2602"/>
      <c r="AZ30" s="2624"/>
      <c r="BA30" s="2631"/>
      <c r="BB30" s="2638"/>
      <c r="BC30" s="2631"/>
      <c r="BD30" s="1972"/>
      <c r="BE30" s="1977"/>
      <c r="BF30" s="1977"/>
      <c r="BG30" s="1977"/>
      <c r="BH30" s="1988"/>
    </row>
    <row r="31" spans="2:60" ht="20.25" customHeight="1">
      <c r="B31" s="2059">
        <f>B28+1</f>
        <v>4</v>
      </c>
      <c r="C31" s="1755"/>
      <c r="D31" s="1823"/>
      <c r="E31" s="1766"/>
      <c r="F31" s="1766" t="str">
        <f>C30</f>
        <v>介護従業者</v>
      </c>
      <c r="G31" s="1801"/>
      <c r="H31" s="2103"/>
      <c r="I31" s="1787"/>
      <c r="J31" s="2543"/>
      <c r="K31" s="2543"/>
      <c r="L31" s="1801"/>
      <c r="M31" s="2547"/>
      <c r="N31" s="2551"/>
      <c r="O31" s="2555"/>
      <c r="P31" s="2559" t="s">
        <v>1023</v>
      </c>
      <c r="Q31" s="2566"/>
      <c r="R31" s="2566"/>
      <c r="S31" s="2574"/>
      <c r="T31" s="2582"/>
      <c r="U31" s="2181" t="str">
        <f>IF(U30="","",VLOOKUP(U30,#REF!,21,FALSE))</f>
        <v/>
      </c>
      <c r="V31" s="2190" t="e">
        <f>IF(V30="","",VLOOKUP(V30,#REF!,21,FALSE))</f>
        <v>#REF!</v>
      </c>
      <c r="W31" s="2190" t="e">
        <f>IF(W30="","",VLOOKUP(W30,#REF!,21,FALSE))</f>
        <v>#REF!</v>
      </c>
      <c r="X31" s="2190" t="e">
        <f>IF(X30="","",VLOOKUP(X30,#REF!,21,FALSE))</f>
        <v>#REF!</v>
      </c>
      <c r="Y31" s="2190" t="str">
        <f>IF(Y30="","",VLOOKUP(Y30,#REF!,21,FALSE))</f>
        <v/>
      </c>
      <c r="Z31" s="2190" t="e">
        <f>IF(Z30="","",VLOOKUP(Z30,#REF!,21,FALSE))</f>
        <v>#REF!</v>
      </c>
      <c r="AA31" s="2197" t="e">
        <f>IF(AA30="","",VLOOKUP(AA30,#REF!,21,FALSE))</f>
        <v>#REF!</v>
      </c>
      <c r="AB31" s="2181" t="str">
        <f>IF(AB30="","",VLOOKUP(AB30,#REF!,21,FALSE))</f>
        <v/>
      </c>
      <c r="AC31" s="2190" t="e">
        <f>IF(AC30="","",VLOOKUP(AC30,#REF!,21,FALSE))</f>
        <v>#REF!</v>
      </c>
      <c r="AD31" s="2190" t="e">
        <f>IF(AD30="","",VLOOKUP(AD30,#REF!,21,FALSE))</f>
        <v>#REF!</v>
      </c>
      <c r="AE31" s="2190" t="e">
        <f>IF(AE30="","",VLOOKUP(AE30,#REF!,21,FALSE))</f>
        <v>#REF!</v>
      </c>
      <c r="AF31" s="2190" t="str">
        <f>IF(AF30="","",VLOOKUP(AF30,#REF!,21,FALSE))</f>
        <v/>
      </c>
      <c r="AG31" s="2190" t="e">
        <f>IF(AG30="","",VLOOKUP(AG30,#REF!,21,FALSE))</f>
        <v>#REF!</v>
      </c>
      <c r="AH31" s="2197" t="e">
        <f>IF(AH30="","",VLOOKUP(AH30,#REF!,21,FALSE))</f>
        <v>#REF!</v>
      </c>
      <c r="AI31" s="2181" t="str">
        <f>IF(AI30="","",VLOOKUP(AI30,#REF!,21,FALSE))</f>
        <v/>
      </c>
      <c r="AJ31" s="2190" t="e">
        <f>IF(AJ30="","",VLOOKUP(AJ30,#REF!,21,FALSE))</f>
        <v>#REF!</v>
      </c>
      <c r="AK31" s="2190" t="e">
        <f>IF(AK30="","",VLOOKUP(AK30,#REF!,21,FALSE))</f>
        <v>#REF!</v>
      </c>
      <c r="AL31" s="2190" t="e">
        <f>IF(AL30="","",VLOOKUP(AL30,#REF!,21,FALSE))</f>
        <v>#REF!</v>
      </c>
      <c r="AM31" s="2190" t="e">
        <f>IF(AM30="","",VLOOKUP(AM30,#REF!,21,FALSE))</f>
        <v>#REF!</v>
      </c>
      <c r="AN31" s="2190" t="str">
        <f>IF(AN30="","",VLOOKUP(AN30,#REF!,21,FALSE))</f>
        <v/>
      </c>
      <c r="AO31" s="2197" t="e">
        <f>IF(AO30="","",VLOOKUP(AO30,#REF!,21,FALSE))</f>
        <v>#REF!</v>
      </c>
      <c r="AP31" s="2181" t="e">
        <f>IF(AP30="","",VLOOKUP(AP30,#REF!,21,FALSE))</f>
        <v>#REF!</v>
      </c>
      <c r="AQ31" s="2190" t="e">
        <f>IF(AQ30="","",VLOOKUP(AQ30,#REF!,21,FALSE))</f>
        <v>#REF!</v>
      </c>
      <c r="AR31" s="2190" t="e">
        <f>IF(AR30="","",VLOOKUP(AR30,#REF!,21,FALSE))</f>
        <v>#REF!</v>
      </c>
      <c r="AS31" s="2190" t="e">
        <f>IF(AS30="","",VLOOKUP(AS30,#REF!,21,FALSE))</f>
        <v>#REF!</v>
      </c>
      <c r="AT31" s="2190" t="str">
        <f>IF(AT30="","",VLOOKUP(AT30,#REF!,21,FALSE))</f>
        <v/>
      </c>
      <c r="AU31" s="2190" t="str">
        <f>IF(AU30="","",VLOOKUP(AU30,#REF!,21,FALSE))</f>
        <v/>
      </c>
      <c r="AV31" s="2197" t="e">
        <f>IF(AV30="","",VLOOKUP(AV30,#REF!,21,FALSE))</f>
        <v>#REF!</v>
      </c>
      <c r="AW31" s="2181" t="str">
        <f>IF(AW30="","",VLOOKUP(AW30,#REF!,21,FALSE))</f>
        <v/>
      </c>
      <c r="AX31" s="2190" t="str">
        <f>IF(AX30="","",VLOOKUP(AX30,#REF!,21,FALSE))</f>
        <v/>
      </c>
      <c r="AY31" s="2190" t="str">
        <f>IF(AY30="","",VLOOKUP(AY30,#REF!,21,FALSE))</f>
        <v/>
      </c>
      <c r="AZ31" s="1943" t="e">
        <f>IF($BC$3="４週",SUM(U31:AV31),IF($BC$3="暦月",SUM(U31:AY31),""))</f>
        <v>#REF!</v>
      </c>
      <c r="BA31" s="1951"/>
      <c r="BB31" s="1960" t="e">
        <f>IF($BC$3="４週",AZ31/4,IF($BC$3="暦月",(AZ31/($BC$8/7)),""))</f>
        <v>#REF!</v>
      </c>
      <c r="BC31" s="1951"/>
      <c r="BD31" s="1971"/>
      <c r="BE31" s="1976"/>
      <c r="BF31" s="1976"/>
      <c r="BG31" s="1976"/>
      <c r="BH31" s="1987"/>
    </row>
    <row r="32" spans="2:60" ht="20.25" customHeight="1">
      <c r="B32" s="1743"/>
      <c r="C32" s="1757"/>
      <c r="D32" s="1825"/>
      <c r="E32" s="1768"/>
      <c r="F32" s="1768"/>
      <c r="G32" s="1803" t="str">
        <f>C30</f>
        <v>介護従業者</v>
      </c>
      <c r="H32" s="2104"/>
      <c r="I32" s="1789"/>
      <c r="J32" s="2544"/>
      <c r="K32" s="2544"/>
      <c r="L32" s="1803"/>
      <c r="M32" s="2548"/>
      <c r="N32" s="2552"/>
      <c r="O32" s="2556"/>
      <c r="P32" s="2560" t="s">
        <v>34</v>
      </c>
      <c r="Q32" s="2570"/>
      <c r="R32" s="2570"/>
      <c r="S32" s="2575"/>
      <c r="T32" s="2583"/>
      <c r="U32" s="1885" t="str">
        <f>IF(U30="","",VLOOKUP(U30,#REF!,23,FALSE))</f>
        <v/>
      </c>
      <c r="V32" s="1897" t="e">
        <f>IF(V30="","",VLOOKUP(V30,#REF!,23,FALSE))</f>
        <v>#REF!</v>
      </c>
      <c r="W32" s="1897" t="e">
        <f>IF(W30="","",VLOOKUP(W30,#REF!,23,FALSE))</f>
        <v>#REF!</v>
      </c>
      <c r="X32" s="1897" t="e">
        <f>IF(X30="","",VLOOKUP(X30,#REF!,23,FALSE))</f>
        <v>#REF!</v>
      </c>
      <c r="Y32" s="1897" t="str">
        <f>IF(Y30="","",VLOOKUP(Y30,#REF!,23,FALSE))</f>
        <v/>
      </c>
      <c r="Z32" s="1897" t="e">
        <f>IF(Z30="","",VLOOKUP(Z30,#REF!,23,FALSE))</f>
        <v>#REF!</v>
      </c>
      <c r="AA32" s="1912" t="e">
        <f>IF(AA30="","",VLOOKUP(AA30,#REF!,23,FALSE))</f>
        <v>#REF!</v>
      </c>
      <c r="AB32" s="1885" t="str">
        <f>IF(AB30="","",VLOOKUP(AB30,#REF!,23,FALSE))</f>
        <v/>
      </c>
      <c r="AC32" s="1897" t="e">
        <f>IF(AC30="","",VLOOKUP(AC30,#REF!,23,FALSE))</f>
        <v>#REF!</v>
      </c>
      <c r="AD32" s="1897" t="e">
        <f>IF(AD30="","",VLOOKUP(AD30,#REF!,23,FALSE))</f>
        <v>#REF!</v>
      </c>
      <c r="AE32" s="1897" t="e">
        <f>IF(AE30="","",VLOOKUP(AE30,#REF!,23,FALSE))</f>
        <v>#REF!</v>
      </c>
      <c r="AF32" s="1897" t="str">
        <f>IF(AF30="","",VLOOKUP(AF30,#REF!,23,FALSE))</f>
        <v/>
      </c>
      <c r="AG32" s="1897" t="e">
        <f>IF(AG30="","",VLOOKUP(AG30,#REF!,23,FALSE))</f>
        <v>#REF!</v>
      </c>
      <c r="AH32" s="1912" t="e">
        <f>IF(AH30="","",VLOOKUP(AH30,#REF!,23,FALSE))</f>
        <v>#REF!</v>
      </c>
      <c r="AI32" s="1885" t="str">
        <f>IF(AI30="","",VLOOKUP(AI30,#REF!,23,FALSE))</f>
        <v/>
      </c>
      <c r="AJ32" s="1897" t="e">
        <f>IF(AJ30="","",VLOOKUP(AJ30,#REF!,23,FALSE))</f>
        <v>#REF!</v>
      </c>
      <c r="AK32" s="1897" t="e">
        <f>IF(AK30="","",VLOOKUP(AK30,#REF!,23,FALSE))</f>
        <v>#REF!</v>
      </c>
      <c r="AL32" s="1897" t="e">
        <f>IF(AL30="","",VLOOKUP(AL30,#REF!,23,FALSE))</f>
        <v>#REF!</v>
      </c>
      <c r="AM32" s="1897" t="e">
        <f>IF(AM30="","",VLOOKUP(AM30,#REF!,23,FALSE))</f>
        <v>#REF!</v>
      </c>
      <c r="AN32" s="1897" t="str">
        <f>IF(AN30="","",VLOOKUP(AN30,#REF!,23,FALSE))</f>
        <v/>
      </c>
      <c r="AO32" s="1912" t="e">
        <f>IF(AO30="","",VLOOKUP(AO30,#REF!,23,FALSE))</f>
        <v>#REF!</v>
      </c>
      <c r="AP32" s="1885" t="e">
        <f>IF(AP30="","",VLOOKUP(AP30,#REF!,23,FALSE))</f>
        <v>#REF!</v>
      </c>
      <c r="AQ32" s="1897" t="e">
        <f>IF(AQ30="","",VLOOKUP(AQ30,#REF!,23,FALSE))</f>
        <v>#REF!</v>
      </c>
      <c r="AR32" s="1897" t="e">
        <f>IF(AR30="","",VLOOKUP(AR30,#REF!,23,FALSE))</f>
        <v>#REF!</v>
      </c>
      <c r="AS32" s="1897" t="e">
        <f>IF(AS30="","",VLOOKUP(AS30,#REF!,23,FALSE))</f>
        <v>#REF!</v>
      </c>
      <c r="AT32" s="1897" t="str">
        <f>IF(AT30="","",VLOOKUP(AT30,#REF!,23,FALSE))</f>
        <v/>
      </c>
      <c r="AU32" s="1897" t="str">
        <f>IF(AU30="","",VLOOKUP(AU30,#REF!,23,FALSE))</f>
        <v/>
      </c>
      <c r="AV32" s="1912" t="e">
        <f>IF(AV30="","",VLOOKUP(AV30,#REF!,23,FALSE))</f>
        <v>#REF!</v>
      </c>
      <c r="AW32" s="1885" t="str">
        <f>IF(AW30="","",VLOOKUP(AW30,#REF!,23,FALSE))</f>
        <v/>
      </c>
      <c r="AX32" s="1897" t="str">
        <f>IF(AX30="","",VLOOKUP(AX30,#REF!,23,FALSE))</f>
        <v/>
      </c>
      <c r="AY32" s="1897" t="str">
        <f>IF(AY30="","",VLOOKUP(AY30,#REF!,23,FALSE))</f>
        <v/>
      </c>
      <c r="AZ32" s="1945" t="e">
        <f>IF($BC$3="４週",SUM(U32:AV32),IF($BC$3="暦月",SUM(U32:AY32),""))</f>
        <v>#REF!</v>
      </c>
      <c r="BA32" s="1953"/>
      <c r="BB32" s="1962" t="e">
        <f>IF($BC$3="４週",AZ32/4,IF($BC$3="暦月",(AZ32/($BC$8/7)),""))</f>
        <v>#REF!</v>
      </c>
      <c r="BC32" s="1953"/>
      <c r="BD32" s="1973"/>
      <c r="BE32" s="1978"/>
      <c r="BF32" s="1978"/>
      <c r="BG32" s="1978"/>
      <c r="BH32" s="1989"/>
    </row>
    <row r="33" spans="2:60" ht="20.25" customHeight="1">
      <c r="B33" s="2530"/>
      <c r="C33" s="1756" t="s">
        <v>680</v>
      </c>
      <c r="D33" s="1824"/>
      <c r="E33" s="1767"/>
      <c r="F33" s="1766"/>
      <c r="G33" s="1801"/>
      <c r="H33" s="2541" t="s">
        <v>751</v>
      </c>
      <c r="I33" s="1788" t="s">
        <v>810</v>
      </c>
      <c r="J33" s="2545"/>
      <c r="K33" s="2545"/>
      <c r="L33" s="1802"/>
      <c r="M33" s="2549" t="s">
        <v>909</v>
      </c>
      <c r="N33" s="2553"/>
      <c r="O33" s="2557"/>
      <c r="P33" s="2561" t="s">
        <v>770</v>
      </c>
      <c r="Q33" s="2568"/>
      <c r="R33" s="2568"/>
      <c r="S33" s="2576"/>
      <c r="T33" s="2584"/>
      <c r="U33" s="2596" t="s">
        <v>836</v>
      </c>
      <c r="V33" s="2602" t="s">
        <v>835</v>
      </c>
      <c r="W33" s="2602"/>
      <c r="X33" s="2602" t="s">
        <v>835</v>
      </c>
      <c r="Y33" s="2602" t="s">
        <v>836</v>
      </c>
      <c r="Z33" s="2602" t="s">
        <v>836</v>
      </c>
      <c r="AA33" s="2608"/>
      <c r="AB33" s="2596" t="s">
        <v>836</v>
      </c>
      <c r="AC33" s="2602" t="s">
        <v>836</v>
      </c>
      <c r="AD33" s="2602" t="s">
        <v>836</v>
      </c>
      <c r="AE33" s="2602" t="s">
        <v>836</v>
      </c>
      <c r="AF33" s="2602" t="s">
        <v>836</v>
      </c>
      <c r="AG33" s="2602"/>
      <c r="AH33" s="2608"/>
      <c r="AI33" s="2596" t="s">
        <v>836</v>
      </c>
      <c r="AJ33" s="2602"/>
      <c r="AK33" s="2602" t="s">
        <v>835</v>
      </c>
      <c r="AL33" s="2602"/>
      <c r="AM33" s="2602" t="s">
        <v>836</v>
      </c>
      <c r="AN33" s="2602" t="s">
        <v>836</v>
      </c>
      <c r="AO33" s="2608" t="s">
        <v>836</v>
      </c>
      <c r="AP33" s="2596" t="s">
        <v>836</v>
      </c>
      <c r="AQ33" s="2602"/>
      <c r="AR33" s="2602"/>
      <c r="AS33" s="2602" t="s">
        <v>836</v>
      </c>
      <c r="AT33" s="2602" t="s">
        <v>836</v>
      </c>
      <c r="AU33" s="2602" t="s">
        <v>836</v>
      </c>
      <c r="AV33" s="2608" t="s">
        <v>836</v>
      </c>
      <c r="AW33" s="2596"/>
      <c r="AX33" s="2602"/>
      <c r="AY33" s="2602"/>
      <c r="AZ33" s="2624"/>
      <c r="BA33" s="2631"/>
      <c r="BB33" s="2638"/>
      <c r="BC33" s="2631"/>
      <c r="BD33" s="1972"/>
      <c r="BE33" s="1977"/>
      <c r="BF33" s="1977"/>
      <c r="BG33" s="1977"/>
      <c r="BH33" s="1988"/>
    </row>
    <row r="34" spans="2:60" ht="20.25" customHeight="1">
      <c r="B34" s="2059">
        <f>B31+1</f>
        <v>5</v>
      </c>
      <c r="C34" s="1755"/>
      <c r="D34" s="1823"/>
      <c r="E34" s="1766"/>
      <c r="F34" s="1766" t="str">
        <f>C33</f>
        <v>介護従業者</v>
      </c>
      <c r="G34" s="1801"/>
      <c r="H34" s="2103"/>
      <c r="I34" s="1787"/>
      <c r="J34" s="2543"/>
      <c r="K34" s="2543"/>
      <c r="L34" s="1801"/>
      <c r="M34" s="2547"/>
      <c r="N34" s="2551"/>
      <c r="O34" s="2555"/>
      <c r="P34" s="2559" t="s">
        <v>1023</v>
      </c>
      <c r="Q34" s="2566"/>
      <c r="R34" s="2566"/>
      <c r="S34" s="2574"/>
      <c r="T34" s="2582"/>
      <c r="U34" s="2181" t="e">
        <f>IF(U33="","",VLOOKUP(U33,#REF!,21,FALSE))</f>
        <v>#REF!</v>
      </c>
      <c r="V34" s="2190" t="e">
        <f>IF(V33="","",VLOOKUP(V33,#REF!,21,FALSE))</f>
        <v>#REF!</v>
      </c>
      <c r="W34" s="2190" t="str">
        <f>IF(W33="","",VLOOKUP(W33,#REF!,21,FALSE))</f>
        <v/>
      </c>
      <c r="X34" s="2190" t="e">
        <f>IF(X33="","",VLOOKUP(X33,#REF!,21,FALSE))</f>
        <v>#REF!</v>
      </c>
      <c r="Y34" s="2190" t="e">
        <f>IF(Y33="","",VLOOKUP(Y33,#REF!,21,FALSE))</f>
        <v>#REF!</v>
      </c>
      <c r="Z34" s="2190" t="e">
        <f>IF(Z33="","",VLOOKUP(Z33,#REF!,21,FALSE))</f>
        <v>#REF!</v>
      </c>
      <c r="AA34" s="2197" t="str">
        <f>IF(AA33="","",VLOOKUP(AA33,#REF!,21,FALSE))</f>
        <v/>
      </c>
      <c r="AB34" s="2181" t="e">
        <f>IF(AB33="","",VLOOKUP(AB33,#REF!,21,FALSE))</f>
        <v>#REF!</v>
      </c>
      <c r="AC34" s="2190" t="e">
        <f>IF(AC33="","",VLOOKUP(AC33,#REF!,21,FALSE))</f>
        <v>#REF!</v>
      </c>
      <c r="AD34" s="2190" t="e">
        <f>IF(AD33="","",VLOOKUP(AD33,#REF!,21,FALSE))</f>
        <v>#REF!</v>
      </c>
      <c r="AE34" s="2190" t="e">
        <f>IF(AE33="","",VLOOKUP(AE33,#REF!,21,FALSE))</f>
        <v>#REF!</v>
      </c>
      <c r="AF34" s="2190" t="e">
        <f>IF(AF33="","",VLOOKUP(AF33,#REF!,21,FALSE))</f>
        <v>#REF!</v>
      </c>
      <c r="AG34" s="2190" t="str">
        <f>IF(AG33="","",VLOOKUP(AG33,#REF!,21,FALSE))</f>
        <v/>
      </c>
      <c r="AH34" s="2197" t="str">
        <f>IF(AH33="","",VLOOKUP(AH33,#REF!,21,FALSE))</f>
        <v/>
      </c>
      <c r="AI34" s="2181" t="e">
        <f>IF(AI33="","",VLOOKUP(AI33,#REF!,21,FALSE))</f>
        <v>#REF!</v>
      </c>
      <c r="AJ34" s="2190" t="str">
        <f>IF(AJ33="","",VLOOKUP(AJ33,#REF!,21,FALSE))</f>
        <v/>
      </c>
      <c r="AK34" s="2190" t="e">
        <f>IF(AK33="","",VLOOKUP(AK33,#REF!,21,FALSE))</f>
        <v>#REF!</v>
      </c>
      <c r="AL34" s="2190" t="str">
        <f>IF(AL33="","",VLOOKUP(AL33,#REF!,21,FALSE))</f>
        <v/>
      </c>
      <c r="AM34" s="2190" t="e">
        <f>IF(AM33="","",VLOOKUP(AM33,#REF!,21,FALSE))</f>
        <v>#REF!</v>
      </c>
      <c r="AN34" s="2190" t="e">
        <f>IF(AN33="","",VLOOKUP(AN33,#REF!,21,FALSE))</f>
        <v>#REF!</v>
      </c>
      <c r="AO34" s="2197" t="e">
        <f>IF(AO33="","",VLOOKUP(AO33,#REF!,21,FALSE))</f>
        <v>#REF!</v>
      </c>
      <c r="AP34" s="2181" t="e">
        <f>IF(AP33="","",VLOOKUP(AP33,#REF!,21,FALSE))</f>
        <v>#REF!</v>
      </c>
      <c r="AQ34" s="2190" t="str">
        <f>IF(AQ33="","",VLOOKUP(AQ33,#REF!,21,FALSE))</f>
        <v/>
      </c>
      <c r="AR34" s="2190" t="str">
        <f>IF(AR33="","",VLOOKUP(AR33,#REF!,21,FALSE))</f>
        <v/>
      </c>
      <c r="AS34" s="2190" t="e">
        <f>IF(AS33="","",VLOOKUP(AS33,#REF!,21,FALSE))</f>
        <v>#REF!</v>
      </c>
      <c r="AT34" s="2190" t="e">
        <f>IF(AT33="","",VLOOKUP(AT33,#REF!,21,FALSE))</f>
        <v>#REF!</v>
      </c>
      <c r="AU34" s="2190" t="e">
        <f>IF(AU33="","",VLOOKUP(AU33,#REF!,21,FALSE))</f>
        <v>#REF!</v>
      </c>
      <c r="AV34" s="2197" t="e">
        <f>IF(AV33="","",VLOOKUP(AV33,#REF!,21,FALSE))</f>
        <v>#REF!</v>
      </c>
      <c r="AW34" s="2181" t="str">
        <f>IF(AW33="","",VLOOKUP(AW33,#REF!,21,FALSE))</f>
        <v/>
      </c>
      <c r="AX34" s="2190" t="str">
        <f>IF(AX33="","",VLOOKUP(AX33,#REF!,21,FALSE))</f>
        <v/>
      </c>
      <c r="AY34" s="2190" t="str">
        <f>IF(AY33="","",VLOOKUP(AY33,#REF!,21,FALSE))</f>
        <v/>
      </c>
      <c r="AZ34" s="1943" t="e">
        <f>IF($BC$3="４週",SUM(U34:AV34),IF($BC$3="暦月",SUM(U34:AY34),""))</f>
        <v>#REF!</v>
      </c>
      <c r="BA34" s="1951"/>
      <c r="BB34" s="1960" t="e">
        <f>IF($BC$3="４週",AZ34/4,IF($BC$3="暦月",(AZ34/($BC$8/7)),""))</f>
        <v>#REF!</v>
      </c>
      <c r="BC34" s="1951"/>
      <c r="BD34" s="1971"/>
      <c r="BE34" s="1976"/>
      <c r="BF34" s="1976"/>
      <c r="BG34" s="1976"/>
      <c r="BH34" s="1987"/>
    </row>
    <row r="35" spans="2:60" ht="20.25" customHeight="1">
      <c r="B35" s="1743"/>
      <c r="C35" s="1757"/>
      <c r="D35" s="1825"/>
      <c r="E35" s="1768"/>
      <c r="F35" s="1768"/>
      <c r="G35" s="1803" t="str">
        <f>C33</f>
        <v>介護従業者</v>
      </c>
      <c r="H35" s="2104"/>
      <c r="I35" s="1789"/>
      <c r="J35" s="2544"/>
      <c r="K35" s="2544"/>
      <c r="L35" s="1803"/>
      <c r="M35" s="2548"/>
      <c r="N35" s="2552"/>
      <c r="O35" s="2556"/>
      <c r="P35" s="2560" t="s">
        <v>34</v>
      </c>
      <c r="Q35" s="2567"/>
      <c r="R35" s="2567"/>
      <c r="S35" s="2578"/>
      <c r="T35" s="2586"/>
      <c r="U35" s="1885" t="e">
        <f>IF(U33="","",VLOOKUP(U33,#REF!,23,FALSE))</f>
        <v>#REF!</v>
      </c>
      <c r="V35" s="1897" t="e">
        <f>IF(V33="","",VLOOKUP(V33,#REF!,23,FALSE))</f>
        <v>#REF!</v>
      </c>
      <c r="W35" s="1897" t="str">
        <f>IF(W33="","",VLOOKUP(W33,#REF!,23,FALSE))</f>
        <v/>
      </c>
      <c r="X35" s="1897" t="e">
        <f>IF(X33="","",VLOOKUP(X33,#REF!,23,FALSE))</f>
        <v>#REF!</v>
      </c>
      <c r="Y35" s="1897" t="e">
        <f>IF(Y33="","",VLOOKUP(Y33,#REF!,23,FALSE))</f>
        <v>#REF!</v>
      </c>
      <c r="Z35" s="1897" t="e">
        <f>IF(Z33="","",VLOOKUP(Z33,#REF!,23,FALSE))</f>
        <v>#REF!</v>
      </c>
      <c r="AA35" s="1912" t="str">
        <f>IF(AA33="","",VLOOKUP(AA33,#REF!,23,FALSE))</f>
        <v/>
      </c>
      <c r="AB35" s="1885" t="e">
        <f>IF(AB33="","",VLOOKUP(AB33,#REF!,23,FALSE))</f>
        <v>#REF!</v>
      </c>
      <c r="AC35" s="1897" t="e">
        <f>IF(AC33="","",VLOOKUP(AC33,#REF!,23,FALSE))</f>
        <v>#REF!</v>
      </c>
      <c r="AD35" s="1897" t="e">
        <f>IF(AD33="","",VLOOKUP(AD33,#REF!,23,FALSE))</f>
        <v>#REF!</v>
      </c>
      <c r="AE35" s="1897" t="e">
        <f>IF(AE33="","",VLOOKUP(AE33,#REF!,23,FALSE))</f>
        <v>#REF!</v>
      </c>
      <c r="AF35" s="1897" t="e">
        <f>IF(AF33="","",VLOOKUP(AF33,#REF!,23,FALSE))</f>
        <v>#REF!</v>
      </c>
      <c r="AG35" s="1897" t="str">
        <f>IF(AG33="","",VLOOKUP(AG33,#REF!,23,FALSE))</f>
        <v/>
      </c>
      <c r="AH35" s="1912" t="str">
        <f>IF(AH33="","",VLOOKUP(AH33,#REF!,23,FALSE))</f>
        <v/>
      </c>
      <c r="AI35" s="1885" t="e">
        <f>IF(AI33="","",VLOOKUP(AI33,#REF!,23,FALSE))</f>
        <v>#REF!</v>
      </c>
      <c r="AJ35" s="1897" t="str">
        <f>IF(AJ33="","",VLOOKUP(AJ33,#REF!,23,FALSE))</f>
        <v/>
      </c>
      <c r="AK35" s="1897" t="e">
        <f>IF(AK33="","",VLOOKUP(AK33,#REF!,23,FALSE))</f>
        <v>#REF!</v>
      </c>
      <c r="AL35" s="1897" t="str">
        <f>IF(AL33="","",VLOOKUP(AL33,#REF!,23,FALSE))</f>
        <v/>
      </c>
      <c r="AM35" s="1897" t="e">
        <f>IF(AM33="","",VLOOKUP(AM33,#REF!,23,FALSE))</f>
        <v>#REF!</v>
      </c>
      <c r="AN35" s="1897" t="e">
        <f>IF(AN33="","",VLOOKUP(AN33,#REF!,23,FALSE))</f>
        <v>#REF!</v>
      </c>
      <c r="AO35" s="1912" t="e">
        <f>IF(AO33="","",VLOOKUP(AO33,#REF!,23,FALSE))</f>
        <v>#REF!</v>
      </c>
      <c r="AP35" s="1885" t="e">
        <f>IF(AP33="","",VLOOKUP(AP33,#REF!,23,FALSE))</f>
        <v>#REF!</v>
      </c>
      <c r="AQ35" s="1897" t="str">
        <f>IF(AQ33="","",VLOOKUP(AQ33,#REF!,23,FALSE))</f>
        <v/>
      </c>
      <c r="AR35" s="1897" t="str">
        <f>IF(AR33="","",VLOOKUP(AR33,#REF!,23,FALSE))</f>
        <v/>
      </c>
      <c r="AS35" s="1897" t="e">
        <f>IF(AS33="","",VLOOKUP(AS33,#REF!,23,FALSE))</f>
        <v>#REF!</v>
      </c>
      <c r="AT35" s="1897" t="e">
        <f>IF(AT33="","",VLOOKUP(AT33,#REF!,23,FALSE))</f>
        <v>#REF!</v>
      </c>
      <c r="AU35" s="1897" t="e">
        <f>IF(AU33="","",VLOOKUP(AU33,#REF!,23,FALSE))</f>
        <v>#REF!</v>
      </c>
      <c r="AV35" s="1912" t="e">
        <f>IF(AV33="","",VLOOKUP(AV33,#REF!,23,FALSE))</f>
        <v>#REF!</v>
      </c>
      <c r="AW35" s="1885" t="str">
        <f>IF(AW33="","",VLOOKUP(AW33,#REF!,23,FALSE))</f>
        <v/>
      </c>
      <c r="AX35" s="1897" t="str">
        <f>IF(AX33="","",VLOOKUP(AX33,#REF!,23,FALSE))</f>
        <v/>
      </c>
      <c r="AY35" s="1897" t="str">
        <f>IF(AY33="","",VLOOKUP(AY33,#REF!,23,FALSE))</f>
        <v/>
      </c>
      <c r="AZ35" s="1945" t="e">
        <f>IF($BC$3="４週",SUM(U35:AV35),IF($BC$3="暦月",SUM(U35:AY35),""))</f>
        <v>#REF!</v>
      </c>
      <c r="BA35" s="1953"/>
      <c r="BB35" s="1962" t="e">
        <f>IF($BC$3="４週",AZ35/4,IF($BC$3="暦月",(AZ35/($BC$8/7)),""))</f>
        <v>#REF!</v>
      </c>
      <c r="BC35" s="1953"/>
      <c r="BD35" s="1973"/>
      <c r="BE35" s="1978"/>
      <c r="BF35" s="1978"/>
      <c r="BG35" s="1978"/>
      <c r="BH35" s="1989"/>
    </row>
    <row r="36" spans="2:60" ht="20.25" customHeight="1">
      <c r="B36" s="2530"/>
      <c r="C36" s="1756" t="s">
        <v>680</v>
      </c>
      <c r="D36" s="1824"/>
      <c r="E36" s="1767"/>
      <c r="F36" s="1766"/>
      <c r="G36" s="1801"/>
      <c r="H36" s="2541" t="s">
        <v>751</v>
      </c>
      <c r="I36" s="1788" t="s">
        <v>806</v>
      </c>
      <c r="J36" s="2545"/>
      <c r="K36" s="2545"/>
      <c r="L36" s="1802"/>
      <c r="M36" s="2549" t="s">
        <v>614</v>
      </c>
      <c r="N36" s="2553"/>
      <c r="O36" s="2557"/>
      <c r="P36" s="2561" t="s">
        <v>770</v>
      </c>
      <c r="Q36" s="2569"/>
      <c r="R36" s="2569"/>
      <c r="S36" s="2577"/>
      <c r="T36" s="2587"/>
      <c r="U36" s="2596" t="s">
        <v>835</v>
      </c>
      <c r="V36" s="2602"/>
      <c r="W36" s="2602" t="s">
        <v>835</v>
      </c>
      <c r="X36" s="2602"/>
      <c r="Y36" s="2602" t="s">
        <v>849</v>
      </c>
      <c r="Z36" s="2602" t="s">
        <v>850</v>
      </c>
      <c r="AA36" s="2608" t="s">
        <v>836</v>
      </c>
      <c r="AB36" s="2596"/>
      <c r="AC36" s="2602" t="s">
        <v>849</v>
      </c>
      <c r="AD36" s="2602" t="s">
        <v>850</v>
      </c>
      <c r="AE36" s="2602" t="s">
        <v>836</v>
      </c>
      <c r="AF36" s="2602"/>
      <c r="AG36" s="2602" t="s">
        <v>849</v>
      </c>
      <c r="AH36" s="2608" t="s">
        <v>850</v>
      </c>
      <c r="AI36" s="2596"/>
      <c r="AJ36" s="2602" t="s">
        <v>838</v>
      </c>
      <c r="AK36" s="2602" t="s">
        <v>838</v>
      </c>
      <c r="AL36" s="2602" t="s">
        <v>836</v>
      </c>
      <c r="AM36" s="2602" t="s">
        <v>838</v>
      </c>
      <c r="AN36" s="2602"/>
      <c r="AO36" s="2608" t="s">
        <v>849</v>
      </c>
      <c r="AP36" s="2596" t="s">
        <v>850</v>
      </c>
      <c r="AQ36" s="2602" t="s">
        <v>836</v>
      </c>
      <c r="AR36" s="2602" t="s">
        <v>838</v>
      </c>
      <c r="AS36" s="2602"/>
      <c r="AT36" s="2602" t="s">
        <v>838</v>
      </c>
      <c r="AU36" s="2602" t="s">
        <v>836</v>
      </c>
      <c r="AV36" s="2608"/>
      <c r="AW36" s="2596"/>
      <c r="AX36" s="2602"/>
      <c r="AY36" s="2602"/>
      <c r="AZ36" s="2624"/>
      <c r="BA36" s="2631"/>
      <c r="BB36" s="2638"/>
      <c r="BC36" s="2631"/>
      <c r="BD36" s="1972"/>
      <c r="BE36" s="1977"/>
      <c r="BF36" s="1977"/>
      <c r="BG36" s="1977"/>
      <c r="BH36" s="1988"/>
    </row>
    <row r="37" spans="2:60" ht="20.25" customHeight="1">
      <c r="B37" s="2059">
        <f>B34+1</f>
        <v>6</v>
      </c>
      <c r="C37" s="1755"/>
      <c r="D37" s="1823"/>
      <c r="E37" s="1766"/>
      <c r="F37" s="1766" t="str">
        <f>C36</f>
        <v>介護従業者</v>
      </c>
      <c r="G37" s="1801"/>
      <c r="H37" s="2103"/>
      <c r="I37" s="1787"/>
      <c r="J37" s="2543"/>
      <c r="K37" s="2543"/>
      <c r="L37" s="1801"/>
      <c r="M37" s="2547"/>
      <c r="N37" s="2551"/>
      <c r="O37" s="2555"/>
      <c r="P37" s="2559" t="s">
        <v>1023</v>
      </c>
      <c r="Q37" s="2566"/>
      <c r="R37" s="2566"/>
      <c r="S37" s="2574"/>
      <c r="T37" s="2582"/>
      <c r="U37" s="2181" t="e">
        <f>IF(U36="","",VLOOKUP(U36,#REF!,21,FALSE))</f>
        <v>#REF!</v>
      </c>
      <c r="V37" s="2190" t="str">
        <f>IF(V36="","",VLOOKUP(V36,#REF!,21,FALSE))</f>
        <v/>
      </c>
      <c r="W37" s="2190" t="e">
        <f>IF(W36="","",VLOOKUP(W36,#REF!,21,FALSE))</f>
        <v>#REF!</v>
      </c>
      <c r="X37" s="2190" t="str">
        <f>IF(X36="","",VLOOKUP(X36,#REF!,21,FALSE))</f>
        <v/>
      </c>
      <c r="Y37" s="2190" t="e">
        <f>IF(Y36="","",VLOOKUP(Y36,#REF!,21,FALSE))</f>
        <v>#REF!</v>
      </c>
      <c r="Z37" s="2190" t="e">
        <f>IF(Z36="","",VLOOKUP(Z36,#REF!,21,FALSE))</f>
        <v>#REF!</v>
      </c>
      <c r="AA37" s="2197" t="e">
        <f>IF(AA36="","",VLOOKUP(AA36,#REF!,21,FALSE))</f>
        <v>#REF!</v>
      </c>
      <c r="AB37" s="2181" t="str">
        <f>IF(AB36="","",VLOOKUP(AB36,#REF!,21,FALSE))</f>
        <v/>
      </c>
      <c r="AC37" s="2190" t="e">
        <f>IF(AC36="","",VLOOKUP(AC36,#REF!,21,FALSE))</f>
        <v>#REF!</v>
      </c>
      <c r="AD37" s="2190" t="e">
        <f>IF(AD36="","",VLOOKUP(AD36,#REF!,21,FALSE))</f>
        <v>#REF!</v>
      </c>
      <c r="AE37" s="2190" t="e">
        <f>IF(AE36="","",VLOOKUP(AE36,#REF!,21,FALSE))</f>
        <v>#REF!</v>
      </c>
      <c r="AF37" s="2190" t="str">
        <f>IF(AF36="","",VLOOKUP(AF36,#REF!,21,FALSE))</f>
        <v/>
      </c>
      <c r="AG37" s="2190" t="e">
        <f>IF(AG36="","",VLOOKUP(AG36,#REF!,21,FALSE))</f>
        <v>#REF!</v>
      </c>
      <c r="AH37" s="2197" t="e">
        <f>IF(AH36="","",VLOOKUP(AH36,#REF!,21,FALSE))</f>
        <v>#REF!</v>
      </c>
      <c r="AI37" s="2181" t="str">
        <f>IF(AI36="","",VLOOKUP(AI36,#REF!,21,FALSE))</f>
        <v/>
      </c>
      <c r="AJ37" s="2190" t="e">
        <f>IF(AJ36="","",VLOOKUP(AJ36,#REF!,21,FALSE))</f>
        <v>#REF!</v>
      </c>
      <c r="AK37" s="2190" t="e">
        <f>IF(AK36="","",VLOOKUP(AK36,#REF!,21,FALSE))</f>
        <v>#REF!</v>
      </c>
      <c r="AL37" s="2190" t="e">
        <f>IF(AL36="","",VLOOKUP(AL36,#REF!,21,FALSE))</f>
        <v>#REF!</v>
      </c>
      <c r="AM37" s="2190" t="e">
        <f>IF(AM36="","",VLOOKUP(AM36,#REF!,21,FALSE))</f>
        <v>#REF!</v>
      </c>
      <c r="AN37" s="2190" t="str">
        <f>IF(AN36="","",VLOOKUP(AN36,#REF!,21,FALSE))</f>
        <v/>
      </c>
      <c r="AO37" s="2197" t="e">
        <f>IF(AO36="","",VLOOKUP(AO36,#REF!,21,FALSE))</f>
        <v>#REF!</v>
      </c>
      <c r="AP37" s="2181" t="e">
        <f>IF(AP36="","",VLOOKUP(AP36,#REF!,21,FALSE))</f>
        <v>#REF!</v>
      </c>
      <c r="AQ37" s="2190" t="e">
        <f>IF(AQ36="","",VLOOKUP(AQ36,#REF!,21,FALSE))</f>
        <v>#REF!</v>
      </c>
      <c r="AR37" s="2190" t="e">
        <f>IF(AR36="","",VLOOKUP(AR36,#REF!,21,FALSE))</f>
        <v>#REF!</v>
      </c>
      <c r="AS37" s="2190" t="str">
        <f>IF(AS36="","",VLOOKUP(AS36,#REF!,21,FALSE))</f>
        <v/>
      </c>
      <c r="AT37" s="2190" t="e">
        <f>IF(AT36="","",VLOOKUP(AT36,#REF!,21,FALSE))</f>
        <v>#REF!</v>
      </c>
      <c r="AU37" s="2190" t="e">
        <f>IF(AU36="","",VLOOKUP(AU36,#REF!,21,FALSE))</f>
        <v>#REF!</v>
      </c>
      <c r="AV37" s="2197" t="str">
        <f>IF(AV36="","",VLOOKUP(AV36,#REF!,21,FALSE))</f>
        <v/>
      </c>
      <c r="AW37" s="2181" t="str">
        <f>IF(AW36="","",VLOOKUP(AW36,#REF!,21,FALSE))</f>
        <v/>
      </c>
      <c r="AX37" s="2190" t="str">
        <f>IF(AX36="","",VLOOKUP(AX36,#REF!,21,FALSE))</f>
        <v/>
      </c>
      <c r="AY37" s="2190" t="str">
        <f>IF(AY36="","",VLOOKUP(AY36,#REF!,21,FALSE))</f>
        <v/>
      </c>
      <c r="AZ37" s="1943" t="e">
        <f>IF($BC$3="４週",SUM(U37:AV37),IF($BC$3="暦月",SUM(U37:AY37),""))</f>
        <v>#REF!</v>
      </c>
      <c r="BA37" s="1951"/>
      <c r="BB37" s="1960" t="e">
        <f>IF($BC$3="４週",AZ37/4,IF($BC$3="暦月",(AZ37/($BC$8/7)),""))</f>
        <v>#REF!</v>
      </c>
      <c r="BC37" s="1951"/>
      <c r="BD37" s="1971"/>
      <c r="BE37" s="1976"/>
      <c r="BF37" s="1976"/>
      <c r="BG37" s="1976"/>
      <c r="BH37" s="1987"/>
    </row>
    <row r="38" spans="2:60" ht="20.25" customHeight="1">
      <c r="B38" s="1743"/>
      <c r="C38" s="1757"/>
      <c r="D38" s="1825"/>
      <c r="E38" s="1768"/>
      <c r="F38" s="1768"/>
      <c r="G38" s="1803" t="str">
        <f>C36</f>
        <v>介護従業者</v>
      </c>
      <c r="H38" s="2104"/>
      <c r="I38" s="1789"/>
      <c r="J38" s="2544"/>
      <c r="K38" s="2544"/>
      <c r="L38" s="1803"/>
      <c r="M38" s="2548"/>
      <c r="N38" s="2552"/>
      <c r="O38" s="2556"/>
      <c r="P38" s="2560" t="s">
        <v>34</v>
      </c>
      <c r="Q38" s="2570"/>
      <c r="R38" s="2570"/>
      <c r="S38" s="2575"/>
      <c r="T38" s="2583"/>
      <c r="U38" s="1885" t="e">
        <f>IF(U36="","",VLOOKUP(U36,#REF!,23,FALSE))</f>
        <v>#REF!</v>
      </c>
      <c r="V38" s="1897" t="str">
        <f>IF(V36="","",VLOOKUP(V36,#REF!,23,FALSE))</f>
        <v/>
      </c>
      <c r="W38" s="1897" t="e">
        <f>IF(W36="","",VLOOKUP(W36,#REF!,23,FALSE))</f>
        <v>#REF!</v>
      </c>
      <c r="X38" s="1897" t="str">
        <f>IF(X36="","",VLOOKUP(X36,#REF!,23,FALSE))</f>
        <v/>
      </c>
      <c r="Y38" s="1897" t="e">
        <f>IF(Y36="","",VLOOKUP(Y36,#REF!,23,FALSE))</f>
        <v>#REF!</v>
      </c>
      <c r="Z38" s="1897" t="e">
        <f>IF(Z36="","",VLOOKUP(Z36,#REF!,23,FALSE))</f>
        <v>#REF!</v>
      </c>
      <c r="AA38" s="1912" t="e">
        <f>IF(AA36="","",VLOOKUP(AA36,#REF!,23,FALSE))</f>
        <v>#REF!</v>
      </c>
      <c r="AB38" s="1885" t="str">
        <f>IF(AB36="","",VLOOKUP(AB36,#REF!,23,FALSE))</f>
        <v/>
      </c>
      <c r="AC38" s="1897" t="e">
        <f>IF(AC36="","",VLOOKUP(AC36,#REF!,23,FALSE))</f>
        <v>#REF!</v>
      </c>
      <c r="AD38" s="1897" t="e">
        <f>IF(AD36="","",VLOOKUP(AD36,#REF!,23,FALSE))</f>
        <v>#REF!</v>
      </c>
      <c r="AE38" s="1897" t="e">
        <f>IF(AE36="","",VLOOKUP(AE36,#REF!,23,FALSE))</f>
        <v>#REF!</v>
      </c>
      <c r="AF38" s="1897" t="str">
        <f>IF(AF36="","",VLOOKUP(AF36,#REF!,23,FALSE))</f>
        <v/>
      </c>
      <c r="AG38" s="1897" t="e">
        <f>IF(AG36="","",VLOOKUP(AG36,#REF!,23,FALSE))</f>
        <v>#REF!</v>
      </c>
      <c r="AH38" s="1912" t="e">
        <f>IF(AH36="","",VLOOKUP(AH36,#REF!,23,FALSE))</f>
        <v>#REF!</v>
      </c>
      <c r="AI38" s="1885" t="str">
        <f>IF(AI36="","",VLOOKUP(AI36,#REF!,23,FALSE))</f>
        <v/>
      </c>
      <c r="AJ38" s="1897" t="e">
        <f>IF(AJ36="","",VLOOKUP(AJ36,#REF!,23,FALSE))</f>
        <v>#REF!</v>
      </c>
      <c r="AK38" s="1897" t="e">
        <f>IF(AK36="","",VLOOKUP(AK36,#REF!,23,FALSE))</f>
        <v>#REF!</v>
      </c>
      <c r="AL38" s="1897" t="e">
        <f>IF(AL36="","",VLOOKUP(AL36,#REF!,23,FALSE))</f>
        <v>#REF!</v>
      </c>
      <c r="AM38" s="1897" t="e">
        <f>IF(AM36="","",VLOOKUP(AM36,#REF!,23,FALSE))</f>
        <v>#REF!</v>
      </c>
      <c r="AN38" s="1897" t="str">
        <f>IF(AN36="","",VLOOKUP(AN36,#REF!,23,FALSE))</f>
        <v/>
      </c>
      <c r="AO38" s="1912" t="e">
        <f>IF(AO36="","",VLOOKUP(AO36,#REF!,23,FALSE))</f>
        <v>#REF!</v>
      </c>
      <c r="AP38" s="1885" t="e">
        <f>IF(AP36="","",VLOOKUP(AP36,#REF!,23,FALSE))</f>
        <v>#REF!</v>
      </c>
      <c r="AQ38" s="1897" t="e">
        <f>IF(AQ36="","",VLOOKUP(AQ36,#REF!,23,FALSE))</f>
        <v>#REF!</v>
      </c>
      <c r="AR38" s="1897" t="e">
        <f>IF(AR36="","",VLOOKUP(AR36,#REF!,23,FALSE))</f>
        <v>#REF!</v>
      </c>
      <c r="AS38" s="1897" t="str">
        <f>IF(AS36="","",VLOOKUP(AS36,#REF!,23,FALSE))</f>
        <v/>
      </c>
      <c r="AT38" s="1897" t="e">
        <f>IF(AT36="","",VLOOKUP(AT36,#REF!,23,FALSE))</f>
        <v>#REF!</v>
      </c>
      <c r="AU38" s="1897" t="e">
        <f>IF(AU36="","",VLOOKUP(AU36,#REF!,23,FALSE))</f>
        <v>#REF!</v>
      </c>
      <c r="AV38" s="1912" t="str">
        <f>IF(AV36="","",VLOOKUP(AV36,#REF!,23,FALSE))</f>
        <v/>
      </c>
      <c r="AW38" s="1885" t="str">
        <f>IF(AW36="","",VLOOKUP(AW36,#REF!,23,FALSE))</f>
        <v/>
      </c>
      <c r="AX38" s="1897" t="str">
        <f>IF(AX36="","",VLOOKUP(AX36,#REF!,23,FALSE))</f>
        <v/>
      </c>
      <c r="AY38" s="1897" t="str">
        <f>IF(AY36="","",VLOOKUP(AY36,#REF!,23,FALSE))</f>
        <v/>
      </c>
      <c r="AZ38" s="1945" t="e">
        <f>IF($BC$3="４週",SUM(U38:AV38),IF($BC$3="暦月",SUM(U38:AY38),""))</f>
        <v>#REF!</v>
      </c>
      <c r="BA38" s="1953"/>
      <c r="BB38" s="1962" t="e">
        <f>IF($BC$3="４週",AZ38/4,IF($BC$3="暦月",(AZ38/($BC$8/7)),""))</f>
        <v>#REF!</v>
      </c>
      <c r="BC38" s="1953"/>
      <c r="BD38" s="1973"/>
      <c r="BE38" s="1978"/>
      <c r="BF38" s="1978"/>
      <c r="BG38" s="1978"/>
      <c r="BH38" s="1989"/>
    </row>
    <row r="39" spans="2:60" ht="20.25" customHeight="1">
      <c r="B39" s="2530"/>
      <c r="C39" s="1756" t="s">
        <v>680</v>
      </c>
      <c r="D39" s="1824"/>
      <c r="E39" s="1767"/>
      <c r="F39" s="1766"/>
      <c r="G39" s="1801"/>
      <c r="H39" s="2541" t="s">
        <v>751</v>
      </c>
      <c r="I39" s="1788" t="s">
        <v>810</v>
      </c>
      <c r="J39" s="2545"/>
      <c r="K39" s="2545"/>
      <c r="L39" s="1802"/>
      <c r="M39" s="2549" t="s">
        <v>940</v>
      </c>
      <c r="N39" s="2553"/>
      <c r="O39" s="2557"/>
      <c r="P39" s="2561" t="s">
        <v>770</v>
      </c>
      <c r="Q39" s="2568"/>
      <c r="R39" s="2568"/>
      <c r="S39" s="2576"/>
      <c r="T39" s="2584"/>
      <c r="U39" s="2596"/>
      <c r="V39" s="2602" t="s">
        <v>835</v>
      </c>
      <c r="W39" s="2602" t="s">
        <v>849</v>
      </c>
      <c r="X39" s="2602" t="s">
        <v>850</v>
      </c>
      <c r="Y39" s="2602" t="s">
        <v>835</v>
      </c>
      <c r="Z39" s="2602"/>
      <c r="AA39" s="2608" t="s">
        <v>835</v>
      </c>
      <c r="AB39" s="2596" t="s">
        <v>836</v>
      </c>
      <c r="AC39" s="2602" t="s">
        <v>836</v>
      </c>
      <c r="AD39" s="2602"/>
      <c r="AE39" s="2602"/>
      <c r="AF39" s="2602" t="s">
        <v>849</v>
      </c>
      <c r="AG39" s="2602" t="s">
        <v>850</v>
      </c>
      <c r="AH39" s="2608" t="s">
        <v>836</v>
      </c>
      <c r="AI39" s="2596" t="s">
        <v>835</v>
      </c>
      <c r="AJ39" s="2602"/>
      <c r="AK39" s="2602" t="s">
        <v>849</v>
      </c>
      <c r="AL39" s="2602" t="s">
        <v>850</v>
      </c>
      <c r="AM39" s="2602"/>
      <c r="AN39" s="2602" t="s">
        <v>835</v>
      </c>
      <c r="AO39" s="2608" t="s">
        <v>835</v>
      </c>
      <c r="AP39" s="2596" t="s">
        <v>838</v>
      </c>
      <c r="AQ39" s="2602"/>
      <c r="AR39" s="2602" t="s">
        <v>835</v>
      </c>
      <c r="AS39" s="2602" t="s">
        <v>836</v>
      </c>
      <c r="AT39" s="2602" t="s">
        <v>849</v>
      </c>
      <c r="AU39" s="2602" t="s">
        <v>850</v>
      </c>
      <c r="AV39" s="2608"/>
      <c r="AW39" s="2596"/>
      <c r="AX39" s="2602"/>
      <c r="AY39" s="2602"/>
      <c r="AZ39" s="2624"/>
      <c r="BA39" s="2631"/>
      <c r="BB39" s="2638"/>
      <c r="BC39" s="2631"/>
      <c r="BD39" s="1972"/>
      <c r="BE39" s="1977"/>
      <c r="BF39" s="1977"/>
      <c r="BG39" s="1977"/>
      <c r="BH39" s="1988"/>
    </row>
    <row r="40" spans="2:60" ht="20.25" customHeight="1">
      <c r="B40" s="2059">
        <f>B37+1</f>
        <v>7</v>
      </c>
      <c r="C40" s="1755"/>
      <c r="D40" s="1823"/>
      <c r="E40" s="1766"/>
      <c r="F40" s="1766" t="str">
        <f>C39</f>
        <v>介護従業者</v>
      </c>
      <c r="G40" s="1801"/>
      <c r="H40" s="2103"/>
      <c r="I40" s="1787"/>
      <c r="J40" s="2543"/>
      <c r="K40" s="2543"/>
      <c r="L40" s="1801"/>
      <c r="M40" s="2547"/>
      <c r="N40" s="2551"/>
      <c r="O40" s="2555"/>
      <c r="P40" s="2559" t="s">
        <v>1023</v>
      </c>
      <c r="Q40" s="2566"/>
      <c r="R40" s="2566"/>
      <c r="S40" s="2574"/>
      <c r="T40" s="2582"/>
      <c r="U40" s="2181" t="str">
        <f>IF(U39="","",VLOOKUP(U39,#REF!,21,FALSE))</f>
        <v/>
      </c>
      <c r="V40" s="2190" t="e">
        <f>IF(V39="","",VLOOKUP(V39,#REF!,21,FALSE))</f>
        <v>#REF!</v>
      </c>
      <c r="W40" s="2190" t="e">
        <f>IF(W39="","",VLOOKUP(W39,#REF!,21,FALSE))</f>
        <v>#REF!</v>
      </c>
      <c r="X40" s="2190" t="e">
        <f>IF(X39="","",VLOOKUP(X39,#REF!,21,FALSE))</f>
        <v>#REF!</v>
      </c>
      <c r="Y40" s="2190" t="e">
        <f>IF(Y39="","",VLOOKUP(Y39,#REF!,21,FALSE))</f>
        <v>#REF!</v>
      </c>
      <c r="Z40" s="2190" t="str">
        <f>IF(Z39="","",VLOOKUP(Z39,#REF!,21,FALSE))</f>
        <v/>
      </c>
      <c r="AA40" s="2197" t="e">
        <f>IF(AA39="","",VLOOKUP(AA39,#REF!,21,FALSE))</f>
        <v>#REF!</v>
      </c>
      <c r="AB40" s="2181" t="e">
        <f>IF(AB39="","",VLOOKUP(AB39,#REF!,21,FALSE))</f>
        <v>#REF!</v>
      </c>
      <c r="AC40" s="2190" t="e">
        <f>IF(AC39="","",VLOOKUP(AC39,#REF!,21,FALSE))</f>
        <v>#REF!</v>
      </c>
      <c r="AD40" s="2190" t="str">
        <f>IF(AD39="","",VLOOKUP(AD39,#REF!,21,FALSE))</f>
        <v/>
      </c>
      <c r="AE40" s="2190" t="str">
        <f>IF(AE39="","",VLOOKUP(AE39,#REF!,21,FALSE))</f>
        <v/>
      </c>
      <c r="AF40" s="2190" t="e">
        <f>IF(AF39="","",VLOOKUP(AF39,#REF!,21,FALSE))</f>
        <v>#REF!</v>
      </c>
      <c r="AG40" s="2190" t="e">
        <f>IF(AG39="","",VLOOKUP(AG39,#REF!,21,FALSE))</f>
        <v>#REF!</v>
      </c>
      <c r="AH40" s="2197" t="e">
        <f>IF(AH39="","",VLOOKUP(AH39,#REF!,21,FALSE))</f>
        <v>#REF!</v>
      </c>
      <c r="AI40" s="2181" t="e">
        <f>IF(AI39="","",VLOOKUP(AI39,#REF!,21,FALSE))</f>
        <v>#REF!</v>
      </c>
      <c r="AJ40" s="2190" t="str">
        <f>IF(AJ39="","",VLOOKUP(AJ39,#REF!,21,FALSE))</f>
        <v/>
      </c>
      <c r="AK40" s="2190" t="e">
        <f>IF(AK39="","",VLOOKUP(AK39,#REF!,21,FALSE))</f>
        <v>#REF!</v>
      </c>
      <c r="AL40" s="2190" t="e">
        <f>IF(AL39="","",VLOOKUP(AL39,#REF!,21,FALSE))</f>
        <v>#REF!</v>
      </c>
      <c r="AM40" s="2190" t="str">
        <f>IF(AM39="","",VLOOKUP(AM39,#REF!,21,FALSE))</f>
        <v/>
      </c>
      <c r="AN40" s="2190" t="e">
        <f>IF(AN39="","",VLOOKUP(AN39,#REF!,21,FALSE))</f>
        <v>#REF!</v>
      </c>
      <c r="AO40" s="2197" t="e">
        <f>IF(AO39="","",VLOOKUP(AO39,#REF!,21,FALSE))</f>
        <v>#REF!</v>
      </c>
      <c r="AP40" s="2181" t="e">
        <f>IF(AP39="","",VLOOKUP(AP39,#REF!,21,FALSE))</f>
        <v>#REF!</v>
      </c>
      <c r="AQ40" s="2190" t="str">
        <f>IF(AQ39="","",VLOOKUP(AQ39,#REF!,21,FALSE))</f>
        <v/>
      </c>
      <c r="AR40" s="2190" t="e">
        <f>IF(AR39="","",VLOOKUP(AR39,#REF!,21,FALSE))</f>
        <v>#REF!</v>
      </c>
      <c r="AS40" s="2190" t="e">
        <f>IF(AS39="","",VLOOKUP(AS39,#REF!,21,FALSE))</f>
        <v>#REF!</v>
      </c>
      <c r="AT40" s="2190" t="e">
        <f>IF(AT39="","",VLOOKUP(AT39,#REF!,21,FALSE))</f>
        <v>#REF!</v>
      </c>
      <c r="AU40" s="2190" t="e">
        <f>IF(AU39="","",VLOOKUP(AU39,#REF!,21,FALSE))</f>
        <v>#REF!</v>
      </c>
      <c r="AV40" s="2197" t="str">
        <f>IF(AV39="","",VLOOKUP(AV39,#REF!,21,FALSE))</f>
        <v/>
      </c>
      <c r="AW40" s="2181" t="str">
        <f>IF(AW39="","",VLOOKUP(AW39,#REF!,21,FALSE))</f>
        <v/>
      </c>
      <c r="AX40" s="2190" t="str">
        <f>IF(AX39="","",VLOOKUP(AX39,#REF!,21,FALSE))</f>
        <v/>
      </c>
      <c r="AY40" s="2190" t="str">
        <f>IF(AY39="","",VLOOKUP(AY39,#REF!,21,FALSE))</f>
        <v/>
      </c>
      <c r="AZ40" s="1943" t="e">
        <f>IF($BC$3="４週",SUM(U40:AV40),IF($BC$3="暦月",SUM(U40:AY40),""))</f>
        <v>#REF!</v>
      </c>
      <c r="BA40" s="1951"/>
      <c r="BB40" s="1960" t="e">
        <f>IF($BC$3="４週",AZ40/4,IF($BC$3="暦月",(AZ40/($BC$8/7)),""))</f>
        <v>#REF!</v>
      </c>
      <c r="BC40" s="1951"/>
      <c r="BD40" s="1971"/>
      <c r="BE40" s="1976"/>
      <c r="BF40" s="1976"/>
      <c r="BG40" s="1976"/>
      <c r="BH40" s="1987"/>
    </row>
    <row r="41" spans="2:60" ht="20.25" customHeight="1">
      <c r="B41" s="1743"/>
      <c r="C41" s="1757"/>
      <c r="D41" s="1825"/>
      <c r="E41" s="1768"/>
      <c r="F41" s="1768"/>
      <c r="G41" s="1803" t="str">
        <f>C39</f>
        <v>介護従業者</v>
      </c>
      <c r="H41" s="2104"/>
      <c r="I41" s="1789"/>
      <c r="J41" s="2544"/>
      <c r="K41" s="2544"/>
      <c r="L41" s="1803"/>
      <c r="M41" s="2548"/>
      <c r="N41" s="2552"/>
      <c r="O41" s="2556"/>
      <c r="P41" s="2560" t="s">
        <v>34</v>
      </c>
      <c r="Q41" s="2569"/>
      <c r="R41" s="2569"/>
      <c r="S41" s="2577"/>
      <c r="T41" s="2585"/>
      <c r="U41" s="1885" t="str">
        <f>IF(U39="","",VLOOKUP(U39,#REF!,23,FALSE))</f>
        <v/>
      </c>
      <c r="V41" s="1897" t="e">
        <f>IF(V39="","",VLOOKUP(V39,#REF!,23,FALSE))</f>
        <v>#REF!</v>
      </c>
      <c r="W41" s="1897" t="e">
        <f>IF(W39="","",VLOOKUP(W39,#REF!,23,FALSE))</f>
        <v>#REF!</v>
      </c>
      <c r="X41" s="1897" t="e">
        <f>IF(X39="","",VLOOKUP(X39,#REF!,23,FALSE))</f>
        <v>#REF!</v>
      </c>
      <c r="Y41" s="1897" t="e">
        <f>IF(Y39="","",VLOOKUP(Y39,#REF!,23,FALSE))</f>
        <v>#REF!</v>
      </c>
      <c r="Z41" s="1897" t="str">
        <f>IF(Z39="","",VLOOKUP(Z39,#REF!,23,FALSE))</f>
        <v/>
      </c>
      <c r="AA41" s="1912" t="e">
        <f>IF(AA39="","",VLOOKUP(AA39,#REF!,23,FALSE))</f>
        <v>#REF!</v>
      </c>
      <c r="AB41" s="1885" t="e">
        <f>IF(AB39="","",VLOOKUP(AB39,#REF!,23,FALSE))</f>
        <v>#REF!</v>
      </c>
      <c r="AC41" s="1897" t="e">
        <f>IF(AC39="","",VLOOKUP(AC39,#REF!,23,FALSE))</f>
        <v>#REF!</v>
      </c>
      <c r="AD41" s="1897" t="str">
        <f>IF(AD39="","",VLOOKUP(AD39,#REF!,23,FALSE))</f>
        <v/>
      </c>
      <c r="AE41" s="1897" t="str">
        <f>IF(AE39="","",VLOOKUP(AE39,#REF!,23,FALSE))</f>
        <v/>
      </c>
      <c r="AF41" s="1897" t="e">
        <f>IF(AF39="","",VLOOKUP(AF39,#REF!,23,FALSE))</f>
        <v>#REF!</v>
      </c>
      <c r="AG41" s="1897" t="e">
        <f>IF(AG39="","",VLOOKUP(AG39,#REF!,23,FALSE))</f>
        <v>#REF!</v>
      </c>
      <c r="AH41" s="1912" t="e">
        <f>IF(AH39="","",VLOOKUP(AH39,#REF!,23,FALSE))</f>
        <v>#REF!</v>
      </c>
      <c r="AI41" s="1885" t="e">
        <f>IF(AI39="","",VLOOKUP(AI39,#REF!,23,FALSE))</f>
        <v>#REF!</v>
      </c>
      <c r="AJ41" s="1897" t="str">
        <f>IF(AJ39="","",VLOOKUP(AJ39,#REF!,23,FALSE))</f>
        <v/>
      </c>
      <c r="AK41" s="1897" t="e">
        <f>IF(AK39="","",VLOOKUP(AK39,#REF!,23,FALSE))</f>
        <v>#REF!</v>
      </c>
      <c r="AL41" s="1897" t="e">
        <f>IF(AL39="","",VLOOKUP(AL39,#REF!,23,FALSE))</f>
        <v>#REF!</v>
      </c>
      <c r="AM41" s="1897" t="str">
        <f>IF(AM39="","",VLOOKUP(AM39,#REF!,23,FALSE))</f>
        <v/>
      </c>
      <c r="AN41" s="1897" t="e">
        <f>IF(AN39="","",VLOOKUP(AN39,#REF!,23,FALSE))</f>
        <v>#REF!</v>
      </c>
      <c r="AO41" s="1912" t="e">
        <f>IF(AO39="","",VLOOKUP(AO39,#REF!,23,FALSE))</f>
        <v>#REF!</v>
      </c>
      <c r="AP41" s="1885" t="e">
        <f>IF(AP39="","",VLOOKUP(AP39,#REF!,23,FALSE))</f>
        <v>#REF!</v>
      </c>
      <c r="AQ41" s="1897" t="str">
        <f>IF(AQ39="","",VLOOKUP(AQ39,#REF!,23,FALSE))</f>
        <v/>
      </c>
      <c r="AR41" s="1897" t="e">
        <f>IF(AR39="","",VLOOKUP(AR39,#REF!,23,FALSE))</f>
        <v>#REF!</v>
      </c>
      <c r="AS41" s="1897" t="e">
        <f>IF(AS39="","",VLOOKUP(AS39,#REF!,23,FALSE))</f>
        <v>#REF!</v>
      </c>
      <c r="AT41" s="1897" t="e">
        <f>IF(AT39="","",VLOOKUP(AT39,#REF!,23,FALSE))</f>
        <v>#REF!</v>
      </c>
      <c r="AU41" s="1897" t="e">
        <f>IF(AU39="","",VLOOKUP(AU39,#REF!,23,FALSE))</f>
        <v>#REF!</v>
      </c>
      <c r="AV41" s="1912" t="str">
        <f>IF(AV39="","",VLOOKUP(AV39,#REF!,23,FALSE))</f>
        <v/>
      </c>
      <c r="AW41" s="1885" t="str">
        <f>IF(AW39="","",VLOOKUP(AW39,#REF!,23,FALSE))</f>
        <v/>
      </c>
      <c r="AX41" s="1897" t="str">
        <f>IF(AX39="","",VLOOKUP(AX39,#REF!,23,FALSE))</f>
        <v/>
      </c>
      <c r="AY41" s="1897" t="str">
        <f>IF(AY39="","",VLOOKUP(AY39,#REF!,23,FALSE))</f>
        <v/>
      </c>
      <c r="AZ41" s="1945" t="e">
        <f>IF($BC$3="４週",SUM(U41:AV41),IF($BC$3="暦月",SUM(U41:AY41),""))</f>
        <v>#REF!</v>
      </c>
      <c r="BA41" s="1953"/>
      <c r="BB41" s="1962" t="e">
        <f>IF($BC$3="４週",AZ41/4,IF($BC$3="暦月",(AZ41/($BC$8/7)),""))</f>
        <v>#REF!</v>
      </c>
      <c r="BC41" s="1953"/>
      <c r="BD41" s="1973"/>
      <c r="BE41" s="1978"/>
      <c r="BF41" s="1978"/>
      <c r="BG41" s="1978"/>
      <c r="BH41" s="1989"/>
    </row>
    <row r="42" spans="2:60" ht="20.25" customHeight="1">
      <c r="B42" s="2530"/>
      <c r="C42" s="1756" t="s">
        <v>680</v>
      </c>
      <c r="D42" s="1824"/>
      <c r="E42" s="1767"/>
      <c r="F42" s="1766"/>
      <c r="G42" s="1801"/>
      <c r="H42" s="2541" t="s">
        <v>751</v>
      </c>
      <c r="I42" s="1788" t="s">
        <v>810</v>
      </c>
      <c r="J42" s="2545"/>
      <c r="K42" s="2545"/>
      <c r="L42" s="1802"/>
      <c r="M42" s="2549" t="s">
        <v>942</v>
      </c>
      <c r="N42" s="2553"/>
      <c r="O42" s="2557"/>
      <c r="P42" s="2561" t="s">
        <v>770</v>
      </c>
      <c r="Q42" s="2568"/>
      <c r="R42" s="2568"/>
      <c r="S42" s="2576"/>
      <c r="T42" s="2584"/>
      <c r="U42" s="2596" t="s">
        <v>835</v>
      </c>
      <c r="V42" s="2602"/>
      <c r="W42" s="2602" t="s">
        <v>836</v>
      </c>
      <c r="X42" s="2602" t="s">
        <v>849</v>
      </c>
      <c r="Y42" s="2602" t="s">
        <v>850</v>
      </c>
      <c r="Z42" s="2602" t="s">
        <v>835</v>
      </c>
      <c r="AA42" s="2608"/>
      <c r="AB42" s="2596" t="s">
        <v>835</v>
      </c>
      <c r="AC42" s="2602"/>
      <c r="AD42" s="2602" t="s">
        <v>838</v>
      </c>
      <c r="AE42" s="2602" t="s">
        <v>849</v>
      </c>
      <c r="AF42" s="2602" t="s">
        <v>850</v>
      </c>
      <c r="AG42" s="2602"/>
      <c r="AH42" s="2608" t="s">
        <v>835</v>
      </c>
      <c r="AI42" s="2596" t="s">
        <v>849</v>
      </c>
      <c r="AJ42" s="2602" t="s">
        <v>850</v>
      </c>
      <c r="AK42" s="2602"/>
      <c r="AL42" s="2602" t="s">
        <v>835</v>
      </c>
      <c r="AM42" s="2602" t="s">
        <v>835</v>
      </c>
      <c r="AN42" s="2602" t="s">
        <v>836</v>
      </c>
      <c r="AO42" s="2608"/>
      <c r="AP42" s="2596" t="s">
        <v>849</v>
      </c>
      <c r="AQ42" s="2602" t="s">
        <v>850</v>
      </c>
      <c r="AR42" s="2602"/>
      <c r="AS42" s="2602" t="s">
        <v>835</v>
      </c>
      <c r="AT42" s="2602"/>
      <c r="AU42" s="2602" t="s">
        <v>849</v>
      </c>
      <c r="AV42" s="2608" t="s">
        <v>850</v>
      </c>
      <c r="AW42" s="2596"/>
      <c r="AX42" s="2602"/>
      <c r="AY42" s="2602"/>
      <c r="AZ42" s="2624"/>
      <c r="BA42" s="2631"/>
      <c r="BB42" s="2638"/>
      <c r="BC42" s="2631"/>
      <c r="BD42" s="1972"/>
      <c r="BE42" s="1977"/>
      <c r="BF42" s="1977"/>
      <c r="BG42" s="1977"/>
      <c r="BH42" s="1988"/>
    </row>
    <row r="43" spans="2:60" ht="20.25" customHeight="1">
      <c r="B43" s="2059">
        <f>B40+1</f>
        <v>8</v>
      </c>
      <c r="C43" s="1755"/>
      <c r="D43" s="1823"/>
      <c r="E43" s="1766"/>
      <c r="F43" s="1766" t="str">
        <f>C42</f>
        <v>介護従業者</v>
      </c>
      <c r="G43" s="1801"/>
      <c r="H43" s="2103"/>
      <c r="I43" s="1787"/>
      <c r="J43" s="2543"/>
      <c r="K43" s="2543"/>
      <c r="L43" s="1801"/>
      <c r="M43" s="2547"/>
      <c r="N43" s="2551"/>
      <c r="O43" s="2555"/>
      <c r="P43" s="2559" t="s">
        <v>1023</v>
      </c>
      <c r="Q43" s="2566"/>
      <c r="R43" s="2566"/>
      <c r="S43" s="2574"/>
      <c r="T43" s="2582"/>
      <c r="U43" s="2181" t="e">
        <f>IF(U42="","",VLOOKUP(U42,#REF!,21,FALSE))</f>
        <v>#REF!</v>
      </c>
      <c r="V43" s="2190" t="str">
        <f>IF(V42="","",VLOOKUP(V42,#REF!,21,FALSE))</f>
        <v/>
      </c>
      <c r="W43" s="2190" t="e">
        <f>IF(W42="","",VLOOKUP(W42,#REF!,21,FALSE))</f>
        <v>#REF!</v>
      </c>
      <c r="X43" s="2190" t="e">
        <f>IF(X42="","",VLOOKUP(X42,#REF!,21,FALSE))</f>
        <v>#REF!</v>
      </c>
      <c r="Y43" s="2190" t="e">
        <f>IF(Y42="","",VLOOKUP(Y42,#REF!,21,FALSE))</f>
        <v>#REF!</v>
      </c>
      <c r="Z43" s="2190" t="e">
        <f>IF(Z42="","",VLOOKUP(Z42,#REF!,21,FALSE))</f>
        <v>#REF!</v>
      </c>
      <c r="AA43" s="2197" t="str">
        <f>IF(AA42="","",VLOOKUP(AA42,#REF!,21,FALSE))</f>
        <v/>
      </c>
      <c r="AB43" s="2181" t="e">
        <f>IF(AB42="","",VLOOKUP(AB42,#REF!,21,FALSE))</f>
        <v>#REF!</v>
      </c>
      <c r="AC43" s="2190" t="str">
        <f>IF(AC42="","",VLOOKUP(AC42,#REF!,21,FALSE))</f>
        <v/>
      </c>
      <c r="AD43" s="2190" t="e">
        <f>IF(AD42="","",VLOOKUP(AD42,#REF!,21,FALSE))</f>
        <v>#REF!</v>
      </c>
      <c r="AE43" s="2190" t="e">
        <f>IF(AE42="","",VLOOKUP(AE42,#REF!,21,FALSE))</f>
        <v>#REF!</v>
      </c>
      <c r="AF43" s="2190" t="e">
        <f>IF(AF42="","",VLOOKUP(AF42,#REF!,21,FALSE))</f>
        <v>#REF!</v>
      </c>
      <c r="AG43" s="2190" t="str">
        <f>IF(AG42="","",VLOOKUP(AG42,#REF!,21,FALSE))</f>
        <v/>
      </c>
      <c r="AH43" s="2197" t="e">
        <f>IF(AH42="","",VLOOKUP(AH42,#REF!,21,FALSE))</f>
        <v>#REF!</v>
      </c>
      <c r="AI43" s="2181" t="e">
        <f>IF(AI42="","",VLOOKUP(AI42,#REF!,21,FALSE))</f>
        <v>#REF!</v>
      </c>
      <c r="AJ43" s="2190" t="e">
        <f>IF(AJ42="","",VLOOKUP(AJ42,#REF!,21,FALSE))</f>
        <v>#REF!</v>
      </c>
      <c r="AK43" s="2190" t="str">
        <f>IF(AK42="","",VLOOKUP(AK42,#REF!,21,FALSE))</f>
        <v/>
      </c>
      <c r="AL43" s="2190" t="e">
        <f>IF(AL42="","",VLOOKUP(AL42,#REF!,21,FALSE))</f>
        <v>#REF!</v>
      </c>
      <c r="AM43" s="2190" t="e">
        <f>IF(AM42="","",VLOOKUP(AM42,#REF!,21,FALSE))</f>
        <v>#REF!</v>
      </c>
      <c r="AN43" s="2190" t="e">
        <f>IF(AN42="","",VLOOKUP(AN42,#REF!,21,FALSE))</f>
        <v>#REF!</v>
      </c>
      <c r="AO43" s="2197" t="str">
        <f>IF(AO42="","",VLOOKUP(AO42,#REF!,21,FALSE))</f>
        <v/>
      </c>
      <c r="AP43" s="2181" t="e">
        <f>IF(AP42="","",VLOOKUP(AP42,#REF!,21,FALSE))</f>
        <v>#REF!</v>
      </c>
      <c r="AQ43" s="2190" t="e">
        <f>IF(AQ42="","",VLOOKUP(AQ42,#REF!,21,FALSE))</f>
        <v>#REF!</v>
      </c>
      <c r="AR43" s="2190" t="str">
        <f>IF(AR42="","",VLOOKUP(AR42,#REF!,21,FALSE))</f>
        <v/>
      </c>
      <c r="AS43" s="2190" t="e">
        <f>IF(AS42="","",VLOOKUP(AS42,#REF!,21,FALSE))</f>
        <v>#REF!</v>
      </c>
      <c r="AT43" s="2190" t="str">
        <f>IF(AT42="","",VLOOKUP(AT42,#REF!,21,FALSE))</f>
        <v/>
      </c>
      <c r="AU43" s="2190" t="e">
        <f>IF(AU42="","",VLOOKUP(AU42,#REF!,21,FALSE))</f>
        <v>#REF!</v>
      </c>
      <c r="AV43" s="2197" t="e">
        <f>IF(AV42="","",VLOOKUP(AV42,#REF!,21,FALSE))</f>
        <v>#REF!</v>
      </c>
      <c r="AW43" s="2181" t="str">
        <f>IF(AW42="","",VLOOKUP(AW42,#REF!,21,FALSE))</f>
        <v/>
      </c>
      <c r="AX43" s="2190" t="str">
        <f>IF(AX42="","",VLOOKUP(AX42,#REF!,21,FALSE))</f>
        <v/>
      </c>
      <c r="AY43" s="2190" t="str">
        <f>IF(AY42="","",VLOOKUP(AY42,#REF!,21,FALSE))</f>
        <v/>
      </c>
      <c r="AZ43" s="1943" t="e">
        <f>IF($BC$3="４週",SUM(U43:AV43),IF($BC$3="暦月",SUM(U43:AY43),""))</f>
        <v>#REF!</v>
      </c>
      <c r="BA43" s="1951"/>
      <c r="BB43" s="1960" t="e">
        <f>IF($BC$3="４週",AZ43/4,IF($BC$3="暦月",(AZ43/($BC$8/7)),""))</f>
        <v>#REF!</v>
      </c>
      <c r="BC43" s="1951"/>
      <c r="BD43" s="1971"/>
      <c r="BE43" s="1976"/>
      <c r="BF43" s="1976"/>
      <c r="BG43" s="1976"/>
      <c r="BH43" s="1987"/>
    </row>
    <row r="44" spans="2:60" ht="20.25" customHeight="1">
      <c r="B44" s="1743"/>
      <c r="C44" s="1757"/>
      <c r="D44" s="1825"/>
      <c r="E44" s="1768"/>
      <c r="F44" s="1768"/>
      <c r="G44" s="1803" t="str">
        <f>C42</f>
        <v>介護従業者</v>
      </c>
      <c r="H44" s="2104"/>
      <c r="I44" s="1789"/>
      <c r="J44" s="2544"/>
      <c r="K44" s="2544"/>
      <c r="L44" s="1803"/>
      <c r="M44" s="2548"/>
      <c r="N44" s="2552"/>
      <c r="O44" s="2556"/>
      <c r="P44" s="2560" t="s">
        <v>34</v>
      </c>
      <c r="Q44" s="2570"/>
      <c r="R44" s="2570"/>
      <c r="S44" s="2575"/>
      <c r="T44" s="2583"/>
      <c r="U44" s="1885" t="e">
        <f>IF(U42="","",VLOOKUP(U42,#REF!,23,FALSE))</f>
        <v>#REF!</v>
      </c>
      <c r="V44" s="1897" t="str">
        <f>IF(V42="","",VLOOKUP(V42,#REF!,23,FALSE))</f>
        <v/>
      </c>
      <c r="W44" s="1897" t="e">
        <f>IF(W42="","",VLOOKUP(W42,#REF!,23,FALSE))</f>
        <v>#REF!</v>
      </c>
      <c r="X44" s="1897" t="e">
        <f>IF(X42="","",VLOOKUP(X42,#REF!,23,FALSE))</f>
        <v>#REF!</v>
      </c>
      <c r="Y44" s="1897" t="e">
        <f>IF(Y42="","",VLOOKUP(Y42,#REF!,23,FALSE))</f>
        <v>#REF!</v>
      </c>
      <c r="Z44" s="1897" t="e">
        <f>IF(Z42="","",VLOOKUP(Z42,#REF!,23,FALSE))</f>
        <v>#REF!</v>
      </c>
      <c r="AA44" s="1912" t="str">
        <f>IF(AA42="","",VLOOKUP(AA42,#REF!,23,FALSE))</f>
        <v/>
      </c>
      <c r="AB44" s="1885" t="e">
        <f>IF(AB42="","",VLOOKUP(AB42,#REF!,23,FALSE))</f>
        <v>#REF!</v>
      </c>
      <c r="AC44" s="1897" t="str">
        <f>IF(AC42="","",VLOOKUP(AC42,#REF!,23,FALSE))</f>
        <v/>
      </c>
      <c r="AD44" s="1897" t="e">
        <f>IF(AD42="","",VLOOKUP(AD42,#REF!,23,FALSE))</f>
        <v>#REF!</v>
      </c>
      <c r="AE44" s="1897" t="e">
        <f>IF(AE42="","",VLOOKUP(AE42,#REF!,23,FALSE))</f>
        <v>#REF!</v>
      </c>
      <c r="AF44" s="1897" t="e">
        <f>IF(AF42="","",VLOOKUP(AF42,#REF!,23,FALSE))</f>
        <v>#REF!</v>
      </c>
      <c r="AG44" s="1897" t="str">
        <f>IF(AG42="","",VLOOKUP(AG42,#REF!,23,FALSE))</f>
        <v/>
      </c>
      <c r="AH44" s="1912" t="e">
        <f>IF(AH42="","",VLOOKUP(AH42,#REF!,23,FALSE))</f>
        <v>#REF!</v>
      </c>
      <c r="AI44" s="1885" t="e">
        <f>IF(AI42="","",VLOOKUP(AI42,#REF!,23,FALSE))</f>
        <v>#REF!</v>
      </c>
      <c r="AJ44" s="1897" t="e">
        <f>IF(AJ42="","",VLOOKUP(AJ42,#REF!,23,FALSE))</f>
        <v>#REF!</v>
      </c>
      <c r="AK44" s="1897" t="str">
        <f>IF(AK42="","",VLOOKUP(AK42,#REF!,23,FALSE))</f>
        <v/>
      </c>
      <c r="AL44" s="1897" t="e">
        <f>IF(AL42="","",VLOOKUP(AL42,#REF!,23,FALSE))</f>
        <v>#REF!</v>
      </c>
      <c r="AM44" s="1897" t="e">
        <f>IF(AM42="","",VLOOKUP(AM42,#REF!,23,FALSE))</f>
        <v>#REF!</v>
      </c>
      <c r="AN44" s="1897" t="e">
        <f>IF(AN42="","",VLOOKUP(AN42,#REF!,23,FALSE))</f>
        <v>#REF!</v>
      </c>
      <c r="AO44" s="1912" t="str">
        <f>IF(AO42="","",VLOOKUP(AO42,#REF!,23,FALSE))</f>
        <v/>
      </c>
      <c r="AP44" s="1885" t="e">
        <f>IF(AP42="","",VLOOKUP(AP42,#REF!,23,FALSE))</f>
        <v>#REF!</v>
      </c>
      <c r="AQ44" s="1897" t="e">
        <f>IF(AQ42="","",VLOOKUP(AQ42,#REF!,23,FALSE))</f>
        <v>#REF!</v>
      </c>
      <c r="AR44" s="1897" t="str">
        <f>IF(AR42="","",VLOOKUP(AR42,#REF!,23,FALSE))</f>
        <v/>
      </c>
      <c r="AS44" s="1897" t="e">
        <f>IF(AS42="","",VLOOKUP(AS42,#REF!,23,FALSE))</f>
        <v>#REF!</v>
      </c>
      <c r="AT44" s="1897" t="str">
        <f>IF(AT42="","",VLOOKUP(AT42,#REF!,23,FALSE))</f>
        <v/>
      </c>
      <c r="AU44" s="1897" t="e">
        <f>IF(AU42="","",VLOOKUP(AU42,#REF!,23,FALSE))</f>
        <v>#REF!</v>
      </c>
      <c r="AV44" s="1912" t="e">
        <f>IF(AV42="","",VLOOKUP(AV42,#REF!,23,FALSE))</f>
        <v>#REF!</v>
      </c>
      <c r="AW44" s="1885" t="str">
        <f>IF(AW42="","",VLOOKUP(AW42,#REF!,23,FALSE))</f>
        <v/>
      </c>
      <c r="AX44" s="1897" t="str">
        <f>IF(AX42="","",VLOOKUP(AX42,#REF!,23,FALSE))</f>
        <v/>
      </c>
      <c r="AY44" s="1897" t="str">
        <f>IF(AY42="","",VLOOKUP(AY42,#REF!,23,FALSE))</f>
        <v/>
      </c>
      <c r="AZ44" s="1945" t="e">
        <f>IF($BC$3="４週",SUM(U44:AV44),IF($BC$3="暦月",SUM(U44:AY44),""))</f>
        <v>#REF!</v>
      </c>
      <c r="BA44" s="1953"/>
      <c r="BB44" s="1962" t="e">
        <f>IF($BC$3="４週",AZ44/4,IF($BC$3="暦月",(AZ44/($BC$8/7)),""))</f>
        <v>#REF!</v>
      </c>
      <c r="BC44" s="1953"/>
      <c r="BD44" s="1973"/>
      <c r="BE44" s="1978"/>
      <c r="BF44" s="1978"/>
      <c r="BG44" s="1978"/>
      <c r="BH44" s="1989"/>
    </row>
    <row r="45" spans="2:60" ht="20.25" customHeight="1">
      <c r="B45" s="2530"/>
      <c r="C45" s="1756" t="s">
        <v>680</v>
      </c>
      <c r="D45" s="1824"/>
      <c r="E45" s="1767"/>
      <c r="F45" s="1766"/>
      <c r="G45" s="1801"/>
      <c r="H45" s="2541" t="s">
        <v>751</v>
      </c>
      <c r="I45" s="1788" t="s">
        <v>581</v>
      </c>
      <c r="J45" s="2545"/>
      <c r="K45" s="2545"/>
      <c r="L45" s="1802"/>
      <c r="M45" s="2549" t="s">
        <v>943</v>
      </c>
      <c r="N45" s="2553"/>
      <c r="O45" s="2557"/>
      <c r="P45" s="2561" t="s">
        <v>770</v>
      </c>
      <c r="Q45" s="2568"/>
      <c r="R45" s="2568"/>
      <c r="S45" s="2576"/>
      <c r="T45" s="2584"/>
      <c r="U45" s="2596" t="s">
        <v>850</v>
      </c>
      <c r="V45" s="2602" t="s">
        <v>838</v>
      </c>
      <c r="W45" s="2602" t="s">
        <v>838</v>
      </c>
      <c r="X45" s="2602"/>
      <c r="Y45" s="2602"/>
      <c r="Z45" s="2602" t="s">
        <v>836</v>
      </c>
      <c r="AA45" s="2608" t="s">
        <v>849</v>
      </c>
      <c r="AB45" s="2596" t="s">
        <v>850</v>
      </c>
      <c r="AC45" s="2602"/>
      <c r="AD45" s="2602"/>
      <c r="AE45" s="2602" t="s">
        <v>835</v>
      </c>
      <c r="AF45" s="2602" t="s">
        <v>838</v>
      </c>
      <c r="AG45" s="2602" t="s">
        <v>838</v>
      </c>
      <c r="AH45" s="2608" t="s">
        <v>849</v>
      </c>
      <c r="AI45" s="2596" t="s">
        <v>850</v>
      </c>
      <c r="AJ45" s="2602" t="s">
        <v>838</v>
      </c>
      <c r="AK45" s="2602"/>
      <c r="AL45" s="2602" t="s">
        <v>836</v>
      </c>
      <c r="AM45" s="2602" t="s">
        <v>849</v>
      </c>
      <c r="AN45" s="2602" t="s">
        <v>850</v>
      </c>
      <c r="AO45" s="2608"/>
      <c r="AP45" s="2596"/>
      <c r="AQ45" s="2602" t="s">
        <v>849</v>
      </c>
      <c r="AR45" s="2602" t="s">
        <v>850</v>
      </c>
      <c r="AS45" s="2602"/>
      <c r="AT45" s="2602" t="s">
        <v>835</v>
      </c>
      <c r="AU45" s="2602" t="s">
        <v>836</v>
      </c>
      <c r="AV45" s="2608" t="s">
        <v>849</v>
      </c>
      <c r="AW45" s="2596"/>
      <c r="AX45" s="2602"/>
      <c r="AY45" s="2602"/>
      <c r="AZ45" s="2624"/>
      <c r="BA45" s="2631"/>
      <c r="BB45" s="2638"/>
      <c r="BC45" s="2631"/>
      <c r="BD45" s="1972"/>
      <c r="BE45" s="1977"/>
      <c r="BF45" s="1977"/>
      <c r="BG45" s="1977"/>
      <c r="BH45" s="1988"/>
    </row>
    <row r="46" spans="2:60" ht="20.25" customHeight="1">
      <c r="B46" s="2059">
        <f>B43+1</f>
        <v>9</v>
      </c>
      <c r="C46" s="1755"/>
      <c r="D46" s="1823"/>
      <c r="E46" s="1766"/>
      <c r="F46" s="1766" t="str">
        <f>C45</f>
        <v>介護従業者</v>
      </c>
      <c r="G46" s="1801"/>
      <c r="H46" s="2103"/>
      <c r="I46" s="1787"/>
      <c r="J46" s="2543"/>
      <c r="K46" s="2543"/>
      <c r="L46" s="1801"/>
      <c r="M46" s="2547"/>
      <c r="N46" s="2551"/>
      <c r="O46" s="2555"/>
      <c r="P46" s="2559" t="s">
        <v>1023</v>
      </c>
      <c r="Q46" s="2566"/>
      <c r="R46" s="2566"/>
      <c r="S46" s="2574"/>
      <c r="T46" s="2582"/>
      <c r="U46" s="2181" t="e">
        <f>IF(U45="","",VLOOKUP(U45,#REF!,21,FALSE))</f>
        <v>#REF!</v>
      </c>
      <c r="V46" s="2190" t="e">
        <f>IF(V45="","",VLOOKUP(V45,#REF!,21,FALSE))</f>
        <v>#REF!</v>
      </c>
      <c r="W46" s="2190" t="e">
        <f>IF(W45="","",VLOOKUP(W45,#REF!,21,FALSE))</f>
        <v>#REF!</v>
      </c>
      <c r="X46" s="2190" t="str">
        <f>IF(X45="","",VLOOKUP(X45,#REF!,21,FALSE))</f>
        <v/>
      </c>
      <c r="Y46" s="2190" t="str">
        <f>IF(Y45="","",VLOOKUP(Y45,#REF!,21,FALSE))</f>
        <v/>
      </c>
      <c r="Z46" s="2190" t="e">
        <f>IF(Z45="","",VLOOKUP(Z45,#REF!,21,FALSE))</f>
        <v>#REF!</v>
      </c>
      <c r="AA46" s="2197" t="e">
        <f>IF(AA45="","",VLOOKUP(AA45,#REF!,21,FALSE))</f>
        <v>#REF!</v>
      </c>
      <c r="AB46" s="2181" t="e">
        <f>IF(AB45="","",VLOOKUP(AB45,#REF!,21,FALSE))</f>
        <v>#REF!</v>
      </c>
      <c r="AC46" s="2190" t="str">
        <f>IF(AC45="","",VLOOKUP(AC45,#REF!,21,FALSE))</f>
        <v/>
      </c>
      <c r="AD46" s="2190" t="str">
        <f>IF(AD45="","",VLOOKUP(AD45,#REF!,21,FALSE))</f>
        <v/>
      </c>
      <c r="AE46" s="2190" t="e">
        <f>IF(AE45="","",VLOOKUP(AE45,#REF!,21,FALSE))</f>
        <v>#REF!</v>
      </c>
      <c r="AF46" s="2190" t="e">
        <f>IF(AF45="","",VLOOKUP(AF45,#REF!,21,FALSE))</f>
        <v>#REF!</v>
      </c>
      <c r="AG46" s="2190" t="e">
        <f>IF(AG45="","",VLOOKUP(AG45,#REF!,21,FALSE))</f>
        <v>#REF!</v>
      </c>
      <c r="AH46" s="2197" t="e">
        <f>IF(AH45="","",VLOOKUP(AH45,#REF!,21,FALSE))</f>
        <v>#REF!</v>
      </c>
      <c r="AI46" s="2181" t="e">
        <f>IF(AI45="","",VLOOKUP(AI45,#REF!,21,FALSE))</f>
        <v>#REF!</v>
      </c>
      <c r="AJ46" s="2190" t="e">
        <f>IF(AJ45="","",VLOOKUP(AJ45,#REF!,21,FALSE))</f>
        <v>#REF!</v>
      </c>
      <c r="AK46" s="2190" t="str">
        <f>IF(AK45="","",VLOOKUP(AK45,#REF!,21,FALSE))</f>
        <v/>
      </c>
      <c r="AL46" s="2190" t="e">
        <f>IF(AL45="","",VLOOKUP(AL45,#REF!,21,FALSE))</f>
        <v>#REF!</v>
      </c>
      <c r="AM46" s="2190" t="e">
        <f>IF(AM45="","",VLOOKUP(AM45,#REF!,21,FALSE))</f>
        <v>#REF!</v>
      </c>
      <c r="AN46" s="2190" t="e">
        <f>IF(AN45="","",VLOOKUP(AN45,#REF!,21,FALSE))</f>
        <v>#REF!</v>
      </c>
      <c r="AO46" s="2197" t="str">
        <f>IF(AO45="","",VLOOKUP(AO45,#REF!,21,FALSE))</f>
        <v/>
      </c>
      <c r="AP46" s="2181" t="str">
        <f>IF(AP45="","",VLOOKUP(AP45,#REF!,21,FALSE))</f>
        <v/>
      </c>
      <c r="AQ46" s="2190" t="e">
        <f>IF(AQ45="","",VLOOKUP(AQ45,#REF!,21,FALSE))</f>
        <v>#REF!</v>
      </c>
      <c r="AR46" s="2190" t="e">
        <f>IF(AR45="","",VLOOKUP(AR45,#REF!,21,FALSE))</f>
        <v>#REF!</v>
      </c>
      <c r="AS46" s="2190" t="str">
        <f>IF(AS45="","",VLOOKUP(AS45,#REF!,21,FALSE))</f>
        <v/>
      </c>
      <c r="AT46" s="2190" t="e">
        <f>IF(AT45="","",VLOOKUP(AT45,#REF!,21,FALSE))</f>
        <v>#REF!</v>
      </c>
      <c r="AU46" s="2190" t="e">
        <f>IF(AU45="","",VLOOKUP(AU45,#REF!,21,FALSE))</f>
        <v>#REF!</v>
      </c>
      <c r="AV46" s="2197" t="e">
        <f>IF(AV45="","",VLOOKUP(AV45,#REF!,21,FALSE))</f>
        <v>#REF!</v>
      </c>
      <c r="AW46" s="2181" t="str">
        <f>IF(AW45="","",VLOOKUP(AW45,#REF!,21,FALSE))</f>
        <v/>
      </c>
      <c r="AX46" s="2190" t="str">
        <f>IF(AX45="","",VLOOKUP(AX45,#REF!,21,FALSE))</f>
        <v/>
      </c>
      <c r="AY46" s="2190" t="str">
        <f>IF(AY45="","",VLOOKUP(AY45,#REF!,21,FALSE))</f>
        <v/>
      </c>
      <c r="AZ46" s="1943" t="e">
        <f>IF($BC$3="４週",SUM(U46:AV46),IF($BC$3="暦月",SUM(U46:AY46),""))</f>
        <v>#REF!</v>
      </c>
      <c r="BA46" s="1951"/>
      <c r="BB46" s="1960" t="e">
        <f>IF($BC$3="４週",AZ46/4,IF($BC$3="暦月",(AZ46/($BC$8/7)),""))</f>
        <v>#REF!</v>
      </c>
      <c r="BC46" s="1951"/>
      <c r="BD46" s="1971"/>
      <c r="BE46" s="1976"/>
      <c r="BF46" s="1976"/>
      <c r="BG46" s="1976"/>
      <c r="BH46" s="1987"/>
    </row>
    <row r="47" spans="2:60" ht="20.25" customHeight="1">
      <c r="B47" s="1743"/>
      <c r="C47" s="1757"/>
      <c r="D47" s="1825"/>
      <c r="E47" s="1768"/>
      <c r="F47" s="1768"/>
      <c r="G47" s="1803" t="str">
        <f>C45</f>
        <v>介護従業者</v>
      </c>
      <c r="H47" s="2104"/>
      <c r="I47" s="1789"/>
      <c r="J47" s="2544"/>
      <c r="K47" s="2544"/>
      <c r="L47" s="1803"/>
      <c r="M47" s="2548"/>
      <c r="N47" s="2552"/>
      <c r="O47" s="2556"/>
      <c r="P47" s="2560" t="s">
        <v>34</v>
      </c>
      <c r="Q47" s="2567"/>
      <c r="R47" s="2567"/>
      <c r="S47" s="2578"/>
      <c r="T47" s="2586"/>
      <c r="U47" s="1885" t="e">
        <f>IF(U45="","",VLOOKUP(U45,#REF!,23,FALSE))</f>
        <v>#REF!</v>
      </c>
      <c r="V47" s="1897" t="e">
        <f>IF(V45="","",VLOOKUP(V45,#REF!,23,FALSE))</f>
        <v>#REF!</v>
      </c>
      <c r="W47" s="1897" t="e">
        <f>IF(W45="","",VLOOKUP(W45,#REF!,23,FALSE))</f>
        <v>#REF!</v>
      </c>
      <c r="X47" s="1897" t="str">
        <f>IF(X45="","",VLOOKUP(X45,#REF!,23,FALSE))</f>
        <v/>
      </c>
      <c r="Y47" s="1897" t="str">
        <f>IF(Y45="","",VLOOKUP(Y45,#REF!,23,FALSE))</f>
        <v/>
      </c>
      <c r="Z47" s="1897" t="e">
        <f>IF(Z45="","",VLOOKUP(Z45,#REF!,23,FALSE))</f>
        <v>#REF!</v>
      </c>
      <c r="AA47" s="1912" t="e">
        <f>IF(AA45="","",VLOOKUP(AA45,#REF!,23,FALSE))</f>
        <v>#REF!</v>
      </c>
      <c r="AB47" s="1885" t="e">
        <f>IF(AB45="","",VLOOKUP(AB45,#REF!,23,FALSE))</f>
        <v>#REF!</v>
      </c>
      <c r="AC47" s="1897" t="str">
        <f>IF(AC45="","",VLOOKUP(AC45,#REF!,23,FALSE))</f>
        <v/>
      </c>
      <c r="AD47" s="1897" t="str">
        <f>IF(AD45="","",VLOOKUP(AD45,#REF!,23,FALSE))</f>
        <v/>
      </c>
      <c r="AE47" s="1897" t="e">
        <f>IF(AE45="","",VLOOKUP(AE45,#REF!,23,FALSE))</f>
        <v>#REF!</v>
      </c>
      <c r="AF47" s="1897" t="e">
        <f>IF(AF45="","",VLOOKUP(AF45,#REF!,23,FALSE))</f>
        <v>#REF!</v>
      </c>
      <c r="AG47" s="1897" t="e">
        <f>IF(AG45="","",VLOOKUP(AG45,#REF!,23,FALSE))</f>
        <v>#REF!</v>
      </c>
      <c r="AH47" s="1912" t="e">
        <f>IF(AH45="","",VLOOKUP(AH45,#REF!,23,FALSE))</f>
        <v>#REF!</v>
      </c>
      <c r="AI47" s="1885" t="e">
        <f>IF(AI45="","",VLOOKUP(AI45,#REF!,23,FALSE))</f>
        <v>#REF!</v>
      </c>
      <c r="AJ47" s="1897" t="e">
        <f>IF(AJ45="","",VLOOKUP(AJ45,#REF!,23,FALSE))</f>
        <v>#REF!</v>
      </c>
      <c r="AK47" s="1897" t="str">
        <f>IF(AK45="","",VLOOKUP(AK45,#REF!,23,FALSE))</f>
        <v/>
      </c>
      <c r="AL47" s="1897" t="e">
        <f>IF(AL45="","",VLOOKUP(AL45,#REF!,23,FALSE))</f>
        <v>#REF!</v>
      </c>
      <c r="AM47" s="1897" t="e">
        <f>IF(AM45="","",VLOOKUP(AM45,#REF!,23,FALSE))</f>
        <v>#REF!</v>
      </c>
      <c r="AN47" s="1897" t="e">
        <f>IF(AN45="","",VLOOKUP(AN45,#REF!,23,FALSE))</f>
        <v>#REF!</v>
      </c>
      <c r="AO47" s="1912" t="str">
        <f>IF(AO45="","",VLOOKUP(AO45,#REF!,23,FALSE))</f>
        <v/>
      </c>
      <c r="AP47" s="1885" t="str">
        <f>IF(AP45="","",VLOOKUP(AP45,#REF!,23,FALSE))</f>
        <v/>
      </c>
      <c r="AQ47" s="1897" t="e">
        <f>IF(AQ45="","",VLOOKUP(AQ45,#REF!,23,FALSE))</f>
        <v>#REF!</v>
      </c>
      <c r="AR47" s="1897" t="e">
        <f>IF(AR45="","",VLOOKUP(AR45,#REF!,23,FALSE))</f>
        <v>#REF!</v>
      </c>
      <c r="AS47" s="1897" t="str">
        <f>IF(AS45="","",VLOOKUP(AS45,#REF!,23,FALSE))</f>
        <v/>
      </c>
      <c r="AT47" s="1897" t="e">
        <f>IF(AT45="","",VLOOKUP(AT45,#REF!,23,FALSE))</f>
        <v>#REF!</v>
      </c>
      <c r="AU47" s="1897" t="e">
        <f>IF(AU45="","",VLOOKUP(AU45,#REF!,23,FALSE))</f>
        <v>#REF!</v>
      </c>
      <c r="AV47" s="1912" t="e">
        <f>IF(AV45="","",VLOOKUP(AV45,#REF!,23,FALSE))</f>
        <v>#REF!</v>
      </c>
      <c r="AW47" s="1885" t="str">
        <f>IF(AW45="","",VLOOKUP(AW45,#REF!,23,FALSE))</f>
        <v/>
      </c>
      <c r="AX47" s="1897" t="str">
        <f>IF(AX45="","",VLOOKUP(AX45,#REF!,23,FALSE))</f>
        <v/>
      </c>
      <c r="AY47" s="1897" t="str">
        <f>IF(AY45="","",VLOOKUP(AY45,#REF!,23,FALSE))</f>
        <v/>
      </c>
      <c r="AZ47" s="1945" t="e">
        <f>IF($BC$3="４週",SUM(U47:AV47),IF($BC$3="暦月",SUM(U47:AY47),""))</f>
        <v>#REF!</v>
      </c>
      <c r="BA47" s="1953"/>
      <c r="BB47" s="1962" t="e">
        <f>IF($BC$3="４週",AZ47/4,IF($BC$3="暦月",(AZ47/($BC$8/7)),""))</f>
        <v>#REF!</v>
      </c>
      <c r="BC47" s="1953"/>
      <c r="BD47" s="1973"/>
      <c r="BE47" s="1978"/>
      <c r="BF47" s="1978"/>
      <c r="BG47" s="1978"/>
      <c r="BH47" s="1989"/>
    </row>
    <row r="48" spans="2:60" ht="20.25" customHeight="1">
      <c r="B48" s="2530"/>
      <c r="C48" s="1756" t="s">
        <v>680</v>
      </c>
      <c r="D48" s="1824"/>
      <c r="E48" s="1767"/>
      <c r="F48" s="1766"/>
      <c r="G48" s="1801"/>
      <c r="H48" s="2541" t="s">
        <v>702</v>
      </c>
      <c r="I48" s="1788" t="s">
        <v>810</v>
      </c>
      <c r="J48" s="2545"/>
      <c r="K48" s="2545"/>
      <c r="L48" s="1802"/>
      <c r="M48" s="2549" t="s">
        <v>822</v>
      </c>
      <c r="N48" s="2553"/>
      <c r="O48" s="2557"/>
      <c r="P48" s="2561" t="s">
        <v>770</v>
      </c>
      <c r="Q48" s="2569"/>
      <c r="R48" s="2569"/>
      <c r="S48" s="2577"/>
      <c r="T48" s="2587"/>
      <c r="U48" s="2596"/>
      <c r="V48" s="2602"/>
      <c r="W48" s="2602"/>
      <c r="X48" s="2602" t="s">
        <v>835</v>
      </c>
      <c r="Y48" s="2602" t="s">
        <v>835</v>
      </c>
      <c r="Z48" s="2602"/>
      <c r="AA48" s="2608"/>
      <c r="AB48" s="2596"/>
      <c r="AC48" s="2602"/>
      <c r="AD48" s="2602"/>
      <c r="AE48" s="2602" t="s">
        <v>835</v>
      </c>
      <c r="AF48" s="2602" t="s">
        <v>835</v>
      </c>
      <c r="AG48" s="2602"/>
      <c r="AH48" s="2608"/>
      <c r="AI48" s="2596"/>
      <c r="AJ48" s="2602"/>
      <c r="AK48" s="2602"/>
      <c r="AL48" s="2602" t="s">
        <v>835</v>
      </c>
      <c r="AM48" s="2602" t="s">
        <v>835</v>
      </c>
      <c r="AN48" s="2602"/>
      <c r="AO48" s="2608"/>
      <c r="AP48" s="2596"/>
      <c r="AQ48" s="2602"/>
      <c r="AR48" s="2602"/>
      <c r="AS48" s="2602" t="s">
        <v>835</v>
      </c>
      <c r="AT48" s="2602" t="s">
        <v>835</v>
      </c>
      <c r="AU48" s="2602"/>
      <c r="AV48" s="2608"/>
      <c r="AW48" s="2596"/>
      <c r="AX48" s="2602"/>
      <c r="AY48" s="2602"/>
      <c r="AZ48" s="2624"/>
      <c r="BA48" s="2631"/>
      <c r="BB48" s="2638"/>
      <c r="BC48" s="2631"/>
      <c r="BD48" s="1972"/>
      <c r="BE48" s="1977"/>
      <c r="BF48" s="1977"/>
      <c r="BG48" s="1977"/>
      <c r="BH48" s="1988"/>
    </row>
    <row r="49" spans="2:60" ht="20.25" customHeight="1">
      <c r="B49" s="2059">
        <f>B46+1</f>
        <v>10</v>
      </c>
      <c r="C49" s="1755"/>
      <c r="D49" s="1823"/>
      <c r="E49" s="1766"/>
      <c r="F49" s="1766" t="str">
        <f>C48</f>
        <v>介護従業者</v>
      </c>
      <c r="G49" s="1801"/>
      <c r="H49" s="2103"/>
      <c r="I49" s="1787"/>
      <c r="J49" s="2543"/>
      <c r="K49" s="2543"/>
      <c r="L49" s="1801"/>
      <c r="M49" s="2547"/>
      <c r="N49" s="2551"/>
      <c r="O49" s="2555"/>
      <c r="P49" s="2559" t="s">
        <v>1023</v>
      </c>
      <c r="Q49" s="2566"/>
      <c r="R49" s="2566"/>
      <c r="S49" s="2574"/>
      <c r="T49" s="2582"/>
      <c r="U49" s="2181" t="str">
        <f>IF(U48="","",VLOOKUP(U48,#REF!,21,FALSE))</f>
        <v/>
      </c>
      <c r="V49" s="2190" t="str">
        <f>IF(V48="","",VLOOKUP(V48,#REF!,21,FALSE))</f>
        <v/>
      </c>
      <c r="W49" s="2190" t="str">
        <f>IF(W48="","",VLOOKUP(W48,#REF!,21,FALSE))</f>
        <v/>
      </c>
      <c r="X49" s="2190" t="e">
        <f>IF(X48="","",VLOOKUP(X48,#REF!,21,FALSE))</f>
        <v>#REF!</v>
      </c>
      <c r="Y49" s="2190" t="e">
        <f>IF(Y48="","",VLOOKUP(Y48,#REF!,21,FALSE))</f>
        <v>#REF!</v>
      </c>
      <c r="Z49" s="2190" t="str">
        <f>IF(Z48="","",VLOOKUP(Z48,#REF!,21,FALSE))</f>
        <v/>
      </c>
      <c r="AA49" s="2197" t="str">
        <f>IF(AA48="","",VLOOKUP(AA48,#REF!,21,FALSE))</f>
        <v/>
      </c>
      <c r="AB49" s="2181" t="str">
        <f>IF(AB48="","",VLOOKUP(AB48,#REF!,21,FALSE))</f>
        <v/>
      </c>
      <c r="AC49" s="2190" t="str">
        <f>IF(AC48="","",VLOOKUP(AC48,#REF!,21,FALSE))</f>
        <v/>
      </c>
      <c r="AD49" s="2190" t="str">
        <f>IF(AD48="","",VLOOKUP(AD48,#REF!,21,FALSE))</f>
        <v/>
      </c>
      <c r="AE49" s="2190" t="e">
        <f>IF(AE48="","",VLOOKUP(AE48,#REF!,21,FALSE))</f>
        <v>#REF!</v>
      </c>
      <c r="AF49" s="2190" t="e">
        <f>IF(AF48="","",VLOOKUP(AF48,#REF!,21,FALSE))</f>
        <v>#REF!</v>
      </c>
      <c r="AG49" s="2190" t="str">
        <f>IF(AG48="","",VLOOKUP(AG48,#REF!,21,FALSE))</f>
        <v/>
      </c>
      <c r="AH49" s="2197" t="str">
        <f>IF(AH48="","",VLOOKUP(AH48,#REF!,21,FALSE))</f>
        <v/>
      </c>
      <c r="AI49" s="2181" t="str">
        <f>IF(AI48="","",VLOOKUP(AI48,#REF!,21,FALSE))</f>
        <v/>
      </c>
      <c r="AJ49" s="2190" t="str">
        <f>IF(AJ48="","",VLOOKUP(AJ48,#REF!,21,FALSE))</f>
        <v/>
      </c>
      <c r="AK49" s="2190" t="str">
        <f>IF(AK48="","",VLOOKUP(AK48,#REF!,21,FALSE))</f>
        <v/>
      </c>
      <c r="AL49" s="2190" t="e">
        <f>IF(AL48="","",VLOOKUP(AL48,#REF!,21,FALSE))</f>
        <v>#REF!</v>
      </c>
      <c r="AM49" s="2190" t="e">
        <f>IF(AM48="","",VLOOKUP(AM48,#REF!,21,FALSE))</f>
        <v>#REF!</v>
      </c>
      <c r="AN49" s="2190" t="str">
        <f>IF(AN48="","",VLOOKUP(AN48,#REF!,21,FALSE))</f>
        <v/>
      </c>
      <c r="AO49" s="2197" t="str">
        <f>IF(AO48="","",VLOOKUP(AO48,#REF!,21,FALSE))</f>
        <v/>
      </c>
      <c r="AP49" s="2181" t="str">
        <f>IF(AP48="","",VLOOKUP(AP48,#REF!,21,FALSE))</f>
        <v/>
      </c>
      <c r="AQ49" s="2190" t="str">
        <f>IF(AQ48="","",VLOOKUP(AQ48,#REF!,21,FALSE))</f>
        <v/>
      </c>
      <c r="AR49" s="2190" t="str">
        <f>IF(AR48="","",VLOOKUP(AR48,#REF!,21,FALSE))</f>
        <v/>
      </c>
      <c r="AS49" s="2190" t="e">
        <f>IF(AS48="","",VLOOKUP(AS48,#REF!,21,FALSE))</f>
        <v>#REF!</v>
      </c>
      <c r="AT49" s="2190" t="e">
        <f>IF(AT48="","",VLOOKUP(AT48,#REF!,21,FALSE))</f>
        <v>#REF!</v>
      </c>
      <c r="AU49" s="2190" t="str">
        <f>IF(AU48="","",VLOOKUP(AU48,#REF!,21,FALSE))</f>
        <v/>
      </c>
      <c r="AV49" s="2197" t="str">
        <f>IF(AV48="","",VLOOKUP(AV48,#REF!,21,FALSE))</f>
        <v/>
      </c>
      <c r="AW49" s="2181" t="str">
        <f>IF(AW48="","",VLOOKUP(AW48,#REF!,21,FALSE))</f>
        <v/>
      </c>
      <c r="AX49" s="2190" t="str">
        <f>IF(AX48="","",VLOOKUP(AX48,#REF!,21,FALSE))</f>
        <v/>
      </c>
      <c r="AY49" s="2190" t="str">
        <f>IF(AY48="","",VLOOKUP(AY48,#REF!,21,FALSE))</f>
        <v/>
      </c>
      <c r="AZ49" s="1943" t="e">
        <f>IF($BC$3="４週",SUM(U49:AV49),IF($BC$3="暦月",SUM(U49:AY49),""))</f>
        <v>#REF!</v>
      </c>
      <c r="BA49" s="1951"/>
      <c r="BB49" s="1960" t="e">
        <f>IF($BC$3="４週",AZ49/4,IF($BC$3="暦月",(AZ49/($BC$8/7)),""))</f>
        <v>#REF!</v>
      </c>
      <c r="BC49" s="1951"/>
      <c r="BD49" s="1971"/>
      <c r="BE49" s="1976"/>
      <c r="BF49" s="1976"/>
      <c r="BG49" s="1976"/>
      <c r="BH49" s="1987"/>
    </row>
    <row r="50" spans="2:60" ht="20.25" customHeight="1">
      <c r="B50" s="1743"/>
      <c r="C50" s="1757"/>
      <c r="D50" s="1825"/>
      <c r="E50" s="1768"/>
      <c r="F50" s="1768"/>
      <c r="G50" s="1803" t="str">
        <f>C48</f>
        <v>介護従業者</v>
      </c>
      <c r="H50" s="2104"/>
      <c r="I50" s="1789"/>
      <c r="J50" s="2544"/>
      <c r="K50" s="2544"/>
      <c r="L50" s="1803"/>
      <c r="M50" s="2548"/>
      <c r="N50" s="2552"/>
      <c r="O50" s="2556"/>
      <c r="P50" s="2562" t="s">
        <v>34</v>
      </c>
      <c r="Q50" s="2571"/>
      <c r="R50" s="2571"/>
      <c r="S50" s="2579"/>
      <c r="T50" s="2588"/>
      <c r="U50" s="1885" t="str">
        <f>IF(U48="","",VLOOKUP(U48,#REF!,23,FALSE))</f>
        <v/>
      </c>
      <c r="V50" s="1897" t="str">
        <f>IF(V48="","",VLOOKUP(V48,#REF!,23,FALSE))</f>
        <v/>
      </c>
      <c r="W50" s="1897" t="str">
        <f>IF(W48="","",VLOOKUP(W48,#REF!,23,FALSE))</f>
        <v/>
      </c>
      <c r="X50" s="1897" t="e">
        <f>IF(X48="","",VLOOKUP(X48,#REF!,23,FALSE))</f>
        <v>#REF!</v>
      </c>
      <c r="Y50" s="1897" t="e">
        <f>IF(Y48="","",VLOOKUP(Y48,#REF!,23,FALSE))</f>
        <v>#REF!</v>
      </c>
      <c r="Z50" s="1897" t="str">
        <f>IF(Z48="","",VLOOKUP(Z48,#REF!,23,FALSE))</f>
        <v/>
      </c>
      <c r="AA50" s="1912" t="str">
        <f>IF(AA48="","",VLOOKUP(AA48,#REF!,23,FALSE))</f>
        <v/>
      </c>
      <c r="AB50" s="1885" t="str">
        <f>IF(AB48="","",VLOOKUP(AB48,#REF!,23,FALSE))</f>
        <v/>
      </c>
      <c r="AC50" s="1897" t="str">
        <f>IF(AC48="","",VLOOKUP(AC48,#REF!,23,FALSE))</f>
        <v/>
      </c>
      <c r="AD50" s="1897" t="str">
        <f>IF(AD48="","",VLOOKUP(AD48,#REF!,23,FALSE))</f>
        <v/>
      </c>
      <c r="AE50" s="1897" t="e">
        <f>IF(AE48="","",VLOOKUP(AE48,#REF!,23,FALSE))</f>
        <v>#REF!</v>
      </c>
      <c r="AF50" s="1897" t="e">
        <f>IF(AF48="","",VLOOKUP(AF48,#REF!,23,FALSE))</f>
        <v>#REF!</v>
      </c>
      <c r="AG50" s="1897" t="str">
        <f>IF(AG48="","",VLOOKUP(AG48,#REF!,23,FALSE))</f>
        <v/>
      </c>
      <c r="AH50" s="1912" t="str">
        <f>IF(AH48="","",VLOOKUP(AH48,#REF!,23,FALSE))</f>
        <v/>
      </c>
      <c r="AI50" s="1885" t="str">
        <f>IF(AI48="","",VLOOKUP(AI48,#REF!,23,FALSE))</f>
        <v/>
      </c>
      <c r="AJ50" s="1897" t="str">
        <f>IF(AJ48="","",VLOOKUP(AJ48,#REF!,23,FALSE))</f>
        <v/>
      </c>
      <c r="AK50" s="1897" t="str">
        <f>IF(AK48="","",VLOOKUP(AK48,#REF!,23,FALSE))</f>
        <v/>
      </c>
      <c r="AL50" s="1897" t="e">
        <f>IF(AL48="","",VLOOKUP(AL48,#REF!,23,FALSE))</f>
        <v>#REF!</v>
      </c>
      <c r="AM50" s="1897" t="e">
        <f>IF(AM48="","",VLOOKUP(AM48,#REF!,23,FALSE))</f>
        <v>#REF!</v>
      </c>
      <c r="AN50" s="1897" t="str">
        <f>IF(AN48="","",VLOOKUP(AN48,#REF!,23,FALSE))</f>
        <v/>
      </c>
      <c r="AO50" s="1912" t="str">
        <f>IF(AO48="","",VLOOKUP(AO48,#REF!,23,FALSE))</f>
        <v/>
      </c>
      <c r="AP50" s="1885" t="str">
        <f>IF(AP48="","",VLOOKUP(AP48,#REF!,23,FALSE))</f>
        <v/>
      </c>
      <c r="AQ50" s="1897" t="str">
        <f>IF(AQ48="","",VLOOKUP(AQ48,#REF!,23,FALSE))</f>
        <v/>
      </c>
      <c r="AR50" s="1897" t="str">
        <f>IF(AR48="","",VLOOKUP(AR48,#REF!,23,FALSE))</f>
        <v/>
      </c>
      <c r="AS50" s="1897" t="e">
        <f>IF(AS48="","",VLOOKUP(AS48,#REF!,23,FALSE))</f>
        <v>#REF!</v>
      </c>
      <c r="AT50" s="1897" t="e">
        <f>IF(AT48="","",VLOOKUP(AT48,#REF!,23,FALSE))</f>
        <v>#REF!</v>
      </c>
      <c r="AU50" s="1897" t="str">
        <f>IF(AU48="","",VLOOKUP(AU48,#REF!,23,FALSE))</f>
        <v/>
      </c>
      <c r="AV50" s="1912" t="str">
        <f>IF(AV48="","",VLOOKUP(AV48,#REF!,23,FALSE))</f>
        <v/>
      </c>
      <c r="AW50" s="1885" t="str">
        <f>IF(AW48="","",VLOOKUP(AW48,#REF!,23,FALSE))</f>
        <v/>
      </c>
      <c r="AX50" s="1897" t="str">
        <f>IF(AX48="","",VLOOKUP(AX48,#REF!,23,FALSE))</f>
        <v/>
      </c>
      <c r="AY50" s="1897" t="str">
        <f>IF(AY48="","",VLOOKUP(AY48,#REF!,23,FALSE))</f>
        <v/>
      </c>
      <c r="AZ50" s="1945" t="e">
        <f>IF($BC$3="４週",SUM(U50:AV50),IF($BC$3="暦月",SUM(U50:AY50),""))</f>
        <v>#REF!</v>
      </c>
      <c r="BA50" s="1953"/>
      <c r="BB50" s="1962" t="e">
        <f>IF($BC$3="４週",AZ50/4,IF($BC$3="暦月",(AZ50/($BC$8/7)),""))</f>
        <v>#REF!</v>
      </c>
      <c r="BC50" s="1953"/>
      <c r="BD50" s="1973"/>
      <c r="BE50" s="1978"/>
      <c r="BF50" s="1978"/>
      <c r="BG50" s="1978"/>
      <c r="BH50" s="1989"/>
    </row>
    <row r="51" spans="2:60" ht="20.25" customHeight="1">
      <c r="B51" s="2530"/>
      <c r="C51" s="1756" t="s">
        <v>680</v>
      </c>
      <c r="D51" s="1824"/>
      <c r="E51" s="1767"/>
      <c r="F51" s="1766"/>
      <c r="G51" s="1801"/>
      <c r="H51" s="2541" t="s">
        <v>702</v>
      </c>
      <c r="I51" s="1788" t="s">
        <v>810</v>
      </c>
      <c r="J51" s="2545"/>
      <c r="K51" s="2545"/>
      <c r="L51" s="1802"/>
      <c r="M51" s="2549" t="s">
        <v>945</v>
      </c>
      <c r="N51" s="2553"/>
      <c r="O51" s="2557"/>
      <c r="P51" s="2561" t="s">
        <v>770</v>
      </c>
      <c r="Q51" s="2569"/>
      <c r="R51" s="2569"/>
      <c r="S51" s="2577"/>
      <c r="T51" s="2587"/>
      <c r="U51" s="2596"/>
      <c r="V51" s="2602"/>
      <c r="W51" s="2602"/>
      <c r="X51" s="2602" t="s">
        <v>844</v>
      </c>
      <c r="Y51" s="2602"/>
      <c r="Z51" s="2602" t="s">
        <v>844</v>
      </c>
      <c r="AA51" s="2608" t="s">
        <v>844</v>
      </c>
      <c r="AB51" s="2596"/>
      <c r="AC51" s="2602"/>
      <c r="AD51" s="2602"/>
      <c r="AE51" s="2602" t="s">
        <v>844</v>
      </c>
      <c r="AF51" s="2602"/>
      <c r="AG51" s="2602" t="s">
        <v>844</v>
      </c>
      <c r="AH51" s="2608" t="s">
        <v>844</v>
      </c>
      <c r="AI51" s="2596"/>
      <c r="AJ51" s="2602"/>
      <c r="AK51" s="2602"/>
      <c r="AL51" s="2602" t="s">
        <v>844</v>
      </c>
      <c r="AM51" s="2602"/>
      <c r="AN51" s="2602" t="s">
        <v>844</v>
      </c>
      <c r="AO51" s="2608" t="s">
        <v>844</v>
      </c>
      <c r="AP51" s="2596"/>
      <c r="AQ51" s="2602"/>
      <c r="AR51" s="2602"/>
      <c r="AS51" s="2602" t="s">
        <v>844</v>
      </c>
      <c r="AT51" s="2602"/>
      <c r="AU51" s="2602" t="s">
        <v>844</v>
      </c>
      <c r="AV51" s="2608" t="s">
        <v>844</v>
      </c>
      <c r="AW51" s="2596"/>
      <c r="AX51" s="2602"/>
      <c r="AY51" s="2602"/>
      <c r="AZ51" s="2624"/>
      <c r="BA51" s="2631"/>
      <c r="BB51" s="2638"/>
      <c r="BC51" s="2631"/>
      <c r="BD51" s="1972"/>
      <c r="BE51" s="1977"/>
      <c r="BF51" s="1977"/>
      <c r="BG51" s="1977"/>
      <c r="BH51" s="1988"/>
    </row>
    <row r="52" spans="2:60" ht="20.25" customHeight="1">
      <c r="B52" s="2059">
        <f>B49+1</f>
        <v>11</v>
      </c>
      <c r="C52" s="1755"/>
      <c r="D52" s="1823"/>
      <c r="E52" s="1766"/>
      <c r="F52" s="1766" t="str">
        <f>C51</f>
        <v>介護従業者</v>
      </c>
      <c r="G52" s="1801"/>
      <c r="H52" s="2103"/>
      <c r="I52" s="1787"/>
      <c r="J52" s="2543"/>
      <c r="K52" s="2543"/>
      <c r="L52" s="1801"/>
      <c r="M52" s="2547"/>
      <c r="N52" s="2551"/>
      <c r="O52" s="2555"/>
      <c r="P52" s="2559" t="s">
        <v>1023</v>
      </c>
      <c r="Q52" s="2566"/>
      <c r="R52" s="2566"/>
      <c r="S52" s="2574"/>
      <c r="T52" s="2582"/>
      <c r="U52" s="2181" t="str">
        <f>IF(U51="","",VLOOKUP(U51,#REF!,21,FALSE))</f>
        <v/>
      </c>
      <c r="V52" s="2190" t="str">
        <f>IF(V51="","",VLOOKUP(V51,#REF!,21,FALSE))</f>
        <v/>
      </c>
      <c r="W52" s="2190" t="str">
        <f>IF(W51="","",VLOOKUP(W51,#REF!,21,FALSE))</f>
        <v/>
      </c>
      <c r="X52" s="2190" t="e">
        <f>IF(X51="","",VLOOKUP(X51,#REF!,21,FALSE))</f>
        <v>#REF!</v>
      </c>
      <c r="Y52" s="2190" t="str">
        <f>IF(Y51="","",VLOOKUP(Y51,#REF!,21,FALSE))</f>
        <v/>
      </c>
      <c r="Z52" s="2190" t="e">
        <f>IF(Z51="","",VLOOKUP(Z51,#REF!,21,FALSE))</f>
        <v>#REF!</v>
      </c>
      <c r="AA52" s="2197" t="e">
        <f>IF(AA51="","",VLOOKUP(AA51,#REF!,21,FALSE))</f>
        <v>#REF!</v>
      </c>
      <c r="AB52" s="2181" t="str">
        <f>IF(AB51="","",VLOOKUP(AB51,#REF!,21,FALSE))</f>
        <v/>
      </c>
      <c r="AC52" s="2190" t="str">
        <f>IF(AC51="","",VLOOKUP(AC51,#REF!,21,FALSE))</f>
        <v/>
      </c>
      <c r="AD52" s="2190" t="str">
        <f>IF(AD51="","",VLOOKUP(AD51,#REF!,21,FALSE))</f>
        <v/>
      </c>
      <c r="AE52" s="2190" t="e">
        <f>IF(AE51="","",VLOOKUP(AE51,#REF!,21,FALSE))</f>
        <v>#REF!</v>
      </c>
      <c r="AF52" s="2190" t="str">
        <f>IF(AF51="","",VLOOKUP(AF51,#REF!,21,FALSE))</f>
        <v/>
      </c>
      <c r="AG52" s="2190" t="e">
        <f>IF(AG51="","",VLOOKUP(AG51,#REF!,21,FALSE))</f>
        <v>#REF!</v>
      </c>
      <c r="AH52" s="2197" t="e">
        <f>IF(AH51="","",VLOOKUP(AH51,#REF!,21,FALSE))</f>
        <v>#REF!</v>
      </c>
      <c r="AI52" s="2181" t="str">
        <f>IF(AI51="","",VLOOKUP(AI51,#REF!,21,FALSE))</f>
        <v/>
      </c>
      <c r="AJ52" s="2190" t="str">
        <f>IF(AJ51="","",VLOOKUP(AJ51,#REF!,21,FALSE))</f>
        <v/>
      </c>
      <c r="AK52" s="2190" t="str">
        <f>IF(AK51="","",VLOOKUP(AK51,#REF!,21,FALSE))</f>
        <v/>
      </c>
      <c r="AL52" s="2190" t="e">
        <f>IF(AL51="","",VLOOKUP(AL51,#REF!,21,FALSE))</f>
        <v>#REF!</v>
      </c>
      <c r="AM52" s="2190" t="str">
        <f>IF(AM51="","",VLOOKUP(AM51,#REF!,21,FALSE))</f>
        <v/>
      </c>
      <c r="AN52" s="2190" t="e">
        <f>IF(AN51="","",VLOOKUP(AN51,#REF!,21,FALSE))</f>
        <v>#REF!</v>
      </c>
      <c r="AO52" s="2197" t="e">
        <f>IF(AO51="","",VLOOKUP(AO51,#REF!,21,FALSE))</f>
        <v>#REF!</v>
      </c>
      <c r="AP52" s="2181" t="str">
        <f>IF(AP51="","",VLOOKUP(AP51,#REF!,21,FALSE))</f>
        <v/>
      </c>
      <c r="AQ52" s="2190" t="str">
        <f>IF(AQ51="","",VLOOKUP(AQ51,#REF!,21,FALSE))</f>
        <v/>
      </c>
      <c r="AR52" s="2190" t="str">
        <f>IF(AR51="","",VLOOKUP(AR51,#REF!,21,FALSE))</f>
        <v/>
      </c>
      <c r="AS52" s="2190" t="e">
        <f>IF(AS51="","",VLOOKUP(AS51,#REF!,21,FALSE))</f>
        <v>#REF!</v>
      </c>
      <c r="AT52" s="2190" t="str">
        <f>IF(AT51="","",VLOOKUP(AT51,#REF!,21,FALSE))</f>
        <v/>
      </c>
      <c r="AU52" s="2190" t="e">
        <f>IF(AU51="","",VLOOKUP(AU51,#REF!,21,FALSE))</f>
        <v>#REF!</v>
      </c>
      <c r="AV52" s="2197" t="e">
        <f>IF(AV51="","",VLOOKUP(AV51,#REF!,21,FALSE))</f>
        <v>#REF!</v>
      </c>
      <c r="AW52" s="2181" t="str">
        <f>IF(AW51="","",VLOOKUP(AW51,#REF!,21,FALSE))</f>
        <v/>
      </c>
      <c r="AX52" s="2190" t="str">
        <f>IF(AX51="","",VLOOKUP(AX51,#REF!,21,FALSE))</f>
        <v/>
      </c>
      <c r="AY52" s="2190" t="str">
        <f>IF(AY51="","",VLOOKUP(AY51,#REF!,21,FALSE))</f>
        <v/>
      </c>
      <c r="AZ52" s="1943" t="e">
        <f>IF($BC$3="４週",SUM(U52:AV52),IF($BC$3="暦月",SUM(U52:AY52),""))</f>
        <v>#REF!</v>
      </c>
      <c r="BA52" s="1951"/>
      <c r="BB52" s="1960" t="e">
        <f>IF($BC$3="４週",AZ52/4,IF($BC$3="暦月",(AZ52/($BC$8/7)),""))</f>
        <v>#REF!</v>
      </c>
      <c r="BC52" s="1951"/>
      <c r="BD52" s="1971"/>
      <c r="BE52" s="1976"/>
      <c r="BF52" s="1976"/>
      <c r="BG52" s="1976"/>
      <c r="BH52" s="1987"/>
    </row>
    <row r="53" spans="2:60" ht="20.25" customHeight="1">
      <c r="B53" s="1743"/>
      <c r="C53" s="1757"/>
      <c r="D53" s="1825"/>
      <c r="E53" s="1768"/>
      <c r="F53" s="1768"/>
      <c r="G53" s="1803" t="str">
        <f>C51</f>
        <v>介護従業者</v>
      </c>
      <c r="H53" s="2104"/>
      <c r="I53" s="1789"/>
      <c r="J53" s="2544"/>
      <c r="K53" s="2544"/>
      <c r="L53" s="1803"/>
      <c r="M53" s="2548"/>
      <c r="N53" s="2552"/>
      <c r="O53" s="2556"/>
      <c r="P53" s="2562" t="s">
        <v>34</v>
      </c>
      <c r="Q53" s="2571"/>
      <c r="R53" s="2571"/>
      <c r="S53" s="2579"/>
      <c r="T53" s="2588"/>
      <c r="U53" s="1885" t="str">
        <f>IF(U51="","",VLOOKUP(U51,#REF!,23,FALSE))</f>
        <v/>
      </c>
      <c r="V53" s="1897" t="str">
        <f>IF(V51="","",VLOOKUP(V51,#REF!,23,FALSE))</f>
        <v/>
      </c>
      <c r="W53" s="1897" t="str">
        <f>IF(W51="","",VLOOKUP(W51,#REF!,23,FALSE))</f>
        <v/>
      </c>
      <c r="X53" s="1897" t="e">
        <f>IF(X51="","",VLOOKUP(X51,#REF!,23,FALSE))</f>
        <v>#REF!</v>
      </c>
      <c r="Y53" s="1897" t="str">
        <f>IF(Y51="","",VLOOKUP(Y51,#REF!,23,FALSE))</f>
        <v/>
      </c>
      <c r="Z53" s="1897" t="e">
        <f>IF(Z51="","",VLOOKUP(Z51,#REF!,23,FALSE))</f>
        <v>#REF!</v>
      </c>
      <c r="AA53" s="1912" t="e">
        <f>IF(AA51="","",VLOOKUP(AA51,#REF!,23,FALSE))</f>
        <v>#REF!</v>
      </c>
      <c r="AB53" s="1885" t="str">
        <f>IF(AB51="","",VLOOKUP(AB51,#REF!,23,FALSE))</f>
        <v/>
      </c>
      <c r="AC53" s="1897" t="str">
        <f>IF(AC51="","",VLOOKUP(AC51,#REF!,23,FALSE))</f>
        <v/>
      </c>
      <c r="AD53" s="1897" t="str">
        <f>IF(AD51="","",VLOOKUP(AD51,#REF!,23,FALSE))</f>
        <v/>
      </c>
      <c r="AE53" s="1897" t="e">
        <f>IF(AE51="","",VLOOKUP(AE51,#REF!,23,FALSE))</f>
        <v>#REF!</v>
      </c>
      <c r="AF53" s="1897" t="str">
        <f>IF(AF51="","",VLOOKUP(AF51,#REF!,23,FALSE))</f>
        <v/>
      </c>
      <c r="AG53" s="1897" t="e">
        <f>IF(AG51="","",VLOOKUP(AG51,#REF!,23,FALSE))</f>
        <v>#REF!</v>
      </c>
      <c r="AH53" s="1912" t="e">
        <f>IF(AH51="","",VLOOKUP(AH51,#REF!,23,FALSE))</f>
        <v>#REF!</v>
      </c>
      <c r="AI53" s="1885" t="str">
        <f>IF(AI51="","",VLOOKUP(AI51,#REF!,23,FALSE))</f>
        <v/>
      </c>
      <c r="AJ53" s="1897" t="str">
        <f>IF(AJ51="","",VLOOKUP(AJ51,#REF!,23,FALSE))</f>
        <v/>
      </c>
      <c r="AK53" s="1897" t="str">
        <f>IF(AK51="","",VLOOKUP(AK51,#REF!,23,FALSE))</f>
        <v/>
      </c>
      <c r="AL53" s="1897" t="e">
        <f>IF(AL51="","",VLOOKUP(AL51,#REF!,23,FALSE))</f>
        <v>#REF!</v>
      </c>
      <c r="AM53" s="1897" t="str">
        <f>IF(AM51="","",VLOOKUP(AM51,#REF!,23,FALSE))</f>
        <v/>
      </c>
      <c r="AN53" s="1897" t="e">
        <f>IF(AN51="","",VLOOKUP(AN51,#REF!,23,FALSE))</f>
        <v>#REF!</v>
      </c>
      <c r="AO53" s="1912" t="e">
        <f>IF(AO51="","",VLOOKUP(AO51,#REF!,23,FALSE))</f>
        <v>#REF!</v>
      </c>
      <c r="AP53" s="1885" t="str">
        <f>IF(AP51="","",VLOOKUP(AP51,#REF!,23,FALSE))</f>
        <v/>
      </c>
      <c r="AQ53" s="1897" t="str">
        <f>IF(AQ51="","",VLOOKUP(AQ51,#REF!,23,FALSE))</f>
        <v/>
      </c>
      <c r="AR53" s="1897" t="str">
        <f>IF(AR51="","",VLOOKUP(AR51,#REF!,23,FALSE))</f>
        <v/>
      </c>
      <c r="AS53" s="1897" t="e">
        <f>IF(AS51="","",VLOOKUP(AS51,#REF!,23,FALSE))</f>
        <v>#REF!</v>
      </c>
      <c r="AT53" s="1897" t="str">
        <f>IF(AT51="","",VLOOKUP(AT51,#REF!,23,FALSE))</f>
        <v/>
      </c>
      <c r="AU53" s="1897" t="e">
        <f>IF(AU51="","",VLOOKUP(AU51,#REF!,23,FALSE))</f>
        <v>#REF!</v>
      </c>
      <c r="AV53" s="1912" t="e">
        <f>IF(AV51="","",VLOOKUP(AV51,#REF!,23,FALSE))</f>
        <v>#REF!</v>
      </c>
      <c r="AW53" s="1885" t="str">
        <f>IF(AW51="","",VLOOKUP(AW51,#REF!,23,FALSE))</f>
        <v/>
      </c>
      <c r="AX53" s="1897" t="str">
        <f>IF(AX51="","",VLOOKUP(AX51,#REF!,23,FALSE))</f>
        <v/>
      </c>
      <c r="AY53" s="1897" t="str">
        <f>IF(AY51="","",VLOOKUP(AY51,#REF!,23,FALSE))</f>
        <v/>
      </c>
      <c r="AZ53" s="1945" t="e">
        <f>IF($BC$3="４週",SUM(U53:AV53),IF($BC$3="暦月",SUM(U53:AY53),""))</f>
        <v>#REF!</v>
      </c>
      <c r="BA53" s="1953"/>
      <c r="BB53" s="1962" t="e">
        <f>IF($BC$3="４週",AZ53/4,IF($BC$3="暦月",(AZ53/($BC$8/7)),""))</f>
        <v>#REF!</v>
      </c>
      <c r="BC53" s="1953"/>
      <c r="BD53" s="1973"/>
      <c r="BE53" s="1978"/>
      <c r="BF53" s="1978"/>
      <c r="BG53" s="1978"/>
      <c r="BH53" s="1989"/>
    </row>
    <row r="54" spans="2:60" ht="20.25" customHeight="1">
      <c r="B54" s="2530"/>
      <c r="C54" s="1756" t="s">
        <v>680</v>
      </c>
      <c r="D54" s="1824"/>
      <c r="E54" s="1767"/>
      <c r="F54" s="1766"/>
      <c r="G54" s="1801"/>
      <c r="H54" s="2541" t="s">
        <v>702</v>
      </c>
      <c r="I54" s="1788" t="s">
        <v>806</v>
      </c>
      <c r="J54" s="2545"/>
      <c r="K54" s="2545"/>
      <c r="L54" s="1802"/>
      <c r="M54" s="2549" t="s">
        <v>456</v>
      </c>
      <c r="N54" s="2553"/>
      <c r="O54" s="2557"/>
      <c r="P54" s="2561" t="s">
        <v>770</v>
      </c>
      <c r="Q54" s="2569"/>
      <c r="R54" s="2569"/>
      <c r="S54" s="2577"/>
      <c r="T54" s="2587"/>
      <c r="U54" s="2596"/>
      <c r="V54" s="2602" t="s">
        <v>835</v>
      </c>
      <c r="W54" s="2602"/>
      <c r="X54" s="2602"/>
      <c r="Y54" s="2602" t="s">
        <v>835</v>
      </c>
      <c r="Z54" s="2602"/>
      <c r="AA54" s="2608"/>
      <c r="AB54" s="2596"/>
      <c r="AC54" s="2602" t="s">
        <v>835</v>
      </c>
      <c r="AD54" s="2602"/>
      <c r="AE54" s="2602"/>
      <c r="AF54" s="2602" t="s">
        <v>835</v>
      </c>
      <c r="AG54" s="2602"/>
      <c r="AH54" s="2608"/>
      <c r="AI54" s="2596"/>
      <c r="AJ54" s="2602" t="s">
        <v>835</v>
      </c>
      <c r="AK54" s="2602"/>
      <c r="AL54" s="2602"/>
      <c r="AM54" s="2602" t="s">
        <v>835</v>
      </c>
      <c r="AN54" s="2602"/>
      <c r="AO54" s="2608"/>
      <c r="AP54" s="2596"/>
      <c r="AQ54" s="2602" t="s">
        <v>835</v>
      </c>
      <c r="AR54" s="2602"/>
      <c r="AS54" s="2602"/>
      <c r="AT54" s="2602" t="s">
        <v>835</v>
      </c>
      <c r="AU54" s="2602"/>
      <c r="AV54" s="2608"/>
      <c r="AW54" s="2596"/>
      <c r="AX54" s="2602"/>
      <c r="AY54" s="2602"/>
      <c r="AZ54" s="2624"/>
      <c r="BA54" s="2631"/>
      <c r="BB54" s="2638"/>
      <c r="BC54" s="2631"/>
      <c r="BD54" s="1972"/>
      <c r="BE54" s="1977"/>
      <c r="BF54" s="1977"/>
      <c r="BG54" s="1977"/>
      <c r="BH54" s="1988"/>
    </row>
    <row r="55" spans="2:60" ht="20.25" customHeight="1">
      <c r="B55" s="2059">
        <f>B52+1</f>
        <v>12</v>
      </c>
      <c r="C55" s="1755"/>
      <c r="D55" s="1823"/>
      <c r="E55" s="1766"/>
      <c r="F55" s="1766" t="str">
        <f>C54</f>
        <v>介護従業者</v>
      </c>
      <c r="G55" s="1801"/>
      <c r="H55" s="2103"/>
      <c r="I55" s="1787"/>
      <c r="J55" s="2543"/>
      <c r="K55" s="2543"/>
      <c r="L55" s="1801"/>
      <c r="M55" s="2547"/>
      <c r="N55" s="2551"/>
      <c r="O55" s="2555"/>
      <c r="P55" s="2559" t="s">
        <v>1023</v>
      </c>
      <c r="Q55" s="2566"/>
      <c r="R55" s="2566"/>
      <c r="S55" s="2574"/>
      <c r="T55" s="2582"/>
      <c r="U55" s="2181" t="str">
        <f>IF(U54="","",VLOOKUP(U54,#REF!,21,FALSE))</f>
        <v/>
      </c>
      <c r="V55" s="2190" t="e">
        <f>IF(V54="","",VLOOKUP(V54,#REF!,21,FALSE))</f>
        <v>#REF!</v>
      </c>
      <c r="W55" s="2190" t="str">
        <f>IF(W54="","",VLOOKUP(W54,#REF!,21,FALSE))</f>
        <v/>
      </c>
      <c r="X55" s="2190" t="str">
        <f>IF(X54="","",VLOOKUP(X54,#REF!,21,FALSE))</f>
        <v/>
      </c>
      <c r="Y55" s="2190" t="e">
        <f>IF(Y54="","",VLOOKUP(Y54,#REF!,21,FALSE))</f>
        <v>#REF!</v>
      </c>
      <c r="Z55" s="2190" t="str">
        <f>IF(Z54="","",VLOOKUP(Z54,#REF!,21,FALSE))</f>
        <v/>
      </c>
      <c r="AA55" s="2197" t="str">
        <f>IF(AA54="","",VLOOKUP(AA54,#REF!,21,FALSE))</f>
        <v/>
      </c>
      <c r="AB55" s="2181" t="str">
        <f>IF(AB54="","",VLOOKUP(AB54,#REF!,21,FALSE))</f>
        <v/>
      </c>
      <c r="AC55" s="2190" t="e">
        <f>IF(AC54="","",VLOOKUP(AC54,#REF!,21,FALSE))</f>
        <v>#REF!</v>
      </c>
      <c r="AD55" s="2190" t="str">
        <f>IF(AD54="","",VLOOKUP(AD54,#REF!,21,FALSE))</f>
        <v/>
      </c>
      <c r="AE55" s="2190" t="str">
        <f>IF(AE54="","",VLOOKUP(AE54,#REF!,21,FALSE))</f>
        <v/>
      </c>
      <c r="AF55" s="2190" t="e">
        <f>IF(AF54="","",VLOOKUP(AF54,#REF!,21,FALSE))</f>
        <v>#REF!</v>
      </c>
      <c r="AG55" s="2190" t="str">
        <f>IF(AG54="","",VLOOKUP(AG54,#REF!,21,FALSE))</f>
        <v/>
      </c>
      <c r="AH55" s="2197" t="str">
        <f>IF(AH54="","",VLOOKUP(AH54,#REF!,21,FALSE))</f>
        <v/>
      </c>
      <c r="AI55" s="2181" t="str">
        <f>IF(AI54="","",VLOOKUP(AI54,#REF!,21,FALSE))</f>
        <v/>
      </c>
      <c r="AJ55" s="2190" t="e">
        <f>IF(AJ54="","",VLOOKUP(AJ54,#REF!,21,FALSE))</f>
        <v>#REF!</v>
      </c>
      <c r="AK55" s="2190" t="str">
        <f>IF(AK54="","",VLOOKUP(AK54,#REF!,21,FALSE))</f>
        <v/>
      </c>
      <c r="AL55" s="2190" t="str">
        <f>IF(AL54="","",VLOOKUP(AL54,#REF!,21,FALSE))</f>
        <v/>
      </c>
      <c r="AM55" s="2190" t="e">
        <f>IF(AM54="","",VLOOKUP(AM54,#REF!,21,FALSE))</f>
        <v>#REF!</v>
      </c>
      <c r="AN55" s="2190" t="str">
        <f>IF(AN54="","",VLOOKUP(AN54,#REF!,21,FALSE))</f>
        <v/>
      </c>
      <c r="AO55" s="2197" t="str">
        <f>IF(AO54="","",VLOOKUP(AO54,#REF!,21,FALSE))</f>
        <v/>
      </c>
      <c r="AP55" s="2181" t="str">
        <f>IF(AP54="","",VLOOKUP(AP54,#REF!,21,FALSE))</f>
        <v/>
      </c>
      <c r="AQ55" s="2190" t="e">
        <f>IF(AQ54="","",VLOOKUP(AQ54,#REF!,21,FALSE))</f>
        <v>#REF!</v>
      </c>
      <c r="AR55" s="2190" t="str">
        <f>IF(AR54="","",VLOOKUP(AR54,#REF!,21,FALSE))</f>
        <v/>
      </c>
      <c r="AS55" s="2190" t="str">
        <f>IF(AS54="","",VLOOKUP(AS54,#REF!,21,FALSE))</f>
        <v/>
      </c>
      <c r="AT55" s="2190" t="e">
        <f>IF(AT54="","",VLOOKUP(AT54,#REF!,21,FALSE))</f>
        <v>#REF!</v>
      </c>
      <c r="AU55" s="2190" t="str">
        <f>IF(AU54="","",VLOOKUP(AU54,#REF!,21,FALSE))</f>
        <v/>
      </c>
      <c r="AV55" s="2197" t="str">
        <f>IF(AV54="","",VLOOKUP(AV54,#REF!,21,FALSE))</f>
        <v/>
      </c>
      <c r="AW55" s="2181" t="str">
        <f>IF(AW54="","",VLOOKUP(AW54,#REF!,21,FALSE))</f>
        <v/>
      </c>
      <c r="AX55" s="2190" t="str">
        <f>IF(AX54="","",VLOOKUP(AX54,#REF!,21,FALSE))</f>
        <v/>
      </c>
      <c r="AY55" s="2190" t="str">
        <f>IF(AY54="","",VLOOKUP(AY54,#REF!,21,FALSE))</f>
        <v/>
      </c>
      <c r="AZ55" s="1943" t="e">
        <f>IF($BC$3="４週",SUM(U55:AV55),IF($BC$3="暦月",SUM(U55:AY55),""))</f>
        <v>#REF!</v>
      </c>
      <c r="BA55" s="1951"/>
      <c r="BB55" s="1960" t="e">
        <f>IF($BC$3="４週",AZ55/4,IF($BC$3="暦月",(AZ55/($BC$8/7)),""))</f>
        <v>#REF!</v>
      </c>
      <c r="BC55" s="1951"/>
      <c r="BD55" s="1971"/>
      <c r="BE55" s="1976"/>
      <c r="BF55" s="1976"/>
      <c r="BG55" s="1976"/>
      <c r="BH55" s="1987"/>
    </row>
    <row r="56" spans="2:60" ht="20.25" customHeight="1">
      <c r="B56" s="1743"/>
      <c r="C56" s="1757"/>
      <c r="D56" s="1825"/>
      <c r="E56" s="1768"/>
      <c r="F56" s="1768"/>
      <c r="G56" s="1803" t="str">
        <f>C54</f>
        <v>介護従業者</v>
      </c>
      <c r="H56" s="2104"/>
      <c r="I56" s="1789"/>
      <c r="J56" s="2544"/>
      <c r="K56" s="2544"/>
      <c r="L56" s="1803"/>
      <c r="M56" s="2548"/>
      <c r="N56" s="2552"/>
      <c r="O56" s="2556"/>
      <c r="P56" s="2562" t="s">
        <v>34</v>
      </c>
      <c r="Q56" s="2571"/>
      <c r="R56" s="2571"/>
      <c r="S56" s="2579"/>
      <c r="T56" s="2588"/>
      <c r="U56" s="1885" t="str">
        <f>IF(U54="","",VLOOKUP(U54,#REF!,23,FALSE))</f>
        <v/>
      </c>
      <c r="V56" s="1897" t="e">
        <f>IF(V54="","",VLOOKUP(V54,#REF!,23,FALSE))</f>
        <v>#REF!</v>
      </c>
      <c r="W56" s="1897" t="str">
        <f>IF(W54="","",VLOOKUP(W54,#REF!,23,FALSE))</f>
        <v/>
      </c>
      <c r="X56" s="1897" t="str">
        <f>IF(X54="","",VLOOKUP(X54,#REF!,23,FALSE))</f>
        <v/>
      </c>
      <c r="Y56" s="1897" t="e">
        <f>IF(Y54="","",VLOOKUP(Y54,#REF!,23,FALSE))</f>
        <v>#REF!</v>
      </c>
      <c r="Z56" s="1897" t="str">
        <f>IF(Z54="","",VLOOKUP(Z54,#REF!,23,FALSE))</f>
        <v/>
      </c>
      <c r="AA56" s="1912" t="str">
        <f>IF(AA54="","",VLOOKUP(AA54,#REF!,23,FALSE))</f>
        <v/>
      </c>
      <c r="AB56" s="1885" t="str">
        <f>IF(AB54="","",VLOOKUP(AB54,#REF!,23,FALSE))</f>
        <v/>
      </c>
      <c r="AC56" s="1897" t="e">
        <f>IF(AC54="","",VLOOKUP(AC54,#REF!,23,FALSE))</f>
        <v>#REF!</v>
      </c>
      <c r="AD56" s="1897" t="str">
        <f>IF(AD54="","",VLOOKUP(AD54,#REF!,23,FALSE))</f>
        <v/>
      </c>
      <c r="AE56" s="1897" t="str">
        <f>IF(AE54="","",VLOOKUP(AE54,#REF!,23,FALSE))</f>
        <v/>
      </c>
      <c r="AF56" s="1897" t="e">
        <f>IF(AF54="","",VLOOKUP(AF54,#REF!,23,FALSE))</f>
        <v>#REF!</v>
      </c>
      <c r="AG56" s="1897" t="str">
        <f>IF(AG54="","",VLOOKUP(AG54,#REF!,23,FALSE))</f>
        <v/>
      </c>
      <c r="AH56" s="1912" t="str">
        <f>IF(AH54="","",VLOOKUP(AH54,#REF!,23,FALSE))</f>
        <v/>
      </c>
      <c r="AI56" s="1885" t="str">
        <f>IF(AI54="","",VLOOKUP(AI54,#REF!,23,FALSE))</f>
        <v/>
      </c>
      <c r="AJ56" s="1897" t="e">
        <f>IF(AJ54="","",VLOOKUP(AJ54,#REF!,23,FALSE))</f>
        <v>#REF!</v>
      </c>
      <c r="AK56" s="1897" t="str">
        <f>IF(AK54="","",VLOOKUP(AK54,#REF!,23,FALSE))</f>
        <v/>
      </c>
      <c r="AL56" s="1897" t="str">
        <f>IF(AL54="","",VLOOKUP(AL54,#REF!,23,FALSE))</f>
        <v/>
      </c>
      <c r="AM56" s="1897" t="e">
        <f>IF(AM54="","",VLOOKUP(AM54,#REF!,23,FALSE))</f>
        <v>#REF!</v>
      </c>
      <c r="AN56" s="1897" t="str">
        <f>IF(AN54="","",VLOOKUP(AN54,#REF!,23,FALSE))</f>
        <v/>
      </c>
      <c r="AO56" s="1912" t="str">
        <f>IF(AO54="","",VLOOKUP(AO54,#REF!,23,FALSE))</f>
        <v/>
      </c>
      <c r="AP56" s="1885" t="str">
        <f>IF(AP54="","",VLOOKUP(AP54,#REF!,23,FALSE))</f>
        <v/>
      </c>
      <c r="AQ56" s="1897" t="e">
        <f>IF(AQ54="","",VLOOKUP(AQ54,#REF!,23,FALSE))</f>
        <v>#REF!</v>
      </c>
      <c r="AR56" s="1897" t="str">
        <f>IF(AR54="","",VLOOKUP(AR54,#REF!,23,FALSE))</f>
        <v/>
      </c>
      <c r="AS56" s="1897" t="str">
        <f>IF(AS54="","",VLOOKUP(AS54,#REF!,23,FALSE))</f>
        <v/>
      </c>
      <c r="AT56" s="1897" t="e">
        <f>IF(AT54="","",VLOOKUP(AT54,#REF!,23,FALSE))</f>
        <v>#REF!</v>
      </c>
      <c r="AU56" s="1897" t="str">
        <f>IF(AU54="","",VLOOKUP(AU54,#REF!,23,FALSE))</f>
        <v/>
      </c>
      <c r="AV56" s="1912" t="str">
        <f>IF(AV54="","",VLOOKUP(AV54,#REF!,23,FALSE))</f>
        <v/>
      </c>
      <c r="AW56" s="1885" t="str">
        <f>IF(AW54="","",VLOOKUP(AW54,#REF!,23,FALSE))</f>
        <v/>
      </c>
      <c r="AX56" s="1897" t="str">
        <f>IF(AX54="","",VLOOKUP(AX54,#REF!,23,FALSE))</f>
        <v/>
      </c>
      <c r="AY56" s="1897" t="str">
        <f>IF(AY54="","",VLOOKUP(AY54,#REF!,23,FALSE))</f>
        <v/>
      </c>
      <c r="AZ56" s="1945" t="e">
        <f>IF($BC$3="４週",SUM(U56:AV56),IF($BC$3="暦月",SUM(U56:AY56),""))</f>
        <v>#REF!</v>
      </c>
      <c r="BA56" s="1953"/>
      <c r="BB56" s="1962" t="e">
        <f>IF($BC$3="４週",AZ56/4,IF($BC$3="暦月",(AZ56/($BC$8/7)),""))</f>
        <v>#REF!</v>
      </c>
      <c r="BC56" s="1953"/>
      <c r="BD56" s="1973"/>
      <c r="BE56" s="1978"/>
      <c r="BF56" s="1978"/>
      <c r="BG56" s="1978"/>
      <c r="BH56" s="1989"/>
    </row>
    <row r="57" spans="2:60" ht="20.25" customHeight="1">
      <c r="B57" s="2530"/>
      <c r="C57" s="1756" t="s">
        <v>680</v>
      </c>
      <c r="D57" s="1824"/>
      <c r="E57" s="1767"/>
      <c r="F57" s="1766"/>
      <c r="G57" s="1801"/>
      <c r="H57" s="2541" t="s">
        <v>702</v>
      </c>
      <c r="I57" s="1788" t="s">
        <v>806</v>
      </c>
      <c r="J57" s="2545"/>
      <c r="K57" s="2545"/>
      <c r="L57" s="1802"/>
      <c r="M57" s="2549" t="s">
        <v>25</v>
      </c>
      <c r="N57" s="2553"/>
      <c r="O57" s="2557"/>
      <c r="P57" s="2561" t="s">
        <v>770</v>
      </c>
      <c r="Q57" s="2569"/>
      <c r="R57" s="2569"/>
      <c r="S57" s="2577"/>
      <c r="T57" s="2587"/>
      <c r="U57" s="2596" t="s">
        <v>390</v>
      </c>
      <c r="V57" s="2602"/>
      <c r="W57" s="2602" t="s">
        <v>390</v>
      </c>
      <c r="X57" s="2602"/>
      <c r="Y57" s="2602"/>
      <c r="Z57" s="2602" t="s">
        <v>390</v>
      </c>
      <c r="AA57" s="2608" t="s">
        <v>390</v>
      </c>
      <c r="AB57" s="2596" t="s">
        <v>390</v>
      </c>
      <c r="AC57" s="2602"/>
      <c r="AD57" s="2602" t="s">
        <v>390</v>
      </c>
      <c r="AE57" s="2602"/>
      <c r="AF57" s="2602"/>
      <c r="AG57" s="2602" t="s">
        <v>390</v>
      </c>
      <c r="AH57" s="2608" t="s">
        <v>390</v>
      </c>
      <c r="AI57" s="2596" t="s">
        <v>390</v>
      </c>
      <c r="AJ57" s="2602"/>
      <c r="AK57" s="2602" t="s">
        <v>390</v>
      </c>
      <c r="AL57" s="2602"/>
      <c r="AM57" s="2602"/>
      <c r="AN57" s="2602" t="s">
        <v>390</v>
      </c>
      <c r="AO57" s="2608" t="s">
        <v>390</v>
      </c>
      <c r="AP57" s="2596" t="s">
        <v>390</v>
      </c>
      <c r="AQ57" s="2602"/>
      <c r="AR57" s="2602" t="s">
        <v>390</v>
      </c>
      <c r="AS57" s="2602"/>
      <c r="AT57" s="2602"/>
      <c r="AU57" s="2602" t="s">
        <v>390</v>
      </c>
      <c r="AV57" s="2608" t="s">
        <v>390</v>
      </c>
      <c r="AW57" s="2596"/>
      <c r="AX57" s="2602"/>
      <c r="AY57" s="2602"/>
      <c r="AZ57" s="2624"/>
      <c r="BA57" s="2631"/>
      <c r="BB57" s="2638"/>
      <c r="BC57" s="2631"/>
      <c r="BD57" s="1972"/>
      <c r="BE57" s="1977"/>
      <c r="BF57" s="1977"/>
      <c r="BG57" s="1977"/>
      <c r="BH57" s="1988"/>
    </row>
    <row r="58" spans="2:60" ht="20.25" customHeight="1">
      <c r="B58" s="2059">
        <f>B55+1</f>
        <v>13</v>
      </c>
      <c r="C58" s="1755"/>
      <c r="D58" s="1823"/>
      <c r="E58" s="1766"/>
      <c r="F58" s="1766" t="str">
        <f>C57</f>
        <v>介護従業者</v>
      </c>
      <c r="G58" s="1801"/>
      <c r="H58" s="2103"/>
      <c r="I58" s="1787"/>
      <c r="J58" s="2543"/>
      <c r="K58" s="2543"/>
      <c r="L58" s="1801"/>
      <c r="M58" s="2547"/>
      <c r="N58" s="2551"/>
      <c r="O58" s="2555"/>
      <c r="P58" s="2559" t="s">
        <v>1023</v>
      </c>
      <c r="Q58" s="2566"/>
      <c r="R58" s="2566"/>
      <c r="S58" s="2574"/>
      <c r="T58" s="2582"/>
      <c r="U58" s="2181" t="e">
        <f>IF(U57="","",VLOOKUP(U57,#REF!,21,FALSE))</f>
        <v>#REF!</v>
      </c>
      <c r="V58" s="2190" t="str">
        <f>IF(V57="","",VLOOKUP(V57,#REF!,21,FALSE))</f>
        <v/>
      </c>
      <c r="W58" s="2190" t="e">
        <f>IF(W57="","",VLOOKUP(W57,#REF!,21,FALSE))</f>
        <v>#REF!</v>
      </c>
      <c r="X58" s="2190" t="str">
        <f>IF(X57="","",VLOOKUP(X57,#REF!,21,FALSE))</f>
        <v/>
      </c>
      <c r="Y58" s="2190" t="str">
        <f>IF(Y57="","",VLOOKUP(Y57,#REF!,21,FALSE))</f>
        <v/>
      </c>
      <c r="Z58" s="2190" t="e">
        <f>IF(Z57="","",VLOOKUP(Z57,#REF!,21,FALSE))</f>
        <v>#REF!</v>
      </c>
      <c r="AA58" s="2197" t="e">
        <f>IF(AA57="","",VLOOKUP(AA57,#REF!,21,FALSE))</f>
        <v>#REF!</v>
      </c>
      <c r="AB58" s="2181" t="e">
        <f>IF(AB57="","",VLOOKUP(AB57,#REF!,21,FALSE))</f>
        <v>#REF!</v>
      </c>
      <c r="AC58" s="2190" t="str">
        <f>IF(AC57="","",VLOOKUP(AC57,#REF!,21,FALSE))</f>
        <v/>
      </c>
      <c r="AD58" s="2190" t="e">
        <f>IF(AD57="","",VLOOKUP(AD57,#REF!,21,FALSE))</f>
        <v>#REF!</v>
      </c>
      <c r="AE58" s="2190" t="str">
        <f>IF(AE57="","",VLOOKUP(AE57,#REF!,21,FALSE))</f>
        <v/>
      </c>
      <c r="AF58" s="2190" t="str">
        <f>IF(AF57="","",VLOOKUP(AF57,#REF!,21,FALSE))</f>
        <v/>
      </c>
      <c r="AG58" s="2190" t="e">
        <f>IF(AG57="","",VLOOKUP(AG57,#REF!,21,FALSE))</f>
        <v>#REF!</v>
      </c>
      <c r="AH58" s="2197" t="e">
        <f>IF(AH57="","",VLOOKUP(AH57,#REF!,21,FALSE))</f>
        <v>#REF!</v>
      </c>
      <c r="AI58" s="2181" t="e">
        <f>IF(AI57="","",VLOOKUP(AI57,#REF!,21,FALSE))</f>
        <v>#REF!</v>
      </c>
      <c r="AJ58" s="2190" t="str">
        <f>IF(AJ57="","",VLOOKUP(AJ57,#REF!,21,FALSE))</f>
        <v/>
      </c>
      <c r="AK58" s="2190" t="e">
        <f>IF(AK57="","",VLOOKUP(AK57,#REF!,21,FALSE))</f>
        <v>#REF!</v>
      </c>
      <c r="AL58" s="2190" t="str">
        <f>IF(AL57="","",VLOOKUP(AL57,#REF!,21,FALSE))</f>
        <v/>
      </c>
      <c r="AM58" s="2190" t="str">
        <f>IF(AM57="","",VLOOKUP(AM57,#REF!,21,FALSE))</f>
        <v/>
      </c>
      <c r="AN58" s="2190" t="e">
        <f>IF(AN57="","",VLOOKUP(AN57,#REF!,21,FALSE))</f>
        <v>#REF!</v>
      </c>
      <c r="AO58" s="2197" t="e">
        <f>IF(AO57="","",VLOOKUP(AO57,#REF!,21,FALSE))</f>
        <v>#REF!</v>
      </c>
      <c r="AP58" s="2181" t="e">
        <f>IF(AP57="","",VLOOKUP(AP57,#REF!,21,FALSE))</f>
        <v>#REF!</v>
      </c>
      <c r="AQ58" s="2190" t="str">
        <f>IF(AQ57="","",VLOOKUP(AQ57,#REF!,21,FALSE))</f>
        <v/>
      </c>
      <c r="AR58" s="2190" t="e">
        <f>IF(AR57="","",VLOOKUP(AR57,#REF!,21,FALSE))</f>
        <v>#REF!</v>
      </c>
      <c r="AS58" s="2190" t="str">
        <f>IF(AS57="","",VLOOKUP(AS57,#REF!,21,FALSE))</f>
        <v/>
      </c>
      <c r="AT58" s="2190" t="str">
        <f>IF(AT57="","",VLOOKUP(AT57,#REF!,21,FALSE))</f>
        <v/>
      </c>
      <c r="AU58" s="2190" t="e">
        <f>IF(AU57="","",VLOOKUP(AU57,#REF!,21,FALSE))</f>
        <v>#REF!</v>
      </c>
      <c r="AV58" s="2197" t="e">
        <f>IF(AV57="","",VLOOKUP(AV57,#REF!,21,FALSE))</f>
        <v>#REF!</v>
      </c>
      <c r="AW58" s="2181" t="str">
        <f>IF(AW57="","",VLOOKUP(AW57,#REF!,21,FALSE))</f>
        <v/>
      </c>
      <c r="AX58" s="2190" t="str">
        <f>IF(AX57="","",VLOOKUP(AX57,#REF!,21,FALSE))</f>
        <v/>
      </c>
      <c r="AY58" s="2190" t="str">
        <f>IF(AY57="","",VLOOKUP(AY57,#REF!,21,FALSE))</f>
        <v/>
      </c>
      <c r="AZ58" s="1943" t="e">
        <f>IF($BC$3="４週",SUM(U58:AV58),IF($BC$3="暦月",SUM(U58:AY58),""))</f>
        <v>#REF!</v>
      </c>
      <c r="BA58" s="1951"/>
      <c r="BB58" s="1960" t="e">
        <f>IF($BC$3="４週",AZ58/4,IF($BC$3="暦月",(AZ58/($BC$8/7)),""))</f>
        <v>#REF!</v>
      </c>
      <c r="BC58" s="1951"/>
      <c r="BD58" s="1971"/>
      <c r="BE58" s="1976"/>
      <c r="BF58" s="1976"/>
      <c r="BG58" s="1976"/>
      <c r="BH58" s="1987"/>
    </row>
    <row r="59" spans="2:60" ht="20.25" customHeight="1">
      <c r="B59" s="1743"/>
      <c r="C59" s="1757"/>
      <c r="D59" s="1825"/>
      <c r="E59" s="1768"/>
      <c r="F59" s="1768"/>
      <c r="G59" s="1803" t="str">
        <f>C57</f>
        <v>介護従業者</v>
      </c>
      <c r="H59" s="2104"/>
      <c r="I59" s="1789"/>
      <c r="J59" s="2544"/>
      <c r="K59" s="2544"/>
      <c r="L59" s="1803"/>
      <c r="M59" s="2548"/>
      <c r="N59" s="2552"/>
      <c r="O59" s="2556"/>
      <c r="P59" s="2562" t="s">
        <v>34</v>
      </c>
      <c r="Q59" s="2571"/>
      <c r="R59" s="2571"/>
      <c r="S59" s="2579"/>
      <c r="T59" s="2588"/>
      <c r="U59" s="1885" t="e">
        <f>IF(U57="","",VLOOKUP(U57,#REF!,23,FALSE))</f>
        <v>#REF!</v>
      </c>
      <c r="V59" s="1897" t="str">
        <f>IF(V57="","",VLOOKUP(V57,#REF!,23,FALSE))</f>
        <v/>
      </c>
      <c r="W59" s="1897" t="e">
        <f>IF(W57="","",VLOOKUP(W57,#REF!,23,FALSE))</f>
        <v>#REF!</v>
      </c>
      <c r="X59" s="1897" t="str">
        <f>IF(X57="","",VLOOKUP(X57,#REF!,23,FALSE))</f>
        <v/>
      </c>
      <c r="Y59" s="1897" t="str">
        <f>IF(Y57="","",VLOOKUP(Y57,#REF!,23,FALSE))</f>
        <v/>
      </c>
      <c r="Z59" s="1897" t="e">
        <f>IF(Z57="","",VLOOKUP(Z57,#REF!,23,FALSE))</f>
        <v>#REF!</v>
      </c>
      <c r="AA59" s="1912" t="e">
        <f>IF(AA57="","",VLOOKUP(AA57,#REF!,23,FALSE))</f>
        <v>#REF!</v>
      </c>
      <c r="AB59" s="1885" t="e">
        <f>IF(AB57="","",VLOOKUP(AB57,#REF!,23,FALSE))</f>
        <v>#REF!</v>
      </c>
      <c r="AC59" s="1897" t="str">
        <f>IF(AC57="","",VLOOKUP(AC57,#REF!,23,FALSE))</f>
        <v/>
      </c>
      <c r="AD59" s="1897" t="e">
        <f>IF(AD57="","",VLOOKUP(AD57,#REF!,23,FALSE))</f>
        <v>#REF!</v>
      </c>
      <c r="AE59" s="1897" t="str">
        <f>IF(AE57="","",VLOOKUP(AE57,#REF!,23,FALSE))</f>
        <v/>
      </c>
      <c r="AF59" s="1897" t="str">
        <f>IF(AF57="","",VLOOKUP(AF57,#REF!,23,FALSE))</f>
        <v/>
      </c>
      <c r="AG59" s="1897" t="e">
        <f>IF(AG57="","",VLOOKUP(AG57,#REF!,23,FALSE))</f>
        <v>#REF!</v>
      </c>
      <c r="AH59" s="1912" t="e">
        <f>IF(AH57="","",VLOOKUP(AH57,#REF!,23,FALSE))</f>
        <v>#REF!</v>
      </c>
      <c r="AI59" s="1885" t="e">
        <f>IF(AI57="","",VLOOKUP(AI57,#REF!,23,FALSE))</f>
        <v>#REF!</v>
      </c>
      <c r="AJ59" s="1897" t="str">
        <f>IF(AJ57="","",VLOOKUP(AJ57,#REF!,23,FALSE))</f>
        <v/>
      </c>
      <c r="AK59" s="1897" t="e">
        <f>IF(AK57="","",VLOOKUP(AK57,#REF!,23,FALSE))</f>
        <v>#REF!</v>
      </c>
      <c r="AL59" s="1897" t="str">
        <f>IF(AL57="","",VLOOKUP(AL57,#REF!,23,FALSE))</f>
        <v/>
      </c>
      <c r="AM59" s="1897" t="str">
        <f>IF(AM57="","",VLOOKUP(AM57,#REF!,23,FALSE))</f>
        <v/>
      </c>
      <c r="AN59" s="1897" t="e">
        <f>IF(AN57="","",VLOOKUP(AN57,#REF!,23,FALSE))</f>
        <v>#REF!</v>
      </c>
      <c r="AO59" s="1912" t="e">
        <f>IF(AO57="","",VLOOKUP(AO57,#REF!,23,FALSE))</f>
        <v>#REF!</v>
      </c>
      <c r="AP59" s="1885" t="e">
        <f>IF(AP57="","",VLOOKUP(AP57,#REF!,23,FALSE))</f>
        <v>#REF!</v>
      </c>
      <c r="AQ59" s="1897" t="str">
        <f>IF(AQ57="","",VLOOKUP(AQ57,#REF!,23,FALSE))</f>
        <v/>
      </c>
      <c r="AR59" s="1897" t="e">
        <f>IF(AR57="","",VLOOKUP(AR57,#REF!,23,FALSE))</f>
        <v>#REF!</v>
      </c>
      <c r="AS59" s="1897" t="str">
        <f>IF(AS57="","",VLOOKUP(AS57,#REF!,23,FALSE))</f>
        <v/>
      </c>
      <c r="AT59" s="1897" t="str">
        <f>IF(AT57="","",VLOOKUP(AT57,#REF!,23,FALSE))</f>
        <v/>
      </c>
      <c r="AU59" s="1897" t="e">
        <f>IF(AU57="","",VLOOKUP(AU57,#REF!,23,FALSE))</f>
        <v>#REF!</v>
      </c>
      <c r="AV59" s="1912" t="e">
        <f>IF(AV57="","",VLOOKUP(AV57,#REF!,23,FALSE))</f>
        <v>#REF!</v>
      </c>
      <c r="AW59" s="1885" t="str">
        <f>IF(AW57="","",VLOOKUP(AW57,#REF!,23,FALSE))</f>
        <v/>
      </c>
      <c r="AX59" s="1897" t="str">
        <f>IF(AX57="","",VLOOKUP(AX57,#REF!,23,FALSE))</f>
        <v/>
      </c>
      <c r="AY59" s="1897" t="str">
        <f>IF(AY57="","",VLOOKUP(AY57,#REF!,23,FALSE))</f>
        <v/>
      </c>
      <c r="AZ59" s="1945" t="e">
        <f>IF($BC$3="４週",SUM(U59:AV59),IF($BC$3="暦月",SUM(U59:AY59),""))</f>
        <v>#REF!</v>
      </c>
      <c r="BA59" s="1953"/>
      <c r="BB59" s="1962" t="e">
        <f>IF($BC$3="４週",AZ59/4,IF($BC$3="暦月",(AZ59/($BC$8/7)),""))</f>
        <v>#REF!</v>
      </c>
      <c r="BC59" s="1953"/>
      <c r="BD59" s="1973"/>
      <c r="BE59" s="1978"/>
      <c r="BF59" s="1978"/>
      <c r="BG59" s="1978"/>
      <c r="BH59" s="1989"/>
    </row>
    <row r="60" spans="2:60" ht="20.25" customHeight="1">
      <c r="B60" s="2530"/>
      <c r="C60" s="1756" t="s">
        <v>680</v>
      </c>
      <c r="D60" s="1824"/>
      <c r="E60" s="1767"/>
      <c r="F60" s="1766"/>
      <c r="G60" s="1801"/>
      <c r="H60" s="2541" t="s">
        <v>702</v>
      </c>
      <c r="I60" s="1788" t="s">
        <v>806</v>
      </c>
      <c r="J60" s="2545"/>
      <c r="K60" s="2545"/>
      <c r="L60" s="1802"/>
      <c r="M60" s="2549" t="s">
        <v>419</v>
      </c>
      <c r="N60" s="2553"/>
      <c r="O60" s="2557"/>
      <c r="P60" s="2561" t="s">
        <v>770</v>
      </c>
      <c r="Q60" s="2569"/>
      <c r="R60" s="2569"/>
      <c r="S60" s="2577"/>
      <c r="T60" s="2587"/>
      <c r="U60" s="2596" t="s">
        <v>847</v>
      </c>
      <c r="V60" s="2602" t="s">
        <v>847</v>
      </c>
      <c r="W60" s="2602" t="s">
        <v>847</v>
      </c>
      <c r="X60" s="2602"/>
      <c r="Y60" s="2602"/>
      <c r="Z60" s="2602"/>
      <c r="AA60" s="2608" t="s">
        <v>847</v>
      </c>
      <c r="AB60" s="2596" t="s">
        <v>847</v>
      </c>
      <c r="AC60" s="2602" t="s">
        <v>847</v>
      </c>
      <c r="AD60" s="2602" t="s">
        <v>847</v>
      </c>
      <c r="AE60" s="2602"/>
      <c r="AF60" s="2602"/>
      <c r="AG60" s="2602"/>
      <c r="AH60" s="2608" t="s">
        <v>847</v>
      </c>
      <c r="AI60" s="2596" t="s">
        <v>847</v>
      </c>
      <c r="AJ60" s="2602" t="s">
        <v>847</v>
      </c>
      <c r="AK60" s="2602" t="s">
        <v>847</v>
      </c>
      <c r="AL60" s="2602"/>
      <c r="AM60" s="2602"/>
      <c r="AN60" s="2602"/>
      <c r="AO60" s="2608" t="s">
        <v>847</v>
      </c>
      <c r="AP60" s="2596" t="s">
        <v>847</v>
      </c>
      <c r="AQ60" s="2602" t="s">
        <v>847</v>
      </c>
      <c r="AR60" s="2602" t="s">
        <v>847</v>
      </c>
      <c r="AS60" s="2602"/>
      <c r="AT60" s="2602"/>
      <c r="AU60" s="2602"/>
      <c r="AV60" s="2608" t="s">
        <v>847</v>
      </c>
      <c r="AW60" s="2596"/>
      <c r="AX60" s="2602"/>
      <c r="AY60" s="2602"/>
      <c r="AZ60" s="2624"/>
      <c r="BA60" s="2631"/>
      <c r="BB60" s="2638"/>
      <c r="BC60" s="2631"/>
      <c r="BD60" s="1972"/>
      <c r="BE60" s="1977"/>
      <c r="BF60" s="1977"/>
      <c r="BG60" s="1977"/>
      <c r="BH60" s="1988"/>
    </row>
    <row r="61" spans="2:60" ht="20.25" customHeight="1">
      <c r="B61" s="2059">
        <f>B58+1</f>
        <v>14</v>
      </c>
      <c r="C61" s="1755"/>
      <c r="D61" s="1823"/>
      <c r="E61" s="1766"/>
      <c r="F61" s="1766" t="str">
        <f>C60</f>
        <v>介護従業者</v>
      </c>
      <c r="G61" s="1801"/>
      <c r="H61" s="2103"/>
      <c r="I61" s="1787"/>
      <c r="J61" s="2543"/>
      <c r="K61" s="2543"/>
      <c r="L61" s="1801"/>
      <c r="M61" s="2547"/>
      <c r="N61" s="2551"/>
      <c r="O61" s="2555"/>
      <c r="P61" s="2559" t="s">
        <v>1023</v>
      </c>
      <c r="Q61" s="2566"/>
      <c r="R61" s="2566"/>
      <c r="S61" s="2574"/>
      <c r="T61" s="2582"/>
      <c r="U61" s="2181" t="e">
        <f>IF(U60="","",VLOOKUP(U60,#REF!,21,FALSE))</f>
        <v>#REF!</v>
      </c>
      <c r="V61" s="2190" t="e">
        <f>IF(V60="","",VLOOKUP(V60,#REF!,21,FALSE))</f>
        <v>#REF!</v>
      </c>
      <c r="W61" s="2190" t="e">
        <f>IF(W60="","",VLOOKUP(W60,#REF!,21,FALSE))</f>
        <v>#REF!</v>
      </c>
      <c r="X61" s="2190" t="str">
        <f>IF(X60="","",VLOOKUP(X60,#REF!,21,FALSE))</f>
        <v/>
      </c>
      <c r="Y61" s="2190" t="str">
        <f>IF(Y60="","",VLOOKUP(Y60,#REF!,21,FALSE))</f>
        <v/>
      </c>
      <c r="Z61" s="2190" t="str">
        <f>IF(Z60="","",VLOOKUP(Z60,#REF!,21,FALSE))</f>
        <v/>
      </c>
      <c r="AA61" s="2197" t="e">
        <f>IF(AA60="","",VLOOKUP(AA60,#REF!,21,FALSE))</f>
        <v>#REF!</v>
      </c>
      <c r="AB61" s="2181" t="e">
        <f>IF(AB60="","",VLOOKUP(AB60,#REF!,21,FALSE))</f>
        <v>#REF!</v>
      </c>
      <c r="AC61" s="2190" t="e">
        <f>IF(AC60="","",VLOOKUP(AC60,#REF!,21,FALSE))</f>
        <v>#REF!</v>
      </c>
      <c r="AD61" s="2190" t="e">
        <f>IF(AD60="","",VLOOKUP(AD60,#REF!,21,FALSE))</f>
        <v>#REF!</v>
      </c>
      <c r="AE61" s="2190" t="str">
        <f>IF(AE60="","",VLOOKUP(AE60,#REF!,21,FALSE))</f>
        <v/>
      </c>
      <c r="AF61" s="2190" t="str">
        <f>IF(AF60="","",VLOOKUP(AF60,#REF!,21,FALSE))</f>
        <v/>
      </c>
      <c r="AG61" s="2190" t="str">
        <f>IF(AG60="","",VLOOKUP(AG60,#REF!,21,FALSE))</f>
        <v/>
      </c>
      <c r="AH61" s="2197" t="e">
        <f>IF(AH60="","",VLOOKUP(AH60,#REF!,21,FALSE))</f>
        <v>#REF!</v>
      </c>
      <c r="AI61" s="2181" t="e">
        <f>IF(AI60="","",VLOOKUP(AI60,#REF!,21,FALSE))</f>
        <v>#REF!</v>
      </c>
      <c r="AJ61" s="2190" t="e">
        <f>IF(AJ60="","",VLOOKUP(AJ60,#REF!,21,FALSE))</f>
        <v>#REF!</v>
      </c>
      <c r="AK61" s="2190" t="e">
        <f>IF(AK60="","",VLOOKUP(AK60,#REF!,21,FALSE))</f>
        <v>#REF!</v>
      </c>
      <c r="AL61" s="2190" t="str">
        <f>IF(AL60="","",VLOOKUP(AL60,#REF!,21,FALSE))</f>
        <v/>
      </c>
      <c r="AM61" s="2190" t="str">
        <f>IF(AM60="","",VLOOKUP(AM60,#REF!,21,FALSE))</f>
        <v/>
      </c>
      <c r="AN61" s="2190" t="str">
        <f>IF(AN60="","",VLOOKUP(AN60,#REF!,21,FALSE))</f>
        <v/>
      </c>
      <c r="AO61" s="2197" t="e">
        <f>IF(AO60="","",VLOOKUP(AO60,#REF!,21,FALSE))</f>
        <v>#REF!</v>
      </c>
      <c r="AP61" s="2181" t="e">
        <f>IF(AP60="","",VLOOKUP(AP60,#REF!,21,FALSE))</f>
        <v>#REF!</v>
      </c>
      <c r="AQ61" s="2190" t="e">
        <f>IF(AQ60="","",VLOOKUP(AQ60,#REF!,21,FALSE))</f>
        <v>#REF!</v>
      </c>
      <c r="AR61" s="2190" t="e">
        <f>IF(AR60="","",VLOOKUP(AR60,#REF!,21,FALSE))</f>
        <v>#REF!</v>
      </c>
      <c r="AS61" s="2190" t="str">
        <f>IF(AS60="","",VLOOKUP(AS60,#REF!,21,FALSE))</f>
        <v/>
      </c>
      <c r="AT61" s="2190" t="str">
        <f>IF(AT60="","",VLOOKUP(AT60,#REF!,21,FALSE))</f>
        <v/>
      </c>
      <c r="AU61" s="2190" t="str">
        <f>IF(AU60="","",VLOOKUP(AU60,#REF!,21,FALSE))</f>
        <v/>
      </c>
      <c r="AV61" s="2197" t="e">
        <f>IF(AV60="","",VLOOKUP(AV60,#REF!,21,FALSE))</f>
        <v>#REF!</v>
      </c>
      <c r="AW61" s="2181" t="str">
        <f>IF(AW60="","",VLOOKUP(AW60,#REF!,21,FALSE))</f>
        <v/>
      </c>
      <c r="AX61" s="2190" t="str">
        <f>IF(AX60="","",VLOOKUP(AX60,#REF!,21,FALSE))</f>
        <v/>
      </c>
      <c r="AY61" s="2190" t="str">
        <f>IF(AY60="","",VLOOKUP(AY60,#REF!,21,FALSE))</f>
        <v/>
      </c>
      <c r="AZ61" s="1943" t="e">
        <f>IF($BC$3="４週",SUM(U61:AV61),IF($BC$3="暦月",SUM(U61:AY61),""))</f>
        <v>#REF!</v>
      </c>
      <c r="BA61" s="1951"/>
      <c r="BB61" s="1960" t="e">
        <f>IF($BC$3="４週",AZ61/4,IF($BC$3="暦月",(AZ61/($BC$8/7)),""))</f>
        <v>#REF!</v>
      </c>
      <c r="BC61" s="1951"/>
      <c r="BD61" s="1971"/>
      <c r="BE61" s="1976"/>
      <c r="BF61" s="1976"/>
      <c r="BG61" s="1976"/>
      <c r="BH61" s="1987"/>
    </row>
    <row r="62" spans="2:60" ht="20.25" customHeight="1">
      <c r="B62" s="1743"/>
      <c r="C62" s="1757"/>
      <c r="D62" s="1825"/>
      <c r="E62" s="1768"/>
      <c r="F62" s="1768"/>
      <c r="G62" s="1803" t="str">
        <f>C60</f>
        <v>介護従業者</v>
      </c>
      <c r="H62" s="2104"/>
      <c r="I62" s="1789"/>
      <c r="J62" s="2544"/>
      <c r="K62" s="2544"/>
      <c r="L62" s="1803"/>
      <c r="M62" s="2548"/>
      <c r="N62" s="2552"/>
      <c r="O62" s="2556"/>
      <c r="P62" s="2562" t="s">
        <v>34</v>
      </c>
      <c r="Q62" s="2571"/>
      <c r="R62" s="2571"/>
      <c r="S62" s="2579"/>
      <c r="T62" s="2588"/>
      <c r="U62" s="1885" t="e">
        <f>IF(U60="","",VLOOKUP(U60,#REF!,23,FALSE))</f>
        <v>#REF!</v>
      </c>
      <c r="V62" s="1897" t="e">
        <f>IF(V60="","",VLOOKUP(V60,#REF!,23,FALSE))</f>
        <v>#REF!</v>
      </c>
      <c r="W62" s="1897" t="e">
        <f>IF(W60="","",VLOOKUP(W60,#REF!,23,FALSE))</f>
        <v>#REF!</v>
      </c>
      <c r="X62" s="1897" t="str">
        <f>IF(X60="","",VLOOKUP(X60,#REF!,23,FALSE))</f>
        <v/>
      </c>
      <c r="Y62" s="1897" t="str">
        <f>IF(Y60="","",VLOOKUP(Y60,#REF!,23,FALSE))</f>
        <v/>
      </c>
      <c r="Z62" s="1897" t="str">
        <f>IF(Z60="","",VLOOKUP(Z60,#REF!,23,FALSE))</f>
        <v/>
      </c>
      <c r="AA62" s="1912" t="e">
        <f>IF(AA60="","",VLOOKUP(AA60,#REF!,23,FALSE))</f>
        <v>#REF!</v>
      </c>
      <c r="AB62" s="1885" t="e">
        <f>IF(AB60="","",VLOOKUP(AB60,#REF!,23,FALSE))</f>
        <v>#REF!</v>
      </c>
      <c r="AC62" s="1897" t="e">
        <f>IF(AC60="","",VLOOKUP(AC60,#REF!,23,FALSE))</f>
        <v>#REF!</v>
      </c>
      <c r="AD62" s="1897" t="e">
        <f>IF(AD60="","",VLOOKUP(AD60,#REF!,23,FALSE))</f>
        <v>#REF!</v>
      </c>
      <c r="AE62" s="1897" t="str">
        <f>IF(AE60="","",VLOOKUP(AE60,#REF!,23,FALSE))</f>
        <v/>
      </c>
      <c r="AF62" s="1897" t="str">
        <f>IF(AF60="","",VLOOKUP(AF60,#REF!,23,FALSE))</f>
        <v/>
      </c>
      <c r="AG62" s="1897" t="str">
        <f>IF(AG60="","",VLOOKUP(AG60,#REF!,23,FALSE))</f>
        <v/>
      </c>
      <c r="AH62" s="1912" t="e">
        <f>IF(AH60="","",VLOOKUP(AH60,#REF!,23,FALSE))</f>
        <v>#REF!</v>
      </c>
      <c r="AI62" s="1885" t="e">
        <f>IF(AI60="","",VLOOKUP(AI60,#REF!,23,FALSE))</f>
        <v>#REF!</v>
      </c>
      <c r="AJ62" s="1897" t="e">
        <f>IF(AJ60="","",VLOOKUP(AJ60,#REF!,23,FALSE))</f>
        <v>#REF!</v>
      </c>
      <c r="AK62" s="1897" t="e">
        <f>IF(AK60="","",VLOOKUP(AK60,#REF!,23,FALSE))</f>
        <v>#REF!</v>
      </c>
      <c r="AL62" s="1897" t="str">
        <f>IF(AL60="","",VLOOKUP(AL60,#REF!,23,FALSE))</f>
        <v/>
      </c>
      <c r="AM62" s="1897" t="str">
        <f>IF(AM60="","",VLOOKUP(AM60,#REF!,23,FALSE))</f>
        <v/>
      </c>
      <c r="AN62" s="1897" t="str">
        <f>IF(AN60="","",VLOOKUP(AN60,#REF!,23,FALSE))</f>
        <v/>
      </c>
      <c r="AO62" s="1912" t="e">
        <f>IF(AO60="","",VLOOKUP(AO60,#REF!,23,FALSE))</f>
        <v>#REF!</v>
      </c>
      <c r="AP62" s="1885" t="e">
        <f>IF(AP60="","",VLOOKUP(AP60,#REF!,23,FALSE))</f>
        <v>#REF!</v>
      </c>
      <c r="AQ62" s="1897" t="e">
        <f>IF(AQ60="","",VLOOKUP(AQ60,#REF!,23,FALSE))</f>
        <v>#REF!</v>
      </c>
      <c r="AR62" s="1897" t="e">
        <f>IF(AR60="","",VLOOKUP(AR60,#REF!,23,FALSE))</f>
        <v>#REF!</v>
      </c>
      <c r="AS62" s="1897" t="str">
        <f>IF(AS60="","",VLOOKUP(AS60,#REF!,23,FALSE))</f>
        <v/>
      </c>
      <c r="AT62" s="1897" t="str">
        <f>IF(AT60="","",VLOOKUP(AT60,#REF!,23,FALSE))</f>
        <v/>
      </c>
      <c r="AU62" s="1897" t="str">
        <f>IF(AU60="","",VLOOKUP(AU60,#REF!,23,FALSE))</f>
        <v/>
      </c>
      <c r="AV62" s="1912" t="e">
        <f>IF(AV60="","",VLOOKUP(AV60,#REF!,23,FALSE))</f>
        <v>#REF!</v>
      </c>
      <c r="AW62" s="1885" t="str">
        <f>IF(AW60="","",VLOOKUP(AW60,#REF!,23,FALSE))</f>
        <v/>
      </c>
      <c r="AX62" s="1897" t="str">
        <f>IF(AX60="","",VLOOKUP(AX60,#REF!,23,FALSE))</f>
        <v/>
      </c>
      <c r="AY62" s="1897" t="str">
        <f>IF(AY60="","",VLOOKUP(AY60,#REF!,23,FALSE))</f>
        <v/>
      </c>
      <c r="AZ62" s="1945" t="e">
        <f>IF($BC$3="４週",SUM(U62:AV62),IF($BC$3="暦月",SUM(U62:AY62),""))</f>
        <v>#REF!</v>
      </c>
      <c r="BA62" s="1953"/>
      <c r="BB62" s="1962" t="e">
        <f>IF($BC$3="４週",AZ62/4,IF($BC$3="暦月",(AZ62/($BC$8/7)),""))</f>
        <v>#REF!</v>
      </c>
      <c r="BC62" s="1953"/>
      <c r="BD62" s="1973"/>
      <c r="BE62" s="1978"/>
      <c r="BF62" s="1978"/>
      <c r="BG62" s="1978"/>
      <c r="BH62" s="1989"/>
    </row>
    <row r="63" spans="2:60" ht="20.25" customHeight="1">
      <c r="B63" s="2530"/>
      <c r="C63" s="1756" t="s">
        <v>680</v>
      </c>
      <c r="D63" s="1824"/>
      <c r="E63" s="1767"/>
      <c r="F63" s="1766"/>
      <c r="G63" s="1801"/>
      <c r="H63" s="2541" t="s">
        <v>702</v>
      </c>
      <c r="I63" s="1788" t="s">
        <v>806</v>
      </c>
      <c r="J63" s="2545"/>
      <c r="K63" s="2545"/>
      <c r="L63" s="1802"/>
      <c r="M63" s="2549" t="s">
        <v>280</v>
      </c>
      <c r="N63" s="2553"/>
      <c r="O63" s="2557"/>
      <c r="P63" s="2561" t="s">
        <v>770</v>
      </c>
      <c r="Q63" s="2569"/>
      <c r="R63" s="2569"/>
      <c r="S63" s="2577"/>
      <c r="T63" s="2587"/>
      <c r="U63" s="2596" t="s">
        <v>845</v>
      </c>
      <c r="V63" s="2602" t="s">
        <v>845</v>
      </c>
      <c r="W63" s="2602" t="s">
        <v>845</v>
      </c>
      <c r="X63" s="2602" t="s">
        <v>845</v>
      </c>
      <c r="Y63" s="2602"/>
      <c r="Z63" s="2602"/>
      <c r="AA63" s="2608"/>
      <c r="AB63" s="2596" t="s">
        <v>845</v>
      </c>
      <c r="AC63" s="2602" t="s">
        <v>845</v>
      </c>
      <c r="AD63" s="2602" t="s">
        <v>845</v>
      </c>
      <c r="AE63" s="2602" t="s">
        <v>845</v>
      </c>
      <c r="AF63" s="2602"/>
      <c r="AG63" s="2602"/>
      <c r="AH63" s="2608"/>
      <c r="AI63" s="2596" t="s">
        <v>845</v>
      </c>
      <c r="AJ63" s="2602" t="s">
        <v>845</v>
      </c>
      <c r="AK63" s="2602" t="s">
        <v>845</v>
      </c>
      <c r="AL63" s="2602" t="s">
        <v>845</v>
      </c>
      <c r="AM63" s="2602"/>
      <c r="AN63" s="2602"/>
      <c r="AO63" s="2608"/>
      <c r="AP63" s="2596" t="s">
        <v>845</v>
      </c>
      <c r="AQ63" s="2602" t="s">
        <v>845</v>
      </c>
      <c r="AR63" s="2602" t="s">
        <v>845</v>
      </c>
      <c r="AS63" s="2602" t="s">
        <v>845</v>
      </c>
      <c r="AT63" s="2602"/>
      <c r="AU63" s="2602"/>
      <c r="AV63" s="2608"/>
      <c r="AW63" s="2596"/>
      <c r="AX63" s="2602"/>
      <c r="AY63" s="2602"/>
      <c r="AZ63" s="2624"/>
      <c r="BA63" s="2631"/>
      <c r="BB63" s="2638"/>
      <c r="BC63" s="2631"/>
      <c r="BD63" s="1972"/>
      <c r="BE63" s="1977"/>
      <c r="BF63" s="1977"/>
      <c r="BG63" s="1977"/>
      <c r="BH63" s="1988"/>
    </row>
    <row r="64" spans="2:60" ht="20.25" customHeight="1">
      <c r="B64" s="2059">
        <f>B61+1</f>
        <v>15</v>
      </c>
      <c r="C64" s="1755"/>
      <c r="D64" s="1823"/>
      <c r="E64" s="1766"/>
      <c r="F64" s="1766" t="str">
        <f>C63</f>
        <v>介護従業者</v>
      </c>
      <c r="G64" s="1801"/>
      <c r="H64" s="2103"/>
      <c r="I64" s="1787"/>
      <c r="J64" s="2543"/>
      <c r="K64" s="2543"/>
      <c r="L64" s="1801"/>
      <c r="M64" s="2547"/>
      <c r="N64" s="2551"/>
      <c r="O64" s="2555"/>
      <c r="P64" s="2559" t="s">
        <v>1023</v>
      </c>
      <c r="Q64" s="2566"/>
      <c r="R64" s="2566"/>
      <c r="S64" s="2574"/>
      <c r="T64" s="2582"/>
      <c r="U64" s="2181" t="e">
        <f>IF(U63="","",VLOOKUP(U63,#REF!,21,FALSE))</f>
        <v>#REF!</v>
      </c>
      <c r="V64" s="2190" t="e">
        <f>IF(V63="","",VLOOKUP(V63,#REF!,21,FALSE))</f>
        <v>#REF!</v>
      </c>
      <c r="W64" s="2190" t="e">
        <f>IF(W63="","",VLOOKUP(W63,#REF!,21,FALSE))</f>
        <v>#REF!</v>
      </c>
      <c r="X64" s="2190" t="e">
        <f>IF(X63="","",VLOOKUP(X63,#REF!,21,FALSE))</f>
        <v>#REF!</v>
      </c>
      <c r="Y64" s="2190" t="str">
        <f>IF(Y63="","",VLOOKUP(Y63,#REF!,21,FALSE))</f>
        <v/>
      </c>
      <c r="Z64" s="2190" t="str">
        <f>IF(Z63="","",VLOOKUP(Z63,#REF!,21,FALSE))</f>
        <v/>
      </c>
      <c r="AA64" s="2197" t="str">
        <f>IF(AA63="","",VLOOKUP(AA63,#REF!,21,FALSE))</f>
        <v/>
      </c>
      <c r="AB64" s="2181" t="e">
        <f>IF(AB63="","",VLOOKUP(AB63,#REF!,21,FALSE))</f>
        <v>#REF!</v>
      </c>
      <c r="AC64" s="2190" t="e">
        <f>IF(AC63="","",VLOOKUP(AC63,#REF!,21,FALSE))</f>
        <v>#REF!</v>
      </c>
      <c r="AD64" s="2190" t="e">
        <f>IF(AD63="","",VLOOKUP(AD63,#REF!,21,FALSE))</f>
        <v>#REF!</v>
      </c>
      <c r="AE64" s="2190" t="e">
        <f>IF(AE63="","",VLOOKUP(AE63,#REF!,21,FALSE))</f>
        <v>#REF!</v>
      </c>
      <c r="AF64" s="2190" t="str">
        <f>IF(AF63="","",VLOOKUP(AF63,#REF!,21,FALSE))</f>
        <v/>
      </c>
      <c r="AG64" s="2190" t="str">
        <f>IF(AG63="","",VLOOKUP(AG63,#REF!,21,FALSE))</f>
        <v/>
      </c>
      <c r="AH64" s="2197" t="str">
        <f>IF(AH63="","",VLOOKUP(AH63,#REF!,21,FALSE))</f>
        <v/>
      </c>
      <c r="AI64" s="2181" t="e">
        <f>IF(AI63="","",VLOOKUP(AI63,#REF!,21,FALSE))</f>
        <v>#REF!</v>
      </c>
      <c r="AJ64" s="2190" t="e">
        <f>IF(AJ63="","",VLOOKUP(AJ63,#REF!,21,FALSE))</f>
        <v>#REF!</v>
      </c>
      <c r="AK64" s="2190" t="e">
        <f>IF(AK63="","",VLOOKUP(AK63,#REF!,21,FALSE))</f>
        <v>#REF!</v>
      </c>
      <c r="AL64" s="2190" t="e">
        <f>IF(AL63="","",VLOOKUP(AL63,#REF!,21,FALSE))</f>
        <v>#REF!</v>
      </c>
      <c r="AM64" s="2190" t="str">
        <f>IF(AM63="","",VLOOKUP(AM63,#REF!,21,FALSE))</f>
        <v/>
      </c>
      <c r="AN64" s="2190" t="str">
        <f>IF(AN63="","",VLOOKUP(AN63,#REF!,21,FALSE))</f>
        <v/>
      </c>
      <c r="AO64" s="2197" t="str">
        <f>IF(AO63="","",VLOOKUP(AO63,#REF!,21,FALSE))</f>
        <v/>
      </c>
      <c r="AP64" s="2181" t="e">
        <f>IF(AP63="","",VLOOKUP(AP63,#REF!,21,FALSE))</f>
        <v>#REF!</v>
      </c>
      <c r="AQ64" s="2190" t="e">
        <f>IF(AQ63="","",VLOOKUP(AQ63,#REF!,21,FALSE))</f>
        <v>#REF!</v>
      </c>
      <c r="AR64" s="2190" t="e">
        <f>IF(AR63="","",VLOOKUP(AR63,#REF!,21,FALSE))</f>
        <v>#REF!</v>
      </c>
      <c r="AS64" s="2190" t="e">
        <f>IF(AS63="","",VLOOKUP(AS63,#REF!,21,FALSE))</f>
        <v>#REF!</v>
      </c>
      <c r="AT64" s="2190" t="str">
        <f>IF(AT63="","",VLOOKUP(AT63,#REF!,21,FALSE))</f>
        <v/>
      </c>
      <c r="AU64" s="2190" t="str">
        <f>IF(AU63="","",VLOOKUP(AU63,#REF!,21,FALSE))</f>
        <v/>
      </c>
      <c r="AV64" s="2197" t="str">
        <f>IF(AV63="","",VLOOKUP(AV63,#REF!,21,FALSE))</f>
        <v/>
      </c>
      <c r="AW64" s="2181" t="str">
        <f>IF(AW63="","",VLOOKUP(AW63,#REF!,21,FALSE))</f>
        <v/>
      </c>
      <c r="AX64" s="2190" t="str">
        <f>IF(AX63="","",VLOOKUP(AX63,#REF!,21,FALSE))</f>
        <v/>
      </c>
      <c r="AY64" s="2190" t="str">
        <f>IF(AY63="","",VLOOKUP(AY63,#REF!,21,FALSE))</f>
        <v/>
      </c>
      <c r="AZ64" s="1943" t="e">
        <f>IF($BC$3="４週",SUM(U64:AV64),IF($BC$3="暦月",SUM(U64:AY64),""))</f>
        <v>#REF!</v>
      </c>
      <c r="BA64" s="1951"/>
      <c r="BB64" s="1960" t="e">
        <f>IF($BC$3="４週",AZ64/4,IF($BC$3="暦月",(AZ64/($BC$8/7)),""))</f>
        <v>#REF!</v>
      </c>
      <c r="BC64" s="1951"/>
      <c r="BD64" s="1971"/>
      <c r="BE64" s="1976"/>
      <c r="BF64" s="1976"/>
      <c r="BG64" s="1976"/>
      <c r="BH64" s="1987"/>
    </row>
    <row r="65" spans="2:60" ht="20.25" customHeight="1">
      <c r="B65" s="1743"/>
      <c r="C65" s="1757"/>
      <c r="D65" s="1825"/>
      <c r="E65" s="1768"/>
      <c r="F65" s="1768"/>
      <c r="G65" s="1803" t="str">
        <f>C63</f>
        <v>介護従業者</v>
      </c>
      <c r="H65" s="2104"/>
      <c r="I65" s="1789"/>
      <c r="J65" s="2544"/>
      <c r="K65" s="2544"/>
      <c r="L65" s="1803"/>
      <c r="M65" s="2548"/>
      <c r="N65" s="2552"/>
      <c r="O65" s="2556"/>
      <c r="P65" s="2562" t="s">
        <v>34</v>
      </c>
      <c r="Q65" s="2571"/>
      <c r="R65" s="2571"/>
      <c r="S65" s="2579"/>
      <c r="T65" s="2588"/>
      <c r="U65" s="1885" t="e">
        <f>IF(U63="","",VLOOKUP(U63,#REF!,23,FALSE))</f>
        <v>#REF!</v>
      </c>
      <c r="V65" s="1897" t="e">
        <f>IF(V63="","",VLOOKUP(V63,#REF!,23,FALSE))</f>
        <v>#REF!</v>
      </c>
      <c r="W65" s="1897" t="e">
        <f>IF(W63="","",VLOOKUP(W63,#REF!,23,FALSE))</f>
        <v>#REF!</v>
      </c>
      <c r="X65" s="1897" t="e">
        <f>IF(X63="","",VLOOKUP(X63,#REF!,23,FALSE))</f>
        <v>#REF!</v>
      </c>
      <c r="Y65" s="1897" t="str">
        <f>IF(Y63="","",VLOOKUP(Y63,#REF!,23,FALSE))</f>
        <v/>
      </c>
      <c r="Z65" s="1897" t="str">
        <f>IF(Z63="","",VLOOKUP(Z63,#REF!,23,FALSE))</f>
        <v/>
      </c>
      <c r="AA65" s="1912" t="str">
        <f>IF(AA63="","",VLOOKUP(AA63,#REF!,23,FALSE))</f>
        <v/>
      </c>
      <c r="AB65" s="1885" t="e">
        <f>IF(AB63="","",VLOOKUP(AB63,#REF!,23,FALSE))</f>
        <v>#REF!</v>
      </c>
      <c r="AC65" s="1897" t="e">
        <f>IF(AC63="","",VLOOKUP(AC63,#REF!,23,FALSE))</f>
        <v>#REF!</v>
      </c>
      <c r="AD65" s="1897" t="e">
        <f>IF(AD63="","",VLOOKUP(AD63,#REF!,23,FALSE))</f>
        <v>#REF!</v>
      </c>
      <c r="AE65" s="1897" t="e">
        <f>IF(AE63="","",VLOOKUP(AE63,#REF!,23,FALSE))</f>
        <v>#REF!</v>
      </c>
      <c r="AF65" s="1897" t="str">
        <f>IF(AF63="","",VLOOKUP(AF63,#REF!,23,FALSE))</f>
        <v/>
      </c>
      <c r="AG65" s="1897" t="str">
        <f>IF(AG63="","",VLOOKUP(AG63,#REF!,23,FALSE))</f>
        <v/>
      </c>
      <c r="AH65" s="1912" t="str">
        <f>IF(AH63="","",VLOOKUP(AH63,#REF!,23,FALSE))</f>
        <v/>
      </c>
      <c r="AI65" s="1885" t="e">
        <f>IF(AI63="","",VLOOKUP(AI63,#REF!,23,FALSE))</f>
        <v>#REF!</v>
      </c>
      <c r="AJ65" s="1897" t="e">
        <f>IF(AJ63="","",VLOOKUP(AJ63,#REF!,23,FALSE))</f>
        <v>#REF!</v>
      </c>
      <c r="AK65" s="1897" t="e">
        <f>IF(AK63="","",VLOOKUP(AK63,#REF!,23,FALSE))</f>
        <v>#REF!</v>
      </c>
      <c r="AL65" s="1897" t="e">
        <f>IF(AL63="","",VLOOKUP(AL63,#REF!,23,FALSE))</f>
        <v>#REF!</v>
      </c>
      <c r="AM65" s="1897" t="str">
        <f>IF(AM63="","",VLOOKUP(AM63,#REF!,23,FALSE))</f>
        <v/>
      </c>
      <c r="AN65" s="1897" t="str">
        <f>IF(AN63="","",VLOOKUP(AN63,#REF!,23,FALSE))</f>
        <v/>
      </c>
      <c r="AO65" s="1912" t="str">
        <f>IF(AO63="","",VLOOKUP(AO63,#REF!,23,FALSE))</f>
        <v/>
      </c>
      <c r="AP65" s="1885" t="e">
        <f>IF(AP63="","",VLOOKUP(AP63,#REF!,23,FALSE))</f>
        <v>#REF!</v>
      </c>
      <c r="AQ65" s="1897" t="e">
        <f>IF(AQ63="","",VLOOKUP(AQ63,#REF!,23,FALSE))</f>
        <v>#REF!</v>
      </c>
      <c r="AR65" s="1897" t="e">
        <f>IF(AR63="","",VLOOKUP(AR63,#REF!,23,FALSE))</f>
        <v>#REF!</v>
      </c>
      <c r="AS65" s="1897" t="e">
        <f>IF(AS63="","",VLOOKUP(AS63,#REF!,23,FALSE))</f>
        <v>#REF!</v>
      </c>
      <c r="AT65" s="1897" t="str">
        <f>IF(AT63="","",VLOOKUP(AT63,#REF!,23,FALSE))</f>
        <v/>
      </c>
      <c r="AU65" s="1897" t="str">
        <f>IF(AU63="","",VLOOKUP(AU63,#REF!,23,FALSE))</f>
        <v/>
      </c>
      <c r="AV65" s="1912" t="str">
        <f>IF(AV63="","",VLOOKUP(AV63,#REF!,23,FALSE))</f>
        <v/>
      </c>
      <c r="AW65" s="1885" t="str">
        <f>IF(AW63="","",VLOOKUP(AW63,#REF!,23,FALSE))</f>
        <v/>
      </c>
      <c r="AX65" s="1897" t="str">
        <f>IF(AX63="","",VLOOKUP(AX63,#REF!,23,FALSE))</f>
        <v/>
      </c>
      <c r="AY65" s="1897" t="str">
        <f>IF(AY63="","",VLOOKUP(AY63,#REF!,23,FALSE))</f>
        <v/>
      </c>
      <c r="AZ65" s="1945" t="e">
        <f>IF($BC$3="４週",SUM(U65:AV65),IF($BC$3="暦月",SUM(U65:AY65),""))</f>
        <v>#REF!</v>
      </c>
      <c r="BA65" s="1953"/>
      <c r="BB65" s="1962" t="e">
        <f>IF($BC$3="４週",AZ65/4,IF($BC$3="暦月",(AZ65/($BC$8/7)),""))</f>
        <v>#REF!</v>
      </c>
      <c r="BC65" s="1953"/>
      <c r="BD65" s="1973"/>
      <c r="BE65" s="1978"/>
      <c r="BF65" s="1978"/>
      <c r="BG65" s="1978"/>
      <c r="BH65" s="1989"/>
    </row>
    <row r="66" spans="2:60" ht="20.25" customHeight="1">
      <c r="B66" s="2530"/>
      <c r="C66" s="1756" t="s">
        <v>680</v>
      </c>
      <c r="D66" s="1824"/>
      <c r="E66" s="1767"/>
      <c r="F66" s="1766"/>
      <c r="G66" s="1801"/>
      <c r="H66" s="2541" t="s">
        <v>702</v>
      </c>
      <c r="I66" s="1788" t="s">
        <v>806</v>
      </c>
      <c r="J66" s="2545"/>
      <c r="K66" s="2545"/>
      <c r="L66" s="1802"/>
      <c r="M66" s="2549" t="s">
        <v>826</v>
      </c>
      <c r="N66" s="2553"/>
      <c r="O66" s="2557"/>
      <c r="P66" s="2563" t="s">
        <v>770</v>
      </c>
      <c r="Q66" s="2572"/>
      <c r="R66" s="2572"/>
      <c r="S66" s="2580"/>
      <c r="T66" s="2589"/>
      <c r="U66" s="2596" t="s">
        <v>866</v>
      </c>
      <c r="V66" s="2602"/>
      <c r="W66" s="2602" t="s">
        <v>866</v>
      </c>
      <c r="X66" s="2602"/>
      <c r="Y66" s="2602"/>
      <c r="Z66" s="2602" t="s">
        <v>866</v>
      </c>
      <c r="AA66" s="2608"/>
      <c r="AB66" s="2596" t="s">
        <v>866</v>
      </c>
      <c r="AC66" s="2602"/>
      <c r="AD66" s="2602" t="s">
        <v>866</v>
      </c>
      <c r="AE66" s="2602"/>
      <c r="AF66" s="2602"/>
      <c r="AG66" s="2602" t="s">
        <v>866</v>
      </c>
      <c r="AH66" s="2608"/>
      <c r="AI66" s="2596" t="s">
        <v>866</v>
      </c>
      <c r="AJ66" s="2602"/>
      <c r="AK66" s="2602" t="s">
        <v>866</v>
      </c>
      <c r="AL66" s="2602"/>
      <c r="AM66" s="2602"/>
      <c r="AN66" s="2602" t="s">
        <v>866</v>
      </c>
      <c r="AO66" s="2608"/>
      <c r="AP66" s="2596" t="s">
        <v>866</v>
      </c>
      <c r="AQ66" s="2602"/>
      <c r="AR66" s="2602" t="s">
        <v>866</v>
      </c>
      <c r="AS66" s="2602"/>
      <c r="AT66" s="2602"/>
      <c r="AU66" s="2602" t="s">
        <v>866</v>
      </c>
      <c r="AV66" s="2608"/>
      <c r="AW66" s="2596"/>
      <c r="AX66" s="2602"/>
      <c r="AY66" s="2602"/>
      <c r="AZ66" s="2624"/>
      <c r="BA66" s="2631"/>
      <c r="BB66" s="2638"/>
      <c r="BC66" s="2631"/>
      <c r="BD66" s="1972"/>
      <c r="BE66" s="1977"/>
      <c r="BF66" s="1977"/>
      <c r="BG66" s="1977"/>
      <c r="BH66" s="1988"/>
    </row>
    <row r="67" spans="2:60" ht="20.25" customHeight="1">
      <c r="B67" s="2059">
        <f>B64+1</f>
        <v>16</v>
      </c>
      <c r="C67" s="1755"/>
      <c r="D67" s="1823"/>
      <c r="E67" s="1766"/>
      <c r="F67" s="1766" t="str">
        <f>C66</f>
        <v>介護従業者</v>
      </c>
      <c r="G67" s="1801"/>
      <c r="H67" s="2103"/>
      <c r="I67" s="1787"/>
      <c r="J67" s="2543"/>
      <c r="K67" s="2543"/>
      <c r="L67" s="1801"/>
      <c r="M67" s="2547"/>
      <c r="N67" s="2551"/>
      <c r="O67" s="2555"/>
      <c r="P67" s="2559" t="s">
        <v>1023</v>
      </c>
      <c r="Q67" s="2566"/>
      <c r="R67" s="2566"/>
      <c r="S67" s="2574"/>
      <c r="T67" s="2582"/>
      <c r="U67" s="2181" t="e">
        <f>IF(U66="","",VLOOKUP(U66,#REF!,21,FALSE))</f>
        <v>#REF!</v>
      </c>
      <c r="V67" s="2190" t="str">
        <f>IF(V66="","",VLOOKUP(V66,#REF!,21,FALSE))</f>
        <v/>
      </c>
      <c r="W67" s="2190" t="e">
        <f>IF(W66="","",VLOOKUP(W66,#REF!,21,FALSE))</f>
        <v>#REF!</v>
      </c>
      <c r="X67" s="2190" t="str">
        <f>IF(X66="","",VLOOKUP(X66,#REF!,21,FALSE))</f>
        <v/>
      </c>
      <c r="Y67" s="2190" t="str">
        <f>IF(Y66="","",VLOOKUP(Y66,#REF!,21,FALSE))</f>
        <v/>
      </c>
      <c r="Z67" s="2190" t="e">
        <f>IF(Z66="","",VLOOKUP(Z66,#REF!,21,FALSE))</f>
        <v>#REF!</v>
      </c>
      <c r="AA67" s="2197" t="str">
        <f>IF(AA66="","",VLOOKUP(AA66,#REF!,21,FALSE))</f>
        <v/>
      </c>
      <c r="AB67" s="2181" t="e">
        <f>IF(AB66="","",VLOOKUP(AB66,#REF!,21,FALSE))</f>
        <v>#REF!</v>
      </c>
      <c r="AC67" s="2190" t="str">
        <f>IF(AC66="","",VLOOKUP(AC66,#REF!,21,FALSE))</f>
        <v/>
      </c>
      <c r="AD67" s="2190" t="e">
        <f>IF(AD66="","",VLOOKUP(AD66,#REF!,21,FALSE))</f>
        <v>#REF!</v>
      </c>
      <c r="AE67" s="2190" t="str">
        <f>IF(AE66="","",VLOOKUP(AE66,#REF!,21,FALSE))</f>
        <v/>
      </c>
      <c r="AF67" s="2190" t="str">
        <f>IF(AF66="","",VLOOKUP(AF66,#REF!,21,FALSE))</f>
        <v/>
      </c>
      <c r="AG67" s="2190" t="e">
        <f>IF(AG66="","",VLOOKUP(AG66,#REF!,21,FALSE))</f>
        <v>#REF!</v>
      </c>
      <c r="AH67" s="2197" t="str">
        <f>IF(AH66="","",VLOOKUP(AH66,#REF!,21,FALSE))</f>
        <v/>
      </c>
      <c r="AI67" s="2181" t="e">
        <f>IF(AI66="","",VLOOKUP(AI66,#REF!,21,FALSE))</f>
        <v>#REF!</v>
      </c>
      <c r="AJ67" s="2190" t="str">
        <f>IF(AJ66="","",VLOOKUP(AJ66,#REF!,21,FALSE))</f>
        <v/>
      </c>
      <c r="AK67" s="2190" t="e">
        <f>IF(AK66="","",VLOOKUP(AK66,#REF!,21,FALSE))</f>
        <v>#REF!</v>
      </c>
      <c r="AL67" s="2190" t="str">
        <f>IF(AL66="","",VLOOKUP(AL66,#REF!,21,FALSE))</f>
        <v/>
      </c>
      <c r="AM67" s="2190" t="str">
        <f>IF(AM66="","",VLOOKUP(AM66,#REF!,21,FALSE))</f>
        <v/>
      </c>
      <c r="AN67" s="2190" t="e">
        <f>IF(AN66="","",VLOOKUP(AN66,#REF!,21,FALSE))</f>
        <v>#REF!</v>
      </c>
      <c r="AO67" s="2197" t="str">
        <f>IF(AO66="","",VLOOKUP(AO66,#REF!,21,FALSE))</f>
        <v/>
      </c>
      <c r="AP67" s="2181" t="e">
        <f>IF(AP66="","",VLOOKUP(AP66,#REF!,21,FALSE))</f>
        <v>#REF!</v>
      </c>
      <c r="AQ67" s="2190" t="str">
        <f>IF(AQ66="","",VLOOKUP(AQ66,#REF!,21,FALSE))</f>
        <v/>
      </c>
      <c r="AR67" s="2190" t="e">
        <f>IF(AR66="","",VLOOKUP(AR66,#REF!,21,FALSE))</f>
        <v>#REF!</v>
      </c>
      <c r="AS67" s="2190" t="str">
        <f>IF(AS66="","",VLOOKUP(AS66,#REF!,21,FALSE))</f>
        <v/>
      </c>
      <c r="AT67" s="2190" t="str">
        <f>IF(AT66="","",VLOOKUP(AT66,#REF!,21,FALSE))</f>
        <v/>
      </c>
      <c r="AU67" s="2190" t="e">
        <f>IF(AU66="","",VLOOKUP(AU66,#REF!,21,FALSE))</f>
        <v>#REF!</v>
      </c>
      <c r="AV67" s="2197" t="str">
        <f>IF(AV66="","",VLOOKUP(AV66,#REF!,21,FALSE))</f>
        <v/>
      </c>
      <c r="AW67" s="2181" t="str">
        <f>IF(AW66="","",VLOOKUP(AW66,#REF!,21,FALSE))</f>
        <v/>
      </c>
      <c r="AX67" s="2190" t="str">
        <f>IF(AX66="","",VLOOKUP(AX66,#REF!,21,FALSE))</f>
        <v/>
      </c>
      <c r="AY67" s="2190" t="str">
        <f>IF(AY66="","",VLOOKUP(AY66,#REF!,21,FALSE))</f>
        <v/>
      </c>
      <c r="AZ67" s="1943" t="e">
        <f>IF($BC$3="４週",SUM(U67:AV67),IF($BC$3="暦月",SUM(U67:AY67),""))</f>
        <v>#REF!</v>
      </c>
      <c r="BA67" s="1951"/>
      <c r="BB67" s="1960" t="e">
        <f>IF($BC$3="４週",AZ67/4,IF($BC$3="暦月",(AZ67/($BC$8/7)),""))</f>
        <v>#REF!</v>
      </c>
      <c r="BC67" s="1951"/>
      <c r="BD67" s="1971"/>
      <c r="BE67" s="1976"/>
      <c r="BF67" s="1976"/>
      <c r="BG67" s="1976"/>
      <c r="BH67" s="1987"/>
    </row>
    <row r="68" spans="2:60" ht="20.25" customHeight="1">
      <c r="B68" s="2059"/>
      <c r="C68" s="1758"/>
      <c r="D68" s="1826"/>
      <c r="E68" s="1769"/>
      <c r="F68" s="1769"/>
      <c r="G68" s="1804" t="str">
        <f>C66</f>
        <v>介護従業者</v>
      </c>
      <c r="H68" s="2105"/>
      <c r="I68" s="1790"/>
      <c r="J68" s="2640"/>
      <c r="K68" s="2640"/>
      <c r="L68" s="1804"/>
      <c r="M68" s="2641"/>
      <c r="N68" s="2642"/>
      <c r="O68" s="2643"/>
      <c r="P68" s="2644" t="s">
        <v>34</v>
      </c>
      <c r="Q68" s="2645"/>
      <c r="R68" s="2645"/>
      <c r="S68" s="2646"/>
      <c r="T68" s="2647"/>
      <c r="U68" s="1885" t="e">
        <f>IF(U66="","",VLOOKUP(U66,#REF!,23,FALSE))</f>
        <v>#REF!</v>
      </c>
      <c r="V68" s="1897" t="str">
        <f>IF(V66="","",VLOOKUP(V66,#REF!,23,FALSE))</f>
        <v/>
      </c>
      <c r="W68" s="1897" t="e">
        <f>IF(W66="","",VLOOKUP(W66,#REF!,23,FALSE))</f>
        <v>#REF!</v>
      </c>
      <c r="X68" s="1897" t="str">
        <f>IF(X66="","",VLOOKUP(X66,#REF!,23,FALSE))</f>
        <v/>
      </c>
      <c r="Y68" s="1897" t="str">
        <f>IF(Y66="","",VLOOKUP(Y66,#REF!,23,FALSE))</f>
        <v/>
      </c>
      <c r="Z68" s="1897" t="e">
        <f>IF(Z66="","",VLOOKUP(Z66,#REF!,23,FALSE))</f>
        <v>#REF!</v>
      </c>
      <c r="AA68" s="1912" t="str">
        <f>IF(AA66="","",VLOOKUP(AA66,#REF!,23,FALSE))</f>
        <v/>
      </c>
      <c r="AB68" s="1885" t="e">
        <f>IF(AB66="","",VLOOKUP(AB66,#REF!,23,FALSE))</f>
        <v>#REF!</v>
      </c>
      <c r="AC68" s="1897" t="str">
        <f>IF(AC66="","",VLOOKUP(AC66,#REF!,23,FALSE))</f>
        <v/>
      </c>
      <c r="AD68" s="1897" t="e">
        <f>IF(AD66="","",VLOOKUP(AD66,#REF!,23,FALSE))</f>
        <v>#REF!</v>
      </c>
      <c r="AE68" s="1897" t="str">
        <f>IF(AE66="","",VLOOKUP(AE66,#REF!,23,FALSE))</f>
        <v/>
      </c>
      <c r="AF68" s="1897" t="str">
        <f>IF(AF66="","",VLOOKUP(AF66,#REF!,23,FALSE))</f>
        <v/>
      </c>
      <c r="AG68" s="1897" t="e">
        <f>IF(AG66="","",VLOOKUP(AG66,#REF!,23,FALSE))</f>
        <v>#REF!</v>
      </c>
      <c r="AH68" s="1912" t="str">
        <f>IF(AH66="","",VLOOKUP(AH66,#REF!,23,FALSE))</f>
        <v/>
      </c>
      <c r="AI68" s="1885" t="e">
        <f>IF(AI66="","",VLOOKUP(AI66,#REF!,23,FALSE))</f>
        <v>#REF!</v>
      </c>
      <c r="AJ68" s="1897" t="str">
        <f>IF(AJ66="","",VLOOKUP(AJ66,#REF!,23,FALSE))</f>
        <v/>
      </c>
      <c r="AK68" s="1897" t="e">
        <f>IF(AK66="","",VLOOKUP(AK66,#REF!,23,FALSE))</f>
        <v>#REF!</v>
      </c>
      <c r="AL68" s="1897" t="str">
        <f>IF(AL66="","",VLOOKUP(AL66,#REF!,23,FALSE))</f>
        <v/>
      </c>
      <c r="AM68" s="1897" t="str">
        <f>IF(AM66="","",VLOOKUP(AM66,#REF!,23,FALSE))</f>
        <v/>
      </c>
      <c r="AN68" s="1897" t="e">
        <f>IF(AN66="","",VLOOKUP(AN66,#REF!,23,FALSE))</f>
        <v>#REF!</v>
      </c>
      <c r="AO68" s="1912" t="str">
        <f>IF(AO66="","",VLOOKUP(AO66,#REF!,23,FALSE))</f>
        <v/>
      </c>
      <c r="AP68" s="1885" t="e">
        <f>IF(AP66="","",VLOOKUP(AP66,#REF!,23,FALSE))</f>
        <v>#REF!</v>
      </c>
      <c r="AQ68" s="1897" t="str">
        <f>IF(AQ66="","",VLOOKUP(AQ66,#REF!,23,FALSE))</f>
        <v/>
      </c>
      <c r="AR68" s="1897" t="e">
        <f>IF(AR66="","",VLOOKUP(AR66,#REF!,23,FALSE))</f>
        <v>#REF!</v>
      </c>
      <c r="AS68" s="1897" t="str">
        <f>IF(AS66="","",VLOOKUP(AS66,#REF!,23,FALSE))</f>
        <v/>
      </c>
      <c r="AT68" s="1897" t="str">
        <f>IF(AT66="","",VLOOKUP(AT66,#REF!,23,FALSE))</f>
        <v/>
      </c>
      <c r="AU68" s="1897" t="e">
        <f>IF(AU66="","",VLOOKUP(AU66,#REF!,23,FALSE))</f>
        <v>#REF!</v>
      </c>
      <c r="AV68" s="1912" t="str">
        <f>IF(AV66="","",VLOOKUP(AV66,#REF!,23,FALSE))</f>
        <v/>
      </c>
      <c r="AW68" s="1885" t="str">
        <f>IF(AW66="","",VLOOKUP(AW66,#REF!,23,FALSE))</f>
        <v/>
      </c>
      <c r="AX68" s="1897" t="str">
        <f>IF(AX66="","",VLOOKUP(AX66,#REF!,23,FALSE))</f>
        <v/>
      </c>
      <c r="AY68" s="1897" t="str">
        <f>IF(AY66="","",VLOOKUP(AY66,#REF!,23,FALSE))</f>
        <v/>
      </c>
      <c r="AZ68" s="1945" t="e">
        <f>IF($BC$3="４週",SUM(U68:AV68),IF($BC$3="暦月",SUM(U68:AY68),""))</f>
        <v>#REF!</v>
      </c>
      <c r="BA68" s="1953"/>
      <c r="BB68" s="1962" t="e">
        <f>IF($BC$3="４週",AZ68/4,IF($BC$3="暦月",(AZ68/($BC$8/7)),""))</f>
        <v>#REF!</v>
      </c>
      <c r="BC68" s="1953"/>
      <c r="BD68" s="1971"/>
      <c r="BE68" s="1976"/>
      <c r="BF68" s="1976"/>
      <c r="BG68" s="1976"/>
      <c r="BH68" s="1987"/>
    </row>
    <row r="69" spans="2:60" ht="20.25" customHeight="1">
      <c r="B69" s="2531" t="s">
        <v>646</v>
      </c>
      <c r="C69" s="2534"/>
      <c r="D69" s="2534"/>
      <c r="E69" s="2534"/>
      <c r="F69" s="2534"/>
      <c r="G69" s="2534"/>
      <c r="H69" s="2534"/>
      <c r="I69" s="2534"/>
      <c r="J69" s="2534"/>
      <c r="K69" s="2534"/>
      <c r="L69" s="2534"/>
      <c r="M69" s="2534"/>
      <c r="N69" s="2534"/>
      <c r="O69" s="2534"/>
      <c r="P69" s="2534"/>
      <c r="Q69" s="2534"/>
      <c r="R69" s="2534"/>
      <c r="S69" s="2534"/>
      <c r="T69" s="2590"/>
      <c r="U69" s="2597">
        <v>10</v>
      </c>
      <c r="V69" s="2603">
        <v>11</v>
      </c>
      <c r="W69" s="2603">
        <v>12</v>
      </c>
      <c r="X69" s="2603">
        <v>13</v>
      </c>
      <c r="Y69" s="2603">
        <v>14</v>
      </c>
      <c r="Z69" s="2603">
        <v>15</v>
      </c>
      <c r="AA69" s="2609">
        <v>16</v>
      </c>
      <c r="AB69" s="2613">
        <v>10</v>
      </c>
      <c r="AC69" s="2603">
        <v>11</v>
      </c>
      <c r="AD69" s="2603">
        <v>12</v>
      </c>
      <c r="AE69" s="2603">
        <v>13</v>
      </c>
      <c r="AF69" s="2603">
        <v>14</v>
      </c>
      <c r="AG69" s="2603">
        <v>15</v>
      </c>
      <c r="AH69" s="2609">
        <v>16</v>
      </c>
      <c r="AI69" s="2613">
        <v>10</v>
      </c>
      <c r="AJ69" s="2603">
        <v>11</v>
      </c>
      <c r="AK69" s="2603">
        <v>12</v>
      </c>
      <c r="AL69" s="2603">
        <v>13</v>
      </c>
      <c r="AM69" s="2603">
        <v>14</v>
      </c>
      <c r="AN69" s="2603">
        <v>15</v>
      </c>
      <c r="AO69" s="2609">
        <v>16</v>
      </c>
      <c r="AP69" s="2613">
        <v>10</v>
      </c>
      <c r="AQ69" s="2603">
        <v>11</v>
      </c>
      <c r="AR69" s="2603">
        <v>12</v>
      </c>
      <c r="AS69" s="2603">
        <v>13</v>
      </c>
      <c r="AT69" s="2603">
        <v>14</v>
      </c>
      <c r="AU69" s="2603">
        <v>15</v>
      </c>
      <c r="AV69" s="2609">
        <v>16</v>
      </c>
      <c r="AW69" s="2613"/>
      <c r="AX69" s="2603"/>
      <c r="AY69" s="2620"/>
      <c r="AZ69" s="2625"/>
      <c r="BA69" s="2632"/>
      <c r="BB69" s="2289"/>
      <c r="BC69" s="2296"/>
      <c r="BD69" s="2296"/>
      <c r="BE69" s="2296"/>
      <c r="BF69" s="2296"/>
      <c r="BG69" s="2296"/>
      <c r="BH69" s="2306"/>
    </row>
    <row r="70" spans="2:60" ht="20.25" customHeight="1">
      <c r="B70" s="2532" t="s">
        <v>446</v>
      </c>
      <c r="C70" s="2535"/>
      <c r="D70" s="2535"/>
      <c r="E70" s="2535"/>
      <c r="F70" s="2535"/>
      <c r="G70" s="2535"/>
      <c r="H70" s="2535"/>
      <c r="I70" s="2535"/>
      <c r="J70" s="2535"/>
      <c r="K70" s="2535"/>
      <c r="L70" s="2535"/>
      <c r="M70" s="2535"/>
      <c r="N70" s="2535"/>
      <c r="O70" s="2535"/>
      <c r="P70" s="2535"/>
      <c r="Q70" s="2535"/>
      <c r="R70" s="2535"/>
      <c r="S70" s="2535"/>
      <c r="T70" s="2591"/>
      <c r="U70" s="2598"/>
      <c r="V70" s="2604"/>
      <c r="W70" s="2604"/>
      <c r="X70" s="2604"/>
      <c r="Y70" s="2604"/>
      <c r="Z70" s="2604"/>
      <c r="AA70" s="2610"/>
      <c r="AB70" s="2614"/>
      <c r="AC70" s="2604"/>
      <c r="AD70" s="2604"/>
      <c r="AE70" s="2604"/>
      <c r="AF70" s="2604"/>
      <c r="AG70" s="2604"/>
      <c r="AH70" s="2610"/>
      <c r="AI70" s="2614"/>
      <c r="AJ70" s="2604"/>
      <c r="AK70" s="2604"/>
      <c r="AL70" s="2604"/>
      <c r="AM70" s="2604"/>
      <c r="AN70" s="2604"/>
      <c r="AO70" s="2610"/>
      <c r="AP70" s="2614"/>
      <c r="AQ70" s="2604"/>
      <c r="AR70" s="2604"/>
      <c r="AS70" s="2604"/>
      <c r="AT70" s="2604"/>
      <c r="AU70" s="2604"/>
      <c r="AV70" s="2610"/>
      <c r="AW70" s="2614"/>
      <c r="AX70" s="2604"/>
      <c r="AY70" s="2621"/>
      <c r="AZ70" s="2626"/>
      <c r="BA70" s="2633"/>
      <c r="BB70" s="2290"/>
      <c r="BC70" s="2297"/>
      <c r="BD70" s="2297"/>
      <c r="BE70" s="2297"/>
      <c r="BF70" s="2297"/>
      <c r="BG70" s="2297"/>
      <c r="BH70" s="2307"/>
    </row>
    <row r="71" spans="2:60" ht="20.25" customHeight="1">
      <c r="B71" s="2532" t="s">
        <v>1020</v>
      </c>
      <c r="C71" s="2535"/>
      <c r="D71" s="2535"/>
      <c r="E71" s="2535"/>
      <c r="F71" s="2535"/>
      <c r="G71" s="2535"/>
      <c r="H71" s="2535"/>
      <c r="I71" s="2535"/>
      <c r="J71" s="2535"/>
      <c r="K71" s="2535"/>
      <c r="L71" s="2535"/>
      <c r="M71" s="2535"/>
      <c r="N71" s="2535"/>
      <c r="O71" s="2535"/>
      <c r="P71" s="2535"/>
      <c r="Q71" s="2535"/>
      <c r="R71" s="2535"/>
      <c r="S71" s="2535"/>
      <c r="T71" s="2591"/>
      <c r="U71" s="2598">
        <v>9</v>
      </c>
      <c r="V71" s="2604">
        <v>9</v>
      </c>
      <c r="W71" s="2604">
        <v>9</v>
      </c>
      <c r="X71" s="2604">
        <v>9</v>
      </c>
      <c r="Y71" s="2604">
        <v>9</v>
      </c>
      <c r="Z71" s="2604">
        <v>9</v>
      </c>
      <c r="AA71" s="2199">
        <v>9</v>
      </c>
      <c r="AB71" s="2183">
        <v>9</v>
      </c>
      <c r="AC71" s="2604">
        <v>9</v>
      </c>
      <c r="AD71" s="2604">
        <v>9</v>
      </c>
      <c r="AE71" s="2604">
        <v>9</v>
      </c>
      <c r="AF71" s="2604">
        <v>9</v>
      </c>
      <c r="AG71" s="2604">
        <v>9</v>
      </c>
      <c r="AH71" s="2199">
        <v>9</v>
      </c>
      <c r="AI71" s="2183">
        <v>9</v>
      </c>
      <c r="AJ71" s="2604">
        <v>9</v>
      </c>
      <c r="AK71" s="2604">
        <v>9</v>
      </c>
      <c r="AL71" s="2604">
        <v>9</v>
      </c>
      <c r="AM71" s="2604">
        <v>9</v>
      </c>
      <c r="AN71" s="2604">
        <v>9</v>
      </c>
      <c r="AO71" s="2199">
        <v>9</v>
      </c>
      <c r="AP71" s="2183">
        <v>9</v>
      </c>
      <c r="AQ71" s="2604">
        <v>9</v>
      </c>
      <c r="AR71" s="2604">
        <v>9</v>
      </c>
      <c r="AS71" s="2604">
        <v>9</v>
      </c>
      <c r="AT71" s="2604">
        <v>9</v>
      </c>
      <c r="AU71" s="2604">
        <v>9</v>
      </c>
      <c r="AV71" s="2199">
        <v>9</v>
      </c>
      <c r="AW71" s="2183"/>
      <c r="AX71" s="2604"/>
      <c r="AY71" s="2621"/>
      <c r="AZ71" s="2626"/>
      <c r="BA71" s="2633"/>
      <c r="BB71" s="2290"/>
      <c r="BC71" s="2297"/>
      <c r="BD71" s="2297"/>
      <c r="BE71" s="2297"/>
      <c r="BF71" s="2297"/>
      <c r="BG71" s="2297"/>
      <c r="BH71" s="2307"/>
    </row>
    <row r="72" spans="2:60" ht="20.25" customHeight="1">
      <c r="B72" s="2532" t="s">
        <v>1021</v>
      </c>
      <c r="C72" s="2535"/>
      <c r="D72" s="2535"/>
      <c r="E72" s="2535"/>
      <c r="F72" s="2535"/>
      <c r="G72" s="2535"/>
      <c r="H72" s="2535"/>
      <c r="I72" s="2535"/>
      <c r="J72" s="2535"/>
      <c r="K72" s="2535"/>
      <c r="L72" s="2535"/>
      <c r="M72" s="2535"/>
      <c r="N72" s="2535"/>
      <c r="O72" s="2535"/>
      <c r="P72" s="2535"/>
      <c r="Q72" s="2535"/>
      <c r="R72" s="2535"/>
      <c r="S72" s="2535"/>
      <c r="T72" s="2591"/>
      <c r="U72" s="2598">
        <v>4</v>
      </c>
      <c r="V72" s="2604">
        <v>4</v>
      </c>
      <c r="W72" s="2604">
        <v>4</v>
      </c>
      <c r="X72" s="2604">
        <v>4</v>
      </c>
      <c r="Y72" s="2604">
        <v>4</v>
      </c>
      <c r="Z72" s="2604">
        <v>4</v>
      </c>
      <c r="AA72" s="2199">
        <v>4</v>
      </c>
      <c r="AB72" s="2183">
        <v>4</v>
      </c>
      <c r="AC72" s="2604">
        <v>4</v>
      </c>
      <c r="AD72" s="2604">
        <v>4</v>
      </c>
      <c r="AE72" s="2604">
        <v>4</v>
      </c>
      <c r="AF72" s="2604">
        <v>4</v>
      </c>
      <c r="AG72" s="2604">
        <v>4</v>
      </c>
      <c r="AH72" s="2199">
        <v>4</v>
      </c>
      <c r="AI72" s="2183">
        <v>4</v>
      </c>
      <c r="AJ72" s="2604">
        <v>4</v>
      </c>
      <c r="AK72" s="2604">
        <v>4</v>
      </c>
      <c r="AL72" s="2604">
        <v>4</v>
      </c>
      <c r="AM72" s="2604">
        <v>4</v>
      </c>
      <c r="AN72" s="2604">
        <v>4</v>
      </c>
      <c r="AO72" s="2199">
        <v>4</v>
      </c>
      <c r="AP72" s="2183">
        <v>4</v>
      </c>
      <c r="AQ72" s="2604">
        <v>4</v>
      </c>
      <c r="AR72" s="2604">
        <v>4</v>
      </c>
      <c r="AS72" s="2604">
        <v>4</v>
      </c>
      <c r="AT72" s="2604">
        <v>4</v>
      </c>
      <c r="AU72" s="2604">
        <v>4</v>
      </c>
      <c r="AV72" s="2199">
        <v>4</v>
      </c>
      <c r="AW72" s="2183"/>
      <c r="AX72" s="2604"/>
      <c r="AY72" s="2621"/>
      <c r="AZ72" s="2627"/>
      <c r="BA72" s="2634"/>
      <c r="BB72" s="2290"/>
      <c r="BC72" s="2297"/>
      <c r="BD72" s="2297"/>
      <c r="BE72" s="2297"/>
      <c r="BF72" s="2297"/>
      <c r="BG72" s="2297"/>
      <c r="BH72" s="2307"/>
    </row>
    <row r="73" spans="2:60" ht="20.25" customHeight="1">
      <c r="B73" s="2532" t="s">
        <v>972</v>
      </c>
      <c r="C73" s="2535"/>
      <c r="D73" s="2535"/>
      <c r="E73" s="2535"/>
      <c r="F73" s="2535"/>
      <c r="G73" s="2535"/>
      <c r="H73" s="2535"/>
      <c r="I73" s="2535"/>
      <c r="J73" s="2535"/>
      <c r="K73" s="2535"/>
      <c r="L73" s="2535"/>
      <c r="M73" s="2535"/>
      <c r="N73" s="2535"/>
      <c r="O73" s="2535"/>
      <c r="P73" s="2535"/>
      <c r="Q73" s="2535"/>
      <c r="R73" s="2535"/>
      <c r="S73" s="2535"/>
      <c r="T73" s="2591"/>
      <c r="U73" s="2599" t="e">
        <f t="shared" ref="U73:AY73" si="1">IF(SUMIF($F$21:$F$68,"介護従業者",U21:U68)=0,"",SUMIF($F$21:$F$68,"介護従業者",U21:U68))</f>
        <v>#REF!</v>
      </c>
      <c r="V73" s="2605" t="e">
        <f t="shared" si="1"/>
        <v>#REF!</v>
      </c>
      <c r="W73" s="2605" t="e">
        <f t="shared" si="1"/>
        <v>#REF!</v>
      </c>
      <c r="X73" s="2605" t="e">
        <f t="shared" si="1"/>
        <v>#REF!</v>
      </c>
      <c r="Y73" s="2605" t="e">
        <f t="shared" si="1"/>
        <v>#REF!</v>
      </c>
      <c r="Z73" s="2605" t="e">
        <f t="shared" si="1"/>
        <v>#REF!</v>
      </c>
      <c r="AA73" s="2200" t="e">
        <f t="shared" si="1"/>
        <v>#REF!</v>
      </c>
      <c r="AB73" s="2599" t="e">
        <f t="shared" si="1"/>
        <v>#REF!</v>
      </c>
      <c r="AC73" s="2605" t="e">
        <f t="shared" si="1"/>
        <v>#REF!</v>
      </c>
      <c r="AD73" s="2605" t="e">
        <f t="shared" si="1"/>
        <v>#REF!</v>
      </c>
      <c r="AE73" s="2605" t="e">
        <f t="shared" si="1"/>
        <v>#REF!</v>
      </c>
      <c r="AF73" s="2605" t="e">
        <f t="shared" si="1"/>
        <v>#REF!</v>
      </c>
      <c r="AG73" s="2605" t="e">
        <f t="shared" si="1"/>
        <v>#REF!</v>
      </c>
      <c r="AH73" s="2200" t="e">
        <f t="shared" si="1"/>
        <v>#REF!</v>
      </c>
      <c r="AI73" s="2599" t="e">
        <f t="shared" si="1"/>
        <v>#REF!</v>
      </c>
      <c r="AJ73" s="2605" t="e">
        <f t="shared" si="1"/>
        <v>#REF!</v>
      </c>
      <c r="AK73" s="2605" t="e">
        <f t="shared" si="1"/>
        <v>#REF!</v>
      </c>
      <c r="AL73" s="2605" t="e">
        <f t="shared" si="1"/>
        <v>#REF!</v>
      </c>
      <c r="AM73" s="2605" t="e">
        <f t="shared" si="1"/>
        <v>#REF!</v>
      </c>
      <c r="AN73" s="2605" t="e">
        <f t="shared" si="1"/>
        <v>#REF!</v>
      </c>
      <c r="AO73" s="2200" t="e">
        <f t="shared" si="1"/>
        <v>#REF!</v>
      </c>
      <c r="AP73" s="2599" t="e">
        <f t="shared" si="1"/>
        <v>#REF!</v>
      </c>
      <c r="AQ73" s="2605" t="e">
        <f t="shared" si="1"/>
        <v>#REF!</v>
      </c>
      <c r="AR73" s="2605" t="e">
        <f t="shared" si="1"/>
        <v>#REF!</v>
      </c>
      <c r="AS73" s="2605" t="e">
        <f t="shared" si="1"/>
        <v>#REF!</v>
      </c>
      <c r="AT73" s="2605" t="e">
        <f t="shared" si="1"/>
        <v>#REF!</v>
      </c>
      <c r="AU73" s="2605" t="e">
        <f t="shared" si="1"/>
        <v>#REF!</v>
      </c>
      <c r="AV73" s="2200" t="e">
        <f t="shared" si="1"/>
        <v>#REF!</v>
      </c>
      <c r="AW73" s="2599" t="str">
        <f t="shared" si="1"/>
        <v/>
      </c>
      <c r="AX73" s="2605" t="str">
        <f t="shared" si="1"/>
        <v/>
      </c>
      <c r="AY73" s="2605" t="str">
        <f t="shared" si="1"/>
        <v/>
      </c>
      <c r="AZ73" s="2628" t="e">
        <f>IF($BC$3="４週",SUM(U73:AV73),IF($BC$3="暦月",SUM(U73:AY73),""))</f>
        <v>#REF!</v>
      </c>
      <c r="BA73" s="2635"/>
      <c r="BB73" s="2290"/>
      <c r="BC73" s="2297"/>
      <c r="BD73" s="2297"/>
      <c r="BE73" s="2297"/>
      <c r="BF73" s="2297"/>
      <c r="BG73" s="2297"/>
      <c r="BH73" s="2307"/>
    </row>
    <row r="74" spans="2:60" ht="20.25" customHeight="1">
      <c r="B74" s="2533" t="s">
        <v>632</v>
      </c>
      <c r="C74" s="2536"/>
      <c r="D74" s="2536"/>
      <c r="E74" s="2536"/>
      <c r="F74" s="2536"/>
      <c r="G74" s="2536"/>
      <c r="H74" s="2536"/>
      <c r="I74" s="2536"/>
      <c r="J74" s="2536"/>
      <c r="K74" s="2536"/>
      <c r="L74" s="2536"/>
      <c r="M74" s="2536"/>
      <c r="N74" s="2536"/>
      <c r="O74" s="2536"/>
      <c r="P74" s="2536"/>
      <c r="Q74" s="2536"/>
      <c r="R74" s="2536"/>
      <c r="S74" s="2536"/>
      <c r="T74" s="2592"/>
      <c r="U74" s="2600" t="e">
        <f t="shared" ref="U74:AY74" si="2">IF(SUMIF($G$21:$G$68,"介護従業者",U21:U68)=0,"",SUMIF($G$21:$G$68,"介護従業者",U21:U68))</f>
        <v>#REF!</v>
      </c>
      <c r="V74" s="2606" t="e">
        <f t="shared" si="2"/>
        <v>#REF!</v>
      </c>
      <c r="W74" s="2606" t="e">
        <f t="shared" si="2"/>
        <v>#REF!</v>
      </c>
      <c r="X74" s="2606" t="e">
        <f t="shared" si="2"/>
        <v>#REF!</v>
      </c>
      <c r="Y74" s="2606" t="e">
        <f t="shared" si="2"/>
        <v>#REF!</v>
      </c>
      <c r="Z74" s="2606" t="e">
        <f t="shared" si="2"/>
        <v>#REF!</v>
      </c>
      <c r="AA74" s="2611" t="e">
        <f t="shared" si="2"/>
        <v>#REF!</v>
      </c>
      <c r="AB74" s="2615" t="e">
        <f t="shared" si="2"/>
        <v>#REF!</v>
      </c>
      <c r="AC74" s="2606" t="e">
        <f t="shared" si="2"/>
        <v>#REF!</v>
      </c>
      <c r="AD74" s="2606" t="e">
        <f t="shared" si="2"/>
        <v>#REF!</v>
      </c>
      <c r="AE74" s="2606" t="e">
        <f t="shared" si="2"/>
        <v>#REF!</v>
      </c>
      <c r="AF74" s="2606" t="e">
        <f t="shared" si="2"/>
        <v>#REF!</v>
      </c>
      <c r="AG74" s="2606" t="e">
        <f t="shared" si="2"/>
        <v>#REF!</v>
      </c>
      <c r="AH74" s="2611" t="e">
        <f t="shared" si="2"/>
        <v>#REF!</v>
      </c>
      <c r="AI74" s="2615" t="e">
        <f t="shared" si="2"/>
        <v>#REF!</v>
      </c>
      <c r="AJ74" s="2606" t="e">
        <f t="shared" si="2"/>
        <v>#REF!</v>
      </c>
      <c r="AK74" s="2606" t="e">
        <f t="shared" si="2"/>
        <v>#REF!</v>
      </c>
      <c r="AL74" s="2606" t="e">
        <f t="shared" si="2"/>
        <v>#REF!</v>
      </c>
      <c r="AM74" s="2606" t="e">
        <f t="shared" si="2"/>
        <v>#REF!</v>
      </c>
      <c r="AN74" s="2606" t="e">
        <f t="shared" si="2"/>
        <v>#REF!</v>
      </c>
      <c r="AO74" s="2611" t="e">
        <f t="shared" si="2"/>
        <v>#REF!</v>
      </c>
      <c r="AP74" s="2615" t="e">
        <f t="shared" si="2"/>
        <v>#REF!</v>
      </c>
      <c r="AQ74" s="2606" t="e">
        <f t="shared" si="2"/>
        <v>#REF!</v>
      </c>
      <c r="AR74" s="2606" t="e">
        <f t="shared" si="2"/>
        <v>#REF!</v>
      </c>
      <c r="AS74" s="2606" t="e">
        <f t="shared" si="2"/>
        <v>#REF!</v>
      </c>
      <c r="AT74" s="2606" t="e">
        <f t="shared" si="2"/>
        <v>#REF!</v>
      </c>
      <c r="AU74" s="2606" t="e">
        <f t="shared" si="2"/>
        <v>#REF!</v>
      </c>
      <c r="AV74" s="2611" t="e">
        <f t="shared" si="2"/>
        <v>#REF!</v>
      </c>
      <c r="AW74" s="2615" t="str">
        <f t="shared" si="2"/>
        <v/>
      </c>
      <c r="AX74" s="2606" t="str">
        <f t="shared" si="2"/>
        <v/>
      </c>
      <c r="AY74" s="2622" t="str">
        <f t="shared" si="2"/>
        <v/>
      </c>
      <c r="AZ74" s="2629" t="e">
        <f>IF($BC$3="４週",SUM(U74:AV74),IF($BC$3="暦月",SUM(U74:AY74),""))</f>
        <v>#REF!</v>
      </c>
      <c r="BA74" s="2636"/>
      <c r="BB74" s="2291"/>
      <c r="BC74" s="2298"/>
      <c r="BD74" s="2298"/>
      <c r="BE74" s="2298"/>
      <c r="BF74" s="2298"/>
      <c r="BG74" s="2298"/>
      <c r="BH74" s="2308"/>
    </row>
    <row r="75" spans="2:60" s="2528" customFormat="1" ht="20.25" customHeight="1">
      <c r="C75" s="2537"/>
      <c r="D75" s="2537"/>
      <c r="E75" s="2537"/>
      <c r="F75" s="2537"/>
      <c r="G75" s="2537"/>
      <c r="BH75" s="2639"/>
    </row>
    <row r="76" spans="2:60" ht="20.25" customHeight="1"/>
    <row r="77" spans="2:60" ht="20.25" customHeight="1"/>
    <row r="78" spans="2:60" ht="20.25" customHeight="1"/>
    <row r="79" spans="2:60" ht="20.25" customHeight="1"/>
    <row r="80" spans="2:6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29" spans="3:57">
      <c r="C129" s="1760"/>
      <c r="D129" s="1760"/>
      <c r="E129" s="1760"/>
      <c r="F129" s="1760"/>
      <c r="G129" s="1760"/>
      <c r="H129" s="1760"/>
      <c r="I129" s="1818"/>
      <c r="J129" s="1818"/>
      <c r="K129" s="1818"/>
      <c r="L129" s="1818"/>
      <c r="M129" s="1818"/>
      <c r="N129" s="1818"/>
      <c r="O129" s="1818"/>
      <c r="P129" s="1818"/>
      <c r="Q129" s="1818"/>
      <c r="R129" s="1818"/>
      <c r="S129" s="1818"/>
      <c r="T129" s="1818"/>
      <c r="U129" s="1818"/>
      <c r="V129" s="1818"/>
      <c r="W129" s="1818"/>
      <c r="X129" s="1818"/>
      <c r="Y129" s="1818"/>
      <c r="Z129" s="1818"/>
      <c r="AA129" s="1818"/>
      <c r="AB129" s="1818"/>
      <c r="AC129" s="1818"/>
      <c r="AD129" s="1818"/>
      <c r="AE129" s="1818"/>
      <c r="AF129" s="1818"/>
      <c r="AG129" s="1818"/>
      <c r="AH129" s="1818"/>
      <c r="AI129" s="1818"/>
      <c r="AJ129" s="1818"/>
      <c r="AK129" s="1818"/>
      <c r="AL129" s="1818"/>
      <c r="AM129" s="1818"/>
      <c r="AN129" s="1818"/>
      <c r="AO129" s="1818"/>
      <c r="AP129" s="1818"/>
      <c r="AQ129" s="1818"/>
      <c r="AR129" s="1818"/>
      <c r="AS129" s="1818"/>
      <c r="AT129" s="1818"/>
      <c r="AU129" s="1818"/>
      <c r="AV129" s="1818"/>
      <c r="AW129" s="1818"/>
      <c r="AX129" s="1818"/>
      <c r="AY129" s="1818"/>
      <c r="AZ129" s="1818"/>
      <c r="BA129" s="1818"/>
      <c r="BB129" s="1818"/>
      <c r="BC129" s="1818"/>
      <c r="BD129" s="1818"/>
      <c r="BE129" s="1818"/>
    </row>
    <row r="130" spans="3:57">
      <c r="C130" s="1760"/>
      <c r="D130" s="1760"/>
      <c r="E130" s="1760"/>
      <c r="F130" s="1760"/>
      <c r="G130" s="1760"/>
      <c r="H130" s="1760"/>
      <c r="I130" s="1818"/>
      <c r="J130" s="1818"/>
      <c r="K130" s="1818"/>
      <c r="L130" s="1818"/>
      <c r="M130" s="1818"/>
      <c r="N130" s="1818"/>
      <c r="O130" s="1818"/>
      <c r="P130" s="1818"/>
      <c r="Q130" s="1818"/>
      <c r="R130" s="1818"/>
      <c r="S130" s="1818"/>
      <c r="T130" s="1818"/>
      <c r="U130" s="1818"/>
      <c r="V130" s="1818"/>
      <c r="W130" s="1818"/>
      <c r="X130" s="1818"/>
      <c r="Y130" s="1818"/>
      <c r="Z130" s="1818"/>
      <c r="AA130" s="1818"/>
      <c r="AB130" s="1818"/>
      <c r="AC130" s="1818"/>
      <c r="AD130" s="1818"/>
      <c r="AE130" s="1818"/>
      <c r="AF130" s="1818"/>
      <c r="AG130" s="1818"/>
      <c r="AH130" s="1818"/>
      <c r="AI130" s="1818"/>
      <c r="AJ130" s="1818"/>
      <c r="AK130" s="1818"/>
      <c r="AL130" s="1818"/>
      <c r="AM130" s="1818"/>
      <c r="AN130" s="1818"/>
      <c r="AO130" s="1818"/>
      <c r="AP130" s="1818"/>
      <c r="AQ130" s="1818"/>
      <c r="AR130" s="1818"/>
      <c r="AS130" s="1818"/>
      <c r="AT130" s="1818"/>
      <c r="AU130" s="1818"/>
      <c r="AV130" s="1818"/>
      <c r="AW130" s="1818"/>
      <c r="AX130" s="1818"/>
      <c r="AY130" s="1818"/>
      <c r="AZ130" s="1818"/>
      <c r="BA130" s="1818"/>
      <c r="BB130" s="1818"/>
      <c r="BC130" s="1818"/>
      <c r="BD130" s="1818"/>
      <c r="BE130" s="1818"/>
    </row>
    <row r="131" spans="3:57">
      <c r="C131" s="1761"/>
      <c r="D131" s="1761"/>
      <c r="E131" s="1761"/>
      <c r="F131" s="1761"/>
      <c r="G131" s="1761"/>
      <c r="H131" s="1761"/>
      <c r="I131" s="1760"/>
      <c r="J131" s="1760"/>
    </row>
    <row r="132" spans="3:57">
      <c r="C132" s="1761"/>
      <c r="D132" s="1761"/>
      <c r="E132" s="1761"/>
      <c r="F132" s="1761"/>
      <c r="G132" s="1761"/>
      <c r="H132" s="1761"/>
      <c r="I132" s="1760"/>
      <c r="J132" s="1760"/>
    </row>
    <row r="133" spans="3:57">
      <c r="C133" s="1760"/>
      <c r="D133" s="1760"/>
      <c r="E133" s="1760"/>
      <c r="F133" s="1760"/>
      <c r="G133" s="1760"/>
      <c r="H133" s="1760"/>
    </row>
    <row r="134" spans="3:57">
      <c r="C134" s="1760"/>
      <c r="D134" s="1760"/>
      <c r="E134" s="1760"/>
      <c r="F134" s="1760"/>
      <c r="G134" s="1760"/>
      <c r="H134" s="1760"/>
    </row>
    <row r="135" spans="3:57">
      <c r="C135" s="1760"/>
      <c r="D135" s="1760"/>
      <c r="E135" s="1760"/>
      <c r="F135" s="1760"/>
      <c r="G135" s="1760"/>
      <c r="H135" s="1760"/>
    </row>
    <row r="136" spans="3:57">
      <c r="C136" s="1760"/>
      <c r="D136" s="1760"/>
      <c r="E136" s="1760"/>
      <c r="F136" s="1760"/>
      <c r="G136" s="1760"/>
      <c r="H136" s="1760"/>
    </row>
  </sheetData>
  <mergeCells count="216">
    <mergeCell ref="AR1:BG1"/>
    <mergeCell ref="AA2:AB2"/>
    <mergeCell ref="AD2:AE2"/>
    <mergeCell ref="AH2:AI2"/>
    <mergeCell ref="AR2:BG2"/>
    <mergeCell ref="BC3:BF3"/>
    <mergeCell ref="BC4:BF4"/>
    <mergeCell ref="AY6:AZ6"/>
    <mergeCell ref="BC6:BD6"/>
    <mergeCell ref="BC8:BD8"/>
    <mergeCell ref="BC10:BD10"/>
    <mergeCell ref="U12:V12"/>
    <mergeCell ref="BB13:BD13"/>
    <mergeCell ref="BF13:BH13"/>
    <mergeCell ref="BB14:BD14"/>
    <mergeCell ref="BF14:BH14"/>
    <mergeCell ref="U17:AA17"/>
    <mergeCell ref="AB17:AH17"/>
    <mergeCell ref="AI17:AO17"/>
    <mergeCell ref="AP17:AV17"/>
    <mergeCell ref="AW17:AY17"/>
    <mergeCell ref="AZ21:BA21"/>
    <mergeCell ref="BB21:BC21"/>
    <mergeCell ref="AZ22:BA22"/>
    <mergeCell ref="BB22:BC22"/>
    <mergeCell ref="AZ23:BA23"/>
    <mergeCell ref="BB23:BC23"/>
    <mergeCell ref="AZ24:BA24"/>
    <mergeCell ref="BB24:BC24"/>
    <mergeCell ref="AZ25:BA25"/>
    <mergeCell ref="BB25:BC25"/>
    <mergeCell ref="AZ26:BA26"/>
    <mergeCell ref="BB26:BC26"/>
    <mergeCell ref="AZ27:BA27"/>
    <mergeCell ref="BB27:BC27"/>
    <mergeCell ref="AZ28:BA28"/>
    <mergeCell ref="BB28:BC28"/>
    <mergeCell ref="AZ29:BA29"/>
    <mergeCell ref="BB29:BC29"/>
    <mergeCell ref="AZ30:BA30"/>
    <mergeCell ref="BB30:BC30"/>
    <mergeCell ref="AZ31:BA31"/>
    <mergeCell ref="BB31:BC31"/>
    <mergeCell ref="AZ32:BA32"/>
    <mergeCell ref="BB32:BC32"/>
    <mergeCell ref="AZ33:BA33"/>
    <mergeCell ref="BB33:BC33"/>
    <mergeCell ref="AZ34:BA34"/>
    <mergeCell ref="BB34:BC34"/>
    <mergeCell ref="AZ35:BA35"/>
    <mergeCell ref="BB35:BC35"/>
    <mergeCell ref="AZ36:BA36"/>
    <mergeCell ref="BB36:BC36"/>
    <mergeCell ref="AZ37:BA37"/>
    <mergeCell ref="BB37:BC37"/>
    <mergeCell ref="AZ38:BA38"/>
    <mergeCell ref="BB38:BC38"/>
    <mergeCell ref="AZ39:BA39"/>
    <mergeCell ref="BB39:BC39"/>
    <mergeCell ref="AZ40:BA40"/>
    <mergeCell ref="BB40:BC40"/>
    <mergeCell ref="AZ41:BA41"/>
    <mergeCell ref="BB41:BC41"/>
    <mergeCell ref="AZ42:BA42"/>
    <mergeCell ref="BB42:BC42"/>
    <mergeCell ref="AZ43:BA43"/>
    <mergeCell ref="BB43:BC43"/>
    <mergeCell ref="AZ44:BA44"/>
    <mergeCell ref="BB44:BC44"/>
    <mergeCell ref="AZ45:BA45"/>
    <mergeCell ref="BB45:BC45"/>
    <mergeCell ref="AZ46:BA46"/>
    <mergeCell ref="BB46:BC46"/>
    <mergeCell ref="AZ47:BA47"/>
    <mergeCell ref="BB47:BC47"/>
    <mergeCell ref="AZ48:BA48"/>
    <mergeCell ref="BB48:BC48"/>
    <mergeCell ref="AZ49:BA49"/>
    <mergeCell ref="BB49:BC49"/>
    <mergeCell ref="AZ50:BA50"/>
    <mergeCell ref="BB50:BC50"/>
    <mergeCell ref="AZ51:BA51"/>
    <mergeCell ref="BB51:BC51"/>
    <mergeCell ref="AZ52:BA52"/>
    <mergeCell ref="BB52:BC52"/>
    <mergeCell ref="AZ53:BA53"/>
    <mergeCell ref="BB53:BC53"/>
    <mergeCell ref="AZ54:BA54"/>
    <mergeCell ref="BB54:BC54"/>
    <mergeCell ref="AZ55:BA55"/>
    <mergeCell ref="BB55:BC55"/>
    <mergeCell ref="AZ56:BA56"/>
    <mergeCell ref="BB56:BC56"/>
    <mergeCell ref="AZ57:BA57"/>
    <mergeCell ref="BB57:BC57"/>
    <mergeCell ref="AZ58:BA58"/>
    <mergeCell ref="BB58:BC58"/>
    <mergeCell ref="AZ59:BA59"/>
    <mergeCell ref="BB59:BC59"/>
    <mergeCell ref="AZ60:BA60"/>
    <mergeCell ref="BB60:BC60"/>
    <mergeCell ref="AZ61:BA61"/>
    <mergeCell ref="BB61:BC61"/>
    <mergeCell ref="AZ62:BA62"/>
    <mergeCell ref="BB62:BC62"/>
    <mergeCell ref="AZ63:BA63"/>
    <mergeCell ref="BB63:BC63"/>
    <mergeCell ref="AZ64:BA64"/>
    <mergeCell ref="BB64:BC64"/>
    <mergeCell ref="AZ65:BA65"/>
    <mergeCell ref="BB65:BC65"/>
    <mergeCell ref="AZ66:BA66"/>
    <mergeCell ref="BB66:BC66"/>
    <mergeCell ref="AZ67:BA67"/>
    <mergeCell ref="BB67:BC67"/>
    <mergeCell ref="AZ68:BA68"/>
    <mergeCell ref="BB68:BC68"/>
    <mergeCell ref="B69:T69"/>
    <mergeCell ref="B70:T70"/>
    <mergeCell ref="B71:T71"/>
    <mergeCell ref="B72:T72"/>
    <mergeCell ref="B73:T73"/>
    <mergeCell ref="AZ73:BA73"/>
    <mergeCell ref="B74:T74"/>
    <mergeCell ref="AZ74:BA74"/>
    <mergeCell ref="B16:B20"/>
    <mergeCell ref="C16:E20"/>
    <mergeCell ref="H16:H20"/>
    <mergeCell ref="I16:L20"/>
    <mergeCell ref="M16:O20"/>
    <mergeCell ref="P16:T20"/>
    <mergeCell ref="AZ16:BA20"/>
    <mergeCell ref="BB16:BC20"/>
    <mergeCell ref="BD16:BH20"/>
    <mergeCell ref="C21:E23"/>
    <mergeCell ref="H21:H23"/>
    <mergeCell ref="I21:L23"/>
    <mergeCell ref="M21:O23"/>
    <mergeCell ref="BD21:BH23"/>
    <mergeCell ref="C24:E26"/>
    <mergeCell ref="H24:H26"/>
    <mergeCell ref="I24:L26"/>
    <mergeCell ref="M24:O26"/>
    <mergeCell ref="BD24:BH26"/>
    <mergeCell ref="C27:E29"/>
    <mergeCell ref="H27:H29"/>
    <mergeCell ref="I27:L29"/>
    <mergeCell ref="M27:O29"/>
    <mergeCell ref="BD27:BH29"/>
    <mergeCell ref="C30:E32"/>
    <mergeCell ref="H30:H32"/>
    <mergeCell ref="I30:L32"/>
    <mergeCell ref="M30:O32"/>
    <mergeCell ref="BD30:BH32"/>
    <mergeCell ref="C33:E35"/>
    <mergeCell ref="H33:H35"/>
    <mergeCell ref="I33:L35"/>
    <mergeCell ref="M33:O35"/>
    <mergeCell ref="BD33:BH35"/>
    <mergeCell ref="C36:E38"/>
    <mergeCell ref="H36:H38"/>
    <mergeCell ref="I36:L38"/>
    <mergeCell ref="M36:O38"/>
    <mergeCell ref="BD36:BH38"/>
    <mergeCell ref="C39:E41"/>
    <mergeCell ref="H39:H41"/>
    <mergeCell ref="I39:L41"/>
    <mergeCell ref="M39:O41"/>
    <mergeCell ref="BD39:BH41"/>
    <mergeCell ref="C42:E44"/>
    <mergeCell ref="H42:H44"/>
    <mergeCell ref="I42:L44"/>
    <mergeCell ref="M42:O44"/>
    <mergeCell ref="BD42:BH44"/>
    <mergeCell ref="C45:E47"/>
    <mergeCell ref="H45:H47"/>
    <mergeCell ref="I45:L47"/>
    <mergeCell ref="M45:O47"/>
    <mergeCell ref="BD45:BH47"/>
    <mergeCell ref="C48:E50"/>
    <mergeCell ref="H48:H50"/>
    <mergeCell ref="I48:L50"/>
    <mergeCell ref="M48:O50"/>
    <mergeCell ref="BD48:BH50"/>
    <mergeCell ref="C51:E53"/>
    <mergeCell ref="H51:H53"/>
    <mergeCell ref="I51:L53"/>
    <mergeCell ref="M51:O53"/>
    <mergeCell ref="BD51:BH53"/>
    <mergeCell ref="C54:E56"/>
    <mergeCell ref="H54:H56"/>
    <mergeCell ref="I54:L56"/>
    <mergeCell ref="M54:O56"/>
    <mergeCell ref="BD54:BH56"/>
    <mergeCell ref="C57:E59"/>
    <mergeCell ref="H57:H59"/>
    <mergeCell ref="I57:L59"/>
    <mergeCell ref="M57:O59"/>
    <mergeCell ref="BD57:BH59"/>
    <mergeCell ref="C60:E62"/>
    <mergeCell ref="H60:H62"/>
    <mergeCell ref="I60:L62"/>
    <mergeCell ref="M60:O62"/>
    <mergeCell ref="BD60:BH62"/>
    <mergeCell ref="C63:E65"/>
    <mergeCell ref="H63:H65"/>
    <mergeCell ref="I63:L65"/>
    <mergeCell ref="M63:O65"/>
    <mergeCell ref="BD63:BH65"/>
    <mergeCell ref="C66:E68"/>
    <mergeCell ref="H66:H68"/>
    <mergeCell ref="I66:L68"/>
    <mergeCell ref="M66:O68"/>
    <mergeCell ref="BD66:BH68"/>
    <mergeCell ref="AZ69:BA72"/>
    <mergeCell ref="BB69:BH74"/>
  </mergeCells>
  <phoneticPr fontId="6"/>
  <conditionalFormatting sqref="U68:AY68 U65:AY65 U62:AY62 U59:AY59 U56:AY56 U53:AY53 U50:AY50 U47:AY47 U44:AY44 U41:AY41 U38:AY38 U35:AY35 U32:AY32 U29:AY29 U26:AY26 U23:AY23">
    <cfRule type="expression" dxfId="1882" priority="193">
      <formula>OR(U$69=$B22,U$70=$B22)</formula>
    </cfRule>
  </conditionalFormatting>
  <conditionalFormatting sqref="U22:AA23">
    <cfRule type="expression" dxfId="1881" priority="177">
      <formula>INDIRECT(ADDRESS(ROW(),COLUMN()))=TRUNC(INDIRECT(ADDRESS(ROW(),COLUMN())))</formula>
    </cfRule>
  </conditionalFormatting>
  <conditionalFormatting sqref="AB22:AH23">
    <cfRule type="expression" dxfId="1880" priority="175">
      <formula>INDIRECT(ADDRESS(ROW(),COLUMN()))=TRUNC(INDIRECT(ADDRESS(ROW(),COLUMN())))</formula>
    </cfRule>
  </conditionalFormatting>
  <conditionalFormatting sqref="AI22:AO23">
    <cfRule type="expression" dxfId="1879" priority="173">
      <formula>INDIRECT(ADDRESS(ROW(),COLUMN()))=TRUNC(INDIRECT(ADDRESS(ROW(),COLUMN())))</formula>
    </cfRule>
  </conditionalFormatting>
  <conditionalFormatting sqref="AP22:AV23">
    <cfRule type="expression" dxfId="1878" priority="171">
      <formula>INDIRECT(ADDRESS(ROW(),COLUMN()))=TRUNC(INDIRECT(ADDRESS(ROW(),COLUMN())))</formula>
    </cfRule>
  </conditionalFormatting>
  <conditionalFormatting sqref="AW22:AY23">
    <cfRule type="expression" dxfId="1877" priority="169">
      <formula>INDIRECT(ADDRESS(ROW(),COLUMN()))=TRUNC(INDIRECT(ADDRESS(ROW(),COLUMN())))</formula>
    </cfRule>
  </conditionalFormatting>
  <conditionalFormatting sqref="AZ22:BC23">
    <cfRule type="expression" dxfId="1876" priority="168">
      <formula>INDIRECT(ADDRESS(ROW(),COLUMN()))=TRUNC(INDIRECT(ADDRESS(ROW(),COLUMN())))</formula>
    </cfRule>
  </conditionalFormatting>
  <conditionalFormatting sqref="U25:AA26">
    <cfRule type="expression" dxfId="1875" priority="166">
      <formula>INDIRECT(ADDRESS(ROW(),COLUMN()))=TRUNC(INDIRECT(ADDRESS(ROW(),COLUMN())))</formula>
    </cfRule>
  </conditionalFormatting>
  <conditionalFormatting sqref="AB25:AH26">
    <cfRule type="expression" dxfId="1874" priority="164">
      <formula>INDIRECT(ADDRESS(ROW(),COLUMN()))=TRUNC(INDIRECT(ADDRESS(ROW(),COLUMN())))</formula>
    </cfRule>
  </conditionalFormatting>
  <conditionalFormatting sqref="AI25:AO26">
    <cfRule type="expression" dxfId="1873" priority="162">
      <formula>INDIRECT(ADDRESS(ROW(),COLUMN()))=TRUNC(INDIRECT(ADDRESS(ROW(),COLUMN())))</formula>
    </cfRule>
  </conditionalFormatting>
  <conditionalFormatting sqref="AP25:AV26">
    <cfRule type="expression" dxfId="1872" priority="160">
      <formula>INDIRECT(ADDRESS(ROW(),COLUMN()))=TRUNC(INDIRECT(ADDRESS(ROW(),COLUMN())))</formula>
    </cfRule>
  </conditionalFormatting>
  <conditionalFormatting sqref="AW25:AY26">
    <cfRule type="expression" dxfId="1871" priority="158">
      <formula>INDIRECT(ADDRESS(ROW(),COLUMN()))=TRUNC(INDIRECT(ADDRESS(ROW(),COLUMN())))</formula>
    </cfRule>
  </conditionalFormatting>
  <conditionalFormatting sqref="AZ25:BC26">
    <cfRule type="expression" dxfId="1870" priority="157">
      <formula>INDIRECT(ADDRESS(ROW(),COLUMN()))=TRUNC(INDIRECT(ADDRESS(ROW(),COLUMN())))</formula>
    </cfRule>
  </conditionalFormatting>
  <conditionalFormatting sqref="U28:AA29">
    <cfRule type="expression" dxfId="1869" priority="155">
      <formula>INDIRECT(ADDRESS(ROW(),COLUMN()))=TRUNC(INDIRECT(ADDRESS(ROW(),COLUMN())))</formula>
    </cfRule>
  </conditionalFormatting>
  <conditionalFormatting sqref="AB28:AH29">
    <cfRule type="expression" dxfId="1868" priority="153">
      <formula>INDIRECT(ADDRESS(ROW(),COLUMN()))=TRUNC(INDIRECT(ADDRESS(ROW(),COLUMN())))</formula>
    </cfRule>
  </conditionalFormatting>
  <conditionalFormatting sqref="AI28:AO29">
    <cfRule type="expression" dxfId="1867" priority="151">
      <formula>INDIRECT(ADDRESS(ROW(),COLUMN()))=TRUNC(INDIRECT(ADDRESS(ROW(),COLUMN())))</formula>
    </cfRule>
  </conditionalFormatting>
  <conditionalFormatting sqref="AP28:AV29">
    <cfRule type="expression" dxfId="1866" priority="149">
      <formula>INDIRECT(ADDRESS(ROW(),COLUMN()))=TRUNC(INDIRECT(ADDRESS(ROW(),COLUMN())))</formula>
    </cfRule>
  </conditionalFormatting>
  <conditionalFormatting sqref="AW28:AY29">
    <cfRule type="expression" dxfId="1865" priority="147">
      <formula>INDIRECT(ADDRESS(ROW(),COLUMN()))=TRUNC(INDIRECT(ADDRESS(ROW(),COLUMN())))</formula>
    </cfRule>
  </conditionalFormatting>
  <conditionalFormatting sqref="AZ28:BC29">
    <cfRule type="expression" dxfId="1864" priority="146">
      <formula>INDIRECT(ADDRESS(ROW(),COLUMN()))=TRUNC(INDIRECT(ADDRESS(ROW(),COLUMN())))</formula>
    </cfRule>
  </conditionalFormatting>
  <conditionalFormatting sqref="U31:AA32">
    <cfRule type="expression" dxfId="1863" priority="144">
      <formula>INDIRECT(ADDRESS(ROW(),COLUMN()))=TRUNC(INDIRECT(ADDRESS(ROW(),COLUMN())))</formula>
    </cfRule>
  </conditionalFormatting>
  <conditionalFormatting sqref="AB31:AH32">
    <cfRule type="expression" dxfId="1862" priority="142">
      <formula>INDIRECT(ADDRESS(ROW(),COLUMN()))=TRUNC(INDIRECT(ADDRESS(ROW(),COLUMN())))</formula>
    </cfRule>
  </conditionalFormatting>
  <conditionalFormatting sqref="AI31:AO32">
    <cfRule type="expression" dxfId="1861" priority="140">
      <formula>INDIRECT(ADDRESS(ROW(),COLUMN()))=TRUNC(INDIRECT(ADDRESS(ROW(),COLUMN())))</formula>
    </cfRule>
  </conditionalFormatting>
  <conditionalFormatting sqref="AP31:AV32">
    <cfRule type="expression" dxfId="1860" priority="138">
      <formula>INDIRECT(ADDRESS(ROW(),COLUMN()))=TRUNC(INDIRECT(ADDRESS(ROW(),COLUMN())))</formula>
    </cfRule>
  </conditionalFormatting>
  <conditionalFormatting sqref="AW31:AY32">
    <cfRule type="expression" dxfId="1859" priority="136">
      <formula>INDIRECT(ADDRESS(ROW(),COLUMN()))=TRUNC(INDIRECT(ADDRESS(ROW(),COLUMN())))</formula>
    </cfRule>
  </conditionalFormatting>
  <conditionalFormatting sqref="AZ31:BC32">
    <cfRule type="expression" dxfId="1858" priority="135">
      <formula>INDIRECT(ADDRESS(ROW(),COLUMN()))=TRUNC(INDIRECT(ADDRESS(ROW(),COLUMN())))</formula>
    </cfRule>
  </conditionalFormatting>
  <conditionalFormatting sqref="U34:AA35">
    <cfRule type="expression" dxfId="1857" priority="133">
      <formula>INDIRECT(ADDRESS(ROW(),COLUMN()))=TRUNC(INDIRECT(ADDRESS(ROW(),COLUMN())))</formula>
    </cfRule>
  </conditionalFormatting>
  <conditionalFormatting sqref="AB34:AH35">
    <cfRule type="expression" dxfId="1856" priority="131">
      <formula>INDIRECT(ADDRESS(ROW(),COLUMN()))=TRUNC(INDIRECT(ADDRESS(ROW(),COLUMN())))</formula>
    </cfRule>
  </conditionalFormatting>
  <conditionalFormatting sqref="AI34:AO35">
    <cfRule type="expression" dxfId="1855" priority="129">
      <formula>INDIRECT(ADDRESS(ROW(),COLUMN()))=TRUNC(INDIRECT(ADDRESS(ROW(),COLUMN())))</formula>
    </cfRule>
  </conditionalFormatting>
  <conditionalFormatting sqref="AP34:AV35">
    <cfRule type="expression" dxfId="1854" priority="127">
      <formula>INDIRECT(ADDRESS(ROW(),COLUMN()))=TRUNC(INDIRECT(ADDRESS(ROW(),COLUMN())))</formula>
    </cfRule>
  </conditionalFormatting>
  <conditionalFormatting sqref="AW34:AY35">
    <cfRule type="expression" dxfId="1853" priority="125">
      <formula>INDIRECT(ADDRESS(ROW(),COLUMN()))=TRUNC(INDIRECT(ADDRESS(ROW(),COLUMN())))</formula>
    </cfRule>
  </conditionalFormatting>
  <conditionalFormatting sqref="AZ34:BC35">
    <cfRule type="expression" dxfId="1852" priority="124">
      <formula>INDIRECT(ADDRESS(ROW(),COLUMN()))=TRUNC(INDIRECT(ADDRESS(ROW(),COLUMN())))</formula>
    </cfRule>
  </conditionalFormatting>
  <conditionalFormatting sqref="U37:AA38">
    <cfRule type="expression" dxfId="1851" priority="122">
      <formula>INDIRECT(ADDRESS(ROW(),COLUMN()))=TRUNC(INDIRECT(ADDRESS(ROW(),COLUMN())))</formula>
    </cfRule>
  </conditionalFormatting>
  <conditionalFormatting sqref="AB37:AH38">
    <cfRule type="expression" dxfId="1850" priority="120">
      <formula>INDIRECT(ADDRESS(ROW(),COLUMN()))=TRUNC(INDIRECT(ADDRESS(ROW(),COLUMN())))</formula>
    </cfRule>
  </conditionalFormatting>
  <conditionalFormatting sqref="AI37:AO38">
    <cfRule type="expression" dxfId="1849" priority="118">
      <formula>INDIRECT(ADDRESS(ROW(),COLUMN()))=TRUNC(INDIRECT(ADDRESS(ROW(),COLUMN())))</formula>
    </cfRule>
  </conditionalFormatting>
  <conditionalFormatting sqref="AP37:AV38">
    <cfRule type="expression" dxfId="1848" priority="116">
      <formula>INDIRECT(ADDRESS(ROW(),COLUMN()))=TRUNC(INDIRECT(ADDRESS(ROW(),COLUMN())))</formula>
    </cfRule>
  </conditionalFormatting>
  <conditionalFormatting sqref="AW37:AY38">
    <cfRule type="expression" dxfId="1847" priority="114">
      <formula>INDIRECT(ADDRESS(ROW(),COLUMN()))=TRUNC(INDIRECT(ADDRESS(ROW(),COLUMN())))</formula>
    </cfRule>
  </conditionalFormatting>
  <conditionalFormatting sqref="AZ37:BC38">
    <cfRule type="expression" dxfId="1846" priority="113">
      <formula>INDIRECT(ADDRESS(ROW(),COLUMN()))=TRUNC(INDIRECT(ADDRESS(ROW(),COLUMN())))</formula>
    </cfRule>
  </conditionalFormatting>
  <conditionalFormatting sqref="U40:AA41">
    <cfRule type="expression" dxfId="1845" priority="111">
      <formula>INDIRECT(ADDRESS(ROW(),COLUMN()))=TRUNC(INDIRECT(ADDRESS(ROW(),COLUMN())))</formula>
    </cfRule>
  </conditionalFormatting>
  <conditionalFormatting sqref="AB40:AH41">
    <cfRule type="expression" dxfId="1844" priority="109">
      <formula>INDIRECT(ADDRESS(ROW(),COLUMN()))=TRUNC(INDIRECT(ADDRESS(ROW(),COLUMN())))</formula>
    </cfRule>
  </conditionalFormatting>
  <conditionalFormatting sqref="AI40:AO41">
    <cfRule type="expression" dxfId="1843" priority="107">
      <formula>INDIRECT(ADDRESS(ROW(),COLUMN()))=TRUNC(INDIRECT(ADDRESS(ROW(),COLUMN())))</formula>
    </cfRule>
  </conditionalFormatting>
  <conditionalFormatting sqref="AP40:AV41">
    <cfRule type="expression" dxfId="1842" priority="105">
      <formula>INDIRECT(ADDRESS(ROW(),COLUMN()))=TRUNC(INDIRECT(ADDRESS(ROW(),COLUMN())))</formula>
    </cfRule>
  </conditionalFormatting>
  <conditionalFormatting sqref="AW40:AY41">
    <cfRule type="expression" dxfId="1841" priority="103">
      <formula>INDIRECT(ADDRESS(ROW(),COLUMN()))=TRUNC(INDIRECT(ADDRESS(ROW(),COLUMN())))</formula>
    </cfRule>
  </conditionalFormatting>
  <conditionalFormatting sqref="AZ40:BC41">
    <cfRule type="expression" dxfId="1840" priority="102">
      <formula>INDIRECT(ADDRESS(ROW(),COLUMN()))=TRUNC(INDIRECT(ADDRESS(ROW(),COLUMN())))</formula>
    </cfRule>
  </conditionalFormatting>
  <conditionalFormatting sqref="U43:AA44">
    <cfRule type="expression" dxfId="1839" priority="100">
      <formula>INDIRECT(ADDRESS(ROW(),COLUMN()))=TRUNC(INDIRECT(ADDRESS(ROW(),COLUMN())))</formula>
    </cfRule>
  </conditionalFormatting>
  <conditionalFormatting sqref="AB43:AH44">
    <cfRule type="expression" dxfId="1838" priority="98">
      <formula>INDIRECT(ADDRESS(ROW(),COLUMN()))=TRUNC(INDIRECT(ADDRESS(ROW(),COLUMN())))</formula>
    </cfRule>
  </conditionalFormatting>
  <conditionalFormatting sqref="AI43:AO44">
    <cfRule type="expression" dxfId="1837" priority="96">
      <formula>INDIRECT(ADDRESS(ROW(),COLUMN()))=TRUNC(INDIRECT(ADDRESS(ROW(),COLUMN())))</formula>
    </cfRule>
  </conditionalFormatting>
  <conditionalFormatting sqref="AP43:AV44">
    <cfRule type="expression" dxfId="1836" priority="94">
      <formula>INDIRECT(ADDRESS(ROW(),COLUMN()))=TRUNC(INDIRECT(ADDRESS(ROW(),COLUMN())))</formula>
    </cfRule>
  </conditionalFormatting>
  <conditionalFormatting sqref="AW43:AY44">
    <cfRule type="expression" dxfId="1835" priority="92">
      <formula>INDIRECT(ADDRESS(ROW(),COLUMN()))=TRUNC(INDIRECT(ADDRESS(ROW(),COLUMN())))</formula>
    </cfRule>
  </conditionalFormatting>
  <conditionalFormatting sqref="AZ43:BC44">
    <cfRule type="expression" dxfId="1834" priority="91">
      <formula>INDIRECT(ADDRESS(ROW(),COLUMN()))=TRUNC(INDIRECT(ADDRESS(ROW(),COLUMN())))</formula>
    </cfRule>
  </conditionalFormatting>
  <conditionalFormatting sqref="U46:AA47">
    <cfRule type="expression" dxfId="1833" priority="89">
      <formula>INDIRECT(ADDRESS(ROW(),COLUMN()))=TRUNC(INDIRECT(ADDRESS(ROW(),COLUMN())))</formula>
    </cfRule>
  </conditionalFormatting>
  <conditionalFormatting sqref="AB46:AH47">
    <cfRule type="expression" dxfId="1832" priority="87">
      <formula>INDIRECT(ADDRESS(ROW(),COLUMN()))=TRUNC(INDIRECT(ADDRESS(ROW(),COLUMN())))</formula>
    </cfRule>
  </conditionalFormatting>
  <conditionalFormatting sqref="AI46:AO47">
    <cfRule type="expression" dxfId="1831" priority="85">
      <formula>INDIRECT(ADDRESS(ROW(),COLUMN()))=TRUNC(INDIRECT(ADDRESS(ROW(),COLUMN())))</formula>
    </cfRule>
  </conditionalFormatting>
  <conditionalFormatting sqref="AP46:AV47">
    <cfRule type="expression" dxfId="1830" priority="83">
      <formula>INDIRECT(ADDRESS(ROW(),COLUMN()))=TRUNC(INDIRECT(ADDRESS(ROW(),COLUMN())))</formula>
    </cfRule>
  </conditionalFormatting>
  <conditionalFormatting sqref="AW46:AY47">
    <cfRule type="expression" dxfId="1829" priority="81">
      <formula>INDIRECT(ADDRESS(ROW(),COLUMN()))=TRUNC(INDIRECT(ADDRESS(ROW(),COLUMN())))</formula>
    </cfRule>
  </conditionalFormatting>
  <conditionalFormatting sqref="AZ46:BC47">
    <cfRule type="expression" dxfId="1828" priority="80">
      <formula>INDIRECT(ADDRESS(ROW(),COLUMN()))=TRUNC(INDIRECT(ADDRESS(ROW(),COLUMN())))</formula>
    </cfRule>
  </conditionalFormatting>
  <conditionalFormatting sqref="U49:AA50">
    <cfRule type="expression" dxfId="1827" priority="78">
      <formula>INDIRECT(ADDRESS(ROW(),COLUMN()))=TRUNC(INDIRECT(ADDRESS(ROW(),COLUMN())))</formula>
    </cfRule>
  </conditionalFormatting>
  <conditionalFormatting sqref="AB49:AH50">
    <cfRule type="expression" dxfId="1826" priority="76">
      <formula>INDIRECT(ADDRESS(ROW(),COLUMN()))=TRUNC(INDIRECT(ADDRESS(ROW(),COLUMN())))</formula>
    </cfRule>
  </conditionalFormatting>
  <conditionalFormatting sqref="AI49:AO50">
    <cfRule type="expression" dxfId="1825" priority="74">
      <formula>INDIRECT(ADDRESS(ROW(),COLUMN()))=TRUNC(INDIRECT(ADDRESS(ROW(),COLUMN())))</formula>
    </cfRule>
  </conditionalFormatting>
  <conditionalFormatting sqref="AP49:AV50">
    <cfRule type="expression" dxfId="1824" priority="72">
      <formula>INDIRECT(ADDRESS(ROW(),COLUMN()))=TRUNC(INDIRECT(ADDRESS(ROW(),COLUMN())))</formula>
    </cfRule>
  </conditionalFormatting>
  <conditionalFormatting sqref="AW49:AY50">
    <cfRule type="expression" dxfId="1823" priority="70">
      <formula>INDIRECT(ADDRESS(ROW(),COLUMN()))=TRUNC(INDIRECT(ADDRESS(ROW(),COLUMN())))</formula>
    </cfRule>
  </conditionalFormatting>
  <conditionalFormatting sqref="AZ49:BC50">
    <cfRule type="expression" dxfId="1822" priority="69">
      <formula>INDIRECT(ADDRESS(ROW(),COLUMN()))=TRUNC(INDIRECT(ADDRESS(ROW(),COLUMN())))</formula>
    </cfRule>
  </conditionalFormatting>
  <conditionalFormatting sqref="U52:AA53">
    <cfRule type="expression" dxfId="1821" priority="67">
      <formula>INDIRECT(ADDRESS(ROW(),COLUMN()))=TRUNC(INDIRECT(ADDRESS(ROW(),COLUMN())))</formula>
    </cfRule>
  </conditionalFormatting>
  <conditionalFormatting sqref="AB52:AH53">
    <cfRule type="expression" dxfId="1820" priority="65">
      <formula>INDIRECT(ADDRESS(ROW(),COLUMN()))=TRUNC(INDIRECT(ADDRESS(ROW(),COLUMN())))</formula>
    </cfRule>
  </conditionalFormatting>
  <conditionalFormatting sqref="AI52:AO53">
    <cfRule type="expression" dxfId="1819" priority="63">
      <formula>INDIRECT(ADDRESS(ROW(),COLUMN()))=TRUNC(INDIRECT(ADDRESS(ROW(),COLUMN())))</formula>
    </cfRule>
  </conditionalFormatting>
  <conditionalFormatting sqref="AP52:AV53">
    <cfRule type="expression" dxfId="1818" priority="61">
      <formula>INDIRECT(ADDRESS(ROW(),COLUMN()))=TRUNC(INDIRECT(ADDRESS(ROW(),COLUMN())))</formula>
    </cfRule>
  </conditionalFormatting>
  <conditionalFormatting sqref="AW52:AY53">
    <cfRule type="expression" dxfId="1817" priority="59">
      <formula>INDIRECT(ADDRESS(ROW(),COLUMN()))=TRUNC(INDIRECT(ADDRESS(ROW(),COLUMN())))</formula>
    </cfRule>
  </conditionalFormatting>
  <conditionalFormatting sqref="AZ52:BC53">
    <cfRule type="expression" dxfId="1816" priority="58">
      <formula>INDIRECT(ADDRESS(ROW(),COLUMN()))=TRUNC(INDIRECT(ADDRESS(ROW(),COLUMN())))</formula>
    </cfRule>
  </conditionalFormatting>
  <conditionalFormatting sqref="U55:AA56">
    <cfRule type="expression" dxfId="1815" priority="56">
      <formula>INDIRECT(ADDRESS(ROW(),COLUMN()))=TRUNC(INDIRECT(ADDRESS(ROW(),COLUMN())))</formula>
    </cfRule>
  </conditionalFormatting>
  <conditionalFormatting sqref="AB55:AH56">
    <cfRule type="expression" dxfId="1814" priority="54">
      <formula>INDIRECT(ADDRESS(ROW(),COLUMN()))=TRUNC(INDIRECT(ADDRESS(ROW(),COLUMN())))</formula>
    </cfRule>
  </conditionalFormatting>
  <conditionalFormatting sqref="AI55:AO56">
    <cfRule type="expression" dxfId="1813" priority="52">
      <formula>INDIRECT(ADDRESS(ROW(),COLUMN()))=TRUNC(INDIRECT(ADDRESS(ROW(),COLUMN())))</formula>
    </cfRule>
  </conditionalFormatting>
  <conditionalFormatting sqref="AP55:AV56">
    <cfRule type="expression" dxfId="1812" priority="50">
      <formula>INDIRECT(ADDRESS(ROW(),COLUMN()))=TRUNC(INDIRECT(ADDRESS(ROW(),COLUMN())))</formula>
    </cfRule>
  </conditionalFormatting>
  <conditionalFormatting sqref="AW55:AY56">
    <cfRule type="expression" dxfId="1811" priority="48">
      <formula>INDIRECT(ADDRESS(ROW(),COLUMN()))=TRUNC(INDIRECT(ADDRESS(ROW(),COLUMN())))</formula>
    </cfRule>
  </conditionalFormatting>
  <conditionalFormatting sqref="AZ55:BC56">
    <cfRule type="expression" dxfId="1810" priority="47">
      <formula>INDIRECT(ADDRESS(ROW(),COLUMN()))=TRUNC(INDIRECT(ADDRESS(ROW(),COLUMN())))</formula>
    </cfRule>
  </conditionalFormatting>
  <conditionalFormatting sqref="U58:AA59">
    <cfRule type="expression" dxfId="1809" priority="45">
      <formula>INDIRECT(ADDRESS(ROW(),COLUMN()))=TRUNC(INDIRECT(ADDRESS(ROW(),COLUMN())))</formula>
    </cfRule>
  </conditionalFormatting>
  <conditionalFormatting sqref="AB58:AH59">
    <cfRule type="expression" dxfId="1808" priority="43">
      <formula>INDIRECT(ADDRESS(ROW(),COLUMN()))=TRUNC(INDIRECT(ADDRESS(ROW(),COLUMN())))</formula>
    </cfRule>
  </conditionalFormatting>
  <conditionalFormatting sqref="AI58:AO59">
    <cfRule type="expression" dxfId="1807" priority="41">
      <formula>INDIRECT(ADDRESS(ROW(),COLUMN()))=TRUNC(INDIRECT(ADDRESS(ROW(),COLUMN())))</formula>
    </cfRule>
  </conditionalFormatting>
  <conditionalFormatting sqref="AP58:AV59">
    <cfRule type="expression" dxfId="1806" priority="39">
      <formula>INDIRECT(ADDRESS(ROW(),COLUMN()))=TRUNC(INDIRECT(ADDRESS(ROW(),COLUMN())))</formula>
    </cfRule>
  </conditionalFormatting>
  <conditionalFormatting sqref="AW58:AY59">
    <cfRule type="expression" dxfId="1805" priority="37">
      <formula>INDIRECT(ADDRESS(ROW(),COLUMN()))=TRUNC(INDIRECT(ADDRESS(ROW(),COLUMN())))</formula>
    </cfRule>
  </conditionalFormatting>
  <conditionalFormatting sqref="AZ58:BC59">
    <cfRule type="expression" dxfId="1804" priority="36">
      <formula>INDIRECT(ADDRESS(ROW(),COLUMN()))=TRUNC(INDIRECT(ADDRESS(ROW(),COLUMN())))</formula>
    </cfRule>
  </conditionalFormatting>
  <conditionalFormatting sqref="U61:AA62">
    <cfRule type="expression" dxfId="1803" priority="34">
      <formula>INDIRECT(ADDRESS(ROW(),COLUMN()))=TRUNC(INDIRECT(ADDRESS(ROW(),COLUMN())))</formula>
    </cfRule>
  </conditionalFormatting>
  <conditionalFormatting sqref="AB61:AH62">
    <cfRule type="expression" dxfId="1802" priority="32">
      <formula>INDIRECT(ADDRESS(ROW(),COLUMN()))=TRUNC(INDIRECT(ADDRESS(ROW(),COLUMN())))</formula>
    </cfRule>
  </conditionalFormatting>
  <conditionalFormatting sqref="AI61:AO62">
    <cfRule type="expression" dxfId="1801" priority="30">
      <formula>INDIRECT(ADDRESS(ROW(),COLUMN()))=TRUNC(INDIRECT(ADDRESS(ROW(),COLUMN())))</formula>
    </cfRule>
  </conditionalFormatting>
  <conditionalFormatting sqref="AP61:AV62">
    <cfRule type="expression" dxfId="1800" priority="28">
      <formula>INDIRECT(ADDRESS(ROW(),COLUMN()))=TRUNC(INDIRECT(ADDRESS(ROW(),COLUMN())))</formula>
    </cfRule>
  </conditionalFormatting>
  <conditionalFormatting sqref="AW61:AY62">
    <cfRule type="expression" dxfId="1799" priority="26">
      <formula>INDIRECT(ADDRESS(ROW(),COLUMN()))=TRUNC(INDIRECT(ADDRESS(ROW(),COLUMN())))</formula>
    </cfRule>
  </conditionalFormatting>
  <conditionalFormatting sqref="AZ61:BC62">
    <cfRule type="expression" dxfId="1798" priority="25">
      <formula>INDIRECT(ADDRESS(ROW(),COLUMN()))=TRUNC(INDIRECT(ADDRESS(ROW(),COLUMN())))</formula>
    </cfRule>
  </conditionalFormatting>
  <conditionalFormatting sqref="U64:AA65">
    <cfRule type="expression" dxfId="1797" priority="23">
      <formula>INDIRECT(ADDRESS(ROW(),COLUMN()))=TRUNC(INDIRECT(ADDRESS(ROW(),COLUMN())))</formula>
    </cfRule>
  </conditionalFormatting>
  <conditionalFormatting sqref="AB64:AH65">
    <cfRule type="expression" dxfId="1796" priority="21">
      <formula>INDIRECT(ADDRESS(ROW(),COLUMN()))=TRUNC(INDIRECT(ADDRESS(ROW(),COLUMN())))</formula>
    </cfRule>
  </conditionalFormatting>
  <conditionalFormatting sqref="AI64:AO65">
    <cfRule type="expression" dxfId="1795" priority="19">
      <formula>INDIRECT(ADDRESS(ROW(),COLUMN()))=TRUNC(INDIRECT(ADDRESS(ROW(),COLUMN())))</formula>
    </cfRule>
  </conditionalFormatting>
  <conditionalFormatting sqref="AP64:AV65">
    <cfRule type="expression" dxfId="1794" priority="17">
      <formula>INDIRECT(ADDRESS(ROW(),COLUMN()))=TRUNC(INDIRECT(ADDRESS(ROW(),COLUMN())))</formula>
    </cfRule>
  </conditionalFormatting>
  <conditionalFormatting sqref="AW64:AY65">
    <cfRule type="expression" dxfId="1793" priority="15">
      <formula>INDIRECT(ADDRESS(ROW(),COLUMN()))=TRUNC(INDIRECT(ADDRESS(ROW(),COLUMN())))</formula>
    </cfRule>
  </conditionalFormatting>
  <conditionalFormatting sqref="AZ64:BC65">
    <cfRule type="expression" dxfId="1792" priority="14">
      <formula>INDIRECT(ADDRESS(ROW(),COLUMN()))=TRUNC(INDIRECT(ADDRESS(ROW(),COLUMN())))</formula>
    </cfRule>
  </conditionalFormatting>
  <conditionalFormatting sqref="U67:AA68">
    <cfRule type="expression" dxfId="1791" priority="12">
      <formula>INDIRECT(ADDRESS(ROW(),COLUMN()))=TRUNC(INDIRECT(ADDRESS(ROW(),COLUMN())))</formula>
    </cfRule>
  </conditionalFormatting>
  <conditionalFormatting sqref="AB67:AH68">
    <cfRule type="expression" dxfId="1790" priority="10">
      <formula>INDIRECT(ADDRESS(ROW(),COLUMN()))=TRUNC(INDIRECT(ADDRESS(ROW(),COLUMN())))</formula>
    </cfRule>
  </conditionalFormatting>
  <conditionalFormatting sqref="AI67:AO68">
    <cfRule type="expression" dxfId="1789" priority="8">
      <formula>INDIRECT(ADDRESS(ROW(),COLUMN()))=TRUNC(INDIRECT(ADDRESS(ROW(),COLUMN())))</formula>
    </cfRule>
  </conditionalFormatting>
  <conditionalFormatting sqref="AP67:AV68">
    <cfRule type="expression" dxfId="1788" priority="6">
      <formula>INDIRECT(ADDRESS(ROW(),COLUMN()))=TRUNC(INDIRECT(ADDRESS(ROW(),COLUMN())))</formula>
    </cfRule>
  </conditionalFormatting>
  <conditionalFormatting sqref="AW67:AY68">
    <cfRule type="expression" dxfId="1787" priority="4">
      <formula>INDIRECT(ADDRESS(ROW(),COLUMN()))=TRUNC(INDIRECT(ADDRESS(ROW(),COLUMN())))</formula>
    </cfRule>
  </conditionalFormatting>
  <conditionalFormatting sqref="AZ67:BC68">
    <cfRule type="expression" dxfId="1786" priority="3">
      <formula>INDIRECT(ADDRESS(ROW(),COLUMN()))=TRUNC(INDIRECT(ADDRESS(ROW(),COLUMN())))</formula>
    </cfRule>
  </conditionalFormatting>
  <conditionalFormatting sqref="U69:BA74">
    <cfRule type="expression" dxfId="1785" priority="1">
      <formula>INDIRECT(ADDRESS(ROW(),COLUMN()))=TRUNC(INDIRECT(ADDRESS(ROW(),COLUMN())))</formula>
    </cfRule>
  </conditionalFormatting>
  <dataValidations count="9">
    <dataValidation type="list" allowBlank="1" showDropDown="0" showInputMessage="1" showErrorMessage="1" sqref="BC3:BF3">
      <formula1>"４週,暦月"</formula1>
    </dataValidation>
    <dataValidation type="decimal" allowBlank="1" showDropDown="0" showInputMessage="1" showErrorMessage="1" error="入力可能範囲　32～40" sqref="AY6:AZ6">
      <formula1>32</formula1>
      <formula2>40</formula2>
    </dataValidation>
    <dataValidation type="list" allowBlank="1" showDropDown="0" showInputMessage="1" showErrorMessage="1" sqref="AD3:AD4">
      <formula1>#REF!</formula1>
    </dataValidation>
    <dataValidation type="list" allowBlank="1" showDropDown="0" showInputMessage="1" showErrorMessage="1" sqref="BC4:BF4">
      <formula1>"予定,実績,予定・実績"</formula1>
    </dataValidation>
    <dataValidation type="list" allowBlank="1" showDropDown="0" showInputMessage="1" showErrorMessage="1" sqref="U24:AY24 U27:AY27 U30:AY30 U33:AY33 U36:AY36 U39:AY39 U42:AY42 U45:AY45 U48:AY48 U51:AY51 U54:AY54 U57:AY57 U60:AY60 U63:AY63 U66:AY66 U21:AY21">
      <formula1>【記載例】シフト記号</formula1>
    </dataValidation>
    <dataValidation type="list" allowBlank="1" showDropDown="0" showInputMessage="1" showErrorMessage="0" sqref="C21:E68">
      <formula1>職種</formula1>
    </dataValidation>
    <dataValidation type="list" allowBlank="1" showDropDown="0" showInputMessage="1" showErrorMessage="0" sqref="H21:H68">
      <formula1>"A, B, C, D"</formula1>
    </dataValidation>
    <dataValidation type="list" errorStyle="warning" allowBlank="1" showDropDown="0" showInputMessage="1" showErrorMessage="0" error="リストにない場合のみ、入力してください。" sqref="I21:L68">
      <formula1>INDIRECT(C21)</formula1>
    </dataValidation>
    <dataValidation allowBlank="1" showDropDown="0" showInputMessage="1" showErrorMessage="1" error="入力可能範囲　32～40" sqref="BC10"/>
  </dataValidations>
  <printOptions horizontalCentered="1"/>
  <pageMargins left="0.15748031496062992" right="0.15748031496062992" top="0.39370078740157483" bottom="0.15748031496062992" header="0.15748031496062992" footer="0.15748031496062992"/>
  <pageSetup paperSize="9" scale="38" fitToWidth="1" fitToHeight="0" orientation="landscape" usePrinterDefaults="1" r:id="rId1"/>
  <drawing r:id="rId2"/>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(5)'!$C$4:$C$10</xm:f>
          </x14:formula1>
          <xm:sqref>AR1:BG1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AB52"/>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10.59765625" style="1997" hidden="1" customWidth="1"/>
    <col min="5" max="5" width="3.3984375" style="1997" bestFit="1" customWidth="1"/>
    <col min="6" max="6" width="15.59765625" style="1996" customWidth="1"/>
    <col min="7" max="7" width="3.3984375" style="1996" bestFit="1" customWidth="1"/>
    <col min="8" max="8" width="15.59765625" style="1996" customWidth="1"/>
    <col min="9" max="9" width="3.3984375" style="1996" bestFit="1" customWidth="1"/>
    <col min="10" max="10" width="15.59765625" style="1997" customWidth="1"/>
    <col min="11" max="11" width="3.3984375" style="1996" bestFit="1" customWidth="1"/>
    <col min="12" max="12" width="15.59765625" style="1996" customWidth="1"/>
    <col min="13" max="13" width="5" style="1996" customWidth="1"/>
    <col min="14" max="14" width="15.59765625" style="1996" customWidth="1"/>
    <col min="15" max="15" width="3.3984375" style="1996" customWidth="1"/>
    <col min="16" max="16" width="15.59765625" style="1996" customWidth="1"/>
    <col min="17" max="17" width="3.3984375" style="1996" customWidth="1"/>
    <col min="18" max="18" width="15.59765625" style="1996" customWidth="1"/>
    <col min="19" max="19" width="3.3984375" style="1996" customWidth="1"/>
    <col min="20" max="20" width="15.59765625" style="1996" customWidth="1"/>
    <col min="21" max="21" width="3.3984375" style="1996" customWidth="1"/>
    <col min="22" max="22" width="15.59765625" style="1996" customWidth="1"/>
    <col min="23" max="23" width="3.3984375" style="1996" customWidth="1"/>
    <col min="24" max="24" width="15.59765625" style="1996" customWidth="1"/>
    <col min="25" max="25" width="3.3984375" style="1996" customWidth="1"/>
    <col min="26" max="26" width="15.59765625" style="1996" customWidth="1"/>
    <col min="27" max="27" width="3.3984375" style="1996" customWidth="1"/>
    <col min="28" max="28" width="50.59765625" style="1996" customWidth="1"/>
    <col min="29" max="16384" width="9" style="1996"/>
  </cols>
  <sheetData>
    <row r="1" spans="2:28">
      <c r="B1" s="1998" t="s">
        <v>842</v>
      </c>
    </row>
    <row r="2" spans="2:28">
      <c r="B2" s="1999" t="s">
        <v>487</v>
      </c>
      <c r="F2" s="2000"/>
      <c r="G2" s="2011"/>
      <c r="H2" s="2011"/>
      <c r="I2" s="2011"/>
      <c r="J2" s="2007"/>
      <c r="K2" s="2011"/>
      <c r="L2" s="2011"/>
    </row>
    <row r="3" spans="2:28">
      <c r="B3" s="2000" t="s">
        <v>843</v>
      </c>
      <c r="F3" s="2007" t="s">
        <v>871</v>
      </c>
      <c r="G3" s="2011"/>
      <c r="H3" s="2011"/>
      <c r="I3" s="2011"/>
      <c r="J3" s="2007"/>
      <c r="K3" s="2011"/>
      <c r="L3" s="2011"/>
    </row>
    <row r="4" spans="2:28">
      <c r="B4" s="1999"/>
      <c r="F4" s="2008" t="s">
        <v>662</v>
      </c>
      <c r="G4" s="2008"/>
      <c r="H4" s="2008"/>
      <c r="I4" s="2008"/>
      <c r="J4" s="2008"/>
      <c r="K4" s="2008"/>
      <c r="L4" s="2008"/>
      <c r="N4" s="2008" t="s">
        <v>1031</v>
      </c>
      <c r="O4" s="2008"/>
      <c r="P4" s="2008"/>
      <c r="R4" s="2008" t="s">
        <v>1032</v>
      </c>
      <c r="S4" s="2008"/>
      <c r="T4" s="2008"/>
      <c r="U4" s="2008"/>
      <c r="V4" s="2008"/>
      <c r="W4" s="2008"/>
      <c r="X4" s="2008"/>
      <c r="Z4" s="2650" t="s">
        <v>633</v>
      </c>
      <c r="AB4" s="2008" t="s">
        <v>876</v>
      </c>
    </row>
    <row r="5" spans="2:28">
      <c r="B5" s="1997" t="s">
        <v>504</v>
      </c>
      <c r="C5" s="1997" t="s">
        <v>779</v>
      </c>
      <c r="F5" s="1997" t="s">
        <v>36</v>
      </c>
      <c r="G5" s="1997"/>
      <c r="H5" s="1997" t="s">
        <v>530</v>
      </c>
      <c r="J5" s="1997" t="s">
        <v>875</v>
      </c>
      <c r="L5" s="1997" t="s">
        <v>662</v>
      </c>
      <c r="N5" s="1997" t="s">
        <v>88</v>
      </c>
      <c r="P5" s="1997" t="s">
        <v>989</v>
      </c>
      <c r="R5" s="1997" t="s">
        <v>88</v>
      </c>
      <c r="T5" s="1997" t="s">
        <v>989</v>
      </c>
      <c r="V5" s="1997" t="s">
        <v>875</v>
      </c>
      <c r="X5" s="1997" t="s">
        <v>662</v>
      </c>
      <c r="Z5" s="2651" t="s">
        <v>1033</v>
      </c>
      <c r="AB5" s="2008"/>
    </row>
    <row r="6" spans="2:28">
      <c r="B6" s="2001">
        <v>1</v>
      </c>
      <c r="C6" s="2002" t="s">
        <v>835</v>
      </c>
      <c r="D6" s="2006" t="str">
        <f t="shared" ref="D6:D38" si="0">C6</f>
        <v>a</v>
      </c>
      <c r="E6" s="2001" t="s">
        <v>591</v>
      </c>
      <c r="F6" s="2009"/>
      <c r="G6" s="2001" t="s">
        <v>363</v>
      </c>
      <c r="H6" s="2009"/>
      <c r="I6" s="2012" t="s">
        <v>874</v>
      </c>
      <c r="J6" s="2009">
        <v>0</v>
      </c>
      <c r="K6" s="2013" t="s">
        <v>156</v>
      </c>
      <c r="L6" s="2008" t="str">
        <f t="shared" ref="L6:L22" si="1">IF(OR(F6="",H6=""),"",(H6+IF(F6&gt;H6,1,0)-F6-J6)*24)</f>
        <v/>
      </c>
      <c r="N6" s="2009">
        <v>0.29166666666666702</v>
      </c>
      <c r="O6" s="1997" t="s">
        <v>363</v>
      </c>
      <c r="P6" s="2009">
        <v>0.83333333333333337</v>
      </c>
      <c r="R6" s="2478" t="str">
        <f t="shared" ref="R6:R22" si="2">IF(F6="","",IF(F6&lt;N6,N6,IF(F6&gt;=P6,"",F6)))</f>
        <v/>
      </c>
      <c r="S6" s="1997" t="s">
        <v>363</v>
      </c>
      <c r="T6" s="2478" t="str">
        <f t="shared" ref="T6:T22" si="3">IF(H6="","",IF(H6&gt;F6,IF(H6&lt;P6,H6,P6),P6))</f>
        <v/>
      </c>
      <c r="U6" s="2649" t="s">
        <v>874</v>
      </c>
      <c r="V6" s="2009">
        <v>0</v>
      </c>
      <c r="W6" s="1996" t="s">
        <v>156</v>
      </c>
      <c r="X6" s="2008" t="str">
        <f t="shared" ref="X6:X22" si="4">IF(R6="","",IF((T6+IF(R6&gt;T6,1,0)-R6-V6)*24=0,"",(T6+IF(R6&gt;T6,1,0)-R6-V6)*24))</f>
        <v/>
      </c>
      <c r="Z6" s="2008" t="str">
        <f t="shared" ref="Z6:Z22" si="5">IF(X6="",L6,IF(OR(L6-X6=0,L6-X6&lt;0),"-",L6-X6))</f>
        <v/>
      </c>
      <c r="AB6" s="2014"/>
    </row>
    <row r="7" spans="2:28">
      <c r="B7" s="2001">
        <v>2</v>
      </c>
      <c r="C7" s="2002" t="s">
        <v>836</v>
      </c>
      <c r="D7" s="2006" t="str">
        <f t="shared" si="0"/>
        <v>b</v>
      </c>
      <c r="E7" s="2001" t="s">
        <v>591</v>
      </c>
      <c r="F7" s="2009"/>
      <c r="G7" s="2001" t="s">
        <v>363</v>
      </c>
      <c r="H7" s="2009"/>
      <c r="I7" s="2012" t="s">
        <v>874</v>
      </c>
      <c r="J7" s="2009">
        <v>0</v>
      </c>
      <c r="K7" s="2013" t="s">
        <v>156</v>
      </c>
      <c r="L7" s="2008" t="str">
        <f t="shared" si="1"/>
        <v/>
      </c>
      <c r="N7" s="2477">
        <f t="shared" ref="N7:N22" si="6">$N$6</f>
        <v>0.29166666666666669</v>
      </c>
      <c r="O7" s="1997" t="s">
        <v>363</v>
      </c>
      <c r="P7" s="2477">
        <f t="shared" ref="P7:P22" si="7">$P$6</f>
        <v>0.83333333333333337</v>
      </c>
      <c r="R7" s="2478" t="str">
        <f t="shared" si="2"/>
        <v/>
      </c>
      <c r="S7" s="1997" t="s">
        <v>363</v>
      </c>
      <c r="T7" s="2478" t="str">
        <f t="shared" si="3"/>
        <v/>
      </c>
      <c r="U7" s="2649" t="s">
        <v>874</v>
      </c>
      <c r="V7" s="2009">
        <v>0</v>
      </c>
      <c r="W7" s="1996" t="s">
        <v>156</v>
      </c>
      <c r="X7" s="2008" t="str">
        <f t="shared" si="4"/>
        <v/>
      </c>
      <c r="Z7" s="2008" t="str">
        <f t="shared" si="5"/>
        <v/>
      </c>
      <c r="AB7" s="2014"/>
    </row>
    <row r="8" spans="2:28">
      <c r="B8" s="2001">
        <v>3</v>
      </c>
      <c r="C8" s="2002" t="s">
        <v>838</v>
      </c>
      <c r="D8" s="2006" t="str">
        <f t="shared" si="0"/>
        <v>c</v>
      </c>
      <c r="E8" s="2001" t="s">
        <v>591</v>
      </c>
      <c r="F8" s="2009"/>
      <c r="G8" s="2001" t="s">
        <v>363</v>
      </c>
      <c r="H8" s="2009"/>
      <c r="I8" s="2012" t="s">
        <v>874</v>
      </c>
      <c r="J8" s="2009">
        <v>0</v>
      </c>
      <c r="K8" s="2013" t="s">
        <v>156</v>
      </c>
      <c r="L8" s="2008" t="str">
        <f t="shared" si="1"/>
        <v/>
      </c>
      <c r="N8" s="2477">
        <f t="shared" si="6"/>
        <v>0.29166666666666669</v>
      </c>
      <c r="O8" s="1997" t="s">
        <v>363</v>
      </c>
      <c r="P8" s="2477">
        <f t="shared" si="7"/>
        <v>0.83333333333333337</v>
      </c>
      <c r="R8" s="2478" t="str">
        <f t="shared" si="2"/>
        <v/>
      </c>
      <c r="S8" s="1997" t="s">
        <v>363</v>
      </c>
      <c r="T8" s="2478" t="str">
        <f t="shared" si="3"/>
        <v/>
      </c>
      <c r="U8" s="2649" t="s">
        <v>874</v>
      </c>
      <c r="V8" s="2009">
        <v>0</v>
      </c>
      <c r="W8" s="1996" t="s">
        <v>156</v>
      </c>
      <c r="X8" s="2008" t="str">
        <f t="shared" si="4"/>
        <v/>
      </c>
      <c r="Z8" s="2008" t="str">
        <f t="shared" si="5"/>
        <v/>
      </c>
      <c r="AB8" s="2014"/>
    </row>
    <row r="9" spans="2:28">
      <c r="B9" s="2001">
        <v>4</v>
      </c>
      <c r="C9" s="2002" t="s">
        <v>837</v>
      </c>
      <c r="D9" s="2006" t="str">
        <f t="shared" si="0"/>
        <v>d</v>
      </c>
      <c r="E9" s="2001" t="s">
        <v>591</v>
      </c>
      <c r="F9" s="2009"/>
      <c r="G9" s="2001" t="s">
        <v>363</v>
      </c>
      <c r="H9" s="2009"/>
      <c r="I9" s="2012" t="s">
        <v>874</v>
      </c>
      <c r="J9" s="2009">
        <v>0</v>
      </c>
      <c r="K9" s="2013" t="s">
        <v>156</v>
      </c>
      <c r="L9" s="2008" t="str">
        <f t="shared" si="1"/>
        <v/>
      </c>
      <c r="N9" s="2477">
        <f t="shared" si="6"/>
        <v>0.29166666666666669</v>
      </c>
      <c r="O9" s="1997" t="s">
        <v>363</v>
      </c>
      <c r="P9" s="2477">
        <f t="shared" si="7"/>
        <v>0.83333333333333337</v>
      </c>
      <c r="R9" s="2478" t="str">
        <f t="shared" si="2"/>
        <v/>
      </c>
      <c r="S9" s="1997" t="s">
        <v>363</v>
      </c>
      <c r="T9" s="2478" t="str">
        <f t="shared" si="3"/>
        <v/>
      </c>
      <c r="U9" s="2649" t="s">
        <v>874</v>
      </c>
      <c r="V9" s="2009">
        <v>0</v>
      </c>
      <c r="W9" s="1996" t="s">
        <v>156</v>
      </c>
      <c r="X9" s="2008" t="str">
        <f t="shared" si="4"/>
        <v/>
      </c>
      <c r="Z9" s="2008" t="str">
        <f t="shared" si="5"/>
        <v/>
      </c>
      <c r="AB9" s="2014"/>
    </row>
    <row r="10" spans="2:28">
      <c r="B10" s="2001">
        <v>5</v>
      </c>
      <c r="C10" s="2002" t="s">
        <v>390</v>
      </c>
      <c r="D10" s="2006" t="str">
        <f t="shared" si="0"/>
        <v>e</v>
      </c>
      <c r="E10" s="2001" t="s">
        <v>591</v>
      </c>
      <c r="F10" s="2009"/>
      <c r="G10" s="2001" t="s">
        <v>363</v>
      </c>
      <c r="H10" s="2009"/>
      <c r="I10" s="2012" t="s">
        <v>874</v>
      </c>
      <c r="J10" s="2009">
        <v>0</v>
      </c>
      <c r="K10" s="2013" t="s">
        <v>156</v>
      </c>
      <c r="L10" s="2008" t="str">
        <f t="shared" si="1"/>
        <v/>
      </c>
      <c r="N10" s="2477">
        <f t="shared" si="6"/>
        <v>0.29166666666666669</v>
      </c>
      <c r="O10" s="1997" t="s">
        <v>363</v>
      </c>
      <c r="P10" s="2477">
        <f t="shared" si="7"/>
        <v>0.83333333333333337</v>
      </c>
      <c r="R10" s="2478" t="str">
        <f t="shared" si="2"/>
        <v/>
      </c>
      <c r="S10" s="1997" t="s">
        <v>363</v>
      </c>
      <c r="T10" s="2478" t="str">
        <f t="shared" si="3"/>
        <v/>
      </c>
      <c r="U10" s="2649" t="s">
        <v>874</v>
      </c>
      <c r="V10" s="2009">
        <v>0</v>
      </c>
      <c r="W10" s="1996" t="s">
        <v>156</v>
      </c>
      <c r="X10" s="2008" t="str">
        <f t="shared" si="4"/>
        <v/>
      </c>
      <c r="Z10" s="2008" t="str">
        <f t="shared" si="5"/>
        <v/>
      </c>
      <c r="AB10" s="2014"/>
    </row>
    <row r="11" spans="2:28">
      <c r="B11" s="2001">
        <v>6</v>
      </c>
      <c r="C11" s="2002" t="s">
        <v>844</v>
      </c>
      <c r="D11" s="2006" t="str">
        <f t="shared" si="0"/>
        <v>f</v>
      </c>
      <c r="E11" s="2001" t="s">
        <v>591</v>
      </c>
      <c r="F11" s="2009"/>
      <c r="G11" s="2001" t="s">
        <v>363</v>
      </c>
      <c r="H11" s="2009"/>
      <c r="I11" s="2012" t="s">
        <v>874</v>
      </c>
      <c r="J11" s="2009">
        <v>0</v>
      </c>
      <c r="K11" s="2013" t="s">
        <v>156</v>
      </c>
      <c r="L11" s="2008" t="str">
        <f t="shared" si="1"/>
        <v/>
      </c>
      <c r="N11" s="2477">
        <f t="shared" si="6"/>
        <v>0.29166666666666669</v>
      </c>
      <c r="O11" s="1997" t="s">
        <v>363</v>
      </c>
      <c r="P11" s="2477">
        <f t="shared" si="7"/>
        <v>0.83333333333333337</v>
      </c>
      <c r="R11" s="2478" t="str">
        <f t="shared" si="2"/>
        <v/>
      </c>
      <c r="S11" s="1997" t="s">
        <v>363</v>
      </c>
      <c r="T11" s="2478" t="str">
        <f t="shared" si="3"/>
        <v/>
      </c>
      <c r="U11" s="2649" t="s">
        <v>874</v>
      </c>
      <c r="V11" s="2009">
        <v>0</v>
      </c>
      <c r="W11" s="1996" t="s">
        <v>156</v>
      </c>
      <c r="X11" s="2008" t="str">
        <f t="shared" si="4"/>
        <v/>
      </c>
      <c r="Z11" s="2008" t="str">
        <f t="shared" si="5"/>
        <v/>
      </c>
      <c r="AB11" s="2014"/>
    </row>
    <row r="12" spans="2:28">
      <c r="B12" s="2001">
        <v>7</v>
      </c>
      <c r="C12" s="2002" t="s">
        <v>845</v>
      </c>
      <c r="D12" s="2006" t="str">
        <f t="shared" si="0"/>
        <v>g</v>
      </c>
      <c r="E12" s="2001" t="s">
        <v>591</v>
      </c>
      <c r="F12" s="2009"/>
      <c r="G12" s="2001" t="s">
        <v>363</v>
      </c>
      <c r="H12" s="2009"/>
      <c r="I12" s="2012" t="s">
        <v>874</v>
      </c>
      <c r="J12" s="2009">
        <v>0</v>
      </c>
      <c r="K12" s="2013" t="s">
        <v>156</v>
      </c>
      <c r="L12" s="2008" t="str">
        <f t="shared" si="1"/>
        <v/>
      </c>
      <c r="N12" s="2477">
        <f t="shared" si="6"/>
        <v>0.29166666666666669</v>
      </c>
      <c r="O12" s="1997" t="s">
        <v>363</v>
      </c>
      <c r="P12" s="2477">
        <f t="shared" si="7"/>
        <v>0.83333333333333337</v>
      </c>
      <c r="R12" s="2478" t="str">
        <f t="shared" si="2"/>
        <v/>
      </c>
      <c r="S12" s="1997" t="s">
        <v>363</v>
      </c>
      <c r="T12" s="2478" t="str">
        <f t="shared" si="3"/>
        <v/>
      </c>
      <c r="U12" s="2649" t="s">
        <v>874</v>
      </c>
      <c r="V12" s="2009">
        <v>0</v>
      </c>
      <c r="W12" s="1996" t="s">
        <v>156</v>
      </c>
      <c r="X12" s="2008" t="str">
        <f t="shared" si="4"/>
        <v/>
      </c>
      <c r="Z12" s="2008" t="str">
        <f t="shared" si="5"/>
        <v/>
      </c>
      <c r="AB12" s="2014"/>
    </row>
    <row r="13" spans="2:28">
      <c r="B13" s="2001">
        <v>8</v>
      </c>
      <c r="C13" s="2002" t="s">
        <v>847</v>
      </c>
      <c r="D13" s="2006" t="str">
        <f t="shared" si="0"/>
        <v>h</v>
      </c>
      <c r="E13" s="2001" t="s">
        <v>591</v>
      </c>
      <c r="F13" s="2009"/>
      <c r="G13" s="2001" t="s">
        <v>363</v>
      </c>
      <c r="H13" s="2009"/>
      <c r="I13" s="2012" t="s">
        <v>874</v>
      </c>
      <c r="J13" s="2009">
        <v>0</v>
      </c>
      <c r="K13" s="2013" t="s">
        <v>156</v>
      </c>
      <c r="L13" s="2008" t="str">
        <f t="shared" si="1"/>
        <v/>
      </c>
      <c r="N13" s="2477">
        <f t="shared" si="6"/>
        <v>0.29166666666666669</v>
      </c>
      <c r="O13" s="1997" t="s">
        <v>363</v>
      </c>
      <c r="P13" s="2477">
        <f t="shared" si="7"/>
        <v>0.83333333333333337</v>
      </c>
      <c r="R13" s="2478" t="str">
        <f t="shared" si="2"/>
        <v/>
      </c>
      <c r="S13" s="1997" t="s">
        <v>363</v>
      </c>
      <c r="T13" s="2478" t="str">
        <f t="shared" si="3"/>
        <v/>
      </c>
      <c r="U13" s="2649" t="s">
        <v>874</v>
      </c>
      <c r="V13" s="2009">
        <v>0</v>
      </c>
      <c r="W13" s="1996" t="s">
        <v>156</v>
      </c>
      <c r="X13" s="2008" t="str">
        <f t="shared" si="4"/>
        <v/>
      </c>
      <c r="Z13" s="2008" t="str">
        <f t="shared" si="5"/>
        <v/>
      </c>
      <c r="AB13" s="2014"/>
    </row>
    <row r="14" spans="2:28">
      <c r="B14" s="2001">
        <v>9</v>
      </c>
      <c r="C14" s="2002" t="s">
        <v>849</v>
      </c>
      <c r="D14" s="2006" t="str">
        <f t="shared" si="0"/>
        <v>i</v>
      </c>
      <c r="E14" s="2001" t="s">
        <v>591</v>
      </c>
      <c r="F14" s="2009"/>
      <c r="G14" s="2001" t="s">
        <v>363</v>
      </c>
      <c r="H14" s="2009"/>
      <c r="I14" s="2012" t="s">
        <v>874</v>
      </c>
      <c r="J14" s="2009">
        <v>0</v>
      </c>
      <c r="K14" s="2013" t="s">
        <v>156</v>
      </c>
      <c r="L14" s="2008" t="str">
        <f t="shared" si="1"/>
        <v/>
      </c>
      <c r="N14" s="2477">
        <f t="shared" si="6"/>
        <v>0.29166666666666669</v>
      </c>
      <c r="O14" s="1997" t="s">
        <v>363</v>
      </c>
      <c r="P14" s="2477">
        <f t="shared" si="7"/>
        <v>0.83333333333333337</v>
      </c>
      <c r="R14" s="2478" t="str">
        <f t="shared" si="2"/>
        <v/>
      </c>
      <c r="S14" s="1997" t="s">
        <v>363</v>
      </c>
      <c r="T14" s="2478" t="str">
        <f t="shared" si="3"/>
        <v/>
      </c>
      <c r="U14" s="2649" t="s">
        <v>874</v>
      </c>
      <c r="V14" s="2009">
        <v>0</v>
      </c>
      <c r="W14" s="1996" t="s">
        <v>156</v>
      </c>
      <c r="X14" s="2008" t="str">
        <f t="shared" si="4"/>
        <v/>
      </c>
      <c r="Z14" s="2008" t="str">
        <f t="shared" si="5"/>
        <v/>
      </c>
      <c r="AB14" s="2014"/>
    </row>
    <row r="15" spans="2:28">
      <c r="B15" s="2001">
        <v>10</v>
      </c>
      <c r="C15" s="2002" t="s">
        <v>850</v>
      </c>
      <c r="D15" s="2006" t="str">
        <f t="shared" si="0"/>
        <v>j</v>
      </c>
      <c r="E15" s="2001" t="s">
        <v>591</v>
      </c>
      <c r="F15" s="2009"/>
      <c r="G15" s="2001" t="s">
        <v>363</v>
      </c>
      <c r="H15" s="2009"/>
      <c r="I15" s="2012" t="s">
        <v>874</v>
      </c>
      <c r="J15" s="2009">
        <v>0</v>
      </c>
      <c r="K15" s="2013" t="s">
        <v>156</v>
      </c>
      <c r="L15" s="2008" t="str">
        <f t="shared" si="1"/>
        <v/>
      </c>
      <c r="N15" s="2477">
        <f t="shared" si="6"/>
        <v>0.29166666666666669</v>
      </c>
      <c r="O15" s="1997" t="s">
        <v>363</v>
      </c>
      <c r="P15" s="2477">
        <f t="shared" si="7"/>
        <v>0.83333333333333337</v>
      </c>
      <c r="R15" s="2478" t="str">
        <f t="shared" si="2"/>
        <v/>
      </c>
      <c r="S15" s="1997" t="s">
        <v>363</v>
      </c>
      <c r="T15" s="2478" t="str">
        <f t="shared" si="3"/>
        <v/>
      </c>
      <c r="U15" s="2649" t="s">
        <v>874</v>
      </c>
      <c r="V15" s="2009">
        <v>0</v>
      </c>
      <c r="W15" s="1996" t="s">
        <v>156</v>
      </c>
      <c r="X15" s="2008" t="str">
        <f t="shared" si="4"/>
        <v/>
      </c>
      <c r="Z15" s="2008" t="str">
        <f t="shared" si="5"/>
        <v/>
      </c>
      <c r="AB15" s="2014"/>
    </row>
    <row r="16" spans="2:28">
      <c r="B16" s="2001">
        <v>11</v>
      </c>
      <c r="C16" s="2002" t="s">
        <v>451</v>
      </c>
      <c r="D16" s="2006" t="str">
        <f t="shared" si="0"/>
        <v>k</v>
      </c>
      <c r="E16" s="2001" t="s">
        <v>591</v>
      </c>
      <c r="F16" s="2009"/>
      <c r="G16" s="2001" t="s">
        <v>363</v>
      </c>
      <c r="H16" s="2009"/>
      <c r="I16" s="2012" t="s">
        <v>874</v>
      </c>
      <c r="J16" s="2009">
        <v>0</v>
      </c>
      <c r="K16" s="2013" t="s">
        <v>156</v>
      </c>
      <c r="L16" s="2008" t="str">
        <f t="shared" si="1"/>
        <v/>
      </c>
      <c r="N16" s="2477">
        <f t="shared" si="6"/>
        <v>0.29166666666666669</v>
      </c>
      <c r="O16" s="1997" t="s">
        <v>363</v>
      </c>
      <c r="P16" s="2477">
        <f t="shared" si="7"/>
        <v>0.83333333333333337</v>
      </c>
      <c r="R16" s="2478" t="str">
        <f t="shared" si="2"/>
        <v/>
      </c>
      <c r="S16" s="1997" t="s">
        <v>363</v>
      </c>
      <c r="T16" s="2478" t="str">
        <f t="shared" si="3"/>
        <v/>
      </c>
      <c r="U16" s="2649" t="s">
        <v>874</v>
      </c>
      <c r="V16" s="2009">
        <v>0</v>
      </c>
      <c r="W16" s="1996" t="s">
        <v>156</v>
      </c>
      <c r="X16" s="2008" t="str">
        <f t="shared" si="4"/>
        <v/>
      </c>
      <c r="Z16" s="2008" t="str">
        <f t="shared" si="5"/>
        <v/>
      </c>
      <c r="AB16" s="2014"/>
    </row>
    <row r="17" spans="2:28">
      <c r="B17" s="2001">
        <v>12</v>
      </c>
      <c r="C17" s="2002" t="s">
        <v>851</v>
      </c>
      <c r="D17" s="2006" t="str">
        <f t="shared" si="0"/>
        <v>l</v>
      </c>
      <c r="E17" s="2001" t="s">
        <v>591</v>
      </c>
      <c r="F17" s="2009"/>
      <c r="G17" s="2001" t="s">
        <v>363</v>
      </c>
      <c r="H17" s="2009"/>
      <c r="I17" s="2012" t="s">
        <v>874</v>
      </c>
      <c r="J17" s="2009">
        <v>0</v>
      </c>
      <c r="K17" s="2013" t="s">
        <v>156</v>
      </c>
      <c r="L17" s="2008" t="str">
        <f t="shared" si="1"/>
        <v/>
      </c>
      <c r="N17" s="2477">
        <f t="shared" si="6"/>
        <v>0.29166666666666669</v>
      </c>
      <c r="O17" s="1997" t="s">
        <v>363</v>
      </c>
      <c r="P17" s="2477">
        <f t="shared" si="7"/>
        <v>0.83333333333333337</v>
      </c>
      <c r="R17" s="2478" t="str">
        <f t="shared" si="2"/>
        <v/>
      </c>
      <c r="S17" s="1997" t="s">
        <v>363</v>
      </c>
      <c r="T17" s="2478" t="str">
        <f t="shared" si="3"/>
        <v/>
      </c>
      <c r="U17" s="2649" t="s">
        <v>874</v>
      </c>
      <c r="V17" s="2009">
        <v>0</v>
      </c>
      <c r="W17" s="1996" t="s">
        <v>156</v>
      </c>
      <c r="X17" s="2008" t="str">
        <f t="shared" si="4"/>
        <v/>
      </c>
      <c r="Z17" s="2008" t="str">
        <f t="shared" si="5"/>
        <v/>
      </c>
      <c r="AB17" s="2014"/>
    </row>
    <row r="18" spans="2:28">
      <c r="B18" s="2001">
        <v>13</v>
      </c>
      <c r="C18" s="2002" t="s">
        <v>463</v>
      </c>
      <c r="D18" s="2006" t="str">
        <f t="shared" si="0"/>
        <v>m</v>
      </c>
      <c r="E18" s="2001" t="s">
        <v>591</v>
      </c>
      <c r="F18" s="2009"/>
      <c r="G18" s="2001" t="s">
        <v>363</v>
      </c>
      <c r="H18" s="2009"/>
      <c r="I18" s="2012" t="s">
        <v>874</v>
      </c>
      <c r="J18" s="2009">
        <v>0</v>
      </c>
      <c r="K18" s="2013" t="s">
        <v>156</v>
      </c>
      <c r="L18" s="2008" t="str">
        <f t="shared" si="1"/>
        <v/>
      </c>
      <c r="N18" s="2477">
        <f t="shared" si="6"/>
        <v>0.29166666666666669</v>
      </c>
      <c r="O18" s="1997" t="s">
        <v>363</v>
      </c>
      <c r="P18" s="2477">
        <f t="shared" si="7"/>
        <v>0.83333333333333337</v>
      </c>
      <c r="R18" s="2478" t="str">
        <f t="shared" si="2"/>
        <v/>
      </c>
      <c r="S18" s="1997" t="s">
        <v>363</v>
      </c>
      <c r="T18" s="2478" t="str">
        <f t="shared" si="3"/>
        <v/>
      </c>
      <c r="U18" s="2649" t="s">
        <v>874</v>
      </c>
      <c r="V18" s="2009">
        <v>0</v>
      </c>
      <c r="W18" s="1996" t="s">
        <v>156</v>
      </c>
      <c r="X18" s="2008" t="str">
        <f t="shared" si="4"/>
        <v/>
      </c>
      <c r="Z18" s="2008" t="str">
        <f t="shared" si="5"/>
        <v/>
      </c>
      <c r="AB18" s="2014"/>
    </row>
    <row r="19" spans="2:28">
      <c r="B19" s="2001">
        <v>14</v>
      </c>
      <c r="C19" s="2002" t="s">
        <v>118</v>
      </c>
      <c r="D19" s="2006" t="str">
        <f t="shared" si="0"/>
        <v>n</v>
      </c>
      <c r="E19" s="2001" t="s">
        <v>591</v>
      </c>
      <c r="F19" s="2009"/>
      <c r="G19" s="2001" t="s">
        <v>363</v>
      </c>
      <c r="H19" s="2009"/>
      <c r="I19" s="2012" t="s">
        <v>874</v>
      </c>
      <c r="J19" s="2009">
        <v>0</v>
      </c>
      <c r="K19" s="2013" t="s">
        <v>156</v>
      </c>
      <c r="L19" s="2008" t="str">
        <f t="shared" si="1"/>
        <v/>
      </c>
      <c r="N19" s="2477">
        <f t="shared" si="6"/>
        <v>0.29166666666666669</v>
      </c>
      <c r="O19" s="1997" t="s">
        <v>363</v>
      </c>
      <c r="P19" s="2477">
        <f t="shared" si="7"/>
        <v>0.83333333333333337</v>
      </c>
      <c r="R19" s="2478" t="str">
        <f t="shared" si="2"/>
        <v/>
      </c>
      <c r="S19" s="1997" t="s">
        <v>363</v>
      </c>
      <c r="T19" s="2478" t="str">
        <f t="shared" si="3"/>
        <v/>
      </c>
      <c r="U19" s="2649" t="s">
        <v>874</v>
      </c>
      <c r="V19" s="2009">
        <v>0</v>
      </c>
      <c r="W19" s="1996" t="s">
        <v>156</v>
      </c>
      <c r="X19" s="2008" t="str">
        <f t="shared" si="4"/>
        <v/>
      </c>
      <c r="Z19" s="2008" t="str">
        <f t="shared" si="5"/>
        <v/>
      </c>
      <c r="AB19" s="2014"/>
    </row>
    <row r="20" spans="2:28">
      <c r="B20" s="2001">
        <v>15</v>
      </c>
      <c r="C20" s="2002" t="s">
        <v>590</v>
      </c>
      <c r="D20" s="2006" t="str">
        <f t="shared" si="0"/>
        <v>o</v>
      </c>
      <c r="E20" s="2001" t="s">
        <v>591</v>
      </c>
      <c r="F20" s="2009"/>
      <c r="G20" s="2001" t="s">
        <v>363</v>
      </c>
      <c r="H20" s="2009"/>
      <c r="I20" s="2012" t="s">
        <v>874</v>
      </c>
      <c r="J20" s="2009">
        <v>0</v>
      </c>
      <c r="K20" s="2013" t="s">
        <v>156</v>
      </c>
      <c r="L20" s="2008" t="str">
        <f t="shared" si="1"/>
        <v/>
      </c>
      <c r="N20" s="2477">
        <f t="shared" si="6"/>
        <v>0.29166666666666669</v>
      </c>
      <c r="O20" s="1997" t="s">
        <v>363</v>
      </c>
      <c r="P20" s="2477">
        <f t="shared" si="7"/>
        <v>0.83333333333333337</v>
      </c>
      <c r="R20" s="2478" t="str">
        <f t="shared" si="2"/>
        <v/>
      </c>
      <c r="S20" s="1997" t="s">
        <v>363</v>
      </c>
      <c r="T20" s="2478" t="str">
        <f t="shared" si="3"/>
        <v/>
      </c>
      <c r="U20" s="2649" t="s">
        <v>874</v>
      </c>
      <c r="V20" s="2009">
        <v>0</v>
      </c>
      <c r="W20" s="1996" t="s">
        <v>156</v>
      </c>
      <c r="X20" s="2008" t="str">
        <f t="shared" si="4"/>
        <v/>
      </c>
      <c r="Z20" s="2008" t="str">
        <f t="shared" si="5"/>
        <v/>
      </c>
      <c r="AB20" s="2014"/>
    </row>
    <row r="21" spans="2:28">
      <c r="B21" s="2001">
        <v>16</v>
      </c>
      <c r="C21" s="2002" t="s">
        <v>409</v>
      </c>
      <c r="D21" s="2006" t="str">
        <f t="shared" si="0"/>
        <v>p</v>
      </c>
      <c r="E21" s="2001" t="s">
        <v>591</v>
      </c>
      <c r="F21" s="2009"/>
      <c r="G21" s="2001" t="s">
        <v>363</v>
      </c>
      <c r="H21" s="2009"/>
      <c r="I21" s="2012" t="s">
        <v>874</v>
      </c>
      <c r="J21" s="2009">
        <v>0</v>
      </c>
      <c r="K21" s="2013" t="s">
        <v>156</v>
      </c>
      <c r="L21" s="2008" t="str">
        <f t="shared" si="1"/>
        <v/>
      </c>
      <c r="N21" s="2477">
        <f t="shared" si="6"/>
        <v>0.29166666666666669</v>
      </c>
      <c r="O21" s="1997" t="s">
        <v>363</v>
      </c>
      <c r="P21" s="2477">
        <f t="shared" si="7"/>
        <v>0.83333333333333337</v>
      </c>
      <c r="R21" s="2478" t="str">
        <f t="shared" si="2"/>
        <v/>
      </c>
      <c r="S21" s="1997" t="s">
        <v>363</v>
      </c>
      <c r="T21" s="2478" t="str">
        <f t="shared" si="3"/>
        <v/>
      </c>
      <c r="U21" s="2649" t="s">
        <v>874</v>
      </c>
      <c r="V21" s="2009">
        <v>0</v>
      </c>
      <c r="W21" s="1996" t="s">
        <v>156</v>
      </c>
      <c r="X21" s="2008" t="str">
        <f t="shared" si="4"/>
        <v/>
      </c>
      <c r="Z21" s="2008" t="str">
        <f t="shared" si="5"/>
        <v/>
      </c>
      <c r="AB21" s="2014"/>
    </row>
    <row r="22" spans="2:28">
      <c r="B22" s="2001">
        <v>17</v>
      </c>
      <c r="C22" s="2002" t="s">
        <v>852</v>
      </c>
      <c r="D22" s="2006" t="str">
        <f t="shared" si="0"/>
        <v>q</v>
      </c>
      <c r="E22" s="2001" t="s">
        <v>591</v>
      </c>
      <c r="F22" s="2009"/>
      <c r="G22" s="2001" t="s">
        <v>363</v>
      </c>
      <c r="H22" s="2009"/>
      <c r="I22" s="2012" t="s">
        <v>874</v>
      </c>
      <c r="J22" s="2009">
        <v>0</v>
      </c>
      <c r="K22" s="2013" t="s">
        <v>156</v>
      </c>
      <c r="L22" s="2008" t="str">
        <f t="shared" si="1"/>
        <v/>
      </c>
      <c r="N22" s="2477">
        <f t="shared" si="6"/>
        <v>0.29166666666666669</v>
      </c>
      <c r="O22" s="1997" t="s">
        <v>363</v>
      </c>
      <c r="P22" s="2477">
        <f t="shared" si="7"/>
        <v>0.83333333333333337</v>
      </c>
      <c r="R22" s="2478" t="str">
        <f t="shared" si="2"/>
        <v/>
      </c>
      <c r="S22" s="1997" t="s">
        <v>363</v>
      </c>
      <c r="T22" s="2478" t="str">
        <f t="shared" si="3"/>
        <v/>
      </c>
      <c r="U22" s="2649" t="s">
        <v>874</v>
      </c>
      <c r="V22" s="2009">
        <v>0</v>
      </c>
      <c r="W22" s="1996" t="s">
        <v>156</v>
      </c>
      <c r="X22" s="2008" t="str">
        <f t="shared" si="4"/>
        <v/>
      </c>
      <c r="Z22" s="2008" t="str">
        <f t="shared" si="5"/>
        <v/>
      </c>
      <c r="AB22" s="2014"/>
    </row>
    <row r="23" spans="2:28">
      <c r="B23" s="2001">
        <v>18</v>
      </c>
      <c r="C23" s="2002" t="s">
        <v>115</v>
      </c>
      <c r="D23" s="2006" t="str">
        <f t="shared" si="0"/>
        <v>r</v>
      </c>
      <c r="E23" s="2001" t="s">
        <v>591</v>
      </c>
      <c r="F23" s="2010"/>
      <c r="G23" s="2001" t="s">
        <v>363</v>
      </c>
      <c r="H23" s="2010"/>
      <c r="I23" s="2012" t="s">
        <v>874</v>
      </c>
      <c r="J23" s="2010"/>
      <c r="K23" s="2013" t="s">
        <v>156</v>
      </c>
      <c r="L23" s="2002">
        <v>1</v>
      </c>
      <c r="N23" s="2648"/>
      <c r="O23" s="2001" t="s">
        <v>363</v>
      </c>
      <c r="P23" s="2648"/>
      <c r="Q23" s="2013"/>
      <c r="R23" s="2648"/>
      <c r="S23" s="2001" t="s">
        <v>363</v>
      </c>
      <c r="T23" s="2648"/>
      <c r="U23" s="2012" t="s">
        <v>874</v>
      </c>
      <c r="V23" s="2010"/>
      <c r="W23" s="2013" t="s">
        <v>156</v>
      </c>
      <c r="X23" s="2002">
        <v>1</v>
      </c>
      <c r="Y23" s="2013"/>
      <c r="Z23" s="2002" t="s">
        <v>41</v>
      </c>
      <c r="AB23" s="2014"/>
    </row>
    <row r="24" spans="2:28">
      <c r="B24" s="2001">
        <v>19</v>
      </c>
      <c r="C24" s="2002" t="s">
        <v>853</v>
      </c>
      <c r="D24" s="2006" t="str">
        <f t="shared" si="0"/>
        <v>s</v>
      </c>
      <c r="E24" s="2001" t="s">
        <v>591</v>
      </c>
      <c r="F24" s="2010"/>
      <c r="G24" s="2001" t="s">
        <v>363</v>
      </c>
      <c r="H24" s="2010"/>
      <c r="I24" s="2012" t="s">
        <v>874</v>
      </c>
      <c r="J24" s="2010"/>
      <c r="K24" s="2013" t="s">
        <v>156</v>
      </c>
      <c r="L24" s="2002">
        <v>2</v>
      </c>
      <c r="N24" s="2648"/>
      <c r="O24" s="2001" t="s">
        <v>363</v>
      </c>
      <c r="P24" s="2648"/>
      <c r="Q24" s="2013"/>
      <c r="R24" s="2648"/>
      <c r="S24" s="2001" t="s">
        <v>363</v>
      </c>
      <c r="T24" s="2648"/>
      <c r="U24" s="2012" t="s">
        <v>874</v>
      </c>
      <c r="V24" s="2010"/>
      <c r="W24" s="2013" t="s">
        <v>156</v>
      </c>
      <c r="X24" s="2002">
        <v>2</v>
      </c>
      <c r="Y24" s="2013"/>
      <c r="Z24" s="2002" t="s">
        <v>41</v>
      </c>
      <c r="AB24" s="2014"/>
    </row>
    <row r="25" spans="2:28">
      <c r="B25" s="2001">
        <v>20</v>
      </c>
      <c r="C25" s="2002" t="s">
        <v>854</v>
      </c>
      <c r="D25" s="2006" t="str">
        <f t="shared" si="0"/>
        <v>t</v>
      </c>
      <c r="E25" s="2001" t="s">
        <v>591</v>
      </c>
      <c r="F25" s="2010"/>
      <c r="G25" s="2001" t="s">
        <v>363</v>
      </c>
      <c r="H25" s="2010"/>
      <c r="I25" s="2012" t="s">
        <v>874</v>
      </c>
      <c r="J25" s="2010"/>
      <c r="K25" s="2013" t="s">
        <v>156</v>
      </c>
      <c r="L25" s="2002">
        <v>3</v>
      </c>
      <c r="N25" s="2648"/>
      <c r="O25" s="2001" t="s">
        <v>363</v>
      </c>
      <c r="P25" s="2648"/>
      <c r="Q25" s="2013"/>
      <c r="R25" s="2648"/>
      <c r="S25" s="2001" t="s">
        <v>363</v>
      </c>
      <c r="T25" s="2648"/>
      <c r="U25" s="2012" t="s">
        <v>874</v>
      </c>
      <c r="V25" s="2010"/>
      <c r="W25" s="2013" t="s">
        <v>156</v>
      </c>
      <c r="X25" s="2002">
        <v>3</v>
      </c>
      <c r="Y25" s="2013"/>
      <c r="Z25" s="2002" t="s">
        <v>41</v>
      </c>
      <c r="AB25" s="2014"/>
    </row>
    <row r="26" spans="2:28">
      <c r="B26" s="2001">
        <v>21</v>
      </c>
      <c r="C26" s="2002" t="s">
        <v>857</v>
      </c>
      <c r="D26" s="2006" t="str">
        <f t="shared" si="0"/>
        <v>u</v>
      </c>
      <c r="E26" s="2001" t="s">
        <v>591</v>
      </c>
      <c r="F26" s="2010"/>
      <c r="G26" s="2001" t="s">
        <v>363</v>
      </c>
      <c r="H26" s="2010"/>
      <c r="I26" s="2012" t="s">
        <v>874</v>
      </c>
      <c r="J26" s="2010"/>
      <c r="K26" s="2013" t="s">
        <v>156</v>
      </c>
      <c r="L26" s="2002">
        <v>4</v>
      </c>
      <c r="N26" s="2648"/>
      <c r="O26" s="2001" t="s">
        <v>363</v>
      </c>
      <c r="P26" s="2648"/>
      <c r="Q26" s="2013"/>
      <c r="R26" s="2648"/>
      <c r="S26" s="2001" t="s">
        <v>363</v>
      </c>
      <c r="T26" s="2648"/>
      <c r="U26" s="2012" t="s">
        <v>874</v>
      </c>
      <c r="V26" s="2010"/>
      <c r="W26" s="2013" t="s">
        <v>156</v>
      </c>
      <c r="X26" s="2002">
        <v>4</v>
      </c>
      <c r="Y26" s="2013"/>
      <c r="Z26" s="2002" t="s">
        <v>41</v>
      </c>
      <c r="AB26" s="2014"/>
    </row>
    <row r="27" spans="2:28">
      <c r="B27" s="2001">
        <v>22</v>
      </c>
      <c r="C27" s="2002" t="s">
        <v>858</v>
      </c>
      <c r="D27" s="2006" t="str">
        <f t="shared" si="0"/>
        <v>v</v>
      </c>
      <c r="E27" s="2001" t="s">
        <v>591</v>
      </c>
      <c r="F27" s="2010"/>
      <c r="G27" s="2001" t="s">
        <v>363</v>
      </c>
      <c r="H27" s="2010"/>
      <c r="I27" s="2012" t="s">
        <v>874</v>
      </c>
      <c r="J27" s="2010"/>
      <c r="K27" s="2013" t="s">
        <v>156</v>
      </c>
      <c r="L27" s="2002">
        <v>5</v>
      </c>
      <c r="N27" s="2648"/>
      <c r="O27" s="2001" t="s">
        <v>363</v>
      </c>
      <c r="P27" s="2648"/>
      <c r="Q27" s="2013"/>
      <c r="R27" s="2648"/>
      <c r="S27" s="2001" t="s">
        <v>363</v>
      </c>
      <c r="T27" s="2648"/>
      <c r="U27" s="2012" t="s">
        <v>874</v>
      </c>
      <c r="V27" s="2010"/>
      <c r="W27" s="2013" t="s">
        <v>156</v>
      </c>
      <c r="X27" s="2002">
        <v>5</v>
      </c>
      <c r="Y27" s="2013"/>
      <c r="Z27" s="2002" t="s">
        <v>41</v>
      </c>
      <c r="AB27" s="2014"/>
    </row>
    <row r="28" spans="2:28">
      <c r="B28" s="2001">
        <v>23</v>
      </c>
      <c r="C28" s="2002" t="s">
        <v>762</v>
      </c>
      <c r="D28" s="2006" t="str">
        <f t="shared" si="0"/>
        <v>w</v>
      </c>
      <c r="E28" s="2001" t="s">
        <v>591</v>
      </c>
      <c r="F28" s="2010"/>
      <c r="G28" s="2001" t="s">
        <v>363</v>
      </c>
      <c r="H28" s="2010"/>
      <c r="I28" s="2012" t="s">
        <v>874</v>
      </c>
      <c r="J28" s="2010"/>
      <c r="K28" s="2013" t="s">
        <v>156</v>
      </c>
      <c r="L28" s="2002">
        <v>6</v>
      </c>
      <c r="N28" s="2648"/>
      <c r="O28" s="2001" t="s">
        <v>363</v>
      </c>
      <c r="P28" s="2648"/>
      <c r="Q28" s="2013"/>
      <c r="R28" s="2648"/>
      <c r="S28" s="2001" t="s">
        <v>363</v>
      </c>
      <c r="T28" s="2648"/>
      <c r="U28" s="2012" t="s">
        <v>874</v>
      </c>
      <c r="V28" s="2010"/>
      <c r="W28" s="2013" t="s">
        <v>156</v>
      </c>
      <c r="X28" s="2002">
        <v>6</v>
      </c>
      <c r="Y28" s="2013"/>
      <c r="Z28" s="2002" t="s">
        <v>41</v>
      </c>
      <c r="AB28" s="2014"/>
    </row>
    <row r="29" spans="2:28">
      <c r="B29" s="2001">
        <v>24</v>
      </c>
      <c r="C29" s="2002" t="s">
        <v>438</v>
      </c>
      <c r="D29" s="2006" t="str">
        <f t="shared" si="0"/>
        <v>x</v>
      </c>
      <c r="E29" s="2001" t="s">
        <v>591</v>
      </c>
      <c r="F29" s="2010"/>
      <c r="G29" s="2001" t="s">
        <v>363</v>
      </c>
      <c r="H29" s="2010"/>
      <c r="I29" s="2012" t="s">
        <v>874</v>
      </c>
      <c r="J29" s="2010"/>
      <c r="K29" s="2013" t="s">
        <v>156</v>
      </c>
      <c r="L29" s="2002">
        <v>7</v>
      </c>
      <c r="N29" s="2648"/>
      <c r="O29" s="2001" t="s">
        <v>363</v>
      </c>
      <c r="P29" s="2648"/>
      <c r="Q29" s="2013"/>
      <c r="R29" s="2648"/>
      <c r="S29" s="2001" t="s">
        <v>363</v>
      </c>
      <c r="T29" s="2648"/>
      <c r="U29" s="2012" t="s">
        <v>874</v>
      </c>
      <c r="V29" s="2010"/>
      <c r="W29" s="2013" t="s">
        <v>156</v>
      </c>
      <c r="X29" s="2002">
        <v>7</v>
      </c>
      <c r="Y29" s="2013"/>
      <c r="Z29" s="2002" t="s">
        <v>41</v>
      </c>
      <c r="AB29" s="2014"/>
    </row>
    <row r="30" spans="2:28">
      <c r="B30" s="2001">
        <v>25</v>
      </c>
      <c r="C30" s="2002" t="s">
        <v>495</v>
      </c>
      <c r="D30" s="2006" t="str">
        <f t="shared" si="0"/>
        <v>y</v>
      </c>
      <c r="E30" s="2001" t="s">
        <v>591</v>
      </c>
      <c r="F30" s="2010"/>
      <c r="G30" s="2001" t="s">
        <v>363</v>
      </c>
      <c r="H30" s="2010"/>
      <c r="I30" s="2012" t="s">
        <v>874</v>
      </c>
      <c r="J30" s="2010"/>
      <c r="K30" s="2013" t="s">
        <v>156</v>
      </c>
      <c r="L30" s="2002">
        <v>8</v>
      </c>
      <c r="N30" s="2648"/>
      <c r="O30" s="2001" t="s">
        <v>363</v>
      </c>
      <c r="P30" s="2648"/>
      <c r="Q30" s="2013"/>
      <c r="R30" s="2648"/>
      <c r="S30" s="2001" t="s">
        <v>363</v>
      </c>
      <c r="T30" s="2648"/>
      <c r="U30" s="2012" t="s">
        <v>874</v>
      </c>
      <c r="V30" s="2010"/>
      <c r="W30" s="2013" t="s">
        <v>156</v>
      </c>
      <c r="X30" s="2002">
        <v>8</v>
      </c>
      <c r="Y30" s="2013"/>
      <c r="Z30" s="2002" t="s">
        <v>41</v>
      </c>
      <c r="AB30" s="2014"/>
    </row>
    <row r="31" spans="2:28">
      <c r="B31" s="2001">
        <v>26</v>
      </c>
      <c r="C31" s="2002" t="s">
        <v>440</v>
      </c>
      <c r="D31" s="2006" t="str">
        <f t="shared" si="0"/>
        <v>z</v>
      </c>
      <c r="E31" s="2001" t="s">
        <v>591</v>
      </c>
      <c r="F31" s="2010"/>
      <c r="G31" s="2001" t="s">
        <v>363</v>
      </c>
      <c r="H31" s="2010"/>
      <c r="I31" s="2012" t="s">
        <v>874</v>
      </c>
      <c r="J31" s="2010"/>
      <c r="K31" s="2013" t="s">
        <v>156</v>
      </c>
      <c r="L31" s="2002">
        <v>1</v>
      </c>
      <c r="N31" s="2648"/>
      <c r="O31" s="2001" t="s">
        <v>363</v>
      </c>
      <c r="P31" s="2648"/>
      <c r="Q31" s="2013"/>
      <c r="R31" s="2648"/>
      <c r="S31" s="2001" t="s">
        <v>363</v>
      </c>
      <c r="T31" s="2648"/>
      <c r="U31" s="2012" t="s">
        <v>874</v>
      </c>
      <c r="V31" s="2010"/>
      <c r="W31" s="2013" t="s">
        <v>156</v>
      </c>
      <c r="X31" s="2002" t="s">
        <v>41</v>
      </c>
      <c r="Y31" s="2013"/>
      <c r="Z31" s="2002">
        <v>1</v>
      </c>
      <c r="AB31" s="2014"/>
    </row>
    <row r="32" spans="2:28">
      <c r="B32" s="2001">
        <v>27</v>
      </c>
      <c r="C32" s="2002" t="s">
        <v>438</v>
      </c>
      <c r="D32" s="2006" t="str">
        <f t="shared" si="0"/>
        <v>x</v>
      </c>
      <c r="E32" s="2001" t="s">
        <v>591</v>
      </c>
      <c r="F32" s="2010"/>
      <c r="G32" s="2001" t="s">
        <v>363</v>
      </c>
      <c r="H32" s="2010"/>
      <c r="I32" s="2012" t="s">
        <v>874</v>
      </c>
      <c r="J32" s="2010"/>
      <c r="K32" s="2013" t="s">
        <v>156</v>
      </c>
      <c r="L32" s="2002">
        <v>2</v>
      </c>
      <c r="N32" s="2648"/>
      <c r="O32" s="2001" t="s">
        <v>363</v>
      </c>
      <c r="P32" s="2648"/>
      <c r="Q32" s="2013"/>
      <c r="R32" s="2648"/>
      <c r="S32" s="2001" t="s">
        <v>363</v>
      </c>
      <c r="T32" s="2648"/>
      <c r="U32" s="2012" t="s">
        <v>874</v>
      </c>
      <c r="V32" s="2010"/>
      <c r="W32" s="2013" t="s">
        <v>156</v>
      </c>
      <c r="X32" s="2002" t="s">
        <v>41</v>
      </c>
      <c r="Y32" s="2013"/>
      <c r="Z32" s="2002">
        <v>2</v>
      </c>
      <c r="AB32" s="2014"/>
    </row>
    <row r="33" spans="2:28">
      <c r="B33" s="2001">
        <v>28</v>
      </c>
      <c r="C33" s="2002" t="s">
        <v>861</v>
      </c>
      <c r="D33" s="2006" t="str">
        <f t="shared" si="0"/>
        <v>aa</v>
      </c>
      <c r="E33" s="2001" t="s">
        <v>591</v>
      </c>
      <c r="F33" s="2010"/>
      <c r="G33" s="2001" t="s">
        <v>363</v>
      </c>
      <c r="H33" s="2010"/>
      <c r="I33" s="2012" t="s">
        <v>874</v>
      </c>
      <c r="J33" s="2010"/>
      <c r="K33" s="2013" t="s">
        <v>156</v>
      </c>
      <c r="L33" s="2002">
        <v>3</v>
      </c>
      <c r="N33" s="2648"/>
      <c r="O33" s="2001" t="s">
        <v>363</v>
      </c>
      <c r="P33" s="2648"/>
      <c r="Q33" s="2013"/>
      <c r="R33" s="2648"/>
      <c r="S33" s="2001" t="s">
        <v>363</v>
      </c>
      <c r="T33" s="2648"/>
      <c r="U33" s="2012" t="s">
        <v>874</v>
      </c>
      <c r="V33" s="2010"/>
      <c r="W33" s="2013" t="s">
        <v>156</v>
      </c>
      <c r="X33" s="2002" t="s">
        <v>41</v>
      </c>
      <c r="Y33" s="2013"/>
      <c r="Z33" s="2002">
        <v>3</v>
      </c>
      <c r="AB33" s="2014"/>
    </row>
    <row r="34" spans="2:28">
      <c r="B34" s="2001">
        <v>29</v>
      </c>
      <c r="C34" s="2002" t="s">
        <v>863</v>
      </c>
      <c r="D34" s="2006" t="str">
        <f t="shared" si="0"/>
        <v>ab</v>
      </c>
      <c r="E34" s="2001" t="s">
        <v>591</v>
      </c>
      <c r="F34" s="2010"/>
      <c r="G34" s="2001" t="s">
        <v>363</v>
      </c>
      <c r="H34" s="2010"/>
      <c r="I34" s="2012" t="s">
        <v>874</v>
      </c>
      <c r="J34" s="2010"/>
      <c r="K34" s="2013" t="s">
        <v>156</v>
      </c>
      <c r="L34" s="2002">
        <v>4</v>
      </c>
      <c r="N34" s="2648"/>
      <c r="O34" s="2001" t="s">
        <v>363</v>
      </c>
      <c r="P34" s="2648"/>
      <c r="Q34" s="2013"/>
      <c r="R34" s="2648"/>
      <c r="S34" s="2001" t="s">
        <v>363</v>
      </c>
      <c r="T34" s="2648"/>
      <c r="U34" s="2012" t="s">
        <v>874</v>
      </c>
      <c r="V34" s="2010"/>
      <c r="W34" s="2013" t="s">
        <v>156</v>
      </c>
      <c r="X34" s="2002" t="s">
        <v>41</v>
      </c>
      <c r="Y34" s="2013"/>
      <c r="Z34" s="2002">
        <v>4</v>
      </c>
      <c r="AB34" s="2014"/>
    </row>
    <row r="35" spans="2:28">
      <c r="B35" s="2001">
        <v>30</v>
      </c>
      <c r="C35" s="2002" t="s">
        <v>364</v>
      </c>
      <c r="D35" s="2006" t="str">
        <f t="shared" si="0"/>
        <v>ac</v>
      </c>
      <c r="E35" s="2001" t="s">
        <v>591</v>
      </c>
      <c r="F35" s="2010"/>
      <c r="G35" s="2001" t="s">
        <v>363</v>
      </c>
      <c r="H35" s="2010"/>
      <c r="I35" s="2012" t="s">
        <v>874</v>
      </c>
      <c r="J35" s="2010"/>
      <c r="K35" s="2013" t="s">
        <v>156</v>
      </c>
      <c r="L35" s="2002">
        <v>5</v>
      </c>
      <c r="N35" s="2648"/>
      <c r="O35" s="2001" t="s">
        <v>363</v>
      </c>
      <c r="P35" s="2648"/>
      <c r="Q35" s="2013"/>
      <c r="R35" s="2648"/>
      <c r="S35" s="2001" t="s">
        <v>363</v>
      </c>
      <c r="T35" s="2648"/>
      <c r="U35" s="2012" t="s">
        <v>874</v>
      </c>
      <c r="V35" s="2010"/>
      <c r="W35" s="2013" t="s">
        <v>156</v>
      </c>
      <c r="X35" s="2002" t="s">
        <v>41</v>
      </c>
      <c r="Y35" s="2013"/>
      <c r="Z35" s="2002">
        <v>5</v>
      </c>
      <c r="AB35" s="2014"/>
    </row>
    <row r="36" spans="2:28">
      <c r="B36" s="2001">
        <v>31</v>
      </c>
      <c r="C36" s="2002" t="s">
        <v>865</v>
      </c>
      <c r="D36" s="2006" t="str">
        <f t="shared" si="0"/>
        <v>ad</v>
      </c>
      <c r="E36" s="2001" t="s">
        <v>591</v>
      </c>
      <c r="F36" s="2010"/>
      <c r="G36" s="2001" t="s">
        <v>363</v>
      </c>
      <c r="H36" s="2010"/>
      <c r="I36" s="2012" t="s">
        <v>874</v>
      </c>
      <c r="J36" s="2010"/>
      <c r="K36" s="2013" t="s">
        <v>156</v>
      </c>
      <c r="L36" s="2002">
        <v>6</v>
      </c>
      <c r="N36" s="2648"/>
      <c r="O36" s="2001" t="s">
        <v>363</v>
      </c>
      <c r="P36" s="2648"/>
      <c r="Q36" s="2013"/>
      <c r="R36" s="2648"/>
      <c r="S36" s="2001" t="s">
        <v>363</v>
      </c>
      <c r="T36" s="2648"/>
      <c r="U36" s="2012" t="s">
        <v>874</v>
      </c>
      <c r="V36" s="2010"/>
      <c r="W36" s="2013" t="s">
        <v>156</v>
      </c>
      <c r="X36" s="2002" t="s">
        <v>41</v>
      </c>
      <c r="Y36" s="2013"/>
      <c r="Z36" s="2002">
        <v>6</v>
      </c>
      <c r="AB36" s="2014"/>
    </row>
    <row r="37" spans="2:28">
      <c r="B37" s="2001">
        <v>32</v>
      </c>
      <c r="C37" s="2002" t="s">
        <v>818</v>
      </c>
      <c r="D37" s="2006" t="str">
        <f t="shared" si="0"/>
        <v>ae</v>
      </c>
      <c r="E37" s="2001" t="s">
        <v>591</v>
      </c>
      <c r="F37" s="2010"/>
      <c r="G37" s="2001" t="s">
        <v>363</v>
      </c>
      <c r="H37" s="2010"/>
      <c r="I37" s="2012" t="s">
        <v>874</v>
      </c>
      <c r="J37" s="2010"/>
      <c r="K37" s="2013" t="s">
        <v>156</v>
      </c>
      <c r="L37" s="2002">
        <v>7</v>
      </c>
      <c r="N37" s="2648"/>
      <c r="O37" s="2001" t="s">
        <v>363</v>
      </c>
      <c r="P37" s="2648"/>
      <c r="Q37" s="2013"/>
      <c r="R37" s="2648"/>
      <c r="S37" s="2001" t="s">
        <v>363</v>
      </c>
      <c r="T37" s="2648"/>
      <c r="U37" s="2012" t="s">
        <v>874</v>
      </c>
      <c r="V37" s="2010"/>
      <c r="W37" s="2013" t="s">
        <v>156</v>
      </c>
      <c r="X37" s="2002" t="s">
        <v>41</v>
      </c>
      <c r="Y37" s="2013"/>
      <c r="Z37" s="2002">
        <v>7</v>
      </c>
      <c r="AB37" s="2014"/>
    </row>
    <row r="38" spans="2:28">
      <c r="B38" s="2001">
        <v>33</v>
      </c>
      <c r="C38" s="2002" t="s">
        <v>525</v>
      </c>
      <c r="D38" s="2006" t="str">
        <f t="shared" si="0"/>
        <v>af</v>
      </c>
      <c r="E38" s="2001" t="s">
        <v>591</v>
      </c>
      <c r="F38" s="2010"/>
      <c r="G38" s="2001" t="s">
        <v>363</v>
      </c>
      <c r="H38" s="2010"/>
      <c r="I38" s="2012" t="s">
        <v>874</v>
      </c>
      <c r="J38" s="2010"/>
      <c r="K38" s="2013" t="s">
        <v>156</v>
      </c>
      <c r="L38" s="2002">
        <v>8</v>
      </c>
      <c r="N38" s="2648"/>
      <c r="O38" s="2001" t="s">
        <v>363</v>
      </c>
      <c r="P38" s="2648"/>
      <c r="Q38" s="2013"/>
      <c r="R38" s="2648"/>
      <c r="S38" s="2001" t="s">
        <v>363</v>
      </c>
      <c r="T38" s="2648"/>
      <c r="U38" s="2012" t="s">
        <v>874</v>
      </c>
      <c r="V38" s="2010"/>
      <c r="W38" s="2013" t="s">
        <v>156</v>
      </c>
      <c r="X38" s="2002" t="s">
        <v>41</v>
      </c>
      <c r="Y38" s="2013"/>
      <c r="Z38" s="2002">
        <v>8</v>
      </c>
      <c r="AB38" s="2014"/>
    </row>
    <row r="39" spans="2:28">
      <c r="B39" s="2001">
        <v>34</v>
      </c>
      <c r="C39" s="2003" t="s">
        <v>866</v>
      </c>
      <c r="D39" s="2006"/>
      <c r="E39" s="2001" t="s">
        <v>591</v>
      </c>
      <c r="F39" s="2009"/>
      <c r="G39" s="2001" t="s">
        <v>363</v>
      </c>
      <c r="H39" s="2009"/>
      <c r="I39" s="2012" t="s">
        <v>874</v>
      </c>
      <c r="J39" s="2009">
        <v>0</v>
      </c>
      <c r="K39" s="2013" t="s">
        <v>156</v>
      </c>
      <c r="L39" s="2008" t="str">
        <f>IF(OR(F39="",H39=""),"",(H39+IF(F39&gt;H39,1,0)-F39-J39)*24)</f>
        <v/>
      </c>
      <c r="N39" s="2477">
        <f>$N$6</f>
        <v>0.29166666666666669</v>
      </c>
      <c r="O39" s="1997" t="s">
        <v>363</v>
      </c>
      <c r="P39" s="2477">
        <f>$P$6</f>
        <v>0.83333333333333337</v>
      </c>
      <c r="R39" s="2478" t="str">
        <f t="shared" ref="R39:R47" si="8">IF(F39="","",IF(F39&lt;N39,N39,IF(F39&gt;=P39,"",F39)))</f>
        <v/>
      </c>
      <c r="S39" s="1997" t="s">
        <v>363</v>
      </c>
      <c r="T39" s="2478" t="str">
        <f t="shared" ref="T39:T47" si="9">IF(H39="","",IF(H39&gt;F39,IF(H39&lt;P39,H39,P39),P39))</f>
        <v/>
      </c>
      <c r="U39" s="2649" t="s">
        <v>874</v>
      </c>
      <c r="V39" s="2009">
        <v>0</v>
      </c>
      <c r="W39" s="1996" t="s">
        <v>156</v>
      </c>
      <c r="X39" s="2008" t="str">
        <f>IF(R39="","",IF((T39+IF(R39&gt;T39,1,0)-R39-V39)*24=0,"",(T39+IF(R39&gt;T39,1,0)-R39-V39)*24))</f>
        <v/>
      </c>
      <c r="Z39" s="2008" t="str">
        <f t="shared" ref="Z39:Z47" si="10">IF(X39="",L39,IF(OR(L39-X39=0,L39-X39&lt;0),"-",L39-X39))</f>
        <v/>
      </c>
      <c r="AB39" s="2014"/>
    </row>
    <row r="40" spans="2:28">
      <c r="B40" s="2001"/>
      <c r="C40" s="2004" t="s">
        <v>41</v>
      </c>
      <c r="D40" s="2006"/>
      <c r="E40" s="2001" t="s">
        <v>591</v>
      </c>
      <c r="F40" s="2009"/>
      <c r="G40" s="2001" t="s">
        <v>363</v>
      </c>
      <c r="H40" s="2009"/>
      <c r="I40" s="2012" t="s">
        <v>874</v>
      </c>
      <c r="J40" s="2009">
        <v>0</v>
      </c>
      <c r="K40" s="2013" t="s">
        <v>156</v>
      </c>
      <c r="L40" s="2008" t="str">
        <f>IF(OR(F40="",H40=""),"",(H40+IF(F40&gt;H40,1,0)-F40-J40)*24)</f>
        <v/>
      </c>
      <c r="N40" s="2477">
        <f>$N$6</f>
        <v>0.29166666666666669</v>
      </c>
      <c r="O40" s="1997" t="s">
        <v>363</v>
      </c>
      <c r="P40" s="2477">
        <f>$P$6</f>
        <v>0.83333333333333337</v>
      </c>
      <c r="R40" s="2478" t="str">
        <f t="shared" si="8"/>
        <v/>
      </c>
      <c r="S40" s="1997" t="s">
        <v>363</v>
      </c>
      <c r="T40" s="2478" t="str">
        <f t="shared" si="9"/>
        <v/>
      </c>
      <c r="U40" s="2649" t="s">
        <v>874</v>
      </c>
      <c r="V40" s="2009">
        <v>0</v>
      </c>
      <c r="W40" s="1996" t="s">
        <v>156</v>
      </c>
      <c r="X40" s="2008" t="str">
        <f>IF(R40="","",IF((T40+IF(R40&gt;T40,1,0)-R40-V40)*24=0,"",(T40+IF(R40&gt;T40,1,0)-R40-V40)*24))</f>
        <v/>
      </c>
      <c r="Z40" s="2008" t="str">
        <f t="shared" si="10"/>
        <v/>
      </c>
      <c r="AB40" s="2014"/>
    </row>
    <row r="41" spans="2:28">
      <c r="B41" s="2001"/>
      <c r="C41" s="2005" t="s">
        <v>41</v>
      </c>
      <c r="D41" s="2006" t="str">
        <f>C39</f>
        <v>ag</v>
      </c>
      <c r="E41" s="2001" t="s">
        <v>591</v>
      </c>
      <c r="F41" s="2009" t="s">
        <v>41</v>
      </c>
      <c r="G41" s="2001" t="s">
        <v>363</v>
      </c>
      <c r="H41" s="2009" t="s">
        <v>41</v>
      </c>
      <c r="I41" s="2012" t="s">
        <v>874</v>
      </c>
      <c r="J41" s="2009" t="s">
        <v>41</v>
      </c>
      <c r="K41" s="2013" t="s">
        <v>156</v>
      </c>
      <c r="L41" s="2008" t="str">
        <f>IF(OR(L39="",L40=""),"",L39+L40)</f>
        <v/>
      </c>
      <c r="N41" s="2477" t="s">
        <v>41</v>
      </c>
      <c r="O41" s="1997" t="s">
        <v>363</v>
      </c>
      <c r="P41" s="2477" t="s">
        <v>41</v>
      </c>
      <c r="R41" s="2478" t="str">
        <f t="shared" si="8"/>
        <v/>
      </c>
      <c r="S41" s="1997" t="s">
        <v>363</v>
      </c>
      <c r="T41" s="2478" t="str">
        <f t="shared" si="9"/>
        <v>-</v>
      </c>
      <c r="U41" s="2649" t="s">
        <v>874</v>
      </c>
      <c r="V41" s="2009" t="s">
        <v>41</v>
      </c>
      <c r="W41" s="1996" t="s">
        <v>156</v>
      </c>
      <c r="X41" s="2008" t="str">
        <f>IF(OR(X39="",X40=""),"",X39+X40)</f>
        <v/>
      </c>
      <c r="Z41" s="2008" t="str">
        <f t="shared" si="10"/>
        <v/>
      </c>
      <c r="AB41" s="2014" t="s">
        <v>778</v>
      </c>
    </row>
    <row r="42" spans="2:28">
      <c r="B42" s="2001"/>
      <c r="C42" s="2003" t="s">
        <v>450</v>
      </c>
      <c r="D42" s="2006"/>
      <c r="E42" s="2001" t="s">
        <v>591</v>
      </c>
      <c r="F42" s="2009"/>
      <c r="G42" s="2001" t="s">
        <v>363</v>
      </c>
      <c r="H42" s="2009"/>
      <c r="I42" s="2012" t="s">
        <v>874</v>
      </c>
      <c r="J42" s="2009">
        <v>0</v>
      </c>
      <c r="K42" s="2013" t="s">
        <v>156</v>
      </c>
      <c r="L42" s="2008" t="str">
        <f>IF(OR(F42="",H42=""),"",(H42+IF(F42&gt;H42,1,0)-F42-J42)*24)</f>
        <v/>
      </c>
      <c r="N42" s="2477">
        <f>$N$6</f>
        <v>0.29166666666666669</v>
      </c>
      <c r="O42" s="1997" t="s">
        <v>363</v>
      </c>
      <c r="P42" s="2477">
        <f>$P$6</f>
        <v>0.83333333333333337</v>
      </c>
      <c r="R42" s="2478" t="str">
        <f t="shared" si="8"/>
        <v/>
      </c>
      <c r="S42" s="1997" t="s">
        <v>363</v>
      </c>
      <c r="T42" s="2478" t="str">
        <f t="shared" si="9"/>
        <v/>
      </c>
      <c r="U42" s="2649" t="s">
        <v>874</v>
      </c>
      <c r="V42" s="2009">
        <v>0</v>
      </c>
      <c r="W42" s="1996" t="s">
        <v>156</v>
      </c>
      <c r="X42" s="2008" t="str">
        <f>IF(R42="","",IF((T42+IF(R42&gt;T42,1,0)-R42-V42)*24=0,"",(T42+IF(R42&gt;T42,1,0)-R42-V42)*24))</f>
        <v/>
      </c>
      <c r="Z42" s="2008" t="str">
        <f t="shared" si="10"/>
        <v/>
      </c>
      <c r="AB42" s="2014"/>
    </row>
    <row r="43" spans="2:28">
      <c r="B43" s="2001">
        <v>35</v>
      </c>
      <c r="C43" s="2004" t="s">
        <v>41</v>
      </c>
      <c r="D43" s="2006"/>
      <c r="E43" s="2001" t="s">
        <v>591</v>
      </c>
      <c r="F43" s="2009"/>
      <c r="G43" s="2001" t="s">
        <v>363</v>
      </c>
      <c r="H43" s="2009"/>
      <c r="I43" s="2012" t="s">
        <v>874</v>
      </c>
      <c r="J43" s="2009">
        <v>0</v>
      </c>
      <c r="K43" s="2013" t="s">
        <v>156</v>
      </c>
      <c r="L43" s="2008" t="str">
        <f>IF(OR(F43="",H43=""),"",(H43+IF(F43&gt;H43,1,0)-F43-J43)*24)</f>
        <v/>
      </c>
      <c r="N43" s="2477">
        <f>$N$6</f>
        <v>0.29166666666666669</v>
      </c>
      <c r="O43" s="1997" t="s">
        <v>363</v>
      </c>
      <c r="P43" s="2477">
        <f>$P$6</f>
        <v>0.83333333333333337</v>
      </c>
      <c r="R43" s="2478" t="str">
        <f t="shared" si="8"/>
        <v/>
      </c>
      <c r="S43" s="1997" t="s">
        <v>363</v>
      </c>
      <c r="T43" s="2478" t="str">
        <f t="shared" si="9"/>
        <v/>
      </c>
      <c r="U43" s="2649" t="s">
        <v>874</v>
      </c>
      <c r="V43" s="2009">
        <v>0</v>
      </c>
      <c r="W43" s="1996" t="s">
        <v>156</v>
      </c>
      <c r="X43" s="2008" t="str">
        <f>IF(R43="","",IF((T43+IF(R43&gt;T43,1,0)-R43-V43)*24=0,"",(T43+IF(R43&gt;T43,1,0)-R43-V43)*24))</f>
        <v/>
      </c>
      <c r="Z43" s="2008" t="str">
        <f t="shared" si="10"/>
        <v/>
      </c>
      <c r="AB43" s="2014"/>
    </row>
    <row r="44" spans="2:28">
      <c r="B44" s="2001"/>
      <c r="C44" s="2005" t="s">
        <v>41</v>
      </c>
      <c r="D44" s="2006" t="str">
        <f>C42</f>
        <v>ah</v>
      </c>
      <c r="E44" s="2001" t="s">
        <v>591</v>
      </c>
      <c r="F44" s="2009" t="s">
        <v>41</v>
      </c>
      <c r="G44" s="2001" t="s">
        <v>363</v>
      </c>
      <c r="H44" s="2009" t="s">
        <v>41</v>
      </c>
      <c r="I44" s="2012" t="s">
        <v>874</v>
      </c>
      <c r="J44" s="2009" t="s">
        <v>41</v>
      </c>
      <c r="K44" s="2013" t="s">
        <v>156</v>
      </c>
      <c r="L44" s="2008" t="str">
        <f>IF(OR(L42="",L43=""),"",L42+L43)</f>
        <v/>
      </c>
      <c r="N44" s="2477" t="s">
        <v>41</v>
      </c>
      <c r="O44" s="1997" t="s">
        <v>363</v>
      </c>
      <c r="P44" s="2477" t="s">
        <v>41</v>
      </c>
      <c r="R44" s="2478" t="str">
        <f t="shared" si="8"/>
        <v/>
      </c>
      <c r="S44" s="1997" t="s">
        <v>363</v>
      </c>
      <c r="T44" s="2478" t="str">
        <f t="shared" si="9"/>
        <v>-</v>
      </c>
      <c r="U44" s="2649" t="s">
        <v>874</v>
      </c>
      <c r="V44" s="2009" t="s">
        <v>41</v>
      </c>
      <c r="W44" s="1996" t="s">
        <v>156</v>
      </c>
      <c r="X44" s="2008" t="str">
        <f>IF(OR(X42="",X43=""),"",X42+X43)</f>
        <v/>
      </c>
      <c r="Z44" s="2008" t="str">
        <f t="shared" si="10"/>
        <v/>
      </c>
      <c r="AB44" s="2014" t="s">
        <v>15</v>
      </c>
    </row>
    <row r="45" spans="2:28">
      <c r="B45" s="2001"/>
      <c r="C45" s="2003" t="s">
        <v>828</v>
      </c>
      <c r="D45" s="2006"/>
      <c r="E45" s="2001" t="s">
        <v>591</v>
      </c>
      <c r="F45" s="2009"/>
      <c r="G45" s="2001" t="s">
        <v>363</v>
      </c>
      <c r="H45" s="2009"/>
      <c r="I45" s="2012" t="s">
        <v>874</v>
      </c>
      <c r="J45" s="2009">
        <v>0</v>
      </c>
      <c r="K45" s="2013" t="s">
        <v>156</v>
      </c>
      <c r="L45" s="2008" t="str">
        <f>IF(OR(F45="",H45=""),"",(H45+IF(F45&gt;H45,1,0)-F45-J45)*24)</f>
        <v/>
      </c>
      <c r="N45" s="2477">
        <f>$N$6</f>
        <v>0.29166666666666669</v>
      </c>
      <c r="O45" s="1997" t="s">
        <v>363</v>
      </c>
      <c r="P45" s="2477">
        <f>$P$6</f>
        <v>0.83333333333333337</v>
      </c>
      <c r="R45" s="2478" t="str">
        <f t="shared" si="8"/>
        <v/>
      </c>
      <c r="S45" s="1997" t="s">
        <v>363</v>
      </c>
      <c r="T45" s="2478" t="str">
        <f t="shared" si="9"/>
        <v/>
      </c>
      <c r="U45" s="2649" t="s">
        <v>874</v>
      </c>
      <c r="V45" s="2009">
        <v>0</v>
      </c>
      <c r="W45" s="1996" t="s">
        <v>156</v>
      </c>
      <c r="X45" s="2008" t="str">
        <f>IF(R45="","",IF((T45+IF(R45&gt;T45,1,0)-R45-V45)*24=0,"",(T45+IF(R45&gt;T45,1,0)-R45-V45)*24))</f>
        <v/>
      </c>
      <c r="Z45" s="2008" t="str">
        <f t="shared" si="10"/>
        <v/>
      </c>
      <c r="AB45" s="2014"/>
    </row>
    <row r="46" spans="2:28">
      <c r="B46" s="2001">
        <v>36</v>
      </c>
      <c r="C46" s="2004" t="s">
        <v>41</v>
      </c>
      <c r="D46" s="2006"/>
      <c r="E46" s="2001" t="s">
        <v>591</v>
      </c>
      <c r="F46" s="2009"/>
      <c r="G46" s="2001" t="s">
        <v>363</v>
      </c>
      <c r="H46" s="2009"/>
      <c r="I46" s="2012" t="s">
        <v>874</v>
      </c>
      <c r="J46" s="2009">
        <v>0</v>
      </c>
      <c r="K46" s="2013" t="s">
        <v>156</v>
      </c>
      <c r="L46" s="2008" t="str">
        <f>IF(OR(F46="",H46=""),"",(H46+IF(F46&gt;H46,1,0)-F46-J46)*24)</f>
        <v/>
      </c>
      <c r="N46" s="2477">
        <f>$N$6</f>
        <v>0.29166666666666669</v>
      </c>
      <c r="O46" s="1997" t="s">
        <v>363</v>
      </c>
      <c r="P46" s="2477">
        <f>$P$6</f>
        <v>0.83333333333333337</v>
      </c>
      <c r="R46" s="2478" t="str">
        <f t="shared" si="8"/>
        <v/>
      </c>
      <c r="S46" s="1997" t="s">
        <v>363</v>
      </c>
      <c r="T46" s="2478" t="str">
        <f t="shared" si="9"/>
        <v/>
      </c>
      <c r="U46" s="2649" t="s">
        <v>874</v>
      </c>
      <c r="V46" s="2009">
        <v>0</v>
      </c>
      <c r="W46" s="1996" t="s">
        <v>156</v>
      </c>
      <c r="X46" s="2008" t="str">
        <f>IF(R46="","",IF((T46+IF(R46&gt;T46,1,0)-R46-V46)*24=0,"",(T46+IF(R46&gt;T46,1,0)-R46-V46)*24))</f>
        <v/>
      </c>
      <c r="Z46" s="2008" t="str">
        <f t="shared" si="10"/>
        <v/>
      </c>
      <c r="AB46" s="2014"/>
    </row>
    <row r="47" spans="2:28">
      <c r="B47" s="2001"/>
      <c r="C47" s="2005" t="s">
        <v>41</v>
      </c>
      <c r="D47" s="2006" t="str">
        <f>C45</f>
        <v>ai</v>
      </c>
      <c r="E47" s="2001" t="s">
        <v>591</v>
      </c>
      <c r="F47" s="2009" t="s">
        <v>41</v>
      </c>
      <c r="G47" s="2001" t="s">
        <v>363</v>
      </c>
      <c r="H47" s="2009" t="s">
        <v>41</v>
      </c>
      <c r="I47" s="2012" t="s">
        <v>874</v>
      </c>
      <c r="J47" s="2009" t="s">
        <v>41</v>
      </c>
      <c r="K47" s="2013" t="s">
        <v>156</v>
      </c>
      <c r="L47" s="2008" t="str">
        <f>IF(OR(L45="",L46=""),"",L45+L46)</f>
        <v/>
      </c>
      <c r="N47" s="2477" t="s">
        <v>41</v>
      </c>
      <c r="O47" s="1997" t="s">
        <v>363</v>
      </c>
      <c r="P47" s="2477" t="s">
        <v>41</v>
      </c>
      <c r="R47" s="2478" t="str">
        <f t="shared" si="8"/>
        <v/>
      </c>
      <c r="S47" s="1997" t="s">
        <v>363</v>
      </c>
      <c r="T47" s="2478" t="str">
        <f t="shared" si="9"/>
        <v>-</v>
      </c>
      <c r="U47" s="2649" t="s">
        <v>874</v>
      </c>
      <c r="V47" s="2009" t="s">
        <v>41</v>
      </c>
      <c r="W47" s="1996" t="s">
        <v>156</v>
      </c>
      <c r="X47" s="2008" t="str">
        <f>IF(OR(X45="",X46=""),"",X45+X46)</f>
        <v/>
      </c>
      <c r="Z47" s="2008" t="str">
        <f t="shared" si="10"/>
        <v/>
      </c>
      <c r="AB47" s="2014" t="s">
        <v>15</v>
      </c>
    </row>
    <row r="49" spans="3:4">
      <c r="C49" s="1999" t="s">
        <v>470</v>
      </c>
      <c r="D49" s="1999"/>
    </row>
    <row r="50" spans="3:4">
      <c r="C50" s="1999" t="s">
        <v>558</v>
      </c>
      <c r="D50" s="1999"/>
    </row>
    <row r="51" spans="3:4">
      <c r="C51" s="1999" t="s">
        <v>870</v>
      </c>
      <c r="D51" s="1999"/>
    </row>
    <row r="52" spans="3:4">
      <c r="C52" s="1999" t="s">
        <v>610</v>
      </c>
      <c r="D52" s="1999"/>
    </row>
  </sheetData>
  <mergeCells count="4">
    <mergeCell ref="F4:L4"/>
    <mergeCell ref="N4:P4"/>
    <mergeCell ref="R4:X4"/>
    <mergeCell ref="AB4:AB5"/>
  </mergeCells>
  <phoneticPr fontId="6"/>
  <printOptions horizontalCentered="1"/>
  <pageMargins left="0.70866141732283472" right="0.70866141732283472" top="0.55118110236220474" bottom="0.35433070866141736" header="0.31496062992125984" footer="0.31496062992125984"/>
  <pageSetup paperSize="9" scale="43" fitToWidth="1" fitToHeight="0" orientation="landscape"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18">
    <pageSetUpPr fitToPage="1"/>
  </sheetPr>
  <dimension ref="B1:BS69"/>
  <sheetViews>
    <sheetView workbookViewId="0"/>
  </sheetViews>
  <sheetFormatPr defaultColWidth="9" defaultRowHeight="15"/>
  <cols>
    <col min="1" max="1" width="1.3984375" style="2015" customWidth="1"/>
    <col min="2" max="3" width="9" style="2015"/>
    <col min="4" max="4" width="40.59765625" style="2015" customWidth="1"/>
    <col min="5" max="16384" width="9" style="2015"/>
  </cols>
  <sheetData>
    <row r="1" spans="2:11" ht="15.75">
      <c r="B1" s="2015" t="s">
        <v>878</v>
      </c>
      <c r="D1" s="2022"/>
      <c r="E1" s="2022"/>
      <c r="F1" s="2022"/>
    </row>
    <row r="2" spans="2:11" s="2016" customFormat="1" ht="20.25" customHeight="1">
      <c r="B2" s="2018" t="s">
        <v>1035</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c r="E11" s="2022"/>
      <c r="F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20.25" customHeight="1">
      <c r="B16" s="2022" t="s">
        <v>1036</v>
      </c>
      <c r="C16" s="2018"/>
      <c r="D16" s="2022"/>
    </row>
    <row r="17" spans="2:6" s="2016" customFormat="1" ht="20.25" customHeight="1">
      <c r="B17" s="2022" t="s">
        <v>839</v>
      </c>
      <c r="C17" s="2018"/>
      <c r="D17" s="2022"/>
    </row>
    <row r="18" spans="2:6" s="2016" customFormat="1" ht="20.25" customHeight="1">
      <c r="B18" s="2022"/>
      <c r="C18" s="2018"/>
      <c r="D18" s="2022"/>
    </row>
    <row r="19" spans="2:6" s="2016" customFormat="1" ht="20.25" customHeight="1">
      <c r="B19" s="2022" t="s">
        <v>1037</v>
      </c>
      <c r="C19" s="2018"/>
      <c r="D19" s="2022"/>
    </row>
    <row r="20" spans="2:6" s="2016" customFormat="1" ht="20.25" customHeight="1">
      <c r="B20" s="2022"/>
      <c r="C20" s="2018"/>
      <c r="D20" s="2022"/>
    </row>
    <row r="21" spans="2:6" s="2016" customFormat="1" ht="17.25" customHeight="1">
      <c r="B21" s="2022" t="s">
        <v>969</v>
      </c>
      <c r="C21" s="2022"/>
      <c r="D21" s="2022"/>
    </row>
    <row r="22" spans="2:6" s="2016" customFormat="1" ht="17.25" customHeight="1">
      <c r="B22" s="2022" t="s">
        <v>754</v>
      </c>
      <c r="C22" s="2022"/>
      <c r="D22" s="2022"/>
    </row>
    <row r="23" spans="2:6" s="2016" customFormat="1" ht="17.25" customHeight="1">
      <c r="B23" s="2022"/>
      <c r="C23" s="2022"/>
      <c r="D23" s="2022"/>
    </row>
    <row r="24" spans="2:6" s="2016" customFormat="1" ht="17.25" customHeight="1">
      <c r="B24" s="2022"/>
      <c r="C24" s="2026" t="s">
        <v>504</v>
      </c>
      <c r="D24" s="2026" t="s">
        <v>380</v>
      </c>
    </row>
    <row r="25" spans="2:6" s="2016" customFormat="1" ht="17.25" customHeight="1">
      <c r="B25" s="2022"/>
      <c r="C25" s="2026">
        <v>1</v>
      </c>
      <c r="D25" s="2027" t="s">
        <v>800</v>
      </c>
    </row>
    <row r="26" spans="2:6" s="2016" customFormat="1" ht="17.25" customHeight="1">
      <c r="B26" s="2022"/>
      <c r="C26" s="2026">
        <v>2</v>
      </c>
      <c r="D26" s="2027" t="s">
        <v>680</v>
      </c>
      <c r="E26" s="2016" t="s">
        <v>739</v>
      </c>
    </row>
    <row r="27" spans="2:6" s="2016" customFormat="1" ht="17.25" customHeight="1">
      <c r="B27" s="2022"/>
      <c r="C27" s="2026">
        <v>3</v>
      </c>
      <c r="D27" s="2027" t="s">
        <v>1029</v>
      </c>
    </row>
    <row r="28" spans="2:6" s="2016" customFormat="1" ht="17.25" customHeight="1">
      <c r="B28" s="2022"/>
      <c r="C28" s="2026">
        <v>4</v>
      </c>
      <c r="D28" s="2027" t="s">
        <v>1038</v>
      </c>
      <c r="E28" s="2016" t="s">
        <v>1039</v>
      </c>
    </row>
    <row r="29" spans="2:6" s="2016" customFormat="1" ht="17.25" customHeight="1">
      <c r="B29" s="2022"/>
      <c r="C29" s="1745"/>
      <c r="D29" s="2028"/>
    </row>
    <row r="30" spans="2:6" s="2016" customFormat="1" ht="17.25" customHeight="1">
      <c r="B30" s="2022" t="s">
        <v>996</v>
      </c>
      <c r="C30" s="2022"/>
      <c r="D30" s="2022"/>
      <c r="E30" s="2017"/>
      <c r="F30" s="2017"/>
    </row>
    <row r="31" spans="2:6" s="2016" customFormat="1" ht="17.25" customHeight="1">
      <c r="B31" s="2022" t="s">
        <v>400</v>
      </c>
      <c r="C31" s="2022"/>
      <c r="D31" s="2022"/>
      <c r="E31" s="2017"/>
      <c r="F31" s="2017"/>
    </row>
    <row r="32" spans="2:6" s="2016" customFormat="1" ht="17.25" customHeight="1">
      <c r="B32" s="2022"/>
      <c r="C32" s="2022"/>
      <c r="D32" s="2022"/>
      <c r="E32" s="2017"/>
      <c r="F32" s="2017"/>
    </row>
    <row r="33" spans="2:51" s="2016" customFormat="1" ht="17.25" customHeight="1">
      <c r="B33" s="2022"/>
      <c r="C33" s="2026" t="s">
        <v>779</v>
      </c>
      <c r="D33" s="2026" t="s">
        <v>757</v>
      </c>
      <c r="E33" s="2017"/>
      <c r="F33" s="2017"/>
    </row>
    <row r="34" spans="2:51" s="2016" customFormat="1" ht="17.25" customHeight="1">
      <c r="B34" s="2022"/>
      <c r="C34" s="2026" t="s">
        <v>751</v>
      </c>
      <c r="D34" s="2027" t="s">
        <v>782</v>
      </c>
      <c r="E34" s="2017"/>
      <c r="F34" s="2017"/>
    </row>
    <row r="35" spans="2:51" s="2016" customFormat="1" ht="17.25" customHeight="1">
      <c r="B35" s="2022"/>
      <c r="C35" s="2026" t="s">
        <v>192</v>
      </c>
      <c r="D35" s="2027" t="s">
        <v>783</v>
      </c>
      <c r="E35" s="2017"/>
      <c r="F35" s="2017"/>
    </row>
    <row r="36" spans="2:51" s="2016" customFormat="1" ht="17.25" customHeight="1">
      <c r="B36" s="2022"/>
      <c r="C36" s="2026" t="s">
        <v>702</v>
      </c>
      <c r="D36" s="2027" t="s">
        <v>1</v>
      </c>
      <c r="E36" s="2017"/>
      <c r="F36" s="2017"/>
    </row>
    <row r="37" spans="2:51" s="2016" customFormat="1" ht="17.25" customHeight="1">
      <c r="B37" s="2022"/>
      <c r="C37" s="2026" t="s">
        <v>752</v>
      </c>
      <c r="D37" s="2027" t="s">
        <v>913</v>
      </c>
      <c r="E37" s="2017"/>
      <c r="F37" s="2017"/>
    </row>
    <row r="38" spans="2:51" s="2016" customFormat="1" ht="17.25" customHeight="1">
      <c r="B38" s="2022"/>
      <c r="C38" s="2022"/>
      <c r="D38" s="2022"/>
      <c r="E38" s="2017"/>
      <c r="F38" s="2017"/>
    </row>
    <row r="39" spans="2:51" s="2016" customFormat="1" ht="17.25" customHeight="1">
      <c r="B39" s="2022"/>
      <c r="C39" s="2022" t="s">
        <v>905</v>
      </c>
      <c r="D39" s="2022"/>
      <c r="E39" s="2017"/>
      <c r="F39" s="2017"/>
    </row>
    <row r="40" spans="2:51" s="2016" customFormat="1" ht="17.25" customHeight="1">
      <c r="B40" s="2017"/>
      <c r="C40" s="2022" t="s">
        <v>251</v>
      </c>
      <c r="D40" s="2017"/>
      <c r="E40" s="2017"/>
      <c r="F40" s="2022"/>
    </row>
    <row r="41" spans="2:51" s="2016" customFormat="1" ht="17.25" customHeight="1">
      <c r="B41" s="2017"/>
      <c r="C41" s="2022" t="s">
        <v>907</v>
      </c>
      <c r="D41" s="2017"/>
      <c r="E41" s="2017"/>
      <c r="F41" s="2022"/>
    </row>
    <row r="42" spans="2:51" s="2016" customFormat="1" ht="17.25" customHeight="1">
      <c r="B42" s="2022"/>
      <c r="C42" s="2022"/>
      <c r="D42" s="2022"/>
      <c r="E42" s="2022"/>
    </row>
    <row r="43" spans="2:51" s="2016" customFormat="1" ht="17.25" customHeight="1">
      <c r="B43" s="2022" t="s">
        <v>230</v>
      </c>
      <c r="C43" s="2022"/>
      <c r="D43" s="2022"/>
    </row>
    <row r="44" spans="2:51" s="2016" customFormat="1" ht="17.25" customHeight="1">
      <c r="B44" s="2022" t="s">
        <v>999</v>
      </c>
      <c r="C44" s="2022"/>
      <c r="D44" s="2022"/>
    </row>
    <row r="45" spans="2:51" s="2016" customFormat="1" ht="17.25" customHeight="1">
      <c r="B45" s="2023" t="s">
        <v>621</v>
      </c>
      <c r="C45" s="2017"/>
      <c r="D45" s="2017"/>
      <c r="O45" s="2031"/>
      <c r="P45" s="2031"/>
      <c r="R45" s="2031"/>
      <c r="U45" s="2031"/>
      <c r="AE45" s="2031"/>
      <c r="AF45" s="2031"/>
      <c r="AG45" s="2031"/>
      <c r="AH45" s="2031"/>
      <c r="AI45" s="2032"/>
      <c r="AJ45" s="2031"/>
      <c r="AK45" s="2031"/>
      <c r="AL45" s="2031"/>
      <c r="AM45" s="2031"/>
      <c r="AN45" s="2031"/>
      <c r="AO45" s="2031"/>
      <c r="AP45" s="2031"/>
      <c r="AQ45" s="2031"/>
      <c r="AR45" s="2031"/>
      <c r="AS45" s="2031"/>
      <c r="AT45" s="2031"/>
      <c r="AU45" s="2031"/>
      <c r="AV45" s="2031"/>
      <c r="AW45" s="2031"/>
      <c r="AX45" s="2031"/>
      <c r="AY45" s="2032"/>
    </row>
    <row r="46" spans="2:51" s="2016" customFormat="1" ht="17.25" customHeight="1"/>
    <row r="47" spans="2:51" s="2016" customFormat="1" ht="17.25" customHeight="1">
      <c r="B47" s="2022" t="s">
        <v>719</v>
      </c>
      <c r="C47" s="2022"/>
    </row>
    <row r="48" spans="2:51" s="2016" customFormat="1" ht="17.25" customHeight="1">
      <c r="B48" s="2022"/>
      <c r="C48" s="2022"/>
    </row>
    <row r="49" spans="2:54" s="2016" customFormat="1" ht="17.25" customHeight="1">
      <c r="B49" s="2022" t="s">
        <v>375</v>
      </c>
      <c r="C49" s="2022"/>
    </row>
    <row r="50" spans="2:54" s="2016" customFormat="1" ht="17.25" customHeight="1">
      <c r="B50" s="2022" t="s">
        <v>892</v>
      </c>
      <c r="C50" s="2022"/>
    </row>
    <row r="51" spans="2:54" s="2016" customFormat="1" ht="17.25" customHeight="1">
      <c r="B51" s="2022"/>
      <c r="C51" s="2022"/>
    </row>
    <row r="52" spans="2:54" s="2016" customFormat="1" ht="17.25" customHeight="1">
      <c r="B52" s="2022" t="s">
        <v>388</v>
      </c>
      <c r="C52" s="2022"/>
    </row>
    <row r="53" spans="2:54" s="2016" customFormat="1" ht="17.25" customHeight="1">
      <c r="B53" s="2022" t="s">
        <v>339</v>
      </c>
      <c r="C53" s="2022"/>
    </row>
    <row r="54" spans="2:54" s="2016" customFormat="1" ht="17.25" customHeight="1">
      <c r="B54" s="2022"/>
      <c r="C54" s="2022"/>
    </row>
    <row r="55" spans="2:54" s="2016" customFormat="1" ht="17.25" customHeight="1">
      <c r="B55" s="2022" t="s">
        <v>571</v>
      </c>
      <c r="C55" s="2022"/>
      <c r="D55" s="2022"/>
    </row>
    <row r="56" spans="2:54" s="2016" customFormat="1" ht="17.25" customHeight="1">
      <c r="B56" s="2022"/>
      <c r="C56" s="2022"/>
      <c r="D56" s="2022"/>
    </row>
    <row r="57" spans="2:54" s="2016" customFormat="1" ht="17.25" customHeight="1">
      <c r="B57" s="2017" t="s">
        <v>697</v>
      </c>
      <c r="C57" s="2017"/>
      <c r="D57" s="2022"/>
    </row>
    <row r="58" spans="2:54" s="2016" customFormat="1" ht="17.25" customHeight="1">
      <c r="B58" s="2017" t="s">
        <v>666</v>
      </c>
      <c r="C58" s="2017"/>
      <c r="D58" s="2022"/>
    </row>
    <row r="59" spans="2:54" s="2016" customFormat="1" ht="17.25" customHeight="1">
      <c r="B59" s="2017" t="s">
        <v>893</v>
      </c>
    </row>
    <row r="60" spans="2:54" s="2016" customFormat="1" ht="17.25" customHeight="1">
      <c r="B60" s="2017"/>
    </row>
    <row r="61" spans="2:54" s="2016" customFormat="1" ht="17.25" customHeight="1">
      <c r="B61" s="2016" t="s">
        <v>677</v>
      </c>
      <c r="E61" s="2029"/>
      <c r="F61" s="2029"/>
      <c r="G61" s="2029"/>
      <c r="H61" s="2029"/>
      <c r="I61" s="2029"/>
      <c r="J61" s="2029"/>
      <c r="K61" s="2029"/>
      <c r="L61" s="2652"/>
      <c r="M61" s="2017" t="s">
        <v>1041</v>
      </c>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29"/>
      <c r="AX61" s="2029"/>
    </row>
    <row r="62" spans="2:54" s="2016" customFormat="1" ht="17.25" customHeight="1">
      <c r="E62" s="2029"/>
      <c r="F62" s="2029"/>
      <c r="G62" s="2029"/>
      <c r="H62" s="2029"/>
      <c r="I62" s="2029"/>
      <c r="J62" s="2029"/>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29"/>
      <c r="AX62" s="2029"/>
    </row>
    <row r="63" spans="2:54" s="2016" customFormat="1" ht="17.25" customHeight="1">
      <c r="B63" s="2016" t="s">
        <v>597</v>
      </c>
      <c r="E63" s="2029"/>
      <c r="F63" s="2029"/>
      <c r="G63" s="2029"/>
      <c r="H63" s="2029"/>
      <c r="I63" s="2029"/>
      <c r="J63" s="2029"/>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29"/>
      <c r="AX63" s="2029"/>
    </row>
    <row r="64" spans="2:54" s="2016" customFormat="1" ht="17.25" customHeight="1">
      <c r="E64" s="2029"/>
      <c r="F64" s="2029"/>
      <c r="G64" s="2029"/>
      <c r="H64" s="2029"/>
      <c r="I64" s="2029"/>
      <c r="J64" s="2029"/>
      <c r="K64" s="2029"/>
      <c r="L64" s="2029"/>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29"/>
      <c r="AK64" s="2029"/>
      <c r="AL64" s="2029"/>
      <c r="AM64" s="2029"/>
      <c r="AN64" s="2029"/>
      <c r="AO64" s="2029"/>
      <c r="AP64" s="2029"/>
      <c r="AQ64" s="2029"/>
      <c r="AR64" s="2029"/>
      <c r="AS64" s="2029"/>
      <c r="AT64" s="2029"/>
      <c r="AU64" s="2029"/>
      <c r="AV64" s="2029"/>
      <c r="AW64" s="2029"/>
      <c r="AX64" s="2029"/>
      <c r="AY64" s="2029"/>
      <c r="AZ64" s="2029"/>
      <c r="BA64" s="2029"/>
      <c r="BB64" s="2029"/>
    </row>
    <row r="65" spans="2:71" s="2016" customFormat="1" ht="17.25" customHeight="1">
      <c r="B65" s="2016" t="s">
        <v>791</v>
      </c>
      <c r="E65" s="2029"/>
      <c r="F65" s="2029"/>
      <c r="G65" s="2029"/>
      <c r="H65" s="2029"/>
      <c r="I65" s="2029"/>
      <c r="J65" s="2029"/>
      <c r="K65" s="2029"/>
      <c r="L65" s="2029"/>
      <c r="M65" s="2029"/>
      <c r="N65" s="2029"/>
      <c r="O65" s="2029"/>
      <c r="P65" s="2029"/>
      <c r="Q65" s="2029"/>
      <c r="R65" s="2029"/>
      <c r="S65" s="2029"/>
      <c r="T65" s="2029"/>
      <c r="U65" s="2029"/>
      <c r="V65" s="2029"/>
      <c r="W65" s="2029"/>
      <c r="X65" s="2029"/>
      <c r="Y65" s="2029"/>
      <c r="Z65" s="2029"/>
      <c r="AA65" s="2029"/>
      <c r="AB65" s="2029"/>
      <c r="AC65" s="2029"/>
      <c r="AD65" s="2029"/>
      <c r="AE65" s="2029"/>
      <c r="AF65" s="2029"/>
      <c r="AG65" s="2029"/>
      <c r="AH65" s="2029"/>
      <c r="AI65" s="2029"/>
      <c r="AJ65" s="2029"/>
      <c r="AK65" s="2029"/>
      <c r="AL65" s="2029"/>
      <c r="AM65" s="2029"/>
      <c r="AN65" s="2029"/>
      <c r="AO65" s="2029"/>
      <c r="AP65" s="2029"/>
      <c r="AQ65" s="2029"/>
      <c r="AR65" s="2029"/>
      <c r="AS65" s="2029"/>
      <c r="AT65" s="2029"/>
      <c r="AU65" s="2029"/>
      <c r="AV65" s="2029"/>
      <c r="AW65" s="2029"/>
      <c r="AX65" s="2029"/>
      <c r="AY65" s="2029"/>
      <c r="AZ65" s="2029"/>
      <c r="BA65" s="2029"/>
      <c r="BB65" s="2029"/>
    </row>
    <row r="66" spans="2:71" s="2016" customFormat="1" ht="17.25" customHeight="1">
      <c r="E66" s="2029"/>
      <c r="F66" s="2029"/>
      <c r="G66" s="2029"/>
      <c r="H66" s="2029"/>
      <c r="I66" s="2029"/>
      <c r="J66" s="2029"/>
      <c r="K66" s="2029"/>
      <c r="L66" s="2029"/>
      <c r="M66" s="2029"/>
      <c r="N66" s="2029"/>
      <c r="O66" s="2029"/>
      <c r="P66" s="2029"/>
      <c r="Q66" s="2029"/>
      <c r="R66" s="2029"/>
      <c r="S66" s="2029"/>
      <c r="T66" s="2029"/>
      <c r="U66" s="2029"/>
      <c r="V66" s="2029"/>
      <c r="W66" s="2029"/>
      <c r="X66" s="2029"/>
      <c r="Y66" s="2029"/>
      <c r="Z66" s="2029"/>
      <c r="AA66" s="2029"/>
      <c r="AB66" s="2029"/>
      <c r="AC66" s="2029"/>
      <c r="AD66" s="2029"/>
      <c r="AE66" s="2029"/>
      <c r="AF66" s="2029"/>
      <c r="AG66" s="2029"/>
      <c r="AH66" s="2029"/>
      <c r="AI66" s="2029"/>
      <c r="AJ66" s="2029"/>
      <c r="AK66" s="2029"/>
      <c r="AL66" s="2029"/>
      <c r="AM66" s="2029"/>
      <c r="AN66" s="2029"/>
      <c r="AO66" s="2029"/>
      <c r="AP66" s="2029"/>
      <c r="AQ66" s="2029"/>
      <c r="AR66" s="2029"/>
      <c r="AS66" s="2029"/>
      <c r="AT66" s="2029"/>
      <c r="AU66" s="2029"/>
      <c r="AV66" s="2029"/>
      <c r="AW66" s="2029"/>
      <c r="AX66" s="2029"/>
      <c r="AY66" s="2029"/>
      <c r="AZ66" s="2029"/>
      <c r="BA66" s="2029"/>
      <c r="BB66" s="2029"/>
    </row>
    <row r="67" spans="2:71" s="2016" customFormat="1" ht="17.25" customHeight="1">
      <c r="B67" s="2016" t="s">
        <v>509</v>
      </c>
      <c r="BL67" s="2479"/>
      <c r="BM67" s="1903"/>
      <c r="BN67" s="2479"/>
      <c r="BO67" s="2479"/>
      <c r="BP67" s="2479"/>
      <c r="BQ67" s="2480"/>
      <c r="BR67" s="2481"/>
      <c r="BS67" s="2481"/>
    </row>
    <row r="68" spans="2:71" s="2016" customFormat="1" ht="17.25" customHeight="1">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29"/>
      <c r="AB68" s="2029"/>
      <c r="AC68" s="2029"/>
      <c r="AD68" s="2029"/>
      <c r="AE68" s="2029"/>
      <c r="AF68" s="2029"/>
      <c r="AG68" s="2029"/>
      <c r="AH68" s="2029"/>
      <c r="AI68" s="2029"/>
      <c r="AJ68" s="2029"/>
      <c r="AK68" s="2029"/>
      <c r="AL68" s="2029"/>
      <c r="AM68" s="2029"/>
      <c r="AN68" s="2029"/>
      <c r="AO68" s="2029"/>
      <c r="AP68" s="2029"/>
      <c r="AQ68" s="2029"/>
      <c r="AR68" s="2029"/>
      <c r="AS68" s="2029"/>
      <c r="AT68" s="2029"/>
      <c r="AU68" s="2029"/>
      <c r="AV68" s="2029"/>
      <c r="AW68" s="2029"/>
      <c r="AX68" s="2029"/>
    </row>
    <row r="69" spans="2:71" ht="17.25" customHeight="1">
      <c r="B69" s="2016" t="s">
        <v>484</v>
      </c>
    </row>
    <row r="70" spans="2:71" ht="18.75" customHeight="1"/>
    <row r="71" spans="2:71" ht="18.75" customHeight="1"/>
    <row r="72" spans="2:71" ht="18.75" customHeight="1"/>
    <row r="73" spans="2:71" ht="18.75" customHeight="1"/>
    <row r="74" spans="2:71" ht="18.75" customHeight="1"/>
    <row r="75" spans="2:71" ht="18.75" customHeight="1"/>
    <row r="76" spans="2:71" ht="18.75" customHeight="1"/>
    <row r="77" spans="2:71" ht="18.75" customHeight="1"/>
    <row r="78" spans="2:71" ht="18.75" customHeight="1"/>
    <row r="79" spans="2:71" ht="18.75" customHeight="1"/>
    <row r="80" spans="2:71"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sheetData>
  <mergeCells count="1">
    <mergeCell ref="F4:K5"/>
  </mergeCells>
  <phoneticPr fontId="6"/>
  <pageMargins left="0.70866141732283472" right="0.70866141732283472" top="0.74803149606299213" bottom="0.35433070866141736" header="0.31496062992125984" footer="0.31496062992125984"/>
  <pageSetup paperSize="9" scale="45" fitToWidth="1" fitToHeight="1" orientation="portrait" usePrinterDefaults="1"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19">
    <pageSetUpPr fitToPage="1"/>
  </sheetPr>
  <dimension ref="B1:L44"/>
  <sheetViews>
    <sheetView workbookViewId="0">
      <selection activeCell="I16" sqref="I16:L20"/>
    </sheetView>
  </sheetViews>
  <sheetFormatPr defaultColWidth="9" defaultRowHeight="21"/>
  <cols>
    <col min="1" max="1" width="1.8984375" style="2011" customWidth="1"/>
    <col min="2" max="2" width="11.5" style="2011" customWidth="1"/>
    <col min="3" max="12" width="40.59765625" style="2011" customWidth="1"/>
    <col min="13" max="16384" width="9" style="2011"/>
  </cols>
  <sheetData>
    <row r="1" spans="2:12">
      <c r="B1" s="2482" t="s">
        <v>104</v>
      </c>
      <c r="C1" s="2482"/>
      <c r="D1" s="2482"/>
    </row>
    <row r="2" spans="2:12">
      <c r="B2" s="2482"/>
      <c r="C2" s="2482"/>
      <c r="D2" s="2482"/>
    </row>
    <row r="3" spans="2:12">
      <c r="B3" s="2483" t="s">
        <v>504</v>
      </c>
      <c r="C3" s="2483" t="s">
        <v>916</v>
      </c>
      <c r="D3" s="2482"/>
    </row>
    <row r="4" spans="2:12">
      <c r="B4" s="2484">
        <v>1</v>
      </c>
      <c r="C4" s="2489" t="s">
        <v>616</v>
      </c>
      <c r="D4" s="2482"/>
    </row>
    <row r="5" spans="2:12">
      <c r="B5" s="2484">
        <v>2</v>
      </c>
      <c r="C5" s="2489" t="s">
        <v>121</v>
      </c>
    </row>
    <row r="6" spans="2:12">
      <c r="B6" s="2484">
        <v>3</v>
      </c>
      <c r="C6" s="2489" t="s">
        <v>98</v>
      </c>
      <c r="D6" s="2482"/>
    </row>
    <row r="7" spans="2:12">
      <c r="B7" s="2484">
        <v>4</v>
      </c>
      <c r="C7" s="2489" t="s">
        <v>1042</v>
      </c>
      <c r="D7" s="2482"/>
    </row>
    <row r="8" spans="2:12">
      <c r="B8" s="2484">
        <v>5</v>
      </c>
      <c r="C8" s="2489" t="s">
        <v>1044</v>
      </c>
      <c r="D8" s="2482"/>
    </row>
    <row r="9" spans="2:12">
      <c r="B9" s="2484">
        <v>6</v>
      </c>
      <c r="C9" s="2489" t="s">
        <v>383</v>
      </c>
      <c r="D9" s="2482"/>
    </row>
    <row r="10" spans="2:12">
      <c r="B10" s="2484">
        <v>7</v>
      </c>
      <c r="C10" s="2489" t="s">
        <v>806</v>
      </c>
      <c r="D10" s="2482"/>
    </row>
    <row r="12" spans="2:12">
      <c r="B12" s="2482" t="s">
        <v>605</v>
      </c>
    </row>
    <row r="13" spans="2:12" ht="21.75"/>
    <row r="14" spans="2:12" ht="21.75">
      <c r="B14" s="2485" t="s">
        <v>380</v>
      </c>
      <c r="C14" s="2653" t="s">
        <v>800</v>
      </c>
      <c r="D14" s="2657" t="s">
        <v>680</v>
      </c>
      <c r="E14" s="2657" t="s">
        <v>1029</v>
      </c>
      <c r="F14" s="2657" t="s">
        <v>1038</v>
      </c>
      <c r="G14" s="2657" t="s">
        <v>806</v>
      </c>
      <c r="H14" s="2657" t="s">
        <v>806</v>
      </c>
      <c r="I14" s="2657" t="s">
        <v>806</v>
      </c>
      <c r="J14" s="2657" t="s">
        <v>806</v>
      </c>
      <c r="K14" s="2657" t="s">
        <v>806</v>
      </c>
      <c r="L14" s="2660" t="s">
        <v>806</v>
      </c>
    </row>
    <row r="15" spans="2:12">
      <c r="B15" s="2486" t="s">
        <v>498</v>
      </c>
      <c r="C15" s="2654" t="s">
        <v>1030</v>
      </c>
      <c r="D15" s="2658" t="s">
        <v>581</v>
      </c>
      <c r="E15" s="2658" t="s">
        <v>1029</v>
      </c>
      <c r="F15" s="2658" t="s">
        <v>1051</v>
      </c>
      <c r="G15" s="2659" t="s">
        <v>806</v>
      </c>
      <c r="H15" s="2659" t="s">
        <v>806</v>
      </c>
      <c r="I15" s="2659" t="s">
        <v>806</v>
      </c>
      <c r="J15" s="2659" t="s">
        <v>806</v>
      </c>
      <c r="K15" s="2659" t="s">
        <v>806</v>
      </c>
      <c r="L15" s="2661" t="s">
        <v>806</v>
      </c>
    </row>
    <row r="16" spans="2:12">
      <c r="B16" s="2487"/>
      <c r="C16" s="2655" t="s">
        <v>411</v>
      </c>
      <c r="D16" s="2659" t="s">
        <v>16</v>
      </c>
      <c r="E16" s="2659" t="s">
        <v>1049</v>
      </c>
      <c r="F16" s="2659" t="s">
        <v>806</v>
      </c>
      <c r="G16" s="2659" t="s">
        <v>806</v>
      </c>
      <c r="H16" s="2659" t="s">
        <v>806</v>
      </c>
      <c r="I16" s="2659" t="s">
        <v>806</v>
      </c>
      <c r="J16" s="2659" t="s">
        <v>806</v>
      </c>
      <c r="K16" s="2659" t="s">
        <v>806</v>
      </c>
      <c r="L16" s="2661" t="s">
        <v>806</v>
      </c>
    </row>
    <row r="17" spans="2:12">
      <c r="B17" s="2487"/>
      <c r="C17" s="2655" t="s">
        <v>806</v>
      </c>
      <c r="D17" s="2659" t="s">
        <v>810</v>
      </c>
      <c r="E17" s="2659"/>
      <c r="F17" s="2659" t="s">
        <v>806</v>
      </c>
      <c r="G17" s="2659" t="s">
        <v>806</v>
      </c>
      <c r="H17" s="2659" t="s">
        <v>806</v>
      </c>
      <c r="I17" s="2659" t="s">
        <v>806</v>
      </c>
      <c r="J17" s="2659" t="s">
        <v>806</v>
      </c>
      <c r="K17" s="2659" t="s">
        <v>806</v>
      </c>
      <c r="L17" s="2661" t="s">
        <v>806</v>
      </c>
    </row>
    <row r="18" spans="2:12">
      <c r="B18" s="2487"/>
      <c r="C18" s="2655" t="s">
        <v>806</v>
      </c>
      <c r="D18" s="2659" t="s">
        <v>806</v>
      </c>
      <c r="E18" s="2659" t="s">
        <v>806</v>
      </c>
      <c r="F18" s="2659" t="s">
        <v>806</v>
      </c>
      <c r="G18" s="2659" t="s">
        <v>806</v>
      </c>
      <c r="H18" s="2659" t="s">
        <v>806</v>
      </c>
      <c r="I18" s="2659" t="s">
        <v>806</v>
      </c>
      <c r="J18" s="2659" t="s">
        <v>806</v>
      </c>
      <c r="K18" s="2659" t="s">
        <v>806</v>
      </c>
      <c r="L18" s="2661" t="s">
        <v>806</v>
      </c>
    </row>
    <row r="19" spans="2:12">
      <c r="B19" s="2487"/>
      <c r="C19" s="2655" t="s">
        <v>806</v>
      </c>
      <c r="D19" s="2659" t="s">
        <v>806</v>
      </c>
      <c r="E19" s="2659" t="s">
        <v>806</v>
      </c>
      <c r="F19" s="2659" t="s">
        <v>806</v>
      </c>
      <c r="G19" s="2659" t="s">
        <v>806</v>
      </c>
      <c r="H19" s="2659" t="s">
        <v>806</v>
      </c>
      <c r="I19" s="2659" t="s">
        <v>806</v>
      </c>
      <c r="J19" s="2659" t="s">
        <v>806</v>
      </c>
      <c r="K19" s="2659" t="s">
        <v>806</v>
      </c>
      <c r="L19" s="2661" t="s">
        <v>806</v>
      </c>
    </row>
    <row r="20" spans="2:12">
      <c r="B20" s="2487"/>
      <c r="C20" s="2655" t="s">
        <v>806</v>
      </c>
      <c r="D20" s="2659" t="s">
        <v>806</v>
      </c>
      <c r="E20" s="2659" t="s">
        <v>806</v>
      </c>
      <c r="F20" s="2659" t="s">
        <v>806</v>
      </c>
      <c r="G20" s="2659" t="s">
        <v>806</v>
      </c>
      <c r="H20" s="2659" t="s">
        <v>806</v>
      </c>
      <c r="I20" s="2659" t="s">
        <v>806</v>
      </c>
      <c r="J20" s="2659" t="s">
        <v>806</v>
      </c>
      <c r="K20" s="2659" t="s">
        <v>806</v>
      </c>
      <c r="L20" s="2661" t="s">
        <v>806</v>
      </c>
    </row>
    <row r="21" spans="2:12">
      <c r="B21" s="2487"/>
      <c r="C21" s="2655" t="s">
        <v>806</v>
      </c>
      <c r="D21" s="2659" t="s">
        <v>806</v>
      </c>
      <c r="E21" s="2659" t="s">
        <v>806</v>
      </c>
      <c r="F21" s="2659" t="s">
        <v>806</v>
      </c>
      <c r="G21" s="2659" t="s">
        <v>806</v>
      </c>
      <c r="H21" s="2659" t="s">
        <v>806</v>
      </c>
      <c r="I21" s="2659" t="s">
        <v>806</v>
      </c>
      <c r="J21" s="2659" t="s">
        <v>806</v>
      </c>
      <c r="K21" s="2659" t="s">
        <v>806</v>
      </c>
      <c r="L21" s="2661" t="s">
        <v>806</v>
      </c>
    </row>
    <row r="22" spans="2:12">
      <c r="B22" s="2487"/>
      <c r="C22" s="2655" t="s">
        <v>806</v>
      </c>
      <c r="D22" s="2659" t="s">
        <v>806</v>
      </c>
      <c r="E22" s="2659" t="s">
        <v>806</v>
      </c>
      <c r="F22" s="2659" t="s">
        <v>806</v>
      </c>
      <c r="G22" s="2659" t="s">
        <v>806</v>
      </c>
      <c r="H22" s="2659" t="s">
        <v>806</v>
      </c>
      <c r="I22" s="2659" t="s">
        <v>806</v>
      </c>
      <c r="J22" s="2659" t="s">
        <v>806</v>
      </c>
      <c r="K22" s="2659" t="s">
        <v>806</v>
      </c>
      <c r="L22" s="2661" t="s">
        <v>806</v>
      </c>
    </row>
    <row r="23" spans="2:12" ht="21.75">
      <c r="B23" s="2488"/>
      <c r="C23" s="2656" t="s">
        <v>806</v>
      </c>
      <c r="D23" s="2497" t="s">
        <v>806</v>
      </c>
      <c r="E23" s="2497" t="s">
        <v>806</v>
      </c>
      <c r="F23" s="2497" t="s">
        <v>806</v>
      </c>
      <c r="G23" s="2497" t="s">
        <v>806</v>
      </c>
      <c r="H23" s="2497" t="s">
        <v>806</v>
      </c>
      <c r="I23" s="2497" t="s">
        <v>806</v>
      </c>
      <c r="J23" s="2497" t="s">
        <v>806</v>
      </c>
      <c r="K23" s="2497" t="s">
        <v>806</v>
      </c>
      <c r="L23" s="2504" t="s">
        <v>806</v>
      </c>
    </row>
    <row r="25" spans="2:12">
      <c r="C25" s="2011" t="s">
        <v>1045</v>
      </c>
    </row>
    <row r="26" spans="2:12">
      <c r="C26" s="2011" t="s">
        <v>422</v>
      </c>
    </row>
    <row r="28" spans="2:12">
      <c r="C28" s="2011" t="s">
        <v>920</v>
      </c>
    </row>
    <row r="29" spans="2:12">
      <c r="C29" s="2011" t="s">
        <v>447</v>
      </c>
    </row>
    <row r="30" spans="2:12">
      <c r="C30" s="2011" t="s">
        <v>690</v>
      </c>
    </row>
    <row r="31" spans="2:12">
      <c r="C31" s="2011" t="s">
        <v>922</v>
      </c>
    </row>
    <row r="32" spans="2:12">
      <c r="C32" s="2011" t="s">
        <v>781</v>
      </c>
    </row>
    <row r="33" spans="3:3">
      <c r="C33" s="2011" t="s">
        <v>1047</v>
      </c>
    </row>
    <row r="34" spans="3:3">
      <c r="C34" s="2011" t="s">
        <v>1048</v>
      </c>
    </row>
    <row r="36" spans="3:3">
      <c r="C36" s="2011" t="s">
        <v>123</v>
      </c>
    </row>
    <row r="37" spans="3:3">
      <c r="C37" s="2011" t="s">
        <v>928</v>
      </c>
    </row>
    <row r="39" spans="3:3">
      <c r="C39" s="2011" t="s">
        <v>253</v>
      </c>
    </row>
    <row r="40" spans="3:3">
      <c r="C40" s="2011" t="s">
        <v>883</v>
      </c>
    </row>
    <row r="41" spans="3:3">
      <c r="C41" s="2011" t="s">
        <v>766</v>
      </c>
    </row>
    <row r="42" spans="3:3">
      <c r="C42" s="2011" t="s">
        <v>930</v>
      </c>
    </row>
    <row r="43" spans="3:3">
      <c r="C43" s="2011" t="s">
        <v>518</v>
      </c>
    </row>
    <row r="44" spans="3:3">
      <c r="C44" s="2011" t="s">
        <v>469</v>
      </c>
    </row>
  </sheetData>
  <mergeCells count="1">
    <mergeCell ref="B15:B23"/>
  </mergeCells>
  <phoneticPr fontId="6"/>
  <pageMargins left="0.70866141732283472" right="0.70866141732283472" top="0.74803149606299213" bottom="0.74803149606299213" header="0.31496062992125984" footer="0.31496062992125984"/>
  <pageSetup paperSize="9" scale="28" fitToWidth="1" fitToHeight="1" orientation="landscape"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BW156"/>
  <sheetViews>
    <sheetView showGridLines="0" view="pageBreakPreview" zoomScaleSheetLayoutView="100" workbookViewId="0"/>
  </sheetViews>
  <sheetFormatPr defaultColWidth="2.5" defaultRowHeight="20.100000000000001" customHeight="1"/>
  <cols>
    <col min="1" max="1" width="2.5" style="246"/>
    <col min="2" max="2" width="2.5" style="248"/>
    <col min="3" max="21" width="2.5" style="246"/>
    <col min="22" max="22" width="1.875" style="246" customWidth="1"/>
    <col min="23" max="24" width="2.5" style="246"/>
    <col min="25" max="25" width="4.5" style="246" customWidth="1"/>
    <col min="26" max="37" width="2.5" style="246"/>
    <col min="38" max="39" width="2.875" style="246" customWidth="1"/>
    <col min="40" max="16384" width="2.5" style="246"/>
  </cols>
  <sheetData>
    <row r="1" spans="1:75" ht="14.25" customHeight="1">
      <c r="B1" s="248" t="s">
        <v>369</v>
      </c>
      <c r="Q1" s="282"/>
      <c r="Z1" s="247"/>
      <c r="AA1" s="247"/>
      <c r="AB1" s="247"/>
      <c r="AC1" s="247"/>
      <c r="AD1" s="247"/>
      <c r="AE1" s="247"/>
      <c r="AF1" s="247"/>
      <c r="AG1" s="247"/>
      <c r="AH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row>
    <row r="2" spans="1:75" ht="14.25" customHeight="1">
      <c r="Z2" s="247"/>
      <c r="AA2" s="247"/>
      <c r="AB2" s="247"/>
      <c r="AC2" s="247"/>
      <c r="AD2" s="247"/>
      <c r="AE2" s="247"/>
      <c r="AF2" s="247"/>
      <c r="AG2" s="247"/>
      <c r="AH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row>
    <row r="3" spans="1:75" ht="14.25" customHeight="1">
      <c r="AP3" s="247"/>
      <c r="AQ3" s="247"/>
      <c r="AR3" s="247"/>
      <c r="AS3" s="247"/>
      <c r="AT3" s="247"/>
      <c r="AU3" s="247"/>
      <c r="AV3" s="247"/>
      <c r="AW3" s="247"/>
      <c r="AX3" s="247"/>
      <c r="AY3" s="247"/>
      <c r="AZ3" s="247"/>
      <c r="BA3" s="247"/>
      <c r="BB3" s="247"/>
      <c r="BC3" s="247"/>
      <c r="BD3" s="247"/>
      <c r="BE3" s="247"/>
      <c r="BF3" s="247"/>
      <c r="BG3" s="247"/>
      <c r="BH3" s="247"/>
      <c r="BI3" s="247"/>
      <c r="BJ3" s="247"/>
    </row>
    <row r="4" spans="1:75" ht="14.25" customHeight="1">
      <c r="A4" s="249" t="s">
        <v>124</v>
      </c>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P4" s="247"/>
      <c r="AQ4" s="247"/>
      <c r="AR4" s="247"/>
      <c r="AS4" s="247"/>
      <c r="AT4" s="247"/>
      <c r="AU4" s="247"/>
      <c r="AV4" s="247"/>
      <c r="AW4" s="247"/>
      <c r="AX4" s="247"/>
      <c r="AY4" s="247"/>
      <c r="AZ4" s="247"/>
      <c r="BA4" s="247"/>
      <c r="BB4" s="247"/>
      <c r="BC4" s="247"/>
      <c r="BD4" s="247"/>
      <c r="BE4" s="247"/>
      <c r="BF4" s="247"/>
      <c r="BG4" s="247"/>
      <c r="BH4" s="247"/>
      <c r="BI4" s="247"/>
      <c r="BJ4" s="247"/>
    </row>
    <row r="5" spans="1:75" ht="14.25" customHeight="1">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row>
    <row r="6" spans="1:75" ht="14.25" customHeight="1">
      <c r="H6" s="247"/>
      <c r="I6" s="247"/>
      <c r="J6" s="247"/>
      <c r="K6" s="247"/>
      <c r="L6" s="247"/>
      <c r="M6" s="247"/>
      <c r="N6" s="247"/>
      <c r="O6" s="247"/>
      <c r="P6" s="247"/>
      <c r="Q6" s="247"/>
      <c r="R6" s="247"/>
      <c r="S6" s="247"/>
      <c r="T6" s="247"/>
      <c r="U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row>
    <row r="7" spans="1:75" ht="14.25" customHeight="1">
      <c r="D7" s="247"/>
      <c r="E7" s="247"/>
      <c r="G7" s="247"/>
      <c r="H7" s="247"/>
      <c r="I7" s="247"/>
      <c r="J7" s="247"/>
      <c r="K7" s="247"/>
      <c r="L7" s="247"/>
      <c r="M7" s="247"/>
      <c r="N7" s="247"/>
      <c r="AB7" s="108"/>
      <c r="AC7" s="108"/>
      <c r="AD7" s="340"/>
      <c r="AE7" s="340"/>
      <c r="AF7" s="340"/>
      <c r="AG7" s="22" t="s">
        <v>126</v>
      </c>
      <c r="AH7" s="32"/>
      <c r="AI7" s="32"/>
      <c r="AJ7" s="22" t="s">
        <v>145</v>
      </c>
      <c r="AK7" s="32"/>
      <c r="AL7" s="32"/>
      <c r="AM7" s="246" t="s">
        <v>366</v>
      </c>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row>
    <row r="8" spans="1:75" ht="14.25" customHeight="1">
      <c r="D8" s="247"/>
      <c r="E8" s="247"/>
      <c r="F8" s="247"/>
      <c r="G8" s="247"/>
      <c r="H8" s="247"/>
      <c r="I8" s="247"/>
      <c r="J8" s="247"/>
      <c r="K8" s="247"/>
      <c r="L8" s="247"/>
      <c r="M8" s="247"/>
      <c r="N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row>
    <row r="9" spans="1:75" ht="18" customHeight="1">
      <c r="B9" s="23"/>
      <c r="C9" s="23"/>
      <c r="D9" s="23"/>
      <c r="E9" s="23"/>
      <c r="F9" s="23"/>
      <c r="G9" s="22" t="s">
        <v>208</v>
      </c>
      <c r="H9" s="22"/>
      <c r="I9" s="22"/>
      <c r="J9" s="22"/>
      <c r="K9" s="22"/>
      <c r="L9" s="22"/>
      <c r="M9" s="22"/>
      <c r="N9" s="247"/>
      <c r="T9" s="285" t="s">
        <v>99</v>
      </c>
      <c r="U9" s="285"/>
      <c r="V9" s="285"/>
      <c r="W9" s="284"/>
      <c r="X9" s="284"/>
      <c r="Y9" s="284"/>
      <c r="Z9" s="284"/>
      <c r="AA9" s="284"/>
      <c r="AB9" s="284"/>
      <c r="AC9" s="284"/>
      <c r="AD9" s="284"/>
      <c r="AE9" s="284"/>
      <c r="AF9" s="284"/>
      <c r="AG9" s="284"/>
      <c r="AH9" s="284"/>
      <c r="AI9" s="284"/>
      <c r="AJ9" s="284"/>
      <c r="AK9" s="284"/>
      <c r="AL9" s="284"/>
      <c r="AM9" s="284"/>
      <c r="AN9" s="284"/>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row>
    <row r="10" spans="1:75" ht="18" customHeight="1">
      <c r="B10" s="23"/>
      <c r="C10" s="23"/>
      <c r="D10" s="23"/>
      <c r="E10" s="23"/>
      <c r="F10" s="23"/>
      <c r="G10" s="22"/>
      <c r="H10" s="22"/>
      <c r="I10" s="22"/>
      <c r="J10" s="22"/>
      <c r="K10" s="22"/>
      <c r="L10" s="22"/>
      <c r="M10" s="22"/>
      <c r="N10" s="247"/>
      <c r="T10" s="285"/>
      <c r="U10" s="285"/>
      <c r="V10" s="285"/>
      <c r="W10" s="284"/>
      <c r="X10" s="284"/>
      <c r="Y10" s="284"/>
      <c r="Z10" s="284"/>
      <c r="AA10" s="284"/>
      <c r="AB10" s="284"/>
      <c r="AC10" s="284"/>
      <c r="AD10" s="284"/>
      <c r="AE10" s="284"/>
      <c r="AF10" s="284"/>
      <c r="AG10" s="284"/>
      <c r="AH10" s="284"/>
      <c r="AI10" s="284"/>
      <c r="AJ10" s="284"/>
      <c r="AK10" s="284"/>
      <c r="AL10" s="284"/>
      <c r="AM10" s="284"/>
      <c r="AN10" s="284"/>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row>
    <row r="11" spans="1:75" ht="18" customHeight="1">
      <c r="D11" s="247"/>
      <c r="E11" s="247"/>
      <c r="F11" s="247"/>
      <c r="G11" s="247"/>
      <c r="H11" s="247"/>
      <c r="I11" s="247"/>
      <c r="J11" s="247"/>
      <c r="K11" s="247"/>
      <c r="L11" s="247"/>
      <c r="M11" s="247"/>
      <c r="N11" s="247"/>
      <c r="P11" s="250" t="s">
        <v>340</v>
      </c>
      <c r="T11" s="285" t="s">
        <v>149</v>
      </c>
      <c r="U11" s="285"/>
      <c r="V11" s="284"/>
      <c r="W11" s="284"/>
      <c r="X11" s="284"/>
      <c r="Y11" s="284"/>
      <c r="Z11" s="284"/>
      <c r="AA11" s="284"/>
      <c r="AB11" s="284"/>
      <c r="AC11" s="284"/>
      <c r="AD11" s="284"/>
      <c r="AE11" s="284"/>
      <c r="AF11" s="284"/>
      <c r="AG11" s="284"/>
      <c r="AH11" s="284"/>
      <c r="AI11" s="284"/>
      <c r="AJ11" s="284"/>
      <c r="AK11" s="284"/>
      <c r="AL11" s="284"/>
      <c r="AM11" s="284"/>
      <c r="AN11" s="284"/>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row>
    <row r="12" spans="1:75" ht="18" customHeight="1">
      <c r="D12" s="247"/>
      <c r="E12" s="247"/>
      <c r="F12" s="247"/>
      <c r="G12" s="247"/>
      <c r="H12" s="247"/>
      <c r="I12" s="247"/>
      <c r="J12" s="247"/>
      <c r="K12" s="247"/>
      <c r="L12" s="247"/>
      <c r="M12" s="247"/>
      <c r="N12" s="247"/>
      <c r="P12" s="250"/>
      <c r="T12" s="285"/>
      <c r="U12" s="285"/>
      <c r="V12" s="284"/>
      <c r="W12" s="284"/>
      <c r="X12" s="284"/>
      <c r="Y12" s="284"/>
      <c r="Z12" s="284"/>
      <c r="AA12" s="284"/>
      <c r="AB12" s="284"/>
      <c r="AC12" s="284"/>
      <c r="AD12" s="284"/>
      <c r="AE12" s="284"/>
      <c r="AF12" s="284"/>
      <c r="AG12" s="284"/>
      <c r="AH12" s="284"/>
      <c r="AI12" s="284"/>
      <c r="AJ12" s="284"/>
      <c r="AK12" s="284"/>
      <c r="AL12" s="284"/>
      <c r="AM12" s="284"/>
      <c r="AN12" s="284"/>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row>
    <row r="13" spans="1:75" ht="18" customHeight="1">
      <c r="D13" s="247"/>
      <c r="E13" s="247"/>
      <c r="F13" s="247"/>
      <c r="G13" s="247"/>
      <c r="H13" s="247"/>
      <c r="I13" s="247"/>
      <c r="J13" s="247"/>
      <c r="K13" s="247"/>
      <c r="L13" s="247"/>
      <c r="M13" s="247"/>
      <c r="N13" s="247"/>
      <c r="T13" s="285" t="s">
        <v>155</v>
      </c>
      <c r="U13" s="285"/>
      <c r="V13" s="285"/>
      <c r="W13" s="285"/>
      <c r="X13" s="285"/>
      <c r="Y13" s="285"/>
      <c r="Z13" s="284"/>
      <c r="AA13" s="284"/>
      <c r="AB13" s="284"/>
      <c r="AC13" s="284"/>
      <c r="AD13" s="284"/>
      <c r="AE13" s="284"/>
      <c r="AF13" s="284"/>
      <c r="AG13" s="284"/>
      <c r="AH13" s="284"/>
      <c r="AI13" s="284"/>
      <c r="AJ13" s="284"/>
      <c r="AK13" s="284"/>
      <c r="AL13" s="284"/>
      <c r="AM13" s="284"/>
      <c r="AN13" s="284"/>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row>
    <row r="14" spans="1:75" ht="18" customHeight="1">
      <c r="D14" s="247"/>
      <c r="E14" s="247"/>
      <c r="F14" s="247"/>
      <c r="G14" s="247"/>
      <c r="H14" s="247"/>
      <c r="I14" s="247"/>
      <c r="J14" s="247"/>
      <c r="K14" s="247"/>
      <c r="L14" s="247"/>
      <c r="M14" s="247"/>
      <c r="N14" s="247"/>
      <c r="T14" s="285"/>
      <c r="U14" s="285"/>
      <c r="V14" s="285"/>
      <c r="W14" s="285"/>
      <c r="X14" s="285"/>
      <c r="Y14" s="285"/>
      <c r="Z14" s="284"/>
      <c r="AA14" s="284"/>
      <c r="AB14" s="284"/>
      <c r="AC14" s="284"/>
      <c r="AD14" s="284"/>
      <c r="AE14" s="284"/>
      <c r="AF14" s="284"/>
      <c r="AG14" s="284"/>
      <c r="AH14" s="284"/>
      <c r="AI14" s="284"/>
      <c r="AJ14" s="284"/>
      <c r="AK14" s="284"/>
      <c r="AL14" s="284"/>
      <c r="AM14" s="284"/>
      <c r="AN14" s="284"/>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row>
    <row r="15" spans="1:75" ht="14.25" customHeight="1">
      <c r="D15" s="247"/>
      <c r="E15" s="247"/>
      <c r="F15" s="247"/>
      <c r="G15" s="247"/>
      <c r="H15" s="247"/>
      <c r="I15" s="247"/>
      <c r="J15" s="247"/>
      <c r="K15" s="247"/>
      <c r="L15" s="247"/>
      <c r="M15" s="247"/>
      <c r="N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row>
    <row r="16" spans="1:75" ht="14.25" customHeight="1">
      <c r="F16" s="246" t="s">
        <v>384</v>
      </c>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row>
    <row r="17" spans="2:75" ht="14.25" customHeight="1">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row>
    <row r="18" spans="2:75" ht="14.25" customHeight="1">
      <c r="AP18" s="247"/>
      <c r="AQ18" s="247"/>
      <c r="AR18" s="247"/>
      <c r="AS18" s="247"/>
      <c r="AT18" s="247"/>
      <c r="AU18" s="247"/>
      <c r="AV18" s="247"/>
      <c r="AW18" s="247"/>
      <c r="AX18" s="247"/>
      <c r="AY18" s="247"/>
      <c r="AZ18" s="247"/>
      <c r="BA18" s="247"/>
      <c r="BB18" s="247"/>
      <c r="BC18" s="247"/>
      <c r="BD18" s="247"/>
      <c r="BE18" s="247"/>
      <c r="BF18" s="247"/>
      <c r="BG18" s="247"/>
      <c r="BH18" s="247"/>
      <c r="BI18" s="247"/>
      <c r="BJ18" s="247"/>
      <c r="BK18" s="247"/>
      <c r="BL18" s="247"/>
      <c r="BM18" s="247"/>
      <c r="BN18" s="247"/>
      <c r="BO18" s="247"/>
      <c r="BP18" s="247"/>
      <c r="BQ18" s="247"/>
      <c r="BR18" s="247"/>
      <c r="BS18" s="247"/>
      <c r="BT18" s="247"/>
      <c r="BU18" s="247"/>
      <c r="BV18" s="247"/>
      <c r="BW18" s="247"/>
    </row>
    <row r="19" spans="2:75" s="247" customFormat="1" ht="17.45" customHeight="1">
      <c r="B19" s="329"/>
      <c r="U19" s="131" t="s">
        <v>341</v>
      </c>
      <c r="V19" s="138"/>
      <c r="W19" s="138"/>
      <c r="X19" s="138"/>
      <c r="Y19" s="138"/>
      <c r="Z19" s="138"/>
      <c r="AA19" s="140"/>
      <c r="AB19" s="314"/>
      <c r="AC19" s="315"/>
      <c r="AD19" s="146"/>
      <c r="AE19" s="316"/>
      <c r="AF19" s="315"/>
      <c r="AG19" s="315"/>
      <c r="AH19" s="315"/>
      <c r="AI19" s="315"/>
      <c r="AJ19" s="315"/>
      <c r="AK19" s="317"/>
      <c r="AP19" s="328"/>
      <c r="AQ19" s="328"/>
      <c r="AR19" s="328"/>
      <c r="AS19" s="328"/>
      <c r="AT19" s="328"/>
      <c r="AU19" s="328"/>
      <c r="AV19" s="328"/>
    </row>
    <row r="20" spans="2:75" s="247" customFormat="1" ht="17.45" customHeight="1">
      <c r="B20" s="329"/>
      <c r="U20" s="131" t="s">
        <v>164</v>
      </c>
      <c r="V20" s="138"/>
      <c r="W20" s="138"/>
      <c r="X20" s="140"/>
      <c r="Y20" s="144"/>
      <c r="Z20" s="146"/>
      <c r="AA20" s="146"/>
      <c r="AB20" s="146"/>
      <c r="AC20" s="146"/>
      <c r="AD20" s="146"/>
      <c r="AE20" s="146"/>
      <c r="AF20" s="146"/>
      <c r="AG20" s="146"/>
      <c r="AH20" s="146"/>
      <c r="AI20" s="160"/>
      <c r="AJ20" s="160"/>
      <c r="AK20" s="162"/>
      <c r="AP20" s="328"/>
      <c r="AQ20" s="328"/>
      <c r="AR20" s="328"/>
      <c r="AS20" s="328"/>
      <c r="AT20" s="328"/>
      <c r="AU20" s="328"/>
      <c r="AV20" s="328"/>
    </row>
    <row r="21" spans="2:75" s="247" customFormat="1" ht="14.25" customHeight="1">
      <c r="B21" s="296" t="s">
        <v>10</v>
      </c>
      <c r="C21" s="305"/>
      <c r="D21" s="305"/>
      <c r="E21" s="305"/>
      <c r="F21" s="305"/>
      <c r="G21" s="305"/>
      <c r="H21" s="305"/>
      <c r="I21" s="305"/>
      <c r="J21" s="305"/>
      <c r="K21" s="305"/>
      <c r="L21" s="305"/>
      <c r="M21" s="305"/>
      <c r="N21" s="305"/>
      <c r="O21" s="305"/>
      <c r="P21" s="305"/>
      <c r="Q21" s="305"/>
      <c r="R21" s="305"/>
      <c r="S21" s="305"/>
      <c r="T21" s="320"/>
      <c r="U21" s="294" t="s">
        <v>149</v>
      </c>
      <c r="V21" s="303"/>
      <c r="W21" s="313"/>
      <c r="X21" s="313"/>
      <c r="Y21" s="313"/>
      <c r="Z21" s="313"/>
      <c r="AA21" s="313"/>
      <c r="AB21" s="313"/>
      <c r="AC21" s="313"/>
      <c r="AD21" s="313"/>
      <c r="AE21" s="313"/>
      <c r="AF21" s="313"/>
      <c r="AG21" s="313"/>
      <c r="AH21" s="313"/>
      <c r="AI21" s="313"/>
      <c r="AJ21" s="313"/>
      <c r="AK21" s="318"/>
      <c r="AP21" s="328"/>
      <c r="AQ21" s="328"/>
      <c r="AR21" s="328"/>
      <c r="AS21" s="328"/>
      <c r="AT21" s="328"/>
      <c r="AU21" s="328"/>
      <c r="AV21" s="328"/>
      <c r="BA21" s="328"/>
      <c r="BB21" s="328"/>
      <c r="BG21" s="328"/>
      <c r="BH21" s="328"/>
    </row>
    <row r="22" spans="2:75" s="247" customFormat="1" ht="14.25" customHeight="1">
      <c r="B22" s="330"/>
      <c r="C22" s="255"/>
      <c r="D22" s="255"/>
      <c r="E22" s="255"/>
      <c r="F22" s="255"/>
      <c r="G22" s="255"/>
      <c r="H22" s="255"/>
      <c r="I22" s="255"/>
      <c r="J22" s="255"/>
      <c r="K22" s="255"/>
      <c r="L22" s="255"/>
      <c r="M22" s="255"/>
      <c r="N22" s="255"/>
      <c r="O22" s="255"/>
      <c r="P22" s="255"/>
      <c r="Q22" s="255"/>
      <c r="R22" s="255"/>
      <c r="S22" s="255"/>
      <c r="T22" s="338"/>
      <c r="U22" s="295"/>
      <c r="V22" s="304"/>
      <c r="W22" s="307"/>
      <c r="X22" s="307"/>
      <c r="Y22" s="307"/>
      <c r="Z22" s="307"/>
      <c r="AA22" s="307"/>
      <c r="AB22" s="307"/>
      <c r="AC22" s="307"/>
      <c r="AD22" s="307"/>
      <c r="AE22" s="307"/>
      <c r="AF22" s="307"/>
      <c r="AG22" s="307"/>
      <c r="AH22" s="307"/>
      <c r="AI22" s="307"/>
      <c r="AJ22" s="307"/>
      <c r="AK22" s="319"/>
      <c r="AP22" s="328"/>
      <c r="AQ22" s="328"/>
      <c r="AR22" s="328"/>
      <c r="AS22" s="328"/>
      <c r="AT22" s="328"/>
      <c r="AU22" s="328"/>
      <c r="AV22" s="328"/>
      <c r="BA22" s="328"/>
      <c r="BB22" s="328"/>
      <c r="BG22" s="328"/>
      <c r="BH22" s="328"/>
    </row>
    <row r="23" spans="2:75" s="247" customFormat="1" ht="14.25" customHeight="1">
      <c r="B23" s="330"/>
      <c r="C23" s="255"/>
      <c r="D23" s="255"/>
      <c r="E23" s="255"/>
      <c r="F23" s="255"/>
      <c r="G23" s="255"/>
      <c r="H23" s="255"/>
      <c r="I23" s="255"/>
      <c r="J23" s="255"/>
      <c r="K23" s="255"/>
      <c r="L23" s="255"/>
      <c r="M23" s="255"/>
      <c r="N23" s="255"/>
      <c r="O23" s="255"/>
      <c r="P23" s="255"/>
      <c r="Q23" s="255"/>
      <c r="R23" s="255"/>
      <c r="S23" s="255"/>
      <c r="T23" s="338"/>
      <c r="U23" s="296" t="s">
        <v>99</v>
      </c>
      <c r="V23" s="305"/>
      <c r="W23" s="305"/>
      <c r="X23" s="305"/>
      <c r="Y23" s="305"/>
      <c r="Z23" s="305"/>
      <c r="AA23" s="305"/>
      <c r="AB23" s="305"/>
      <c r="AC23" s="305"/>
      <c r="AD23" s="305"/>
      <c r="AE23" s="305"/>
      <c r="AF23" s="305"/>
      <c r="AG23" s="305"/>
      <c r="AH23" s="305"/>
      <c r="AI23" s="305"/>
      <c r="AJ23" s="305"/>
      <c r="AK23" s="320"/>
      <c r="AP23" s="328"/>
    </row>
    <row r="24" spans="2:75" s="247" customFormat="1" ht="14.25" customHeight="1">
      <c r="B24" s="330"/>
      <c r="C24" s="255"/>
      <c r="D24" s="255"/>
      <c r="E24" s="255"/>
      <c r="F24" s="255"/>
      <c r="G24" s="255"/>
      <c r="H24" s="255"/>
      <c r="I24" s="255"/>
      <c r="J24" s="255"/>
      <c r="K24" s="255"/>
      <c r="L24" s="255"/>
      <c r="M24" s="255"/>
      <c r="N24" s="255"/>
      <c r="O24" s="255"/>
      <c r="P24" s="255"/>
      <c r="Q24" s="255"/>
      <c r="R24" s="255"/>
      <c r="S24" s="255"/>
      <c r="T24" s="338"/>
      <c r="U24" s="297"/>
      <c r="V24" s="306"/>
      <c r="W24" s="306"/>
      <c r="X24" s="306"/>
      <c r="Y24" s="306"/>
      <c r="Z24" s="306"/>
      <c r="AA24" s="306"/>
      <c r="AB24" s="306"/>
      <c r="AC24" s="306"/>
      <c r="AD24" s="306"/>
      <c r="AE24" s="306"/>
      <c r="AF24" s="306"/>
      <c r="AG24" s="306"/>
      <c r="AH24" s="306"/>
      <c r="AI24" s="306"/>
      <c r="AJ24" s="306"/>
      <c r="AK24" s="321"/>
      <c r="AP24" s="328"/>
    </row>
    <row r="25" spans="2:75" s="247" customFormat="1" ht="14.25" customHeight="1">
      <c r="B25" s="331"/>
      <c r="C25" s="335"/>
      <c r="D25" s="335"/>
      <c r="E25" s="335"/>
      <c r="F25" s="335"/>
      <c r="G25" s="335"/>
      <c r="H25" s="335"/>
      <c r="I25" s="335"/>
      <c r="J25" s="335"/>
      <c r="K25" s="335"/>
      <c r="L25" s="335"/>
      <c r="M25" s="335"/>
      <c r="N25" s="335"/>
      <c r="O25" s="335"/>
      <c r="P25" s="335"/>
      <c r="Q25" s="335"/>
      <c r="R25" s="335"/>
      <c r="S25" s="335"/>
      <c r="T25" s="339"/>
      <c r="U25" s="298"/>
      <c r="V25" s="307"/>
      <c r="W25" s="307"/>
      <c r="X25" s="307"/>
      <c r="Y25" s="307"/>
      <c r="Z25" s="307"/>
      <c r="AA25" s="307"/>
      <c r="AB25" s="307"/>
      <c r="AC25" s="307"/>
      <c r="AD25" s="307"/>
      <c r="AE25" s="307"/>
      <c r="AF25" s="307"/>
      <c r="AG25" s="307"/>
      <c r="AH25" s="307"/>
      <c r="AI25" s="307"/>
      <c r="AJ25" s="307"/>
      <c r="AK25" s="319"/>
      <c r="AP25" s="328"/>
      <c r="AQ25" s="328"/>
    </row>
    <row r="26" spans="2:75" s="247" customFormat="1" ht="14.25" customHeight="1">
      <c r="B26" s="296" t="s">
        <v>185</v>
      </c>
      <c r="C26" s="305"/>
      <c r="D26" s="305"/>
      <c r="E26" s="305"/>
      <c r="F26" s="305"/>
      <c r="G26" s="305"/>
      <c r="H26" s="305"/>
      <c r="I26" s="305"/>
      <c r="J26" s="305"/>
      <c r="K26" s="305"/>
      <c r="L26" s="305"/>
      <c r="M26" s="305"/>
      <c r="N26" s="305"/>
      <c r="O26" s="305"/>
      <c r="P26" s="305"/>
      <c r="Q26" s="305"/>
      <c r="R26" s="305"/>
      <c r="S26" s="305"/>
      <c r="T26" s="320"/>
      <c r="U26" s="334"/>
      <c r="V26" s="313"/>
      <c r="W26" s="313"/>
      <c r="X26" s="313"/>
      <c r="Y26" s="313"/>
      <c r="Z26" s="313"/>
      <c r="AA26" s="313"/>
      <c r="AB26" s="313"/>
      <c r="AC26" s="313"/>
      <c r="AD26" s="313"/>
      <c r="AE26" s="313"/>
      <c r="AF26" s="313"/>
      <c r="AG26" s="313"/>
      <c r="AH26" s="313"/>
      <c r="AI26" s="313"/>
      <c r="AJ26" s="313"/>
      <c r="AK26" s="318"/>
      <c r="AP26" s="328"/>
      <c r="AQ26" s="328"/>
    </row>
    <row r="27" spans="2:75" s="247" customFormat="1" ht="14.25" customHeight="1">
      <c r="B27" s="330"/>
      <c r="C27" s="255"/>
      <c r="D27" s="255"/>
      <c r="E27" s="255"/>
      <c r="F27" s="255"/>
      <c r="G27" s="255"/>
      <c r="H27" s="255"/>
      <c r="I27" s="255"/>
      <c r="J27" s="255"/>
      <c r="K27" s="255"/>
      <c r="L27" s="255"/>
      <c r="M27" s="255"/>
      <c r="N27" s="255"/>
      <c r="O27" s="255"/>
      <c r="P27" s="255"/>
      <c r="Q27" s="255"/>
      <c r="R27" s="255"/>
      <c r="S27" s="255"/>
      <c r="T27" s="338"/>
      <c r="U27" s="297"/>
      <c r="V27" s="306"/>
      <c r="W27" s="306"/>
      <c r="X27" s="306"/>
      <c r="Y27" s="306"/>
      <c r="Z27" s="306"/>
      <c r="AA27" s="306"/>
      <c r="AB27" s="306"/>
      <c r="AC27" s="306"/>
      <c r="AD27" s="306"/>
      <c r="AE27" s="306"/>
      <c r="AF27" s="306"/>
      <c r="AG27" s="306"/>
      <c r="AH27" s="306"/>
      <c r="AI27" s="306"/>
      <c r="AJ27" s="306"/>
      <c r="AK27" s="321"/>
      <c r="AP27" s="328"/>
      <c r="AQ27" s="328"/>
    </row>
    <row r="28" spans="2:75" s="247" customFormat="1" ht="14.25" customHeight="1">
      <c r="B28" s="331"/>
      <c r="C28" s="335"/>
      <c r="D28" s="335"/>
      <c r="E28" s="335"/>
      <c r="F28" s="335"/>
      <c r="G28" s="335"/>
      <c r="H28" s="335"/>
      <c r="I28" s="335"/>
      <c r="J28" s="335"/>
      <c r="K28" s="335"/>
      <c r="L28" s="335"/>
      <c r="M28" s="335"/>
      <c r="N28" s="335"/>
      <c r="O28" s="335"/>
      <c r="P28" s="335"/>
      <c r="Q28" s="335"/>
      <c r="R28" s="335"/>
      <c r="S28" s="335"/>
      <c r="T28" s="339"/>
      <c r="U28" s="298"/>
      <c r="V28" s="307"/>
      <c r="W28" s="307"/>
      <c r="X28" s="307"/>
      <c r="Y28" s="307"/>
      <c r="Z28" s="307"/>
      <c r="AA28" s="307"/>
      <c r="AB28" s="307"/>
      <c r="AC28" s="307"/>
      <c r="AD28" s="307"/>
      <c r="AE28" s="307"/>
      <c r="AF28" s="307"/>
      <c r="AG28" s="307"/>
      <c r="AH28" s="307"/>
      <c r="AI28" s="307"/>
      <c r="AJ28" s="307"/>
      <c r="AK28" s="319"/>
      <c r="AP28" s="328"/>
      <c r="AQ28" s="328"/>
    </row>
    <row r="29" spans="2:75" s="247" customFormat="1" ht="14.25" customHeight="1">
      <c r="B29" s="332" t="s">
        <v>372</v>
      </c>
      <c r="C29" s="336"/>
      <c r="D29" s="336"/>
      <c r="E29" s="336"/>
      <c r="F29" s="336"/>
      <c r="G29" s="336"/>
      <c r="H29" s="305"/>
      <c r="I29" s="305"/>
      <c r="J29" s="305"/>
      <c r="K29" s="305"/>
      <c r="L29" s="305"/>
      <c r="M29" s="305"/>
      <c r="N29" s="305"/>
      <c r="O29" s="305"/>
      <c r="P29" s="305"/>
      <c r="Q29" s="305"/>
      <c r="R29" s="305"/>
      <c r="S29" s="305"/>
      <c r="T29" s="320"/>
      <c r="U29" s="251"/>
      <c r="V29" s="258"/>
      <c r="W29" s="258"/>
      <c r="X29" s="258"/>
      <c r="Y29" s="258" t="s">
        <v>387</v>
      </c>
      <c r="Z29" s="258"/>
      <c r="AA29" s="258"/>
      <c r="AB29" s="258" t="s">
        <v>389</v>
      </c>
      <c r="AC29" s="258"/>
      <c r="AD29" s="258" t="s">
        <v>321</v>
      </c>
      <c r="AE29" s="258"/>
      <c r="AF29" s="258"/>
      <c r="AG29" s="341"/>
      <c r="AH29" s="341"/>
      <c r="AI29" s="341"/>
      <c r="AJ29" s="341"/>
      <c r="AK29" s="343"/>
      <c r="AP29" s="328"/>
      <c r="AQ29" s="328"/>
    </row>
    <row r="30" spans="2:75" s="247" customFormat="1" ht="14.25" customHeight="1">
      <c r="B30" s="333"/>
      <c r="C30" s="337"/>
      <c r="D30" s="337"/>
      <c r="E30" s="337"/>
      <c r="F30" s="337"/>
      <c r="G30" s="337"/>
      <c r="H30" s="255"/>
      <c r="I30" s="255"/>
      <c r="J30" s="255"/>
      <c r="K30" s="255"/>
      <c r="L30" s="255"/>
      <c r="M30" s="255"/>
      <c r="N30" s="255"/>
      <c r="O30" s="255"/>
      <c r="P30" s="255"/>
      <c r="Q30" s="255"/>
      <c r="R30" s="255"/>
      <c r="S30" s="255"/>
      <c r="T30" s="338"/>
      <c r="U30" s="252"/>
      <c r="V30" s="259"/>
      <c r="W30" s="259"/>
      <c r="X30" s="259"/>
      <c r="Y30" s="259"/>
      <c r="Z30" s="259"/>
      <c r="AA30" s="259"/>
      <c r="AB30" s="259"/>
      <c r="AC30" s="259"/>
      <c r="AD30" s="259"/>
      <c r="AE30" s="259"/>
      <c r="AF30" s="259"/>
      <c r="AG30" s="328"/>
      <c r="AH30" s="328"/>
      <c r="AI30" s="328"/>
      <c r="AJ30" s="328"/>
      <c r="AK30" s="344"/>
      <c r="AP30" s="328"/>
      <c r="AQ30" s="328"/>
    </row>
    <row r="31" spans="2:75" s="247" customFormat="1" ht="14.25" customHeight="1">
      <c r="B31" s="331"/>
      <c r="C31" s="335"/>
      <c r="D31" s="335"/>
      <c r="E31" s="335"/>
      <c r="F31" s="335"/>
      <c r="G31" s="335"/>
      <c r="H31" s="335"/>
      <c r="I31" s="335"/>
      <c r="J31" s="335"/>
      <c r="K31" s="335"/>
      <c r="L31" s="335"/>
      <c r="M31" s="335"/>
      <c r="N31" s="335"/>
      <c r="O31" s="335"/>
      <c r="P31" s="335"/>
      <c r="Q31" s="335"/>
      <c r="R31" s="335"/>
      <c r="S31" s="335"/>
      <c r="T31" s="339"/>
      <c r="U31" s="253"/>
      <c r="V31" s="260"/>
      <c r="W31" s="260"/>
      <c r="X31" s="260"/>
      <c r="Y31" s="260"/>
      <c r="Z31" s="260"/>
      <c r="AA31" s="260"/>
      <c r="AB31" s="260"/>
      <c r="AC31" s="260"/>
      <c r="AD31" s="260"/>
      <c r="AE31" s="260"/>
      <c r="AF31" s="260"/>
      <c r="AG31" s="342"/>
      <c r="AH31" s="342"/>
      <c r="AI31" s="342"/>
      <c r="AJ31" s="342"/>
      <c r="AK31" s="345"/>
      <c r="AP31" s="328"/>
      <c r="AQ31" s="328"/>
    </row>
    <row r="32" spans="2:75" s="247" customFormat="1" ht="14.25" customHeight="1">
      <c r="B32" s="296" t="s">
        <v>77</v>
      </c>
      <c r="C32" s="305"/>
      <c r="D32" s="305"/>
      <c r="E32" s="305"/>
      <c r="F32" s="305"/>
      <c r="G32" s="305"/>
      <c r="H32" s="305"/>
      <c r="I32" s="305"/>
      <c r="J32" s="305"/>
      <c r="K32" s="305"/>
      <c r="L32" s="305"/>
      <c r="M32" s="305"/>
      <c r="N32" s="305"/>
      <c r="O32" s="305"/>
      <c r="P32" s="305"/>
      <c r="Q32" s="305"/>
      <c r="R32" s="305"/>
      <c r="S32" s="305"/>
      <c r="T32" s="320"/>
      <c r="U32" s="251"/>
      <c r="V32" s="258"/>
      <c r="W32" s="258"/>
      <c r="X32" s="258"/>
      <c r="Y32" s="258"/>
      <c r="Z32" s="258"/>
      <c r="AA32" s="258" t="s">
        <v>361</v>
      </c>
      <c r="AB32" s="258"/>
      <c r="AC32" s="258"/>
      <c r="AD32" s="258"/>
      <c r="AE32" s="258" t="s">
        <v>362</v>
      </c>
      <c r="AF32" s="258"/>
      <c r="AG32" s="258"/>
      <c r="AH32" s="258"/>
      <c r="AI32" s="258" t="s">
        <v>365</v>
      </c>
      <c r="AJ32" s="258"/>
      <c r="AK32" s="262"/>
      <c r="AP32" s="328"/>
      <c r="AQ32" s="328"/>
    </row>
    <row r="33" spans="2:48" s="247" customFormat="1" ht="14.25" customHeight="1">
      <c r="B33" s="330"/>
      <c r="C33" s="255"/>
      <c r="D33" s="255"/>
      <c r="E33" s="255"/>
      <c r="F33" s="255"/>
      <c r="G33" s="255"/>
      <c r="H33" s="255"/>
      <c r="I33" s="255"/>
      <c r="J33" s="255"/>
      <c r="K33" s="255"/>
      <c r="L33" s="255"/>
      <c r="M33" s="255"/>
      <c r="N33" s="255"/>
      <c r="O33" s="255"/>
      <c r="P33" s="255"/>
      <c r="Q33" s="255"/>
      <c r="R33" s="255"/>
      <c r="S33" s="255"/>
      <c r="T33" s="338"/>
      <c r="U33" s="252"/>
      <c r="V33" s="259"/>
      <c r="W33" s="259"/>
      <c r="X33" s="259"/>
      <c r="Y33" s="259"/>
      <c r="Z33" s="259"/>
      <c r="AA33" s="259"/>
      <c r="AB33" s="259"/>
      <c r="AC33" s="259"/>
      <c r="AD33" s="259"/>
      <c r="AE33" s="259"/>
      <c r="AF33" s="259"/>
      <c r="AG33" s="259"/>
      <c r="AH33" s="259"/>
      <c r="AI33" s="259"/>
      <c r="AJ33" s="259"/>
      <c r="AK33" s="286"/>
      <c r="AP33" s="328"/>
      <c r="AQ33" s="328"/>
    </row>
    <row r="34" spans="2:48" s="247" customFormat="1" ht="14.25" customHeight="1">
      <c r="B34" s="331"/>
      <c r="C34" s="335"/>
      <c r="D34" s="335"/>
      <c r="E34" s="335"/>
      <c r="F34" s="335"/>
      <c r="G34" s="335"/>
      <c r="H34" s="335"/>
      <c r="I34" s="335"/>
      <c r="J34" s="335"/>
      <c r="K34" s="335"/>
      <c r="L34" s="335"/>
      <c r="M34" s="335"/>
      <c r="N34" s="335"/>
      <c r="O34" s="335"/>
      <c r="P34" s="335"/>
      <c r="Q34" s="335"/>
      <c r="R34" s="335"/>
      <c r="S34" s="335"/>
      <c r="T34" s="339"/>
      <c r="U34" s="253"/>
      <c r="V34" s="260"/>
      <c r="W34" s="260"/>
      <c r="X34" s="260"/>
      <c r="Y34" s="260"/>
      <c r="Z34" s="260"/>
      <c r="AA34" s="260"/>
      <c r="AB34" s="260"/>
      <c r="AC34" s="260"/>
      <c r="AD34" s="260"/>
      <c r="AE34" s="260"/>
      <c r="AF34" s="260"/>
      <c r="AG34" s="260"/>
      <c r="AH34" s="260"/>
      <c r="AI34" s="260"/>
      <c r="AJ34" s="260"/>
      <c r="AK34" s="264"/>
      <c r="AP34" s="328"/>
      <c r="AQ34" s="328"/>
    </row>
    <row r="35" spans="2:48" s="247" customFormat="1" ht="14.25" customHeight="1">
      <c r="B35" s="330" t="s">
        <v>373</v>
      </c>
      <c r="C35" s="255"/>
      <c r="D35" s="255"/>
      <c r="E35" s="255"/>
      <c r="F35" s="255"/>
      <c r="G35" s="255"/>
      <c r="H35" s="255"/>
      <c r="I35" s="255"/>
      <c r="J35" s="255"/>
      <c r="K35" s="255"/>
      <c r="L35" s="255"/>
      <c r="M35" s="255"/>
      <c r="N35" s="255"/>
      <c r="O35" s="255"/>
      <c r="P35" s="255"/>
      <c r="Q35" s="255"/>
      <c r="R35" s="255"/>
      <c r="S35" s="255"/>
      <c r="T35" s="338"/>
      <c r="U35" s="334"/>
      <c r="V35" s="313"/>
      <c r="W35" s="313"/>
      <c r="X35" s="313"/>
      <c r="Y35" s="313"/>
      <c r="Z35" s="313"/>
      <c r="AA35" s="313"/>
      <c r="AB35" s="313"/>
      <c r="AC35" s="313"/>
      <c r="AD35" s="313"/>
      <c r="AE35" s="313"/>
      <c r="AF35" s="313"/>
      <c r="AG35" s="313"/>
      <c r="AH35" s="313"/>
      <c r="AI35" s="313"/>
      <c r="AJ35" s="313"/>
      <c r="AK35" s="318"/>
      <c r="AP35" s="328"/>
      <c r="AQ35" s="328"/>
    </row>
    <row r="36" spans="2:48" s="247" customFormat="1" ht="14.25" customHeight="1">
      <c r="B36" s="330"/>
      <c r="C36" s="255"/>
      <c r="D36" s="255"/>
      <c r="E36" s="255"/>
      <c r="F36" s="255"/>
      <c r="G36" s="255"/>
      <c r="H36" s="255"/>
      <c r="I36" s="255"/>
      <c r="J36" s="255"/>
      <c r="K36" s="255"/>
      <c r="L36" s="255"/>
      <c r="M36" s="255"/>
      <c r="N36" s="255"/>
      <c r="O36" s="255"/>
      <c r="P36" s="255"/>
      <c r="Q36" s="255"/>
      <c r="R36" s="255"/>
      <c r="S36" s="255"/>
      <c r="T36" s="338"/>
      <c r="U36" s="297"/>
      <c r="V36" s="306"/>
      <c r="W36" s="306"/>
      <c r="X36" s="306"/>
      <c r="Y36" s="306"/>
      <c r="Z36" s="306"/>
      <c r="AA36" s="306"/>
      <c r="AB36" s="306"/>
      <c r="AC36" s="306"/>
      <c r="AD36" s="306"/>
      <c r="AE36" s="306"/>
      <c r="AF36" s="306"/>
      <c r="AG36" s="306"/>
      <c r="AH36" s="306"/>
      <c r="AI36" s="306"/>
      <c r="AJ36" s="306"/>
      <c r="AK36" s="321"/>
      <c r="AP36" s="328"/>
      <c r="AQ36" s="328"/>
    </row>
    <row r="37" spans="2:48" s="247" customFormat="1" ht="14.25" customHeight="1">
      <c r="B37" s="330"/>
      <c r="C37" s="255"/>
      <c r="D37" s="255"/>
      <c r="E37" s="255"/>
      <c r="F37" s="255"/>
      <c r="G37" s="255"/>
      <c r="H37" s="255"/>
      <c r="I37" s="255"/>
      <c r="J37" s="255"/>
      <c r="K37" s="255"/>
      <c r="L37" s="255"/>
      <c r="M37" s="255"/>
      <c r="N37" s="255"/>
      <c r="O37" s="255"/>
      <c r="P37" s="255"/>
      <c r="Q37" s="255"/>
      <c r="R37" s="255"/>
      <c r="S37" s="255"/>
      <c r="T37" s="338"/>
      <c r="U37" s="297"/>
      <c r="V37" s="306"/>
      <c r="W37" s="306"/>
      <c r="X37" s="306"/>
      <c r="Y37" s="306"/>
      <c r="Z37" s="306"/>
      <c r="AA37" s="306"/>
      <c r="AB37" s="306"/>
      <c r="AC37" s="306"/>
      <c r="AD37" s="306"/>
      <c r="AE37" s="306"/>
      <c r="AF37" s="306"/>
      <c r="AG37" s="306"/>
      <c r="AH37" s="306"/>
      <c r="AI37" s="306"/>
      <c r="AJ37" s="306"/>
      <c r="AK37" s="321"/>
      <c r="AP37" s="328"/>
      <c r="AQ37" s="328"/>
    </row>
    <row r="38" spans="2:48" s="247" customFormat="1" ht="14.25" customHeight="1">
      <c r="B38" s="330"/>
      <c r="C38" s="255"/>
      <c r="D38" s="255"/>
      <c r="E38" s="255"/>
      <c r="F38" s="255"/>
      <c r="G38" s="255"/>
      <c r="H38" s="255"/>
      <c r="I38" s="255"/>
      <c r="J38" s="255"/>
      <c r="K38" s="255"/>
      <c r="L38" s="255"/>
      <c r="M38" s="255"/>
      <c r="N38" s="255"/>
      <c r="O38" s="255"/>
      <c r="P38" s="255"/>
      <c r="Q38" s="255"/>
      <c r="R38" s="255"/>
      <c r="S38" s="255"/>
      <c r="T38" s="338"/>
      <c r="U38" s="297"/>
      <c r="V38" s="306"/>
      <c r="W38" s="306"/>
      <c r="X38" s="306"/>
      <c r="Y38" s="306"/>
      <c r="Z38" s="306"/>
      <c r="AA38" s="306"/>
      <c r="AB38" s="306"/>
      <c r="AC38" s="306"/>
      <c r="AD38" s="306"/>
      <c r="AE38" s="306"/>
      <c r="AF38" s="306"/>
      <c r="AG38" s="306"/>
      <c r="AH38" s="306"/>
      <c r="AI38" s="306"/>
      <c r="AJ38" s="306"/>
      <c r="AK38" s="321"/>
      <c r="AP38" s="328"/>
      <c r="AQ38" s="328"/>
    </row>
    <row r="39" spans="2:48" s="247" customFormat="1" ht="14.25" customHeight="1">
      <c r="B39" s="330"/>
      <c r="C39" s="255"/>
      <c r="D39" s="255"/>
      <c r="E39" s="255"/>
      <c r="F39" s="255"/>
      <c r="G39" s="255"/>
      <c r="H39" s="255"/>
      <c r="I39" s="255"/>
      <c r="J39" s="255"/>
      <c r="K39" s="255"/>
      <c r="L39" s="255"/>
      <c r="M39" s="255"/>
      <c r="N39" s="255"/>
      <c r="O39" s="255"/>
      <c r="P39" s="255"/>
      <c r="Q39" s="255"/>
      <c r="R39" s="255"/>
      <c r="S39" s="255"/>
      <c r="T39" s="338"/>
      <c r="U39" s="297"/>
      <c r="V39" s="306"/>
      <c r="W39" s="306"/>
      <c r="X39" s="306"/>
      <c r="Y39" s="306"/>
      <c r="Z39" s="306"/>
      <c r="AA39" s="306"/>
      <c r="AB39" s="306"/>
      <c r="AC39" s="306"/>
      <c r="AD39" s="306"/>
      <c r="AE39" s="306"/>
      <c r="AF39" s="306"/>
      <c r="AG39" s="306"/>
      <c r="AH39" s="306"/>
      <c r="AI39" s="306"/>
      <c r="AJ39" s="306"/>
      <c r="AK39" s="321"/>
      <c r="AP39" s="328"/>
      <c r="AQ39" s="328"/>
    </row>
    <row r="40" spans="2:48" s="247" customFormat="1" ht="14.25" customHeight="1">
      <c r="B40" s="330"/>
      <c r="C40" s="255"/>
      <c r="D40" s="255"/>
      <c r="E40" s="255"/>
      <c r="F40" s="255"/>
      <c r="G40" s="255"/>
      <c r="H40" s="255"/>
      <c r="I40" s="255"/>
      <c r="J40" s="255"/>
      <c r="K40" s="255"/>
      <c r="L40" s="255"/>
      <c r="M40" s="255"/>
      <c r="N40" s="255"/>
      <c r="O40" s="255"/>
      <c r="P40" s="255"/>
      <c r="Q40" s="255"/>
      <c r="R40" s="255"/>
      <c r="S40" s="255"/>
      <c r="T40" s="338"/>
      <c r="U40" s="297"/>
      <c r="V40" s="306"/>
      <c r="W40" s="306"/>
      <c r="X40" s="306"/>
      <c r="Y40" s="306"/>
      <c r="Z40" s="306"/>
      <c r="AA40" s="306"/>
      <c r="AB40" s="306"/>
      <c r="AC40" s="306"/>
      <c r="AD40" s="306"/>
      <c r="AE40" s="306"/>
      <c r="AF40" s="306"/>
      <c r="AG40" s="306"/>
      <c r="AH40" s="306"/>
      <c r="AI40" s="306"/>
      <c r="AJ40" s="306"/>
      <c r="AK40" s="321"/>
      <c r="AP40" s="328"/>
      <c r="AQ40" s="328"/>
    </row>
    <row r="41" spans="2:48" s="247" customFormat="1" ht="14.25" customHeight="1">
      <c r="B41" s="331"/>
      <c r="C41" s="335"/>
      <c r="D41" s="335"/>
      <c r="E41" s="335"/>
      <c r="F41" s="335"/>
      <c r="G41" s="335"/>
      <c r="H41" s="335"/>
      <c r="I41" s="335"/>
      <c r="J41" s="335"/>
      <c r="K41" s="335"/>
      <c r="L41" s="335"/>
      <c r="M41" s="335"/>
      <c r="N41" s="335"/>
      <c r="O41" s="335"/>
      <c r="P41" s="335"/>
      <c r="Q41" s="335"/>
      <c r="R41" s="335"/>
      <c r="S41" s="335"/>
      <c r="T41" s="339"/>
      <c r="U41" s="298"/>
      <c r="V41" s="307"/>
      <c r="W41" s="307"/>
      <c r="X41" s="307"/>
      <c r="Y41" s="307"/>
      <c r="Z41" s="307"/>
      <c r="AA41" s="307"/>
      <c r="AB41" s="307"/>
      <c r="AC41" s="307"/>
      <c r="AD41" s="307"/>
      <c r="AE41" s="307"/>
      <c r="AF41" s="307"/>
      <c r="AG41" s="307"/>
      <c r="AH41" s="307"/>
      <c r="AI41" s="307"/>
      <c r="AJ41" s="307"/>
      <c r="AK41" s="319"/>
      <c r="AP41" s="328"/>
      <c r="AQ41" s="328"/>
    </row>
    <row r="42" spans="2:48" s="247" customFormat="1" ht="14.25" customHeight="1">
      <c r="B42" s="334" t="s">
        <v>374</v>
      </c>
      <c r="C42" s="305"/>
      <c r="D42" s="305"/>
      <c r="E42" s="305"/>
      <c r="F42" s="305"/>
      <c r="G42" s="305"/>
      <c r="H42" s="305"/>
      <c r="I42" s="305"/>
      <c r="J42" s="305"/>
      <c r="K42" s="305"/>
      <c r="L42" s="305"/>
      <c r="M42" s="305"/>
      <c r="N42" s="305"/>
      <c r="O42" s="305"/>
      <c r="P42" s="305"/>
      <c r="Q42" s="305"/>
      <c r="R42" s="305"/>
      <c r="S42" s="305"/>
      <c r="T42" s="320"/>
      <c r="U42" s="334"/>
      <c r="V42" s="313"/>
      <c r="W42" s="313"/>
      <c r="X42" s="313"/>
      <c r="Y42" s="313"/>
      <c r="Z42" s="313"/>
      <c r="AA42" s="313"/>
      <c r="AB42" s="313"/>
      <c r="AC42" s="313"/>
      <c r="AD42" s="313"/>
      <c r="AE42" s="313"/>
      <c r="AF42" s="313"/>
      <c r="AG42" s="313"/>
      <c r="AH42" s="313"/>
      <c r="AI42" s="313"/>
      <c r="AJ42" s="313"/>
      <c r="AK42" s="318"/>
      <c r="AP42" s="328"/>
      <c r="AQ42" s="328"/>
      <c r="AV42" s="346"/>
    </row>
    <row r="43" spans="2:48" s="247" customFormat="1" ht="14.25" customHeight="1">
      <c r="B43" s="330"/>
      <c r="C43" s="255"/>
      <c r="D43" s="255"/>
      <c r="E43" s="255"/>
      <c r="F43" s="255"/>
      <c r="G43" s="255"/>
      <c r="H43" s="255"/>
      <c r="I43" s="255"/>
      <c r="J43" s="255"/>
      <c r="K43" s="255"/>
      <c r="L43" s="255"/>
      <c r="M43" s="255"/>
      <c r="N43" s="255"/>
      <c r="O43" s="255"/>
      <c r="P43" s="255"/>
      <c r="Q43" s="255"/>
      <c r="R43" s="255"/>
      <c r="S43" s="255"/>
      <c r="T43" s="338"/>
      <c r="U43" s="297"/>
      <c r="V43" s="306"/>
      <c r="W43" s="306"/>
      <c r="X43" s="306"/>
      <c r="Y43" s="306"/>
      <c r="Z43" s="306"/>
      <c r="AA43" s="306"/>
      <c r="AB43" s="306"/>
      <c r="AC43" s="306"/>
      <c r="AD43" s="306"/>
      <c r="AE43" s="306"/>
      <c r="AF43" s="306"/>
      <c r="AG43" s="306"/>
      <c r="AH43" s="306"/>
      <c r="AI43" s="306"/>
      <c r="AJ43" s="306"/>
      <c r="AK43" s="321"/>
      <c r="AP43" s="328"/>
      <c r="AQ43" s="328"/>
    </row>
    <row r="44" spans="2:48" s="247" customFormat="1" ht="14.25" customHeight="1">
      <c r="B44" s="330"/>
      <c r="C44" s="255"/>
      <c r="D44" s="255"/>
      <c r="E44" s="255"/>
      <c r="F44" s="255"/>
      <c r="G44" s="255"/>
      <c r="H44" s="255"/>
      <c r="I44" s="255"/>
      <c r="J44" s="255"/>
      <c r="K44" s="255"/>
      <c r="L44" s="255"/>
      <c r="M44" s="255"/>
      <c r="N44" s="255"/>
      <c r="O44" s="255"/>
      <c r="P44" s="255"/>
      <c r="Q44" s="255"/>
      <c r="R44" s="255"/>
      <c r="S44" s="255"/>
      <c r="T44" s="338"/>
      <c r="U44" s="297"/>
      <c r="V44" s="306"/>
      <c r="W44" s="306"/>
      <c r="X44" s="306"/>
      <c r="Y44" s="306"/>
      <c r="Z44" s="306"/>
      <c r="AA44" s="306"/>
      <c r="AB44" s="306"/>
      <c r="AC44" s="306"/>
      <c r="AD44" s="306"/>
      <c r="AE44" s="306"/>
      <c r="AF44" s="306"/>
      <c r="AG44" s="306"/>
      <c r="AH44" s="306"/>
      <c r="AI44" s="306"/>
      <c r="AJ44" s="306"/>
      <c r="AK44" s="321"/>
      <c r="AP44" s="328"/>
      <c r="AQ44" s="328"/>
    </row>
    <row r="45" spans="2:48" s="247" customFormat="1" ht="14.25" customHeight="1">
      <c r="B45" s="330"/>
      <c r="C45" s="255"/>
      <c r="D45" s="255"/>
      <c r="E45" s="255"/>
      <c r="F45" s="255"/>
      <c r="G45" s="255"/>
      <c r="H45" s="255"/>
      <c r="I45" s="255"/>
      <c r="J45" s="255"/>
      <c r="K45" s="255"/>
      <c r="L45" s="255"/>
      <c r="M45" s="255"/>
      <c r="N45" s="255"/>
      <c r="O45" s="255"/>
      <c r="P45" s="255"/>
      <c r="Q45" s="255"/>
      <c r="R45" s="255"/>
      <c r="S45" s="255"/>
      <c r="T45" s="338"/>
      <c r="U45" s="297"/>
      <c r="V45" s="306"/>
      <c r="W45" s="306"/>
      <c r="X45" s="306"/>
      <c r="Y45" s="306"/>
      <c r="Z45" s="306"/>
      <c r="AA45" s="306"/>
      <c r="AB45" s="306"/>
      <c r="AC45" s="306"/>
      <c r="AD45" s="306"/>
      <c r="AE45" s="306"/>
      <c r="AF45" s="306"/>
      <c r="AG45" s="306"/>
      <c r="AH45" s="306"/>
      <c r="AI45" s="306"/>
      <c r="AJ45" s="306"/>
      <c r="AK45" s="321"/>
      <c r="AP45" s="328"/>
      <c r="AQ45" s="328"/>
    </row>
    <row r="46" spans="2:48" s="247" customFormat="1" ht="14.25" customHeight="1">
      <c r="B46" s="330"/>
      <c r="C46" s="255"/>
      <c r="D46" s="255"/>
      <c r="E46" s="255"/>
      <c r="F46" s="255"/>
      <c r="G46" s="255"/>
      <c r="H46" s="255"/>
      <c r="I46" s="255"/>
      <c r="J46" s="255"/>
      <c r="K46" s="255"/>
      <c r="L46" s="255"/>
      <c r="M46" s="255"/>
      <c r="N46" s="255"/>
      <c r="O46" s="255"/>
      <c r="P46" s="255"/>
      <c r="Q46" s="255"/>
      <c r="R46" s="255"/>
      <c r="S46" s="255"/>
      <c r="T46" s="338"/>
      <c r="U46" s="297"/>
      <c r="V46" s="306"/>
      <c r="W46" s="306"/>
      <c r="X46" s="306"/>
      <c r="Y46" s="306"/>
      <c r="Z46" s="306"/>
      <c r="AA46" s="306"/>
      <c r="AB46" s="306"/>
      <c r="AC46" s="306"/>
      <c r="AD46" s="306"/>
      <c r="AE46" s="306"/>
      <c r="AF46" s="306"/>
      <c r="AG46" s="306"/>
      <c r="AH46" s="306"/>
      <c r="AI46" s="306"/>
      <c r="AJ46" s="306"/>
      <c r="AK46" s="321"/>
      <c r="AP46" s="328"/>
      <c r="AQ46" s="328"/>
    </row>
    <row r="47" spans="2:48" s="247" customFormat="1" ht="14.25" customHeight="1">
      <c r="B47" s="330"/>
      <c r="C47" s="255"/>
      <c r="D47" s="255"/>
      <c r="E47" s="255"/>
      <c r="F47" s="255"/>
      <c r="G47" s="255"/>
      <c r="H47" s="255"/>
      <c r="I47" s="255"/>
      <c r="J47" s="255"/>
      <c r="K47" s="255"/>
      <c r="L47" s="255"/>
      <c r="M47" s="255"/>
      <c r="N47" s="255"/>
      <c r="O47" s="255"/>
      <c r="P47" s="255"/>
      <c r="Q47" s="255"/>
      <c r="R47" s="255"/>
      <c r="S47" s="255"/>
      <c r="T47" s="338"/>
      <c r="U47" s="297"/>
      <c r="V47" s="306"/>
      <c r="W47" s="306"/>
      <c r="X47" s="306"/>
      <c r="Y47" s="306"/>
      <c r="Z47" s="306"/>
      <c r="AA47" s="306"/>
      <c r="AB47" s="306"/>
      <c r="AC47" s="306"/>
      <c r="AD47" s="306"/>
      <c r="AE47" s="306"/>
      <c r="AF47" s="306"/>
      <c r="AG47" s="306"/>
      <c r="AH47" s="306"/>
      <c r="AI47" s="306"/>
      <c r="AJ47" s="306"/>
      <c r="AK47" s="321"/>
      <c r="AP47" s="328"/>
      <c r="AQ47" s="328"/>
    </row>
    <row r="48" spans="2:48" s="247" customFormat="1" ht="14.25" customHeight="1">
      <c r="B48" s="331"/>
      <c r="C48" s="335"/>
      <c r="D48" s="335"/>
      <c r="E48" s="335"/>
      <c r="F48" s="335"/>
      <c r="G48" s="335"/>
      <c r="H48" s="335"/>
      <c r="I48" s="335"/>
      <c r="J48" s="335"/>
      <c r="K48" s="335"/>
      <c r="L48" s="335"/>
      <c r="M48" s="335"/>
      <c r="N48" s="335"/>
      <c r="O48" s="335"/>
      <c r="P48" s="335"/>
      <c r="Q48" s="335"/>
      <c r="R48" s="335"/>
      <c r="S48" s="335"/>
      <c r="T48" s="339"/>
      <c r="U48" s="298"/>
      <c r="V48" s="307"/>
      <c r="W48" s="307"/>
      <c r="X48" s="307"/>
      <c r="Y48" s="307"/>
      <c r="Z48" s="307"/>
      <c r="AA48" s="307"/>
      <c r="AB48" s="307"/>
      <c r="AC48" s="307"/>
      <c r="AD48" s="307"/>
      <c r="AE48" s="307"/>
      <c r="AF48" s="307"/>
      <c r="AG48" s="307"/>
      <c r="AH48" s="307"/>
      <c r="AI48" s="307"/>
      <c r="AJ48" s="307"/>
      <c r="AK48" s="319"/>
      <c r="AP48" s="328"/>
      <c r="AQ48" s="328"/>
    </row>
    <row r="49" spans="2:75" s="247" customFormat="1" ht="14.25" customHeight="1">
      <c r="B49" s="296" t="s">
        <v>382</v>
      </c>
      <c r="C49" s="305"/>
      <c r="D49" s="305"/>
      <c r="E49" s="305"/>
      <c r="F49" s="305"/>
      <c r="G49" s="305"/>
      <c r="H49" s="305"/>
      <c r="I49" s="305"/>
      <c r="J49" s="305"/>
      <c r="K49" s="305"/>
      <c r="L49" s="305"/>
      <c r="M49" s="305"/>
      <c r="N49" s="305"/>
      <c r="O49" s="305"/>
      <c r="P49" s="305"/>
      <c r="Q49" s="305"/>
      <c r="R49" s="305"/>
      <c r="S49" s="305"/>
      <c r="T49" s="320"/>
      <c r="U49" s="251" t="s">
        <v>386</v>
      </c>
      <c r="V49" s="258"/>
      <c r="W49" s="258"/>
      <c r="X49" s="258"/>
      <c r="Y49" s="258"/>
      <c r="Z49" s="258" t="s">
        <v>363</v>
      </c>
      <c r="AA49" s="258"/>
      <c r="AB49" s="258"/>
      <c r="AC49" s="258"/>
      <c r="AD49" s="258" t="s">
        <v>361</v>
      </c>
      <c r="AE49" s="258"/>
      <c r="AF49" s="258"/>
      <c r="AG49" s="258" t="s">
        <v>362</v>
      </c>
      <c r="AH49" s="258"/>
      <c r="AI49" s="258"/>
      <c r="AJ49" s="258" t="s">
        <v>366</v>
      </c>
      <c r="AK49" s="262"/>
      <c r="AP49" s="328"/>
      <c r="AQ49" s="328"/>
    </row>
    <row r="50" spans="2:75" s="247" customFormat="1" ht="14.25" customHeight="1">
      <c r="B50" s="330"/>
      <c r="C50" s="255"/>
      <c r="D50" s="255"/>
      <c r="E50" s="255"/>
      <c r="F50" s="255"/>
      <c r="G50" s="255"/>
      <c r="H50" s="255"/>
      <c r="I50" s="255"/>
      <c r="J50" s="255"/>
      <c r="K50" s="255"/>
      <c r="L50" s="255"/>
      <c r="M50" s="255"/>
      <c r="N50" s="255"/>
      <c r="O50" s="255"/>
      <c r="P50" s="255"/>
      <c r="Q50" s="255"/>
      <c r="R50" s="255"/>
      <c r="S50" s="255"/>
      <c r="T50" s="338"/>
      <c r="U50" s="252"/>
      <c r="V50" s="259"/>
      <c r="W50" s="259"/>
      <c r="X50" s="259"/>
      <c r="Y50" s="259"/>
      <c r="Z50" s="259"/>
      <c r="AA50" s="259"/>
      <c r="AB50" s="259"/>
      <c r="AC50" s="259"/>
      <c r="AD50" s="259"/>
      <c r="AE50" s="259"/>
      <c r="AF50" s="259"/>
      <c r="AG50" s="259"/>
      <c r="AH50" s="259"/>
      <c r="AI50" s="259"/>
      <c r="AJ50" s="259"/>
      <c r="AK50" s="286"/>
      <c r="AP50" s="328"/>
      <c r="AQ50" s="328"/>
    </row>
    <row r="51" spans="2:75" s="247" customFormat="1" ht="14.25" customHeight="1">
      <c r="B51" s="331"/>
      <c r="C51" s="335"/>
      <c r="D51" s="335"/>
      <c r="E51" s="335"/>
      <c r="F51" s="335"/>
      <c r="G51" s="335"/>
      <c r="H51" s="335"/>
      <c r="I51" s="335"/>
      <c r="J51" s="335"/>
      <c r="K51" s="335"/>
      <c r="L51" s="335"/>
      <c r="M51" s="335"/>
      <c r="N51" s="335"/>
      <c r="O51" s="335"/>
      <c r="P51" s="335"/>
      <c r="Q51" s="335"/>
      <c r="R51" s="335"/>
      <c r="S51" s="335"/>
      <c r="T51" s="339"/>
      <c r="U51" s="253"/>
      <c r="V51" s="260"/>
      <c r="W51" s="260"/>
      <c r="X51" s="260"/>
      <c r="Y51" s="260"/>
      <c r="Z51" s="260"/>
      <c r="AA51" s="260"/>
      <c r="AB51" s="260"/>
      <c r="AC51" s="260"/>
      <c r="AD51" s="260"/>
      <c r="AE51" s="260"/>
      <c r="AF51" s="260"/>
      <c r="AG51" s="260"/>
      <c r="AH51" s="260"/>
      <c r="AI51" s="260"/>
      <c r="AJ51" s="260"/>
      <c r="AK51" s="264"/>
      <c r="AP51" s="328"/>
      <c r="AQ51" s="328"/>
    </row>
    <row r="52" spans="2:75" s="247" customFormat="1" ht="14.25" customHeight="1">
      <c r="B52" s="255" t="s">
        <v>282</v>
      </c>
      <c r="C52" s="257"/>
      <c r="D52" s="257" t="s">
        <v>152</v>
      </c>
      <c r="E52" s="257"/>
      <c r="F52" s="257"/>
      <c r="G52" s="257"/>
      <c r="H52" s="257"/>
      <c r="I52" s="257"/>
      <c r="J52" s="257"/>
      <c r="K52" s="257"/>
      <c r="L52" s="257"/>
      <c r="M52" s="257"/>
      <c r="N52" s="257"/>
      <c r="O52" s="257"/>
      <c r="P52" s="257"/>
      <c r="Q52" s="257"/>
      <c r="R52" s="257"/>
      <c r="S52" s="257"/>
      <c r="T52" s="257"/>
      <c r="U52" s="283"/>
      <c r="V52" s="257"/>
      <c r="W52" s="257"/>
      <c r="X52" s="257"/>
      <c r="Y52" s="257"/>
      <c r="Z52" s="257"/>
      <c r="AA52" s="257"/>
      <c r="AB52" s="257"/>
      <c r="AC52" s="257"/>
      <c r="AD52" s="257"/>
      <c r="AE52" s="257"/>
      <c r="AF52" s="257"/>
      <c r="AG52" s="257"/>
      <c r="AH52" s="257"/>
      <c r="AI52" s="257"/>
      <c r="AJ52" s="257"/>
      <c r="AK52" s="283"/>
      <c r="AP52" s="328"/>
      <c r="AQ52" s="328"/>
    </row>
    <row r="53" spans="2:75" s="247" customFormat="1" ht="14.25" customHeight="1">
      <c r="B53" s="255"/>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P53" s="328"/>
      <c r="AQ53" s="328"/>
    </row>
    <row r="54" spans="2:75" s="247" customFormat="1" ht="14.25" customHeight="1">
      <c r="B54" s="255"/>
      <c r="C54" s="257"/>
      <c r="D54" s="257"/>
      <c r="E54" s="257"/>
      <c r="F54" s="257"/>
      <c r="G54" s="257"/>
      <c r="H54" s="257"/>
      <c r="I54" s="259"/>
      <c r="J54" s="259"/>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P54" s="328"/>
      <c r="AQ54" s="328"/>
      <c r="AS54" s="329"/>
      <c r="AT54" s="329"/>
      <c r="AU54" s="329"/>
      <c r="AV54" s="329"/>
      <c r="AW54" s="329"/>
      <c r="AX54" s="329"/>
      <c r="AY54" s="329"/>
      <c r="AZ54" s="329"/>
      <c r="BA54" s="329"/>
      <c r="BB54" s="329"/>
      <c r="BC54" s="329"/>
      <c r="BD54" s="329"/>
      <c r="BE54" s="329"/>
    </row>
    <row r="55" spans="2:75" s="247" customFormat="1" ht="14.25" customHeight="1">
      <c r="B55" s="255"/>
      <c r="C55" s="257"/>
      <c r="D55" s="257"/>
      <c r="E55" s="257"/>
      <c r="F55" s="257"/>
      <c r="G55" s="257"/>
      <c r="H55" s="257"/>
      <c r="I55" s="259"/>
      <c r="J55" s="259"/>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P55" s="329"/>
      <c r="AQ55" s="329"/>
      <c r="AR55" s="329"/>
      <c r="AS55" s="329"/>
      <c r="AT55" s="329"/>
      <c r="AU55" s="329"/>
      <c r="AV55" s="329"/>
      <c r="AW55" s="329"/>
      <c r="AX55" s="328"/>
    </row>
    <row r="56" spans="2:75" s="247" customFormat="1" ht="14.25" customHeight="1">
      <c r="B56" s="255"/>
      <c r="C56" s="255"/>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W56" s="328"/>
      <c r="AX56" s="328"/>
    </row>
    <row r="57" spans="2:75" s="247" customFormat="1" ht="14.25" customHeight="1">
      <c r="B57" s="255"/>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c r="AE57" s="257"/>
      <c r="AF57" s="257"/>
      <c r="AG57" s="257"/>
      <c r="AH57" s="257"/>
      <c r="AI57" s="257"/>
      <c r="AJ57" s="257"/>
      <c r="AK57" s="257"/>
    </row>
    <row r="58" spans="2:75" ht="14.25" customHeight="1">
      <c r="B58" s="329"/>
      <c r="C58" s="247"/>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P58" s="247"/>
      <c r="AQ58" s="247"/>
      <c r="AR58" s="247"/>
      <c r="AS58" s="247"/>
      <c r="AT58" s="247"/>
      <c r="AU58" s="247"/>
      <c r="AV58" s="247"/>
      <c r="AW58" s="247"/>
      <c r="AX58" s="247"/>
      <c r="AY58" s="247"/>
      <c r="AZ58" s="247"/>
      <c r="BA58" s="247"/>
      <c r="BB58" s="247"/>
      <c r="BC58" s="247"/>
      <c r="BD58" s="247"/>
      <c r="BE58" s="247"/>
      <c r="BF58" s="247"/>
      <c r="BG58" s="247"/>
      <c r="BH58" s="247"/>
      <c r="BI58" s="247"/>
      <c r="BJ58" s="247"/>
      <c r="BK58" s="247"/>
      <c r="BL58" s="247"/>
      <c r="BM58" s="247"/>
      <c r="BN58" s="247"/>
      <c r="BO58" s="247"/>
      <c r="BP58" s="247"/>
      <c r="BQ58" s="247"/>
      <c r="BR58" s="247"/>
      <c r="BS58" s="247"/>
      <c r="BT58" s="247"/>
      <c r="BU58" s="247"/>
      <c r="BV58" s="247"/>
      <c r="BW58" s="247"/>
    </row>
    <row r="59" spans="2:75" ht="14.25" customHeight="1">
      <c r="B59" s="329"/>
      <c r="C59" s="247"/>
      <c r="D59" s="247"/>
      <c r="E59" s="247"/>
      <c r="F59" s="247"/>
      <c r="G59" s="247"/>
      <c r="H59" s="247"/>
      <c r="I59" s="247"/>
      <c r="J59" s="247"/>
      <c r="K59" s="247"/>
      <c r="L59" s="247"/>
      <c r="M59" s="247"/>
      <c r="N59" s="247"/>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row>
    <row r="60" spans="2:75" ht="20.100000000000001" customHeight="1">
      <c r="B60" s="329"/>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row>
    <row r="61" spans="2:75" ht="20.100000000000001" customHeight="1">
      <c r="B61" s="329"/>
      <c r="C61" s="247"/>
      <c r="D61" s="247"/>
      <c r="E61" s="247"/>
      <c r="F61" s="247"/>
      <c r="G61" s="247"/>
      <c r="H61" s="247"/>
      <c r="I61" s="247"/>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row>
    <row r="62" spans="2:75" ht="20.100000000000001" customHeight="1">
      <c r="B62" s="329"/>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row>
    <row r="63" spans="2:75" ht="20.100000000000001" customHeight="1">
      <c r="B63" s="329"/>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row>
    <row r="64" spans="2:75" ht="20.100000000000001" customHeight="1">
      <c r="B64" s="329"/>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row>
    <row r="65" spans="2:37" ht="20.100000000000001" customHeight="1">
      <c r="B65" s="329"/>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row>
    <row r="66" spans="2:37" ht="20.100000000000001" customHeight="1">
      <c r="B66" s="329"/>
    </row>
    <row r="67" spans="2:37" ht="20.100000000000001" customHeight="1">
      <c r="B67" s="329"/>
    </row>
    <row r="68" spans="2:37" ht="20.100000000000001" customHeight="1">
      <c r="B68" s="329"/>
    </row>
    <row r="69" spans="2:37" ht="20.100000000000001" customHeight="1">
      <c r="B69" s="329"/>
    </row>
    <row r="70" spans="2:37" ht="20.100000000000001" customHeight="1">
      <c r="B70" s="329"/>
    </row>
    <row r="71" spans="2:37" ht="20.100000000000001" customHeight="1">
      <c r="B71" s="329"/>
    </row>
    <row r="72" spans="2:37" ht="20.100000000000001" customHeight="1">
      <c r="B72" s="329"/>
    </row>
    <row r="73" spans="2:37" ht="20.100000000000001" customHeight="1">
      <c r="B73" s="329"/>
    </row>
    <row r="74" spans="2:37" ht="20.100000000000001" customHeight="1">
      <c r="B74" s="329"/>
    </row>
    <row r="75" spans="2:37" ht="20.100000000000001" customHeight="1">
      <c r="B75" s="329"/>
    </row>
    <row r="76" spans="2:37" ht="20.100000000000001" customHeight="1">
      <c r="B76" s="329"/>
    </row>
    <row r="77" spans="2:37" ht="20.100000000000001" customHeight="1">
      <c r="B77" s="329"/>
    </row>
    <row r="78" spans="2:37" ht="20.100000000000001" customHeight="1">
      <c r="B78" s="329"/>
    </row>
    <row r="79" spans="2:37" ht="20.100000000000001" customHeight="1">
      <c r="B79" s="329"/>
    </row>
    <row r="80" spans="2:37" ht="20.100000000000001" customHeight="1">
      <c r="B80" s="329"/>
    </row>
    <row r="81" spans="2:2" ht="20.100000000000001" customHeight="1">
      <c r="B81" s="329"/>
    </row>
    <row r="82" spans="2:2" ht="20.100000000000001" customHeight="1">
      <c r="B82" s="329"/>
    </row>
    <row r="83" spans="2:2" ht="20.100000000000001" customHeight="1">
      <c r="B83" s="329"/>
    </row>
    <row r="84" spans="2:2" ht="20.100000000000001" customHeight="1">
      <c r="B84" s="329"/>
    </row>
    <row r="85" spans="2:2" ht="20.100000000000001" customHeight="1">
      <c r="B85" s="329"/>
    </row>
    <row r="86" spans="2:2" ht="20.100000000000001" customHeight="1">
      <c r="B86" s="329"/>
    </row>
    <row r="87" spans="2:2" ht="20.100000000000001" customHeight="1">
      <c r="B87" s="329"/>
    </row>
    <row r="88" spans="2:2" ht="20.100000000000001" customHeight="1">
      <c r="B88" s="329"/>
    </row>
    <row r="89" spans="2:2" ht="20.100000000000001" customHeight="1">
      <c r="B89" s="329"/>
    </row>
    <row r="90" spans="2:2" ht="20.100000000000001" customHeight="1">
      <c r="B90" s="329"/>
    </row>
    <row r="91" spans="2:2" ht="20.100000000000001" customHeight="1">
      <c r="B91" s="329"/>
    </row>
    <row r="92" spans="2:2" ht="20.100000000000001" customHeight="1">
      <c r="B92" s="329"/>
    </row>
    <row r="93" spans="2:2" ht="20.100000000000001" customHeight="1">
      <c r="B93" s="329"/>
    </row>
    <row r="94" spans="2:2" ht="20.100000000000001" customHeight="1">
      <c r="B94" s="329"/>
    </row>
    <row r="95" spans="2:2" ht="20.100000000000001" customHeight="1">
      <c r="B95" s="329"/>
    </row>
    <row r="96" spans="2:2" ht="20.100000000000001" customHeight="1">
      <c r="B96" s="329"/>
    </row>
    <row r="97" spans="2:2" ht="20.100000000000001" customHeight="1">
      <c r="B97" s="329"/>
    </row>
    <row r="98" spans="2:2" ht="20.100000000000001" customHeight="1">
      <c r="B98" s="329"/>
    </row>
    <row r="99" spans="2:2" ht="20.100000000000001" customHeight="1">
      <c r="B99" s="329"/>
    </row>
    <row r="100" spans="2:2" ht="20.100000000000001" customHeight="1">
      <c r="B100" s="329"/>
    </row>
    <row r="101" spans="2:2" ht="20.100000000000001" customHeight="1">
      <c r="B101" s="329"/>
    </row>
    <row r="102" spans="2:2" ht="20.100000000000001" customHeight="1">
      <c r="B102" s="329"/>
    </row>
    <row r="103" spans="2:2" ht="20.100000000000001" customHeight="1">
      <c r="B103" s="329"/>
    </row>
    <row r="104" spans="2:2" ht="20.100000000000001" customHeight="1">
      <c r="B104" s="329"/>
    </row>
    <row r="105" spans="2:2" ht="20.100000000000001" customHeight="1">
      <c r="B105" s="329"/>
    </row>
    <row r="106" spans="2:2" ht="20.100000000000001" customHeight="1">
      <c r="B106" s="329"/>
    </row>
    <row r="107" spans="2:2" ht="20.100000000000001" customHeight="1">
      <c r="B107" s="329"/>
    </row>
    <row r="108" spans="2:2" ht="20.100000000000001" customHeight="1">
      <c r="B108" s="329"/>
    </row>
    <row r="109" spans="2:2" ht="20.100000000000001" customHeight="1">
      <c r="B109" s="329"/>
    </row>
    <row r="110" spans="2:2" ht="20.100000000000001" customHeight="1">
      <c r="B110" s="329"/>
    </row>
    <row r="111" spans="2:2" ht="20.100000000000001" customHeight="1">
      <c r="B111" s="329"/>
    </row>
    <row r="112" spans="2:2" ht="20.100000000000001" customHeight="1">
      <c r="B112" s="329"/>
    </row>
    <row r="113" spans="2:2" ht="20.100000000000001" customHeight="1">
      <c r="B113" s="329"/>
    </row>
    <row r="114" spans="2:2" ht="20.100000000000001" customHeight="1">
      <c r="B114" s="329"/>
    </row>
    <row r="115" spans="2:2" ht="20.100000000000001" customHeight="1">
      <c r="B115" s="329"/>
    </row>
    <row r="116" spans="2:2" ht="20.100000000000001" customHeight="1">
      <c r="B116" s="329"/>
    </row>
    <row r="117" spans="2:2" ht="20.100000000000001" customHeight="1">
      <c r="B117" s="329"/>
    </row>
    <row r="118" spans="2:2" ht="20.100000000000001" customHeight="1">
      <c r="B118" s="329"/>
    </row>
    <row r="119" spans="2:2" ht="20.100000000000001" customHeight="1">
      <c r="B119" s="329"/>
    </row>
    <row r="120" spans="2:2" ht="20.100000000000001" customHeight="1">
      <c r="B120" s="329"/>
    </row>
    <row r="121" spans="2:2" ht="20.100000000000001" customHeight="1">
      <c r="B121" s="329"/>
    </row>
    <row r="122" spans="2:2" ht="20.100000000000001" customHeight="1">
      <c r="B122" s="329"/>
    </row>
    <row r="123" spans="2:2" ht="20.100000000000001" customHeight="1">
      <c r="B123" s="329"/>
    </row>
    <row r="124" spans="2:2" ht="20.100000000000001" customHeight="1">
      <c r="B124" s="329"/>
    </row>
    <row r="125" spans="2:2" ht="20.100000000000001" customHeight="1">
      <c r="B125" s="329"/>
    </row>
    <row r="126" spans="2:2" ht="20.100000000000001" customHeight="1">
      <c r="B126" s="329"/>
    </row>
    <row r="127" spans="2:2" ht="20.100000000000001" customHeight="1">
      <c r="B127" s="329"/>
    </row>
    <row r="128" spans="2:2" ht="20.100000000000001" customHeight="1">
      <c r="B128" s="329"/>
    </row>
    <row r="129" spans="2:2" ht="20.100000000000001" customHeight="1">
      <c r="B129" s="329"/>
    </row>
    <row r="130" spans="2:2" ht="20.100000000000001" customHeight="1">
      <c r="B130" s="329"/>
    </row>
    <row r="131" spans="2:2" ht="20.100000000000001" customHeight="1">
      <c r="B131" s="329"/>
    </row>
    <row r="132" spans="2:2" ht="20.100000000000001" customHeight="1">
      <c r="B132" s="329"/>
    </row>
    <row r="133" spans="2:2" ht="20.100000000000001" customHeight="1">
      <c r="B133" s="329"/>
    </row>
    <row r="134" spans="2:2" ht="20.100000000000001" customHeight="1">
      <c r="B134" s="329"/>
    </row>
    <row r="135" spans="2:2" ht="20.100000000000001" customHeight="1">
      <c r="B135" s="329"/>
    </row>
    <row r="136" spans="2:2" ht="20.100000000000001" customHeight="1">
      <c r="B136" s="329"/>
    </row>
    <row r="137" spans="2:2" ht="20.100000000000001" customHeight="1">
      <c r="B137" s="329"/>
    </row>
    <row r="138" spans="2:2" ht="20.100000000000001" customHeight="1">
      <c r="B138" s="329"/>
    </row>
    <row r="139" spans="2:2" ht="20.100000000000001" customHeight="1">
      <c r="B139" s="329"/>
    </row>
    <row r="140" spans="2:2" ht="20.100000000000001" customHeight="1">
      <c r="B140" s="329"/>
    </row>
    <row r="141" spans="2:2" ht="20.100000000000001" customHeight="1">
      <c r="B141" s="329"/>
    </row>
    <row r="142" spans="2:2" ht="20.100000000000001" customHeight="1">
      <c r="B142" s="329"/>
    </row>
    <row r="143" spans="2:2" ht="20.100000000000001" customHeight="1">
      <c r="B143" s="329"/>
    </row>
    <row r="144" spans="2:2" ht="20.100000000000001" customHeight="1">
      <c r="B144" s="329"/>
    </row>
    <row r="145" spans="2:2" ht="20.100000000000001" customHeight="1">
      <c r="B145" s="329"/>
    </row>
    <row r="146" spans="2:2" ht="20.100000000000001" customHeight="1">
      <c r="B146" s="329"/>
    </row>
    <row r="147" spans="2:2" ht="20.100000000000001" customHeight="1">
      <c r="B147" s="329"/>
    </row>
    <row r="148" spans="2:2" ht="20.100000000000001" customHeight="1">
      <c r="B148" s="329"/>
    </row>
    <row r="149" spans="2:2" ht="20.100000000000001" customHeight="1">
      <c r="B149" s="329"/>
    </row>
    <row r="150" spans="2:2" ht="20.100000000000001" customHeight="1">
      <c r="B150" s="329"/>
    </row>
    <row r="151" spans="2:2" ht="20.100000000000001" customHeight="1">
      <c r="B151" s="329"/>
    </row>
    <row r="152" spans="2:2" ht="20.100000000000001" customHeight="1">
      <c r="B152" s="329"/>
    </row>
    <row r="153" spans="2:2" ht="20.100000000000001" customHeight="1">
      <c r="B153" s="329"/>
    </row>
    <row r="154" spans="2:2" ht="20.100000000000001" customHeight="1">
      <c r="B154" s="329"/>
    </row>
    <row r="155" spans="2:2" ht="20.100000000000001" customHeight="1">
      <c r="B155" s="329"/>
    </row>
    <row r="156" spans="2:2" ht="20.100000000000001" customHeight="1">
      <c r="B156" s="329"/>
    </row>
  </sheetData>
  <mergeCells count="47">
    <mergeCell ref="A4:AK4"/>
    <mergeCell ref="AD7:AF7"/>
    <mergeCell ref="AH7:AI7"/>
    <mergeCell ref="AK7:AL7"/>
    <mergeCell ref="U19:AA19"/>
    <mergeCell ref="U20:X20"/>
    <mergeCell ref="U23:W23"/>
    <mergeCell ref="X23:AK23"/>
    <mergeCell ref="B9:F10"/>
    <mergeCell ref="G9:M10"/>
    <mergeCell ref="W9:AN10"/>
    <mergeCell ref="V11:AN12"/>
    <mergeCell ref="Z13:AN14"/>
    <mergeCell ref="B21:T25"/>
    <mergeCell ref="U21:V22"/>
    <mergeCell ref="W21:AK22"/>
    <mergeCell ref="U24:AK25"/>
    <mergeCell ref="B26:T28"/>
    <mergeCell ref="U26:AK28"/>
    <mergeCell ref="B29:T31"/>
    <mergeCell ref="U29:X31"/>
    <mergeCell ref="Y29:AA31"/>
    <mergeCell ref="AB29:AC31"/>
    <mergeCell ref="AD29:AF31"/>
    <mergeCell ref="AG29:AK31"/>
    <mergeCell ref="B32:T34"/>
    <mergeCell ref="U32:Z34"/>
    <mergeCell ref="AA32:AA34"/>
    <mergeCell ref="AB32:AD34"/>
    <mergeCell ref="AE32:AE34"/>
    <mergeCell ref="AF32:AH34"/>
    <mergeCell ref="AI32:AI34"/>
    <mergeCell ref="AJ32:AK34"/>
    <mergeCell ref="B49:T51"/>
    <mergeCell ref="U49:Y51"/>
    <mergeCell ref="Z49:Z51"/>
    <mergeCell ref="AA49:AC51"/>
    <mergeCell ref="AD49:AD51"/>
    <mergeCell ref="AE49:AF51"/>
    <mergeCell ref="AG49:AG51"/>
    <mergeCell ref="AH49:AI51"/>
    <mergeCell ref="AJ49:AJ51"/>
    <mergeCell ref="AK49:AK51"/>
    <mergeCell ref="B35:T41"/>
    <mergeCell ref="U35:AK41"/>
    <mergeCell ref="B42:T48"/>
    <mergeCell ref="U42:AK48"/>
  </mergeCells>
  <phoneticPr fontId="11"/>
  <printOptions horizontalCentered="1"/>
  <pageMargins left="0.70866141732283472" right="0.70866141732283472" top="0.74803149606299213" bottom="0.74803149606299213" header="0.31496062992125984" footer="0.31496062992125984"/>
  <pageSetup paperSize="9" scale="78" fitToWidth="1" fitToHeight="1" orientation="portrait" usePrinterDefaults="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dimension ref="B1:BM237"/>
  <sheetViews>
    <sheetView showGridLines="0" zoomScaleSheetLayoutView="100" workbookViewId="0"/>
  </sheetViews>
  <sheetFormatPr defaultColWidth="4.5" defaultRowHeight="15.75"/>
  <cols>
    <col min="1" max="1" width="0.8984375" style="1732" customWidth="1"/>
    <col min="2" max="5" width="5.69921875" style="1732" customWidth="1"/>
    <col min="6" max="7" width="5.69921875" style="1732" hidden="1" customWidth="1"/>
    <col min="8" max="60" width="5.69921875" style="1732" customWidth="1"/>
    <col min="61" max="61" width="1.09765625" style="1732" customWidth="1"/>
    <col min="62" max="16384" width="4.5" style="1732"/>
  </cols>
  <sheetData>
    <row r="1" spans="2:65" s="1733" customFormat="1" ht="20.25" customHeight="1">
      <c r="C1" s="1746" t="s">
        <v>663</v>
      </c>
      <c r="D1" s="1746"/>
      <c r="E1" s="1746"/>
      <c r="F1" s="1746"/>
      <c r="G1" s="1746"/>
      <c r="H1" s="1746"/>
      <c r="K1" s="1794" t="s">
        <v>755</v>
      </c>
      <c r="N1" s="1746"/>
      <c r="O1" s="1746"/>
      <c r="P1" s="1746"/>
      <c r="Q1" s="1746"/>
      <c r="R1" s="1746"/>
      <c r="S1" s="1746"/>
      <c r="T1" s="1746"/>
      <c r="U1" s="1746"/>
      <c r="AQ1" s="1828" t="s">
        <v>56</v>
      </c>
      <c r="AR1" s="1933" t="s">
        <v>360</v>
      </c>
      <c r="AS1" s="1934"/>
      <c r="AT1" s="1934"/>
      <c r="AU1" s="1934"/>
      <c r="AV1" s="1934"/>
      <c r="AW1" s="1934"/>
      <c r="AX1" s="1934"/>
      <c r="AY1" s="1934"/>
      <c r="AZ1" s="1934"/>
      <c r="BA1" s="1934"/>
      <c r="BB1" s="1934"/>
      <c r="BC1" s="1934"/>
      <c r="BD1" s="1934"/>
      <c r="BE1" s="1934"/>
      <c r="BF1" s="1934"/>
      <c r="BG1" s="1934"/>
      <c r="BH1" s="1828" t="s">
        <v>156</v>
      </c>
    </row>
    <row r="2" spans="2:65" s="1734" customFormat="1" ht="20.25" customHeight="1">
      <c r="H2" s="1794"/>
      <c r="K2" s="1794"/>
      <c r="L2" s="1794"/>
      <c r="N2" s="1828"/>
      <c r="O2" s="1828"/>
      <c r="P2" s="1828"/>
      <c r="Q2" s="1828"/>
      <c r="R2" s="1828"/>
      <c r="S2" s="1828"/>
      <c r="T2" s="1828"/>
      <c r="U2" s="1828"/>
      <c r="Z2" s="1828" t="s">
        <v>780</v>
      </c>
      <c r="AA2" s="1904">
        <v>6</v>
      </c>
      <c r="AB2" s="1904"/>
      <c r="AC2" s="1828" t="s">
        <v>679</v>
      </c>
      <c r="AD2" s="1920">
        <f>IF(AA2=0,"",YEAR(DATE(2018+AA2,1,1)))</f>
        <v>2024</v>
      </c>
      <c r="AE2" s="1920"/>
      <c r="AF2" s="1923" t="s">
        <v>592</v>
      </c>
      <c r="AG2" s="1923" t="s">
        <v>785</v>
      </c>
      <c r="AH2" s="1904">
        <v>4</v>
      </c>
      <c r="AI2" s="1904"/>
      <c r="AJ2" s="1923" t="s">
        <v>313</v>
      </c>
      <c r="AQ2" s="1828" t="s">
        <v>338</v>
      </c>
      <c r="AR2" s="1904" t="s">
        <v>793</v>
      </c>
      <c r="AS2" s="1904"/>
      <c r="AT2" s="1904"/>
      <c r="AU2" s="1904"/>
      <c r="AV2" s="1904"/>
      <c r="AW2" s="1904"/>
      <c r="AX2" s="1904"/>
      <c r="AY2" s="1904"/>
      <c r="AZ2" s="1904"/>
      <c r="BA2" s="1904"/>
      <c r="BB2" s="1904"/>
      <c r="BC2" s="1904"/>
      <c r="BD2" s="1904"/>
      <c r="BE2" s="1904"/>
      <c r="BF2" s="1904"/>
      <c r="BG2" s="1904"/>
      <c r="BH2" s="1828" t="s">
        <v>156</v>
      </c>
      <c r="BI2" s="1828"/>
      <c r="BJ2" s="1828"/>
      <c r="BK2" s="1828"/>
    </row>
    <row r="3" spans="2:65" s="1734" customFormat="1" ht="20.25" customHeight="1">
      <c r="H3" s="1794"/>
      <c r="K3" s="1794"/>
      <c r="M3" s="1828"/>
      <c r="N3" s="1828"/>
      <c r="O3" s="1828"/>
      <c r="P3" s="1828"/>
      <c r="Q3" s="1828"/>
      <c r="R3" s="1828"/>
      <c r="S3" s="1828"/>
      <c r="AA3" s="1905"/>
      <c r="AB3" s="1905"/>
      <c r="AC3" s="1918"/>
      <c r="AD3" s="1921"/>
      <c r="AE3" s="1918"/>
      <c r="BB3" s="1955" t="s">
        <v>794</v>
      </c>
      <c r="BC3" s="1964" t="s">
        <v>796</v>
      </c>
      <c r="BD3" s="1968"/>
      <c r="BE3" s="1968"/>
      <c r="BF3" s="1980"/>
      <c r="BG3" s="1828"/>
    </row>
    <row r="4" spans="2:65" s="1734" customFormat="1" ht="20.25" customHeight="1">
      <c r="H4" s="1794"/>
      <c r="K4" s="1794"/>
      <c r="M4" s="1828"/>
      <c r="N4" s="1828"/>
      <c r="O4" s="1828"/>
      <c r="P4" s="1828"/>
      <c r="Q4" s="1828"/>
      <c r="R4" s="1828"/>
      <c r="S4" s="1828"/>
      <c r="AA4" s="1905"/>
      <c r="AB4" s="1905"/>
      <c r="AC4" s="1918"/>
      <c r="AD4" s="1921"/>
      <c r="AE4" s="1918"/>
      <c r="BB4" s="1955" t="s">
        <v>795</v>
      </c>
      <c r="BC4" s="1964" t="s">
        <v>797</v>
      </c>
      <c r="BD4" s="1968"/>
      <c r="BE4" s="1968"/>
      <c r="BF4" s="1980"/>
      <c r="BG4" s="1828"/>
    </row>
    <row r="5" spans="2:65" s="1734" customFormat="1" ht="5.0999999999999996" customHeight="1">
      <c r="H5" s="1794"/>
      <c r="K5" s="1794"/>
      <c r="M5" s="1828"/>
      <c r="N5" s="1828"/>
      <c r="O5" s="1828"/>
      <c r="P5" s="1828"/>
      <c r="Q5" s="1828"/>
      <c r="R5" s="1828"/>
      <c r="S5" s="1828"/>
      <c r="AA5" s="1920"/>
      <c r="AB5" s="1920"/>
      <c r="AH5" s="1733"/>
      <c r="AI5" s="1733"/>
      <c r="AJ5" s="1733"/>
      <c r="AK5" s="1733"/>
      <c r="AL5" s="1733"/>
      <c r="AM5" s="1733"/>
      <c r="AN5" s="1733"/>
      <c r="AO5" s="1733"/>
      <c r="AP5" s="1733"/>
      <c r="AQ5" s="1733"/>
      <c r="AR5" s="1733"/>
      <c r="AS5" s="1733"/>
      <c r="AT5" s="1733"/>
      <c r="AU5" s="1733"/>
      <c r="AV5" s="1733"/>
      <c r="AW5" s="1733"/>
      <c r="AX5" s="1733"/>
      <c r="AY5" s="1733"/>
      <c r="AZ5" s="1733"/>
      <c r="BA5" s="1733"/>
      <c r="BB5" s="1733"/>
      <c r="BC5" s="1733"/>
      <c r="BD5" s="1733"/>
      <c r="BE5" s="1733"/>
      <c r="BF5" s="1981"/>
      <c r="BG5" s="1981"/>
    </row>
    <row r="6" spans="2:65" s="1734" customFormat="1" ht="21" customHeight="1">
      <c r="B6" s="1736"/>
      <c r="C6" s="1747"/>
      <c r="D6" s="1747"/>
      <c r="E6" s="1747"/>
      <c r="F6" s="1747"/>
      <c r="G6" s="1747"/>
      <c r="H6" s="1747"/>
      <c r="I6" s="1796"/>
      <c r="J6" s="1796"/>
      <c r="K6" s="1796"/>
      <c r="L6" s="1749"/>
      <c r="M6" s="1796"/>
      <c r="N6" s="1796"/>
      <c r="O6" s="1796"/>
      <c r="P6" s="1735"/>
      <c r="Q6" s="1735"/>
      <c r="R6" s="1735"/>
      <c r="S6" s="1735"/>
      <c r="T6" s="1735"/>
      <c r="U6" s="1735"/>
      <c r="V6" s="1735"/>
      <c r="W6" s="1735"/>
      <c r="X6" s="1735"/>
      <c r="Y6" s="1735"/>
      <c r="Z6" s="1735"/>
      <c r="AA6" s="1735"/>
      <c r="AB6" s="1735"/>
      <c r="AC6" s="1735"/>
      <c r="AD6" s="1735"/>
      <c r="AE6" s="1735"/>
      <c r="AF6" s="1735"/>
      <c r="AG6" s="1735"/>
      <c r="AH6" s="1924"/>
      <c r="AI6" s="1924"/>
      <c r="AJ6" s="1924"/>
      <c r="AK6" s="1924"/>
      <c r="AL6" s="1924"/>
      <c r="AM6" s="1924" t="s">
        <v>658</v>
      </c>
      <c r="AN6" s="1733"/>
      <c r="AO6" s="1733"/>
      <c r="AP6" s="1733"/>
      <c r="AQ6" s="1733"/>
      <c r="AR6" s="1733"/>
      <c r="AS6" s="1733"/>
      <c r="AU6" s="2221"/>
      <c r="AV6" s="2221"/>
      <c r="AW6" s="1793"/>
      <c r="AX6" s="1733"/>
      <c r="AY6" s="1936">
        <v>40</v>
      </c>
      <c r="AZ6" s="1938"/>
      <c r="BA6" s="1793" t="s">
        <v>140</v>
      </c>
      <c r="BB6" s="1733"/>
      <c r="BC6" s="1936">
        <v>160</v>
      </c>
      <c r="BD6" s="1938"/>
      <c r="BE6" s="1793" t="s">
        <v>93</v>
      </c>
      <c r="BF6" s="1733"/>
      <c r="BG6" s="1981"/>
    </row>
    <row r="7" spans="2:65" s="1734" customFormat="1" ht="5.0999999999999996" customHeight="1">
      <c r="B7" s="1736"/>
      <c r="C7" s="1748"/>
      <c r="D7" s="1748"/>
      <c r="E7" s="1748"/>
      <c r="F7" s="1748"/>
      <c r="G7" s="1748"/>
      <c r="H7" s="1796"/>
      <c r="I7" s="1796"/>
      <c r="J7" s="1796"/>
      <c r="K7" s="1796"/>
      <c r="L7" s="1796"/>
      <c r="M7" s="1796"/>
      <c r="N7" s="1796"/>
      <c r="O7" s="1796"/>
      <c r="P7" s="1735"/>
      <c r="Q7" s="1735"/>
      <c r="R7" s="1735"/>
      <c r="S7" s="1735"/>
      <c r="T7" s="1735"/>
      <c r="U7" s="1735"/>
      <c r="V7" s="1735"/>
      <c r="W7" s="1735"/>
      <c r="X7" s="1735"/>
      <c r="Y7" s="1735"/>
      <c r="Z7" s="1735"/>
      <c r="AA7" s="1735"/>
      <c r="AB7" s="1735"/>
      <c r="AC7" s="1735"/>
      <c r="AD7" s="1735"/>
      <c r="AE7" s="1735"/>
      <c r="AF7" s="1735"/>
      <c r="AG7" s="1735"/>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82"/>
      <c r="BG7" s="1982"/>
      <c r="BH7" s="1735"/>
    </row>
    <row r="8" spans="2:65" s="1734" customFormat="1" ht="21" customHeight="1">
      <c r="B8" s="1737"/>
      <c r="C8" s="1749"/>
      <c r="D8" s="1749"/>
      <c r="E8" s="1749"/>
      <c r="F8" s="1749"/>
      <c r="G8" s="1749"/>
      <c r="H8" s="1796"/>
      <c r="I8" s="1796"/>
      <c r="J8" s="1796"/>
      <c r="K8" s="1796"/>
      <c r="L8" s="1796"/>
      <c r="M8" s="1796"/>
      <c r="N8" s="1796"/>
      <c r="O8" s="1796"/>
      <c r="P8" s="1735"/>
      <c r="Q8" s="1735"/>
      <c r="R8" s="1735"/>
      <c r="S8" s="1735"/>
      <c r="T8" s="1735"/>
      <c r="U8" s="1735"/>
      <c r="V8" s="1735"/>
      <c r="W8" s="1735"/>
      <c r="X8" s="1735"/>
      <c r="Y8" s="1735"/>
      <c r="Z8" s="1735"/>
      <c r="AA8" s="1735"/>
      <c r="AB8" s="1735"/>
      <c r="AC8" s="1735"/>
      <c r="AD8" s="1735"/>
      <c r="AE8" s="1735"/>
      <c r="AF8" s="1735"/>
      <c r="AG8" s="1735"/>
      <c r="AH8" s="1925"/>
      <c r="AI8" s="1925"/>
      <c r="AJ8" s="1925"/>
      <c r="AK8" s="1747"/>
      <c r="AL8" s="1926"/>
      <c r="AM8" s="1928"/>
      <c r="AN8" s="1928"/>
      <c r="AO8" s="1736"/>
      <c r="AP8" s="1932"/>
      <c r="AQ8" s="1932"/>
      <c r="AR8" s="1932"/>
      <c r="AS8" s="1935"/>
      <c r="AT8" s="1935"/>
      <c r="AU8" s="1924"/>
      <c r="AV8" s="1932"/>
      <c r="AW8" s="1932"/>
      <c r="AX8" s="1749"/>
      <c r="AY8" s="1924"/>
      <c r="AZ8" s="1924" t="s">
        <v>623</v>
      </c>
      <c r="BA8" s="1924"/>
      <c r="BB8" s="1924"/>
      <c r="BC8" s="1965">
        <f>DAY(EOMONTH(DATE(AD2,AH2,1),0))</f>
        <v>30</v>
      </c>
      <c r="BD8" s="1969"/>
      <c r="BE8" s="1924" t="s">
        <v>798</v>
      </c>
      <c r="BF8" s="1924"/>
      <c r="BG8" s="1924"/>
      <c r="BH8" s="1735"/>
      <c r="BK8" s="1828"/>
      <c r="BL8" s="1828"/>
      <c r="BM8" s="1828"/>
    </row>
    <row r="9" spans="2:65" s="1734" customFormat="1" ht="5.0999999999999996" customHeight="1">
      <c r="B9" s="1737"/>
      <c r="C9" s="2056"/>
      <c r="D9" s="2056"/>
      <c r="E9" s="2056"/>
      <c r="F9" s="2056"/>
      <c r="G9" s="2056"/>
      <c r="H9" s="1932"/>
      <c r="I9" s="1932"/>
      <c r="J9" s="1932"/>
      <c r="K9" s="1932"/>
      <c r="L9" s="1932"/>
      <c r="M9" s="1932"/>
      <c r="N9" s="1932"/>
      <c r="O9" s="1932"/>
      <c r="P9" s="1735"/>
      <c r="Q9" s="1735"/>
      <c r="R9" s="1735"/>
      <c r="S9" s="1735"/>
      <c r="T9" s="1735"/>
      <c r="U9" s="1735"/>
      <c r="V9" s="1735"/>
      <c r="W9" s="1735"/>
      <c r="X9" s="1735"/>
      <c r="Y9" s="1735"/>
      <c r="Z9" s="1735"/>
      <c r="AA9" s="1735"/>
      <c r="AB9" s="1735"/>
      <c r="AC9" s="1735"/>
      <c r="AD9" s="1735"/>
      <c r="AE9" s="1735"/>
      <c r="AF9" s="1735"/>
      <c r="AG9" s="1735"/>
      <c r="AH9" s="1748"/>
      <c r="AI9" s="1747"/>
      <c r="AJ9" s="2071"/>
      <c r="AK9" s="1925"/>
      <c r="AL9" s="1747"/>
      <c r="AM9" s="1747"/>
      <c r="AN9" s="1747"/>
      <c r="AO9" s="1747"/>
      <c r="AP9" s="2071"/>
      <c r="AQ9" s="1924"/>
      <c r="AR9" s="2218"/>
      <c r="AS9" s="2218"/>
      <c r="AT9" s="2218"/>
      <c r="AU9" s="1924"/>
      <c r="AV9" s="1924"/>
      <c r="AW9" s="1924"/>
      <c r="AX9" s="1924"/>
      <c r="AY9" s="1924"/>
      <c r="AZ9" s="1924"/>
      <c r="BA9" s="1924"/>
      <c r="BB9" s="1924"/>
      <c r="BC9" s="1924"/>
      <c r="BD9" s="1924"/>
      <c r="BE9" s="1924"/>
      <c r="BF9" s="1924"/>
      <c r="BG9" s="1924"/>
      <c r="BH9" s="1735"/>
      <c r="BK9" s="1828"/>
      <c r="BL9" s="1828"/>
      <c r="BM9" s="1828"/>
    </row>
    <row r="10" spans="2:65" s="1734" customFormat="1" ht="21" customHeight="1">
      <c r="B10" s="1737"/>
      <c r="C10" s="2056"/>
      <c r="D10" s="2056"/>
      <c r="E10" s="2056"/>
      <c r="F10" s="2056"/>
      <c r="G10" s="2056"/>
      <c r="H10" s="1932"/>
      <c r="I10" s="1932"/>
      <c r="J10" s="1932"/>
      <c r="K10" s="1932"/>
      <c r="L10" s="1932"/>
      <c r="M10" s="1932"/>
      <c r="N10" s="1932"/>
      <c r="O10" s="1932"/>
      <c r="P10" s="1735"/>
      <c r="Q10" s="1735"/>
      <c r="R10" s="1735"/>
      <c r="S10" s="1735"/>
      <c r="T10" s="1735"/>
      <c r="U10" s="1735"/>
      <c r="V10" s="1735"/>
      <c r="W10" s="1735"/>
      <c r="X10" s="1735"/>
      <c r="Y10" s="1735"/>
      <c r="Z10" s="1735"/>
      <c r="AA10" s="1735"/>
      <c r="AB10" s="1735"/>
      <c r="AC10" s="1735"/>
      <c r="AD10" s="1735"/>
      <c r="AE10" s="1735"/>
      <c r="AF10" s="1735"/>
      <c r="AG10" s="1735"/>
      <c r="AH10" s="1748"/>
      <c r="AI10" s="1747"/>
      <c r="AJ10" s="2071"/>
      <c r="AK10" s="1925"/>
      <c r="AL10" s="1747"/>
      <c r="AM10" s="1747"/>
      <c r="AN10" s="1747"/>
      <c r="AO10" s="1747"/>
      <c r="AP10" s="2071"/>
      <c r="AQ10" s="1924" t="s">
        <v>1034</v>
      </c>
      <c r="AR10" s="1747"/>
      <c r="AS10" s="1747"/>
      <c r="AT10" s="2071"/>
      <c r="AU10" s="1924"/>
      <c r="AV10" s="2218"/>
      <c r="AW10" s="2218"/>
      <c r="AX10" s="2218"/>
      <c r="AY10" s="1924"/>
      <c r="AZ10" s="1924"/>
      <c r="BA10" s="1982" t="s">
        <v>325</v>
      </c>
      <c r="BB10" s="1924"/>
      <c r="BC10" s="1936"/>
      <c r="BD10" s="1938"/>
      <c r="BE10" s="1793" t="s">
        <v>1028</v>
      </c>
      <c r="BF10" s="1924"/>
      <c r="BG10" s="1924"/>
      <c r="BH10" s="1735"/>
      <c r="BK10" s="1828"/>
      <c r="BL10" s="1828"/>
      <c r="BM10" s="1828"/>
    </row>
    <row r="11" spans="2:65" s="1734" customFormat="1" ht="5.0999999999999996" customHeight="1">
      <c r="B11" s="1737"/>
      <c r="C11" s="2056"/>
      <c r="D11" s="2056"/>
      <c r="E11" s="2056"/>
      <c r="F11" s="2056"/>
      <c r="G11" s="2056"/>
      <c r="H11" s="1932"/>
      <c r="I11" s="1932"/>
      <c r="J11" s="1932"/>
      <c r="K11" s="1932"/>
      <c r="L11" s="1932"/>
      <c r="M11" s="1932"/>
      <c r="N11" s="1932"/>
      <c r="O11" s="1932"/>
      <c r="P11" s="1735"/>
      <c r="Q11" s="1735"/>
      <c r="R11" s="1735"/>
      <c r="S11" s="1735"/>
      <c r="T11" s="1735"/>
      <c r="U11" s="1735"/>
      <c r="V11" s="1735"/>
      <c r="W11" s="1735"/>
      <c r="X11" s="1735"/>
      <c r="Y11" s="1735"/>
      <c r="Z11" s="1735"/>
      <c r="AA11" s="1735"/>
      <c r="AB11" s="1735"/>
      <c r="AC11" s="1735"/>
      <c r="AD11" s="1735"/>
      <c r="AE11" s="1735"/>
      <c r="AF11" s="1735"/>
      <c r="AG11" s="1735"/>
      <c r="AH11" s="1748"/>
      <c r="AI11" s="1747"/>
      <c r="AJ11" s="2071"/>
      <c r="AK11" s="1925"/>
      <c r="AL11" s="1747"/>
      <c r="AM11" s="1747"/>
      <c r="AN11" s="1747"/>
      <c r="AO11" s="1747"/>
      <c r="AP11" s="2071"/>
      <c r="AQ11" s="1924"/>
      <c r="AR11" s="2218"/>
      <c r="AS11" s="2218"/>
      <c r="AT11" s="2218"/>
      <c r="AU11" s="1924"/>
      <c r="AV11" s="1924"/>
      <c r="AW11" s="1924"/>
      <c r="AX11" s="1924"/>
      <c r="AY11" s="1924"/>
      <c r="AZ11" s="1924"/>
      <c r="BA11" s="1924"/>
      <c r="BB11" s="1924"/>
      <c r="BC11" s="1924"/>
      <c r="BD11" s="1924"/>
      <c r="BE11" s="1924"/>
      <c r="BF11" s="1924"/>
      <c r="BG11" s="1924"/>
      <c r="BH11" s="1735"/>
      <c r="BK11" s="1828"/>
      <c r="BL11" s="1828"/>
      <c r="BM11" s="1828"/>
    </row>
    <row r="12" spans="2:65" s="1734" customFormat="1" ht="21" customHeight="1">
      <c r="R12" s="1796"/>
      <c r="S12" s="1796"/>
      <c r="T12" s="1926"/>
      <c r="U12" s="2593"/>
      <c r="V12" s="2593"/>
      <c r="W12" s="1736"/>
      <c r="X12" s="2215"/>
      <c r="Y12" s="1735"/>
      <c r="Z12" s="1735"/>
      <c r="AA12" s="1748"/>
      <c r="AB12" s="1928"/>
      <c r="AC12" s="1736"/>
      <c r="AD12" s="1748"/>
      <c r="AE12" s="1748"/>
      <c r="AF12" s="1748"/>
      <c r="AG12" s="2210"/>
      <c r="AH12" s="1925"/>
      <c r="AI12" s="2071" t="s">
        <v>1053</v>
      </c>
      <c r="AJ12" s="1925"/>
      <c r="AK12" s="2071"/>
      <c r="AL12" s="1926"/>
      <c r="AM12" s="1928"/>
      <c r="AN12" s="1924"/>
      <c r="AO12" s="2071"/>
      <c r="AP12" s="2071"/>
      <c r="AQ12" s="2071"/>
      <c r="AR12" s="2071"/>
      <c r="AS12" s="1736" t="s">
        <v>1057</v>
      </c>
      <c r="AT12" s="2071"/>
      <c r="AU12" s="2071"/>
      <c r="AV12" s="2071"/>
      <c r="AW12" s="2071"/>
      <c r="AX12" s="2071"/>
      <c r="AY12" s="2071"/>
      <c r="AZ12" s="2071"/>
      <c r="BA12" s="2071"/>
      <c r="BB12" s="2071"/>
      <c r="BC12" s="1748"/>
      <c r="BD12" s="1925"/>
      <c r="BE12" s="1747"/>
      <c r="BF12" s="1747"/>
      <c r="BG12" s="1748"/>
      <c r="BH12" s="1747"/>
      <c r="BK12" s="1828"/>
      <c r="BL12" s="1828"/>
      <c r="BM12" s="1828"/>
    </row>
    <row r="13" spans="2:65" s="1734" customFormat="1" ht="21" customHeight="1">
      <c r="R13" s="2071"/>
      <c r="S13" s="1747"/>
      <c r="T13" s="1747"/>
      <c r="U13" s="1747"/>
      <c r="V13" s="1747"/>
      <c r="W13" s="1735"/>
      <c r="X13" s="1735"/>
      <c r="Y13" s="1735"/>
      <c r="Z13" s="1735"/>
      <c r="AA13" s="2071"/>
      <c r="AB13" s="1747"/>
      <c r="AC13" s="1747"/>
      <c r="AD13" s="2071"/>
      <c r="AE13" s="2071"/>
      <c r="AF13" s="2071"/>
      <c r="AG13" s="2210"/>
      <c r="AH13" s="1748"/>
      <c r="AI13" s="1925"/>
      <c r="AJ13" s="1747"/>
      <c r="AK13" s="1925"/>
      <c r="AL13" s="1747"/>
      <c r="AM13" s="2662"/>
      <c r="AN13" s="2662"/>
      <c r="AO13" s="1924" t="s">
        <v>174</v>
      </c>
      <c r="AP13" s="1736"/>
      <c r="AQ13" s="1748"/>
      <c r="AR13" s="1748"/>
      <c r="AS13" s="1736" t="s">
        <v>1026</v>
      </c>
      <c r="AT13" s="1747"/>
      <c r="AU13" s="1747"/>
      <c r="AV13" s="1747"/>
      <c r="AW13" s="1747"/>
      <c r="AX13" s="1747"/>
      <c r="AY13" s="1747"/>
      <c r="AZ13" s="1747"/>
      <c r="BA13" s="1747"/>
      <c r="BB13" s="2223">
        <v>0.29166666666666669</v>
      </c>
      <c r="BC13" s="2227"/>
      <c r="BD13" s="2232"/>
      <c r="BE13" s="1749" t="s">
        <v>363</v>
      </c>
      <c r="BF13" s="2223">
        <v>0.83333333333333337</v>
      </c>
      <c r="BG13" s="2227"/>
      <c r="BH13" s="2232"/>
      <c r="BK13" s="1828"/>
      <c r="BL13" s="1828"/>
      <c r="BM13" s="1828"/>
    </row>
    <row r="14" spans="2:65" s="1734" customFormat="1" ht="21" customHeight="1">
      <c r="R14" s="2207"/>
      <c r="S14" s="2207"/>
      <c r="T14" s="2207"/>
      <c r="U14" s="2207"/>
      <c r="V14" s="2207"/>
      <c r="W14" s="2207"/>
      <c r="X14" s="1735"/>
      <c r="Y14" s="1735"/>
      <c r="Z14" s="1735"/>
      <c r="AA14" s="1749"/>
      <c r="AB14" s="2207"/>
      <c r="AC14" s="2207"/>
      <c r="AD14" s="1749"/>
      <c r="AE14" s="1748"/>
      <c r="AF14" s="1748"/>
      <c r="AG14" s="2209"/>
      <c r="AH14" s="1736"/>
      <c r="AI14" s="1925"/>
      <c r="AJ14" s="1747"/>
      <c r="AK14" s="1925"/>
      <c r="AL14" s="1747"/>
      <c r="AM14" s="2662"/>
      <c r="AN14" s="2662"/>
      <c r="AO14" s="2663" t="s">
        <v>1056</v>
      </c>
      <c r="AP14" s="2664"/>
      <c r="AQ14" s="2664"/>
      <c r="AR14" s="1796"/>
      <c r="AS14" s="1736" t="s">
        <v>1027</v>
      </c>
      <c r="AT14" s="1747"/>
      <c r="AU14" s="1747"/>
      <c r="AV14" s="1747"/>
      <c r="AW14" s="1747"/>
      <c r="AX14" s="1747"/>
      <c r="AY14" s="1747"/>
      <c r="AZ14" s="1747"/>
      <c r="BA14" s="1747"/>
      <c r="BB14" s="2223">
        <v>0.83333333333333337</v>
      </c>
      <c r="BC14" s="2227"/>
      <c r="BD14" s="2232"/>
      <c r="BE14" s="1749" t="s">
        <v>363</v>
      </c>
      <c r="BF14" s="2223">
        <v>0.29166666666666669</v>
      </c>
      <c r="BG14" s="2227"/>
      <c r="BH14" s="2232"/>
      <c r="BK14" s="1828"/>
      <c r="BL14" s="1828"/>
      <c r="BM14" s="1828"/>
    </row>
    <row r="15" spans="2:65" ht="12" customHeight="1">
      <c r="B15" s="1738"/>
      <c r="C15" s="1750"/>
      <c r="D15" s="1750"/>
      <c r="E15" s="1750"/>
      <c r="F15" s="1750"/>
      <c r="G15" s="1750"/>
      <c r="H15" s="1750"/>
      <c r="I15" s="1738"/>
      <c r="J15" s="1738"/>
      <c r="K15" s="1738"/>
      <c r="L15" s="1738"/>
      <c r="M15" s="1738"/>
      <c r="N15" s="1738"/>
      <c r="O15" s="1738"/>
      <c r="P15" s="1738"/>
      <c r="Q15" s="1738"/>
      <c r="R15" s="1738"/>
      <c r="S15" s="1738"/>
      <c r="T15" s="1738"/>
      <c r="U15" s="1738"/>
      <c r="V15" s="1738"/>
      <c r="W15" s="1738"/>
      <c r="X15" s="1738"/>
      <c r="Y15" s="1738"/>
      <c r="Z15" s="1738"/>
      <c r="AA15" s="1750"/>
      <c r="AB15" s="1738"/>
      <c r="AC15" s="1738"/>
      <c r="AD15" s="1738"/>
      <c r="AE15" s="1738"/>
      <c r="AF15" s="1738"/>
      <c r="AG15" s="1738"/>
      <c r="AH15" s="1738"/>
      <c r="AI15" s="1738"/>
      <c r="AJ15" s="1738"/>
      <c r="AK15" s="1738"/>
      <c r="AL15" s="1738"/>
      <c r="AM15" s="1738"/>
      <c r="AR15" s="1760"/>
      <c r="BI15" s="1991"/>
      <c r="BJ15" s="1991"/>
      <c r="BK15" s="1991"/>
    </row>
    <row r="16" spans="2:65" ht="21.6" customHeight="1">
      <c r="B16" s="1739" t="s">
        <v>504</v>
      </c>
      <c r="C16" s="1751" t="s">
        <v>997</v>
      </c>
      <c r="D16" s="1819"/>
      <c r="E16" s="1762"/>
      <c r="F16" s="1762"/>
      <c r="G16" s="2538"/>
      <c r="H16" s="2099" t="s">
        <v>956</v>
      </c>
      <c r="I16" s="1770" t="s">
        <v>774</v>
      </c>
      <c r="J16" s="1819"/>
      <c r="K16" s="1819"/>
      <c r="L16" s="1762"/>
      <c r="M16" s="1770" t="s">
        <v>186</v>
      </c>
      <c r="N16" s="1819"/>
      <c r="O16" s="1762"/>
      <c r="P16" s="1770" t="s">
        <v>642</v>
      </c>
      <c r="Q16" s="1819"/>
      <c r="R16" s="1819"/>
      <c r="S16" s="1819"/>
      <c r="T16" s="1983"/>
      <c r="U16" s="2594"/>
      <c r="V16" s="2601"/>
      <c r="W16" s="2601"/>
      <c r="X16" s="2601"/>
      <c r="Y16" s="2601"/>
      <c r="Z16" s="2601"/>
      <c r="AA16" s="2601"/>
      <c r="AB16" s="2601"/>
      <c r="AC16" s="2601"/>
      <c r="AD16" s="2601"/>
      <c r="AE16" s="2601"/>
      <c r="AF16" s="2601"/>
      <c r="AG16" s="2601"/>
      <c r="AH16" s="2601"/>
      <c r="AI16" s="2616" t="s">
        <v>1055</v>
      </c>
      <c r="AJ16" s="2601"/>
      <c r="AK16" s="2601"/>
      <c r="AL16" s="2601"/>
      <c r="AM16" s="2601"/>
      <c r="AN16" s="2601" t="s">
        <v>1025</v>
      </c>
      <c r="AO16" s="2601"/>
      <c r="AP16" s="2617"/>
      <c r="AQ16" s="2618"/>
      <c r="AR16" s="2601" t="s">
        <v>156</v>
      </c>
      <c r="AS16" s="2601"/>
      <c r="AT16" s="2601"/>
      <c r="AU16" s="2601"/>
      <c r="AV16" s="2601"/>
      <c r="AW16" s="2601"/>
      <c r="AX16" s="2601"/>
      <c r="AY16" s="2619"/>
      <c r="AZ16" s="1939" t="str">
        <f>IF(BC3="計画","(12)1～4週目の勤務時間数合計","(12)1か月の勤務時間数　合計")</f>
        <v>(12)1か月の勤務時間数　合計</v>
      </c>
      <c r="BA16" s="1947"/>
      <c r="BB16" s="1956" t="s">
        <v>619</v>
      </c>
      <c r="BC16" s="1947"/>
      <c r="BD16" s="1751" t="s">
        <v>75</v>
      </c>
      <c r="BE16" s="1819"/>
      <c r="BF16" s="1819"/>
      <c r="BG16" s="1819"/>
      <c r="BH16" s="1983"/>
    </row>
    <row r="17" spans="2:60" ht="20.25" customHeight="1">
      <c r="B17" s="1740"/>
      <c r="C17" s="1752"/>
      <c r="D17" s="1820"/>
      <c r="E17" s="1763"/>
      <c r="F17" s="1763"/>
      <c r="G17" s="2539"/>
      <c r="H17" s="2100"/>
      <c r="I17" s="1771"/>
      <c r="J17" s="1820"/>
      <c r="K17" s="1820"/>
      <c r="L17" s="1763"/>
      <c r="M17" s="1771"/>
      <c r="N17" s="1820"/>
      <c r="O17" s="1763"/>
      <c r="P17" s="1771"/>
      <c r="Q17" s="1820"/>
      <c r="R17" s="1820"/>
      <c r="S17" s="1820"/>
      <c r="T17" s="1984"/>
      <c r="U17" s="1881" t="s">
        <v>775</v>
      </c>
      <c r="V17" s="1881"/>
      <c r="W17" s="1881"/>
      <c r="X17" s="1881"/>
      <c r="Y17" s="1881"/>
      <c r="Z17" s="1881"/>
      <c r="AA17" s="1908"/>
      <c r="AB17" s="1915" t="s">
        <v>784</v>
      </c>
      <c r="AC17" s="1881"/>
      <c r="AD17" s="1881"/>
      <c r="AE17" s="1881"/>
      <c r="AF17" s="1881"/>
      <c r="AG17" s="1881"/>
      <c r="AH17" s="1908"/>
      <c r="AI17" s="1915" t="s">
        <v>789</v>
      </c>
      <c r="AJ17" s="1881"/>
      <c r="AK17" s="1881"/>
      <c r="AL17" s="1881"/>
      <c r="AM17" s="1881"/>
      <c r="AN17" s="1881"/>
      <c r="AO17" s="1908"/>
      <c r="AP17" s="1915" t="s">
        <v>551</v>
      </c>
      <c r="AQ17" s="1881"/>
      <c r="AR17" s="1881"/>
      <c r="AS17" s="1881"/>
      <c r="AT17" s="1881"/>
      <c r="AU17" s="1881"/>
      <c r="AV17" s="1908"/>
      <c r="AW17" s="1915" t="s">
        <v>71</v>
      </c>
      <c r="AX17" s="1881"/>
      <c r="AY17" s="1881"/>
      <c r="AZ17" s="1940"/>
      <c r="BA17" s="1948"/>
      <c r="BB17" s="1957"/>
      <c r="BC17" s="1948"/>
      <c r="BD17" s="1752"/>
      <c r="BE17" s="1820"/>
      <c r="BF17" s="1820"/>
      <c r="BG17" s="1820"/>
      <c r="BH17" s="1984"/>
    </row>
    <row r="18" spans="2:60" ht="20.25" customHeight="1">
      <c r="B18" s="1740"/>
      <c r="C18" s="1752"/>
      <c r="D18" s="1820"/>
      <c r="E18" s="1763"/>
      <c r="F18" s="1763"/>
      <c r="G18" s="2539"/>
      <c r="H18" s="2100"/>
      <c r="I18" s="1771"/>
      <c r="J18" s="1820"/>
      <c r="K18" s="1820"/>
      <c r="L18" s="1763"/>
      <c r="M18" s="1771"/>
      <c r="N18" s="1820"/>
      <c r="O18" s="1763"/>
      <c r="P18" s="1771"/>
      <c r="Q18" s="1820"/>
      <c r="R18" s="1820"/>
      <c r="S18" s="1820"/>
      <c r="T18" s="1984"/>
      <c r="U18" s="1882">
        <v>1</v>
      </c>
      <c r="V18" s="1813">
        <v>2</v>
      </c>
      <c r="W18" s="1813">
        <v>3</v>
      </c>
      <c r="X18" s="1813">
        <v>4</v>
      </c>
      <c r="Y18" s="1813">
        <v>5</v>
      </c>
      <c r="Z18" s="1813">
        <v>6</v>
      </c>
      <c r="AA18" s="1909">
        <v>7</v>
      </c>
      <c r="AB18" s="1916">
        <v>8</v>
      </c>
      <c r="AC18" s="1813">
        <v>9</v>
      </c>
      <c r="AD18" s="1813">
        <v>10</v>
      </c>
      <c r="AE18" s="1813">
        <v>11</v>
      </c>
      <c r="AF18" s="1813">
        <v>12</v>
      </c>
      <c r="AG18" s="1813">
        <v>13</v>
      </c>
      <c r="AH18" s="1909">
        <v>14</v>
      </c>
      <c r="AI18" s="1882">
        <v>15</v>
      </c>
      <c r="AJ18" s="1813">
        <v>16</v>
      </c>
      <c r="AK18" s="1813">
        <v>17</v>
      </c>
      <c r="AL18" s="1813">
        <v>18</v>
      </c>
      <c r="AM18" s="1813">
        <v>19</v>
      </c>
      <c r="AN18" s="1813">
        <v>20</v>
      </c>
      <c r="AO18" s="1909">
        <v>21</v>
      </c>
      <c r="AP18" s="1916">
        <v>22</v>
      </c>
      <c r="AQ18" s="1813">
        <v>23</v>
      </c>
      <c r="AR18" s="1813">
        <v>24</v>
      </c>
      <c r="AS18" s="1813">
        <v>25</v>
      </c>
      <c r="AT18" s="1813">
        <v>26</v>
      </c>
      <c r="AU18" s="1813">
        <v>27</v>
      </c>
      <c r="AV18" s="1909">
        <v>28</v>
      </c>
      <c r="AW18" s="1916" t="str">
        <f>IF($BC$3="暦月",IF(DAY(DATE($AD$2,$AH$2,29))=29,29,""),"")</f>
        <v/>
      </c>
      <c r="AX18" s="1813" t="str">
        <f>IF($BC$3="暦月",IF(DAY(DATE($AD$2,$AH$2,30))=30,30,""),"")</f>
        <v/>
      </c>
      <c r="AY18" s="1909" t="str">
        <f>IF($BC$3="暦月",IF(DAY(DATE($AD$2,$AH$2,31))=31,31,""),"")</f>
        <v/>
      </c>
      <c r="AZ18" s="1940"/>
      <c r="BA18" s="1948"/>
      <c r="BB18" s="1957"/>
      <c r="BC18" s="1948"/>
      <c r="BD18" s="1752"/>
      <c r="BE18" s="1820"/>
      <c r="BF18" s="1820"/>
      <c r="BG18" s="1820"/>
      <c r="BH18" s="1984"/>
    </row>
    <row r="19" spans="2:60" ht="20.25" hidden="1" customHeight="1">
      <c r="B19" s="1740"/>
      <c r="C19" s="1752"/>
      <c r="D19" s="1820"/>
      <c r="E19" s="1763"/>
      <c r="F19" s="1763"/>
      <c r="G19" s="2539"/>
      <c r="H19" s="2100"/>
      <c r="I19" s="1771"/>
      <c r="J19" s="1820"/>
      <c r="K19" s="1820"/>
      <c r="L19" s="1763"/>
      <c r="M19" s="1771"/>
      <c r="N19" s="1820"/>
      <c r="O19" s="1763"/>
      <c r="P19" s="1771"/>
      <c r="Q19" s="1820"/>
      <c r="R19" s="1820"/>
      <c r="S19" s="1820"/>
      <c r="T19" s="1984"/>
      <c r="U19" s="1882">
        <f>WEEKDAY(DATE($AD$2,$AH$2,1))</f>
        <v>2</v>
      </c>
      <c r="V19" s="1813">
        <f>WEEKDAY(DATE($AD$2,$AH$2,2))</f>
        <v>3</v>
      </c>
      <c r="W19" s="1813">
        <f>WEEKDAY(DATE($AD$2,$AH$2,3))</f>
        <v>4</v>
      </c>
      <c r="X19" s="1813">
        <f>WEEKDAY(DATE($AD$2,$AH$2,4))</f>
        <v>5</v>
      </c>
      <c r="Y19" s="1813">
        <f>WEEKDAY(DATE($AD$2,$AH$2,5))</f>
        <v>6</v>
      </c>
      <c r="Z19" s="1813">
        <f>WEEKDAY(DATE($AD$2,$AH$2,6))</f>
        <v>7</v>
      </c>
      <c r="AA19" s="1909">
        <f>WEEKDAY(DATE($AD$2,$AH$2,7))</f>
        <v>1</v>
      </c>
      <c r="AB19" s="1916">
        <f>WEEKDAY(DATE($AD$2,$AH$2,8))</f>
        <v>2</v>
      </c>
      <c r="AC19" s="1813">
        <f>WEEKDAY(DATE($AD$2,$AH$2,9))</f>
        <v>3</v>
      </c>
      <c r="AD19" s="1813">
        <f>WEEKDAY(DATE($AD$2,$AH$2,10))</f>
        <v>4</v>
      </c>
      <c r="AE19" s="1813">
        <f>WEEKDAY(DATE($AD$2,$AH$2,11))</f>
        <v>5</v>
      </c>
      <c r="AF19" s="1813">
        <f>WEEKDAY(DATE($AD$2,$AH$2,12))</f>
        <v>6</v>
      </c>
      <c r="AG19" s="1813">
        <f>WEEKDAY(DATE($AD$2,$AH$2,13))</f>
        <v>7</v>
      </c>
      <c r="AH19" s="1909">
        <f>WEEKDAY(DATE($AD$2,$AH$2,14))</f>
        <v>1</v>
      </c>
      <c r="AI19" s="1916">
        <f>WEEKDAY(DATE($AD$2,$AH$2,15))</f>
        <v>2</v>
      </c>
      <c r="AJ19" s="1813">
        <f>WEEKDAY(DATE($AD$2,$AH$2,16))</f>
        <v>3</v>
      </c>
      <c r="AK19" s="1813">
        <f>WEEKDAY(DATE($AD$2,$AH$2,17))</f>
        <v>4</v>
      </c>
      <c r="AL19" s="1813">
        <f>WEEKDAY(DATE($AD$2,$AH$2,18))</f>
        <v>5</v>
      </c>
      <c r="AM19" s="1813">
        <f>WEEKDAY(DATE($AD$2,$AH$2,19))</f>
        <v>6</v>
      </c>
      <c r="AN19" s="1813">
        <f>WEEKDAY(DATE($AD$2,$AH$2,20))</f>
        <v>7</v>
      </c>
      <c r="AO19" s="1909">
        <f>WEEKDAY(DATE($AD$2,$AH$2,21))</f>
        <v>1</v>
      </c>
      <c r="AP19" s="1916">
        <f>WEEKDAY(DATE($AD$2,$AH$2,22))</f>
        <v>2</v>
      </c>
      <c r="AQ19" s="1813">
        <f>WEEKDAY(DATE($AD$2,$AH$2,23))</f>
        <v>3</v>
      </c>
      <c r="AR19" s="1813">
        <f>WEEKDAY(DATE($AD$2,$AH$2,24))</f>
        <v>4</v>
      </c>
      <c r="AS19" s="1813">
        <f>WEEKDAY(DATE($AD$2,$AH$2,25))</f>
        <v>5</v>
      </c>
      <c r="AT19" s="1813">
        <f>WEEKDAY(DATE($AD$2,$AH$2,26))</f>
        <v>6</v>
      </c>
      <c r="AU19" s="1813">
        <f>WEEKDAY(DATE($AD$2,$AH$2,27))</f>
        <v>7</v>
      </c>
      <c r="AV19" s="1909">
        <f>WEEKDAY(DATE($AD$2,$AH$2,28))</f>
        <v>1</v>
      </c>
      <c r="AW19" s="1916">
        <f>IF(AW18=29,WEEKDAY(DATE($AD$2,$AH$2,29)),0)</f>
        <v>0</v>
      </c>
      <c r="AX19" s="1813">
        <f>IF(AX18=30,WEEKDAY(DATE($AD$2,$AH$2,30)),0)</f>
        <v>0</v>
      </c>
      <c r="AY19" s="1909">
        <f>IF(AY18=31,WEEKDAY(DATE($AD$2,$AH$2,31)),0)</f>
        <v>0</v>
      </c>
      <c r="AZ19" s="1940"/>
      <c r="BA19" s="1948"/>
      <c r="BB19" s="1957"/>
      <c r="BC19" s="1948"/>
      <c r="BD19" s="1752"/>
      <c r="BE19" s="1820"/>
      <c r="BF19" s="1820"/>
      <c r="BG19" s="1820"/>
      <c r="BH19" s="1984"/>
    </row>
    <row r="20" spans="2:60" ht="20.25" customHeight="1">
      <c r="B20" s="1741"/>
      <c r="C20" s="1753"/>
      <c r="D20" s="1821"/>
      <c r="E20" s="1764"/>
      <c r="F20" s="1764"/>
      <c r="G20" s="2540"/>
      <c r="H20" s="2101"/>
      <c r="I20" s="1772"/>
      <c r="J20" s="1821"/>
      <c r="K20" s="1821"/>
      <c r="L20" s="1764"/>
      <c r="M20" s="1772"/>
      <c r="N20" s="1821"/>
      <c r="O20" s="1764"/>
      <c r="P20" s="1772"/>
      <c r="Q20" s="1821"/>
      <c r="R20" s="1821"/>
      <c r="S20" s="1821"/>
      <c r="T20" s="1985"/>
      <c r="U20" s="1883" t="str">
        <f t="shared" ref="U20:AV20" si="0">IF(U19=1,"日",IF(U19=2,"月",IF(U19=3,"火",IF(U19=4,"水",IF(U19=5,"木",IF(U19=6,"金","土"))))))</f>
        <v>月</v>
      </c>
      <c r="V20" s="1895" t="str">
        <f t="shared" si="0"/>
        <v>火</v>
      </c>
      <c r="W20" s="1895" t="str">
        <f t="shared" si="0"/>
        <v>水</v>
      </c>
      <c r="X20" s="1895" t="str">
        <f t="shared" si="0"/>
        <v>木</v>
      </c>
      <c r="Y20" s="1895" t="str">
        <f t="shared" si="0"/>
        <v>金</v>
      </c>
      <c r="Z20" s="1895" t="str">
        <f t="shared" si="0"/>
        <v>土</v>
      </c>
      <c r="AA20" s="1910" t="str">
        <f t="shared" si="0"/>
        <v>日</v>
      </c>
      <c r="AB20" s="1917" t="str">
        <f t="shared" si="0"/>
        <v>月</v>
      </c>
      <c r="AC20" s="1895" t="str">
        <f t="shared" si="0"/>
        <v>火</v>
      </c>
      <c r="AD20" s="1895" t="str">
        <f t="shared" si="0"/>
        <v>水</v>
      </c>
      <c r="AE20" s="1895" t="str">
        <f t="shared" si="0"/>
        <v>木</v>
      </c>
      <c r="AF20" s="1895" t="str">
        <f t="shared" si="0"/>
        <v>金</v>
      </c>
      <c r="AG20" s="1895" t="str">
        <f t="shared" si="0"/>
        <v>土</v>
      </c>
      <c r="AH20" s="1910" t="str">
        <f t="shared" si="0"/>
        <v>日</v>
      </c>
      <c r="AI20" s="1917" t="str">
        <f t="shared" si="0"/>
        <v>月</v>
      </c>
      <c r="AJ20" s="1895" t="str">
        <f t="shared" si="0"/>
        <v>火</v>
      </c>
      <c r="AK20" s="1895" t="str">
        <f t="shared" si="0"/>
        <v>水</v>
      </c>
      <c r="AL20" s="1895" t="str">
        <f t="shared" si="0"/>
        <v>木</v>
      </c>
      <c r="AM20" s="1895" t="str">
        <f t="shared" si="0"/>
        <v>金</v>
      </c>
      <c r="AN20" s="1895" t="str">
        <f t="shared" si="0"/>
        <v>土</v>
      </c>
      <c r="AO20" s="1910" t="str">
        <f t="shared" si="0"/>
        <v>日</v>
      </c>
      <c r="AP20" s="1917" t="str">
        <f t="shared" si="0"/>
        <v>月</v>
      </c>
      <c r="AQ20" s="1895" t="str">
        <f t="shared" si="0"/>
        <v>火</v>
      </c>
      <c r="AR20" s="1895" t="str">
        <f t="shared" si="0"/>
        <v>水</v>
      </c>
      <c r="AS20" s="1895" t="str">
        <f t="shared" si="0"/>
        <v>木</v>
      </c>
      <c r="AT20" s="1895" t="str">
        <f t="shared" si="0"/>
        <v>金</v>
      </c>
      <c r="AU20" s="1895" t="str">
        <f t="shared" si="0"/>
        <v>土</v>
      </c>
      <c r="AV20" s="1910" t="str">
        <f t="shared" si="0"/>
        <v>日</v>
      </c>
      <c r="AW20" s="1895" t="str">
        <f>IF(AW19=1,"日",IF(AW19=2,"月",IF(AW19=3,"火",IF(AW19=4,"水",IF(AW19=5,"木",IF(AW19=6,"金",IF(AW19=0,"","土")))))))</f>
        <v/>
      </c>
      <c r="AX20" s="1895" t="str">
        <f>IF(AX19=1,"日",IF(AX19=2,"月",IF(AX19=3,"火",IF(AX19=4,"水",IF(AX19=5,"木",IF(AX19=6,"金",IF(AX19=0,"","土")))))))</f>
        <v/>
      </c>
      <c r="AY20" s="1895" t="str">
        <f>IF(AY19=1,"日",IF(AY19=2,"月",IF(AY19=3,"火",IF(AY19=4,"水",IF(AY19=5,"木",IF(AY19=6,"金",IF(AY19=0,"","土")))))))</f>
        <v/>
      </c>
      <c r="AZ20" s="1941"/>
      <c r="BA20" s="1949"/>
      <c r="BB20" s="1958"/>
      <c r="BC20" s="1949"/>
      <c r="BD20" s="1753"/>
      <c r="BE20" s="1821"/>
      <c r="BF20" s="1821"/>
      <c r="BG20" s="1821"/>
      <c r="BH20" s="1985"/>
    </row>
    <row r="21" spans="2:60" ht="20.25" customHeight="1">
      <c r="B21" s="2529"/>
      <c r="C21" s="1754"/>
      <c r="D21" s="1822"/>
      <c r="E21" s="1765"/>
      <c r="F21" s="1765"/>
      <c r="G21" s="1800"/>
      <c r="H21" s="2102"/>
      <c r="I21" s="1786"/>
      <c r="J21" s="2542"/>
      <c r="K21" s="2542"/>
      <c r="L21" s="1800"/>
      <c r="M21" s="2546"/>
      <c r="N21" s="2550"/>
      <c r="O21" s="2554"/>
      <c r="P21" s="2558" t="s">
        <v>770</v>
      </c>
      <c r="Q21" s="2565"/>
      <c r="R21" s="2565"/>
      <c r="S21" s="2573"/>
      <c r="T21" s="2581"/>
      <c r="U21" s="2595"/>
      <c r="V21" s="2595"/>
      <c r="W21" s="2595"/>
      <c r="X21" s="2595"/>
      <c r="Y21" s="2595"/>
      <c r="Z21" s="2595"/>
      <c r="AA21" s="2607"/>
      <c r="AB21" s="2612"/>
      <c r="AC21" s="2595"/>
      <c r="AD21" s="2595"/>
      <c r="AE21" s="2595"/>
      <c r="AF21" s="2595"/>
      <c r="AG21" s="2595"/>
      <c r="AH21" s="2607"/>
      <c r="AI21" s="2612"/>
      <c r="AJ21" s="2595"/>
      <c r="AK21" s="2595"/>
      <c r="AL21" s="2595"/>
      <c r="AM21" s="2595"/>
      <c r="AN21" s="2595"/>
      <c r="AO21" s="2607"/>
      <c r="AP21" s="2612"/>
      <c r="AQ21" s="2595"/>
      <c r="AR21" s="2595"/>
      <c r="AS21" s="2595"/>
      <c r="AT21" s="2595"/>
      <c r="AU21" s="2595"/>
      <c r="AV21" s="2607"/>
      <c r="AW21" s="2612"/>
      <c r="AX21" s="2595"/>
      <c r="AY21" s="2595"/>
      <c r="AZ21" s="2623"/>
      <c r="BA21" s="2630"/>
      <c r="BB21" s="2637"/>
      <c r="BC21" s="2630"/>
      <c r="BD21" s="1970"/>
      <c r="BE21" s="1975"/>
      <c r="BF21" s="1975"/>
      <c r="BG21" s="1975"/>
      <c r="BH21" s="1986"/>
    </row>
    <row r="22" spans="2:60" ht="20.25" customHeight="1">
      <c r="B22" s="2059">
        <v>1</v>
      </c>
      <c r="C22" s="1755"/>
      <c r="D22" s="1823"/>
      <c r="E22" s="1766"/>
      <c r="F22" s="1766">
        <f>C21</f>
        <v>0</v>
      </c>
      <c r="G22" s="1801"/>
      <c r="H22" s="2103"/>
      <c r="I22" s="1787"/>
      <c r="J22" s="2543"/>
      <c r="K22" s="2543"/>
      <c r="L22" s="1801"/>
      <c r="M22" s="2547"/>
      <c r="N22" s="2551"/>
      <c r="O22" s="2555"/>
      <c r="P22" s="2559" t="s">
        <v>1023</v>
      </c>
      <c r="Q22" s="2566"/>
      <c r="R22" s="2566"/>
      <c r="S22" s="2574"/>
      <c r="T22" s="2582"/>
      <c r="U22" s="2181" t="str">
        <f>IF(U21="","",VLOOKUP(U21,'シフト記号表（勤務時間帯） (4)'!$D$6:$X$47,21,FALSE))</f>
        <v/>
      </c>
      <c r="V22" s="2190" t="str">
        <f>IF(V21="","",VLOOKUP(V21,'シフト記号表（勤務時間帯） (4)'!$D$6:$X$47,21,FALSE))</f>
        <v/>
      </c>
      <c r="W22" s="2190" t="str">
        <f>IF(W21="","",VLOOKUP(W21,'シフト記号表（勤務時間帯） (4)'!$D$6:$X$47,21,FALSE))</f>
        <v/>
      </c>
      <c r="X22" s="2190" t="str">
        <f>IF(X21="","",VLOOKUP(X21,'シフト記号表（勤務時間帯） (4)'!$D$6:$X$47,21,FALSE))</f>
        <v/>
      </c>
      <c r="Y22" s="2190" t="str">
        <f>IF(Y21="","",VLOOKUP(Y21,'シフト記号表（勤務時間帯） (4)'!$D$6:$X$47,21,FALSE))</f>
        <v/>
      </c>
      <c r="Z22" s="2190" t="str">
        <f>IF(Z21="","",VLOOKUP(Z21,'シフト記号表（勤務時間帯） (4)'!$D$6:$X$47,21,FALSE))</f>
        <v/>
      </c>
      <c r="AA22" s="2197" t="str">
        <f>IF(AA21="","",VLOOKUP(AA21,'シフト記号表（勤務時間帯） (4)'!$D$6:$X$47,21,FALSE))</f>
        <v/>
      </c>
      <c r="AB22" s="2181" t="str">
        <f>IF(AB21="","",VLOOKUP(AB21,'シフト記号表（勤務時間帯） (4)'!$D$6:$X$47,21,FALSE))</f>
        <v/>
      </c>
      <c r="AC22" s="2190" t="str">
        <f>IF(AC21="","",VLOOKUP(AC21,'シフト記号表（勤務時間帯） (4)'!$D$6:$X$47,21,FALSE))</f>
        <v/>
      </c>
      <c r="AD22" s="2190" t="str">
        <f>IF(AD21="","",VLOOKUP(AD21,'シフト記号表（勤務時間帯） (4)'!$D$6:$X$47,21,FALSE))</f>
        <v/>
      </c>
      <c r="AE22" s="2190" t="str">
        <f>IF(AE21="","",VLOOKUP(AE21,'シフト記号表（勤務時間帯） (4)'!$D$6:$X$47,21,FALSE))</f>
        <v/>
      </c>
      <c r="AF22" s="2190" t="str">
        <f>IF(AF21="","",VLOOKUP(AF21,'シフト記号表（勤務時間帯） (4)'!$D$6:$X$47,21,FALSE))</f>
        <v/>
      </c>
      <c r="AG22" s="2190" t="str">
        <f>IF(AG21="","",VLOOKUP(AG21,'シフト記号表（勤務時間帯） (4)'!$D$6:$X$47,21,FALSE))</f>
        <v/>
      </c>
      <c r="AH22" s="2197" t="str">
        <f>IF(AH21="","",VLOOKUP(AH21,'シフト記号表（勤務時間帯） (4)'!$D$6:$X$47,21,FALSE))</f>
        <v/>
      </c>
      <c r="AI22" s="2181" t="str">
        <f>IF(AI21="","",VLOOKUP(AI21,'シフト記号表（勤務時間帯） (4)'!$D$6:$X$47,21,FALSE))</f>
        <v/>
      </c>
      <c r="AJ22" s="2190" t="str">
        <f>IF(AJ21="","",VLOOKUP(AJ21,'シフト記号表（勤務時間帯） (4)'!$D$6:$X$47,21,FALSE))</f>
        <v/>
      </c>
      <c r="AK22" s="2190" t="str">
        <f>IF(AK21="","",VLOOKUP(AK21,'シフト記号表（勤務時間帯） (4)'!$D$6:$X$47,21,FALSE))</f>
        <v/>
      </c>
      <c r="AL22" s="2190" t="str">
        <f>IF(AL21="","",VLOOKUP(AL21,'シフト記号表（勤務時間帯） (4)'!$D$6:$X$47,21,FALSE))</f>
        <v/>
      </c>
      <c r="AM22" s="2190" t="str">
        <f>IF(AM21="","",VLOOKUP(AM21,'シフト記号表（勤務時間帯） (4)'!$D$6:$X$47,21,FALSE))</f>
        <v/>
      </c>
      <c r="AN22" s="2190" t="str">
        <f>IF(AN21="","",VLOOKUP(AN21,'シフト記号表（勤務時間帯） (4)'!$D$6:$X$47,21,FALSE))</f>
        <v/>
      </c>
      <c r="AO22" s="2197" t="str">
        <f>IF(AO21="","",VLOOKUP(AO21,'シフト記号表（勤務時間帯） (4)'!$D$6:$X$47,21,FALSE))</f>
        <v/>
      </c>
      <c r="AP22" s="2181" t="str">
        <f>IF(AP21="","",VLOOKUP(AP21,'シフト記号表（勤務時間帯） (4)'!$D$6:$X$47,21,FALSE))</f>
        <v/>
      </c>
      <c r="AQ22" s="2190" t="str">
        <f>IF(AQ21="","",VLOOKUP(AQ21,'シフト記号表（勤務時間帯） (4)'!$D$6:$X$47,21,FALSE))</f>
        <v/>
      </c>
      <c r="AR22" s="2190" t="str">
        <f>IF(AR21="","",VLOOKUP(AR21,'シフト記号表（勤務時間帯） (4)'!$D$6:$X$47,21,FALSE))</f>
        <v/>
      </c>
      <c r="AS22" s="2190" t="str">
        <f>IF(AS21="","",VLOOKUP(AS21,'シフト記号表（勤務時間帯） (4)'!$D$6:$X$47,21,FALSE))</f>
        <v/>
      </c>
      <c r="AT22" s="2190" t="str">
        <f>IF(AT21="","",VLOOKUP(AT21,'シフト記号表（勤務時間帯） (4)'!$D$6:$X$47,21,FALSE))</f>
        <v/>
      </c>
      <c r="AU22" s="2190" t="str">
        <f>IF(AU21="","",VLOOKUP(AU21,'シフト記号表（勤務時間帯） (4)'!$D$6:$X$47,21,FALSE))</f>
        <v/>
      </c>
      <c r="AV22" s="2197" t="str">
        <f>IF(AV21="","",VLOOKUP(AV21,'シフト記号表（勤務時間帯） (4)'!$D$6:$X$47,21,FALSE))</f>
        <v/>
      </c>
      <c r="AW22" s="2181" t="str">
        <f>IF(AW21="","",VLOOKUP(AW21,'シフト記号表（勤務時間帯） (4)'!$D$6:$X$47,21,FALSE))</f>
        <v/>
      </c>
      <c r="AX22" s="2190" t="str">
        <f>IF(AX21="","",VLOOKUP(AX21,'シフト記号表（勤務時間帯） (4)'!$D$6:$X$47,21,FALSE))</f>
        <v/>
      </c>
      <c r="AY22" s="2190" t="str">
        <f>IF(AY21="","",VLOOKUP(AY21,'シフト記号表（勤務時間帯） (4)'!$D$6:$X$47,21,FALSE))</f>
        <v/>
      </c>
      <c r="AZ22" s="1943">
        <f>IF($BC$3="４週",SUM(U22:AV22),IF($BC$3="暦月",SUM(U22:AY22),""))</f>
        <v>0</v>
      </c>
      <c r="BA22" s="1951"/>
      <c r="BB22" s="1960">
        <f>IF($BC$3="４週",AZ22/4,IF($BC$3="暦月",(AZ22/($BC$8/7)),""))</f>
        <v>0</v>
      </c>
      <c r="BC22" s="1951"/>
      <c r="BD22" s="1971"/>
      <c r="BE22" s="1976"/>
      <c r="BF22" s="1976"/>
      <c r="BG22" s="1976"/>
      <c r="BH22" s="1987"/>
    </row>
    <row r="23" spans="2:60" ht="20.25" customHeight="1">
      <c r="B23" s="1743"/>
      <c r="C23" s="1757"/>
      <c r="D23" s="1825"/>
      <c r="E23" s="1768"/>
      <c r="F23" s="1768"/>
      <c r="G23" s="1803">
        <f>C21</f>
        <v>0</v>
      </c>
      <c r="H23" s="2104"/>
      <c r="I23" s="1789"/>
      <c r="J23" s="2544"/>
      <c r="K23" s="2544"/>
      <c r="L23" s="1803"/>
      <c r="M23" s="2548"/>
      <c r="N23" s="2552"/>
      <c r="O23" s="2556"/>
      <c r="P23" s="2560" t="s">
        <v>34</v>
      </c>
      <c r="Q23" s="2567"/>
      <c r="R23" s="2567"/>
      <c r="S23" s="2575"/>
      <c r="T23" s="2583"/>
      <c r="U23" s="1885" t="str">
        <f>IF(U21="","",VLOOKUP(U21,'シフト記号表（勤務時間帯） (4)'!$D$6:$Z$47,23,FALSE))</f>
        <v/>
      </c>
      <c r="V23" s="1897" t="str">
        <f>IF(V21="","",VLOOKUP(V21,'シフト記号表（勤務時間帯） (4)'!$D$6:$Z$47,23,FALSE))</f>
        <v/>
      </c>
      <c r="W23" s="1897" t="str">
        <f>IF(W21="","",VLOOKUP(W21,'シフト記号表（勤務時間帯） (4)'!$D$6:$Z$47,23,FALSE))</f>
        <v/>
      </c>
      <c r="X23" s="1897" t="str">
        <f>IF(X21="","",VLOOKUP(X21,'シフト記号表（勤務時間帯） (4)'!$D$6:$Z$47,23,FALSE))</f>
        <v/>
      </c>
      <c r="Y23" s="1897" t="str">
        <f>IF(Y21="","",VLOOKUP(Y21,'シフト記号表（勤務時間帯） (4)'!$D$6:$Z$47,23,FALSE))</f>
        <v/>
      </c>
      <c r="Z23" s="1897" t="str">
        <f>IF(Z21="","",VLOOKUP(Z21,'シフト記号表（勤務時間帯） (4)'!$D$6:$Z$47,23,FALSE))</f>
        <v/>
      </c>
      <c r="AA23" s="1912" t="str">
        <f>IF(AA21="","",VLOOKUP(AA21,'シフト記号表（勤務時間帯） (4)'!$D$6:$Z$47,23,FALSE))</f>
        <v/>
      </c>
      <c r="AB23" s="1885" t="str">
        <f>IF(AB21="","",VLOOKUP(AB21,'シフト記号表（勤務時間帯） (4)'!$D$6:$Z$47,23,FALSE))</f>
        <v/>
      </c>
      <c r="AC23" s="1897" t="str">
        <f>IF(AC21="","",VLOOKUP(AC21,'シフト記号表（勤務時間帯） (4)'!$D$6:$Z$47,23,FALSE))</f>
        <v/>
      </c>
      <c r="AD23" s="1897" t="str">
        <f>IF(AD21="","",VLOOKUP(AD21,'シフト記号表（勤務時間帯） (4)'!$D$6:$Z$47,23,FALSE))</f>
        <v/>
      </c>
      <c r="AE23" s="1897" t="str">
        <f>IF(AE21="","",VLOOKUP(AE21,'シフト記号表（勤務時間帯） (4)'!$D$6:$Z$47,23,FALSE))</f>
        <v/>
      </c>
      <c r="AF23" s="1897" t="str">
        <f>IF(AF21="","",VLOOKUP(AF21,'シフト記号表（勤務時間帯） (4)'!$D$6:$Z$47,23,FALSE))</f>
        <v/>
      </c>
      <c r="AG23" s="1897" t="str">
        <f>IF(AG21="","",VLOOKUP(AG21,'シフト記号表（勤務時間帯） (4)'!$D$6:$Z$47,23,FALSE))</f>
        <v/>
      </c>
      <c r="AH23" s="1912" t="str">
        <f>IF(AH21="","",VLOOKUP(AH21,'シフト記号表（勤務時間帯） (4)'!$D$6:$Z$47,23,FALSE))</f>
        <v/>
      </c>
      <c r="AI23" s="1885" t="str">
        <f>IF(AI21="","",VLOOKUP(AI21,'シフト記号表（勤務時間帯） (4)'!$D$6:$Z$47,23,FALSE))</f>
        <v/>
      </c>
      <c r="AJ23" s="1897" t="str">
        <f>IF(AJ21="","",VLOOKUP(AJ21,'シフト記号表（勤務時間帯） (4)'!$D$6:$Z$47,23,FALSE))</f>
        <v/>
      </c>
      <c r="AK23" s="1897" t="str">
        <f>IF(AK21="","",VLOOKUP(AK21,'シフト記号表（勤務時間帯） (4)'!$D$6:$Z$47,23,FALSE))</f>
        <v/>
      </c>
      <c r="AL23" s="1897" t="str">
        <f>IF(AL21="","",VLOOKUP(AL21,'シフト記号表（勤務時間帯） (4)'!$D$6:$Z$47,23,FALSE))</f>
        <v/>
      </c>
      <c r="AM23" s="1897" t="str">
        <f>IF(AM21="","",VLOOKUP(AM21,'シフト記号表（勤務時間帯） (4)'!$D$6:$Z$47,23,FALSE))</f>
        <v/>
      </c>
      <c r="AN23" s="1897" t="str">
        <f>IF(AN21="","",VLOOKUP(AN21,'シフト記号表（勤務時間帯） (4)'!$D$6:$Z$47,23,FALSE))</f>
        <v/>
      </c>
      <c r="AO23" s="1912" t="str">
        <f>IF(AO21="","",VLOOKUP(AO21,'シフト記号表（勤務時間帯） (4)'!$D$6:$Z$47,23,FALSE))</f>
        <v/>
      </c>
      <c r="AP23" s="1885" t="str">
        <f>IF(AP21="","",VLOOKUP(AP21,'シフト記号表（勤務時間帯） (4)'!$D$6:$Z$47,23,FALSE))</f>
        <v/>
      </c>
      <c r="AQ23" s="1897" t="str">
        <f>IF(AQ21="","",VLOOKUP(AQ21,'シフト記号表（勤務時間帯） (4)'!$D$6:$Z$47,23,FALSE))</f>
        <v/>
      </c>
      <c r="AR23" s="1897" t="str">
        <f>IF(AR21="","",VLOOKUP(AR21,'シフト記号表（勤務時間帯） (4)'!$D$6:$Z$47,23,FALSE))</f>
        <v/>
      </c>
      <c r="AS23" s="1897" t="str">
        <f>IF(AS21="","",VLOOKUP(AS21,'シフト記号表（勤務時間帯） (4)'!$D$6:$Z$47,23,FALSE))</f>
        <v/>
      </c>
      <c r="AT23" s="1897" t="str">
        <f>IF(AT21="","",VLOOKUP(AT21,'シフト記号表（勤務時間帯） (4)'!$D$6:$Z$47,23,FALSE))</f>
        <v/>
      </c>
      <c r="AU23" s="1897" t="str">
        <f>IF(AU21="","",VLOOKUP(AU21,'シフト記号表（勤務時間帯） (4)'!$D$6:$Z$47,23,FALSE))</f>
        <v/>
      </c>
      <c r="AV23" s="1912" t="str">
        <f>IF(AV21="","",VLOOKUP(AV21,'シフト記号表（勤務時間帯） (4)'!$D$6:$Z$47,23,FALSE))</f>
        <v/>
      </c>
      <c r="AW23" s="1885" t="str">
        <f>IF(AW21="","",VLOOKUP(AW21,'シフト記号表（勤務時間帯） (4)'!$D$6:$Z$47,23,FALSE))</f>
        <v/>
      </c>
      <c r="AX23" s="1897" t="str">
        <f>IF(AX21="","",VLOOKUP(AX21,'シフト記号表（勤務時間帯） (4)'!$D$6:$Z$47,23,FALSE))</f>
        <v/>
      </c>
      <c r="AY23" s="1897" t="str">
        <f>IF(AY21="","",VLOOKUP(AY21,'シフト記号表（勤務時間帯） (4)'!$D$6:$Z$47,23,FALSE))</f>
        <v/>
      </c>
      <c r="AZ23" s="1945">
        <f>IF($BC$3="４週",SUM(U23:AV23),IF($BC$3="暦月",SUM(U23:AY23),""))</f>
        <v>0</v>
      </c>
      <c r="BA23" s="1953"/>
      <c r="BB23" s="1962">
        <f>IF($BC$3="４週",AZ23/4,IF($BC$3="暦月",(AZ23/($BC$8/7)),""))</f>
        <v>0</v>
      </c>
      <c r="BC23" s="1953"/>
      <c r="BD23" s="1973"/>
      <c r="BE23" s="1978"/>
      <c r="BF23" s="1978"/>
      <c r="BG23" s="1978"/>
      <c r="BH23" s="1989"/>
    </row>
    <row r="24" spans="2:60" ht="20.25" customHeight="1">
      <c r="B24" s="2530"/>
      <c r="C24" s="1756"/>
      <c r="D24" s="1824"/>
      <c r="E24" s="1767"/>
      <c r="F24" s="1767"/>
      <c r="G24" s="1802"/>
      <c r="H24" s="2095"/>
      <c r="I24" s="1788"/>
      <c r="J24" s="2545"/>
      <c r="K24" s="2545"/>
      <c r="L24" s="1802"/>
      <c r="M24" s="2549"/>
      <c r="N24" s="2553"/>
      <c r="O24" s="2557"/>
      <c r="P24" s="2561" t="s">
        <v>770</v>
      </c>
      <c r="Q24" s="2568"/>
      <c r="R24" s="2568"/>
      <c r="S24" s="2576"/>
      <c r="T24" s="2584"/>
      <c r="U24" s="2596"/>
      <c r="V24" s="2602"/>
      <c r="W24" s="2602"/>
      <c r="X24" s="2602"/>
      <c r="Y24" s="2602"/>
      <c r="Z24" s="2602"/>
      <c r="AA24" s="2608"/>
      <c r="AB24" s="2596"/>
      <c r="AC24" s="2602"/>
      <c r="AD24" s="2602"/>
      <c r="AE24" s="2602"/>
      <c r="AF24" s="2602"/>
      <c r="AG24" s="2602"/>
      <c r="AH24" s="2608"/>
      <c r="AI24" s="2596"/>
      <c r="AJ24" s="2602"/>
      <c r="AK24" s="2602"/>
      <c r="AL24" s="2602"/>
      <c r="AM24" s="2602"/>
      <c r="AN24" s="2602"/>
      <c r="AO24" s="2608"/>
      <c r="AP24" s="2596"/>
      <c r="AQ24" s="2602"/>
      <c r="AR24" s="2602"/>
      <c r="AS24" s="2602"/>
      <c r="AT24" s="2602"/>
      <c r="AU24" s="2602"/>
      <c r="AV24" s="2608"/>
      <c r="AW24" s="2596"/>
      <c r="AX24" s="2602"/>
      <c r="AY24" s="2602"/>
      <c r="AZ24" s="2624"/>
      <c r="BA24" s="2631"/>
      <c r="BB24" s="2638"/>
      <c r="BC24" s="2631"/>
      <c r="BD24" s="1972"/>
      <c r="BE24" s="1977"/>
      <c r="BF24" s="1977"/>
      <c r="BG24" s="1977"/>
      <c r="BH24" s="1988"/>
    </row>
    <row r="25" spans="2:60" ht="20.25" customHeight="1">
      <c r="B25" s="2059">
        <f>B22+1</f>
        <v>2</v>
      </c>
      <c r="C25" s="1755"/>
      <c r="D25" s="1823"/>
      <c r="E25" s="1766"/>
      <c r="F25" s="1766">
        <f>C24</f>
        <v>0</v>
      </c>
      <c r="G25" s="1801"/>
      <c r="H25" s="2103"/>
      <c r="I25" s="1787"/>
      <c r="J25" s="2543"/>
      <c r="K25" s="2543"/>
      <c r="L25" s="1801"/>
      <c r="M25" s="2547"/>
      <c r="N25" s="2551"/>
      <c r="O25" s="2555"/>
      <c r="P25" s="2559" t="s">
        <v>1023</v>
      </c>
      <c r="Q25" s="2566"/>
      <c r="R25" s="2566"/>
      <c r="S25" s="2574"/>
      <c r="T25" s="2582"/>
      <c r="U25" s="2181" t="str">
        <f>IF(U24="","",VLOOKUP(U24,'シフト記号表（勤務時間帯） (4)'!$D$6:$X$47,21,FALSE))</f>
        <v/>
      </c>
      <c r="V25" s="2190" t="str">
        <f>IF(V24="","",VLOOKUP(V24,'シフト記号表（勤務時間帯） (4)'!$D$6:$X$47,21,FALSE))</f>
        <v/>
      </c>
      <c r="W25" s="2190" t="str">
        <f>IF(W24="","",VLOOKUP(W24,'シフト記号表（勤務時間帯） (4)'!$D$6:$X$47,21,FALSE))</f>
        <v/>
      </c>
      <c r="X25" s="2190" t="str">
        <f>IF(X24="","",VLOOKUP(X24,'シフト記号表（勤務時間帯） (4)'!$D$6:$X$47,21,FALSE))</f>
        <v/>
      </c>
      <c r="Y25" s="2190" t="str">
        <f>IF(Y24="","",VLOOKUP(Y24,'シフト記号表（勤務時間帯） (4)'!$D$6:$X$47,21,FALSE))</f>
        <v/>
      </c>
      <c r="Z25" s="2190" t="str">
        <f>IF(Z24="","",VLOOKUP(Z24,'シフト記号表（勤務時間帯） (4)'!$D$6:$X$47,21,FALSE))</f>
        <v/>
      </c>
      <c r="AA25" s="2197" t="str">
        <f>IF(AA24="","",VLOOKUP(AA24,'シフト記号表（勤務時間帯） (4)'!$D$6:$X$47,21,FALSE))</f>
        <v/>
      </c>
      <c r="AB25" s="2181" t="str">
        <f>IF(AB24="","",VLOOKUP(AB24,'シフト記号表（勤務時間帯） (4)'!$D$6:$X$47,21,FALSE))</f>
        <v/>
      </c>
      <c r="AC25" s="2190" t="str">
        <f>IF(AC24="","",VLOOKUP(AC24,'シフト記号表（勤務時間帯） (4)'!$D$6:$X$47,21,FALSE))</f>
        <v/>
      </c>
      <c r="AD25" s="2190" t="str">
        <f>IF(AD24="","",VLOOKUP(AD24,'シフト記号表（勤務時間帯） (4)'!$D$6:$X$47,21,FALSE))</f>
        <v/>
      </c>
      <c r="AE25" s="2190" t="str">
        <f>IF(AE24="","",VLOOKUP(AE24,'シフト記号表（勤務時間帯） (4)'!$D$6:$X$47,21,FALSE))</f>
        <v/>
      </c>
      <c r="AF25" s="2190" t="str">
        <f>IF(AF24="","",VLOOKUP(AF24,'シフト記号表（勤務時間帯） (4)'!$D$6:$X$47,21,FALSE))</f>
        <v/>
      </c>
      <c r="AG25" s="2190" t="str">
        <f>IF(AG24="","",VLOOKUP(AG24,'シフト記号表（勤務時間帯） (4)'!$D$6:$X$47,21,FALSE))</f>
        <v/>
      </c>
      <c r="AH25" s="2197" t="str">
        <f>IF(AH24="","",VLOOKUP(AH24,'シフト記号表（勤務時間帯） (4)'!$D$6:$X$47,21,FALSE))</f>
        <v/>
      </c>
      <c r="AI25" s="2181" t="str">
        <f>IF(AI24="","",VLOOKUP(AI24,'シフト記号表（勤務時間帯） (4)'!$D$6:$X$47,21,FALSE))</f>
        <v/>
      </c>
      <c r="AJ25" s="2190" t="str">
        <f>IF(AJ24="","",VLOOKUP(AJ24,'シフト記号表（勤務時間帯） (4)'!$D$6:$X$47,21,FALSE))</f>
        <v/>
      </c>
      <c r="AK25" s="2190" t="str">
        <f>IF(AK24="","",VLOOKUP(AK24,'シフト記号表（勤務時間帯） (4)'!$D$6:$X$47,21,FALSE))</f>
        <v/>
      </c>
      <c r="AL25" s="2190" t="str">
        <f>IF(AL24="","",VLOOKUP(AL24,'シフト記号表（勤務時間帯） (4)'!$D$6:$X$47,21,FALSE))</f>
        <v/>
      </c>
      <c r="AM25" s="2190" t="str">
        <f>IF(AM24="","",VLOOKUP(AM24,'シフト記号表（勤務時間帯） (4)'!$D$6:$X$47,21,FALSE))</f>
        <v/>
      </c>
      <c r="AN25" s="2190" t="str">
        <f>IF(AN24="","",VLOOKUP(AN24,'シフト記号表（勤務時間帯） (4)'!$D$6:$X$47,21,FALSE))</f>
        <v/>
      </c>
      <c r="AO25" s="2197" t="str">
        <f>IF(AO24="","",VLOOKUP(AO24,'シフト記号表（勤務時間帯） (4)'!$D$6:$X$47,21,FALSE))</f>
        <v/>
      </c>
      <c r="AP25" s="2181" t="str">
        <f>IF(AP24="","",VLOOKUP(AP24,'シフト記号表（勤務時間帯） (4)'!$D$6:$X$47,21,FALSE))</f>
        <v/>
      </c>
      <c r="AQ25" s="2190" t="str">
        <f>IF(AQ24="","",VLOOKUP(AQ24,'シフト記号表（勤務時間帯） (4)'!$D$6:$X$47,21,FALSE))</f>
        <v/>
      </c>
      <c r="AR25" s="2190" t="str">
        <f>IF(AR24="","",VLOOKUP(AR24,'シフト記号表（勤務時間帯） (4)'!$D$6:$X$47,21,FALSE))</f>
        <v/>
      </c>
      <c r="AS25" s="2190" t="str">
        <f>IF(AS24="","",VLOOKUP(AS24,'シフト記号表（勤務時間帯） (4)'!$D$6:$X$47,21,FALSE))</f>
        <v/>
      </c>
      <c r="AT25" s="2190" t="str">
        <f>IF(AT24="","",VLOOKUP(AT24,'シフト記号表（勤務時間帯） (4)'!$D$6:$X$47,21,FALSE))</f>
        <v/>
      </c>
      <c r="AU25" s="2190" t="str">
        <f>IF(AU24="","",VLOOKUP(AU24,'シフト記号表（勤務時間帯） (4)'!$D$6:$X$47,21,FALSE))</f>
        <v/>
      </c>
      <c r="AV25" s="2197" t="str">
        <f>IF(AV24="","",VLOOKUP(AV24,'シフト記号表（勤務時間帯） (4)'!$D$6:$X$47,21,FALSE))</f>
        <v/>
      </c>
      <c r="AW25" s="2181" t="str">
        <f>IF(AW24="","",VLOOKUP(AW24,'シフト記号表（勤務時間帯） (4)'!$D$6:$X$47,21,FALSE))</f>
        <v/>
      </c>
      <c r="AX25" s="2190" t="str">
        <f>IF(AX24="","",VLOOKUP(AX24,'シフト記号表（勤務時間帯） (4)'!$D$6:$X$47,21,FALSE))</f>
        <v/>
      </c>
      <c r="AY25" s="2190" t="str">
        <f>IF(AY24="","",VLOOKUP(AY24,'シフト記号表（勤務時間帯） (4)'!$D$6:$X$47,21,FALSE))</f>
        <v/>
      </c>
      <c r="AZ25" s="1943">
        <f>IF($BC$3="４週",SUM(U25:AV25),IF($BC$3="暦月",SUM(U25:AY25),""))</f>
        <v>0</v>
      </c>
      <c r="BA25" s="1951"/>
      <c r="BB25" s="1960">
        <f>IF($BC$3="４週",AZ25/4,IF($BC$3="暦月",(AZ25/($BC$8/7)),""))</f>
        <v>0</v>
      </c>
      <c r="BC25" s="1951"/>
      <c r="BD25" s="1971"/>
      <c r="BE25" s="1976"/>
      <c r="BF25" s="1976"/>
      <c r="BG25" s="1976"/>
      <c r="BH25" s="1987"/>
    </row>
    <row r="26" spans="2:60" ht="20.25" customHeight="1">
      <c r="B26" s="1743"/>
      <c r="C26" s="1757"/>
      <c r="D26" s="1825"/>
      <c r="E26" s="1768"/>
      <c r="F26" s="1768"/>
      <c r="G26" s="1803">
        <f>C24</f>
        <v>0</v>
      </c>
      <c r="H26" s="2104"/>
      <c r="I26" s="1789"/>
      <c r="J26" s="2544"/>
      <c r="K26" s="2544"/>
      <c r="L26" s="1803"/>
      <c r="M26" s="2548"/>
      <c r="N26" s="2552"/>
      <c r="O26" s="2556"/>
      <c r="P26" s="2560" t="s">
        <v>34</v>
      </c>
      <c r="Q26" s="2567"/>
      <c r="R26" s="2567"/>
      <c r="S26" s="2575"/>
      <c r="T26" s="2583"/>
      <c r="U26" s="1885" t="str">
        <f>IF(U24="","",VLOOKUP(U24,'シフト記号表（勤務時間帯） (4)'!$D$6:$Z$47,23,FALSE))</f>
        <v/>
      </c>
      <c r="V26" s="1897" t="str">
        <f>IF(V24="","",VLOOKUP(V24,'シフト記号表（勤務時間帯） (4)'!$D$6:$Z$47,23,FALSE))</f>
        <v/>
      </c>
      <c r="W26" s="1897" t="str">
        <f>IF(W24="","",VLOOKUP(W24,'シフト記号表（勤務時間帯） (4)'!$D$6:$Z$47,23,FALSE))</f>
        <v/>
      </c>
      <c r="X26" s="1897" t="str">
        <f>IF(X24="","",VLOOKUP(X24,'シフト記号表（勤務時間帯） (4)'!$D$6:$Z$47,23,FALSE))</f>
        <v/>
      </c>
      <c r="Y26" s="1897" t="str">
        <f>IF(Y24="","",VLOOKUP(Y24,'シフト記号表（勤務時間帯） (4)'!$D$6:$Z$47,23,FALSE))</f>
        <v/>
      </c>
      <c r="Z26" s="1897" t="str">
        <f>IF(Z24="","",VLOOKUP(Z24,'シフト記号表（勤務時間帯） (4)'!$D$6:$Z$47,23,FALSE))</f>
        <v/>
      </c>
      <c r="AA26" s="1912" t="str">
        <f>IF(AA24="","",VLOOKUP(AA24,'シフト記号表（勤務時間帯） (4)'!$D$6:$Z$47,23,FALSE))</f>
        <v/>
      </c>
      <c r="AB26" s="1885" t="str">
        <f>IF(AB24="","",VLOOKUP(AB24,'シフト記号表（勤務時間帯） (4)'!$D$6:$Z$47,23,FALSE))</f>
        <v/>
      </c>
      <c r="AC26" s="1897" t="str">
        <f>IF(AC24="","",VLOOKUP(AC24,'シフト記号表（勤務時間帯） (4)'!$D$6:$Z$47,23,FALSE))</f>
        <v/>
      </c>
      <c r="AD26" s="1897" t="str">
        <f>IF(AD24="","",VLOOKUP(AD24,'シフト記号表（勤務時間帯） (4)'!$D$6:$Z$47,23,FALSE))</f>
        <v/>
      </c>
      <c r="AE26" s="1897" t="str">
        <f>IF(AE24="","",VLOOKUP(AE24,'シフト記号表（勤務時間帯） (4)'!$D$6:$Z$47,23,FALSE))</f>
        <v/>
      </c>
      <c r="AF26" s="1897" t="str">
        <f>IF(AF24="","",VLOOKUP(AF24,'シフト記号表（勤務時間帯） (4)'!$D$6:$Z$47,23,FALSE))</f>
        <v/>
      </c>
      <c r="AG26" s="1897" t="str">
        <f>IF(AG24="","",VLOOKUP(AG24,'シフト記号表（勤務時間帯） (4)'!$D$6:$Z$47,23,FALSE))</f>
        <v/>
      </c>
      <c r="AH26" s="1912" t="str">
        <f>IF(AH24="","",VLOOKUP(AH24,'シフト記号表（勤務時間帯） (4)'!$D$6:$Z$47,23,FALSE))</f>
        <v/>
      </c>
      <c r="AI26" s="1885" t="str">
        <f>IF(AI24="","",VLOOKUP(AI24,'シフト記号表（勤務時間帯） (4)'!$D$6:$Z$47,23,FALSE))</f>
        <v/>
      </c>
      <c r="AJ26" s="1897" t="str">
        <f>IF(AJ24="","",VLOOKUP(AJ24,'シフト記号表（勤務時間帯） (4)'!$D$6:$Z$47,23,FALSE))</f>
        <v/>
      </c>
      <c r="AK26" s="1897" t="str">
        <f>IF(AK24="","",VLOOKUP(AK24,'シフト記号表（勤務時間帯） (4)'!$D$6:$Z$47,23,FALSE))</f>
        <v/>
      </c>
      <c r="AL26" s="1897" t="str">
        <f>IF(AL24="","",VLOOKUP(AL24,'シフト記号表（勤務時間帯） (4)'!$D$6:$Z$47,23,FALSE))</f>
        <v/>
      </c>
      <c r="AM26" s="1897" t="str">
        <f>IF(AM24="","",VLOOKUP(AM24,'シフト記号表（勤務時間帯） (4)'!$D$6:$Z$47,23,FALSE))</f>
        <v/>
      </c>
      <c r="AN26" s="1897" t="str">
        <f>IF(AN24="","",VLOOKUP(AN24,'シフト記号表（勤務時間帯） (4)'!$D$6:$Z$47,23,FALSE))</f>
        <v/>
      </c>
      <c r="AO26" s="1912" t="str">
        <f>IF(AO24="","",VLOOKUP(AO24,'シフト記号表（勤務時間帯） (4)'!$D$6:$Z$47,23,FALSE))</f>
        <v/>
      </c>
      <c r="AP26" s="1885" t="str">
        <f>IF(AP24="","",VLOOKUP(AP24,'シフト記号表（勤務時間帯） (4)'!$D$6:$Z$47,23,FALSE))</f>
        <v/>
      </c>
      <c r="AQ26" s="1897" t="str">
        <f>IF(AQ24="","",VLOOKUP(AQ24,'シフト記号表（勤務時間帯） (4)'!$D$6:$Z$47,23,FALSE))</f>
        <v/>
      </c>
      <c r="AR26" s="1897" t="str">
        <f>IF(AR24="","",VLOOKUP(AR24,'シフト記号表（勤務時間帯） (4)'!$D$6:$Z$47,23,FALSE))</f>
        <v/>
      </c>
      <c r="AS26" s="1897" t="str">
        <f>IF(AS24="","",VLOOKUP(AS24,'シフト記号表（勤務時間帯） (4)'!$D$6:$Z$47,23,FALSE))</f>
        <v/>
      </c>
      <c r="AT26" s="1897" t="str">
        <f>IF(AT24="","",VLOOKUP(AT24,'シフト記号表（勤務時間帯） (4)'!$D$6:$Z$47,23,FALSE))</f>
        <v/>
      </c>
      <c r="AU26" s="1897" t="str">
        <f>IF(AU24="","",VLOOKUP(AU24,'シフト記号表（勤務時間帯） (4)'!$D$6:$Z$47,23,FALSE))</f>
        <v/>
      </c>
      <c r="AV26" s="1912" t="str">
        <f>IF(AV24="","",VLOOKUP(AV24,'シフト記号表（勤務時間帯） (4)'!$D$6:$Z$47,23,FALSE))</f>
        <v/>
      </c>
      <c r="AW26" s="1885" t="str">
        <f>IF(AW24="","",VLOOKUP(AW24,'シフト記号表（勤務時間帯） (4)'!$D$6:$Z$47,23,FALSE))</f>
        <v/>
      </c>
      <c r="AX26" s="1897" t="str">
        <f>IF(AX24="","",VLOOKUP(AX24,'シフト記号表（勤務時間帯） (4)'!$D$6:$Z$47,23,FALSE))</f>
        <v/>
      </c>
      <c r="AY26" s="1897" t="str">
        <f>IF(AY24="","",VLOOKUP(AY24,'シフト記号表（勤務時間帯） (4)'!$D$6:$Z$47,23,FALSE))</f>
        <v/>
      </c>
      <c r="AZ26" s="1945">
        <f>IF($BC$3="４週",SUM(U26:AV26),IF($BC$3="暦月",SUM(U26:AY26),""))</f>
        <v>0</v>
      </c>
      <c r="BA26" s="1953"/>
      <c r="BB26" s="1962">
        <f>IF($BC$3="４週",AZ26/4,IF($BC$3="暦月",(AZ26/($BC$8/7)),""))</f>
        <v>0</v>
      </c>
      <c r="BC26" s="1953"/>
      <c r="BD26" s="1973"/>
      <c r="BE26" s="1978"/>
      <c r="BF26" s="1978"/>
      <c r="BG26" s="1978"/>
      <c r="BH26" s="1989"/>
    </row>
    <row r="27" spans="2:60" ht="20.25" customHeight="1">
      <c r="B27" s="2530"/>
      <c r="C27" s="1756"/>
      <c r="D27" s="1824"/>
      <c r="E27" s="1767"/>
      <c r="F27" s="1766"/>
      <c r="G27" s="1801"/>
      <c r="H27" s="2541"/>
      <c r="I27" s="1788"/>
      <c r="J27" s="2545"/>
      <c r="K27" s="2545"/>
      <c r="L27" s="1802"/>
      <c r="M27" s="2549"/>
      <c r="N27" s="2553"/>
      <c r="O27" s="2557"/>
      <c r="P27" s="2561" t="s">
        <v>770</v>
      </c>
      <c r="Q27" s="2568"/>
      <c r="R27" s="2568"/>
      <c r="S27" s="2576"/>
      <c r="T27" s="2584"/>
      <c r="U27" s="2596"/>
      <c r="V27" s="2602"/>
      <c r="W27" s="2602"/>
      <c r="X27" s="2602"/>
      <c r="Y27" s="2602"/>
      <c r="Z27" s="2602"/>
      <c r="AA27" s="2608"/>
      <c r="AB27" s="2596"/>
      <c r="AC27" s="2602"/>
      <c r="AD27" s="2602"/>
      <c r="AE27" s="2602"/>
      <c r="AF27" s="2602"/>
      <c r="AG27" s="2602"/>
      <c r="AH27" s="2608"/>
      <c r="AI27" s="2596"/>
      <c r="AJ27" s="2602"/>
      <c r="AK27" s="2602"/>
      <c r="AL27" s="2602"/>
      <c r="AM27" s="2602"/>
      <c r="AN27" s="2602"/>
      <c r="AO27" s="2608"/>
      <c r="AP27" s="2596"/>
      <c r="AQ27" s="2602"/>
      <c r="AR27" s="2602"/>
      <c r="AS27" s="2602"/>
      <c r="AT27" s="2602"/>
      <c r="AU27" s="2602"/>
      <c r="AV27" s="2608"/>
      <c r="AW27" s="2596"/>
      <c r="AX27" s="2602"/>
      <c r="AY27" s="2602"/>
      <c r="AZ27" s="2624"/>
      <c r="BA27" s="2631"/>
      <c r="BB27" s="2638"/>
      <c r="BC27" s="2631"/>
      <c r="BD27" s="1972"/>
      <c r="BE27" s="1977"/>
      <c r="BF27" s="1977"/>
      <c r="BG27" s="1977"/>
      <c r="BH27" s="1988"/>
    </row>
    <row r="28" spans="2:60" ht="20.25" customHeight="1">
      <c r="B28" s="2059">
        <f>B25+1</f>
        <v>3</v>
      </c>
      <c r="C28" s="1755"/>
      <c r="D28" s="1823"/>
      <c r="E28" s="1766"/>
      <c r="F28" s="1766">
        <f>C27</f>
        <v>0</v>
      </c>
      <c r="G28" s="1801"/>
      <c r="H28" s="2103"/>
      <c r="I28" s="1787"/>
      <c r="J28" s="2543"/>
      <c r="K28" s="2543"/>
      <c r="L28" s="1801"/>
      <c r="M28" s="2547"/>
      <c r="N28" s="2551"/>
      <c r="O28" s="2555"/>
      <c r="P28" s="2559" t="s">
        <v>1023</v>
      </c>
      <c r="Q28" s="2566"/>
      <c r="R28" s="2566"/>
      <c r="S28" s="2574"/>
      <c r="T28" s="2582"/>
      <c r="U28" s="2181" t="str">
        <f>IF(U27="","",VLOOKUP(U27,'シフト記号表（勤務時間帯） (4)'!$D$6:$X$47,21,FALSE))</f>
        <v/>
      </c>
      <c r="V28" s="2190" t="str">
        <f>IF(V27="","",VLOOKUP(V27,'シフト記号表（勤務時間帯） (4)'!$D$6:$X$47,21,FALSE))</f>
        <v/>
      </c>
      <c r="W28" s="2190" t="str">
        <f>IF(W27="","",VLOOKUP(W27,'シフト記号表（勤務時間帯） (4)'!$D$6:$X$47,21,FALSE))</f>
        <v/>
      </c>
      <c r="X28" s="2190" t="str">
        <f>IF(X27="","",VLOOKUP(X27,'シフト記号表（勤務時間帯） (4)'!$D$6:$X$47,21,FALSE))</f>
        <v/>
      </c>
      <c r="Y28" s="2190" t="str">
        <f>IF(Y27="","",VLOOKUP(Y27,'シフト記号表（勤務時間帯） (4)'!$D$6:$X$47,21,FALSE))</f>
        <v/>
      </c>
      <c r="Z28" s="2190" t="str">
        <f>IF(Z27="","",VLOOKUP(Z27,'シフト記号表（勤務時間帯） (4)'!$D$6:$X$47,21,FALSE))</f>
        <v/>
      </c>
      <c r="AA28" s="2197" t="str">
        <f>IF(AA27="","",VLOOKUP(AA27,'シフト記号表（勤務時間帯） (4)'!$D$6:$X$47,21,FALSE))</f>
        <v/>
      </c>
      <c r="AB28" s="2181" t="str">
        <f>IF(AB27="","",VLOOKUP(AB27,'シフト記号表（勤務時間帯） (4)'!$D$6:$X$47,21,FALSE))</f>
        <v/>
      </c>
      <c r="AC28" s="2190" t="str">
        <f>IF(AC27="","",VLOOKUP(AC27,'シフト記号表（勤務時間帯） (4)'!$D$6:$X$47,21,FALSE))</f>
        <v/>
      </c>
      <c r="AD28" s="2190" t="str">
        <f>IF(AD27="","",VLOOKUP(AD27,'シフト記号表（勤務時間帯） (4)'!$D$6:$X$47,21,FALSE))</f>
        <v/>
      </c>
      <c r="AE28" s="2190" t="str">
        <f>IF(AE27="","",VLOOKUP(AE27,'シフト記号表（勤務時間帯） (4)'!$D$6:$X$47,21,FALSE))</f>
        <v/>
      </c>
      <c r="AF28" s="2190" t="str">
        <f>IF(AF27="","",VLOOKUP(AF27,'シフト記号表（勤務時間帯） (4)'!$D$6:$X$47,21,FALSE))</f>
        <v/>
      </c>
      <c r="AG28" s="2190" t="str">
        <f>IF(AG27="","",VLOOKUP(AG27,'シフト記号表（勤務時間帯） (4)'!$D$6:$X$47,21,FALSE))</f>
        <v/>
      </c>
      <c r="AH28" s="2197" t="str">
        <f>IF(AH27="","",VLOOKUP(AH27,'シフト記号表（勤務時間帯） (4)'!$D$6:$X$47,21,FALSE))</f>
        <v/>
      </c>
      <c r="AI28" s="2181" t="str">
        <f>IF(AI27="","",VLOOKUP(AI27,'シフト記号表（勤務時間帯） (4)'!$D$6:$X$47,21,FALSE))</f>
        <v/>
      </c>
      <c r="AJ28" s="2190" t="str">
        <f>IF(AJ27="","",VLOOKUP(AJ27,'シフト記号表（勤務時間帯） (4)'!$D$6:$X$47,21,FALSE))</f>
        <v/>
      </c>
      <c r="AK28" s="2190" t="str">
        <f>IF(AK27="","",VLOOKUP(AK27,'シフト記号表（勤務時間帯） (4)'!$D$6:$X$47,21,FALSE))</f>
        <v/>
      </c>
      <c r="AL28" s="2190" t="str">
        <f>IF(AL27="","",VLOOKUP(AL27,'シフト記号表（勤務時間帯） (4)'!$D$6:$X$47,21,FALSE))</f>
        <v/>
      </c>
      <c r="AM28" s="2190" t="str">
        <f>IF(AM27="","",VLOOKUP(AM27,'シフト記号表（勤務時間帯） (4)'!$D$6:$X$47,21,FALSE))</f>
        <v/>
      </c>
      <c r="AN28" s="2190" t="str">
        <f>IF(AN27="","",VLOOKUP(AN27,'シフト記号表（勤務時間帯） (4)'!$D$6:$X$47,21,FALSE))</f>
        <v/>
      </c>
      <c r="AO28" s="2197" t="str">
        <f>IF(AO27="","",VLOOKUP(AO27,'シフト記号表（勤務時間帯） (4)'!$D$6:$X$47,21,FALSE))</f>
        <v/>
      </c>
      <c r="AP28" s="2181" t="str">
        <f>IF(AP27="","",VLOOKUP(AP27,'シフト記号表（勤務時間帯） (4)'!$D$6:$X$47,21,FALSE))</f>
        <v/>
      </c>
      <c r="AQ28" s="2190" t="str">
        <f>IF(AQ27="","",VLOOKUP(AQ27,'シフト記号表（勤務時間帯） (4)'!$D$6:$X$47,21,FALSE))</f>
        <v/>
      </c>
      <c r="AR28" s="2190" t="str">
        <f>IF(AR27="","",VLOOKUP(AR27,'シフト記号表（勤務時間帯） (4)'!$D$6:$X$47,21,FALSE))</f>
        <v/>
      </c>
      <c r="AS28" s="2190" t="str">
        <f>IF(AS27="","",VLOOKUP(AS27,'シフト記号表（勤務時間帯） (4)'!$D$6:$X$47,21,FALSE))</f>
        <v/>
      </c>
      <c r="AT28" s="2190" t="str">
        <f>IF(AT27="","",VLOOKUP(AT27,'シフト記号表（勤務時間帯） (4)'!$D$6:$X$47,21,FALSE))</f>
        <v/>
      </c>
      <c r="AU28" s="2190" t="str">
        <f>IF(AU27="","",VLOOKUP(AU27,'シフト記号表（勤務時間帯） (4)'!$D$6:$X$47,21,FALSE))</f>
        <v/>
      </c>
      <c r="AV28" s="2197" t="str">
        <f>IF(AV27="","",VLOOKUP(AV27,'シフト記号表（勤務時間帯） (4)'!$D$6:$X$47,21,FALSE))</f>
        <v/>
      </c>
      <c r="AW28" s="2181" t="str">
        <f>IF(AW27="","",VLOOKUP(AW27,'シフト記号表（勤務時間帯） (4)'!$D$6:$X$47,21,FALSE))</f>
        <v/>
      </c>
      <c r="AX28" s="2190" t="str">
        <f>IF(AX27="","",VLOOKUP(AX27,'シフト記号表（勤務時間帯） (4)'!$D$6:$X$47,21,FALSE))</f>
        <v/>
      </c>
      <c r="AY28" s="2190" t="str">
        <f>IF(AY27="","",VLOOKUP(AY27,'シフト記号表（勤務時間帯） (4)'!$D$6:$X$47,21,FALSE))</f>
        <v/>
      </c>
      <c r="AZ28" s="1943">
        <f>IF($BC$3="４週",SUM(U28:AV28),IF($BC$3="暦月",SUM(U28:AY28),""))</f>
        <v>0</v>
      </c>
      <c r="BA28" s="1951"/>
      <c r="BB28" s="1960">
        <f>IF($BC$3="４週",AZ28/4,IF($BC$3="暦月",(AZ28/($BC$8/7)),""))</f>
        <v>0</v>
      </c>
      <c r="BC28" s="1951"/>
      <c r="BD28" s="1971"/>
      <c r="BE28" s="1976"/>
      <c r="BF28" s="1976"/>
      <c r="BG28" s="1976"/>
      <c r="BH28" s="1987"/>
    </row>
    <row r="29" spans="2:60" ht="20.25" customHeight="1">
      <c r="B29" s="1743"/>
      <c r="C29" s="1757"/>
      <c r="D29" s="1825"/>
      <c r="E29" s="1768"/>
      <c r="F29" s="1768"/>
      <c r="G29" s="1803">
        <f>C27</f>
        <v>0</v>
      </c>
      <c r="H29" s="2104"/>
      <c r="I29" s="1789"/>
      <c r="J29" s="2544"/>
      <c r="K29" s="2544"/>
      <c r="L29" s="1803"/>
      <c r="M29" s="2548"/>
      <c r="N29" s="2552"/>
      <c r="O29" s="2556"/>
      <c r="P29" s="2560" t="s">
        <v>34</v>
      </c>
      <c r="Q29" s="2569"/>
      <c r="R29" s="2569"/>
      <c r="S29" s="2577"/>
      <c r="T29" s="2585"/>
      <c r="U29" s="1885" t="str">
        <f>IF(U27="","",VLOOKUP(U27,'シフト記号表（勤務時間帯） (4)'!$D$6:$Z$47,23,FALSE))</f>
        <v/>
      </c>
      <c r="V29" s="1897" t="str">
        <f>IF(V27="","",VLOOKUP(V27,'シフト記号表（勤務時間帯） (4)'!$D$6:$Z$47,23,FALSE))</f>
        <v/>
      </c>
      <c r="W29" s="1897" t="str">
        <f>IF(W27="","",VLOOKUP(W27,'シフト記号表（勤務時間帯） (4)'!$D$6:$Z$47,23,FALSE))</f>
        <v/>
      </c>
      <c r="X29" s="1897" t="str">
        <f>IF(X27="","",VLOOKUP(X27,'シフト記号表（勤務時間帯） (4)'!$D$6:$Z$47,23,FALSE))</f>
        <v/>
      </c>
      <c r="Y29" s="1897" t="str">
        <f>IF(Y27="","",VLOOKUP(Y27,'シフト記号表（勤務時間帯） (4)'!$D$6:$Z$47,23,FALSE))</f>
        <v/>
      </c>
      <c r="Z29" s="1897" t="str">
        <f>IF(Z27="","",VLOOKUP(Z27,'シフト記号表（勤務時間帯） (4)'!$D$6:$Z$47,23,FALSE))</f>
        <v/>
      </c>
      <c r="AA29" s="1912" t="str">
        <f>IF(AA27="","",VLOOKUP(AA27,'シフト記号表（勤務時間帯） (4)'!$D$6:$Z$47,23,FALSE))</f>
        <v/>
      </c>
      <c r="AB29" s="1885" t="str">
        <f>IF(AB27="","",VLOOKUP(AB27,'シフト記号表（勤務時間帯） (4)'!$D$6:$Z$47,23,FALSE))</f>
        <v/>
      </c>
      <c r="AC29" s="1897" t="str">
        <f>IF(AC27="","",VLOOKUP(AC27,'シフト記号表（勤務時間帯） (4)'!$D$6:$Z$47,23,FALSE))</f>
        <v/>
      </c>
      <c r="AD29" s="1897" t="str">
        <f>IF(AD27="","",VLOOKUP(AD27,'シフト記号表（勤務時間帯） (4)'!$D$6:$Z$47,23,FALSE))</f>
        <v/>
      </c>
      <c r="AE29" s="1897" t="str">
        <f>IF(AE27="","",VLOOKUP(AE27,'シフト記号表（勤務時間帯） (4)'!$D$6:$Z$47,23,FALSE))</f>
        <v/>
      </c>
      <c r="AF29" s="1897" t="str">
        <f>IF(AF27="","",VLOOKUP(AF27,'シフト記号表（勤務時間帯） (4)'!$D$6:$Z$47,23,FALSE))</f>
        <v/>
      </c>
      <c r="AG29" s="1897" t="str">
        <f>IF(AG27="","",VLOOKUP(AG27,'シフト記号表（勤務時間帯） (4)'!$D$6:$Z$47,23,FALSE))</f>
        <v/>
      </c>
      <c r="AH29" s="1912" t="str">
        <f>IF(AH27="","",VLOOKUP(AH27,'シフト記号表（勤務時間帯） (4)'!$D$6:$Z$47,23,FALSE))</f>
        <v/>
      </c>
      <c r="AI29" s="1885" t="str">
        <f>IF(AI27="","",VLOOKUP(AI27,'シフト記号表（勤務時間帯） (4)'!$D$6:$Z$47,23,FALSE))</f>
        <v/>
      </c>
      <c r="AJ29" s="1897" t="str">
        <f>IF(AJ27="","",VLOOKUP(AJ27,'シフト記号表（勤務時間帯） (4)'!$D$6:$Z$47,23,FALSE))</f>
        <v/>
      </c>
      <c r="AK29" s="1897" t="str">
        <f>IF(AK27="","",VLOOKUP(AK27,'シフト記号表（勤務時間帯） (4)'!$D$6:$Z$47,23,FALSE))</f>
        <v/>
      </c>
      <c r="AL29" s="1897" t="str">
        <f>IF(AL27="","",VLOOKUP(AL27,'シフト記号表（勤務時間帯） (4)'!$D$6:$Z$47,23,FALSE))</f>
        <v/>
      </c>
      <c r="AM29" s="1897" t="str">
        <f>IF(AM27="","",VLOOKUP(AM27,'シフト記号表（勤務時間帯） (4)'!$D$6:$Z$47,23,FALSE))</f>
        <v/>
      </c>
      <c r="AN29" s="1897" t="str">
        <f>IF(AN27="","",VLOOKUP(AN27,'シフト記号表（勤務時間帯） (4)'!$D$6:$Z$47,23,FALSE))</f>
        <v/>
      </c>
      <c r="AO29" s="1912" t="str">
        <f>IF(AO27="","",VLOOKUP(AO27,'シフト記号表（勤務時間帯） (4)'!$D$6:$Z$47,23,FALSE))</f>
        <v/>
      </c>
      <c r="AP29" s="1885" t="str">
        <f>IF(AP27="","",VLOOKUP(AP27,'シフト記号表（勤務時間帯） (4)'!$D$6:$Z$47,23,FALSE))</f>
        <v/>
      </c>
      <c r="AQ29" s="1897" t="str">
        <f>IF(AQ27="","",VLOOKUP(AQ27,'シフト記号表（勤務時間帯） (4)'!$D$6:$Z$47,23,FALSE))</f>
        <v/>
      </c>
      <c r="AR29" s="1897" t="str">
        <f>IF(AR27="","",VLOOKUP(AR27,'シフト記号表（勤務時間帯） (4)'!$D$6:$Z$47,23,FALSE))</f>
        <v/>
      </c>
      <c r="AS29" s="1897" t="str">
        <f>IF(AS27="","",VLOOKUP(AS27,'シフト記号表（勤務時間帯） (4)'!$D$6:$Z$47,23,FALSE))</f>
        <v/>
      </c>
      <c r="AT29" s="1897" t="str">
        <f>IF(AT27="","",VLOOKUP(AT27,'シフト記号表（勤務時間帯） (4)'!$D$6:$Z$47,23,FALSE))</f>
        <v/>
      </c>
      <c r="AU29" s="1897" t="str">
        <f>IF(AU27="","",VLOOKUP(AU27,'シフト記号表（勤務時間帯） (4)'!$D$6:$Z$47,23,FALSE))</f>
        <v/>
      </c>
      <c r="AV29" s="1912" t="str">
        <f>IF(AV27="","",VLOOKUP(AV27,'シフト記号表（勤務時間帯） (4)'!$D$6:$Z$47,23,FALSE))</f>
        <v/>
      </c>
      <c r="AW29" s="1885" t="str">
        <f>IF(AW27="","",VLOOKUP(AW27,'シフト記号表（勤務時間帯） (4)'!$D$6:$Z$47,23,FALSE))</f>
        <v/>
      </c>
      <c r="AX29" s="1897" t="str">
        <f>IF(AX27="","",VLOOKUP(AX27,'シフト記号表（勤務時間帯） (4)'!$D$6:$Z$47,23,FALSE))</f>
        <v/>
      </c>
      <c r="AY29" s="1897" t="str">
        <f>IF(AY27="","",VLOOKUP(AY27,'シフト記号表（勤務時間帯） (4)'!$D$6:$Z$47,23,FALSE))</f>
        <v/>
      </c>
      <c r="AZ29" s="1945">
        <f>IF($BC$3="４週",SUM(U29:AV29),IF($BC$3="暦月",SUM(U29:AY29),""))</f>
        <v>0</v>
      </c>
      <c r="BA29" s="1953"/>
      <c r="BB29" s="1962">
        <f>IF($BC$3="４週",AZ29/4,IF($BC$3="暦月",(AZ29/($BC$8/7)),""))</f>
        <v>0</v>
      </c>
      <c r="BC29" s="1953"/>
      <c r="BD29" s="1973"/>
      <c r="BE29" s="1978"/>
      <c r="BF29" s="1978"/>
      <c r="BG29" s="1978"/>
      <c r="BH29" s="1989"/>
    </row>
    <row r="30" spans="2:60" ht="20.25" customHeight="1">
      <c r="B30" s="2530"/>
      <c r="C30" s="1756"/>
      <c r="D30" s="1824"/>
      <c r="E30" s="1767"/>
      <c r="F30" s="1766"/>
      <c r="G30" s="1801"/>
      <c r="H30" s="2541"/>
      <c r="I30" s="1788"/>
      <c r="J30" s="2545"/>
      <c r="K30" s="2545"/>
      <c r="L30" s="1802"/>
      <c r="M30" s="2549"/>
      <c r="N30" s="2553"/>
      <c r="O30" s="2557"/>
      <c r="P30" s="2561" t="s">
        <v>770</v>
      </c>
      <c r="Q30" s="2568"/>
      <c r="R30" s="2568"/>
      <c r="S30" s="2576"/>
      <c r="T30" s="2584"/>
      <c r="U30" s="2596"/>
      <c r="V30" s="2602"/>
      <c r="W30" s="2602"/>
      <c r="X30" s="2602"/>
      <c r="Y30" s="2602"/>
      <c r="Z30" s="2602"/>
      <c r="AA30" s="2608"/>
      <c r="AB30" s="2596"/>
      <c r="AC30" s="2602"/>
      <c r="AD30" s="2602"/>
      <c r="AE30" s="2602"/>
      <c r="AF30" s="2602"/>
      <c r="AG30" s="2602"/>
      <c r="AH30" s="2608"/>
      <c r="AI30" s="2596"/>
      <c r="AJ30" s="2602"/>
      <c r="AK30" s="2602"/>
      <c r="AL30" s="2602"/>
      <c r="AM30" s="2602"/>
      <c r="AN30" s="2602"/>
      <c r="AO30" s="2608"/>
      <c r="AP30" s="2596"/>
      <c r="AQ30" s="2602"/>
      <c r="AR30" s="2602"/>
      <c r="AS30" s="2602"/>
      <c r="AT30" s="2602"/>
      <c r="AU30" s="2602"/>
      <c r="AV30" s="2608"/>
      <c r="AW30" s="2596"/>
      <c r="AX30" s="2602"/>
      <c r="AY30" s="2602"/>
      <c r="AZ30" s="2624"/>
      <c r="BA30" s="2631"/>
      <c r="BB30" s="2638"/>
      <c r="BC30" s="2631"/>
      <c r="BD30" s="1972"/>
      <c r="BE30" s="1977"/>
      <c r="BF30" s="1977"/>
      <c r="BG30" s="1977"/>
      <c r="BH30" s="1988"/>
    </row>
    <row r="31" spans="2:60" ht="20.25" customHeight="1">
      <c r="B31" s="2059">
        <f>B28+1</f>
        <v>4</v>
      </c>
      <c r="C31" s="1755"/>
      <c r="D31" s="1823"/>
      <c r="E31" s="1766"/>
      <c r="F31" s="1766">
        <f>C30</f>
        <v>0</v>
      </c>
      <c r="G31" s="1801"/>
      <c r="H31" s="2103"/>
      <c r="I31" s="1787"/>
      <c r="J31" s="2543"/>
      <c r="K31" s="2543"/>
      <c r="L31" s="1801"/>
      <c r="M31" s="2547"/>
      <c r="N31" s="2551"/>
      <c r="O31" s="2555"/>
      <c r="P31" s="2559" t="s">
        <v>1023</v>
      </c>
      <c r="Q31" s="2566"/>
      <c r="R31" s="2566"/>
      <c r="S31" s="2574"/>
      <c r="T31" s="2582"/>
      <c r="U31" s="2181" t="str">
        <f>IF(U30="","",VLOOKUP(U30,'シフト記号表（勤務時間帯） (4)'!$D$6:$X$47,21,FALSE))</f>
        <v/>
      </c>
      <c r="V31" s="2190" t="str">
        <f>IF(V30="","",VLOOKUP(V30,'シフト記号表（勤務時間帯） (4)'!$D$6:$X$47,21,FALSE))</f>
        <v/>
      </c>
      <c r="W31" s="2190" t="str">
        <f>IF(W30="","",VLOOKUP(W30,'シフト記号表（勤務時間帯） (4)'!$D$6:$X$47,21,FALSE))</f>
        <v/>
      </c>
      <c r="X31" s="2190" t="str">
        <f>IF(X30="","",VLOOKUP(X30,'シフト記号表（勤務時間帯） (4)'!$D$6:$X$47,21,FALSE))</f>
        <v/>
      </c>
      <c r="Y31" s="2190" t="str">
        <f>IF(Y30="","",VLOOKUP(Y30,'シフト記号表（勤務時間帯） (4)'!$D$6:$X$47,21,FALSE))</f>
        <v/>
      </c>
      <c r="Z31" s="2190" t="str">
        <f>IF(Z30="","",VLOOKUP(Z30,'シフト記号表（勤務時間帯） (4)'!$D$6:$X$47,21,FALSE))</f>
        <v/>
      </c>
      <c r="AA31" s="2197" t="str">
        <f>IF(AA30="","",VLOOKUP(AA30,'シフト記号表（勤務時間帯） (4)'!$D$6:$X$47,21,FALSE))</f>
        <v/>
      </c>
      <c r="AB31" s="2181" t="str">
        <f>IF(AB30="","",VLOOKUP(AB30,'シフト記号表（勤務時間帯） (4)'!$D$6:$X$47,21,FALSE))</f>
        <v/>
      </c>
      <c r="AC31" s="2190" t="str">
        <f>IF(AC30="","",VLOOKUP(AC30,'シフト記号表（勤務時間帯） (4)'!$D$6:$X$47,21,FALSE))</f>
        <v/>
      </c>
      <c r="AD31" s="2190" t="str">
        <f>IF(AD30="","",VLOOKUP(AD30,'シフト記号表（勤務時間帯） (4)'!$D$6:$X$47,21,FALSE))</f>
        <v/>
      </c>
      <c r="AE31" s="2190" t="str">
        <f>IF(AE30="","",VLOOKUP(AE30,'シフト記号表（勤務時間帯） (4)'!$D$6:$X$47,21,FALSE))</f>
        <v/>
      </c>
      <c r="AF31" s="2190" t="str">
        <f>IF(AF30="","",VLOOKUP(AF30,'シフト記号表（勤務時間帯） (4)'!$D$6:$X$47,21,FALSE))</f>
        <v/>
      </c>
      <c r="AG31" s="2190" t="str">
        <f>IF(AG30="","",VLOOKUP(AG30,'シフト記号表（勤務時間帯） (4)'!$D$6:$X$47,21,FALSE))</f>
        <v/>
      </c>
      <c r="AH31" s="2197" t="str">
        <f>IF(AH30="","",VLOOKUP(AH30,'シフト記号表（勤務時間帯） (4)'!$D$6:$X$47,21,FALSE))</f>
        <v/>
      </c>
      <c r="AI31" s="2181" t="str">
        <f>IF(AI30="","",VLOOKUP(AI30,'シフト記号表（勤務時間帯） (4)'!$D$6:$X$47,21,FALSE))</f>
        <v/>
      </c>
      <c r="AJ31" s="2190" t="str">
        <f>IF(AJ30="","",VLOOKUP(AJ30,'シフト記号表（勤務時間帯） (4)'!$D$6:$X$47,21,FALSE))</f>
        <v/>
      </c>
      <c r="AK31" s="2190" t="str">
        <f>IF(AK30="","",VLOOKUP(AK30,'シフト記号表（勤務時間帯） (4)'!$D$6:$X$47,21,FALSE))</f>
        <v/>
      </c>
      <c r="AL31" s="2190" t="str">
        <f>IF(AL30="","",VLOOKUP(AL30,'シフト記号表（勤務時間帯） (4)'!$D$6:$X$47,21,FALSE))</f>
        <v/>
      </c>
      <c r="AM31" s="2190" t="str">
        <f>IF(AM30="","",VLOOKUP(AM30,'シフト記号表（勤務時間帯） (4)'!$D$6:$X$47,21,FALSE))</f>
        <v/>
      </c>
      <c r="AN31" s="2190" t="str">
        <f>IF(AN30="","",VLOOKUP(AN30,'シフト記号表（勤務時間帯） (4)'!$D$6:$X$47,21,FALSE))</f>
        <v/>
      </c>
      <c r="AO31" s="2197" t="str">
        <f>IF(AO30="","",VLOOKUP(AO30,'シフト記号表（勤務時間帯） (4)'!$D$6:$X$47,21,FALSE))</f>
        <v/>
      </c>
      <c r="AP31" s="2181" t="str">
        <f>IF(AP30="","",VLOOKUP(AP30,'シフト記号表（勤務時間帯） (4)'!$D$6:$X$47,21,FALSE))</f>
        <v/>
      </c>
      <c r="AQ31" s="2190" t="str">
        <f>IF(AQ30="","",VLOOKUP(AQ30,'シフト記号表（勤務時間帯） (4)'!$D$6:$X$47,21,FALSE))</f>
        <v/>
      </c>
      <c r="AR31" s="2190" t="str">
        <f>IF(AR30="","",VLOOKUP(AR30,'シフト記号表（勤務時間帯） (4)'!$D$6:$X$47,21,FALSE))</f>
        <v/>
      </c>
      <c r="AS31" s="2190" t="str">
        <f>IF(AS30="","",VLOOKUP(AS30,'シフト記号表（勤務時間帯） (4)'!$D$6:$X$47,21,FALSE))</f>
        <v/>
      </c>
      <c r="AT31" s="2190" t="str">
        <f>IF(AT30="","",VLOOKUP(AT30,'シフト記号表（勤務時間帯） (4)'!$D$6:$X$47,21,FALSE))</f>
        <v/>
      </c>
      <c r="AU31" s="2190" t="str">
        <f>IF(AU30="","",VLOOKUP(AU30,'シフト記号表（勤務時間帯） (4)'!$D$6:$X$47,21,FALSE))</f>
        <v/>
      </c>
      <c r="AV31" s="2197" t="str">
        <f>IF(AV30="","",VLOOKUP(AV30,'シフト記号表（勤務時間帯） (4)'!$D$6:$X$47,21,FALSE))</f>
        <v/>
      </c>
      <c r="AW31" s="2181" t="str">
        <f>IF(AW30="","",VLOOKUP(AW30,'シフト記号表（勤務時間帯） (4)'!$D$6:$X$47,21,FALSE))</f>
        <v/>
      </c>
      <c r="AX31" s="2190" t="str">
        <f>IF(AX30="","",VLOOKUP(AX30,'シフト記号表（勤務時間帯） (4)'!$D$6:$X$47,21,FALSE))</f>
        <v/>
      </c>
      <c r="AY31" s="2190" t="str">
        <f>IF(AY30="","",VLOOKUP(AY30,'シフト記号表（勤務時間帯） (4)'!$D$6:$X$47,21,FALSE))</f>
        <v/>
      </c>
      <c r="AZ31" s="1943">
        <f>IF($BC$3="４週",SUM(U31:AV31),IF($BC$3="暦月",SUM(U31:AY31),""))</f>
        <v>0</v>
      </c>
      <c r="BA31" s="1951"/>
      <c r="BB31" s="1960">
        <f>IF($BC$3="４週",AZ31/4,IF($BC$3="暦月",(AZ31/($BC$8/7)),""))</f>
        <v>0</v>
      </c>
      <c r="BC31" s="1951"/>
      <c r="BD31" s="1971"/>
      <c r="BE31" s="1976"/>
      <c r="BF31" s="1976"/>
      <c r="BG31" s="1976"/>
      <c r="BH31" s="1987"/>
    </row>
    <row r="32" spans="2:60" ht="20.25" customHeight="1">
      <c r="B32" s="1743"/>
      <c r="C32" s="1757"/>
      <c r="D32" s="1825"/>
      <c r="E32" s="1768"/>
      <c r="F32" s="1768"/>
      <c r="G32" s="1803">
        <f>C30</f>
        <v>0</v>
      </c>
      <c r="H32" s="2104"/>
      <c r="I32" s="1789"/>
      <c r="J32" s="2544"/>
      <c r="K32" s="2544"/>
      <c r="L32" s="1803"/>
      <c r="M32" s="2548"/>
      <c r="N32" s="2552"/>
      <c r="O32" s="2556"/>
      <c r="P32" s="2560" t="s">
        <v>34</v>
      </c>
      <c r="Q32" s="2570"/>
      <c r="R32" s="2570"/>
      <c r="S32" s="2575"/>
      <c r="T32" s="2583"/>
      <c r="U32" s="1885" t="str">
        <f>IF(U30="","",VLOOKUP(U30,'シフト記号表（勤務時間帯） (4)'!$D$6:$Z$47,23,FALSE))</f>
        <v/>
      </c>
      <c r="V32" s="1897" t="str">
        <f>IF(V30="","",VLOOKUP(V30,'シフト記号表（勤務時間帯） (4)'!$D$6:$Z$47,23,FALSE))</f>
        <v/>
      </c>
      <c r="W32" s="1897" t="str">
        <f>IF(W30="","",VLOOKUP(W30,'シフト記号表（勤務時間帯） (4)'!$D$6:$Z$47,23,FALSE))</f>
        <v/>
      </c>
      <c r="X32" s="1897" t="str">
        <f>IF(X30="","",VLOOKUP(X30,'シフト記号表（勤務時間帯） (4)'!$D$6:$Z$47,23,FALSE))</f>
        <v/>
      </c>
      <c r="Y32" s="1897" t="str">
        <f>IF(Y30="","",VLOOKUP(Y30,'シフト記号表（勤務時間帯） (4)'!$D$6:$Z$47,23,FALSE))</f>
        <v/>
      </c>
      <c r="Z32" s="1897" t="str">
        <f>IF(Z30="","",VLOOKUP(Z30,'シフト記号表（勤務時間帯） (4)'!$D$6:$Z$47,23,FALSE))</f>
        <v/>
      </c>
      <c r="AA32" s="1912" t="str">
        <f>IF(AA30="","",VLOOKUP(AA30,'シフト記号表（勤務時間帯） (4)'!$D$6:$Z$47,23,FALSE))</f>
        <v/>
      </c>
      <c r="AB32" s="1885" t="str">
        <f>IF(AB30="","",VLOOKUP(AB30,'シフト記号表（勤務時間帯） (4)'!$D$6:$Z$47,23,FALSE))</f>
        <v/>
      </c>
      <c r="AC32" s="1897" t="str">
        <f>IF(AC30="","",VLOOKUP(AC30,'シフト記号表（勤務時間帯） (4)'!$D$6:$Z$47,23,FALSE))</f>
        <v/>
      </c>
      <c r="AD32" s="1897" t="str">
        <f>IF(AD30="","",VLOOKUP(AD30,'シフト記号表（勤務時間帯） (4)'!$D$6:$Z$47,23,FALSE))</f>
        <v/>
      </c>
      <c r="AE32" s="1897" t="str">
        <f>IF(AE30="","",VLOOKUP(AE30,'シフト記号表（勤務時間帯） (4)'!$D$6:$Z$47,23,FALSE))</f>
        <v/>
      </c>
      <c r="AF32" s="1897" t="str">
        <f>IF(AF30="","",VLOOKUP(AF30,'シフト記号表（勤務時間帯） (4)'!$D$6:$Z$47,23,FALSE))</f>
        <v/>
      </c>
      <c r="AG32" s="1897" t="str">
        <f>IF(AG30="","",VLOOKUP(AG30,'シフト記号表（勤務時間帯） (4)'!$D$6:$Z$47,23,FALSE))</f>
        <v/>
      </c>
      <c r="AH32" s="1912" t="str">
        <f>IF(AH30="","",VLOOKUP(AH30,'シフト記号表（勤務時間帯） (4)'!$D$6:$Z$47,23,FALSE))</f>
        <v/>
      </c>
      <c r="AI32" s="1885" t="str">
        <f>IF(AI30="","",VLOOKUP(AI30,'シフト記号表（勤務時間帯） (4)'!$D$6:$Z$47,23,FALSE))</f>
        <v/>
      </c>
      <c r="AJ32" s="1897" t="str">
        <f>IF(AJ30="","",VLOOKUP(AJ30,'シフト記号表（勤務時間帯） (4)'!$D$6:$Z$47,23,FALSE))</f>
        <v/>
      </c>
      <c r="AK32" s="1897" t="str">
        <f>IF(AK30="","",VLOOKUP(AK30,'シフト記号表（勤務時間帯） (4)'!$D$6:$Z$47,23,FALSE))</f>
        <v/>
      </c>
      <c r="AL32" s="1897" t="str">
        <f>IF(AL30="","",VLOOKUP(AL30,'シフト記号表（勤務時間帯） (4)'!$D$6:$Z$47,23,FALSE))</f>
        <v/>
      </c>
      <c r="AM32" s="1897" t="str">
        <f>IF(AM30="","",VLOOKUP(AM30,'シフト記号表（勤務時間帯） (4)'!$D$6:$Z$47,23,FALSE))</f>
        <v/>
      </c>
      <c r="AN32" s="1897" t="str">
        <f>IF(AN30="","",VLOOKUP(AN30,'シフト記号表（勤務時間帯） (4)'!$D$6:$Z$47,23,FALSE))</f>
        <v/>
      </c>
      <c r="AO32" s="1912" t="str">
        <f>IF(AO30="","",VLOOKUP(AO30,'シフト記号表（勤務時間帯） (4)'!$D$6:$Z$47,23,FALSE))</f>
        <v/>
      </c>
      <c r="AP32" s="1885" t="str">
        <f>IF(AP30="","",VLOOKUP(AP30,'シフト記号表（勤務時間帯） (4)'!$D$6:$Z$47,23,FALSE))</f>
        <v/>
      </c>
      <c r="AQ32" s="1897" t="str">
        <f>IF(AQ30="","",VLOOKUP(AQ30,'シフト記号表（勤務時間帯） (4)'!$D$6:$Z$47,23,FALSE))</f>
        <v/>
      </c>
      <c r="AR32" s="1897" t="str">
        <f>IF(AR30="","",VLOOKUP(AR30,'シフト記号表（勤務時間帯） (4)'!$D$6:$Z$47,23,FALSE))</f>
        <v/>
      </c>
      <c r="AS32" s="1897" t="str">
        <f>IF(AS30="","",VLOOKUP(AS30,'シフト記号表（勤務時間帯） (4)'!$D$6:$Z$47,23,FALSE))</f>
        <v/>
      </c>
      <c r="AT32" s="1897" t="str">
        <f>IF(AT30="","",VLOOKUP(AT30,'シフト記号表（勤務時間帯） (4)'!$D$6:$Z$47,23,FALSE))</f>
        <v/>
      </c>
      <c r="AU32" s="1897" t="str">
        <f>IF(AU30="","",VLOOKUP(AU30,'シフト記号表（勤務時間帯） (4)'!$D$6:$Z$47,23,FALSE))</f>
        <v/>
      </c>
      <c r="AV32" s="1912" t="str">
        <f>IF(AV30="","",VLOOKUP(AV30,'シフト記号表（勤務時間帯） (4)'!$D$6:$Z$47,23,FALSE))</f>
        <v/>
      </c>
      <c r="AW32" s="1885" t="str">
        <f>IF(AW30="","",VLOOKUP(AW30,'シフト記号表（勤務時間帯） (4)'!$D$6:$Z$47,23,FALSE))</f>
        <v/>
      </c>
      <c r="AX32" s="1897" t="str">
        <f>IF(AX30="","",VLOOKUP(AX30,'シフト記号表（勤務時間帯） (4)'!$D$6:$Z$47,23,FALSE))</f>
        <v/>
      </c>
      <c r="AY32" s="1897" t="str">
        <f>IF(AY30="","",VLOOKUP(AY30,'シフト記号表（勤務時間帯） (4)'!$D$6:$Z$47,23,FALSE))</f>
        <v/>
      </c>
      <c r="AZ32" s="1945">
        <f>IF($BC$3="４週",SUM(U32:AV32),IF($BC$3="暦月",SUM(U32:AY32),""))</f>
        <v>0</v>
      </c>
      <c r="BA32" s="1953"/>
      <c r="BB32" s="1962">
        <f>IF($BC$3="４週",AZ32/4,IF($BC$3="暦月",(AZ32/($BC$8/7)),""))</f>
        <v>0</v>
      </c>
      <c r="BC32" s="1953"/>
      <c r="BD32" s="1973"/>
      <c r="BE32" s="1978"/>
      <c r="BF32" s="1978"/>
      <c r="BG32" s="1978"/>
      <c r="BH32" s="1989"/>
    </row>
    <row r="33" spans="2:60" ht="20.25" customHeight="1">
      <c r="B33" s="2530"/>
      <c r="C33" s="1756"/>
      <c r="D33" s="1824"/>
      <c r="E33" s="1767"/>
      <c r="F33" s="1766"/>
      <c r="G33" s="1801"/>
      <c r="H33" s="2541"/>
      <c r="I33" s="1788"/>
      <c r="J33" s="2545"/>
      <c r="K33" s="2545"/>
      <c r="L33" s="1802"/>
      <c r="M33" s="2549"/>
      <c r="N33" s="2553"/>
      <c r="O33" s="2557"/>
      <c r="P33" s="2561" t="s">
        <v>770</v>
      </c>
      <c r="Q33" s="2568"/>
      <c r="R33" s="2568"/>
      <c r="S33" s="2576"/>
      <c r="T33" s="2584"/>
      <c r="U33" s="2596"/>
      <c r="V33" s="2602"/>
      <c r="W33" s="2602"/>
      <c r="X33" s="2602"/>
      <c r="Y33" s="2602"/>
      <c r="Z33" s="2602"/>
      <c r="AA33" s="2608"/>
      <c r="AB33" s="2596"/>
      <c r="AC33" s="2602"/>
      <c r="AD33" s="2602"/>
      <c r="AE33" s="2602"/>
      <c r="AF33" s="2602"/>
      <c r="AG33" s="2602"/>
      <c r="AH33" s="2608"/>
      <c r="AI33" s="2596"/>
      <c r="AJ33" s="2602"/>
      <c r="AK33" s="2602"/>
      <c r="AL33" s="2602"/>
      <c r="AM33" s="2602"/>
      <c r="AN33" s="2602"/>
      <c r="AO33" s="2608"/>
      <c r="AP33" s="2596"/>
      <c r="AQ33" s="2602"/>
      <c r="AR33" s="2602"/>
      <c r="AS33" s="2602"/>
      <c r="AT33" s="2602"/>
      <c r="AU33" s="2602"/>
      <c r="AV33" s="2608"/>
      <c r="AW33" s="2596"/>
      <c r="AX33" s="2602"/>
      <c r="AY33" s="2602"/>
      <c r="AZ33" s="2624"/>
      <c r="BA33" s="2631"/>
      <c r="BB33" s="2638"/>
      <c r="BC33" s="2631"/>
      <c r="BD33" s="1972"/>
      <c r="BE33" s="1977"/>
      <c r="BF33" s="1977"/>
      <c r="BG33" s="1977"/>
      <c r="BH33" s="1988"/>
    </row>
    <row r="34" spans="2:60" ht="20.25" customHeight="1">
      <c r="B34" s="2059">
        <f>B31+1</f>
        <v>5</v>
      </c>
      <c r="C34" s="1755"/>
      <c r="D34" s="1823"/>
      <c r="E34" s="1766"/>
      <c r="F34" s="1766">
        <f>C33</f>
        <v>0</v>
      </c>
      <c r="G34" s="1801"/>
      <c r="H34" s="2103"/>
      <c r="I34" s="1787"/>
      <c r="J34" s="2543"/>
      <c r="K34" s="2543"/>
      <c r="L34" s="1801"/>
      <c r="M34" s="2547"/>
      <c r="N34" s="2551"/>
      <c r="O34" s="2555"/>
      <c r="P34" s="2559" t="s">
        <v>1023</v>
      </c>
      <c r="Q34" s="2566"/>
      <c r="R34" s="2566"/>
      <c r="S34" s="2574"/>
      <c r="T34" s="2582"/>
      <c r="U34" s="2181" t="str">
        <f>IF(U33="","",VLOOKUP(U33,'シフト記号表（勤務時間帯） (4)'!$D$6:$X$47,21,FALSE))</f>
        <v/>
      </c>
      <c r="V34" s="2190" t="str">
        <f>IF(V33="","",VLOOKUP(V33,'シフト記号表（勤務時間帯） (4)'!$D$6:$X$47,21,FALSE))</f>
        <v/>
      </c>
      <c r="W34" s="2190" t="str">
        <f>IF(W33="","",VLOOKUP(W33,'シフト記号表（勤務時間帯） (4)'!$D$6:$X$47,21,FALSE))</f>
        <v/>
      </c>
      <c r="X34" s="2190" t="str">
        <f>IF(X33="","",VLOOKUP(X33,'シフト記号表（勤務時間帯） (4)'!$D$6:$X$47,21,FALSE))</f>
        <v/>
      </c>
      <c r="Y34" s="2190" t="str">
        <f>IF(Y33="","",VLOOKUP(Y33,'シフト記号表（勤務時間帯） (4)'!$D$6:$X$47,21,FALSE))</f>
        <v/>
      </c>
      <c r="Z34" s="2190" t="str">
        <f>IF(Z33="","",VLOOKUP(Z33,'シフト記号表（勤務時間帯） (4)'!$D$6:$X$47,21,FALSE))</f>
        <v/>
      </c>
      <c r="AA34" s="2197" t="str">
        <f>IF(AA33="","",VLOOKUP(AA33,'シフト記号表（勤務時間帯） (4)'!$D$6:$X$47,21,FALSE))</f>
        <v/>
      </c>
      <c r="AB34" s="2181" t="str">
        <f>IF(AB33="","",VLOOKUP(AB33,'シフト記号表（勤務時間帯） (4)'!$D$6:$X$47,21,FALSE))</f>
        <v/>
      </c>
      <c r="AC34" s="2190" t="str">
        <f>IF(AC33="","",VLOOKUP(AC33,'シフト記号表（勤務時間帯） (4)'!$D$6:$X$47,21,FALSE))</f>
        <v/>
      </c>
      <c r="AD34" s="2190" t="str">
        <f>IF(AD33="","",VLOOKUP(AD33,'シフト記号表（勤務時間帯） (4)'!$D$6:$X$47,21,FALSE))</f>
        <v/>
      </c>
      <c r="AE34" s="2190" t="str">
        <f>IF(AE33="","",VLOOKUP(AE33,'シフト記号表（勤務時間帯） (4)'!$D$6:$X$47,21,FALSE))</f>
        <v/>
      </c>
      <c r="AF34" s="2190" t="str">
        <f>IF(AF33="","",VLOOKUP(AF33,'シフト記号表（勤務時間帯） (4)'!$D$6:$X$47,21,FALSE))</f>
        <v/>
      </c>
      <c r="AG34" s="2190" t="str">
        <f>IF(AG33="","",VLOOKUP(AG33,'シフト記号表（勤務時間帯） (4)'!$D$6:$X$47,21,FALSE))</f>
        <v/>
      </c>
      <c r="AH34" s="2197" t="str">
        <f>IF(AH33="","",VLOOKUP(AH33,'シフト記号表（勤務時間帯） (4)'!$D$6:$X$47,21,FALSE))</f>
        <v/>
      </c>
      <c r="AI34" s="2181" t="str">
        <f>IF(AI33="","",VLOOKUP(AI33,'シフト記号表（勤務時間帯） (4)'!$D$6:$X$47,21,FALSE))</f>
        <v/>
      </c>
      <c r="AJ34" s="2190" t="str">
        <f>IF(AJ33="","",VLOOKUP(AJ33,'シフト記号表（勤務時間帯） (4)'!$D$6:$X$47,21,FALSE))</f>
        <v/>
      </c>
      <c r="AK34" s="2190" t="str">
        <f>IF(AK33="","",VLOOKUP(AK33,'シフト記号表（勤務時間帯） (4)'!$D$6:$X$47,21,FALSE))</f>
        <v/>
      </c>
      <c r="AL34" s="2190" t="str">
        <f>IF(AL33="","",VLOOKUP(AL33,'シフト記号表（勤務時間帯） (4)'!$D$6:$X$47,21,FALSE))</f>
        <v/>
      </c>
      <c r="AM34" s="2190" t="str">
        <f>IF(AM33="","",VLOOKUP(AM33,'シフト記号表（勤務時間帯） (4)'!$D$6:$X$47,21,FALSE))</f>
        <v/>
      </c>
      <c r="AN34" s="2190" t="str">
        <f>IF(AN33="","",VLOOKUP(AN33,'シフト記号表（勤務時間帯） (4)'!$D$6:$X$47,21,FALSE))</f>
        <v/>
      </c>
      <c r="AO34" s="2197" t="str">
        <f>IF(AO33="","",VLOOKUP(AO33,'シフト記号表（勤務時間帯） (4)'!$D$6:$X$47,21,FALSE))</f>
        <v/>
      </c>
      <c r="AP34" s="2181" t="str">
        <f>IF(AP33="","",VLOOKUP(AP33,'シフト記号表（勤務時間帯） (4)'!$D$6:$X$47,21,FALSE))</f>
        <v/>
      </c>
      <c r="AQ34" s="2190" t="str">
        <f>IF(AQ33="","",VLOOKUP(AQ33,'シフト記号表（勤務時間帯） (4)'!$D$6:$X$47,21,FALSE))</f>
        <v/>
      </c>
      <c r="AR34" s="2190" t="str">
        <f>IF(AR33="","",VLOOKUP(AR33,'シフト記号表（勤務時間帯） (4)'!$D$6:$X$47,21,FALSE))</f>
        <v/>
      </c>
      <c r="AS34" s="2190" t="str">
        <f>IF(AS33="","",VLOOKUP(AS33,'シフト記号表（勤務時間帯） (4)'!$D$6:$X$47,21,FALSE))</f>
        <v/>
      </c>
      <c r="AT34" s="2190" t="str">
        <f>IF(AT33="","",VLOOKUP(AT33,'シフト記号表（勤務時間帯） (4)'!$D$6:$X$47,21,FALSE))</f>
        <v/>
      </c>
      <c r="AU34" s="2190" t="str">
        <f>IF(AU33="","",VLOOKUP(AU33,'シフト記号表（勤務時間帯） (4)'!$D$6:$X$47,21,FALSE))</f>
        <v/>
      </c>
      <c r="AV34" s="2197" t="str">
        <f>IF(AV33="","",VLOOKUP(AV33,'シフト記号表（勤務時間帯） (4)'!$D$6:$X$47,21,FALSE))</f>
        <v/>
      </c>
      <c r="AW34" s="2181" t="str">
        <f>IF(AW33="","",VLOOKUP(AW33,'シフト記号表（勤務時間帯） (4)'!$D$6:$X$47,21,FALSE))</f>
        <v/>
      </c>
      <c r="AX34" s="2190" t="str">
        <f>IF(AX33="","",VLOOKUP(AX33,'シフト記号表（勤務時間帯） (4)'!$D$6:$X$47,21,FALSE))</f>
        <v/>
      </c>
      <c r="AY34" s="2190" t="str">
        <f>IF(AY33="","",VLOOKUP(AY33,'シフト記号表（勤務時間帯） (4)'!$D$6:$X$47,21,FALSE))</f>
        <v/>
      </c>
      <c r="AZ34" s="1943">
        <f>IF($BC$3="４週",SUM(U34:AV34),IF($BC$3="暦月",SUM(U34:AY34),""))</f>
        <v>0</v>
      </c>
      <c r="BA34" s="1951"/>
      <c r="BB34" s="1960">
        <f>IF($BC$3="４週",AZ34/4,IF($BC$3="暦月",(AZ34/($BC$8/7)),""))</f>
        <v>0</v>
      </c>
      <c r="BC34" s="1951"/>
      <c r="BD34" s="1971"/>
      <c r="BE34" s="1976"/>
      <c r="BF34" s="1976"/>
      <c r="BG34" s="1976"/>
      <c r="BH34" s="1987"/>
    </row>
    <row r="35" spans="2:60" ht="20.25" customHeight="1">
      <c r="B35" s="1743"/>
      <c r="C35" s="1757"/>
      <c r="D35" s="1825"/>
      <c r="E35" s="1768"/>
      <c r="F35" s="1768"/>
      <c r="G35" s="1803">
        <f>C33</f>
        <v>0</v>
      </c>
      <c r="H35" s="2104"/>
      <c r="I35" s="1789"/>
      <c r="J35" s="2544"/>
      <c r="K35" s="2544"/>
      <c r="L35" s="1803"/>
      <c r="M35" s="2548"/>
      <c r="N35" s="2552"/>
      <c r="O35" s="2556"/>
      <c r="P35" s="2560" t="s">
        <v>34</v>
      </c>
      <c r="Q35" s="2567"/>
      <c r="R35" s="2567"/>
      <c r="S35" s="2578"/>
      <c r="T35" s="2586"/>
      <c r="U35" s="1885" t="str">
        <f>IF(U33="","",VLOOKUP(U33,'シフト記号表（勤務時間帯） (4)'!$D$6:$Z$47,23,FALSE))</f>
        <v/>
      </c>
      <c r="V35" s="1897" t="str">
        <f>IF(V33="","",VLOOKUP(V33,'シフト記号表（勤務時間帯） (4)'!$D$6:$Z$47,23,FALSE))</f>
        <v/>
      </c>
      <c r="W35" s="1897" t="str">
        <f>IF(W33="","",VLOOKUP(W33,'シフト記号表（勤務時間帯） (4)'!$D$6:$Z$47,23,FALSE))</f>
        <v/>
      </c>
      <c r="X35" s="1897" t="str">
        <f>IF(X33="","",VLOOKUP(X33,'シフト記号表（勤務時間帯） (4)'!$D$6:$Z$47,23,FALSE))</f>
        <v/>
      </c>
      <c r="Y35" s="1897" t="str">
        <f>IF(Y33="","",VLOOKUP(Y33,'シフト記号表（勤務時間帯） (4)'!$D$6:$Z$47,23,FALSE))</f>
        <v/>
      </c>
      <c r="Z35" s="1897" t="str">
        <f>IF(Z33="","",VLOOKUP(Z33,'シフト記号表（勤務時間帯） (4)'!$D$6:$Z$47,23,FALSE))</f>
        <v/>
      </c>
      <c r="AA35" s="1912" t="str">
        <f>IF(AA33="","",VLOOKUP(AA33,'シフト記号表（勤務時間帯） (4)'!$D$6:$Z$47,23,FALSE))</f>
        <v/>
      </c>
      <c r="AB35" s="1885" t="str">
        <f>IF(AB33="","",VLOOKUP(AB33,'シフト記号表（勤務時間帯） (4)'!$D$6:$Z$47,23,FALSE))</f>
        <v/>
      </c>
      <c r="AC35" s="1897" t="str">
        <f>IF(AC33="","",VLOOKUP(AC33,'シフト記号表（勤務時間帯） (4)'!$D$6:$Z$47,23,FALSE))</f>
        <v/>
      </c>
      <c r="AD35" s="1897" t="str">
        <f>IF(AD33="","",VLOOKUP(AD33,'シフト記号表（勤務時間帯） (4)'!$D$6:$Z$47,23,FALSE))</f>
        <v/>
      </c>
      <c r="AE35" s="1897" t="str">
        <f>IF(AE33="","",VLOOKUP(AE33,'シフト記号表（勤務時間帯） (4)'!$D$6:$Z$47,23,FALSE))</f>
        <v/>
      </c>
      <c r="AF35" s="1897" t="str">
        <f>IF(AF33="","",VLOOKUP(AF33,'シフト記号表（勤務時間帯） (4)'!$D$6:$Z$47,23,FALSE))</f>
        <v/>
      </c>
      <c r="AG35" s="1897" t="str">
        <f>IF(AG33="","",VLOOKUP(AG33,'シフト記号表（勤務時間帯） (4)'!$D$6:$Z$47,23,FALSE))</f>
        <v/>
      </c>
      <c r="AH35" s="1912" t="str">
        <f>IF(AH33="","",VLOOKUP(AH33,'シフト記号表（勤務時間帯） (4)'!$D$6:$Z$47,23,FALSE))</f>
        <v/>
      </c>
      <c r="AI35" s="1885" t="str">
        <f>IF(AI33="","",VLOOKUP(AI33,'シフト記号表（勤務時間帯） (4)'!$D$6:$Z$47,23,FALSE))</f>
        <v/>
      </c>
      <c r="AJ35" s="1897" t="str">
        <f>IF(AJ33="","",VLOOKUP(AJ33,'シフト記号表（勤務時間帯） (4)'!$D$6:$Z$47,23,FALSE))</f>
        <v/>
      </c>
      <c r="AK35" s="1897" t="str">
        <f>IF(AK33="","",VLOOKUP(AK33,'シフト記号表（勤務時間帯） (4)'!$D$6:$Z$47,23,FALSE))</f>
        <v/>
      </c>
      <c r="AL35" s="1897" t="str">
        <f>IF(AL33="","",VLOOKUP(AL33,'シフト記号表（勤務時間帯） (4)'!$D$6:$Z$47,23,FALSE))</f>
        <v/>
      </c>
      <c r="AM35" s="1897" t="str">
        <f>IF(AM33="","",VLOOKUP(AM33,'シフト記号表（勤務時間帯） (4)'!$D$6:$Z$47,23,FALSE))</f>
        <v/>
      </c>
      <c r="AN35" s="1897" t="str">
        <f>IF(AN33="","",VLOOKUP(AN33,'シフト記号表（勤務時間帯） (4)'!$D$6:$Z$47,23,FALSE))</f>
        <v/>
      </c>
      <c r="AO35" s="1912" t="str">
        <f>IF(AO33="","",VLOOKUP(AO33,'シフト記号表（勤務時間帯） (4)'!$D$6:$Z$47,23,FALSE))</f>
        <v/>
      </c>
      <c r="AP35" s="1885" t="str">
        <f>IF(AP33="","",VLOOKUP(AP33,'シフト記号表（勤務時間帯） (4)'!$D$6:$Z$47,23,FALSE))</f>
        <v/>
      </c>
      <c r="AQ35" s="1897" t="str">
        <f>IF(AQ33="","",VLOOKUP(AQ33,'シフト記号表（勤務時間帯） (4)'!$D$6:$Z$47,23,FALSE))</f>
        <v/>
      </c>
      <c r="AR35" s="1897" t="str">
        <f>IF(AR33="","",VLOOKUP(AR33,'シフト記号表（勤務時間帯） (4)'!$D$6:$Z$47,23,FALSE))</f>
        <v/>
      </c>
      <c r="AS35" s="1897" t="str">
        <f>IF(AS33="","",VLOOKUP(AS33,'シフト記号表（勤務時間帯） (4)'!$D$6:$Z$47,23,FALSE))</f>
        <v/>
      </c>
      <c r="AT35" s="1897" t="str">
        <f>IF(AT33="","",VLOOKUP(AT33,'シフト記号表（勤務時間帯） (4)'!$D$6:$Z$47,23,FALSE))</f>
        <v/>
      </c>
      <c r="AU35" s="1897" t="str">
        <f>IF(AU33="","",VLOOKUP(AU33,'シフト記号表（勤務時間帯） (4)'!$D$6:$Z$47,23,FALSE))</f>
        <v/>
      </c>
      <c r="AV35" s="1912" t="str">
        <f>IF(AV33="","",VLOOKUP(AV33,'シフト記号表（勤務時間帯） (4)'!$D$6:$Z$47,23,FALSE))</f>
        <v/>
      </c>
      <c r="AW35" s="1885" t="str">
        <f>IF(AW33="","",VLOOKUP(AW33,'シフト記号表（勤務時間帯） (4)'!$D$6:$Z$47,23,FALSE))</f>
        <v/>
      </c>
      <c r="AX35" s="1897" t="str">
        <f>IF(AX33="","",VLOOKUP(AX33,'シフト記号表（勤務時間帯） (4)'!$D$6:$Z$47,23,FALSE))</f>
        <v/>
      </c>
      <c r="AY35" s="1897" t="str">
        <f>IF(AY33="","",VLOOKUP(AY33,'シフト記号表（勤務時間帯） (4)'!$D$6:$Z$47,23,FALSE))</f>
        <v/>
      </c>
      <c r="AZ35" s="1945">
        <f>IF($BC$3="４週",SUM(U35:AV35),IF($BC$3="暦月",SUM(U35:AY35),""))</f>
        <v>0</v>
      </c>
      <c r="BA35" s="1953"/>
      <c r="BB35" s="1962">
        <f>IF($BC$3="４週",AZ35/4,IF($BC$3="暦月",(AZ35/($BC$8/7)),""))</f>
        <v>0</v>
      </c>
      <c r="BC35" s="1953"/>
      <c r="BD35" s="1973"/>
      <c r="BE35" s="1978"/>
      <c r="BF35" s="1978"/>
      <c r="BG35" s="1978"/>
      <c r="BH35" s="1989"/>
    </row>
    <row r="36" spans="2:60" ht="20.25" customHeight="1">
      <c r="B36" s="2530"/>
      <c r="C36" s="1756"/>
      <c r="D36" s="1824"/>
      <c r="E36" s="1767"/>
      <c r="F36" s="1766"/>
      <c r="G36" s="1801"/>
      <c r="H36" s="2541"/>
      <c r="I36" s="1788"/>
      <c r="J36" s="2545"/>
      <c r="K36" s="2545"/>
      <c r="L36" s="1802"/>
      <c r="M36" s="2549"/>
      <c r="N36" s="2553"/>
      <c r="O36" s="2557"/>
      <c r="P36" s="2561" t="s">
        <v>770</v>
      </c>
      <c r="Q36" s="2569"/>
      <c r="R36" s="2569"/>
      <c r="S36" s="2577"/>
      <c r="T36" s="2587"/>
      <c r="U36" s="2596"/>
      <c r="V36" s="2602"/>
      <c r="W36" s="2602"/>
      <c r="X36" s="2602"/>
      <c r="Y36" s="2602"/>
      <c r="Z36" s="2602"/>
      <c r="AA36" s="2608"/>
      <c r="AB36" s="2596"/>
      <c r="AC36" s="2602"/>
      <c r="AD36" s="2602"/>
      <c r="AE36" s="2602"/>
      <c r="AF36" s="2602"/>
      <c r="AG36" s="2602"/>
      <c r="AH36" s="2608"/>
      <c r="AI36" s="2596"/>
      <c r="AJ36" s="2602"/>
      <c r="AK36" s="2602"/>
      <c r="AL36" s="2602"/>
      <c r="AM36" s="2602"/>
      <c r="AN36" s="2602"/>
      <c r="AO36" s="2608"/>
      <c r="AP36" s="2596"/>
      <c r="AQ36" s="2602"/>
      <c r="AR36" s="2602"/>
      <c r="AS36" s="2602"/>
      <c r="AT36" s="2602"/>
      <c r="AU36" s="2602"/>
      <c r="AV36" s="2608"/>
      <c r="AW36" s="2596"/>
      <c r="AX36" s="2602"/>
      <c r="AY36" s="2602"/>
      <c r="AZ36" s="2624"/>
      <c r="BA36" s="2631"/>
      <c r="BB36" s="2638"/>
      <c r="BC36" s="2631"/>
      <c r="BD36" s="1972"/>
      <c r="BE36" s="1977"/>
      <c r="BF36" s="1977"/>
      <c r="BG36" s="1977"/>
      <c r="BH36" s="1988"/>
    </row>
    <row r="37" spans="2:60" ht="20.25" customHeight="1">
      <c r="B37" s="2059">
        <f>B34+1</f>
        <v>6</v>
      </c>
      <c r="C37" s="1755"/>
      <c r="D37" s="1823"/>
      <c r="E37" s="1766"/>
      <c r="F37" s="1766">
        <f>C36</f>
        <v>0</v>
      </c>
      <c r="G37" s="1801"/>
      <c r="H37" s="2103"/>
      <c r="I37" s="1787"/>
      <c r="J37" s="2543"/>
      <c r="K37" s="2543"/>
      <c r="L37" s="1801"/>
      <c r="M37" s="2547"/>
      <c r="N37" s="2551"/>
      <c r="O37" s="2555"/>
      <c r="P37" s="2559" t="s">
        <v>1023</v>
      </c>
      <c r="Q37" s="2566"/>
      <c r="R37" s="2566"/>
      <c r="S37" s="2574"/>
      <c r="T37" s="2582"/>
      <c r="U37" s="2181" t="str">
        <f>IF(U36="","",VLOOKUP(U36,'シフト記号表（勤務時間帯） (4)'!$D$6:$X$47,21,FALSE))</f>
        <v/>
      </c>
      <c r="V37" s="2190" t="str">
        <f>IF(V36="","",VLOOKUP(V36,'シフト記号表（勤務時間帯） (4)'!$D$6:$X$47,21,FALSE))</f>
        <v/>
      </c>
      <c r="W37" s="2190" t="str">
        <f>IF(W36="","",VLOOKUP(W36,'シフト記号表（勤務時間帯） (4)'!$D$6:$X$47,21,FALSE))</f>
        <v/>
      </c>
      <c r="X37" s="2190" t="str">
        <f>IF(X36="","",VLOOKUP(X36,'シフト記号表（勤務時間帯） (4)'!$D$6:$X$47,21,FALSE))</f>
        <v/>
      </c>
      <c r="Y37" s="2190" t="str">
        <f>IF(Y36="","",VLOOKUP(Y36,'シフト記号表（勤務時間帯） (4)'!$D$6:$X$47,21,FALSE))</f>
        <v/>
      </c>
      <c r="Z37" s="2190" t="str">
        <f>IF(Z36="","",VLOOKUP(Z36,'シフト記号表（勤務時間帯） (4)'!$D$6:$X$47,21,FALSE))</f>
        <v/>
      </c>
      <c r="AA37" s="2197" t="str">
        <f>IF(AA36="","",VLOOKUP(AA36,'シフト記号表（勤務時間帯） (4)'!$D$6:$X$47,21,FALSE))</f>
        <v/>
      </c>
      <c r="AB37" s="2181" t="str">
        <f>IF(AB36="","",VLOOKUP(AB36,'シフト記号表（勤務時間帯） (4)'!$D$6:$X$47,21,FALSE))</f>
        <v/>
      </c>
      <c r="AC37" s="2190" t="str">
        <f>IF(AC36="","",VLOOKUP(AC36,'シフト記号表（勤務時間帯） (4)'!$D$6:$X$47,21,FALSE))</f>
        <v/>
      </c>
      <c r="AD37" s="2190" t="str">
        <f>IF(AD36="","",VLOOKUP(AD36,'シフト記号表（勤務時間帯） (4)'!$D$6:$X$47,21,FALSE))</f>
        <v/>
      </c>
      <c r="AE37" s="2190" t="str">
        <f>IF(AE36="","",VLOOKUP(AE36,'シフト記号表（勤務時間帯） (4)'!$D$6:$X$47,21,FALSE))</f>
        <v/>
      </c>
      <c r="AF37" s="2190" t="str">
        <f>IF(AF36="","",VLOOKUP(AF36,'シフト記号表（勤務時間帯） (4)'!$D$6:$X$47,21,FALSE))</f>
        <v/>
      </c>
      <c r="AG37" s="2190" t="str">
        <f>IF(AG36="","",VLOOKUP(AG36,'シフト記号表（勤務時間帯） (4)'!$D$6:$X$47,21,FALSE))</f>
        <v/>
      </c>
      <c r="AH37" s="2197" t="str">
        <f>IF(AH36="","",VLOOKUP(AH36,'シフト記号表（勤務時間帯） (4)'!$D$6:$X$47,21,FALSE))</f>
        <v/>
      </c>
      <c r="AI37" s="2181" t="str">
        <f>IF(AI36="","",VLOOKUP(AI36,'シフト記号表（勤務時間帯） (4)'!$D$6:$X$47,21,FALSE))</f>
        <v/>
      </c>
      <c r="AJ37" s="2190" t="str">
        <f>IF(AJ36="","",VLOOKUP(AJ36,'シフト記号表（勤務時間帯） (4)'!$D$6:$X$47,21,FALSE))</f>
        <v/>
      </c>
      <c r="AK37" s="2190" t="str">
        <f>IF(AK36="","",VLOOKUP(AK36,'シフト記号表（勤務時間帯） (4)'!$D$6:$X$47,21,FALSE))</f>
        <v/>
      </c>
      <c r="AL37" s="2190" t="str">
        <f>IF(AL36="","",VLOOKUP(AL36,'シフト記号表（勤務時間帯） (4)'!$D$6:$X$47,21,FALSE))</f>
        <v/>
      </c>
      <c r="AM37" s="2190" t="str">
        <f>IF(AM36="","",VLOOKUP(AM36,'シフト記号表（勤務時間帯） (4)'!$D$6:$X$47,21,FALSE))</f>
        <v/>
      </c>
      <c r="AN37" s="2190" t="str">
        <f>IF(AN36="","",VLOOKUP(AN36,'シフト記号表（勤務時間帯） (4)'!$D$6:$X$47,21,FALSE))</f>
        <v/>
      </c>
      <c r="AO37" s="2197" t="str">
        <f>IF(AO36="","",VLOOKUP(AO36,'シフト記号表（勤務時間帯） (4)'!$D$6:$X$47,21,FALSE))</f>
        <v/>
      </c>
      <c r="AP37" s="2181" t="str">
        <f>IF(AP36="","",VLOOKUP(AP36,'シフト記号表（勤務時間帯） (4)'!$D$6:$X$47,21,FALSE))</f>
        <v/>
      </c>
      <c r="AQ37" s="2190" t="str">
        <f>IF(AQ36="","",VLOOKUP(AQ36,'シフト記号表（勤務時間帯） (4)'!$D$6:$X$47,21,FALSE))</f>
        <v/>
      </c>
      <c r="AR37" s="2190" t="str">
        <f>IF(AR36="","",VLOOKUP(AR36,'シフト記号表（勤務時間帯） (4)'!$D$6:$X$47,21,FALSE))</f>
        <v/>
      </c>
      <c r="AS37" s="2190" t="str">
        <f>IF(AS36="","",VLOOKUP(AS36,'シフト記号表（勤務時間帯） (4)'!$D$6:$X$47,21,FALSE))</f>
        <v/>
      </c>
      <c r="AT37" s="2190" t="str">
        <f>IF(AT36="","",VLOOKUP(AT36,'シフト記号表（勤務時間帯） (4)'!$D$6:$X$47,21,FALSE))</f>
        <v/>
      </c>
      <c r="AU37" s="2190" t="str">
        <f>IF(AU36="","",VLOOKUP(AU36,'シフト記号表（勤務時間帯） (4)'!$D$6:$X$47,21,FALSE))</f>
        <v/>
      </c>
      <c r="AV37" s="2197" t="str">
        <f>IF(AV36="","",VLOOKUP(AV36,'シフト記号表（勤務時間帯） (4)'!$D$6:$X$47,21,FALSE))</f>
        <v/>
      </c>
      <c r="AW37" s="2181" t="str">
        <f>IF(AW36="","",VLOOKUP(AW36,'シフト記号表（勤務時間帯） (4)'!$D$6:$X$47,21,FALSE))</f>
        <v/>
      </c>
      <c r="AX37" s="2190" t="str">
        <f>IF(AX36="","",VLOOKUP(AX36,'シフト記号表（勤務時間帯） (4)'!$D$6:$X$47,21,FALSE))</f>
        <v/>
      </c>
      <c r="AY37" s="2190" t="str">
        <f>IF(AY36="","",VLOOKUP(AY36,'シフト記号表（勤務時間帯） (4)'!$D$6:$X$47,21,FALSE))</f>
        <v/>
      </c>
      <c r="AZ37" s="1943">
        <f>IF($BC$3="４週",SUM(U37:AV37),IF($BC$3="暦月",SUM(U37:AY37),""))</f>
        <v>0</v>
      </c>
      <c r="BA37" s="1951"/>
      <c r="BB37" s="1960">
        <f>IF($BC$3="４週",AZ37/4,IF($BC$3="暦月",(AZ37/($BC$8/7)),""))</f>
        <v>0</v>
      </c>
      <c r="BC37" s="1951"/>
      <c r="BD37" s="1971"/>
      <c r="BE37" s="1976"/>
      <c r="BF37" s="1976"/>
      <c r="BG37" s="1976"/>
      <c r="BH37" s="1987"/>
    </row>
    <row r="38" spans="2:60" ht="20.25" customHeight="1">
      <c r="B38" s="1743"/>
      <c r="C38" s="1757"/>
      <c r="D38" s="1825"/>
      <c r="E38" s="1768"/>
      <c r="F38" s="1768"/>
      <c r="G38" s="1803">
        <f>C36</f>
        <v>0</v>
      </c>
      <c r="H38" s="2104"/>
      <c r="I38" s="1789"/>
      <c r="J38" s="2544"/>
      <c r="K38" s="2544"/>
      <c r="L38" s="1803"/>
      <c r="M38" s="2548"/>
      <c r="N38" s="2552"/>
      <c r="O38" s="2556"/>
      <c r="P38" s="2560" t="s">
        <v>34</v>
      </c>
      <c r="Q38" s="2570"/>
      <c r="R38" s="2570"/>
      <c r="S38" s="2575"/>
      <c r="T38" s="2583"/>
      <c r="U38" s="1885" t="str">
        <f>IF(U36="","",VLOOKUP(U36,'シフト記号表（勤務時間帯） (4)'!$D$6:$Z$47,23,FALSE))</f>
        <v/>
      </c>
      <c r="V38" s="1897" t="str">
        <f>IF(V36="","",VLOOKUP(V36,'シフト記号表（勤務時間帯） (4)'!$D$6:$Z$47,23,FALSE))</f>
        <v/>
      </c>
      <c r="W38" s="1897" t="str">
        <f>IF(W36="","",VLOOKUP(W36,'シフト記号表（勤務時間帯） (4)'!$D$6:$Z$47,23,FALSE))</f>
        <v/>
      </c>
      <c r="X38" s="1897" t="str">
        <f>IF(X36="","",VLOOKUP(X36,'シフト記号表（勤務時間帯） (4)'!$D$6:$Z$47,23,FALSE))</f>
        <v/>
      </c>
      <c r="Y38" s="1897" t="str">
        <f>IF(Y36="","",VLOOKUP(Y36,'シフト記号表（勤務時間帯） (4)'!$D$6:$Z$47,23,FALSE))</f>
        <v/>
      </c>
      <c r="Z38" s="1897" t="str">
        <f>IF(Z36="","",VLOOKUP(Z36,'シフト記号表（勤務時間帯） (4)'!$D$6:$Z$47,23,FALSE))</f>
        <v/>
      </c>
      <c r="AA38" s="1912" t="str">
        <f>IF(AA36="","",VLOOKUP(AA36,'シフト記号表（勤務時間帯） (4)'!$D$6:$Z$47,23,FALSE))</f>
        <v/>
      </c>
      <c r="AB38" s="1885" t="str">
        <f>IF(AB36="","",VLOOKUP(AB36,'シフト記号表（勤務時間帯） (4)'!$D$6:$Z$47,23,FALSE))</f>
        <v/>
      </c>
      <c r="AC38" s="1897" t="str">
        <f>IF(AC36="","",VLOOKUP(AC36,'シフト記号表（勤務時間帯） (4)'!$D$6:$Z$47,23,FALSE))</f>
        <v/>
      </c>
      <c r="AD38" s="1897" t="str">
        <f>IF(AD36="","",VLOOKUP(AD36,'シフト記号表（勤務時間帯） (4)'!$D$6:$Z$47,23,FALSE))</f>
        <v/>
      </c>
      <c r="AE38" s="1897" t="str">
        <f>IF(AE36="","",VLOOKUP(AE36,'シフト記号表（勤務時間帯） (4)'!$D$6:$Z$47,23,FALSE))</f>
        <v/>
      </c>
      <c r="AF38" s="1897" t="str">
        <f>IF(AF36="","",VLOOKUP(AF36,'シフト記号表（勤務時間帯） (4)'!$D$6:$Z$47,23,FALSE))</f>
        <v/>
      </c>
      <c r="AG38" s="1897" t="str">
        <f>IF(AG36="","",VLOOKUP(AG36,'シフト記号表（勤務時間帯） (4)'!$D$6:$Z$47,23,FALSE))</f>
        <v/>
      </c>
      <c r="AH38" s="1912" t="str">
        <f>IF(AH36="","",VLOOKUP(AH36,'シフト記号表（勤務時間帯） (4)'!$D$6:$Z$47,23,FALSE))</f>
        <v/>
      </c>
      <c r="AI38" s="1885" t="str">
        <f>IF(AI36="","",VLOOKUP(AI36,'シフト記号表（勤務時間帯） (4)'!$D$6:$Z$47,23,FALSE))</f>
        <v/>
      </c>
      <c r="AJ38" s="1897" t="str">
        <f>IF(AJ36="","",VLOOKUP(AJ36,'シフト記号表（勤務時間帯） (4)'!$D$6:$Z$47,23,FALSE))</f>
        <v/>
      </c>
      <c r="AK38" s="1897" t="str">
        <f>IF(AK36="","",VLOOKUP(AK36,'シフト記号表（勤務時間帯） (4)'!$D$6:$Z$47,23,FALSE))</f>
        <v/>
      </c>
      <c r="AL38" s="1897" t="str">
        <f>IF(AL36="","",VLOOKUP(AL36,'シフト記号表（勤務時間帯） (4)'!$D$6:$Z$47,23,FALSE))</f>
        <v/>
      </c>
      <c r="AM38" s="1897" t="str">
        <f>IF(AM36="","",VLOOKUP(AM36,'シフト記号表（勤務時間帯） (4)'!$D$6:$Z$47,23,FALSE))</f>
        <v/>
      </c>
      <c r="AN38" s="1897" t="str">
        <f>IF(AN36="","",VLOOKUP(AN36,'シフト記号表（勤務時間帯） (4)'!$D$6:$Z$47,23,FALSE))</f>
        <v/>
      </c>
      <c r="AO38" s="1912" t="str">
        <f>IF(AO36="","",VLOOKUP(AO36,'シフト記号表（勤務時間帯） (4)'!$D$6:$Z$47,23,FALSE))</f>
        <v/>
      </c>
      <c r="AP38" s="1885" t="str">
        <f>IF(AP36="","",VLOOKUP(AP36,'シフト記号表（勤務時間帯） (4)'!$D$6:$Z$47,23,FALSE))</f>
        <v/>
      </c>
      <c r="AQ38" s="1897" t="str">
        <f>IF(AQ36="","",VLOOKUP(AQ36,'シフト記号表（勤務時間帯） (4)'!$D$6:$Z$47,23,FALSE))</f>
        <v/>
      </c>
      <c r="AR38" s="1897" t="str">
        <f>IF(AR36="","",VLOOKUP(AR36,'シフト記号表（勤務時間帯） (4)'!$D$6:$Z$47,23,FALSE))</f>
        <v/>
      </c>
      <c r="AS38" s="1897" t="str">
        <f>IF(AS36="","",VLOOKUP(AS36,'シフト記号表（勤務時間帯） (4)'!$D$6:$Z$47,23,FALSE))</f>
        <v/>
      </c>
      <c r="AT38" s="1897" t="str">
        <f>IF(AT36="","",VLOOKUP(AT36,'シフト記号表（勤務時間帯） (4)'!$D$6:$Z$47,23,FALSE))</f>
        <v/>
      </c>
      <c r="AU38" s="1897" t="str">
        <f>IF(AU36="","",VLOOKUP(AU36,'シフト記号表（勤務時間帯） (4)'!$D$6:$Z$47,23,FALSE))</f>
        <v/>
      </c>
      <c r="AV38" s="1912" t="str">
        <f>IF(AV36="","",VLOOKUP(AV36,'シフト記号表（勤務時間帯） (4)'!$D$6:$Z$47,23,FALSE))</f>
        <v/>
      </c>
      <c r="AW38" s="1885" t="str">
        <f>IF(AW36="","",VLOOKUP(AW36,'シフト記号表（勤務時間帯） (4)'!$D$6:$Z$47,23,FALSE))</f>
        <v/>
      </c>
      <c r="AX38" s="1897" t="str">
        <f>IF(AX36="","",VLOOKUP(AX36,'シフト記号表（勤務時間帯） (4)'!$D$6:$Z$47,23,FALSE))</f>
        <v/>
      </c>
      <c r="AY38" s="1897" t="str">
        <f>IF(AY36="","",VLOOKUP(AY36,'シフト記号表（勤務時間帯） (4)'!$D$6:$Z$47,23,FALSE))</f>
        <v/>
      </c>
      <c r="AZ38" s="1945">
        <f>IF($BC$3="４週",SUM(U38:AV38),IF($BC$3="暦月",SUM(U38:AY38),""))</f>
        <v>0</v>
      </c>
      <c r="BA38" s="1953"/>
      <c r="BB38" s="1962">
        <f>IF($BC$3="４週",AZ38/4,IF($BC$3="暦月",(AZ38/($BC$8/7)),""))</f>
        <v>0</v>
      </c>
      <c r="BC38" s="1953"/>
      <c r="BD38" s="1973"/>
      <c r="BE38" s="1978"/>
      <c r="BF38" s="1978"/>
      <c r="BG38" s="1978"/>
      <c r="BH38" s="1989"/>
    </row>
    <row r="39" spans="2:60" ht="20.25" customHeight="1">
      <c r="B39" s="2530"/>
      <c r="C39" s="1756"/>
      <c r="D39" s="1824"/>
      <c r="E39" s="1767"/>
      <c r="F39" s="1766"/>
      <c r="G39" s="1801"/>
      <c r="H39" s="2541"/>
      <c r="I39" s="1788"/>
      <c r="J39" s="2545"/>
      <c r="K39" s="2545"/>
      <c r="L39" s="1802"/>
      <c r="M39" s="2549"/>
      <c r="N39" s="2553"/>
      <c r="O39" s="2557"/>
      <c r="P39" s="2561" t="s">
        <v>770</v>
      </c>
      <c r="Q39" s="2568"/>
      <c r="R39" s="2568"/>
      <c r="S39" s="2576"/>
      <c r="T39" s="2584"/>
      <c r="U39" s="2596"/>
      <c r="V39" s="2602"/>
      <c r="W39" s="2602"/>
      <c r="X39" s="2602"/>
      <c r="Y39" s="2602"/>
      <c r="Z39" s="2602"/>
      <c r="AA39" s="2608"/>
      <c r="AB39" s="2596"/>
      <c r="AC39" s="2602"/>
      <c r="AD39" s="2602"/>
      <c r="AE39" s="2602"/>
      <c r="AF39" s="2602"/>
      <c r="AG39" s="2602"/>
      <c r="AH39" s="2608"/>
      <c r="AI39" s="2596"/>
      <c r="AJ39" s="2602"/>
      <c r="AK39" s="2602"/>
      <c r="AL39" s="2602"/>
      <c r="AM39" s="2602"/>
      <c r="AN39" s="2602"/>
      <c r="AO39" s="2608"/>
      <c r="AP39" s="2596"/>
      <c r="AQ39" s="2602"/>
      <c r="AR39" s="2602"/>
      <c r="AS39" s="2602"/>
      <c r="AT39" s="2602"/>
      <c r="AU39" s="2602"/>
      <c r="AV39" s="2608"/>
      <c r="AW39" s="2596"/>
      <c r="AX39" s="2602"/>
      <c r="AY39" s="2602"/>
      <c r="AZ39" s="2624"/>
      <c r="BA39" s="2631"/>
      <c r="BB39" s="2638"/>
      <c r="BC39" s="2631"/>
      <c r="BD39" s="1972"/>
      <c r="BE39" s="1977"/>
      <c r="BF39" s="1977"/>
      <c r="BG39" s="1977"/>
      <c r="BH39" s="1988"/>
    </row>
    <row r="40" spans="2:60" ht="20.25" customHeight="1">
      <c r="B40" s="2059">
        <f>B37+1</f>
        <v>7</v>
      </c>
      <c r="C40" s="1755"/>
      <c r="D40" s="1823"/>
      <c r="E40" s="1766"/>
      <c r="F40" s="1766">
        <f>C39</f>
        <v>0</v>
      </c>
      <c r="G40" s="1801"/>
      <c r="H40" s="2103"/>
      <c r="I40" s="1787"/>
      <c r="J40" s="2543"/>
      <c r="K40" s="2543"/>
      <c r="L40" s="1801"/>
      <c r="M40" s="2547"/>
      <c r="N40" s="2551"/>
      <c r="O40" s="2555"/>
      <c r="P40" s="2559" t="s">
        <v>1023</v>
      </c>
      <c r="Q40" s="2566"/>
      <c r="R40" s="2566"/>
      <c r="S40" s="2574"/>
      <c r="T40" s="2582"/>
      <c r="U40" s="2181" t="str">
        <f>IF(U39="","",VLOOKUP(U39,'シフト記号表（勤務時間帯） (4)'!$D$6:$X$47,21,FALSE))</f>
        <v/>
      </c>
      <c r="V40" s="2190" t="str">
        <f>IF(V39="","",VLOOKUP(V39,'シフト記号表（勤務時間帯） (4)'!$D$6:$X$47,21,FALSE))</f>
        <v/>
      </c>
      <c r="W40" s="2190" t="str">
        <f>IF(W39="","",VLOOKUP(W39,'シフト記号表（勤務時間帯） (4)'!$D$6:$X$47,21,FALSE))</f>
        <v/>
      </c>
      <c r="X40" s="2190" t="str">
        <f>IF(X39="","",VLOOKUP(X39,'シフト記号表（勤務時間帯） (4)'!$D$6:$X$47,21,FALSE))</f>
        <v/>
      </c>
      <c r="Y40" s="2190" t="str">
        <f>IF(Y39="","",VLOOKUP(Y39,'シフト記号表（勤務時間帯） (4)'!$D$6:$X$47,21,FALSE))</f>
        <v/>
      </c>
      <c r="Z40" s="2190" t="str">
        <f>IF(Z39="","",VLOOKUP(Z39,'シフト記号表（勤務時間帯） (4)'!$D$6:$X$47,21,FALSE))</f>
        <v/>
      </c>
      <c r="AA40" s="2197" t="str">
        <f>IF(AA39="","",VLOOKUP(AA39,'シフト記号表（勤務時間帯） (4)'!$D$6:$X$47,21,FALSE))</f>
        <v/>
      </c>
      <c r="AB40" s="2181" t="str">
        <f>IF(AB39="","",VLOOKUP(AB39,'シフト記号表（勤務時間帯） (4)'!$D$6:$X$47,21,FALSE))</f>
        <v/>
      </c>
      <c r="AC40" s="2190" t="str">
        <f>IF(AC39="","",VLOOKUP(AC39,'シフト記号表（勤務時間帯） (4)'!$D$6:$X$47,21,FALSE))</f>
        <v/>
      </c>
      <c r="AD40" s="2190" t="str">
        <f>IF(AD39="","",VLOOKUP(AD39,'シフト記号表（勤務時間帯） (4)'!$D$6:$X$47,21,FALSE))</f>
        <v/>
      </c>
      <c r="AE40" s="2190" t="str">
        <f>IF(AE39="","",VLOOKUP(AE39,'シフト記号表（勤務時間帯） (4)'!$D$6:$X$47,21,FALSE))</f>
        <v/>
      </c>
      <c r="AF40" s="2190" t="str">
        <f>IF(AF39="","",VLOOKUP(AF39,'シフト記号表（勤務時間帯） (4)'!$D$6:$X$47,21,FALSE))</f>
        <v/>
      </c>
      <c r="AG40" s="2190" t="str">
        <f>IF(AG39="","",VLOOKUP(AG39,'シフト記号表（勤務時間帯） (4)'!$D$6:$X$47,21,FALSE))</f>
        <v/>
      </c>
      <c r="AH40" s="2197" t="str">
        <f>IF(AH39="","",VLOOKUP(AH39,'シフト記号表（勤務時間帯） (4)'!$D$6:$X$47,21,FALSE))</f>
        <v/>
      </c>
      <c r="AI40" s="2181" t="str">
        <f>IF(AI39="","",VLOOKUP(AI39,'シフト記号表（勤務時間帯） (4)'!$D$6:$X$47,21,FALSE))</f>
        <v/>
      </c>
      <c r="AJ40" s="2190" t="str">
        <f>IF(AJ39="","",VLOOKUP(AJ39,'シフト記号表（勤務時間帯） (4)'!$D$6:$X$47,21,FALSE))</f>
        <v/>
      </c>
      <c r="AK40" s="2190" t="str">
        <f>IF(AK39="","",VLOOKUP(AK39,'シフト記号表（勤務時間帯） (4)'!$D$6:$X$47,21,FALSE))</f>
        <v/>
      </c>
      <c r="AL40" s="2190" t="str">
        <f>IF(AL39="","",VLOOKUP(AL39,'シフト記号表（勤務時間帯） (4)'!$D$6:$X$47,21,FALSE))</f>
        <v/>
      </c>
      <c r="AM40" s="2190" t="str">
        <f>IF(AM39="","",VLOOKUP(AM39,'シフト記号表（勤務時間帯） (4)'!$D$6:$X$47,21,FALSE))</f>
        <v/>
      </c>
      <c r="AN40" s="2190" t="str">
        <f>IF(AN39="","",VLOOKUP(AN39,'シフト記号表（勤務時間帯） (4)'!$D$6:$X$47,21,FALSE))</f>
        <v/>
      </c>
      <c r="AO40" s="2197" t="str">
        <f>IF(AO39="","",VLOOKUP(AO39,'シフト記号表（勤務時間帯） (4)'!$D$6:$X$47,21,FALSE))</f>
        <v/>
      </c>
      <c r="AP40" s="2181" t="str">
        <f>IF(AP39="","",VLOOKUP(AP39,'シフト記号表（勤務時間帯） (4)'!$D$6:$X$47,21,FALSE))</f>
        <v/>
      </c>
      <c r="AQ40" s="2190" t="str">
        <f>IF(AQ39="","",VLOOKUP(AQ39,'シフト記号表（勤務時間帯） (4)'!$D$6:$X$47,21,FALSE))</f>
        <v/>
      </c>
      <c r="AR40" s="2190" t="str">
        <f>IF(AR39="","",VLOOKUP(AR39,'シフト記号表（勤務時間帯） (4)'!$D$6:$X$47,21,FALSE))</f>
        <v/>
      </c>
      <c r="AS40" s="2190" t="str">
        <f>IF(AS39="","",VLOOKUP(AS39,'シフト記号表（勤務時間帯） (4)'!$D$6:$X$47,21,FALSE))</f>
        <v/>
      </c>
      <c r="AT40" s="2190" t="str">
        <f>IF(AT39="","",VLOOKUP(AT39,'シフト記号表（勤務時間帯） (4)'!$D$6:$X$47,21,FALSE))</f>
        <v/>
      </c>
      <c r="AU40" s="2190" t="str">
        <f>IF(AU39="","",VLOOKUP(AU39,'シフト記号表（勤務時間帯） (4)'!$D$6:$X$47,21,FALSE))</f>
        <v/>
      </c>
      <c r="AV40" s="2197" t="str">
        <f>IF(AV39="","",VLOOKUP(AV39,'シフト記号表（勤務時間帯） (4)'!$D$6:$X$47,21,FALSE))</f>
        <v/>
      </c>
      <c r="AW40" s="2181" t="str">
        <f>IF(AW39="","",VLOOKUP(AW39,'シフト記号表（勤務時間帯） (4)'!$D$6:$X$47,21,FALSE))</f>
        <v/>
      </c>
      <c r="AX40" s="2190" t="str">
        <f>IF(AX39="","",VLOOKUP(AX39,'シフト記号表（勤務時間帯） (4)'!$D$6:$X$47,21,FALSE))</f>
        <v/>
      </c>
      <c r="AY40" s="2190" t="str">
        <f>IF(AY39="","",VLOOKUP(AY39,'シフト記号表（勤務時間帯） (4)'!$D$6:$X$47,21,FALSE))</f>
        <v/>
      </c>
      <c r="AZ40" s="1943">
        <f>IF($BC$3="４週",SUM(U40:AV40),IF($BC$3="暦月",SUM(U40:AY40),""))</f>
        <v>0</v>
      </c>
      <c r="BA40" s="1951"/>
      <c r="BB40" s="1960">
        <f>IF($BC$3="４週",AZ40/4,IF($BC$3="暦月",(AZ40/($BC$8/7)),""))</f>
        <v>0</v>
      </c>
      <c r="BC40" s="1951"/>
      <c r="BD40" s="1971"/>
      <c r="BE40" s="1976"/>
      <c r="BF40" s="1976"/>
      <c r="BG40" s="1976"/>
      <c r="BH40" s="1987"/>
    </row>
    <row r="41" spans="2:60" ht="20.25" customHeight="1">
      <c r="B41" s="1743"/>
      <c r="C41" s="1757"/>
      <c r="D41" s="1825"/>
      <c r="E41" s="1768"/>
      <c r="F41" s="1768"/>
      <c r="G41" s="1803">
        <f>C39</f>
        <v>0</v>
      </c>
      <c r="H41" s="2104"/>
      <c r="I41" s="1789"/>
      <c r="J41" s="2544"/>
      <c r="K41" s="2544"/>
      <c r="L41" s="1803"/>
      <c r="M41" s="2548"/>
      <c r="N41" s="2552"/>
      <c r="O41" s="2556"/>
      <c r="P41" s="2560" t="s">
        <v>34</v>
      </c>
      <c r="Q41" s="2569"/>
      <c r="R41" s="2569"/>
      <c r="S41" s="2577"/>
      <c r="T41" s="2585"/>
      <c r="U41" s="1885" t="str">
        <f>IF(U39="","",VLOOKUP(U39,'シフト記号表（勤務時間帯） (4)'!$D$6:$Z$47,23,FALSE))</f>
        <v/>
      </c>
      <c r="V41" s="1897" t="str">
        <f>IF(V39="","",VLOOKUP(V39,'シフト記号表（勤務時間帯） (4)'!$D$6:$Z$47,23,FALSE))</f>
        <v/>
      </c>
      <c r="W41" s="1897" t="str">
        <f>IF(W39="","",VLOOKUP(W39,'シフト記号表（勤務時間帯） (4)'!$D$6:$Z$47,23,FALSE))</f>
        <v/>
      </c>
      <c r="X41" s="1897" t="str">
        <f>IF(X39="","",VLOOKUP(X39,'シフト記号表（勤務時間帯） (4)'!$D$6:$Z$47,23,FALSE))</f>
        <v/>
      </c>
      <c r="Y41" s="1897" t="str">
        <f>IF(Y39="","",VLOOKUP(Y39,'シフト記号表（勤務時間帯） (4)'!$D$6:$Z$47,23,FALSE))</f>
        <v/>
      </c>
      <c r="Z41" s="1897" t="str">
        <f>IF(Z39="","",VLOOKUP(Z39,'シフト記号表（勤務時間帯） (4)'!$D$6:$Z$47,23,FALSE))</f>
        <v/>
      </c>
      <c r="AA41" s="1912" t="str">
        <f>IF(AA39="","",VLOOKUP(AA39,'シフト記号表（勤務時間帯） (4)'!$D$6:$Z$47,23,FALSE))</f>
        <v/>
      </c>
      <c r="AB41" s="1885" t="str">
        <f>IF(AB39="","",VLOOKUP(AB39,'シフト記号表（勤務時間帯） (4)'!$D$6:$Z$47,23,FALSE))</f>
        <v/>
      </c>
      <c r="AC41" s="1897" t="str">
        <f>IF(AC39="","",VLOOKUP(AC39,'シフト記号表（勤務時間帯） (4)'!$D$6:$Z$47,23,FALSE))</f>
        <v/>
      </c>
      <c r="AD41" s="1897" t="str">
        <f>IF(AD39="","",VLOOKUP(AD39,'シフト記号表（勤務時間帯） (4)'!$D$6:$Z$47,23,FALSE))</f>
        <v/>
      </c>
      <c r="AE41" s="1897" t="str">
        <f>IF(AE39="","",VLOOKUP(AE39,'シフト記号表（勤務時間帯） (4)'!$D$6:$Z$47,23,FALSE))</f>
        <v/>
      </c>
      <c r="AF41" s="1897" t="str">
        <f>IF(AF39="","",VLOOKUP(AF39,'シフト記号表（勤務時間帯） (4)'!$D$6:$Z$47,23,FALSE))</f>
        <v/>
      </c>
      <c r="AG41" s="1897" t="str">
        <f>IF(AG39="","",VLOOKUP(AG39,'シフト記号表（勤務時間帯） (4)'!$D$6:$Z$47,23,FALSE))</f>
        <v/>
      </c>
      <c r="AH41" s="1912" t="str">
        <f>IF(AH39="","",VLOOKUP(AH39,'シフト記号表（勤務時間帯） (4)'!$D$6:$Z$47,23,FALSE))</f>
        <v/>
      </c>
      <c r="AI41" s="1885" t="str">
        <f>IF(AI39="","",VLOOKUP(AI39,'シフト記号表（勤務時間帯） (4)'!$D$6:$Z$47,23,FALSE))</f>
        <v/>
      </c>
      <c r="AJ41" s="1897" t="str">
        <f>IF(AJ39="","",VLOOKUP(AJ39,'シフト記号表（勤務時間帯） (4)'!$D$6:$Z$47,23,FALSE))</f>
        <v/>
      </c>
      <c r="AK41" s="1897" t="str">
        <f>IF(AK39="","",VLOOKUP(AK39,'シフト記号表（勤務時間帯） (4)'!$D$6:$Z$47,23,FALSE))</f>
        <v/>
      </c>
      <c r="AL41" s="1897" t="str">
        <f>IF(AL39="","",VLOOKUP(AL39,'シフト記号表（勤務時間帯） (4)'!$D$6:$Z$47,23,FALSE))</f>
        <v/>
      </c>
      <c r="AM41" s="1897" t="str">
        <f>IF(AM39="","",VLOOKUP(AM39,'シフト記号表（勤務時間帯） (4)'!$D$6:$Z$47,23,FALSE))</f>
        <v/>
      </c>
      <c r="AN41" s="1897" t="str">
        <f>IF(AN39="","",VLOOKUP(AN39,'シフト記号表（勤務時間帯） (4)'!$D$6:$Z$47,23,FALSE))</f>
        <v/>
      </c>
      <c r="AO41" s="1912" t="str">
        <f>IF(AO39="","",VLOOKUP(AO39,'シフト記号表（勤務時間帯） (4)'!$D$6:$Z$47,23,FALSE))</f>
        <v/>
      </c>
      <c r="AP41" s="1885" t="str">
        <f>IF(AP39="","",VLOOKUP(AP39,'シフト記号表（勤務時間帯） (4)'!$D$6:$Z$47,23,FALSE))</f>
        <v/>
      </c>
      <c r="AQ41" s="1897" t="str">
        <f>IF(AQ39="","",VLOOKUP(AQ39,'シフト記号表（勤務時間帯） (4)'!$D$6:$Z$47,23,FALSE))</f>
        <v/>
      </c>
      <c r="AR41" s="1897" t="str">
        <f>IF(AR39="","",VLOOKUP(AR39,'シフト記号表（勤務時間帯） (4)'!$D$6:$Z$47,23,FALSE))</f>
        <v/>
      </c>
      <c r="AS41" s="1897" t="str">
        <f>IF(AS39="","",VLOOKUP(AS39,'シフト記号表（勤務時間帯） (4)'!$D$6:$Z$47,23,FALSE))</f>
        <v/>
      </c>
      <c r="AT41" s="1897" t="str">
        <f>IF(AT39="","",VLOOKUP(AT39,'シフト記号表（勤務時間帯） (4)'!$D$6:$Z$47,23,FALSE))</f>
        <v/>
      </c>
      <c r="AU41" s="1897" t="str">
        <f>IF(AU39="","",VLOOKUP(AU39,'シフト記号表（勤務時間帯） (4)'!$D$6:$Z$47,23,FALSE))</f>
        <v/>
      </c>
      <c r="AV41" s="1912" t="str">
        <f>IF(AV39="","",VLOOKUP(AV39,'シフト記号表（勤務時間帯） (4)'!$D$6:$Z$47,23,FALSE))</f>
        <v/>
      </c>
      <c r="AW41" s="1885" t="str">
        <f>IF(AW39="","",VLOOKUP(AW39,'シフト記号表（勤務時間帯） (4)'!$D$6:$Z$47,23,FALSE))</f>
        <v/>
      </c>
      <c r="AX41" s="1897" t="str">
        <f>IF(AX39="","",VLOOKUP(AX39,'シフト記号表（勤務時間帯） (4)'!$D$6:$Z$47,23,FALSE))</f>
        <v/>
      </c>
      <c r="AY41" s="1897" t="str">
        <f>IF(AY39="","",VLOOKUP(AY39,'シフト記号表（勤務時間帯） (4)'!$D$6:$Z$47,23,FALSE))</f>
        <v/>
      </c>
      <c r="AZ41" s="1945">
        <f>IF($BC$3="４週",SUM(U41:AV41),IF($BC$3="暦月",SUM(U41:AY41),""))</f>
        <v>0</v>
      </c>
      <c r="BA41" s="1953"/>
      <c r="BB41" s="1962">
        <f>IF($BC$3="４週",AZ41/4,IF($BC$3="暦月",(AZ41/($BC$8/7)),""))</f>
        <v>0</v>
      </c>
      <c r="BC41" s="1953"/>
      <c r="BD41" s="1973"/>
      <c r="BE41" s="1978"/>
      <c r="BF41" s="1978"/>
      <c r="BG41" s="1978"/>
      <c r="BH41" s="1989"/>
    </row>
    <row r="42" spans="2:60" ht="20.25" customHeight="1">
      <c r="B42" s="2530"/>
      <c r="C42" s="1756"/>
      <c r="D42" s="1824"/>
      <c r="E42" s="1767"/>
      <c r="F42" s="1766"/>
      <c r="G42" s="1801"/>
      <c r="H42" s="2541"/>
      <c r="I42" s="1788"/>
      <c r="J42" s="2545"/>
      <c r="K42" s="2545"/>
      <c r="L42" s="1802"/>
      <c r="M42" s="2549"/>
      <c r="N42" s="2553"/>
      <c r="O42" s="2557"/>
      <c r="P42" s="2561" t="s">
        <v>770</v>
      </c>
      <c r="Q42" s="2568"/>
      <c r="R42" s="2568"/>
      <c r="S42" s="2576"/>
      <c r="T42" s="2584"/>
      <c r="U42" s="2596"/>
      <c r="V42" s="2602"/>
      <c r="W42" s="2602"/>
      <c r="X42" s="2602"/>
      <c r="Y42" s="2602"/>
      <c r="Z42" s="2602"/>
      <c r="AA42" s="2608"/>
      <c r="AB42" s="2596"/>
      <c r="AC42" s="2602"/>
      <c r="AD42" s="2602"/>
      <c r="AE42" s="2602"/>
      <c r="AF42" s="2602"/>
      <c r="AG42" s="2602"/>
      <c r="AH42" s="2608"/>
      <c r="AI42" s="2596"/>
      <c r="AJ42" s="2602"/>
      <c r="AK42" s="2602"/>
      <c r="AL42" s="2602"/>
      <c r="AM42" s="2602"/>
      <c r="AN42" s="2602"/>
      <c r="AO42" s="2608"/>
      <c r="AP42" s="2596"/>
      <c r="AQ42" s="2602"/>
      <c r="AR42" s="2602"/>
      <c r="AS42" s="2602"/>
      <c r="AT42" s="2602"/>
      <c r="AU42" s="2602"/>
      <c r="AV42" s="2608"/>
      <c r="AW42" s="2596"/>
      <c r="AX42" s="2602"/>
      <c r="AY42" s="2602"/>
      <c r="AZ42" s="2624"/>
      <c r="BA42" s="2631"/>
      <c r="BB42" s="2638"/>
      <c r="BC42" s="2631"/>
      <c r="BD42" s="1972"/>
      <c r="BE42" s="1977"/>
      <c r="BF42" s="1977"/>
      <c r="BG42" s="1977"/>
      <c r="BH42" s="1988"/>
    </row>
    <row r="43" spans="2:60" ht="20.25" customHeight="1">
      <c r="B43" s="2059">
        <f>B40+1</f>
        <v>8</v>
      </c>
      <c r="C43" s="1755"/>
      <c r="D43" s="1823"/>
      <c r="E43" s="1766"/>
      <c r="F43" s="1766">
        <f>C42</f>
        <v>0</v>
      </c>
      <c r="G43" s="1801"/>
      <c r="H43" s="2103"/>
      <c r="I43" s="1787"/>
      <c r="J43" s="2543"/>
      <c r="K43" s="2543"/>
      <c r="L43" s="1801"/>
      <c r="M43" s="2547"/>
      <c r="N43" s="2551"/>
      <c r="O43" s="2555"/>
      <c r="P43" s="2559" t="s">
        <v>1023</v>
      </c>
      <c r="Q43" s="2566"/>
      <c r="R43" s="2566"/>
      <c r="S43" s="2574"/>
      <c r="T43" s="2582"/>
      <c r="U43" s="2181" t="str">
        <f>IF(U42="","",VLOOKUP(U42,'シフト記号表（勤務時間帯） (4)'!$D$6:$X$47,21,FALSE))</f>
        <v/>
      </c>
      <c r="V43" s="2190" t="str">
        <f>IF(V42="","",VLOOKUP(V42,'シフト記号表（勤務時間帯） (4)'!$D$6:$X$47,21,FALSE))</f>
        <v/>
      </c>
      <c r="W43" s="2190" t="str">
        <f>IF(W42="","",VLOOKUP(W42,'シフト記号表（勤務時間帯） (4)'!$D$6:$X$47,21,FALSE))</f>
        <v/>
      </c>
      <c r="X43" s="2190" t="str">
        <f>IF(X42="","",VLOOKUP(X42,'シフト記号表（勤務時間帯） (4)'!$D$6:$X$47,21,FALSE))</f>
        <v/>
      </c>
      <c r="Y43" s="2190" t="str">
        <f>IF(Y42="","",VLOOKUP(Y42,'シフト記号表（勤務時間帯） (4)'!$D$6:$X$47,21,FALSE))</f>
        <v/>
      </c>
      <c r="Z43" s="2190" t="str">
        <f>IF(Z42="","",VLOOKUP(Z42,'シフト記号表（勤務時間帯） (4)'!$D$6:$X$47,21,FALSE))</f>
        <v/>
      </c>
      <c r="AA43" s="2197" t="str">
        <f>IF(AA42="","",VLOOKUP(AA42,'シフト記号表（勤務時間帯） (4)'!$D$6:$X$47,21,FALSE))</f>
        <v/>
      </c>
      <c r="AB43" s="2181" t="str">
        <f>IF(AB42="","",VLOOKUP(AB42,'シフト記号表（勤務時間帯） (4)'!$D$6:$X$47,21,FALSE))</f>
        <v/>
      </c>
      <c r="AC43" s="2190" t="str">
        <f>IF(AC42="","",VLOOKUP(AC42,'シフト記号表（勤務時間帯） (4)'!$D$6:$X$47,21,FALSE))</f>
        <v/>
      </c>
      <c r="AD43" s="2190" t="str">
        <f>IF(AD42="","",VLOOKUP(AD42,'シフト記号表（勤務時間帯） (4)'!$D$6:$X$47,21,FALSE))</f>
        <v/>
      </c>
      <c r="AE43" s="2190" t="str">
        <f>IF(AE42="","",VLOOKUP(AE42,'シフト記号表（勤務時間帯） (4)'!$D$6:$X$47,21,FALSE))</f>
        <v/>
      </c>
      <c r="AF43" s="2190" t="str">
        <f>IF(AF42="","",VLOOKUP(AF42,'シフト記号表（勤務時間帯） (4)'!$D$6:$X$47,21,FALSE))</f>
        <v/>
      </c>
      <c r="AG43" s="2190" t="str">
        <f>IF(AG42="","",VLOOKUP(AG42,'シフト記号表（勤務時間帯） (4)'!$D$6:$X$47,21,FALSE))</f>
        <v/>
      </c>
      <c r="AH43" s="2197" t="str">
        <f>IF(AH42="","",VLOOKUP(AH42,'シフト記号表（勤務時間帯） (4)'!$D$6:$X$47,21,FALSE))</f>
        <v/>
      </c>
      <c r="AI43" s="2181" t="str">
        <f>IF(AI42="","",VLOOKUP(AI42,'シフト記号表（勤務時間帯） (4)'!$D$6:$X$47,21,FALSE))</f>
        <v/>
      </c>
      <c r="AJ43" s="2190" t="str">
        <f>IF(AJ42="","",VLOOKUP(AJ42,'シフト記号表（勤務時間帯） (4)'!$D$6:$X$47,21,FALSE))</f>
        <v/>
      </c>
      <c r="AK43" s="2190" t="str">
        <f>IF(AK42="","",VLOOKUP(AK42,'シフト記号表（勤務時間帯） (4)'!$D$6:$X$47,21,FALSE))</f>
        <v/>
      </c>
      <c r="AL43" s="2190" t="str">
        <f>IF(AL42="","",VLOOKUP(AL42,'シフト記号表（勤務時間帯） (4)'!$D$6:$X$47,21,FALSE))</f>
        <v/>
      </c>
      <c r="AM43" s="2190" t="str">
        <f>IF(AM42="","",VLOOKUP(AM42,'シフト記号表（勤務時間帯） (4)'!$D$6:$X$47,21,FALSE))</f>
        <v/>
      </c>
      <c r="AN43" s="2190" t="str">
        <f>IF(AN42="","",VLOOKUP(AN42,'シフト記号表（勤務時間帯） (4)'!$D$6:$X$47,21,FALSE))</f>
        <v/>
      </c>
      <c r="AO43" s="2197" t="str">
        <f>IF(AO42="","",VLOOKUP(AO42,'シフト記号表（勤務時間帯） (4)'!$D$6:$X$47,21,FALSE))</f>
        <v/>
      </c>
      <c r="AP43" s="2181" t="str">
        <f>IF(AP42="","",VLOOKUP(AP42,'シフト記号表（勤務時間帯） (4)'!$D$6:$X$47,21,FALSE))</f>
        <v/>
      </c>
      <c r="AQ43" s="2190" t="str">
        <f>IF(AQ42="","",VLOOKUP(AQ42,'シフト記号表（勤務時間帯） (4)'!$D$6:$X$47,21,FALSE))</f>
        <v/>
      </c>
      <c r="AR43" s="2190" t="str">
        <f>IF(AR42="","",VLOOKUP(AR42,'シフト記号表（勤務時間帯） (4)'!$D$6:$X$47,21,FALSE))</f>
        <v/>
      </c>
      <c r="AS43" s="2190" t="str">
        <f>IF(AS42="","",VLOOKUP(AS42,'シフト記号表（勤務時間帯） (4)'!$D$6:$X$47,21,FALSE))</f>
        <v/>
      </c>
      <c r="AT43" s="2190" t="str">
        <f>IF(AT42="","",VLOOKUP(AT42,'シフト記号表（勤務時間帯） (4)'!$D$6:$X$47,21,FALSE))</f>
        <v/>
      </c>
      <c r="AU43" s="2190" t="str">
        <f>IF(AU42="","",VLOOKUP(AU42,'シフト記号表（勤務時間帯） (4)'!$D$6:$X$47,21,FALSE))</f>
        <v/>
      </c>
      <c r="AV43" s="2197" t="str">
        <f>IF(AV42="","",VLOOKUP(AV42,'シフト記号表（勤務時間帯） (4)'!$D$6:$X$47,21,FALSE))</f>
        <v/>
      </c>
      <c r="AW43" s="2181" t="str">
        <f>IF(AW42="","",VLOOKUP(AW42,'シフト記号表（勤務時間帯） (4)'!$D$6:$X$47,21,FALSE))</f>
        <v/>
      </c>
      <c r="AX43" s="2190" t="str">
        <f>IF(AX42="","",VLOOKUP(AX42,'シフト記号表（勤務時間帯） (4)'!$D$6:$X$47,21,FALSE))</f>
        <v/>
      </c>
      <c r="AY43" s="2190" t="str">
        <f>IF(AY42="","",VLOOKUP(AY42,'シフト記号表（勤務時間帯） (4)'!$D$6:$X$47,21,FALSE))</f>
        <v/>
      </c>
      <c r="AZ43" s="1943">
        <f>IF($BC$3="４週",SUM(U43:AV43),IF($BC$3="暦月",SUM(U43:AY43),""))</f>
        <v>0</v>
      </c>
      <c r="BA43" s="1951"/>
      <c r="BB43" s="1960">
        <f>IF($BC$3="４週",AZ43/4,IF($BC$3="暦月",(AZ43/($BC$8/7)),""))</f>
        <v>0</v>
      </c>
      <c r="BC43" s="1951"/>
      <c r="BD43" s="1971"/>
      <c r="BE43" s="1976"/>
      <c r="BF43" s="1976"/>
      <c r="BG43" s="1976"/>
      <c r="BH43" s="1987"/>
    </row>
    <row r="44" spans="2:60" ht="20.25" customHeight="1">
      <c r="B44" s="1743"/>
      <c r="C44" s="1757"/>
      <c r="D44" s="1825"/>
      <c r="E44" s="1768"/>
      <c r="F44" s="1768"/>
      <c r="G44" s="1803">
        <f>C42</f>
        <v>0</v>
      </c>
      <c r="H44" s="2104"/>
      <c r="I44" s="1789"/>
      <c r="J44" s="2544"/>
      <c r="K44" s="2544"/>
      <c r="L44" s="1803"/>
      <c r="M44" s="2548"/>
      <c r="N44" s="2552"/>
      <c r="O44" s="2556"/>
      <c r="P44" s="2560" t="s">
        <v>34</v>
      </c>
      <c r="Q44" s="2570"/>
      <c r="R44" s="2570"/>
      <c r="S44" s="2575"/>
      <c r="T44" s="2583"/>
      <c r="U44" s="1885" t="str">
        <f>IF(U42="","",VLOOKUP(U42,'シフト記号表（勤務時間帯） (4)'!$D$6:$Z$47,23,FALSE))</f>
        <v/>
      </c>
      <c r="V44" s="1897" t="str">
        <f>IF(V42="","",VLOOKUP(V42,'シフト記号表（勤務時間帯） (4)'!$D$6:$Z$47,23,FALSE))</f>
        <v/>
      </c>
      <c r="W44" s="1897" t="str">
        <f>IF(W42="","",VLOOKUP(W42,'シフト記号表（勤務時間帯） (4)'!$D$6:$Z$47,23,FALSE))</f>
        <v/>
      </c>
      <c r="X44" s="1897" t="str">
        <f>IF(X42="","",VLOOKUP(X42,'シフト記号表（勤務時間帯） (4)'!$D$6:$Z$47,23,FALSE))</f>
        <v/>
      </c>
      <c r="Y44" s="1897" t="str">
        <f>IF(Y42="","",VLOOKUP(Y42,'シフト記号表（勤務時間帯） (4)'!$D$6:$Z$47,23,FALSE))</f>
        <v/>
      </c>
      <c r="Z44" s="1897" t="str">
        <f>IF(Z42="","",VLOOKUP(Z42,'シフト記号表（勤務時間帯） (4)'!$D$6:$Z$47,23,FALSE))</f>
        <v/>
      </c>
      <c r="AA44" s="1912" t="str">
        <f>IF(AA42="","",VLOOKUP(AA42,'シフト記号表（勤務時間帯） (4)'!$D$6:$Z$47,23,FALSE))</f>
        <v/>
      </c>
      <c r="AB44" s="1885" t="str">
        <f>IF(AB42="","",VLOOKUP(AB42,'シフト記号表（勤務時間帯） (4)'!$D$6:$Z$47,23,FALSE))</f>
        <v/>
      </c>
      <c r="AC44" s="1897" t="str">
        <f>IF(AC42="","",VLOOKUP(AC42,'シフト記号表（勤務時間帯） (4)'!$D$6:$Z$47,23,FALSE))</f>
        <v/>
      </c>
      <c r="AD44" s="1897" t="str">
        <f>IF(AD42="","",VLOOKUP(AD42,'シフト記号表（勤務時間帯） (4)'!$D$6:$Z$47,23,FALSE))</f>
        <v/>
      </c>
      <c r="AE44" s="1897" t="str">
        <f>IF(AE42="","",VLOOKUP(AE42,'シフト記号表（勤務時間帯） (4)'!$D$6:$Z$47,23,FALSE))</f>
        <v/>
      </c>
      <c r="AF44" s="1897" t="str">
        <f>IF(AF42="","",VLOOKUP(AF42,'シフト記号表（勤務時間帯） (4)'!$D$6:$Z$47,23,FALSE))</f>
        <v/>
      </c>
      <c r="AG44" s="1897" t="str">
        <f>IF(AG42="","",VLOOKUP(AG42,'シフト記号表（勤務時間帯） (4)'!$D$6:$Z$47,23,FALSE))</f>
        <v/>
      </c>
      <c r="AH44" s="1912" t="str">
        <f>IF(AH42="","",VLOOKUP(AH42,'シフト記号表（勤務時間帯） (4)'!$D$6:$Z$47,23,FALSE))</f>
        <v/>
      </c>
      <c r="AI44" s="1885" t="str">
        <f>IF(AI42="","",VLOOKUP(AI42,'シフト記号表（勤務時間帯） (4)'!$D$6:$Z$47,23,FALSE))</f>
        <v/>
      </c>
      <c r="AJ44" s="1897" t="str">
        <f>IF(AJ42="","",VLOOKUP(AJ42,'シフト記号表（勤務時間帯） (4)'!$D$6:$Z$47,23,FALSE))</f>
        <v/>
      </c>
      <c r="AK44" s="1897" t="str">
        <f>IF(AK42="","",VLOOKUP(AK42,'シフト記号表（勤務時間帯） (4)'!$D$6:$Z$47,23,FALSE))</f>
        <v/>
      </c>
      <c r="AL44" s="1897" t="str">
        <f>IF(AL42="","",VLOOKUP(AL42,'シフト記号表（勤務時間帯） (4)'!$D$6:$Z$47,23,FALSE))</f>
        <v/>
      </c>
      <c r="AM44" s="1897" t="str">
        <f>IF(AM42="","",VLOOKUP(AM42,'シフト記号表（勤務時間帯） (4)'!$D$6:$Z$47,23,FALSE))</f>
        <v/>
      </c>
      <c r="AN44" s="1897" t="str">
        <f>IF(AN42="","",VLOOKUP(AN42,'シフト記号表（勤務時間帯） (4)'!$D$6:$Z$47,23,FALSE))</f>
        <v/>
      </c>
      <c r="AO44" s="1912" t="str">
        <f>IF(AO42="","",VLOOKUP(AO42,'シフト記号表（勤務時間帯） (4)'!$D$6:$Z$47,23,FALSE))</f>
        <v/>
      </c>
      <c r="AP44" s="1885" t="str">
        <f>IF(AP42="","",VLOOKUP(AP42,'シフト記号表（勤務時間帯） (4)'!$D$6:$Z$47,23,FALSE))</f>
        <v/>
      </c>
      <c r="AQ44" s="1897" t="str">
        <f>IF(AQ42="","",VLOOKUP(AQ42,'シフト記号表（勤務時間帯） (4)'!$D$6:$Z$47,23,FALSE))</f>
        <v/>
      </c>
      <c r="AR44" s="1897" t="str">
        <f>IF(AR42="","",VLOOKUP(AR42,'シフト記号表（勤務時間帯） (4)'!$D$6:$Z$47,23,FALSE))</f>
        <v/>
      </c>
      <c r="AS44" s="1897" t="str">
        <f>IF(AS42="","",VLOOKUP(AS42,'シフト記号表（勤務時間帯） (4)'!$D$6:$Z$47,23,FALSE))</f>
        <v/>
      </c>
      <c r="AT44" s="1897" t="str">
        <f>IF(AT42="","",VLOOKUP(AT42,'シフト記号表（勤務時間帯） (4)'!$D$6:$Z$47,23,FALSE))</f>
        <v/>
      </c>
      <c r="AU44" s="1897" t="str">
        <f>IF(AU42="","",VLOOKUP(AU42,'シフト記号表（勤務時間帯） (4)'!$D$6:$Z$47,23,FALSE))</f>
        <v/>
      </c>
      <c r="AV44" s="1912" t="str">
        <f>IF(AV42="","",VLOOKUP(AV42,'シフト記号表（勤務時間帯） (4)'!$D$6:$Z$47,23,FALSE))</f>
        <v/>
      </c>
      <c r="AW44" s="1885" t="str">
        <f>IF(AW42="","",VLOOKUP(AW42,'シフト記号表（勤務時間帯） (4)'!$D$6:$Z$47,23,FALSE))</f>
        <v/>
      </c>
      <c r="AX44" s="1897" t="str">
        <f>IF(AX42="","",VLOOKUP(AX42,'シフト記号表（勤務時間帯） (4)'!$D$6:$Z$47,23,FALSE))</f>
        <v/>
      </c>
      <c r="AY44" s="1897" t="str">
        <f>IF(AY42="","",VLOOKUP(AY42,'シフト記号表（勤務時間帯） (4)'!$D$6:$Z$47,23,FALSE))</f>
        <v/>
      </c>
      <c r="AZ44" s="1945">
        <f>IF($BC$3="４週",SUM(U44:AV44),IF($BC$3="暦月",SUM(U44:AY44),""))</f>
        <v>0</v>
      </c>
      <c r="BA44" s="1953"/>
      <c r="BB44" s="1962">
        <f>IF($BC$3="４週",AZ44/4,IF($BC$3="暦月",(AZ44/($BC$8/7)),""))</f>
        <v>0</v>
      </c>
      <c r="BC44" s="1953"/>
      <c r="BD44" s="1973"/>
      <c r="BE44" s="1978"/>
      <c r="BF44" s="1978"/>
      <c r="BG44" s="1978"/>
      <c r="BH44" s="1989"/>
    </row>
    <row r="45" spans="2:60" ht="20.25" customHeight="1">
      <c r="B45" s="2530"/>
      <c r="C45" s="1756"/>
      <c r="D45" s="1824"/>
      <c r="E45" s="1767"/>
      <c r="F45" s="1766"/>
      <c r="G45" s="1801"/>
      <c r="H45" s="2541"/>
      <c r="I45" s="1788"/>
      <c r="J45" s="2545"/>
      <c r="K45" s="2545"/>
      <c r="L45" s="1802"/>
      <c r="M45" s="2549"/>
      <c r="N45" s="2553"/>
      <c r="O45" s="2557"/>
      <c r="P45" s="2561" t="s">
        <v>770</v>
      </c>
      <c r="Q45" s="2568"/>
      <c r="R45" s="2568"/>
      <c r="S45" s="2576"/>
      <c r="T45" s="2584"/>
      <c r="U45" s="2596"/>
      <c r="V45" s="2602"/>
      <c r="W45" s="2602"/>
      <c r="X45" s="2602"/>
      <c r="Y45" s="2602"/>
      <c r="Z45" s="2602"/>
      <c r="AA45" s="2608"/>
      <c r="AB45" s="2596"/>
      <c r="AC45" s="2602"/>
      <c r="AD45" s="2602"/>
      <c r="AE45" s="2602"/>
      <c r="AF45" s="2602"/>
      <c r="AG45" s="2602"/>
      <c r="AH45" s="2608"/>
      <c r="AI45" s="2596"/>
      <c r="AJ45" s="2602"/>
      <c r="AK45" s="2602"/>
      <c r="AL45" s="2602"/>
      <c r="AM45" s="2602"/>
      <c r="AN45" s="2602"/>
      <c r="AO45" s="2608"/>
      <c r="AP45" s="2596"/>
      <c r="AQ45" s="2602"/>
      <c r="AR45" s="2602"/>
      <c r="AS45" s="2602"/>
      <c r="AT45" s="2602"/>
      <c r="AU45" s="2602"/>
      <c r="AV45" s="2608"/>
      <c r="AW45" s="2596"/>
      <c r="AX45" s="2602"/>
      <c r="AY45" s="2602"/>
      <c r="AZ45" s="2624"/>
      <c r="BA45" s="2631"/>
      <c r="BB45" s="2638"/>
      <c r="BC45" s="2631"/>
      <c r="BD45" s="1972"/>
      <c r="BE45" s="1977"/>
      <c r="BF45" s="1977"/>
      <c r="BG45" s="1977"/>
      <c r="BH45" s="1988"/>
    </row>
    <row r="46" spans="2:60" ht="20.25" customHeight="1">
      <c r="B46" s="2059">
        <f>B43+1</f>
        <v>9</v>
      </c>
      <c r="C46" s="1755"/>
      <c r="D46" s="1823"/>
      <c r="E46" s="1766"/>
      <c r="F46" s="1766">
        <f>C45</f>
        <v>0</v>
      </c>
      <c r="G46" s="1801"/>
      <c r="H46" s="2103"/>
      <c r="I46" s="1787"/>
      <c r="J46" s="2543"/>
      <c r="K46" s="2543"/>
      <c r="L46" s="1801"/>
      <c r="M46" s="2547"/>
      <c r="N46" s="2551"/>
      <c r="O46" s="2555"/>
      <c r="P46" s="2559" t="s">
        <v>1023</v>
      </c>
      <c r="Q46" s="2566"/>
      <c r="R46" s="2566"/>
      <c r="S46" s="2574"/>
      <c r="T46" s="2582"/>
      <c r="U46" s="2181" t="str">
        <f>IF(U45="","",VLOOKUP(U45,'シフト記号表（勤務時間帯） (4)'!$D$6:$X$47,21,FALSE))</f>
        <v/>
      </c>
      <c r="V46" s="2190" t="str">
        <f>IF(V45="","",VLOOKUP(V45,'シフト記号表（勤務時間帯） (4)'!$D$6:$X$47,21,FALSE))</f>
        <v/>
      </c>
      <c r="W46" s="2190" t="str">
        <f>IF(W45="","",VLOOKUP(W45,'シフト記号表（勤務時間帯） (4)'!$D$6:$X$47,21,FALSE))</f>
        <v/>
      </c>
      <c r="X46" s="2190" t="str">
        <f>IF(X45="","",VLOOKUP(X45,'シフト記号表（勤務時間帯） (4)'!$D$6:$X$47,21,FALSE))</f>
        <v/>
      </c>
      <c r="Y46" s="2190" t="str">
        <f>IF(Y45="","",VLOOKUP(Y45,'シフト記号表（勤務時間帯） (4)'!$D$6:$X$47,21,FALSE))</f>
        <v/>
      </c>
      <c r="Z46" s="2190" t="str">
        <f>IF(Z45="","",VLOOKUP(Z45,'シフト記号表（勤務時間帯） (4)'!$D$6:$X$47,21,FALSE))</f>
        <v/>
      </c>
      <c r="AA46" s="2197" t="str">
        <f>IF(AA45="","",VLOOKUP(AA45,'シフト記号表（勤務時間帯） (4)'!$D$6:$X$47,21,FALSE))</f>
        <v/>
      </c>
      <c r="AB46" s="2181" t="str">
        <f>IF(AB45="","",VLOOKUP(AB45,'シフト記号表（勤務時間帯） (4)'!$D$6:$X$47,21,FALSE))</f>
        <v/>
      </c>
      <c r="AC46" s="2190" t="str">
        <f>IF(AC45="","",VLOOKUP(AC45,'シフト記号表（勤務時間帯） (4)'!$D$6:$X$47,21,FALSE))</f>
        <v/>
      </c>
      <c r="AD46" s="2190" t="str">
        <f>IF(AD45="","",VLOOKUP(AD45,'シフト記号表（勤務時間帯） (4)'!$D$6:$X$47,21,FALSE))</f>
        <v/>
      </c>
      <c r="AE46" s="2190" t="str">
        <f>IF(AE45="","",VLOOKUP(AE45,'シフト記号表（勤務時間帯） (4)'!$D$6:$X$47,21,FALSE))</f>
        <v/>
      </c>
      <c r="AF46" s="2190" t="str">
        <f>IF(AF45="","",VLOOKUP(AF45,'シフト記号表（勤務時間帯） (4)'!$D$6:$X$47,21,FALSE))</f>
        <v/>
      </c>
      <c r="AG46" s="2190" t="str">
        <f>IF(AG45="","",VLOOKUP(AG45,'シフト記号表（勤務時間帯） (4)'!$D$6:$X$47,21,FALSE))</f>
        <v/>
      </c>
      <c r="AH46" s="2197" t="str">
        <f>IF(AH45="","",VLOOKUP(AH45,'シフト記号表（勤務時間帯） (4)'!$D$6:$X$47,21,FALSE))</f>
        <v/>
      </c>
      <c r="AI46" s="2181" t="str">
        <f>IF(AI45="","",VLOOKUP(AI45,'シフト記号表（勤務時間帯） (4)'!$D$6:$X$47,21,FALSE))</f>
        <v/>
      </c>
      <c r="AJ46" s="2190" t="str">
        <f>IF(AJ45="","",VLOOKUP(AJ45,'シフト記号表（勤務時間帯） (4)'!$D$6:$X$47,21,FALSE))</f>
        <v/>
      </c>
      <c r="AK46" s="2190" t="str">
        <f>IF(AK45="","",VLOOKUP(AK45,'シフト記号表（勤務時間帯） (4)'!$D$6:$X$47,21,FALSE))</f>
        <v/>
      </c>
      <c r="AL46" s="2190" t="str">
        <f>IF(AL45="","",VLOOKUP(AL45,'シフト記号表（勤務時間帯） (4)'!$D$6:$X$47,21,FALSE))</f>
        <v/>
      </c>
      <c r="AM46" s="2190" t="str">
        <f>IF(AM45="","",VLOOKUP(AM45,'シフト記号表（勤務時間帯） (4)'!$D$6:$X$47,21,FALSE))</f>
        <v/>
      </c>
      <c r="AN46" s="2190" t="str">
        <f>IF(AN45="","",VLOOKUP(AN45,'シフト記号表（勤務時間帯） (4)'!$D$6:$X$47,21,FALSE))</f>
        <v/>
      </c>
      <c r="AO46" s="2197" t="str">
        <f>IF(AO45="","",VLOOKUP(AO45,'シフト記号表（勤務時間帯） (4)'!$D$6:$X$47,21,FALSE))</f>
        <v/>
      </c>
      <c r="AP46" s="2181" t="str">
        <f>IF(AP45="","",VLOOKUP(AP45,'シフト記号表（勤務時間帯） (4)'!$D$6:$X$47,21,FALSE))</f>
        <v/>
      </c>
      <c r="AQ46" s="2190" t="str">
        <f>IF(AQ45="","",VLOOKUP(AQ45,'シフト記号表（勤務時間帯） (4)'!$D$6:$X$47,21,FALSE))</f>
        <v/>
      </c>
      <c r="AR46" s="2190" t="str">
        <f>IF(AR45="","",VLOOKUP(AR45,'シフト記号表（勤務時間帯） (4)'!$D$6:$X$47,21,FALSE))</f>
        <v/>
      </c>
      <c r="AS46" s="2190" t="str">
        <f>IF(AS45="","",VLOOKUP(AS45,'シフト記号表（勤務時間帯） (4)'!$D$6:$X$47,21,FALSE))</f>
        <v/>
      </c>
      <c r="AT46" s="2190" t="str">
        <f>IF(AT45="","",VLOOKUP(AT45,'シフト記号表（勤務時間帯） (4)'!$D$6:$X$47,21,FALSE))</f>
        <v/>
      </c>
      <c r="AU46" s="2190" t="str">
        <f>IF(AU45="","",VLOOKUP(AU45,'シフト記号表（勤務時間帯） (4)'!$D$6:$X$47,21,FALSE))</f>
        <v/>
      </c>
      <c r="AV46" s="2197" t="str">
        <f>IF(AV45="","",VLOOKUP(AV45,'シフト記号表（勤務時間帯） (4)'!$D$6:$X$47,21,FALSE))</f>
        <v/>
      </c>
      <c r="AW46" s="2181" t="str">
        <f>IF(AW45="","",VLOOKUP(AW45,'シフト記号表（勤務時間帯） (4)'!$D$6:$X$47,21,FALSE))</f>
        <v/>
      </c>
      <c r="AX46" s="2190" t="str">
        <f>IF(AX45="","",VLOOKUP(AX45,'シフト記号表（勤務時間帯） (4)'!$D$6:$X$47,21,FALSE))</f>
        <v/>
      </c>
      <c r="AY46" s="2190" t="str">
        <f>IF(AY45="","",VLOOKUP(AY45,'シフト記号表（勤務時間帯） (4)'!$D$6:$X$47,21,FALSE))</f>
        <v/>
      </c>
      <c r="AZ46" s="1943">
        <f>IF($BC$3="４週",SUM(U46:AV46),IF($BC$3="暦月",SUM(U46:AY46),""))</f>
        <v>0</v>
      </c>
      <c r="BA46" s="1951"/>
      <c r="BB46" s="1960">
        <f>IF($BC$3="４週",AZ46/4,IF($BC$3="暦月",(AZ46/($BC$8/7)),""))</f>
        <v>0</v>
      </c>
      <c r="BC46" s="1951"/>
      <c r="BD46" s="1971"/>
      <c r="BE46" s="1976"/>
      <c r="BF46" s="1976"/>
      <c r="BG46" s="1976"/>
      <c r="BH46" s="1987"/>
    </row>
    <row r="47" spans="2:60" ht="20.25" customHeight="1">
      <c r="B47" s="1743"/>
      <c r="C47" s="1757"/>
      <c r="D47" s="1825"/>
      <c r="E47" s="1768"/>
      <c r="F47" s="1768"/>
      <c r="G47" s="1803">
        <f>C45</f>
        <v>0</v>
      </c>
      <c r="H47" s="2104"/>
      <c r="I47" s="1789"/>
      <c r="J47" s="2544"/>
      <c r="K47" s="2544"/>
      <c r="L47" s="1803"/>
      <c r="M47" s="2548"/>
      <c r="N47" s="2552"/>
      <c r="O47" s="2556"/>
      <c r="P47" s="2560" t="s">
        <v>34</v>
      </c>
      <c r="Q47" s="2567"/>
      <c r="R47" s="2567"/>
      <c r="S47" s="2578"/>
      <c r="T47" s="2586"/>
      <c r="U47" s="1885" t="str">
        <f>IF(U45="","",VLOOKUP(U45,'シフト記号表（勤務時間帯） (4)'!$D$6:$Z$47,23,FALSE))</f>
        <v/>
      </c>
      <c r="V47" s="1897" t="str">
        <f>IF(V45="","",VLOOKUP(V45,'シフト記号表（勤務時間帯） (4)'!$D$6:$Z$47,23,FALSE))</f>
        <v/>
      </c>
      <c r="W47" s="1897" t="str">
        <f>IF(W45="","",VLOOKUP(W45,'シフト記号表（勤務時間帯） (4)'!$D$6:$Z$47,23,FALSE))</f>
        <v/>
      </c>
      <c r="X47" s="1897" t="str">
        <f>IF(X45="","",VLOOKUP(X45,'シフト記号表（勤務時間帯） (4)'!$D$6:$Z$47,23,FALSE))</f>
        <v/>
      </c>
      <c r="Y47" s="1897" t="str">
        <f>IF(Y45="","",VLOOKUP(Y45,'シフト記号表（勤務時間帯） (4)'!$D$6:$Z$47,23,FALSE))</f>
        <v/>
      </c>
      <c r="Z47" s="1897" t="str">
        <f>IF(Z45="","",VLOOKUP(Z45,'シフト記号表（勤務時間帯） (4)'!$D$6:$Z$47,23,FALSE))</f>
        <v/>
      </c>
      <c r="AA47" s="1912" t="str">
        <f>IF(AA45="","",VLOOKUP(AA45,'シフト記号表（勤務時間帯） (4)'!$D$6:$Z$47,23,FALSE))</f>
        <v/>
      </c>
      <c r="AB47" s="1885" t="str">
        <f>IF(AB45="","",VLOOKUP(AB45,'シフト記号表（勤務時間帯） (4)'!$D$6:$Z$47,23,FALSE))</f>
        <v/>
      </c>
      <c r="AC47" s="1897" t="str">
        <f>IF(AC45="","",VLOOKUP(AC45,'シフト記号表（勤務時間帯） (4)'!$D$6:$Z$47,23,FALSE))</f>
        <v/>
      </c>
      <c r="AD47" s="1897" t="str">
        <f>IF(AD45="","",VLOOKUP(AD45,'シフト記号表（勤務時間帯） (4)'!$D$6:$Z$47,23,FALSE))</f>
        <v/>
      </c>
      <c r="AE47" s="1897" t="str">
        <f>IF(AE45="","",VLOOKUP(AE45,'シフト記号表（勤務時間帯） (4)'!$D$6:$Z$47,23,FALSE))</f>
        <v/>
      </c>
      <c r="AF47" s="1897" t="str">
        <f>IF(AF45="","",VLOOKUP(AF45,'シフト記号表（勤務時間帯） (4)'!$D$6:$Z$47,23,FALSE))</f>
        <v/>
      </c>
      <c r="AG47" s="1897" t="str">
        <f>IF(AG45="","",VLOOKUP(AG45,'シフト記号表（勤務時間帯） (4)'!$D$6:$Z$47,23,FALSE))</f>
        <v/>
      </c>
      <c r="AH47" s="1912" t="str">
        <f>IF(AH45="","",VLOOKUP(AH45,'シフト記号表（勤務時間帯） (4)'!$D$6:$Z$47,23,FALSE))</f>
        <v/>
      </c>
      <c r="AI47" s="1885" t="str">
        <f>IF(AI45="","",VLOOKUP(AI45,'シフト記号表（勤務時間帯） (4)'!$D$6:$Z$47,23,FALSE))</f>
        <v/>
      </c>
      <c r="AJ47" s="1897" t="str">
        <f>IF(AJ45="","",VLOOKUP(AJ45,'シフト記号表（勤務時間帯） (4)'!$D$6:$Z$47,23,FALSE))</f>
        <v/>
      </c>
      <c r="AK47" s="1897" t="str">
        <f>IF(AK45="","",VLOOKUP(AK45,'シフト記号表（勤務時間帯） (4)'!$D$6:$Z$47,23,FALSE))</f>
        <v/>
      </c>
      <c r="AL47" s="1897" t="str">
        <f>IF(AL45="","",VLOOKUP(AL45,'シフト記号表（勤務時間帯） (4)'!$D$6:$Z$47,23,FALSE))</f>
        <v/>
      </c>
      <c r="AM47" s="1897" t="str">
        <f>IF(AM45="","",VLOOKUP(AM45,'シフト記号表（勤務時間帯） (4)'!$D$6:$Z$47,23,FALSE))</f>
        <v/>
      </c>
      <c r="AN47" s="1897" t="str">
        <f>IF(AN45="","",VLOOKUP(AN45,'シフト記号表（勤務時間帯） (4)'!$D$6:$Z$47,23,FALSE))</f>
        <v/>
      </c>
      <c r="AO47" s="1912" t="str">
        <f>IF(AO45="","",VLOOKUP(AO45,'シフト記号表（勤務時間帯） (4)'!$D$6:$Z$47,23,FALSE))</f>
        <v/>
      </c>
      <c r="AP47" s="1885" t="str">
        <f>IF(AP45="","",VLOOKUP(AP45,'シフト記号表（勤務時間帯） (4)'!$D$6:$Z$47,23,FALSE))</f>
        <v/>
      </c>
      <c r="AQ47" s="1897" t="str">
        <f>IF(AQ45="","",VLOOKUP(AQ45,'シフト記号表（勤務時間帯） (4)'!$D$6:$Z$47,23,FALSE))</f>
        <v/>
      </c>
      <c r="AR47" s="1897" t="str">
        <f>IF(AR45="","",VLOOKUP(AR45,'シフト記号表（勤務時間帯） (4)'!$D$6:$Z$47,23,FALSE))</f>
        <v/>
      </c>
      <c r="AS47" s="1897" t="str">
        <f>IF(AS45="","",VLOOKUP(AS45,'シフト記号表（勤務時間帯） (4)'!$D$6:$Z$47,23,FALSE))</f>
        <v/>
      </c>
      <c r="AT47" s="1897" t="str">
        <f>IF(AT45="","",VLOOKUP(AT45,'シフト記号表（勤務時間帯） (4)'!$D$6:$Z$47,23,FALSE))</f>
        <v/>
      </c>
      <c r="AU47" s="1897" t="str">
        <f>IF(AU45="","",VLOOKUP(AU45,'シフト記号表（勤務時間帯） (4)'!$D$6:$Z$47,23,FALSE))</f>
        <v/>
      </c>
      <c r="AV47" s="1912" t="str">
        <f>IF(AV45="","",VLOOKUP(AV45,'シフト記号表（勤務時間帯） (4)'!$D$6:$Z$47,23,FALSE))</f>
        <v/>
      </c>
      <c r="AW47" s="1885" t="str">
        <f>IF(AW45="","",VLOOKUP(AW45,'シフト記号表（勤務時間帯） (4)'!$D$6:$Z$47,23,FALSE))</f>
        <v/>
      </c>
      <c r="AX47" s="1897" t="str">
        <f>IF(AX45="","",VLOOKUP(AX45,'シフト記号表（勤務時間帯） (4)'!$D$6:$Z$47,23,FALSE))</f>
        <v/>
      </c>
      <c r="AY47" s="1897" t="str">
        <f>IF(AY45="","",VLOOKUP(AY45,'シフト記号表（勤務時間帯） (4)'!$D$6:$Z$47,23,FALSE))</f>
        <v/>
      </c>
      <c r="AZ47" s="1945">
        <f>IF($BC$3="４週",SUM(U47:AV47),IF($BC$3="暦月",SUM(U47:AY47),""))</f>
        <v>0</v>
      </c>
      <c r="BA47" s="1953"/>
      <c r="BB47" s="1962">
        <f>IF($BC$3="４週",AZ47/4,IF($BC$3="暦月",(AZ47/($BC$8/7)),""))</f>
        <v>0</v>
      </c>
      <c r="BC47" s="1953"/>
      <c r="BD47" s="1973"/>
      <c r="BE47" s="1978"/>
      <c r="BF47" s="1978"/>
      <c r="BG47" s="1978"/>
      <c r="BH47" s="1989"/>
    </row>
    <row r="48" spans="2:60" ht="20.25" customHeight="1">
      <c r="B48" s="2530"/>
      <c r="C48" s="1756"/>
      <c r="D48" s="1824"/>
      <c r="E48" s="1767"/>
      <c r="F48" s="1766"/>
      <c r="G48" s="1801"/>
      <c r="H48" s="2541"/>
      <c r="I48" s="1788"/>
      <c r="J48" s="2545"/>
      <c r="K48" s="2545"/>
      <c r="L48" s="1802"/>
      <c r="M48" s="2549"/>
      <c r="N48" s="2553"/>
      <c r="O48" s="2557"/>
      <c r="P48" s="2561" t="s">
        <v>770</v>
      </c>
      <c r="Q48" s="2569"/>
      <c r="R48" s="2569"/>
      <c r="S48" s="2577"/>
      <c r="T48" s="2587"/>
      <c r="U48" s="2596"/>
      <c r="V48" s="2602"/>
      <c r="W48" s="2602"/>
      <c r="X48" s="2602"/>
      <c r="Y48" s="2602"/>
      <c r="Z48" s="2602"/>
      <c r="AA48" s="2608"/>
      <c r="AB48" s="2596"/>
      <c r="AC48" s="2602"/>
      <c r="AD48" s="2602"/>
      <c r="AE48" s="2602"/>
      <c r="AF48" s="2602"/>
      <c r="AG48" s="2602"/>
      <c r="AH48" s="2608"/>
      <c r="AI48" s="2596"/>
      <c r="AJ48" s="2602"/>
      <c r="AK48" s="2602"/>
      <c r="AL48" s="2602"/>
      <c r="AM48" s="2602"/>
      <c r="AN48" s="2602"/>
      <c r="AO48" s="2608"/>
      <c r="AP48" s="2596"/>
      <c r="AQ48" s="2602"/>
      <c r="AR48" s="2602"/>
      <c r="AS48" s="2602"/>
      <c r="AT48" s="2602"/>
      <c r="AU48" s="2602"/>
      <c r="AV48" s="2608"/>
      <c r="AW48" s="2596"/>
      <c r="AX48" s="2602"/>
      <c r="AY48" s="2602"/>
      <c r="AZ48" s="2624"/>
      <c r="BA48" s="2631"/>
      <c r="BB48" s="2638"/>
      <c r="BC48" s="2631"/>
      <c r="BD48" s="1972"/>
      <c r="BE48" s="1977"/>
      <c r="BF48" s="1977"/>
      <c r="BG48" s="1977"/>
      <c r="BH48" s="1988"/>
    </row>
    <row r="49" spans="2:60" ht="20.25" customHeight="1">
      <c r="B49" s="2059">
        <f>B46+1</f>
        <v>10</v>
      </c>
      <c r="C49" s="1755"/>
      <c r="D49" s="1823"/>
      <c r="E49" s="1766"/>
      <c r="F49" s="1766">
        <f>C48</f>
        <v>0</v>
      </c>
      <c r="G49" s="1801"/>
      <c r="H49" s="2103"/>
      <c r="I49" s="1787"/>
      <c r="J49" s="2543"/>
      <c r="K49" s="2543"/>
      <c r="L49" s="1801"/>
      <c r="M49" s="2547"/>
      <c r="N49" s="2551"/>
      <c r="O49" s="2555"/>
      <c r="P49" s="2559" t="s">
        <v>1023</v>
      </c>
      <c r="Q49" s="2566"/>
      <c r="R49" s="2566"/>
      <c r="S49" s="2574"/>
      <c r="T49" s="2582"/>
      <c r="U49" s="2181" t="str">
        <f>IF(U48="","",VLOOKUP(U48,'シフト記号表（勤務時間帯） (4)'!$D$6:$X$47,21,FALSE))</f>
        <v/>
      </c>
      <c r="V49" s="2190" t="str">
        <f>IF(V48="","",VLOOKUP(V48,'シフト記号表（勤務時間帯） (4)'!$D$6:$X$47,21,FALSE))</f>
        <v/>
      </c>
      <c r="W49" s="2190" t="str">
        <f>IF(W48="","",VLOOKUP(W48,'シフト記号表（勤務時間帯） (4)'!$D$6:$X$47,21,FALSE))</f>
        <v/>
      </c>
      <c r="X49" s="2190" t="str">
        <f>IF(X48="","",VLOOKUP(X48,'シフト記号表（勤務時間帯） (4)'!$D$6:$X$47,21,FALSE))</f>
        <v/>
      </c>
      <c r="Y49" s="2190" t="str">
        <f>IF(Y48="","",VLOOKUP(Y48,'シフト記号表（勤務時間帯） (4)'!$D$6:$X$47,21,FALSE))</f>
        <v/>
      </c>
      <c r="Z49" s="2190" t="str">
        <f>IF(Z48="","",VLOOKUP(Z48,'シフト記号表（勤務時間帯） (4)'!$D$6:$X$47,21,FALSE))</f>
        <v/>
      </c>
      <c r="AA49" s="2197" t="str">
        <f>IF(AA48="","",VLOOKUP(AA48,'シフト記号表（勤務時間帯） (4)'!$D$6:$X$47,21,FALSE))</f>
        <v/>
      </c>
      <c r="AB49" s="2181" t="str">
        <f>IF(AB48="","",VLOOKUP(AB48,'シフト記号表（勤務時間帯） (4)'!$D$6:$X$47,21,FALSE))</f>
        <v/>
      </c>
      <c r="AC49" s="2190" t="str">
        <f>IF(AC48="","",VLOOKUP(AC48,'シフト記号表（勤務時間帯） (4)'!$D$6:$X$47,21,FALSE))</f>
        <v/>
      </c>
      <c r="AD49" s="2190" t="str">
        <f>IF(AD48="","",VLOOKUP(AD48,'シフト記号表（勤務時間帯） (4)'!$D$6:$X$47,21,FALSE))</f>
        <v/>
      </c>
      <c r="AE49" s="2190" t="str">
        <f>IF(AE48="","",VLOOKUP(AE48,'シフト記号表（勤務時間帯） (4)'!$D$6:$X$47,21,FALSE))</f>
        <v/>
      </c>
      <c r="AF49" s="2190" t="str">
        <f>IF(AF48="","",VLOOKUP(AF48,'シフト記号表（勤務時間帯） (4)'!$D$6:$X$47,21,FALSE))</f>
        <v/>
      </c>
      <c r="AG49" s="2190" t="str">
        <f>IF(AG48="","",VLOOKUP(AG48,'シフト記号表（勤務時間帯） (4)'!$D$6:$X$47,21,FALSE))</f>
        <v/>
      </c>
      <c r="AH49" s="2197" t="str">
        <f>IF(AH48="","",VLOOKUP(AH48,'シフト記号表（勤務時間帯） (4)'!$D$6:$X$47,21,FALSE))</f>
        <v/>
      </c>
      <c r="AI49" s="2181" t="str">
        <f>IF(AI48="","",VLOOKUP(AI48,'シフト記号表（勤務時間帯） (4)'!$D$6:$X$47,21,FALSE))</f>
        <v/>
      </c>
      <c r="AJ49" s="2190" t="str">
        <f>IF(AJ48="","",VLOOKUP(AJ48,'シフト記号表（勤務時間帯） (4)'!$D$6:$X$47,21,FALSE))</f>
        <v/>
      </c>
      <c r="AK49" s="2190" t="str">
        <f>IF(AK48="","",VLOOKUP(AK48,'シフト記号表（勤務時間帯） (4)'!$D$6:$X$47,21,FALSE))</f>
        <v/>
      </c>
      <c r="AL49" s="2190" t="str">
        <f>IF(AL48="","",VLOOKUP(AL48,'シフト記号表（勤務時間帯） (4)'!$D$6:$X$47,21,FALSE))</f>
        <v/>
      </c>
      <c r="AM49" s="2190" t="str">
        <f>IF(AM48="","",VLOOKUP(AM48,'シフト記号表（勤務時間帯） (4)'!$D$6:$X$47,21,FALSE))</f>
        <v/>
      </c>
      <c r="AN49" s="2190" t="str">
        <f>IF(AN48="","",VLOOKUP(AN48,'シフト記号表（勤務時間帯） (4)'!$D$6:$X$47,21,FALSE))</f>
        <v/>
      </c>
      <c r="AO49" s="2197" t="str">
        <f>IF(AO48="","",VLOOKUP(AO48,'シフト記号表（勤務時間帯） (4)'!$D$6:$X$47,21,FALSE))</f>
        <v/>
      </c>
      <c r="AP49" s="2181" t="str">
        <f>IF(AP48="","",VLOOKUP(AP48,'シフト記号表（勤務時間帯） (4)'!$D$6:$X$47,21,FALSE))</f>
        <v/>
      </c>
      <c r="AQ49" s="2190" t="str">
        <f>IF(AQ48="","",VLOOKUP(AQ48,'シフト記号表（勤務時間帯） (4)'!$D$6:$X$47,21,FALSE))</f>
        <v/>
      </c>
      <c r="AR49" s="2190" t="str">
        <f>IF(AR48="","",VLOOKUP(AR48,'シフト記号表（勤務時間帯） (4)'!$D$6:$X$47,21,FALSE))</f>
        <v/>
      </c>
      <c r="AS49" s="2190" t="str">
        <f>IF(AS48="","",VLOOKUP(AS48,'シフト記号表（勤務時間帯） (4)'!$D$6:$X$47,21,FALSE))</f>
        <v/>
      </c>
      <c r="AT49" s="2190" t="str">
        <f>IF(AT48="","",VLOOKUP(AT48,'シフト記号表（勤務時間帯） (4)'!$D$6:$X$47,21,FALSE))</f>
        <v/>
      </c>
      <c r="AU49" s="2190" t="str">
        <f>IF(AU48="","",VLOOKUP(AU48,'シフト記号表（勤務時間帯） (4)'!$D$6:$X$47,21,FALSE))</f>
        <v/>
      </c>
      <c r="AV49" s="2197" t="str">
        <f>IF(AV48="","",VLOOKUP(AV48,'シフト記号表（勤務時間帯） (4)'!$D$6:$X$47,21,FALSE))</f>
        <v/>
      </c>
      <c r="AW49" s="2181" t="str">
        <f>IF(AW48="","",VLOOKUP(AW48,'シフト記号表（勤務時間帯） (4)'!$D$6:$X$47,21,FALSE))</f>
        <v/>
      </c>
      <c r="AX49" s="2190" t="str">
        <f>IF(AX48="","",VLOOKUP(AX48,'シフト記号表（勤務時間帯） (4)'!$D$6:$X$47,21,FALSE))</f>
        <v/>
      </c>
      <c r="AY49" s="2190" t="str">
        <f>IF(AY48="","",VLOOKUP(AY48,'シフト記号表（勤務時間帯） (4)'!$D$6:$X$47,21,FALSE))</f>
        <v/>
      </c>
      <c r="AZ49" s="1943">
        <f>IF($BC$3="４週",SUM(U49:AV49),IF($BC$3="暦月",SUM(U49:AY49),""))</f>
        <v>0</v>
      </c>
      <c r="BA49" s="1951"/>
      <c r="BB49" s="1960">
        <f>IF($BC$3="４週",AZ49/4,IF($BC$3="暦月",(AZ49/($BC$8/7)),""))</f>
        <v>0</v>
      </c>
      <c r="BC49" s="1951"/>
      <c r="BD49" s="1971"/>
      <c r="BE49" s="1976"/>
      <c r="BF49" s="1976"/>
      <c r="BG49" s="1976"/>
      <c r="BH49" s="1987"/>
    </row>
    <row r="50" spans="2:60" ht="20.25" customHeight="1">
      <c r="B50" s="1743"/>
      <c r="C50" s="1757"/>
      <c r="D50" s="1825"/>
      <c r="E50" s="1768"/>
      <c r="F50" s="1768"/>
      <c r="G50" s="1803">
        <f>C48</f>
        <v>0</v>
      </c>
      <c r="H50" s="2104"/>
      <c r="I50" s="1789"/>
      <c r="J50" s="2544"/>
      <c r="K50" s="2544"/>
      <c r="L50" s="1803"/>
      <c r="M50" s="2548"/>
      <c r="N50" s="2552"/>
      <c r="O50" s="2556"/>
      <c r="P50" s="2562" t="s">
        <v>34</v>
      </c>
      <c r="Q50" s="2571"/>
      <c r="R50" s="2571"/>
      <c r="S50" s="2579"/>
      <c r="T50" s="2588"/>
      <c r="U50" s="1885" t="str">
        <f>IF(U48="","",VLOOKUP(U48,'シフト記号表（勤務時間帯） (4)'!$D$6:$Z$47,23,FALSE))</f>
        <v/>
      </c>
      <c r="V50" s="1897" t="str">
        <f>IF(V48="","",VLOOKUP(V48,'シフト記号表（勤務時間帯） (4)'!$D$6:$Z$47,23,FALSE))</f>
        <v/>
      </c>
      <c r="W50" s="1897" t="str">
        <f>IF(W48="","",VLOOKUP(W48,'シフト記号表（勤務時間帯） (4)'!$D$6:$Z$47,23,FALSE))</f>
        <v/>
      </c>
      <c r="X50" s="1897" t="str">
        <f>IF(X48="","",VLOOKUP(X48,'シフト記号表（勤務時間帯） (4)'!$D$6:$Z$47,23,FALSE))</f>
        <v/>
      </c>
      <c r="Y50" s="1897" t="str">
        <f>IF(Y48="","",VLOOKUP(Y48,'シフト記号表（勤務時間帯） (4)'!$D$6:$Z$47,23,FALSE))</f>
        <v/>
      </c>
      <c r="Z50" s="1897" t="str">
        <f>IF(Z48="","",VLOOKUP(Z48,'シフト記号表（勤務時間帯） (4)'!$D$6:$Z$47,23,FALSE))</f>
        <v/>
      </c>
      <c r="AA50" s="1912" t="str">
        <f>IF(AA48="","",VLOOKUP(AA48,'シフト記号表（勤務時間帯） (4)'!$D$6:$Z$47,23,FALSE))</f>
        <v/>
      </c>
      <c r="AB50" s="1885" t="str">
        <f>IF(AB48="","",VLOOKUP(AB48,'シフト記号表（勤務時間帯） (4)'!$D$6:$Z$47,23,FALSE))</f>
        <v/>
      </c>
      <c r="AC50" s="1897" t="str">
        <f>IF(AC48="","",VLOOKUP(AC48,'シフト記号表（勤務時間帯） (4)'!$D$6:$Z$47,23,FALSE))</f>
        <v/>
      </c>
      <c r="AD50" s="1897" t="str">
        <f>IF(AD48="","",VLOOKUP(AD48,'シフト記号表（勤務時間帯） (4)'!$D$6:$Z$47,23,FALSE))</f>
        <v/>
      </c>
      <c r="AE50" s="1897" t="str">
        <f>IF(AE48="","",VLOOKUP(AE48,'シフト記号表（勤務時間帯） (4)'!$D$6:$Z$47,23,FALSE))</f>
        <v/>
      </c>
      <c r="AF50" s="1897" t="str">
        <f>IF(AF48="","",VLOOKUP(AF48,'シフト記号表（勤務時間帯） (4)'!$D$6:$Z$47,23,FALSE))</f>
        <v/>
      </c>
      <c r="AG50" s="1897" t="str">
        <f>IF(AG48="","",VLOOKUP(AG48,'シフト記号表（勤務時間帯） (4)'!$D$6:$Z$47,23,FALSE))</f>
        <v/>
      </c>
      <c r="AH50" s="1912" t="str">
        <f>IF(AH48="","",VLOOKUP(AH48,'シフト記号表（勤務時間帯） (4)'!$D$6:$Z$47,23,FALSE))</f>
        <v/>
      </c>
      <c r="AI50" s="1885" t="str">
        <f>IF(AI48="","",VLOOKUP(AI48,'シフト記号表（勤務時間帯） (4)'!$D$6:$Z$47,23,FALSE))</f>
        <v/>
      </c>
      <c r="AJ50" s="1897" t="str">
        <f>IF(AJ48="","",VLOOKUP(AJ48,'シフト記号表（勤務時間帯） (4)'!$D$6:$Z$47,23,FALSE))</f>
        <v/>
      </c>
      <c r="AK50" s="1897" t="str">
        <f>IF(AK48="","",VLOOKUP(AK48,'シフト記号表（勤務時間帯） (4)'!$D$6:$Z$47,23,FALSE))</f>
        <v/>
      </c>
      <c r="AL50" s="1897" t="str">
        <f>IF(AL48="","",VLOOKUP(AL48,'シフト記号表（勤務時間帯） (4)'!$D$6:$Z$47,23,FALSE))</f>
        <v/>
      </c>
      <c r="AM50" s="1897" t="str">
        <f>IF(AM48="","",VLOOKUP(AM48,'シフト記号表（勤務時間帯） (4)'!$D$6:$Z$47,23,FALSE))</f>
        <v/>
      </c>
      <c r="AN50" s="1897" t="str">
        <f>IF(AN48="","",VLOOKUP(AN48,'シフト記号表（勤務時間帯） (4)'!$D$6:$Z$47,23,FALSE))</f>
        <v/>
      </c>
      <c r="AO50" s="1912" t="str">
        <f>IF(AO48="","",VLOOKUP(AO48,'シフト記号表（勤務時間帯） (4)'!$D$6:$Z$47,23,FALSE))</f>
        <v/>
      </c>
      <c r="AP50" s="1885" t="str">
        <f>IF(AP48="","",VLOOKUP(AP48,'シフト記号表（勤務時間帯） (4)'!$D$6:$Z$47,23,FALSE))</f>
        <v/>
      </c>
      <c r="AQ50" s="1897" t="str">
        <f>IF(AQ48="","",VLOOKUP(AQ48,'シフト記号表（勤務時間帯） (4)'!$D$6:$Z$47,23,FALSE))</f>
        <v/>
      </c>
      <c r="AR50" s="1897" t="str">
        <f>IF(AR48="","",VLOOKUP(AR48,'シフト記号表（勤務時間帯） (4)'!$D$6:$Z$47,23,FALSE))</f>
        <v/>
      </c>
      <c r="AS50" s="1897" t="str">
        <f>IF(AS48="","",VLOOKUP(AS48,'シフト記号表（勤務時間帯） (4)'!$D$6:$Z$47,23,FALSE))</f>
        <v/>
      </c>
      <c r="AT50" s="1897" t="str">
        <f>IF(AT48="","",VLOOKUP(AT48,'シフト記号表（勤務時間帯） (4)'!$D$6:$Z$47,23,FALSE))</f>
        <v/>
      </c>
      <c r="AU50" s="1897" t="str">
        <f>IF(AU48="","",VLOOKUP(AU48,'シフト記号表（勤務時間帯） (4)'!$D$6:$Z$47,23,FALSE))</f>
        <v/>
      </c>
      <c r="AV50" s="1912" t="str">
        <f>IF(AV48="","",VLOOKUP(AV48,'シフト記号表（勤務時間帯） (4)'!$D$6:$Z$47,23,FALSE))</f>
        <v/>
      </c>
      <c r="AW50" s="1885" t="str">
        <f>IF(AW48="","",VLOOKUP(AW48,'シフト記号表（勤務時間帯） (4)'!$D$6:$Z$47,23,FALSE))</f>
        <v/>
      </c>
      <c r="AX50" s="1897" t="str">
        <f>IF(AX48="","",VLOOKUP(AX48,'シフト記号表（勤務時間帯） (4)'!$D$6:$Z$47,23,FALSE))</f>
        <v/>
      </c>
      <c r="AY50" s="1897" t="str">
        <f>IF(AY48="","",VLOOKUP(AY48,'シフト記号表（勤務時間帯） (4)'!$D$6:$Z$47,23,FALSE))</f>
        <v/>
      </c>
      <c r="AZ50" s="1945">
        <f>IF($BC$3="４週",SUM(U50:AV50),IF($BC$3="暦月",SUM(U50:AY50),""))</f>
        <v>0</v>
      </c>
      <c r="BA50" s="1953"/>
      <c r="BB50" s="1962">
        <f>IF($BC$3="４週",AZ50/4,IF($BC$3="暦月",(AZ50/($BC$8/7)),""))</f>
        <v>0</v>
      </c>
      <c r="BC50" s="1953"/>
      <c r="BD50" s="1973"/>
      <c r="BE50" s="1978"/>
      <c r="BF50" s="1978"/>
      <c r="BG50" s="1978"/>
      <c r="BH50" s="1989"/>
    </row>
    <row r="51" spans="2:60" ht="20.25" customHeight="1">
      <c r="B51" s="2530"/>
      <c r="C51" s="1756"/>
      <c r="D51" s="1824"/>
      <c r="E51" s="1767"/>
      <c r="F51" s="1766"/>
      <c r="G51" s="1801"/>
      <c r="H51" s="2541"/>
      <c r="I51" s="1788"/>
      <c r="J51" s="2545"/>
      <c r="K51" s="2545"/>
      <c r="L51" s="1802"/>
      <c r="M51" s="2549"/>
      <c r="N51" s="2553"/>
      <c r="O51" s="2557"/>
      <c r="P51" s="2561" t="s">
        <v>770</v>
      </c>
      <c r="Q51" s="2569"/>
      <c r="R51" s="2569"/>
      <c r="S51" s="2577"/>
      <c r="T51" s="2587"/>
      <c r="U51" s="2596"/>
      <c r="V51" s="2602"/>
      <c r="W51" s="2602"/>
      <c r="X51" s="2602"/>
      <c r="Y51" s="2602"/>
      <c r="Z51" s="2602"/>
      <c r="AA51" s="2608"/>
      <c r="AB51" s="2596"/>
      <c r="AC51" s="2602"/>
      <c r="AD51" s="2602"/>
      <c r="AE51" s="2602"/>
      <c r="AF51" s="2602"/>
      <c r="AG51" s="2602"/>
      <c r="AH51" s="2608"/>
      <c r="AI51" s="2596"/>
      <c r="AJ51" s="2602"/>
      <c r="AK51" s="2602"/>
      <c r="AL51" s="2602"/>
      <c r="AM51" s="2602"/>
      <c r="AN51" s="2602"/>
      <c r="AO51" s="2608"/>
      <c r="AP51" s="2596"/>
      <c r="AQ51" s="2602"/>
      <c r="AR51" s="2602"/>
      <c r="AS51" s="2602"/>
      <c r="AT51" s="2602"/>
      <c r="AU51" s="2602"/>
      <c r="AV51" s="2608"/>
      <c r="AW51" s="2596"/>
      <c r="AX51" s="2602"/>
      <c r="AY51" s="2602"/>
      <c r="AZ51" s="2624"/>
      <c r="BA51" s="2631"/>
      <c r="BB51" s="2638"/>
      <c r="BC51" s="2631"/>
      <c r="BD51" s="1972"/>
      <c r="BE51" s="1977"/>
      <c r="BF51" s="1977"/>
      <c r="BG51" s="1977"/>
      <c r="BH51" s="1988"/>
    </row>
    <row r="52" spans="2:60" ht="20.25" customHeight="1">
      <c r="B52" s="2059">
        <f>B49+1</f>
        <v>11</v>
      </c>
      <c r="C52" s="1755"/>
      <c r="D52" s="1823"/>
      <c r="E52" s="1766"/>
      <c r="F52" s="1766">
        <f>C51</f>
        <v>0</v>
      </c>
      <c r="G52" s="1801"/>
      <c r="H52" s="2103"/>
      <c r="I52" s="1787"/>
      <c r="J52" s="2543"/>
      <c r="K52" s="2543"/>
      <c r="L52" s="1801"/>
      <c r="M52" s="2547"/>
      <c r="N52" s="2551"/>
      <c r="O52" s="2555"/>
      <c r="P52" s="2559" t="s">
        <v>1023</v>
      </c>
      <c r="Q52" s="2566"/>
      <c r="R52" s="2566"/>
      <c r="S52" s="2574"/>
      <c r="T52" s="2582"/>
      <c r="U52" s="2181" t="str">
        <f>IF(U51="","",VLOOKUP(U51,'シフト記号表（勤務時間帯） (4)'!$D$6:$X$47,21,FALSE))</f>
        <v/>
      </c>
      <c r="V52" s="2190" t="str">
        <f>IF(V51="","",VLOOKUP(V51,'シフト記号表（勤務時間帯） (4)'!$D$6:$X$47,21,FALSE))</f>
        <v/>
      </c>
      <c r="W52" s="2190" t="str">
        <f>IF(W51="","",VLOOKUP(W51,'シフト記号表（勤務時間帯） (4)'!$D$6:$X$47,21,FALSE))</f>
        <v/>
      </c>
      <c r="X52" s="2190" t="str">
        <f>IF(X51="","",VLOOKUP(X51,'シフト記号表（勤務時間帯） (4)'!$D$6:$X$47,21,FALSE))</f>
        <v/>
      </c>
      <c r="Y52" s="2190" t="str">
        <f>IF(Y51="","",VLOOKUP(Y51,'シフト記号表（勤務時間帯） (4)'!$D$6:$X$47,21,FALSE))</f>
        <v/>
      </c>
      <c r="Z52" s="2190" t="str">
        <f>IF(Z51="","",VLOOKUP(Z51,'シフト記号表（勤務時間帯） (4)'!$D$6:$X$47,21,FALSE))</f>
        <v/>
      </c>
      <c r="AA52" s="2197" t="str">
        <f>IF(AA51="","",VLOOKUP(AA51,'シフト記号表（勤務時間帯） (4)'!$D$6:$X$47,21,FALSE))</f>
        <v/>
      </c>
      <c r="AB52" s="2181" t="str">
        <f>IF(AB51="","",VLOOKUP(AB51,'シフト記号表（勤務時間帯） (4)'!$D$6:$X$47,21,FALSE))</f>
        <v/>
      </c>
      <c r="AC52" s="2190" t="str">
        <f>IF(AC51="","",VLOOKUP(AC51,'シフト記号表（勤務時間帯） (4)'!$D$6:$X$47,21,FALSE))</f>
        <v/>
      </c>
      <c r="AD52" s="2190" t="str">
        <f>IF(AD51="","",VLOOKUP(AD51,'シフト記号表（勤務時間帯） (4)'!$D$6:$X$47,21,FALSE))</f>
        <v/>
      </c>
      <c r="AE52" s="2190" t="str">
        <f>IF(AE51="","",VLOOKUP(AE51,'シフト記号表（勤務時間帯） (4)'!$D$6:$X$47,21,FALSE))</f>
        <v/>
      </c>
      <c r="AF52" s="2190" t="str">
        <f>IF(AF51="","",VLOOKUP(AF51,'シフト記号表（勤務時間帯） (4)'!$D$6:$X$47,21,FALSE))</f>
        <v/>
      </c>
      <c r="AG52" s="2190" t="str">
        <f>IF(AG51="","",VLOOKUP(AG51,'シフト記号表（勤務時間帯） (4)'!$D$6:$X$47,21,FALSE))</f>
        <v/>
      </c>
      <c r="AH52" s="2197" t="str">
        <f>IF(AH51="","",VLOOKUP(AH51,'シフト記号表（勤務時間帯） (4)'!$D$6:$X$47,21,FALSE))</f>
        <v/>
      </c>
      <c r="AI52" s="2181" t="str">
        <f>IF(AI51="","",VLOOKUP(AI51,'シフト記号表（勤務時間帯） (4)'!$D$6:$X$47,21,FALSE))</f>
        <v/>
      </c>
      <c r="AJ52" s="2190" t="str">
        <f>IF(AJ51="","",VLOOKUP(AJ51,'シフト記号表（勤務時間帯） (4)'!$D$6:$X$47,21,FALSE))</f>
        <v/>
      </c>
      <c r="AK52" s="2190" t="str">
        <f>IF(AK51="","",VLOOKUP(AK51,'シフト記号表（勤務時間帯） (4)'!$D$6:$X$47,21,FALSE))</f>
        <v/>
      </c>
      <c r="AL52" s="2190" t="str">
        <f>IF(AL51="","",VLOOKUP(AL51,'シフト記号表（勤務時間帯） (4)'!$D$6:$X$47,21,FALSE))</f>
        <v/>
      </c>
      <c r="AM52" s="2190" t="str">
        <f>IF(AM51="","",VLOOKUP(AM51,'シフト記号表（勤務時間帯） (4)'!$D$6:$X$47,21,FALSE))</f>
        <v/>
      </c>
      <c r="AN52" s="2190" t="str">
        <f>IF(AN51="","",VLOOKUP(AN51,'シフト記号表（勤務時間帯） (4)'!$D$6:$X$47,21,FALSE))</f>
        <v/>
      </c>
      <c r="AO52" s="2197" t="str">
        <f>IF(AO51="","",VLOOKUP(AO51,'シフト記号表（勤務時間帯） (4)'!$D$6:$X$47,21,FALSE))</f>
        <v/>
      </c>
      <c r="AP52" s="2181" t="str">
        <f>IF(AP51="","",VLOOKUP(AP51,'シフト記号表（勤務時間帯） (4)'!$D$6:$X$47,21,FALSE))</f>
        <v/>
      </c>
      <c r="AQ52" s="2190" t="str">
        <f>IF(AQ51="","",VLOOKUP(AQ51,'シフト記号表（勤務時間帯） (4)'!$D$6:$X$47,21,FALSE))</f>
        <v/>
      </c>
      <c r="AR52" s="2190" t="str">
        <f>IF(AR51="","",VLOOKUP(AR51,'シフト記号表（勤務時間帯） (4)'!$D$6:$X$47,21,FALSE))</f>
        <v/>
      </c>
      <c r="AS52" s="2190" t="str">
        <f>IF(AS51="","",VLOOKUP(AS51,'シフト記号表（勤務時間帯） (4)'!$D$6:$X$47,21,FALSE))</f>
        <v/>
      </c>
      <c r="AT52" s="2190" t="str">
        <f>IF(AT51="","",VLOOKUP(AT51,'シフト記号表（勤務時間帯） (4)'!$D$6:$X$47,21,FALSE))</f>
        <v/>
      </c>
      <c r="AU52" s="2190" t="str">
        <f>IF(AU51="","",VLOOKUP(AU51,'シフト記号表（勤務時間帯） (4)'!$D$6:$X$47,21,FALSE))</f>
        <v/>
      </c>
      <c r="AV52" s="2197" t="str">
        <f>IF(AV51="","",VLOOKUP(AV51,'シフト記号表（勤務時間帯） (4)'!$D$6:$X$47,21,FALSE))</f>
        <v/>
      </c>
      <c r="AW52" s="2181" t="str">
        <f>IF(AW51="","",VLOOKUP(AW51,'シフト記号表（勤務時間帯） (4)'!$D$6:$X$47,21,FALSE))</f>
        <v/>
      </c>
      <c r="AX52" s="2190" t="str">
        <f>IF(AX51="","",VLOOKUP(AX51,'シフト記号表（勤務時間帯） (4)'!$D$6:$X$47,21,FALSE))</f>
        <v/>
      </c>
      <c r="AY52" s="2190" t="str">
        <f>IF(AY51="","",VLOOKUP(AY51,'シフト記号表（勤務時間帯） (4)'!$D$6:$X$47,21,FALSE))</f>
        <v/>
      </c>
      <c r="AZ52" s="1943">
        <f>IF($BC$3="４週",SUM(U52:AV52),IF($BC$3="暦月",SUM(U52:AY52),""))</f>
        <v>0</v>
      </c>
      <c r="BA52" s="1951"/>
      <c r="BB52" s="1960">
        <f>IF($BC$3="４週",AZ52/4,IF($BC$3="暦月",(AZ52/($BC$8/7)),""))</f>
        <v>0</v>
      </c>
      <c r="BC52" s="1951"/>
      <c r="BD52" s="1971"/>
      <c r="BE52" s="1976"/>
      <c r="BF52" s="1976"/>
      <c r="BG52" s="1976"/>
      <c r="BH52" s="1987"/>
    </row>
    <row r="53" spans="2:60" ht="20.25" customHeight="1">
      <c r="B53" s="1743"/>
      <c r="C53" s="1757"/>
      <c r="D53" s="1825"/>
      <c r="E53" s="1768"/>
      <c r="F53" s="1768"/>
      <c r="G53" s="1803">
        <f>C51</f>
        <v>0</v>
      </c>
      <c r="H53" s="2104"/>
      <c r="I53" s="1789"/>
      <c r="J53" s="2544"/>
      <c r="K53" s="2544"/>
      <c r="L53" s="1803"/>
      <c r="M53" s="2548"/>
      <c r="N53" s="2552"/>
      <c r="O53" s="2556"/>
      <c r="P53" s="2562" t="s">
        <v>34</v>
      </c>
      <c r="Q53" s="2571"/>
      <c r="R53" s="2571"/>
      <c r="S53" s="2579"/>
      <c r="T53" s="2588"/>
      <c r="U53" s="1885" t="str">
        <f>IF(U51="","",VLOOKUP(U51,'シフト記号表（勤務時間帯） (4)'!$D$6:$Z$47,23,FALSE))</f>
        <v/>
      </c>
      <c r="V53" s="1897" t="str">
        <f>IF(V51="","",VLOOKUP(V51,'シフト記号表（勤務時間帯） (4)'!$D$6:$Z$47,23,FALSE))</f>
        <v/>
      </c>
      <c r="W53" s="1897" t="str">
        <f>IF(W51="","",VLOOKUP(W51,'シフト記号表（勤務時間帯） (4)'!$D$6:$Z$47,23,FALSE))</f>
        <v/>
      </c>
      <c r="X53" s="1897" t="str">
        <f>IF(X51="","",VLOOKUP(X51,'シフト記号表（勤務時間帯） (4)'!$D$6:$Z$47,23,FALSE))</f>
        <v/>
      </c>
      <c r="Y53" s="1897" t="str">
        <f>IF(Y51="","",VLOOKUP(Y51,'シフト記号表（勤務時間帯） (4)'!$D$6:$Z$47,23,FALSE))</f>
        <v/>
      </c>
      <c r="Z53" s="1897" t="str">
        <f>IF(Z51="","",VLOOKUP(Z51,'シフト記号表（勤務時間帯） (4)'!$D$6:$Z$47,23,FALSE))</f>
        <v/>
      </c>
      <c r="AA53" s="1912" t="str">
        <f>IF(AA51="","",VLOOKUP(AA51,'シフト記号表（勤務時間帯） (4)'!$D$6:$Z$47,23,FALSE))</f>
        <v/>
      </c>
      <c r="AB53" s="1885" t="str">
        <f>IF(AB51="","",VLOOKUP(AB51,'シフト記号表（勤務時間帯） (4)'!$D$6:$Z$47,23,FALSE))</f>
        <v/>
      </c>
      <c r="AC53" s="1897" t="str">
        <f>IF(AC51="","",VLOOKUP(AC51,'シフト記号表（勤務時間帯） (4)'!$D$6:$Z$47,23,FALSE))</f>
        <v/>
      </c>
      <c r="AD53" s="1897" t="str">
        <f>IF(AD51="","",VLOOKUP(AD51,'シフト記号表（勤務時間帯） (4)'!$D$6:$Z$47,23,FALSE))</f>
        <v/>
      </c>
      <c r="AE53" s="1897" t="str">
        <f>IF(AE51="","",VLOOKUP(AE51,'シフト記号表（勤務時間帯） (4)'!$D$6:$Z$47,23,FALSE))</f>
        <v/>
      </c>
      <c r="AF53" s="1897" t="str">
        <f>IF(AF51="","",VLOOKUP(AF51,'シフト記号表（勤務時間帯） (4)'!$D$6:$Z$47,23,FALSE))</f>
        <v/>
      </c>
      <c r="AG53" s="1897" t="str">
        <f>IF(AG51="","",VLOOKUP(AG51,'シフト記号表（勤務時間帯） (4)'!$D$6:$Z$47,23,FALSE))</f>
        <v/>
      </c>
      <c r="AH53" s="1912" t="str">
        <f>IF(AH51="","",VLOOKUP(AH51,'シフト記号表（勤務時間帯） (4)'!$D$6:$Z$47,23,FALSE))</f>
        <v/>
      </c>
      <c r="AI53" s="1885" t="str">
        <f>IF(AI51="","",VLOOKUP(AI51,'シフト記号表（勤務時間帯） (4)'!$D$6:$Z$47,23,FALSE))</f>
        <v/>
      </c>
      <c r="AJ53" s="1897" t="str">
        <f>IF(AJ51="","",VLOOKUP(AJ51,'シフト記号表（勤務時間帯） (4)'!$D$6:$Z$47,23,FALSE))</f>
        <v/>
      </c>
      <c r="AK53" s="1897" t="str">
        <f>IF(AK51="","",VLOOKUP(AK51,'シフト記号表（勤務時間帯） (4)'!$D$6:$Z$47,23,FALSE))</f>
        <v/>
      </c>
      <c r="AL53" s="1897" t="str">
        <f>IF(AL51="","",VLOOKUP(AL51,'シフト記号表（勤務時間帯） (4)'!$D$6:$Z$47,23,FALSE))</f>
        <v/>
      </c>
      <c r="AM53" s="1897" t="str">
        <f>IF(AM51="","",VLOOKUP(AM51,'シフト記号表（勤務時間帯） (4)'!$D$6:$Z$47,23,FALSE))</f>
        <v/>
      </c>
      <c r="AN53" s="1897" t="str">
        <f>IF(AN51="","",VLOOKUP(AN51,'シフト記号表（勤務時間帯） (4)'!$D$6:$Z$47,23,FALSE))</f>
        <v/>
      </c>
      <c r="AO53" s="1912" t="str">
        <f>IF(AO51="","",VLOOKUP(AO51,'シフト記号表（勤務時間帯） (4)'!$D$6:$Z$47,23,FALSE))</f>
        <v/>
      </c>
      <c r="AP53" s="1885" t="str">
        <f>IF(AP51="","",VLOOKUP(AP51,'シフト記号表（勤務時間帯） (4)'!$D$6:$Z$47,23,FALSE))</f>
        <v/>
      </c>
      <c r="AQ53" s="1897" t="str">
        <f>IF(AQ51="","",VLOOKUP(AQ51,'シフト記号表（勤務時間帯） (4)'!$D$6:$Z$47,23,FALSE))</f>
        <v/>
      </c>
      <c r="AR53" s="1897" t="str">
        <f>IF(AR51="","",VLOOKUP(AR51,'シフト記号表（勤務時間帯） (4)'!$D$6:$Z$47,23,FALSE))</f>
        <v/>
      </c>
      <c r="AS53" s="1897" t="str">
        <f>IF(AS51="","",VLOOKUP(AS51,'シフト記号表（勤務時間帯） (4)'!$D$6:$Z$47,23,FALSE))</f>
        <v/>
      </c>
      <c r="AT53" s="1897" t="str">
        <f>IF(AT51="","",VLOOKUP(AT51,'シフト記号表（勤務時間帯） (4)'!$D$6:$Z$47,23,FALSE))</f>
        <v/>
      </c>
      <c r="AU53" s="1897" t="str">
        <f>IF(AU51="","",VLOOKUP(AU51,'シフト記号表（勤務時間帯） (4)'!$D$6:$Z$47,23,FALSE))</f>
        <v/>
      </c>
      <c r="AV53" s="1912" t="str">
        <f>IF(AV51="","",VLOOKUP(AV51,'シフト記号表（勤務時間帯） (4)'!$D$6:$Z$47,23,FALSE))</f>
        <v/>
      </c>
      <c r="AW53" s="1885" t="str">
        <f>IF(AW51="","",VLOOKUP(AW51,'シフト記号表（勤務時間帯） (4)'!$D$6:$Z$47,23,FALSE))</f>
        <v/>
      </c>
      <c r="AX53" s="1897" t="str">
        <f>IF(AX51="","",VLOOKUP(AX51,'シフト記号表（勤務時間帯） (4)'!$D$6:$Z$47,23,FALSE))</f>
        <v/>
      </c>
      <c r="AY53" s="1897" t="str">
        <f>IF(AY51="","",VLOOKUP(AY51,'シフト記号表（勤務時間帯） (4)'!$D$6:$Z$47,23,FALSE))</f>
        <v/>
      </c>
      <c r="AZ53" s="1945">
        <f>IF($BC$3="４週",SUM(U53:AV53),IF($BC$3="暦月",SUM(U53:AY53),""))</f>
        <v>0</v>
      </c>
      <c r="BA53" s="1953"/>
      <c r="BB53" s="1962">
        <f>IF($BC$3="４週",AZ53/4,IF($BC$3="暦月",(AZ53/($BC$8/7)),""))</f>
        <v>0</v>
      </c>
      <c r="BC53" s="1953"/>
      <c r="BD53" s="1973"/>
      <c r="BE53" s="1978"/>
      <c r="BF53" s="1978"/>
      <c r="BG53" s="1978"/>
      <c r="BH53" s="1989"/>
    </row>
    <row r="54" spans="2:60" ht="20.25" customHeight="1">
      <c r="B54" s="2530"/>
      <c r="C54" s="1756"/>
      <c r="D54" s="1824"/>
      <c r="E54" s="1767"/>
      <c r="F54" s="1766"/>
      <c r="G54" s="1801"/>
      <c r="H54" s="2541"/>
      <c r="I54" s="1788"/>
      <c r="J54" s="2545"/>
      <c r="K54" s="2545"/>
      <c r="L54" s="1802"/>
      <c r="M54" s="2549"/>
      <c r="N54" s="2553"/>
      <c r="O54" s="2557"/>
      <c r="P54" s="2561" t="s">
        <v>770</v>
      </c>
      <c r="Q54" s="2569"/>
      <c r="R54" s="2569"/>
      <c r="S54" s="2577"/>
      <c r="T54" s="2587"/>
      <c r="U54" s="2596"/>
      <c r="V54" s="2602"/>
      <c r="W54" s="2602"/>
      <c r="X54" s="2602"/>
      <c r="Y54" s="2602"/>
      <c r="Z54" s="2602"/>
      <c r="AA54" s="2608"/>
      <c r="AB54" s="2596"/>
      <c r="AC54" s="2602"/>
      <c r="AD54" s="2602"/>
      <c r="AE54" s="2602"/>
      <c r="AF54" s="2602"/>
      <c r="AG54" s="2602"/>
      <c r="AH54" s="2608"/>
      <c r="AI54" s="2596"/>
      <c r="AJ54" s="2602"/>
      <c r="AK54" s="2602"/>
      <c r="AL54" s="2602"/>
      <c r="AM54" s="2602"/>
      <c r="AN54" s="2602"/>
      <c r="AO54" s="2608"/>
      <c r="AP54" s="2596"/>
      <c r="AQ54" s="2602"/>
      <c r="AR54" s="2602"/>
      <c r="AS54" s="2602"/>
      <c r="AT54" s="2602"/>
      <c r="AU54" s="2602"/>
      <c r="AV54" s="2608"/>
      <c r="AW54" s="2596"/>
      <c r="AX54" s="2602"/>
      <c r="AY54" s="2602"/>
      <c r="AZ54" s="2624"/>
      <c r="BA54" s="2631"/>
      <c r="BB54" s="2638"/>
      <c r="BC54" s="2631"/>
      <c r="BD54" s="1972"/>
      <c r="BE54" s="1977"/>
      <c r="BF54" s="1977"/>
      <c r="BG54" s="1977"/>
      <c r="BH54" s="1988"/>
    </row>
    <row r="55" spans="2:60" ht="20.25" customHeight="1">
      <c r="B55" s="2059">
        <f>B52+1</f>
        <v>12</v>
      </c>
      <c r="C55" s="1755"/>
      <c r="D55" s="1823"/>
      <c r="E55" s="1766"/>
      <c r="F55" s="1766">
        <f>C54</f>
        <v>0</v>
      </c>
      <c r="G55" s="1801"/>
      <c r="H55" s="2103"/>
      <c r="I55" s="1787"/>
      <c r="J55" s="2543"/>
      <c r="K55" s="2543"/>
      <c r="L55" s="1801"/>
      <c r="M55" s="2547"/>
      <c r="N55" s="2551"/>
      <c r="O55" s="2555"/>
      <c r="P55" s="2559" t="s">
        <v>1023</v>
      </c>
      <c r="Q55" s="2566"/>
      <c r="R55" s="2566"/>
      <c r="S55" s="2574"/>
      <c r="T55" s="2582"/>
      <c r="U55" s="2181" t="str">
        <f>IF(U54="","",VLOOKUP(U54,'シフト記号表（勤務時間帯） (4)'!$D$6:$X$47,21,FALSE))</f>
        <v/>
      </c>
      <c r="V55" s="2190" t="str">
        <f>IF(V54="","",VLOOKUP(V54,'シフト記号表（勤務時間帯） (4)'!$D$6:$X$47,21,FALSE))</f>
        <v/>
      </c>
      <c r="W55" s="2190" t="str">
        <f>IF(W54="","",VLOOKUP(W54,'シフト記号表（勤務時間帯） (4)'!$D$6:$X$47,21,FALSE))</f>
        <v/>
      </c>
      <c r="X55" s="2190" t="str">
        <f>IF(X54="","",VLOOKUP(X54,'シフト記号表（勤務時間帯） (4)'!$D$6:$X$47,21,FALSE))</f>
        <v/>
      </c>
      <c r="Y55" s="2190" t="str">
        <f>IF(Y54="","",VLOOKUP(Y54,'シフト記号表（勤務時間帯） (4)'!$D$6:$X$47,21,FALSE))</f>
        <v/>
      </c>
      <c r="Z55" s="2190" t="str">
        <f>IF(Z54="","",VLOOKUP(Z54,'シフト記号表（勤務時間帯） (4)'!$D$6:$X$47,21,FALSE))</f>
        <v/>
      </c>
      <c r="AA55" s="2197" t="str">
        <f>IF(AA54="","",VLOOKUP(AA54,'シフト記号表（勤務時間帯） (4)'!$D$6:$X$47,21,FALSE))</f>
        <v/>
      </c>
      <c r="AB55" s="2181" t="str">
        <f>IF(AB54="","",VLOOKUP(AB54,'シフト記号表（勤務時間帯） (4)'!$D$6:$X$47,21,FALSE))</f>
        <v/>
      </c>
      <c r="AC55" s="2190" t="str">
        <f>IF(AC54="","",VLOOKUP(AC54,'シフト記号表（勤務時間帯） (4)'!$D$6:$X$47,21,FALSE))</f>
        <v/>
      </c>
      <c r="AD55" s="2190" t="str">
        <f>IF(AD54="","",VLOOKUP(AD54,'シフト記号表（勤務時間帯） (4)'!$D$6:$X$47,21,FALSE))</f>
        <v/>
      </c>
      <c r="AE55" s="2190" t="str">
        <f>IF(AE54="","",VLOOKUP(AE54,'シフト記号表（勤務時間帯） (4)'!$D$6:$X$47,21,FALSE))</f>
        <v/>
      </c>
      <c r="AF55" s="2190" t="str">
        <f>IF(AF54="","",VLOOKUP(AF54,'シフト記号表（勤務時間帯） (4)'!$D$6:$X$47,21,FALSE))</f>
        <v/>
      </c>
      <c r="AG55" s="2190" t="str">
        <f>IF(AG54="","",VLOOKUP(AG54,'シフト記号表（勤務時間帯） (4)'!$D$6:$X$47,21,FALSE))</f>
        <v/>
      </c>
      <c r="AH55" s="2197" t="str">
        <f>IF(AH54="","",VLOOKUP(AH54,'シフト記号表（勤務時間帯） (4)'!$D$6:$X$47,21,FALSE))</f>
        <v/>
      </c>
      <c r="AI55" s="2181" t="str">
        <f>IF(AI54="","",VLOOKUP(AI54,'シフト記号表（勤務時間帯） (4)'!$D$6:$X$47,21,FALSE))</f>
        <v/>
      </c>
      <c r="AJ55" s="2190" t="str">
        <f>IF(AJ54="","",VLOOKUP(AJ54,'シフト記号表（勤務時間帯） (4)'!$D$6:$X$47,21,FALSE))</f>
        <v/>
      </c>
      <c r="AK55" s="2190" t="str">
        <f>IF(AK54="","",VLOOKUP(AK54,'シフト記号表（勤務時間帯） (4)'!$D$6:$X$47,21,FALSE))</f>
        <v/>
      </c>
      <c r="AL55" s="2190" t="str">
        <f>IF(AL54="","",VLOOKUP(AL54,'シフト記号表（勤務時間帯） (4)'!$D$6:$X$47,21,FALSE))</f>
        <v/>
      </c>
      <c r="AM55" s="2190" t="str">
        <f>IF(AM54="","",VLOOKUP(AM54,'シフト記号表（勤務時間帯） (4)'!$D$6:$X$47,21,FALSE))</f>
        <v/>
      </c>
      <c r="AN55" s="2190" t="str">
        <f>IF(AN54="","",VLOOKUP(AN54,'シフト記号表（勤務時間帯） (4)'!$D$6:$X$47,21,FALSE))</f>
        <v/>
      </c>
      <c r="AO55" s="2197" t="str">
        <f>IF(AO54="","",VLOOKUP(AO54,'シフト記号表（勤務時間帯） (4)'!$D$6:$X$47,21,FALSE))</f>
        <v/>
      </c>
      <c r="AP55" s="2181" t="str">
        <f>IF(AP54="","",VLOOKUP(AP54,'シフト記号表（勤務時間帯） (4)'!$D$6:$X$47,21,FALSE))</f>
        <v/>
      </c>
      <c r="AQ55" s="2190" t="str">
        <f>IF(AQ54="","",VLOOKUP(AQ54,'シフト記号表（勤務時間帯） (4)'!$D$6:$X$47,21,FALSE))</f>
        <v/>
      </c>
      <c r="AR55" s="2190" t="str">
        <f>IF(AR54="","",VLOOKUP(AR54,'シフト記号表（勤務時間帯） (4)'!$D$6:$X$47,21,FALSE))</f>
        <v/>
      </c>
      <c r="AS55" s="2190" t="str">
        <f>IF(AS54="","",VLOOKUP(AS54,'シフト記号表（勤務時間帯） (4)'!$D$6:$X$47,21,FALSE))</f>
        <v/>
      </c>
      <c r="AT55" s="2190" t="str">
        <f>IF(AT54="","",VLOOKUP(AT54,'シフト記号表（勤務時間帯） (4)'!$D$6:$X$47,21,FALSE))</f>
        <v/>
      </c>
      <c r="AU55" s="2190" t="str">
        <f>IF(AU54="","",VLOOKUP(AU54,'シフト記号表（勤務時間帯） (4)'!$D$6:$X$47,21,FALSE))</f>
        <v/>
      </c>
      <c r="AV55" s="2197" t="str">
        <f>IF(AV54="","",VLOOKUP(AV54,'シフト記号表（勤務時間帯） (4)'!$D$6:$X$47,21,FALSE))</f>
        <v/>
      </c>
      <c r="AW55" s="2181" t="str">
        <f>IF(AW54="","",VLOOKUP(AW54,'シフト記号表（勤務時間帯） (4)'!$D$6:$X$47,21,FALSE))</f>
        <v/>
      </c>
      <c r="AX55" s="2190" t="str">
        <f>IF(AX54="","",VLOOKUP(AX54,'シフト記号表（勤務時間帯） (4)'!$D$6:$X$47,21,FALSE))</f>
        <v/>
      </c>
      <c r="AY55" s="2190" t="str">
        <f>IF(AY54="","",VLOOKUP(AY54,'シフト記号表（勤務時間帯） (4)'!$D$6:$X$47,21,FALSE))</f>
        <v/>
      </c>
      <c r="AZ55" s="1943">
        <f>IF($BC$3="４週",SUM(U55:AV55),IF($BC$3="暦月",SUM(U55:AY55),""))</f>
        <v>0</v>
      </c>
      <c r="BA55" s="1951"/>
      <c r="BB55" s="1960">
        <f>IF($BC$3="４週",AZ55/4,IF($BC$3="暦月",(AZ55/($BC$8/7)),""))</f>
        <v>0</v>
      </c>
      <c r="BC55" s="1951"/>
      <c r="BD55" s="1971"/>
      <c r="BE55" s="1976"/>
      <c r="BF55" s="1976"/>
      <c r="BG55" s="1976"/>
      <c r="BH55" s="1987"/>
    </row>
    <row r="56" spans="2:60" ht="20.25" customHeight="1">
      <c r="B56" s="1743"/>
      <c r="C56" s="1757"/>
      <c r="D56" s="1825"/>
      <c r="E56" s="1768"/>
      <c r="F56" s="1768"/>
      <c r="G56" s="1803">
        <f>C54</f>
        <v>0</v>
      </c>
      <c r="H56" s="2104"/>
      <c r="I56" s="1789"/>
      <c r="J56" s="2544"/>
      <c r="K56" s="2544"/>
      <c r="L56" s="1803"/>
      <c r="M56" s="2548"/>
      <c r="N56" s="2552"/>
      <c r="O56" s="2556"/>
      <c r="P56" s="2562" t="s">
        <v>34</v>
      </c>
      <c r="Q56" s="2571"/>
      <c r="R56" s="2571"/>
      <c r="S56" s="2579"/>
      <c r="T56" s="2588"/>
      <c r="U56" s="1885" t="str">
        <f>IF(U54="","",VLOOKUP(U54,'シフト記号表（勤務時間帯） (4)'!$D$6:$Z$47,23,FALSE))</f>
        <v/>
      </c>
      <c r="V56" s="1897" t="str">
        <f>IF(V54="","",VLOOKUP(V54,'シフト記号表（勤務時間帯） (4)'!$D$6:$Z$47,23,FALSE))</f>
        <v/>
      </c>
      <c r="W56" s="1897" t="str">
        <f>IF(W54="","",VLOOKUP(W54,'シフト記号表（勤務時間帯） (4)'!$D$6:$Z$47,23,FALSE))</f>
        <v/>
      </c>
      <c r="X56" s="1897" t="str">
        <f>IF(X54="","",VLOOKUP(X54,'シフト記号表（勤務時間帯） (4)'!$D$6:$Z$47,23,FALSE))</f>
        <v/>
      </c>
      <c r="Y56" s="1897" t="str">
        <f>IF(Y54="","",VLOOKUP(Y54,'シフト記号表（勤務時間帯） (4)'!$D$6:$Z$47,23,FALSE))</f>
        <v/>
      </c>
      <c r="Z56" s="1897" t="str">
        <f>IF(Z54="","",VLOOKUP(Z54,'シフト記号表（勤務時間帯） (4)'!$D$6:$Z$47,23,FALSE))</f>
        <v/>
      </c>
      <c r="AA56" s="1912" t="str">
        <f>IF(AA54="","",VLOOKUP(AA54,'シフト記号表（勤務時間帯） (4)'!$D$6:$Z$47,23,FALSE))</f>
        <v/>
      </c>
      <c r="AB56" s="1885" t="str">
        <f>IF(AB54="","",VLOOKUP(AB54,'シフト記号表（勤務時間帯） (4)'!$D$6:$Z$47,23,FALSE))</f>
        <v/>
      </c>
      <c r="AC56" s="1897" t="str">
        <f>IF(AC54="","",VLOOKUP(AC54,'シフト記号表（勤務時間帯） (4)'!$D$6:$Z$47,23,FALSE))</f>
        <v/>
      </c>
      <c r="AD56" s="1897" t="str">
        <f>IF(AD54="","",VLOOKUP(AD54,'シフト記号表（勤務時間帯） (4)'!$D$6:$Z$47,23,FALSE))</f>
        <v/>
      </c>
      <c r="AE56" s="1897" t="str">
        <f>IF(AE54="","",VLOOKUP(AE54,'シフト記号表（勤務時間帯） (4)'!$D$6:$Z$47,23,FALSE))</f>
        <v/>
      </c>
      <c r="AF56" s="1897" t="str">
        <f>IF(AF54="","",VLOOKUP(AF54,'シフト記号表（勤務時間帯） (4)'!$D$6:$Z$47,23,FALSE))</f>
        <v/>
      </c>
      <c r="AG56" s="1897" t="str">
        <f>IF(AG54="","",VLOOKUP(AG54,'シフト記号表（勤務時間帯） (4)'!$D$6:$Z$47,23,FALSE))</f>
        <v/>
      </c>
      <c r="AH56" s="1912" t="str">
        <f>IF(AH54="","",VLOOKUP(AH54,'シフト記号表（勤務時間帯） (4)'!$D$6:$Z$47,23,FALSE))</f>
        <v/>
      </c>
      <c r="AI56" s="1885" t="str">
        <f>IF(AI54="","",VLOOKUP(AI54,'シフト記号表（勤務時間帯） (4)'!$D$6:$Z$47,23,FALSE))</f>
        <v/>
      </c>
      <c r="AJ56" s="1897" t="str">
        <f>IF(AJ54="","",VLOOKUP(AJ54,'シフト記号表（勤務時間帯） (4)'!$D$6:$Z$47,23,FALSE))</f>
        <v/>
      </c>
      <c r="AK56" s="1897" t="str">
        <f>IF(AK54="","",VLOOKUP(AK54,'シフト記号表（勤務時間帯） (4)'!$D$6:$Z$47,23,FALSE))</f>
        <v/>
      </c>
      <c r="AL56" s="1897" t="str">
        <f>IF(AL54="","",VLOOKUP(AL54,'シフト記号表（勤務時間帯） (4)'!$D$6:$Z$47,23,FALSE))</f>
        <v/>
      </c>
      <c r="AM56" s="1897" t="str">
        <f>IF(AM54="","",VLOOKUP(AM54,'シフト記号表（勤務時間帯） (4)'!$D$6:$Z$47,23,FALSE))</f>
        <v/>
      </c>
      <c r="AN56" s="1897" t="str">
        <f>IF(AN54="","",VLOOKUP(AN54,'シフト記号表（勤務時間帯） (4)'!$D$6:$Z$47,23,FALSE))</f>
        <v/>
      </c>
      <c r="AO56" s="1912" t="str">
        <f>IF(AO54="","",VLOOKUP(AO54,'シフト記号表（勤務時間帯） (4)'!$D$6:$Z$47,23,FALSE))</f>
        <v/>
      </c>
      <c r="AP56" s="1885" t="str">
        <f>IF(AP54="","",VLOOKUP(AP54,'シフト記号表（勤務時間帯） (4)'!$D$6:$Z$47,23,FALSE))</f>
        <v/>
      </c>
      <c r="AQ56" s="1897" t="str">
        <f>IF(AQ54="","",VLOOKUP(AQ54,'シフト記号表（勤務時間帯） (4)'!$D$6:$Z$47,23,FALSE))</f>
        <v/>
      </c>
      <c r="AR56" s="1897" t="str">
        <f>IF(AR54="","",VLOOKUP(AR54,'シフト記号表（勤務時間帯） (4)'!$D$6:$Z$47,23,FALSE))</f>
        <v/>
      </c>
      <c r="AS56" s="1897" t="str">
        <f>IF(AS54="","",VLOOKUP(AS54,'シフト記号表（勤務時間帯） (4)'!$D$6:$Z$47,23,FALSE))</f>
        <v/>
      </c>
      <c r="AT56" s="1897" t="str">
        <f>IF(AT54="","",VLOOKUP(AT54,'シフト記号表（勤務時間帯） (4)'!$D$6:$Z$47,23,FALSE))</f>
        <v/>
      </c>
      <c r="AU56" s="1897" t="str">
        <f>IF(AU54="","",VLOOKUP(AU54,'シフト記号表（勤務時間帯） (4)'!$D$6:$Z$47,23,FALSE))</f>
        <v/>
      </c>
      <c r="AV56" s="1912" t="str">
        <f>IF(AV54="","",VLOOKUP(AV54,'シフト記号表（勤務時間帯） (4)'!$D$6:$Z$47,23,FALSE))</f>
        <v/>
      </c>
      <c r="AW56" s="1885" t="str">
        <f>IF(AW54="","",VLOOKUP(AW54,'シフト記号表（勤務時間帯） (4)'!$D$6:$Z$47,23,FALSE))</f>
        <v/>
      </c>
      <c r="AX56" s="1897" t="str">
        <f>IF(AX54="","",VLOOKUP(AX54,'シフト記号表（勤務時間帯） (4)'!$D$6:$Z$47,23,FALSE))</f>
        <v/>
      </c>
      <c r="AY56" s="1897" t="str">
        <f>IF(AY54="","",VLOOKUP(AY54,'シフト記号表（勤務時間帯） (4)'!$D$6:$Z$47,23,FALSE))</f>
        <v/>
      </c>
      <c r="AZ56" s="1945">
        <f>IF($BC$3="４週",SUM(U56:AV56),IF($BC$3="暦月",SUM(U56:AY56),""))</f>
        <v>0</v>
      </c>
      <c r="BA56" s="1953"/>
      <c r="BB56" s="1962">
        <f>IF($BC$3="４週",AZ56/4,IF($BC$3="暦月",(AZ56/($BC$8/7)),""))</f>
        <v>0</v>
      </c>
      <c r="BC56" s="1953"/>
      <c r="BD56" s="1973"/>
      <c r="BE56" s="1978"/>
      <c r="BF56" s="1978"/>
      <c r="BG56" s="1978"/>
      <c r="BH56" s="1989"/>
    </row>
    <row r="57" spans="2:60" ht="20.25" customHeight="1">
      <c r="B57" s="2530"/>
      <c r="C57" s="1756"/>
      <c r="D57" s="1824"/>
      <c r="E57" s="1767"/>
      <c r="F57" s="1766"/>
      <c r="G57" s="1801"/>
      <c r="H57" s="2541"/>
      <c r="I57" s="1788"/>
      <c r="J57" s="2545"/>
      <c r="K57" s="2545"/>
      <c r="L57" s="1802"/>
      <c r="M57" s="2549"/>
      <c r="N57" s="2553"/>
      <c r="O57" s="2557"/>
      <c r="P57" s="2561" t="s">
        <v>770</v>
      </c>
      <c r="Q57" s="2569"/>
      <c r="R57" s="2569"/>
      <c r="S57" s="2577"/>
      <c r="T57" s="2587"/>
      <c r="U57" s="2596"/>
      <c r="V57" s="2602"/>
      <c r="W57" s="2602"/>
      <c r="X57" s="2602"/>
      <c r="Y57" s="2602"/>
      <c r="Z57" s="2602"/>
      <c r="AA57" s="2608"/>
      <c r="AB57" s="2596"/>
      <c r="AC57" s="2602"/>
      <c r="AD57" s="2602"/>
      <c r="AE57" s="2602"/>
      <c r="AF57" s="2602"/>
      <c r="AG57" s="2602"/>
      <c r="AH57" s="2608"/>
      <c r="AI57" s="2596"/>
      <c r="AJ57" s="2602"/>
      <c r="AK57" s="2602"/>
      <c r="AL57" s="2602"/>
      <c r="AM57" s="2602"/>
      <c r="AN57" s="2602"/>
      <c r="AO57" s="2608"/>
      <c r="AP57" s="2596"/>
      <c r="AQ57" s="2602"/>
      <c r="AR57" s="2602"/>
      <c r="AS57" s="2602"/>
      <c r="AT57" s="2602"/>
      <c r="AU57" s="2602"/>
      <c r="AV57" s="2608"/>
      <c r="AW57" s="2596"/>
      <c r="AX57" s="2602"/>
      <c r="AY57" s="2602"/>
      <c r="AZ57" s="2624"/>
      <c r="BA57" s="2631"/>
      <c r="BB57" s="2638"/>
      <c r="BC57" s="2631"/>
      <c r="BD57" s="1972"/>
      <c r="BE57" s="1977"/>
      <c r="BF57" s="1977"/>
      <c r="BG57" s="1977"/>
      <c r="BH57" s="1988"/>
    </row>
    <row r="58" spans="2:60" ht="20.25" customHeight="1">
      <c r="B58" s="2059">
        <f>B55+1</f>
        <v>13</v>
      </c>
      <c r="C58" s="1755"/>
      <c r="D58" s="1823"/>
      <c r="E58" s="1766"/>
      <c r="F58" s="1766">
        <f>C57</f>
        <v>0</v>
      </c>
      <c r="G58" s="1801"/>
      <c r="H58" s="2103"/>
      <c r="I58" s="1787"/>
      <c r="J58" s="2543"/>
      <c r="K58" s="2543"/>
      <c r="L58" s="1801"/>
      <c r="M58" s="2547"/>
      <c r="N58" s="2551"/>
      <c r="O58" s="2555"/>
      <c r="P58" s="2559" t="s">
        <v>1023</v>
      </c>
      <c r="Q58" s="2566"/>
      <c r="R58" s="2566"/>
      <c r="S58" s="2574"/>
      <c r="T58" s="2582"/>
      <c r="U58" s="2181" t="str">
        <f>IF(U57="","",VLOOKUP(U57,'シフト記号表（勤務時間帯） (4)'!$D$6:$X$47,21,FALSE))</f>
        <v/>
      </c>
      <c r="V58" s="2190" t="str">
        <f>IF(V57="","",VLOOKUP(V57,'シフト記号表（勤務時間帯） (4)'!$D$6:$X$47,21,FALSE))</f>
        <v/>
      </c>
      <c r="W58" s="2190" t="str">
        <f>IF(W57="","",VLOOKUP(W57,'シフト記号表（勤務時間帯） (4)'!$D$6:$X$47,21,FALSE))</f>
        <v/>
      </c>
      <c r="X58" s="2190" t="str">
        <f>IF(X57="","",VLOOKUP(X57,'シフト記号表（勤務時間帯） (4)'!$D$6:$X$47,21,FALSE))</f>
        <v/>
      </c>
      <c r="Y58" s="2190" t="str">
        <f>IF(Y57="","",VLOOKUP(Y57,'シフト記号表（勤務時間帯） (4)'!$D$6:$X$47,21,FALSE))</f>
        <v/>
      </c>
      <c r="Z58" s="2190" t="str">
        <f>IF(Z57="","",VLOOKUP(Z57,'シフト記号表（勤務時間帯） (4)'!$D$6:$X$47,21,FALSE))</f>
        <v/>
      </c>
      <c r="AA58" s="2197" t="str">
        <f>IF(AA57="","",VLOOKUP(AA57,'シフト記号表（勤務時間帯） (4)'!$D$6:$X$47,21,FALSE))</f>
        <v/>
      </c>
      <c r="AB58" s="2181" t="str">
        <f>IF(AB57="","",VLOOKUP(AB57,'シフト記号表（勤務時間帯） (4)'!$D$6:$X$47,21,FALSE))</f>
        <v/>
      </c>
      <c r="AC58" s="2190" t="str">
        <f>IF(AC57="","",VLOOKUP(AC57,'シフト記号表（勤務時間帯） (4)'!$D$6:$X$47,21,FALSE))</f>
        <v/>
      </c>
      <c r="AD58" s="2190" t="str">
        <f>IF(AD57="","",VLOOKUP(AD57,'シフト記号表（勤務時間帯） (4)'!$D$6:$X$47,21,FALSE))</f>
        <v/>
      </c>
      <c r="AE58" s="2190" t="str">
        <f>IF(AE57="","",VLOOKUP(AE57,'シフト記号表（勤務時間帯） (4)'!$D$6:$X$47,21,FALSE))</f>
        <v/>
      </c>
      <c r="AF58" s="2190" t="str">
        <f>IF(AF57="","",VLOOKUP(AF57,'シフト記号表（勤務時間帯） (4)'!$D$6:$X$47,21,FALSE))</f>
        <v/>
      </c>
      <c r="AG58" s="2190" t="str">
        <f>IF(AG57="","",VLOOKUP(AG57,'シフト記号表（勤務時間帯） (4)'!$D$6:$X$47,21,FALSE))</f>
        <v/>
      </c>
      <c r="AH58" s="2197" t="str">
        <f>IF(AH57="","",VLOOKUP(AH57,'シフト記号表（勤務時間帯） (4)'!$D$6:$X$47,21,FALSE))</f>
        <v/>
      </c>
      <c r="AI58" s="2181" t="str">
        <f>IF(AI57="","",VLOOKUP(AI57,'シフト記号表（勤務時間帯） (4)'!$D$6:$X$47,21,FALSE))</f>
        <v/>
      </c>
      <c r="AJ58" s="2190" t="str">
        <f>IF(AJ57="","",VLOOKUP(AJ57,'シフト記号表（勤務時間帯） (4)'!$D$6:$X$47,21,FALSE))</f>
        <v/>
      </c>
      <c r="AK58" s="2190" t="str">
        <f>IF(AK57="","",VLOOKUP(AK57,'シフト記号表（勤務時間帯） (4)'!$D$6:$X$47,21,FALSE))</f>
        <v/>
      </c>
      <c r="AL58" s="2190" t="str">
        <f>IF(AL57="","",VLOOKUP(AL57,'シフト記号表（勤務時間帯） (4)'!$D$6:$X$47,21,FALSE))</f>
        <v/>
      </c>
      <c r="AM58" s="2190" t="str">
        <f>IF(AM57="","",VLOOKUP(AM57,'シフト記号表（勤務時間帯） (4)'!$D$6:$X$47,21,FALSE))</f>
        <v/>
      </c>
      <c r="AN58" s="2190" t="str">
        <f>IF(AN57="","",VLOOKUP(AN57,'シフト記号表（勤務時間帯） (4)'!$D$6:$X$47,21,FALSE))</f>
        <v/>
      </c>
      <c r="AO58" s="2197" t="str">
        <f>IF(AO57="","",VLOOKUP(AO57,'シフト記号表（勤務時間帯） (4)'!$D$6:$X$47,21,FALSE))</f>
        <v/>
      </c>
      <c r="AP58" s="2181" t="str">
        <f>IF(AP57="","",VLOOKUP(AP57,'シフト記号表（勤務時間帯） (4)'!$D$6:$X$47,21,FALSE))</f>
        <v/>
      </c>
      <c r="AQ58" s="2190" t="str">
        <f>IF(AQ57="","",VLOOKUP(AQ57,'シフト記号表（勤務時間帯） (4)'!$D$6:$X$47,21,FALSE))</f>
        <v/>
      </c>
      <c r="AR58" s="2190" t="str">
        <f>IF(AR57="","",VLOOKUP(AR57,'シフト記号表（勤務時間帯） (4)'!$D$6:$X$47,21,FALSE))</f>
        <v/>
      </c>
      <c r="AS58" s="2190" t="str">
        <f>IF(AS57="","",VLOOKUP(AS57,'シフト記号表（勤務時間帯） (4)'!$D$6:$X$47,21,FALSE))</f>
        <v/>
      </c>
      <c r="AT58" s="2190" t="str">
        <f>IF(AT57="","",VLOOKUP(AT57,'シフト記号表（勤務時間帯） (4)'!$D$6:$X$47,21,FALSE))</f>
        <v/>
      </c>
      <c r="AU58" s="2190" t="str">
        <f>IF(AU57="","",VLOOKUP(AU57,'シフト記号表（勤務時間帯） (4)'!$D$6:$X$47,21,FALSE))</f>
        <v/>
      </c>
      <c r="AV58" s="2197" t="str">
        <f>IF(AV57="","",VLOOKUP(AV57,'シフト記号表（勤務時間帯） (4)'!$D$6:$X$47,21,FALSE))</f>
        <v/>
      </c>
      <c r="AW58" s="2181" t="str">
        <f>IF(AW57="","",VLOOKUP(AW57,'シフト記号表（勤務時間帯） (4)'!$D$6:$X$47,21,FALSE))</f>
        <v/>
      </c>
      <c r="AX58" s="2190" t="str">
        <f>IF(AX57="","",VLOOKUP(AX57,'シフト記号表（勤務時間帯） (4)'!$D$6:$X$47,21,FALSE))</f>
        <v/>
      </c>
      <c r="AY58" s="2190" t="str">
        <f>IF(AY57="","",VLOOKUP(AY57,'シフト記号表（勤務時間帯） (4)'!$D$6:$X$47,21,FALSE))</f>
        <v/>
      </c>
      <c r="AZ58" s="1943">
        <f>IF($BC$3="４週",SUM(U58:AV58),IF($BC$3="暦月",SUM(U58:AY58),""))</f>
        <v>0</v>
      </c>
      <c r="BA58" s="1951"/>
      <c r="BB58" s="1960">
        <f>IF($BC$3="４週",AZ58/4,IF($BC$3="暦月",(AZ58/($BC$8/7)),""))</f>
        <v>0</v>
      </c>
      <c r="BC58" s="1951"/>
      <c r="BD58" s="1971"/>
      <c r="BE58" s="1976"/>
      <c r="BF58" s="1976"/>
      <c r="BG58" s="1976"/>
      <c r="BH58" s="1987"/>
    </row>
    <row r="59" spans="2:60" ht="20.25" customHeight="1">
      <c r="B59" s="1743"/>
      <c r="C59" s="1757"/>
      <c r="D59" s="1825"/>
      <c r="E59" s="1768"/>
      <c r="F59" s="1768"/>
      <c r="G59" s="1803">
        <f>C57</f>
        <v>0</v>
      </c>
      <c r="H59" s="2104"/>
      <c r="I59" s="1789"/>
      <c r="J59" s="2544"/>
      <c r="K59" s="2544"/>
      <c r="L59" s="1803"/>
      <c r="M59" s="2548"/>
      <c r="N59" s="2552"/>
      <c r="O59" s="2556"/>
      <c r="P59" s="2562" t="s">
        <v>34</v>
      </c>
      <c r="Q59" s="2571"/>
      <c r="R59" s="2571"/>
      <c r="S59" s="2579"/>
      <c r="T59" s="2588"/>
      <c r="U59" s="1885" t="str">
        <f>IF(U57="","",VLOOKUP(U57,'シフト記号表（勤務時間帯） (4)'!$D$6:$Z$47,23,FALSE))</f>
        <v/>
      </c>
      <c r="V59" s="1897" t="str">
        <f>IF(V57="","",VLOOKUP(V57,'シフト記号表（勤務時間帯） (4)'!$D$6:$Z$47,23,FALSE))</f>
        <v/>
      </c>
      <c r="W59" s="1897" t="str">
        <f>IF(W57="","",VLOOKUP(W57,'シフト記号表（勤務時間帯） (4)'!$D$6:$Z$47,23,FALSE))</f>
        <v/>
      </c>
      <c r="X59" s="1897" t="str">
        <f>IF(X57="","",VLOOKUP(X57,'シフト記号表（勤務時間帯） (4)'!$D$6:$Z$47,23,FALSE))</f>
        <v/>
      </c>
      <c r="Y59" s="1897" t="str">
        <f>IF(Y57="","",VLOOKUP(Y57,'シフト記号表（勤務時間帯） (4)'!$D$6:$Z$47,23,FALSE))</f>
        <v/>
      </c>
      <c r="Z59" s="1897" t="str">
        <f>IF(Z57="","",VLOOKUP(Z57,'シフト記号表（勤務時間帯） (4)'!$D$6:$Z$47,23,FALSE))</f>
        <v/>
      </c>
      <c r="AA59" s="1912" t="str">
        <f>IF(AA57="","",VLOOKUP(AA57,'シフト記号表（勤務時間帯） (4)'!$D$6:$Z$47,23,FALSE))</f>
        <v/>
      </c>
      <c r="AB59" s="1885" t="str">
        <f>IF(AB57="","",VLOOKUP(AB57,'シフト記号表（勤務時間帯） (4)'!$D$6:$Z$47,23,FALSE))</f>
        <v/>
      </c>
      <c r="AC59" s="1897" t="str">
        <f>IF(AC57="","",VLOOKUP(AC57,'シフト記号表（勤務時間帯） (4)'!$D$6:$Z$47,23,FALSE))</f>
        <v/>
      </c>
      <c r="AD59" s="1897" t="str">
        <f>IF(AD57="","",VLOOKUP(AD57,'シフト記号表（勤務時間帯） (4)'!$D$6:$Z$47,23,FALSE))</f>
        <v/>
      </c>
      <c r="AE59" s="1897" t="str">
        <f>IF(AE57="","",VLOOKUP(AE57,'シフト記号表（勤務時間帯） (4)'!$D$6:$Z$47,23,FALSE))</f>
        <v/>
      </c>
      <c r="AF59" s="1897" t="str">
        <f>IF(AF57="","",VLOOKUP(AF57,'シフト記号表（勤務時間帯） (4)'!$D$6:$Z$47,23,FALSE))</f>
        <v/>
      </c>
      <c r="AG59" s="1897" t="str">
        <f>IF(AG57="","",VLOOKUP(AG57,'シフト記号表（勤務時間帯） (4)'!$D$6:$Z$47,23,FALSE))</f>
        <v/>
      </c>
      <c r="AH59" s="1912" t="str">
        <f>IF(AH57="","",VLOOKUP(AH57,'シフト記号表（勤務時間帯） (4)'!$D$6:$Z$47,23,FALSE))</f>
        <v/>
      </c>
      <c r="AI59" s="1885" t="str">
        <f>IF(AI57="","",VLOOKUP(AI57,'シフト記号表（勤務時間帯） (4)'!$D$6:$Z$47,23,FALSE))</f>
        <v/>
      </c>
      <c r="AJ59" s="1897" t="str">
        <f>IF(AJ57="","",VLOOKUP(AJ57,'シフト記号表（勤務時間帯） (4)'!$D$6:$Z$47,23,FALSE))</f>
        <v/>
      </c>
      <c r="AK59" s="1897" t="str">
        <f>IF(AK57="","",VLOOKUP(AK57,'シフト記号表（勤務時間帯） (4)'!$D$6:$Z$47,23,FALSE))</f>
        <v/>
      </c>
      <c r="AL59" s="1897" t="str">
        <f>IF(AL57="","",VLOOKUP(AL57,'シフト記号表（勤務時間帯） (4)'!$D$6:$Z$47,23,FALSE))</f>
        <v/>
      </c>
      <c r="AM59" s="1897" t="str">
        <f>IF(AM57="","",VLOOKUP(AM57,'シフト記号表（勤務時間帯） (4)'!$D$6:$Z$47,23,FALSE))</f>
        <v/>
      </c>
      <c r="AN59" s="1897" t="str">
        <f>IF(AN57="","",VLOOKUP(AN57,'シフト記号表（勤務時間帯） (4)'!$D$6:$Z$47,23,FALSE))</f>
        <v/>
      </c>
      <c r="AO59" s="1912" t="str">
        <f>IF(AO57="","",VLOOKUP(AO57,'シフト記号表（勤務時間帯） (4)'!$D$6:$Z$47,23,FALSE))</f>
        <v/>
      </c>
      <c r="AP59" s="1885" t="str">
        <f>IF(AP57="","",VLOOKUP(AP57,'シフト記号表（勤務時間帯） (4)'!$D$6:$Z$47,23,FALSE))</f>
        <v/>
      </c>
      <c r="AQ59" s="1897" t="str">
        <f>IF(AQ57="","",VLOOKUP(AQ57,'シフト記号表（勤務時間帯） (4)'!$D$6:$Z$47,23,FALSE))</f>
        <v/>
      </c>
      <c r="AR59" s="1897" t="str">
        <f>IF(AR57="","",VLOOKUP(AR57,'シフト記号表（勤務時間帯） (4)'!$D$6:$Z$47,23,FALSE))</f>
        <v/>
      </c>
      <c r="AS59" s="1897" t="str">
        <f>IF(AS57="","",VLOOKUP(AS57,'シフト記号表（勤務時間帯） (4)'!$D$6:$Z$47,23,FALSE))</f>
        <v/>
      </c>
      <c r="AT59" s="1897" t="str">
        <f>IF(AT57="","",VLOOKUP(AT57,'シフト記号表（勤務時間帯） (4)'!$D$6:$Z$47,23,FALSE))</f>
        <v/>
      </c>
      <c r="AU59" s="1897" t="str">
        <f>IF(AU57="","",VLOOKUP(AU57,'シフト記号表（勤務時間帯） (4)'!$D$6:$Z$47,23,FALSE))</f>
        <v/>
      </c>
      <c r="AV59" s="1912" t="str">
        <f>IF(AV57="","",VLOOKUP(AV57,'シフト記号表（勤務時間帯） (4)'!$D$6:$Z$47,23,FALSE))</f>
        <v/>
      </c>
      <c r="AW59" s="1885" t="str">
        <f>IF(AW57="","",VLOOKUP(AW57,'シフト記号表（勤務時間帯） (4)'!$D$6:$Z$47,23,FALSE))</f>
        <v/>
      </c>
      <c r="AX59" s="1897" t="str">
        <f>IF(AX57="","",VLOOKUP(AX57,'シフト記号表（勤務時間帯） (4)'!$D$6:$Z$47,23,FALSE))</f>
        <v/>
      </c>
      <c r="AY59" s="1897" t="str">
        <f>IF(AY57="","",VLOOKUP(AY57,'シフト記号表（勤務時間帯） (4)'!$D$6:$Z$47,23,FALSE))</f>
        <v/>
      </c>
      <c r="AZ59" s="1945">
        <f>IF($BC$3="４週",SUM(U59:AV59),IF($BC$3="暦月",SUM(U59:AY59),""))</f>
        <v>0</v>
      </c>
      <c r="BA59" s="1953"/>
      <c r="BB59" s="1962">
        <f>IF($BC$3="４週",AZ59/4,IF($BC$3="暦月",(AZ59/($BC$8/7)),""))</f>
        <v>0</v>
      </c>
      <c r="BC59" s="1953"/>
      <c r="BD59" s="1973"/>
      <c r="BE59" s="1978"/>
      <c r="BF59" s="1978"/>
      <c r="BG59" s="1978"/>
      <c r="BH59" s="1989"/>
    </row>
    <row r="60" spans="2:60" ht="20.25" customHeight="1">
      <c r="B60" s="2530"/>
      <c r="C60" s="1756"/>
      <c r="D60" s="1824"/>
      <c r="E60" s="1767"/>
      <c r="F60" s="1766"/>
      <c r="G60" s="1801"/>
      <c r="H60" s="2541"/>
      <c r="I60" s="1788"/>
      <c r="J60" s="2545"/>
      <c r="K60" s="2545"/>
      <c r="L60" s="1802"/>
      <c r="M60" s="2549"/>
      <c r="N60" s="2553"/>
      <c r="O60" s="2557"/>
      <c r="P60" s="2561" t="s">
        <v>770</v>
      </c>
      <c r="Q60" s="2569"/>
      <c r="R60" s="2569"/>
      <c r="S60" s="2577"/>
      <c r="T60" s="2587"/>
      <c r="U60" s="2596"/>
      <c r="V60" s="2602"/>
      <c r="W60" s="2602"/>
      <c r="X60" s="2602"/>
      <c r="Y60" s="2602"/>
      <c r="Z60" s="2602"/>
      <c r="AA60" s="2608"/>
      <c r="AB60" s="2596"/>
      <c r="AC60" s="2602"/>
      <c r="AD60" s="2602"/>
      <c r="AE60" s="2602"/>
      <c r="AF60" s="2602"/>
      <c r="AG60" s="2602"/>
      <c r="AH60" s="2608"/>
      <c r="AI60" s="2596"/>
      <c r="AJ60" s="2602"/>
      <c r="AK60" s="2602"/>
      <c r="AL60" s="2602"/>
      <c r="AM60" s="2602"/>
      <c r="AN60" s="2602"/>
      <c r="AO60" s="2608"/>
      <c r="AP60" s="2596"/>
      <c r="AQ60" s="2602"/>
      <c r="AR60" s="2602"/>
      <c r="AS60" s="2602"/>
      <c r="AT60" s="2602"/>
      <c r="AU60" s="2602"/>
      <c r="AV60" s="2608"/>
      <c r="AW60" s="2596"/>
      <c r="AX60" s="2602"/>
      <c r="AY60" s="2602"/>
      <c r="AZ60" s="2624"/>
      <c r="BA60" s="2631"/>
      <c r="BB60" s="2638"/>
      <c r="BC60" s="2631"/>
      <c r="BD60" s="1972"/>
      <c r="BE60" s="1977"/>
      <c r="BF60" s="1977"/>
      <c r="BG60" s="1977"/>
      <c r="BH60" s="1988"/>
    </row>
    <row r="61" spans="2:60" ht="20.25" customHeight="1">
      <c r="B61" s="2059">
        <f>B58+1</f>
        <v>14</v>
      </c>
      <c r="C61" s="1755"/>
      <c r="D61" s="1823"/>
      <c r="E61" s="1766"/>
      <c r="F61" s="1766">
        <f>C60</f>
        <v>0</v>
      </c>
      <c r="G61" s="1801"/>
      <c r="H61" s="2103"/>
      <c r="I61" s="1787"/>
      <c r="J61" s="2543"/>
      <c r="K61" s="2543"/>
      <c r="L61" s="1801"/>
      <c r="M61" s="2547"/>
      <c r="N61" s="2551"/>
      <c r="O61" s="2555"/>
      <c r="P61" s="2559" t="s">
        <v>1023</v>
      </c>
      <c r="Q61" s="2566"/>
      <c r="R61" s="2566"/>
      <c r="S61" s="2574"/>
      <c r="T61" s="2582"/>
      <c r="U61" s="2181" t="str">
        <f>IF(U60="","",VLOOKUP(U60,'シフト記号表（勤務時間帯） (4)'!$D$6:$X$47,21,FALSE))</f>
        <v/>
      </c>
      <c r="V61" s="2190" t="str">
        <f>IF(V60="","",VLOOKUP(V60,'シフト記号表（勤務時間帯） (4)'!$D$6:$X$47,21,FALSE))</f>
        <v/>
      </c>
      <c r="W61" s="2190" t="str">
        <f>IF(W60="","",VLOOKUP(W60,'シフト記号表（勤務時間帯） (4)'!$D$6:$X$47,21,FALSE))</f>
        <v/>
      </c>
      <c r="X61" s="2190" t="str">
        <f>IF(X60="","",VLOOKUP(X60,'シフト記号表（勤務時間帯） (4)'!$D$6:$X$47,21,FALSE))</f>
        <v/>
      </c>
      <c r="Y61" s="2190" t="str">
        <f>IF(Y60="","",VLOOKUP(Y60,'シフト記号表（勤務時間帯） (4)'!$D$6:$X$47,21,FALSE))</f>
        <v/>
      </c>
      <c r="Z61" s="2190" t="str">
        <f>IF(Z60="","",VLOOKUP(Z60,'シフト記号表（勤務時間帯） (4)'!$D$6:$X$47,21,FALSE))</f>
        <v/>
      </c>
      <c r="AA61" s="2197" t="str">
        <f>IF(AA60="","",VLOOKUP(AA60,'シフト記号表（勤務時間帯） (4)'!$D$6:$X$47,21,FALSE))</f>
        <v/>
      </c>
      <c r="AB61" s="2181" t="str">
        <f>IF(AB60="","",VLOOKUP(AB60,'シフト記号表（勤務時間帯） (4)'!$D$6:$X$47,21,FALSE))</f>
        <v/>
      </c>
      <c r="AC61" s="2190" t="str">
        <f>IF(AC60="","",VLOOKUP(AC60,'シフト記号表（勤務時間帯） (4)'!$D$6:$X$47,21,FALSE))</f>
        <v/>
      </c>
      <c r="AD61" s="2190" t="str">
        <f>IF(AD60="","",VLOOKUP(AD60,'シフト記号表（勤務時間帯） (4)'!$D$6:$X$47,21,FALSE))</f>
        <v/>
      </c>
      <c r="AE61" s="2190" t="str">
        <f>IF(AE60="","",VLOOKUP(AE60,'シフト記号表（勤務時間帯） (4)'!$D$6:$X$47,21,FALSE))</f>
        <v/>
      </c>
      <c r="AF61" s="2190" t="str">
        <f>IF(AF60="","",VLOOKUP(AF60,'シフト記号表（勤務時間帯） (4)'!$D$6:$X$47,21,FALSE))</f>
        <v/>
      </c>
      <c r="AG61" s="2190" t="str">
        <f>IF(AG60="","",VLOOKUP(AG60,'シフト記号表（勤務時間帯） (4)'!$D$6:$X$47,21,FALSE))</f>
        <v/>
      </c>
      <c r="AH61" s="2197" t="str">
        <f>IF(AH60="","",VLOOKUP(AH60,'シフト記号表（勤務時間帯） (4)'!$D$6:$X$47,21,FALSE))</f>
        <v/>
      </c>
      <c r="AI61" s="2181" t="str">
        <f>IF(AI60="","",VLOOKUP(AI60,'シフト記号表（勤務時間帯） (4)'!$D$6:$X$47,21,FALSE))</f>
        <v/>
      </c>
      <c r="AJ61" s="2190" t="str">
        <f>IF(AJ60="","",VLOOKUP(AJ60,'シフト記号表（勤務時間帯） (4)'!$D$6:$X$47,21,FALSE))</f>
        <v/>
      </c>
      <c r="AK61" s="2190" t="str">
        <f>IF(AK60="","",VLOOKUP(AK60,'シフト記号表（勤務時間帯） (4)'!$D$6:$X$47,21,FALSE))</f>
        <v/>
      </c>
      <c r="AL61" s="2190" t="str">
        <f>IF(AL60="","",VLOOKUP(AL60,'シフト記号表（勤務時間帯） (4)'!$D$6:$X$47,21,FALSE))</f>
        <v/>
      </c>
      <c r="AM61" s="2190" t="str">
        <f>IF(AM60="","",VLOOKUP(AM60,'シフト記号表（勤務時間帯） (4)'!$D$6:$X$47,21,FALSE))</f>
        <v/>
      </c>
      <c r="AN61" s="2190" t="str">
        <f>IF(AN60="","",VLOOKUP(AN60,'シフト記号表（勤務時間帯） (4)'!$D$6:$X$47,21,FALSE))</f>
        <v/>
      </c>
      <c r="AO61" s="2197" t="str">
        <f>IF(AO60="","",VLOOKUP(AO60,'シフト記号表（勤務時間帯） (4)'!$D$6:$X$47,21,FALSE))</f>
        <v/>
      </c>
      <c r="AP61" s="2181" t="str">
        <f>IF(AP60="","",VLOOKUP(AP60,'シフト記号表（勤務時間帯） (4)'!$D$6:$X$47,21,FALSE))</f>
        <v/>
      </c>
      <c r="AQ61" s="2190" t="str">
        <f>IF(AQ60="","",VLOOKUP(AQ60,'シフト記号表（勤務時間帯） (4)'!$D$6:$X$47,21,FALSE))</f>
        <v/>
      </c>
      <c r="AR61" s="2190" t="str">
        <f>IF(AR60="","",VLOOKUP(AR60,'シフト記号表（勤務時間帯） (4)'!$D$6:$X$47,21,FALSE))</f>
        <v/>
      </c>
      <c r="AS61" s="2190" t="str">
        <f>IF(AS60="","",VLOOKUP(AS60,'シフト記号表（勤務時間帯） (4)'!$D$6:$X$47,21,FALSE))</f>
        <v/>
      </c>
      <c r="AT61" s="2190" t="str">
        <f>IF(AT60="","",VLOOKUP(AT60,'シフト記号表（勤務時間帯） (4)'!$D$6:$X$47,21,FALSE))</f>
        <v/>
      </c>
      <c r="AU61" s="2190" t="str">
        <f>IF(AU60="","",VLOOKUP(AU60,'シフト記号表（勤務時間帯） (4)'!$D$6:$X$47,21,FALSE))</f>
        <v/>
      </c>
      <c r="AV61" s="2197" t="str">
        <f>IF(AV60="","",VLOOKUP(AV60,'シフト記号表（勤務時間帯） (4)'!$D$6:$X$47,21,FALSE))</f>
        <v/>
      </c>
      <c r="AW61" s="2181" t="str">
        <f>IF(AW60="","",VLOOKUP(AW60,'シフト記号表（勤務時間帯） (4)'!$D$6:$X$47,21,FALSE))</f>
        <v/>
      </c>
      <c r="AX61" s="2190" t="str">
        <f>IF(AX60="","",VLOOKUP(AX60,'シフト記号表（勤務時間帯） (4)'!$D$6:$X$47,21,FALSE))</f>
        <v/>
      </c>
      <c r="AY61" s="2190" t="str">
        <f>IF(AY60="","",VLOOKUP(AY60,'シフト記号表（勤務時間帯） (4)'!$D$6:$X$47,21,FALSE))</f>
        <v/>
      </c>
      <c r="AZ61" s="1943">
        <f>IF($BC$3="４週",SUM(U61:AV61),IF($BC$3="暦月",SUM(U61:AY61),""))</f>
        <v>0</v>
      </c>
      <c r="BA61" s="1951"/>
      <c r="BB61" s="1960">
        <f>IF($BC$3="４週",AZ61/4,IF($BC$3="暦月",(AZ61/($BC$8/7)),""))</f>
        <v>0</v>
      </c>
      <c r="BC61" s="1951"/>
      <c r="BD61" s="1971"/>
      <c r="BE61" s="1976"/>
      <c r="BF61" s="1976"/>
      <c r="BG61" s="1976"/>
      <c r="BH61" s="1987"/>
    </row>
    <row r="62" spans="2:60" ht="20.25" customHeight="1">
      <c r="B62" s="1743"/>
      <c r="C62" s="1757"/>
      <c r="D62" s="1825"/>
      <c r="E62" s="1768"/>
      <c r="F62" s="1768"/>
      <c r="G62" s="1803">
        <f>C60</f>
        <v>0</v>
      </c>
      <c r="H62" s="2104"/>
      <c r="I62" s="1789"/>
      <c r="J62" s="2544"/>
      <c r="K62" s="2544"/>
      <c r="L62" s="1803"/>
      <c r="M62" s="2548"/>
      <c r="N62" s="2552"/>
      <c r="O62" s="2556"/>
      <c r="P62" s="2562" t="s">
        <v>34</v>
      </c>
      <c r="Q62" s="2571"/>
      <c r="R62" s="2571"/>
      <c r="S62" s="2579"/>
      <c r="T62" s="2588"/>
      <c r="U62" s="1885" t="str">
        <f>IF(U60="","",VLOOKUP(U60,'シフト記号表（勤務時間帯） (4)'!$D$6:$Z$47,23,FALSE))</f>
        <v/>
      </c>
      <c r="V62" s="1897" t="str">
        <f>IF(V60="","",VLOOKUP(V60,'シフト記号表（勤務時間帯） (4)'!$D$6:$Z$47,23,FALSE))</f>
        <v/>
      </c>
      <c r="W62" s="1897" t="str">
        <f>IF(W60="","",VLOOKUP(W60,'シフト記号表（勤務時間帯） (4)'!$D$6:$Z$47,23,FALSE))</f>
        <v/>
      </c>
      <c r="X62" s="1897" t="str">
        <f>IF(X60="","",VLOOKUP(X60,'シフト記号表（勤務時間帯） (4)'!$D$6:$Z$47,23,FALSE))</f>
        <v/>
      </c>
      <c r="Y62" s="1897" t="str">
        <f>IF(Y60="","",VLOOKUP(Y60,'シフト記号表（勤務時間帯） (4)'!$D$6:$Z$47,23,FALSE))</f>
        <v/>
      </c>
      <c r="Z62" s="1897" t="str">
        <f>IF(Z60="","",VLOOKUP(Z60,'シフト記号表（勤務時間帯） (4)'!$D$6:$Z$47,23,FALSE))</f>
        <v/>
      </c>
      <c r="AA62" s="1912" t="str">
        <f>IF(AA60="","",VLOOKUP(AA60,'シフト記号表（勤務時間帯） (4)'!$D$6:$Z$47,23,FALSE))</f>
        <v/>
      </c>
      <c r="AB62" s="1885" t="str">
        <f>IF(AB60="","",VLOOKUP(AB60,'シフト記号表（勤務時間帯） (4)'!$D$6:$Z$47,23,FALSE))</f>
        <v/>
      </c>
      <c r="AC62" s="1897" t="str">
        <f>IF(AC60="","",VLOOKUP(AC60,'シフト記号表（勤務時間帯） (4)'!$D$6:$Z$47,23,FALSE))</f>
        <v/>
      </c>
      <c r="AD62" s="1897" t="str">
        <f>IF(AD60="","",VLOOKUP(AD60,'シフト記号表（勤務時間帯） (4)'!$D$6:$Z$47,23,FALSE))</f>
        <v/>
      </c>
      <c r="AE62" s="1897" t="str">
        <f>IF(AE60="","",VLOOKUP(AE60,'シフト記号表（勤務時間帯） (4)'!$D$6:$Z$47,23,FALSE))</f>
        <v/>
      </c>
      <c r="AF62" s="1897" t="str">
        <f>IF(AF60="","",VLOOKUP(AF60,'シフト記号表（勤務時間帯） (4)'!$D$6:$Z$47,23,FALSE))</f>
        <v/>
      </c>
      <c r="AG62" s="1897" t="str">
        <f>IF(AG60="","",VLOOKUP(AG60,'シフト記号表（勤務時間帯） (4)'!$D$6:$Z$47,23,FALSE))</f>
        <v/>
      </c>
      <c r="AH62" s="1912" t="str">
        <f>IF(AH60="","",VLOOKUP(AH60,'シフト記号表（勤務時間帯） (4)'!$D$6:$Z$47,23,FALSE))</f>
        <v/>
      </c>
      <c r="AI62" s="1885" t="str">
        <f>IF(AI60="","",VLOOKUP(AI60,'シフト記号表（勤務時間帯） (4)'!$D$6:$Z$47,23,FALSE))</f>
        <v/>
      </c>
      <c r="AJ62" s="1897" t="str">
        <f>IF(AJ60="","",VLOOKUP(AJ60,'シフト記号表（勤務時間帯） (4)'!$D$6:$Z$47,23,FALSE))</f>
        <v/>
      </c>
      <c r="AK62" s="1897" t="str">
        <f>IF(AK60="","",VLOOKUP(AK60,'シフト記号表（勤務時間帯） (4)'!$D$6:$Z$47,23,FALSE))</f>
        <v/>
      </c>
      <c r="AL62" s="1897" t="str">
        <f>IF(AL60="","",VLOOKUP(AL60,'シフト記号表（勤務時間帯） (4)'!$D$6:$Z$47,23,FALSE))</f>
        <v/>
      </c>
      <c r="AM62" s="1897" t="str">
        <f>IF(AM60="","",VLOOKUP(AM60,'シフト記号表（勤務時間帯） (4)'!$D$6:$Z$47,23,FALSE))</f>
        <v/>
      </c>
      <c r="AN62" s="1897" t="str">
        <f>IF(AN60="","",VLOOKUP(AN60,'シフト記号表（勤務時間帯） (4)'!$D$6:$Z$47,23,FALSE))</f>
        <v/>
      </c>
      <c r="AO62" s="1912" t="str">
        <f>IF(AO60="","",VLOOKUP(AO60,'シフト記号表（勤務時間帯） (4)'!$D$6:$Z$47,23,FALSE))</f>
        <v/>
      </c>
      <c r="AP62" s="1885" t="str">
        <f>IF(AP60="","",VLOOKUP(AP60,'シフト記号表（勤務時間帯） (4)'!$D$6:$Z$47,23,FALSE))</f>
        <v/>
      </c>
      <c r="AQ62" s="1897" t="str">
        <f>IF(AQ60="","",VLOOKUP(AQ60,'シフト記号表（勤務時間帯） (4)'!$D$6:$Z$47,23,FALSE))</f>
        <v/>
      </c>
      <c r="AR62" s="1897" t="str">
        <f>IF(AR60="","",VLOOKUP(AR60,'シフト記号表（勤務時間帯） (4)'!$D$6:$Z$47,23,FALSE))</f>
        <v/>
      </c>
      <c r="AS62" s="1897" t="str">
        <f>IF(AS60="","",VLOOKUP(AS60,'シフト記号表（勤務時間帯） (4)'!$D$6:$Z$47,23,FALSE))</f>
        <v/>
      </c>
      <c r="AT62" s="1897" t="str">
        <f>IF(AT60="","",VLOOKUP(AT60,'シフト記号表（勤務時間帯） (4)'!$D$6:$Z$47,23,FALSE))</f>
        <v/>
      </c>
      <c r="AU62" s="1897" t="str">
        <f>IF(AU60="","",VLOOKUP(AU60,'シフト記号表（勤務時間帯） (4)'!$D$6:$Z$47,23,FALSE))</f>
        <v/>
      </c>
      <c r="AV62" s="1912" t="str">
        <f>IF(AV60="","",VLOOKUP(AV60,'シフト記号表（勤務時間帯） (4)'!$D$6:$Z$47,23,FALSE))</f>
        <v/>
      </c>
      <c r="AW62" s="1885" t="str">
        <f>IF(AW60="","",VLOOKUP(AW60,'シフト記号表（勤務時間帯） (4)'!$D$6:$Z$47,23,FALSE))</f>
        <v/>
      </c>
      <c r="AX62" s="1897" t="str">
        <f>IF(AX60="","",VLOOKUP(AX60,'シフト記号表（勤務時間帯） (4)'!$D$6:$Z$47,23,FALSE))</f>
        <v/>
      </c>
      <c r="AY62" s="1897" t="str">
        <f>IF(AY60="","",VLOOKUP(AY60,'シフト記号表（勤務時間帯） (4)'!$D$6:$Z$47,23,FALSE))</f>
        <v/>
      </c>
      <c r="AZ62" s="1945">
        <f>IF($BC$3="４週",SUM(U62:AV62),IF($BC$3="暦月",SUM(U62:AY62),""))</f>
        <v>0</v>
      </c>
      <c r="BA62" s="1953"/>
      <c r="BB62" s="1962">
        <f>IF($BC$3="４週",AZ62/4,IF($BC$3="暦月",(AZ62/($BC$8/7)),""))</f>
        <v>0</v>
      </c>
      <c r="BC62" s="1953"/>
      <c r="BD62" s="1973"/>
      <c r="BE62" s="1978"/>
      <c r="BF62" s="1978"/>
      <c r="BG62" s="1978"/>
      <c r="BH62" s="1989"/>
    </row>
    <row r="63" spans="2:60" ht="20.25" customHeight="1">
      <c r="B63" s="2530"/>
      <c r="C63" s="1756"/>
      <c r="D63" s="1824"/>
      <c r="E63" s="1767"/>
      <c r="F63" s="1766"/>
      <c r="G63" s="1801"/>
      <c r="H63" s="2541"/>
      <c r="I63" s="1788"/>
      <c r="J63" s="2545"/>
      <c r="K63" s="2545"/>
      <c r="L63" s="1802"/>
      <c r="M63" s="2549"/>
      <c r="N63" s="2553"/>
      <c r="O63" s="2557"/>
      <c r="P63" s="2561" t="s">
        <v>770</v>
      </c>
      <c r="Q63" s="2569"/>
      <c r="R63" s="2569"/>
      <c r="S63" s="2577"/>
      <c r="T63" s="2587"/>
      <c r="U63" s="2596"/>
      <c r="V63" s="2602"/>
      <c r="W63" s="2602"/>
      <c r="X63" s="2602"/>
      <c r="Y63" s="2602"/>
      <c r="Z63" s="2602"/>
      <c r="AA63" s="2608"/>
      <c r="AB63" s="2596"/>
      <c r="AC63" s="2602"/>
      <c r="AD63" s="2602"/>
      <c r="AE63" s="2602"/>
      <c r="AF63" s="2602"/>
      <c r="AG63" s="2602"/>
      <c r="AH63" s="2608"/>
      <c r="AI63" s="2596"/>
      <c r="AJ63" s="2602"/>
      <c r="AK63" s="2602"/>
      <c r="AL63" s="2602"/>
      <c r="AM63" s="2602"/>
      <c r="AN63" s="2602"/>
      <c r="AO63" s="2608"/>
      <c r="AP63" s="2596"/>
      <c r="AQ63" s="2602"/>
      <c r="AR63" s="2602"/>
      <c r="AS63" s="2602"/>
      <c r="AT63" s="2602"/>
      <c r="AU63" s="2602"/>
      <c r="AV63" s="2608"/>
      <c r="AW63" s="2596"/>
      <c r="AX63" s="2602"/>
      <c r="AY63" s="2602"/>
      <c r="AZ63" s="2624"/>
      <c r="BA63" s="2631"/>
      <c r="BB63" s="2638"/>
      <c r="BC63" s="2631"/>
      <c r="BD63" s="1972"/>
      <c r="BE63" s="1977"/>
      <c r="BF63" s="1977"/>
      <c r="BG63" s="1977"/>
      <c r="BH63" s="1988"/>
    </row>
    <row r="64" spans="2:60" ht="20.25" customHeight="1">
      <c r="B64" s="2059">
        <f>B61+1</f>
        <v>15</v>
      </c>
      <c r="C64" s="1755"/>
      <c r="D64" s="1823"/>
      <c r="E64" s="1766"/>
      <c r="F64" s="1766">
        <f>C63</f>
        <v>0</v>
      </c>
      <c r="G64" s="1801"/>
      <c r="H64" s="2103"/>
      <c r="I64" s="1787"/>
      <c r="J64" s="2543"/>
      <c r="K64" s="2543"/>
      <c r="L64" s="1801"/>
      <c r="M64" s="2547"/>
      <c r="N64" s="2551"/>
      <c r="O64" s="2555"/>
      <c r="P64" s="2559" t="s">
        <v>1023</v>
      </c>
      <c r="Q64" s="2566"/>
      <c r="R64" s="2566"/>
      <c r="S64" s="2574"/>
      <c r="T64" s="2582"/>
      <c r="U64" s="2181" t="str">
        <f>IF(U63="","",VLOOKUP(U63,'シフト記号表（勤務時間帯） (4)'!$D$6:$X$47,21,FALSE))</f>
        <v/>
      </c>
      <c r="V64" s="2190" t="str">
        <f>IF(V63="","",VLOOKUP(V63,'シフト記号表（勤務時間帯） (4)'!$D$6:$X$47,21,FALSE))</f>
        <v/>
      </c>
      <c r="W64" s="2190" t="str">
        <f>IF(W63="","",VLOOKUP(W63,'シフト記号表（勤務時間帯） (4)'!$D$6:$X$47,21,FALSE))</f>
        <v/>
      </c>
      <c r="X64" s="2190" t="str">
        <f>IF(X63="","",VLOOKUP(X63,'シフト記号表（勤務時間帯） (4)'!$D$6:$X$47,21,FALSE))</f>
        <v/>
      </c>
      <c r="Y64" s="2190" t="str">
        <f>IF(Y63="","",VLOOKUP(Y63,'シフト記号表（勤務時間帯） (4)'!$D$6:$X$47,21,FALSE))</f>
        <v/>
      </c>
      <c r="Z64" s="2190" t="str">
        <f>IF(Z63="","",VLOOKUP(Z63,'シフト記号表（勤務時間帯） (4)'!$D$6:$X$47,21,FALSE))</f>
        <v/>
      </c>
      <c r="AA64" s="2197" t="str">
        <f>IF(AA63="","",VLOOKUP(AA63,'シフト記号表（勤務時間帯） (4)'!$D$6:$X$47,21,FALSE))</f>
        <v/>
      </c>
      <c r="AB64" s="2181" t="str">
        <f>IF(AB63="","",VLOOKUP(AB63,'シフト記号表（勤務時間帯） (4)'!$D$6:$X$47,21,FALSE))</f>
        <v/>
      </c>
      <c r="AC64" s="2190" t="str">
        <f>IF(AC63="","",VLOOKUP(AC63,'シフト記号表（勤務時間帯） (4)'!$D$6:$X$47,21,FALSE))</f>
        <v/>
      </c>
      <c r="AD64" s="2190" t="str">
        <f>IF(AD63="","",VLOOKUP(AD63,'シフト記号表（勤務時間帯） (4)'!$D$6:$X$47,21,FALSE))</f>
        <v/>
      </c>
      <c r="AE64" s="2190" t="str">
        <f>IF(AE63="","",VLOOKUP(AE63,'シフト記号表（勤務時間帯） (4)'!$D$6:$X$47,21,FALSE))</f>
        <v/>
      </c>
      <c r="AF64" s="2190" t="str">
        <f>IF(AF63="","",VLOOKUP(AF63,'シフト記号表（勤務時間帯） (4)'!$D$6:$X$47,21,FALSE))</f>
        <v/>
      </c>
      <c r="AG64" s="2190" t="str">
        <f>IF(AG63="","",VLOOKUP(AG63,'シフト記号表（勤務時間帯） (4)'!$D$6:$X$47,21,FALSE))</f>
        <v/>
      </c>
      <c r="AH64" s="2197" t="str">
        <f>IF(AH63="","",VLOOKUP(AH63,'シフト記号表（勤務時間帯） (4)'!$D$6:$X$47,21,FALSE))</f>
        <v/>
      </c>
      <c r="AI64" s="2181" t="str">
        <f>IF(AI63="","",VLOOKUP(AI63,'シフト記号表（勤務時間帯） (4)'!$D$6:$X$47,21,FALSE))</f>
        <v/>
      </c>
      <c r="AJ64" s="2190" t="str">
        <f>IF(AJ63="","",VLOOKUP(AJ63,'シフト記号表（勤務時間帯） (4)'!$D$6:$X$47,21,FALSE))</f>
        <v/>
      </c>
      <c r="AK64" s="2190" t="str">
        <f>IF(AK63="","",VLOOKUP(AK63,'シフト記号表（勤務時間帯） (4)'!$D$6:$X$47,21,FALSE))</f>
        <v/>
      </c>
      <c r="AL64" s="2190" t="str">
        <f>IF(AL63="","",VLOOKUP(AL63,'シフト記号表（勤務時間帯） (4)'!$D$6:$X$47,21,FALSE))</f>
        <v/>
      </c>
      <c r="AM64" s="2190" t="str">
        <f>IF(AM63="","",VLOOKUP(AM63,'シフト記号表（勤務時間帯） (4)'!$D$6:$X$47,21,FALSE))</f>
        <v/>
      </c>
      <c r="AN64" s="2190" t="str">
        <f>IF(AN63="","",VLOOKUP(AN63,'シフト記号表（勤務時間帯） (4)'!$D$6:$X$47,21,FALSE))</f>
        <v/>
      </c>
      <c r="AO64" s="2197" t="str">
        <f>IF(AO63="","",VLOOKUP(AO63,'シフト記号表（勤務時間帯） (4)'!$D$6:$X$47,21,FALSE))</f>
        <v/>
      </c>
      <c r="AP64" s="2181" t="str">
        <f>IF(AP63="","",VLOOKUP(AP63,'シフト記号表（勤務時間帯） (4)'!$D$6:$X$47,21,FALSE))</f>
        <v/>
      </c>
      <c r="AQ64" s="2190" t="str">
        <f>IF(AQ63="","",VLOOKUP(AQ63,'シフト記号表（勤務時間帯） (4)'!$D$6:$X$47,21,FALSE))</f>
        <v/>
      </c>
      <c r="AR64" s="2190" t="str">
        <f>IF(AR63="","",VLOOKUP(AR63,'シフト記号表（勤務時間帯） (4)'!$D$6:$X$47,21,FALSE))</f>
        <v/>
      </c>
      <c r="AS64" s="2190" t="str">
        <f>IF(AS63="","",VLOOKUP(AS63,'シフト記号表（勤務時間帯） (4)'!$D$6:$X$47,21,FALSE))</f>
        <v/>
      </c>
      <c r="AT64" s="2190" t="str">
        <f>IF(AT63="","",VLOOKUP(AT63,'シフト記号表（勤務時間帯） (4)'!$D$6:$X$47,21,FALSE))</f>
        <v/>
      </c>
      <c r="AU64" s="2190" t="str">
        <f>IF(AU63="","",VLOOKUP(AU63,'シフト記号表（勤務時間帯） (4)'!$D$6:$X$47,21,FALSE))</f>
        <v/>
      </c>
      <c r="AV64" s="2197" t="str">
        <f>IF(AV63="","",VLOOKUP(AV63,'シフト記号表（勤務時間帯） (4)'!$D$6:$X$47,21,FALSE))</f>
        <v/>
      </c>
      <c r="AW64" s="2181" t="str">
        <f>IF(AW63="","",VLOOKUP(AW63,'シフト記号表（勤務時間帯） (4)'!$D$6:$X$47,21,FALSE))</f>
        <v/>
      </c>
      <c r="AX64" s="2190" t="str">
        <f>IF(AX63="","",VLOOKUP(AX63,'シフト記号表（勤務時間帯） (4)'!$D$6:$X$47,21,FALSE))</f>
        <v/>
      </c>
      <c r="AY64" s="2190" t="str">
        <f>IF(AY63="","",VLOOKUP(AY63,'シフト記号表（勤務時間帯） (4)'!$D$6:$X$47,21,FALSE))</f>
        <v/>
      </c>
      <c r="AZ64" s="1943">
        <f>IF($BC$3="４週",SUM(U64:AV64),IF($BC$3="暦月",SUM(U64:AY64),""))</f>
        <v>0</v>
      </c>
      <c r="BA64" s="1951"/>
      <c r="BB64" s="1960">
        <f>IF($BC$3="４週",AZ64/4,IF($BC$3="暦月",(AZ64/($BC$8/7)),""))</f>
        <v>0</v>
      </c>
      <c r="BC64" s="1951"/>
      <c r="BD64" s="1971"/>
      <c r="BE64" s="1976"/>
      <c r="BF64" s="1976"/>
      <c r="BG64" s="1976"/>
      <c r="BH64" s="1987"/>
    </row>
    <row r="65" spans="2:60" ht="20.25" customHeight="1">
      <c r="B65" s="1743"/>
      <c r="C65" s="1757"/>
      <c r="D65" s="1825"/>
      <c r="E65" s="1768"/>
      <c r="F65" s="1768"/>
      <c r="G65" s="1803">
        <f>C63</f>
        <v>0</v>
      </c>
      <c r="H65" s="2104"/>
      <c r="I65" s="1789"/>
      <c r="J65" s="2544"/>
      <c r="K65" s="2544"/>
      <c r="L65" s="1803"/>
      <c r="M65" s="2548"/>
      <c r="N65" s="2552"/>
      <c r="O65" s="2556"/>
      <c r="P65" s="2562" t="s">
        <v>34</v>
      </c>
      <c r="Q65" s="2571"/>
      <c r="R65" s="2571"/>
      <c r="S65" s="2579"/>
      <c r="T65" s="2588"/>
      <c r="U65" s="1885" t="str">
        <f>IF(U63="","",VLOOKUP(U63,'シフト記号表（勤務時間帯） (4)'!$D$6:$Z$47,23,FALSE))</f>
        <v/>
      </c>
      <c r="V65" s="1897" t="str">
        <f>IF(V63="","",VLOOKUP(V63,'シフト記号表（勤務時間帯） (4)'!$D$6:$Z$47,23,FALSE))</f>
        <v/>
      </c>
      <c r="W65" s="1897" t="str">
        <f>IF(W63="","",VLOOKUP(W63,'シフト記号表（勤務時間帯） (4)'!$D$6:$Z$47,23,FALSE))</f>
        <v/>
      </c>
      <c r="X65" s="1897" t="str">
        <f>IF(X63="","",VLOOKUP(X63,'シフト記号表（勤務時間帯） (4)'!$D$6:$Z$47,23,FALSE))</f>
        <v/>
      </c>
      <c r="Y65" s="1897" t="str">
        <f>IF(Y63="","",VLOOKUP(Y63,'シフト記号表（勤務時間帯） (4)'!$D$6:$Z$47,23,FALSE))</f>
        <v/>
      </c>
      <c r="Z65" s="1897" t="str">
        <f>IF(Z63="","",VLOOKUP(Z63,'シフト記号表（勤務時間帯） (4)'!$D$6:$Z$47,23,FALSE))</f>
        <v/>
      </c>
      <c r="AA65" s="1912" t="str">
        <f>IF(AA63="","",VLOOKUP(AA63,'シフト記号表（勤務時間帯） (4)'!$D$6:$Z$47,23,FALSE))</f>
        <v/>
      </c>
      <c r="AB65" s="1885" t="str">
        <f>IF(AB63="","",VLOOKUP(AB63,'シフト記号表（勤務時間帯） (4)'!$D$6:$Z$47,23,FALSE))</f>
        <v/>
      </c>
      <c r="AC65" s="1897" t="str">
        <f>IF(AC63="","",VLOOKUP(AC63,'シフト記号表（勤務時間帯） (4)'!$D$6:$Z$47,23,FALSE))</f>
        <v/>
      </c>
      <c r="AD65" s="1897" t="str">
        <f>IF(AD63="","",VLOOKUP(AD63,'シフト記号表（勤務時間帯） (4)'!$D$6:$Z$47,23,FALSE))</f>
        <v/>
      </c>
      <c r="AE65" s="1897" t="str">
        <f>IF(AE63="","",VLOOKUP(AE63,'シフト記号表（勤務時間帯） (4)'!$D$6:$Z$47,23,FALSE))</f>
        <v/>
      </c>
      <c r="AF65" s="1897" t="str">
        <f>IF(AF63="","",VLOOKUP(AF63,'シフト記号表（勤務時間帯） (4)'!$D$6:$Z$47,23,FALSE))</f>
        <v/>
      </c>
      <c r="AG65" s="1897" t="str">
        <f>IF(AG63="","",VLOOKUP(AG63,'シフト記号表（勤務時間帯） (4)'!$D$6:$Z$47,23,FALSE))</f>
        <v/>
      </c>
      <c r="AH65" s="1912" t="str">
        <f>IF(AH63="","",VLOOKUP(AH63,'シフト記号表（勤務時間帯） (4)'!$D$6:$Z$47,23,FALSE))</f>
        <v/>
      </c>
      <c r="AI65" s="1885" t="str">
        <f>IF(AI63="","",VLOOKUP(AI63,'シフト記号表（勤務時間帯） (4)'!$D$6:$Z$47,23,FALSE))</f>
        <v/>
      </c>
      <c r="AJ65" s="1897" t="str">
        <f>IF(AJ63="","",VLOOKUP(AJ63,'シフト記号表（勤務時間帯） (4)'!$D$6:$Z$47,23,FALSE))</f>
        <v/>
      </c>
      <c r="AK65" s="1897" t="str">
        <f>IF(AK63="","",VLOOKUP(AK63,'シフト記号表（勤務時間帯） (4)'!$D$6:$Z$47,23,FALSE))</f>
        <v/>
      </c>
      <c r="AL65" s="1897" t="str">
        <f>IF(AL63="","",VLOOKUP(AL63,'シフト記号表（勤務時間帯） (4)'!$D$6:$Z$47,23,FALSE))</f>
        <v/>
      </c>
      <c r="AM65" s="1897" t="str">
        <f>IF(AM63="","",VLOOKUP(AM63,'シフト記号表（勤務時間帯） (4)'!$D$6:$Z$47,23,FALSE))</f>
        <v/>
      </c>
      <c r="AN65" s="1897" t="str">
        <f>IF(AN63="","",VLOOKUP(AN63,'シフト記号表（勤務時間帯） (4)'!$D$6:$Z$47,23,FALSE))</f>
        <v/>
      </c>
      <c r="AO65" s="1912" t="str">
        <f>IF(AO63="","",VLOOKUP(AO63,'シフト記号表（勤務時間帯） (4)'!$D$6:$Z$47,23,FALSE))</f>
        <v/>
      </c>
      <c r="AP65" s="1885" t="str">
        <f>IF(AP63="","",VLOOKUP(AP63,'シフト記号表（勤務時間帯） (4)'!$D$6:$Z$47,23,FALSE))</f>
        <v/>
      </c>
      <c r="AQ65" s="1897" t="str">
        <f>IF(AQ63="","",VLOOKUP(AQ63,'シフト記号表（勤務時間帯） (4)'!$D$6:$Z$47,23,FALSE))</f>
        <v/>
      </c>
      <c r="AR65" s="1897" t="str">
        <f>IF(AR63="","",VLOOKUP(AR63,'シフト記号表（勤務時間帯） (4)'!$D$6:$Z$47,23,FALSE))</f>
        <v/>
      </c>
      <c r="AS65" s="1897" t="str">
        <f>IF(AS63="","",VLOOKUP(AS63,'シフト記号表（勤務時間帯） (4)'!$D$6:$Z$47,23,FALSE))</f>
        <v/>
      </c>
      <c r="AT65" s="1897" t="str">
        <f>IF(AT63="","",VLOOKUP(AT63,'シフト記号表（勤務時間帯） (4)'!$D$6:$Z$47,23,FALSE))</f>
        <v/>
      </c>
      <c r="AU65" s="1897" t="str">
        <f>IF(AU63="","",VLOOKUP(AU63,'シフト記号表（勤務時間帯） (4)'!$D$6:$Z$47,23,FALSE))</f>
        <v/>
      </c>
      <c r="AV65" s="1912" t="str">
        <f>IF(AV63="","",VLOOKUP(AV63,'シフト記号表（勤務時間帯） (4)'!$D$6:$Z$47,23,FALSE))</f>
        <v/>
      </c>
      <c r="AW65" s="1885" t="str">
        <f>IF(AW63="","",VLOOKUP(AW63,'シフト記号表（勤務時間帯） (4)'!$D$6:$Z$47,23,FALSE))</f>
        <v/>
      </c>
      <c r="AX65" s="1897" t="str">
        <f>IF(AX63="","",VLOOKUP(AX63,'シフト記号表（勤務時間帯） (4)'!$D$6:$Z$47,23,FALSE))</f>
        <v/>
      </c>
      <c r="AY65" s="1897" t="str">
        <f>IF(AY63="","",VLOOKUP(AY63,'シフト記号表（勤務時間帯） (4)'!$D$6:$Z$47,23,FALSE))</f>
        <v/>
      </c>
      <c r="AZ65" s="1945">
        <f>IF($BC$3="４週",SUM(U65:AV65),IF($BC$3="暦月",SUM(U65:AY65),""))</f>
        <v>0</v>
      </c>
      <c r="BA65" s="1953"/>
      <c r="BB65" s="1962">
        <f>IF($BC$3="４週",AZ65/4,IF($BC$3="暦月",(AZ65/($BC$8/7)),""))</f>
        <v>0</v>
      </c>
      <c r="BC65" s="1953"/>
      <c r="BD65" s="1973"/>
      <c r="BE65" s="1978"/>
      <c r="BF65" s="1978"/>
      <c r="BG65" s="1978"/>
      <c r="BH65" s="1989"/>
    </row>
    <row r="66" spans="2:60" ht="20.25" customHeight="1">
      <c r="B66" s="2530"/>
      <c r="C66" s="1756"/>
      <c r="D66" s="1824"/>
      <c r="E66" s="1767"/>
      <c r="F66" s="1767"/>
      <c r="G66" s="1802"/>
      <c r="H66" s="2095"/>
      <c r="I66" s="1788"/>
      <c r="J66" s="2545"/>
      <c r="K66" s="2545"/>
      <c r="L66" s="1802"/>
      <c r="M66" s="2549"/>
      <c r="N66" s="2553"/>
      <c r="O66" s="2557"/>
      <c r="P66" s="2563" t="s">
        <v>770</v>
      </c>
      <c r="Q66" s="2572"/>
      <c r="R66" s="2572"/>
      <c r="S66" s="2580"/>
      <c r="T66" s="2589"/>
      <c r="U66" s="2596"/>
      <c r="V66" s="2602"/>
      <c r="W66" s="2602"/>
      <c r="X66" s="2602"/>
      <c r="Y66" s="2602"/>
      <c r="Z66" s="2602"/>
      <c r="AA66" s="2608"/>
      <c r="AB66" s="2596"/>
      <c r="AC66" s="2602"/>
      <c r="AD66" s="2602"/>
      <c r="AE66" s="2602"/>
      <c r="AF66" s="2602"/>
      <c r="AG66" s="2602"/>
      <c r="AH66" s="2608"/>
      <c r="AI66" s="2596"/>
      <c r="AJ66" s="2602"/>
      <c r="AK66" s="2602"/>
      <c r="AL66" s="2602"/>
      <c r="AM66" s="2602"/>
      <c r="AN66" s="2602"/>
      <c r="AO66" s="2608"/>
      <c r="AP66" s="2596"/>
      <c r="AQ66" s="2602"/>
      <c r="AR66" s="2602"/>
      <c r="AS66" s="2602"/>
      <c r="AT66" s="2602"/>
      <c r="AU66" s="2602"/>
      <c r="AV66" s="2608"/>
      <c r="AW66" s="2596"/>
      <c r="AX66" s="2602"/>
      <c r="AY66" s="2602"/>
      <c r="AZ66" s="2624"/>
      <c r="BA66" s="2631"/>
      <c r="BB66" s="2638"/>
      <c r="BC66" s="2631"/>
      <c r="BD66" s="1972"/>
      <c r="BE66" s="1977"/>
      <c r="BF66" s="1977"/>
      <c r="BG66" s="1977"/>
      <c r="BH66" s="1988"/>
    </row>
    <row r="67" spans="2:60" ht="20.25" customHeight="1">
      <c r="B67" s="2059">
        <f>B64+1</f>
        <v>16</v>
      </c>
      <c r="C67" s="1755"/>
      <c r="D67" s="1823"/>
      <c r="E67" s="1766"/>
      <c r="F67" s="1766">
        <f>C66</f>
        <v>0</v>
      </c>
      <c r="G67" s="1801"/>
      <c r="H67" s="2103"/>
      <c r="I67" s="1787"/>
      <c r="J67" s="2543"/>
      <c r="K67" s="2543"/>
      <c r="L67" s="1801"/>
      <c r="M67" s="2547"/>
      <c r="N67" s="2551"/>
      <c r="O67" s="2555"/>
      <c r="P67" s="2559" t="s">
        <v>1023</v>
      </c>
      <c r="Q67" s="2566"/>
      <c r="R67" s="2566"/>
      <c r="S67" s="2574"/>
      <c r="T67" s="2582"/>
      <c r="U67" s="2181" t="str">
        <f>IF(U66="","",VLOOKUP(U66,'シフト記号表（勤務時間帯） (4)'!$D$6:$X$47,21,FALSE))</f>
        <v/>
      </c>
      <c r="V67" s="2190" t="str">
        <f>IF(V66="","",VLOOKUP(V66,'シフト記号表（勤務時間帯） (4)'!$D$6:$X$47,21,FALSE))</f>
        <v/>
      </c>
      <c r="W67" s="2190" t="str">
        <f>IF(W66="","",VLOOKUP(W66,'シフト記号表（勤務時間帯） (4)'!$D$6:$X$47,21,FALSE))</f>
        <v/>
      </c>
      <c r="X67" s="2190" t="str">
        <f>IF(X66="","",VLOOKUP(X66,'シフト記号表（勤務時間帯） (4)'!$D$6:$X$47,21,FALSE))</f>
        <v/>
      </c>
      <c r="Y67" s="2190" t="str">
        <f>IF(Y66="","",VLOOKUP(Y66,'シフト記号表（勤務時間帯） (4)'!$D$6:$X$47,21,FALSE))</f>
        <v/>
      </c>
      <c r="Z67" s="2190" t="str">
        <f>IF(Z66="","",VLOOKUP(Z66,'シフト記号表（勤務時間帯） (4)'!$D$6:$X$47,21,FALSE))</f>
        <v/>
      </c>
      <c r="AA67" s="2197" t="str">
        <f>IF(AA66="","",VLOOKUP(AA66,'シフト記号表（勤務時間帯） (4)'!$D$6:$X$47,21,FALSE))</f>
        <v/>
      </c>
      <c r="AB67" s="2181" t="str">
        <f>IF(AB66="","",VLOOKUP(AB66,'シフト記号表（勤務時間帯） (4)'!$D$6:$X$47,21,FALSE))</f>
        <v/>
      </c>
      <c r="AC67" s="2190" t="str">
        <f>IF(AC66="","",VLOOKUP(AC66,'シフト記号表（勤務時間帯） (4)'!$D$6:$X$47,21,FALSE))</f>
        <v/>
      </c>
      <c r="AD67" s="2190" t="str">
        <f>IF(AD66="","",VLOOKUP(AD66,'シフト記号表（勤務時間帯） (4)'!$D$6:$X$47,21,FALSE))</f>
        <v/>
      </c>
      <c r="AE67" s="2190" t="str">
        <f>IF(AE66="","",VLOOKUP(AE66,'シフト記号表（勤務時間帯） (4)'!$D$6:$X$47,21,FALSE))</f>
        <v/>
      </c>
      <c r="AF67" s="2190" t="str">
        <f>IF(AF66="","",VLOOKUP(AF66,'シフト記号表（勤務時間帯） (4)'!$D$6:$X$47,21,FALSE))</f>
        <v/>
      </c>
      <c r="AG67" s="2190" t="str">
        <f>IF(AG66="","",VLOOKUP(AG66,'シフト記号表（勤務時間帯） (4)'!$D$6:$X$47,21,FALSE))</f>
        <v/>
      </c>
      <c r="AH67" s="2197" t="str">
        <f>IF(AH66="","",VLOOKUP(AH66,'シフト記号表（勤務時間帯） (4)'!$D$6:$X$47,21,FALSE))</f>
        <v/>
      </c>
      <c r="AI67" s="2181" t="str">
        <f>IF(AI66="","",VLOOKUP(AI66,'シフト記号表（勤務時間帯） (4)'!$D$6:$X$47,21,FALSE))</f>
        <v/>
      </c>
      <c r="AJ67" s="2190" t="str">
        <f>IF(AJ66="","",VLOOKUP(AJ66,'シフト記号表（勤務時間帯） (4)'!$D$6:$X$47,21,FALSE))</f>
        <v/>
      </c>
      <c r="AK67" s="2190" t="str">
        <f>IF(AK66="","",VLOOKUP(AK66,'シフト記号表（勤務時間帯） (4)'!$D$6:$X$47,21,FALSE))</f>
        <v/>
      </c>
      <c r="AL67" s="2190" t="str">
        <f>IF(AL66="","",VLOOKUP(AL66,'シフト記号表（勤務時間帯） (4)'!$D$6:$X$47,21,FALSE))</f>
        <v/>
      </c>
      <c r="AM67" s="2190" t="str">
        <f>IF(AM66="","",VLOOKUP(AM66,'シフト記号表（勤務時間帯） (4)'!$D$6:$X$47,21,FALSE))</f>
        <v/>
      </c>
      <c r="AN67" s="2190" t="str">
        <f>IF(AN66="","",VLOOKUP(AN66,'シフト記号表（勤務時間帯） (4)'!$D$6:$X$47,21,FALSE))</f>
        <v/>
      </c>
      <c r="AO67" s="2197" t="str">
        <f>IF(AO66="","",VLOOKUP(AO66,'シフト記号表（勤務時間帯） (4)'!$D$6:$X$47,21,FALSE))</f>
        <v/>
      </c>
      <c r="AP67" s="2181" t="str">
        <f>IF(AP66="","",VLOOKUP(AP66,'シフト記号表（勤務時間帯） (4)'!$D$6:$X$47,21,FALSE))</f>
        <v/>
      </c>
      <c r="AQ67" s="2190" t="str">
        <f>IF(AQ66="","",VLOOKUP(AQ66,'シフト記号表（勤務時間帯） (4)'!$D$6:$X$47,21,FALSE))</f>
        <v/>
      </c>
      <c r="AR67" s="2190" t="str">
        <f>IF(AR66="","",VLOOKUP(AR66,'シフト記号表（勤務時間帯） (4)'!$D$6:$X$47,21,FALSE))</f>
        <v/>
      </c>
      <c r="AS67" s="2190" t="str">
        <f>IF(AS66="","",VLOOKUP(AS66,'シフト記号表（勤務時間帯） (4)'!$D$6:$X$47,21,FALSE))</f>
        <v/>
      </c>
      <c r="AT67" s="2190" t="str">
        <f>IF(AT66="","",VLOOKUP(AT66,'シフト記号表（勤務時間帯） (4)'!$D$6:$X$47,21,FALSE))</f>
        <v/>
      </c>
      <c r="AU67" s="2190" t="str">
        <f>IF(AU66="","",VLOOKUP(AU66,'シフト記号表（勤務時間帯） (4)'!$D$6:$X$47,21,FALSE))</f>
        <v/>
      </c>
      <c r="AV67" s="2197" t="str">
        <f>IF(AV66="","",VLOOKUP(AV66,'シフト記号表（勤務時間帯） (4)'!$D$6:$X$47,21,FALSE))</f>
        <v/>
      </c>
      <c r="AW67" s="2181" t="str">
        <f>IF(AW66="","",VLOOKUP(AW66,'シフト記号表（勤務時間帯） (4)'!$D$6:$X$47,21,FALSE))</f>
        <v/>
      </c>
      <c r="AX67" s="2190" t="str">
        <f>IF(AX66="","",VLOOKUP(AX66,'シフト記号表（勤務時間帯） (4)'!$D$6:$X$47,21,FALSE))</f>
        <v/>
      </c>
      <c r="AY67" s="2190" t="str">
        <f>IF(AY66="","",VLOOKUP(AY66,'シフト記号表（勤務時間帯） (4)'!$D$6:$X$47,21,FALSE))</f>
        <v/>
      </c>
      <c r="AZ67" s="1943">
        <f>IF($BC$3="４週",SUM(U67:AV67),IF($BC$3="暦月",SUM(U67:AY67),""))</f>
        <v>0</v>
      </c>
      <c r="BA67" s="1951"/>
      <c r="BB67" s="1960">
        <f>IF($BC$3="４週",AZ67/4,IF($BC$3="暦月",(AZ67/($BC$8/7)),""))</f>
        <v>0</v>
      </c>
      <c r="BC67" s="1951"/>
      <c r="BD67" s="1971"/>
      <c r="BE67" s="1976"/>
      <c r="BF67" s="1976"/>
      <c r="BG67" s="1976"/>
      <c r="BH67" s="1987"/>
    </row>
    <row r="68" spans="2:60" ht="20.25" customHeight="1">
      <c r="B68" s="1743"/>
      <c r="C68" s="1757"/>
      <c r="D68" s="1825"/>
      <c r="E68" s="1768"/>
      <c r="F68" s="1768"/>
      <c r="G68" s="1803">
        <f>C66</f>
        <v>0</v>
      </c>
      <c r="H68" s="2104"/>
      <c r="I68" s="1789"/>
      <c r="J68" s="2544"/>
      <c r="K68" s="2544"/>
      <c r="L68" s="1803"/>
      <c r="M68" s="2548"/>
      <c r="N68" s="2552"/>
      <c r="O68" s="2556"/>
      <c r="P68" s="2564" t="s">
        <v>34</v>
      </c>
      <c r="Q68" s="2567"/>
      <c r="R68" s="2567"/>
      <c r="S68" s="2578"/>
      <c r="T68" s="2586"/>
      <c r="U68" s="1885" t="str">
        <f>IF(U66="","",VLOOKUP(U66,'シフト記号表（勤務時間帯） (4)'!$D$6:$Z$47,23,FALSE))</f>
        <v/>
      </c>
      <c r="V68" s="1897" t="str">
        <f>IF(V66="","",VLOOKUP(V66,'シフト記号表（勤務時間帯） (4)'!$D$6:$Z$47,23,FALSE))</f>
        <v/>
      </c>
      <c r="W68" s="1897" t="str">
        <f>IF(W66="","",VLOOKUP(W66,'シフト記号表（勤務時間帯） (4)'!$D$6:$Z$47,23,FALSE))</f>
        <v/>
      </c>
      <c r="X68" s="1897" t="str">
        <f>IF(X66="","",VLOOKUP(X66,'シフト記号表（勤務時間帯） (4)'!$D$6:$Z$47,23,FALSE))</f>
        <v/>
      </c>
      <c r="Y68" s="1897" t="str">
        <f>IF(Y66="","",VLOOKUP(Y66,'シフト記号表（勤務時間帯） (4)'!$D$6:$Z$47,23,FALSE))</f>
        <v/>
      </c>
      <c r="Z68" s="1897" t="str">
        <f>IF(Z66="","",VLOOKUP(Z66,'シフト記号表（勤務時間帯） (4)'!$D$6:$Z$47,23,FALSE))</f>
        <v/>
      </c>
      <c r="AA68" s="1912" t="str">
        <f>IF(AA66="","",VLOOKUP(AA66,'シフト記号表（勤務時間帯） (4)'!$D$6:$Z$47,23,FALSE))</f>
        <v/>
      </c>
      <c r="AB68" s="1885" t="str">
        <f>IF(AB66="","",VLOOKUP(AB66,'シフト記号表（勤務時間帯） (4)'!$D$6:$Z$47,23,FALSE))</f>
        <v/>
      </c>
      <c r="AC68" s="1897" t="str">
        <f>IF(AC66="","",VLOOKUP(AC66,'シフト記号表（勤務時間帯） (4)'!$D$6:$Z$47,23,FALSE))</f>
        <v/>
      </c>
      <c r="AD68" s="1897" t="str">
        <f>IF(AD66="","",VLOOKUP(AD66,'シフト記号表（勤務時間帯） (4)'!$D$6:$Z$47,23,FALSE))</f>
        <v/>
      </c>
      <c r="AE68" s="1897" t="str">
        <f>IF(AE66="","",VLOOKUP(AE66,'シフト記号表（勤務時間帯） (4)'!$D$6:$Z$47,23,FALSE))</f>
        <v/>
      </c>
      <c r="AF68" s="1897" t="str">
        <f>IF(AF66="","",VLOOKUP(AF66,'シフト記号表（勤務時間帯） (4)'!$D$6:$Z$47,23,FALSE))</f>
        <v/>
      </c>
      <c r="AG68" s="1897" t="str">
        <f>IF(AG66="","",VLOOKUP(AG66,'シフト記号表（勤務時間帯） (4)'!$D$6:$Z$47,23,FALSE))</f>
        <v/>
      </c>
      <c r="AH68" s="1912" t="str">
        <f>IF(AH66="","",VLOOKUP(AH66,'シフト記号表（勤務時間帯） (4)'!$D$6:$Z$47,23,FALSE))</f>
        <v/>
      </c>
      <c r="AI68" s="1885" t="str">
        <f>IF(AI66="","",VLOOKUP(AI66,'シフト記号表（勤務時間帯） (4)'!$D$6:$Z$47,23,FALSE))</f>
        <v/>
      </c>
      <c r="AJ68" s="1897" t="str">
        <f>IF(AJ66="","",VLOOKUP(AJ66,'シフト記号表（勤務時間帯） (4)'!$D$6:$Z$47,23,FALSE))</f>
        <v/>
      </c>
      <c r="AK68" s="1897" t="str">
        <f>IF(AK66="","",VLOOKUP(AK66,'シフト記号表（勤務時間帯） (4)'!$D$6:$Z$47,23,FALSE))</f>
        <v/>
      </c>
      <c r="AL68" s="1897" t="str">
        <f>IF(AL66="","",VLOOKUP(AL66,'シフト記号表（勤務時間帯） (4)'!$D$6:$Z$47,23,FALSE))</f>
        <v/>
      </c>
      <c r="AM68" s="1897" t="str">
        <f>IF(AM66="","",VLOOKUP(AM66,'シフト記号表（勤務時間帯） (4)'!$D$6:$Z$47,23,FALSE))</f>
        <v/>
      </c>
      <c r="AN68" s="1897" t="str">
        <f>IF(AN66="","",VLOOKUP(AN66,'シフト記号表（勤務時間帯） (4)'!$D$6:$Z$47,23,FALSE))</f>
        <v/>
      </c>
      <c r="AO68" s="1912" t="str">
        <f>IF(AO66="","",VLOOKUP(AO66,'シフト記号表（勤務時間帯） (4)'!$D$6:$Z$47,23,FALSE))</f>
        <v/>
      </c>
      <c r="AP68" s="1885" t="str">
        <f>IF(AP66="","",VLOOKUP(AP66,'シフト記号表（勤務時間帯） (4)'!$D$6:$Z$47,23,FALSE))</f>
        <v/>
      </c>
      <c r="AQ68" s="1897" t="str">
        <f>IF(AQ66="","",VLOOKUP(AQ66,'シフト記号表（勤務時間帯） (4)'!$D$6:$Z$47,23,FALSE))</f>
        <v/>
      </c>
      <c r="AR68" s="1897" t="str">
        <f>IF(AR66="","",VLOOKUP(AR66,'シフト記号表（勤務時間帯） (4)'!$D$6:$Z$47,23,FALSE))</f>
        <v/>
      </c>
      <c r="AS68" s="1897" t="str">
        <f>IF(AS66="","",VLOOKUP(AS66,'シフト記号表（勤務時間帯） (4)'!$D$6:$Z$47,23,FALSE))</f>
        <v/>
      </c>
      <c r="AT68" s="1897" t="str">
        <f>IF(AT66="","",VLOOKUP(AT66,'シフト記号表（勤務時間帯） (4)'!$D$6:$Z$47,23,FALSE))</f>
        <v/>
      </c>
      <c r="AU68" s="1897" t="str">
        <f>IF(AU66="","",VLOOKUP(AU66,'シフト記号表（勤務時間帯） (4)'!$D$6:$Z$47,23,FALSE))</f>
        <v/>
      </c>
      <c r="AV68" s="1912" t="str">
        <f>IF(AV66="","",VLOOKUP(AV66,'シフト記号表（勤務時間帯） (4)'!$D$6:$Z$47,23,FALSE))</f>
        <v/>
      </c>
      <c r="AW68" s="1885" t="str">
        <f>IF(AW66="","",VLOOKUP(AW66,'シフト記号表（勤務時間帯） (4)'!$D$6:$Z$47,23,FALSE))</f>
        <v/>
      </c>
      <c r="AX68" s="1897" t="str">
        <f>IF(AX66="","",VLOOKUP(AX66,'シフト記号表（勤務時間帯） (4)'!$D$6:$Z$47,23,FALSE))</f>
        <v/>
      </c>
      <c r="AY68" s="1897" t="str">
        <f>IF(AY66="","",VLOOKUP(AY66,'シフト記号表（勤務時間帯） (4)'!$D$6:$Z$47,23,FALSE))</f>
        <v/>
      </c>
      <c r="AZ68" s="1945">
        <f>IF($BC$3="４週",SUM(U68:AV68),IF($BC$3="暦月",SUM(U68:AY68),""))</f>
        <v>0</v>
      </c>
      <c r="BA68" s="1953"/>
      <c r="BB68" s="1962">
        <f>IF($BC$3="４週",AZ68/4,IF($BC$3="暦月",(AZ68/($BC$8/7)),""))</f>
        <v>0</v>
      </c>
      <c r="BC68" s="1953"/>
      <c r="BD68" s="1973"/>
      <c r="BE68" s="1978"/>
      <c r="BF68" s="1978"/>
      <c r="BG68" s="1978"/>
      <c r="BH68" s="1989"/>
    </row>
    <row r="69" spans="2:60" ht="20.25" customHeight="1">
      <c r="B69" s="2530"/>
      <c r="C69" s="1756"/>
      <c r="D69" s="1824"/>
      <c r="E69" s="1767"/>
      <c r="F69" s="1767"/>
      <c r="G69" s="1802"/>
      <c r="H69" s="2095"/>
      <c r="I69" s="1788"/>
      <c r="J69" s="2545"/>
      <c r="K69" s="2545"/>
      <c r="L69" s="1802"/>
      <c r="M69" s="2549"/>
      <c r="N69" s="2553"/>
      <c r="O69" s="2557"/>
      <c r="P69" s="2563" t="s">
        <v>770</v>
      </c>
      <c r="Q69" s="2572"/>
      <c r="R69" s="2572"/>
      <c r="S69" s="2580"/>
      <c r="T69" s="2589"/>
      <c r="U69" s="2596"/>
      <c r="V69" s="2602"/>
      <c r="W69" s="2602"/>
      <c r="X69" s="2602"/>
      <c r="Y69" s="2602"/>
      <c r="Z69" s="2602"/>
      <c r="AA69" s="2608"/>
      <c r="AB69" s="2596"/>
      <c r="AC69" s="2602"/>
      <c r="AD69" s="2602"/>
      <c r="AE69" s="2602"/>
      <c r="AF69" s="2602"/>
      <c r="AG69" s="2602"/>
      <c r="AH69" s="2608"/>
      <c r="AI69" s="2596"/>
      <c r="AJ69" s="2602"/>
      <c r="AK69" s="2602"/>
      <c r="AL69" s="2602"/>
      <c r="AM69" s="2602"/>
      <c r="AN69" s="2602"/>
      <c r="AO69" s="2608"/>
      <c r="AP69" s="2596"/>
      <c r="AQ69" s="2602"/>
      <c r="AR69" s="2602"/>
      <c r="AS69" s="2602"/>
      <c r="AT69" s="2602"/>
      <c r="AU69" s="2602"/>
      <c r="AV69" s="2608"/>
      <c r="AW69" s="2596"/>
      <c r="AX69" s="2602"/>
      <c r="AY69" s="2602"/>
      <c r="AZ69" s="2624"/>
      <c r="BA69" s="2631"/>
      <c r="BB69" s="2638"/>
      <c r="BC69" s="2631"/>
      <c r="BD69" s="1972"/>
      <c r="BE69" s="1977"/>
      <c r="BF69" s="1977"/>
      <c r="BG69" s="1977"/>
      <c r="BH69" s="1988"/>
    </row>
    <row r="70" spans="2:60" ht="20.25" customHeight="1">
      <c r="B70" s="2059">
        <f>B67+1</f>
        <v>17</v>
      </c>
      <c r="C70" s="1755"/>
      <c r="D70" s="1823"/>
      <c r="E70" s="1766"/>
      <c r="F70" s="1766">
        <f>C69</f>
        <v>0</v>
      </c>
      <c r="G70" s="1801"/>
      <c r="H70" s="2103"/>
      <c r="I70" s="1787"/>
      <c r="J70" s="2543"/>
      <c r="K70" s="2543"/>
      <c r="L70" s="1801"/>
      <c r="M70" s="2547"/>
      <c r="N70" s="2551"/>
      <c r="O70" s="2555"/>
      <c r="P70" s="2559" t="s">
        <v>1023</v>
      </c>
      <c r="Q70" s="2566"/>
      <c r="R70" s="2566"/>
      <c r="S70" s="2574"/>
      <c r="T70" s="2582"/>
      <c r="U70" s="2181" t="str">
        <f>IF(U69="","",VLOOKUP(U69,'シフト記号表（勤務時間帯） (4)'!$D$6:$X$47,21,FALSE))</f>
        <v/>
      </c>
      <c r="V70" s="2190" t="str">
        <f>IF(V69="","",VLOOKUP(V69,'シフト記号表（勤務時間帯） (4)'!$D$6:$X$47,21,FALSE))</f>
        <v/>
      </c>
      <c r="W70" s="2190" t="str">
        <f>IF(W69="","",VLOOKUP(W69,'シフト記号表（勤務時間帯） (4)'!$D$6:$X$47,21,FALSE))</f>
        <v/>
      </c>
      <c r="X70" s="2190" t="str">
        <f>IF(X69="","",VLOOKUP(X69,'シフト記号表（勤務時間帯） (4)'!$D$6:$X$47,21,FALSE))</f>
        <v/>
      </c>
      <c r="Y70" s="2190" t="str">
        <f>IF(Y69="","",VLOOKUP(Y69,'シフト記号表（勤務時間帯） (4)'!$D$6:$X$47,21,FALSE))</f>
        <v/>
      </c>
      <c r="Z70" s="2190" t="str">
        <f>IF(Z69="","",VLOOKUP(Z69,'シフト記号表（勤務時間帯） (4)'!$D$6:$X$47,21,FALSE))</f>
        <v/>
      </c>
      <c r="AA70" s="2197" t="str">
        <f>IF(AA69="","",VLOOKUP(AA69,'シフト記号表（勤務時間帯） (4)'!$D$6:$X$47,21,FALSE))</f>
        <v/>
      </c>
      <c r="AB70" s="2181" t="str">
        <f>IF(AB69="","",VLOOKUP(AB69,'シフト記号表（勤務時間帯） (4)'!$D$6:$X$47,21,FALSE))</f>
        <v/>
      </c>
      <c r="AC70" s="2190" t="str">
        <f>IF(AC69="","",VLOOKUP(AC69,'シフト記号表（勤務時間帯） (4)'!$D$6:$X$47,21,FALSE))</f>
        <v/>
      </c>
      <c r="AD70" s="2190" t="str">
        <f>IF(AD69="","",VLOOKUP(AD69,'シフト記号表（勤務時間帯） (4)'!$D$6:$X$47,21,FALSE))</f>
        <v/>
      </c>
      <c r="AE70" s="2190" t="str">
        <f>IF(AE69="","",VLOOKUP(AE69,'シフト記号表（勤務時間帯） (4)'!$D$6:$X$47,21,FALSE))</f>
        <v/>
      </c>
      <c r="AF70" s="2190" t="str">
        <f>IF(AF69="","",VLOOKUP(AF69,'シフト記号表（勤務時間帯） (4)'!$D$6:$X$47,21,FALSE))</f>
        <v/>
      </c>
      <c r="AG70" s="2190" t="str">
        <f>IF(AG69="","",VLOOKUP(AG69,'シフト記号表（勤務時間帯） (4)'!$D$6:$X$47,21,FALSE))</f>
        <v/>
      </c>
      <c r="AH70" s="2197" t="str">
        <f>IF(AH69="","",VLOOKUP(AH69,'シフト記号表（勤務時間帯） (4)'!$D$6:$X$47,21,FALSE))</f>
        <v/>
      </c>
      <c r="AI70" s="2181" t="str">
        <f>IF(AI69="","",VLOOKUP(AI69,'シフト記号表（勤務時間帯） (4)'!$D$6:$X$47,21,FALSE))</f>
        <v/>
      </c>
      <c r="AJ70" s="2190" t="str">
        <f>IF(AJ69="","",VLOOKUP(AJ69,'シフト記号表（勤務時間帯） (4)'!$D$6:$X$47,21,FALSE))</f>
        <v/>
      </c>
      <c r="AK70" s="2190" t="str">
        <f>IF(AK69="","",VLOOKUP(AK69,'シフト記号表（勤務時間帯） (4)'!$D$6:$X$47,21,FALSE))</f>
        <v/>
      </c>
      <c r="AL70" s="2190" t="str">
        <f>IF(AL69="","",VLOOKUP(AL69,'シフト記号表（勤務時間帯） (4)'!$D$6:$X$47,21,FALSE))</f>
        <v/>
      </c>
      <c r="AM70" s="2190" t="str">
        <f>IF(AM69="","",VLOOKUP(AM69,'シフト記号表（勤務時間帯） (4)'!$D$6:$X$47,21,FALSE))</f>
        <v/>
      </c>
      <c r="AN70" s="2190" t="str">
        <f>IF(AN69="","",VLOOKUP(AN69,'シフト記号表（勤務時間帯） (4)'!$D$6:$X$47,21,FALSE))</f>
        <v/>
      </c>
      <c r="AO70" s="2197" t="str">
        <f>IF(AO69="","",VLOOKUP(AO69,'シフト記号表（勤務時間帯） (4)'!$D$6:$X$47,21,FALSE))</f>
        <v/>
      </c>
      <c r="AP70" s="2181" t="str">
        <f>IF(AP69="","",VLOOKUP(AP69,'シフト記号表（勤務時間帯） (4)'!$D$6:$X$47,21,FALSE))</f>
        <v/>
      </c>
      <c r="AQ70" s="2190" t="str">
        <f>IF(AQ69="","",VLOOKUP(AQ69,'シフト記号表（勤務時間帯） (4)'!$D$6:$X$47,21,FALSE))</f>
        <v/>
      </c>
      <c r="AR70" s="2190" t="str">
        <f>IF(AR69="","",VLOOKUP(AR69,'シフト記号表（勤務時間帯） (4)'!$D$6:$X$47,21,FALSE))</f>
        <v/>
      </c>
      <c r="AS70" s="2190" t="str">
        <f>IF(AS69="","",VLOOKUP(AS69,'シフト記号表（勤務時間帯） (4)'!$D$6:$X$47,21,FALSE))</f>
        <v/>
      </c>
      <c r="AT70" s="2190" t="str">
        <f>IF(AT69="","",VLOOKUP(AT69,'シフト記号表（勤務時間帯） (4)'!$D$6:$X$47,21,FALSE))</f>
        <v/>
      </c>
      <c r="AU70" s="2190" t="str">
        <f>IF(AU69="","",VLOOKUP(AU69,'シフト記号表（勤務時間帯） (4)'!$D$6:$X$47,21,FALSE))</f>
        <v/>
      </c>
      <c r="AV70" s="2197" t="str">
        <f>IF(AV69="","",VLOOKUP(AV69,'シフト記号表（勤務時間帯） (4)'!$D$6:$X$47,21,FALSE))</f>
        <v/>
      </c>
      <c r="AW70" s="2181" t="str">
        <f>IF(AW69="","",VLOOKUP(AW69,'シフト記号表（勤務時間帯） (4)'!$D$6:$X$47,21,FALSE))</f>
        <v/>
      </c>
      <c r="AX70" s="2190" t="str">
        <f>IF(AX69="","",VLOOKUP(AX69,'シフト記号表（勤務時間帯） (4)'!$D$6:$X$47,21,FALSE))</f>
        <v/>
      </c>
      <c r="AY70" s="2190" t="str">
        <f>IF(AY69="","",VLOOKUP(AY69,'シフト記号表（勤務時間帯） (4)'!$D$6:$X$47,21,FALSE))</f>
        <v/>
      </c>
      <c r="AZ70" s="1943">
        <f>IF($BC$3="４週",SUM(U70:AV70),IF($BC$3="暦月",SUM(U70:AY70),""))</f>
        <v>0</v>
      </c>
      <c r="BA70" s="1951"/>
      <c r="BB70" s="1960">
        <f>IF($BC$3="４週",AZ70/4,IF($BC$3="暦月",(AZ70/($BC$8/7)),""))</f>
        <v>0</v>
      </c>
      <c r="BC70" s="1951"/>
      <c r="BD70" s="1971"/>
      <c r="BE70" s="1976"/>
      <c r="BF70" s="1976"/>
      <c r="BG70" s="1976"/>
      <c r="BH70" s="1987"/>
    </row>
    <row r="71" spans="2:60" ht="20.25" customHeight="1">
      <c r="B71" s="1743"/>
      <c r="C71" s="1757"/>
      <c r="D71" s="1825"/>
      <c r="E71" s="1768"/>
      <c r="F71" s="1768"/>
      <c r="G71" s="1803">
        <f>C69</f>
        <v>0</v>
      </c>
      <c r="H71" s="2104"/>
      <c r="I71" s="1789"/>
      <c r="J71" s="2544"/>
      <c r="K71" s="2544"/>
      <c r="L71" s="1803"/>
      <c r="M71" s="2548"/>
      <c r="N71" s="2552"/>
      <c r="O71" s="2556"/>
      <c r="P71" s="2564" t="s">
        <v>34</v>
      </c>
      <c r="Q71" s="2567"/>
      <c r="R71" s="2567"/>
      <c r="S71" s="2578"/>
      <c r="T71" s="2586"/>
      <c r="U71" s="1885" t="str">
        <f>IF(U69="","",VLOOKUP(U69,'シフト記号表（勤務時間帯） (4)'!$D$6:$Z$47,23,FALSE))</f>
        <v/>
      </c>
      <c r="V71" s="1897" t="str">
        <f>IF(V69="","",VLOOKUP(V69,'シフト記号表（勤務時間帯） (4)'!$D$6:$Z$47,23,FALSE))</f>
        <v/>
      </c>
      <c r="W71" s="1897" t="str">
        <f>IF(W69="","",VLOOKUP(W69,'シフト記号表（勤務時間帯） (4)'!$D$6:$Z$47,23,FALSE))</f>
        <v/>
      </c>
      <c r="X71" s="1897" t="str">
        <f>IF(X69="","",VLOOKUP(X69,'シフト記号表（勤務時間帯） (4)'!$D$6:$Z$47,23,FALSE))</f>
        <v/>
      </c>
      <c r="Y71" s="1897" t="str">
        <f>IF(Y69="","",VLOOKUP(Y69,'シフト記号表（勤務時間帯） (4)'!$D$6:$Z$47,23,FALSE))</f>
        <v/>
      </c>
      <c r="Z71" s="1897" t="str">
        <f>IF(Z69="","",VLOOKUP(Z69,'シフト記号表（勤務時間帯） (4)'!$D$6:$Z$47,23,FALSE))</f>
        <v/>
      </c>
      <c r="AA71" s="1912" t="str">
        <f>IF(AA69="","",VLOOKUP(AA69,'シフト記号表（勤務時間帯） (4)'!$D$6:$Z$47,23,FALSE))</f>
        <v/>
      </c>
      <c r="AB71" s="1885" t="str">
        <f>IF(AB69="","",VLOOKUP(AB69,'シフト記号表（勤務時間帯） (4)'!$D$6:$Z$47,23,FALSE))</f>
        <v/>
      </c>
      <c r="AC71" s="1897" t="str">
        <f>IF(AC69="","",VLOOKUP(AC69,'シフト記号表（勤務時間帯） (4)'!$D$6:$Z$47,23,FALSE))</f>
        <v/>
      </c>
      <c r="AD71" s="1897" t="str">
        <f>IF(AD69="","",VLOOKUP(AD69,'シフト記号表（勤務時間帯） (4)'!$D$6:$Z$47,23,FALSE))</f>
        <v/>
      </c>
      <c r="AE71" s="1897" t="str">
        <f>IF(AE69="","",VLOOKUP(AE69,'シフト記号表（勤務時間帯） (4)'!$D$6:$Z$47,23,FALSE))</f>
        <v/>
      </c>
      <c r="AF71" s="1897" t="str">
        <f>IF(AF69="","",VLOOKUP(AF69,'シフト記号表（勤務時間帯） (4)'!$D$6:$Z$47,23,FALSE))</f>
        <v/>
      </c>
      <c r="AG71" s="1897" t="str">
        <f>IF(AG69="","",VLOOKUP(AG69,'シフト記号表（勤務時間帯） (4)'!$D$6:$Z$47,23,FALSE))</f>
        <v/>
      </c>
      <c r="AH71" s="1912" t="str">
        <f>IF(AH69="","",VLOOKUP(AH69,'シフト記号表（勤務時間帯） (4)'!$D$6:$Z$47,23,FALSE))</f>
        <v/>
      </c>
      <c r="AI71" s="1885" t="str">
        <f>IF(AI69="","",VLOOKUP(AI69,'シフト記号表（勤務時間帯） (4)'!$D$6:$Z$47,23,FALSE))</f>
        <v/>
      </c>
      <c r="AJ71" s="1897" t="str">
        <f>IF(AJ69="","",VLOOKUP(AJ69,'シフト記号表（勤務時間帯） (4)'!$D$6:$Z$47,23,FALSE))</f>
        <v/>
      </c>
      <c r="AK71" s="1897" t="str">
        <f>IF(AK69="","",VLOOKUP(AK69,'シフト記号表（勤務時間帯） (4)'!$D$6:$Z$47,23,FALSE))</f>
        <v/>
      </c>
      <c r="AL71" s="1897" t="str">
        <f>IF(AL69="","",VLOOKUP(AL69,'シフト記号表（勤務時間帯） (4)'!$D$6:$Z$47,23,FALSE))</f>
        <v/>
      </c>
      <c r="AM71" s="1897" t="str">
        <f>IF(AM69="","",VLOOKUP(AM69,'シフト記号表（勤務時間帯） (4)'!$D$6:$Z$47,23,FALSE))</f>
        <v/>
      </c>
      <c r="AN71" s="1897" t="str">
        <f>IF(AN69="","",VLOOKUP(AN69,'シフト記号表（勤務時間帯） (4)'!$D$6:$Z$47,23,FALSE))</f>
        <v/>
      </c>
      <c r="AO71" s="1912" t="str">
        <f>IF(AO69="","",VLOOKUP(AO69,'シフト記号表（勤務時間帯） (4)'!$D$6:$Z$47,23,FALSE))</f>
        <v/>
      </c>
      <c r="AP71" s="1885" t="str">
        <f>IF(AP69="","",VLOOKUP(AP69,'シフト記号表（勤務時間帯） (4)'!$D$6:$Z$47,23,FALSE))</f>
        <v/>
      </c>
      <c r="AQ71" s="1897" t="str">
        <f>IF(AQ69="","",VLOOKUP(AQ69,'シフト記号表（勤務時間帯） (4)'!$D$6:$Z$47,23,FALSE))</f>
        <v/>
      </c>
      <c r="AR71" s="1897" t="str">
        <f>IF(AR69="","",VLOOKUP(AR69,'シフト記号表（勤務時間帯） (4)'!$D$6:$Z$47,23,FALSE))</f>
        <v/>
      </c>
      <c r="AS71" s="1897" t="str">
        <f>IF(AS69="","",VLOOKUP(AS69,'シフト記号表（勤務時間帯） (4)'!$D$6:$Z$47,23,FALSE))</f>
        <v/>
      </c>
      <c r="AT71" s="1897" t="str">
        <f>IF(AT69="","",VLOOKUP(AT69,'シフト記号表（勤務時間帯） (4)'!$D$6:$Z$47,23,FALSE))</f>
        <v/>
      </c>
      <c r="AU71" s="1897" t="str">
        <f>IF(AU69="","",VLOOKUP(AU69,'シフト記号表（勤務時間帯） (4)'!$D$6:$Z$47,23,FALSE))</f>
        <v/>
      </c>
      <c r="AV71" s="1912" t="str">
        <f>IF(AV69="","",VLOOKUP(AV69,'シフト記号表（勤務時間帯） (4)'!$D$6:$Z$47,23,FALSE))</f>
        <v/>
      </c>
      <c r="AW71" s="1885" t="str">
        <f>IF(AW69="","",VLOOKUP(AW69,'シフト記号表（勤務時間帯） (4)'!$D$6:$Z$47,23,FALSE))</f>
        <v/>
      </c>
      <c r="AX71" s="1897" t="str">
        <f>IF(AX69="","",VLOOKUP(AX69,'シフト記号表（勤務時間帯） (4)'!$D$6:$Z$47,23,FALSE))</f>
        <v/>
      </c>
      <c r="AY71" s="1897" t="str">
        <f>IF(AY69="","",VLOOKUP(AY69,'シフト記号表（勤務時間帯） (4)'!$D$6:$Z$47,23,FALSE))</f>
        <v/>
      </c>
      <c r="AZ71" s="1945">
        <f>IF($BC$3="４週",SUM(U71:AV71),IF($BC$3="暦月",SUM(U71:AY71),""))</f>
        <v>0</v>
      </c>
      <c r="BA71" s="1953"/>
      <c r="BB71" s="1962">
        <f>IF($BC$3="４週",AZ71/4,IF($BC$3="暦月",(AZ71/($BC$8/7)),""))</f>
        <v>0</v>
      </c>
      <c r="BC71" s="1953"/>
      <c r="BD71" s="1973"/>
      <c r="BE71" s="1978"/>
      <c r="BF71" s="1978"/>
      <c r="BG71" s="1978"/>
      <c r="BH71" s="1989"/>
    </row>
    <row r="72" spans="2:60" ht="20.25" customHeight="1">
      <c r="B72" s="2530"/>
      <c r="C72" s="1756"/>
      <c r="D72" s="1824"/>
      <c r="E72" s="1767"/>
      <c r="F72" s="1767"/>
      <c r="G72" s="1802"/>
      <c r="H72" s="2095"/>
      <c r="I72" s="1788"/>
      <c r="J72" s="2545"/>
      <c r="K72" s="2545"/>
      <c r="L72" s="1802"/>
      <c r="M72" s="2549"/>
      <c r="N72" s="2553"/>
      <c r="O72" s="2557"/>
      <c r="P72" s="2563" t="s">
        <v>770</v>
      </c>
      <c r="Q72" s="2572"/>
      <c r="R72" s="2572"/>
      <c r="S72" s="2580"/>
      <c r="T72" s="2589"/>
      <c r="U72" s="2596"/>
      <c r="V72" s="2602"/>
      <c r="W72" s="2602"/>
      <c r="X72" s="2602"/>
      <c r="Y72" s="2602"/>
      <c r="Z72" s="2602"/>
      <c r="AA72" s="2608"/>
      <c r="AB72" s="2596"/>
      <c r="AC72" s="2602"/>
      <c r="AD72" s="2602"/>
      <c r="AE72" s="2602"/>
      <c r="AF72" s="2602"/>
      <c r="AG72" s="2602"/>
      <c r="AH72" s="2608"/>
      <c r="AI72" s="2596"/>
      <c r="AJ72" s="2602"/>
      <c r="AK72" s="2602"/>
      <c r="AL72" s="2602"/>
      <c r="AM72" s="2602"/>
      <c r="AN72" s="2602"/>
      <c r="AO72" s="2608"/>
      <c r="AP72" s="2596"/>
      <c r="AQ72" s="2602"/>
      <c r="AR72" s="2602"/>
      <c r="AS72" s="2602"/>
      <c r="AT72" s="2602"/>
      <c r="AU72" s="2602"/>
      <c r="AV72" s="2608"/>
      <c r="AW72" s="2596"/>
      <c r="AX72" s="2602"/>
      <c r="AY72" s="2602"/>
      <c r="AZ72" s="2624"/>
      <c r="BA72" s="2631"/>
      <c r="BB72" s="2638"/>
      <c r="BC72" s="2631"/>
      <c r="BD72" s="1972"/>
      <c r="BE72" s="1977"/>
      <c r="BF72" s="1977"/>
      <c r="BG72" s="1977"/>
      <c r="BH72" s="1988"/>
    </row>
    <row r="73" spans="2:60" ht="20.25" customHeight="1">
      <c r="B73" s="2059">
        <f>B70+1</f>
        <v>18</v>
      </c>
      <c r="C73" s="1755"/>
      <c r="D73" s="1823"/>
      <c r="E73" s="1766"/>
      <c r="F73" s="1766">
        <f>C72</f>
        <v>0</v>
      </c>
      <c r="G73" s="1801"/>
      <c r="H73" s="2103"/>
      <c r="I73" s="1787"/>
      <c r="J73" s="2543"/>
      <c r="K73" s="2543"/>
      <c r="L73" s="1801"/>
      <c r="M73" s="2547"/>
      <c r="N73" s="2551"/>
      <c r="O73" s="2555"/>
      <c r="P73" s="2559" t="s">
        <v>1023</v>
      </c>
      <c r="Q73" s="2566"/>
      <c r="R73" s="2566"/>
      <c r="S73" s="2574"/>
      <c r="T73" s="2582"/>
      <c r="U73" s="2181" t="str">
        <f>IF(U72="","",VLOOKUP(U72,'シフト記号表（勤務時間帯） (4)'!$D$6:$X$47,21,FALSE))</f>
        <v/>
      </c>
      <c r="V73" s="2190" t="str">
        <f>IF(V72="","",VLOOKUP(V72,'シフト記号表（勤務時間帯） (4)'!$D$6:$X$47,21,FALSE))</f>
        <v/>
      </c>
      <c r="W73" s="2190" t="str">
        <f>IF(W72="","",VLOOKUP(W72,'シフト記号表（勤務時間帯） (4)'!$D$6:$X$47,21,FALSE))</f>
        <v/>
      </c>
      <c r="X73" s="2190" t="str">
        <f>IF(X72="","",VLOOKUP(X72,'シフト記号表（勤務時間帯） (4)'!$D$6:$X$47,21,FALSE))</f>
        <v/>
      </c>
      <c r="Y73" s="2190" t="str">
        <f>IF(Y72="","",VLOOKUP(Y72,'シフト記号表（勤務時間帯） (4)'!$D$6:$X$47,21,FALSE))</f>
        <v/>
      </c>
      <c r="Z73" s="2190" t="str">
        <f>IF(Z72="","",VLOOKUP(Z72,'シフト記号表（勤務時間帯） (4)'!$D$6:$X$47,21,FALSE))</f>
        <v/>
      </c>
      <c r="AA73" s="2197" t="str">
        <f>IF(AA72="","",VLOOKUP(AA72,'シフト記号表（勤務時間帯） (4)'!$D$6:$X$47,21,FALSE))</f>
        <v/>
      </c>
      <c r="AB73" s="2181" t="str">
        <f>IF(AB72="","",VLOOKUP(AB72,'シフト記号表（勤務時間帯） (4)'!$D$6:$X$47,21,FALSE))</f>
        <v/>
      </c>
      <c r="AC73" s="2190" t="str">
        <f>IF(AC72="","",VLOOKUP(AC72,'シフト記号表（勤務時間帯） (4)'!$D$6:$X$47,21,FALSE))</f>
        <v/>
      </c>
      <c r="AD73" s="2190" t="str">
        <f>IF(AD72="","",VLOOKUP(AD72,'シフト記号表（勤務時間帯） (4)'!$D$6:$X$47,21,FALSE))</f>
        <v/>
      </c>
      <c r="AE73" s="2190" t="str">
        <f>IF(AE72="","",VLOOKUP(AE72,'シフト記号表（勤務時間帯） (4)'!$D$6:$X$47,21,FALSE))</f>
        <v/>
      </c>
      <c r="AF73" s="2190" t="str">
        <f>IF(AF72="","",VLOOKUP(AF72,'シフト記号表（勤務時間帯） (4)'!$D$6:$X$47,21,FALSE))</f>
        <v/>
      </c>
      <c r="AG73" s="2190" t="str">
        <f>IF(AG72="","",VLOOKUP(AG72,'シフト記号表（勤務時間帯） (4)'!$D$6:$X$47,21,FALSE))</f>
        <v/>
      </c>
      <c r="AH73" s="2197" t="str">
        <f>IF(AH72="","",VLOOKUP(AH72,'シフト記号表（勤務時間帯） (4)'!$D$6:$X$47,21,FALSE))</f>
        <v/>
      </c>
      <c r="AI73" s="2181" t="str">
        <f>IF(AI72="","",VLOOKUP(AI72,'シフト記号表（勤務時間帯） (4)'!$D$6:$X$47,21,FALSE))</f>
        <v/>
      </c>
      <c r="AJ73" s="2190" t="str">
        <f>IF(AJ72="","",VLOOKUP(AJ72,'シフト記号表（勤務時間帯） (4)'!$D$6:$X$47,21,FALSE))</f>
        <v/>
      </c>
      <c r="AK73" s="2190" t="str">
        <f>IF(AK72="","",VLOOKUP(AK72,'シフト記号表（勤務時間帯） (4)'!$D$6:$X$47,21,FALSE))</f>
        <v/>
      </c>
      <c r="AL73" s="2190" t="str">
        <f>IF(AL72="","",VLOOKUP(AL72,'シフト記号表（勤務時間帯） (4)'!$D$6:$X$47,21,FALSE))</f>
        <v/>
      </c>
      <c r="AM73" s="2190" t="str">
        <f>IF(AM72="","",VLOOKUP(AM72,'シフト記号表（勤務時間帯） (4)'!$D$6:$X$47,21,FALSE))</f>
        <v/>
      </c>
      <c r="AN73" s="2190" t="str">
        <f>IF(AN72="","",VLOOKUP(AN72,'シフト記号表（勤務時間帯） (4)'!$D$6:$X$47,21,FALSE))</f>
        <v/>
      </c>
      <c r="AO73" s="2197" t="str">
        <f>IF(AO72="","",VLOOKUP(AO72,'シフト記号表（勤務時間帯） (4)'!$D$6:$X$47,21,FALSE))</f>
        <v/>
      </c>
      <c r="AP73" s="2181" t="str">
        <f>IF(AP72="","",VLOOKUP(AP72,'シフト記号表（勤務時間帯） (4)'!$D$6:$X$47,21,FALSE))</f>
        <v/>
      </c>
      <c r="AQ73" s="2190" t="str">
        <f>IF(AQ72="","",VLOOKUP(AQ72,'シフト記号表（勤務時間帯） (4)'!$D$6:$X$47,21,FALSE))</f>
        <v/>
      </c>
      <c r="AR73" s="2190" t="str">
        <f>IF(AR72="","",VLOOKUP(AR72,'シフト記号表（勤務時間帯） (4)'!$D$6:$X$47,21,FALSE))</f>
        <v/>
      </c>
      <c r="AS73" s="2190" t="str">
        <f>IF(AS72="","",VLOOKUP(AS72,'シフト記号表（勤務時間帯） (4)'!$D$6:$X$47,21,FALSE))</f>
        <v/>
      </c>
      <c r="AT73" s="2190" t="str">
        <f>IF(AT72="","",VLOOKUP(AT72,'シフト記号表（勤務時間帯） (4)'!$D$6:$X$47,21,FALSE))</f>
        <v/>
      </c>
      <c r="AU73" s="2190" t="str">
        <f>IF(AU72="","",VLOOKUP(AU72,'シフト記号表（勤務時間帯） (4)'!$D$6:$X$47,21,FALSE))</f>
        <v/>
      </c>
      <c r="AV73" s="2197" t="str">
        <f>IF(AV72="","",VLOOKUP(AV72,'シフト記号表（勤務時間帯） (4)'!$D$6:$X$47,21,FALSE))</f>
        <v/>
      </c>
      <c r="AW73" s="2181" t="str">
        <f>IF(AW72="","",VLOOKUP(AW72,'シフト記号表（勤務時間帯） (4)'!$D$6:$X$47,21,FALSE))</f>
        <v/>
      </c>
      <c r="AX73" s="2190" t="str">
        <f>IF(AX72="","",VLOOKUP(AX72,'シフト記号表（勤務時間帯） (4)'!$D$6:$X$47,21,FALSE))</f>
        <v/>
      </c>
      <c r="AY73" s="2190" t="str">
        <f>IF(AY72="","",VLOOKUP(AY72,'シフト記号表（勤務時間帯） (4)'!$D$6:$X$47,21,FALSE))</f>
        <v/>
      </c>
      <c r="AZ73" s="1943">
        <f>IF($BC$3="４週",SUM(U73:AV73),IF($BC$3="暦月",SUM(U73:AY73),""))</f>
        <v>0</v>
      </c>
      <c r="BA73" s="1951"/>
      <c r="BB73" s="1960">
        <f>IF($BC$3="４週",AZ73/4,IF($BC$3="暦月",(AZ73/($BC$8/7)),""))</f>
        <v>0</v>
      </c>
      <c r="BC73" s="1951"/>
      <c r="BD73" s="1971"/>
      <c r="BE73" s="1976"/>
      <c r="BF73" s="1976"/>
      <c r="BG73" s="1976"/>
      <c r="BH73" s="1987"/>
    </row>
    <row r="74" spans="2:60" ht="20.25" customHeight="1">
      <c r="B74" s="1743"/>
      <c r="C74" s="1757"/>
      <c r="D74" s="1825"/>
      <c r="E74" s="1768"/>
      <c r="F74" s="1768"/>
      <c r="G74" s="1803">
        <f>C72</f>
        <v>0</v>
      </c>
      <c r="H74" s="2104"/>
      <c r="I74" s="1789"/>
      <c r="J74" s="2544"/>
      <c r="K74" s="2544"/>
      <c r="L74" s="1803"/>
      <c r="M74" s="2548"/>
      <c r="N74" s="2552"/>
      <c r="O74" s="2556"/>
      <c r="P74" s="2564" t="s">
        <v>34</v>
      </c>
      <c r="Q74" s="2567"/>
      <c r="R74" s="2567"/>
      <c r="S74" s="2578"/>
      <c r="T74" s="2586"/>
      <c r="U74" s="1885" t="str">
        <f>IF(U72="","",VLOOKUP(U72,'シフト記号表（勤務時間帯） (4)'!$D$6:$Z$47,23,FALSE))</f>
        <v/>
      </c>
      <c r="V74" s="1897" t="str">
        <f>IF(V72="","",VLOOKUP(V72,'シフト記号表（勤務時間帯） (4)'!$D$6:$Z$47,23,FALSE))</f>
        <v/>
      </c>
      <c r="W74" s="1897" t="str">
        <f>IF(W72="","",VLOOKUP(W72,'シフト記号表（勤務時間帯） (4)'!$D$6:$Z$47,23,FALSE))</f>
        <v/>
      </c>
      <c r="X74" s="1897" t="str">
        <f>IF(X72="","",VLOOKUP(X72,'シフト記号表（勤務時間帯） (4)'!$D$6:$Z$47,23,FALSE))</f>
        <v/>
      </c>
      <c r="Y74" s="1897" t="str">
        <f>IF(Y72="","",VLOOKUP(Y72,'シフト記号表（勤務時間帯） (4)'!$D$6:$Z$47,23,FALSE))</f>
        <v/>
      </c>
      <c r="Z74" s="1897" t="str">
        <f>IF(Z72="","",VLOOKUP(Z72,'シフト記号表（勤務時間帯） (4)'!$D$6:$Z$47,23,FALSE))</f>
        <v/>
      </c>
      <c r="AA74" s="1912" t="str">
        <f>IF(AA72="","",VLOOKUP(AA72,'シフト記号表（勤務時間帯） (4)'!$D$6:$Z$47,23,FALSE))</f>
        <v/>
      </c>
      <c r="AB74" s="1885" t="str">
        <f>IF(AB72="","",VLOOKUP(AB72,'シフト記号表（勤務時間帯） (4)'!$D$6:$Z$47,23,FALSE))</f>
        <v/>
      </c>
      <c r="AC74" s="1897" t="str">
        <f>IF(AC72="","",VLOOKUP(AC72,'シフト記号表（勤務時間帯） (4)'!$D$6:$Z$47,23,FALSE))</f>
        <v/>
      </c>
      <c r="AD74" s="1897" t="str">
        <f>IF(AD72="","",VLOOKUP(AD72,'シフト記号表（勤務時間帯） (4)'!$D$6:$Z$47,23,FALSE))</f>
        <v/>
      </c>
      <c r="AE74" s="1897" t="str">
        <f>IF(AE72="","",VLOOKUP(AE72,'シフト記号表（勤務時間帯） (4)'!$D$6:$Z$47,23,FALSE))</f>
        <v/>
      </c>
      <c r="AF74" s="1897" t="str">
        <f>IF(AF72="","",VLOOKUP(AF72,'シフト記号表（勤務時間帯） (4)'!$D$6:$Z$47,23,FALSE))</f>
        <v/>
      </c>
      <c r="AG74" s="1897" t="str">
        <f>IF(AG72="","",VLOOKUP(AG72,'シフト記号表（勤務時間帯） (4)'!$D$6:$Z$47,23,FALSE))</f>
        <v/>
      </c>
      <c r="AH74" s="1912" t="str">
        <f>IF(AH72="","",VLOOKUP(AH72,'シフト記号表（勤務時間帯） (4)'!$D$6:$Z$47,23,FALSE))</f>
        <v/>
      </c>
      <c r="AI74" s="1885" t="str">
        <f>IF(AI72="","",VLOOKUP(AI72,'シフト記号表（勤務時間帯） (4)'!$D$6:$Z$47,23,FALSE))</f>
        <v/>
      </c>
      <c r="AJ74" s="1897" t="str">
        <f>IF(AJ72="","",VLOOKUP(AJ72,'シフト記号表（勤務時間帯） (4)'!$D$6:$Z$47,23,FALSE))</f>
        <v/>
      </c>
      <c r="AK74" s="1897" t="str">
        <f>IF(AK72="","",VLOOKUP(AK72,'シフト記号表（勤務時間帯） (4)'!$D$6:$Z$47,23,FALSE))</f>
        <v/>
      </c>
      <c r="AL74" s="1897" t="str">
        <f>IF(AL72="","",VLOOKUP(AL72,'シフト記号表（勤務時間帯） (4)'!$D$6:$Z$47,23,FALSE))</f>
        <v/>
      </c>
      <c r="AM74" s="1897" t="str">
        <f>IF(AM72="","",VLOOKUP(AM72,'シフト記号表（勤務時間帯） (4)'!$D$6:$Z$47,23,FALSE))</f>
        <v/>
      </c>
      <c r="AN74" s="1897" t="str">
        <f>IF(AN72="","",VLOOKUP(AN72,'シフト記号表（勤務時間帯） (4)'!$D$6:$Z$47,23,FALSE))</f>
        <v/>
      </c>
      <c r="AO74" s="1912" t="str">
        <f>IF(AO72="","",VLOOKUP(AO72,'シフト記号表（勤務時間帯） (4)'!$D$6:$Z$47,23,FALSE))</f>
        <v/>
      </c>
      <c r="AP74" s="1885" t="str">
        <f>IF(AP72="","",VLOOKUP(AP72,'シフト記号表（勤務時間帯） (4)'!$D$6:$Z$47,23,FALSE))</f>
        <v/>
      </c>
      <c r="AQ74" s="1897" t="str">
        <f>IF(AQ72="","",VLOOKUP(AQ72,'シフト記号表（勤務時間帯） (4)'!$D$6:$Z$47,23,FALSE))</f>
        <v/>
      </c>
      <c r="AR74" s="1897" t="str">
        <f>IF(AR72="","",VLOOKUP(AR72,'シフト記号表（勤務時間帯） (4)'!$D$6:$Z$47,23,FALSE))</f>
        <v/>
      </c>
      <c r="AS74" s="1897" t="str">
        <f>IF(AS72="","",VLOOKUP(AS72,'シフト記号表（勤務時間帯） (4)'!$D$6:$Z$47,23,FALSE))</f>
        <v/>
      </c>
      <c r="AT74" s="1897" t="str">
        <f>IF(AT72="","",VLOOKUP(AT72,'シフト記号表（勤務時間帯） (4)'!$D$6:$Z$47,23,FALSE))</f>
        <v/>
      </c>
      <c r="AU74" s="1897" t="str">
        <f>IF(AU72="","",VLOOKUP(AU72,'シフト記号表（勤務時間帯） (4)'!$D$6:$Z$47,23,FALSE))</f>
        <v/>
      </c>
      <c r="AV74" s="1912" t="str">
        <f>IF(AV72="","",VLOOKUP(AV72,'シフト記号表（勤務時間帯） (4)'!$D$6:$Z$47,23,FALSE))</f>
        <v/>
      </c>
      <c r="AW74" s="1885" t="str">
        <f>IF(AW72="","",VLOOKUP(AW72,'シフト記号表（勤務時間帯） (4)'!$D$6:$Z$47,23,FALSE))</f>
        <v/>
      </c>
      <c r="AX74" s="1897" t="str">
        <f>IF(AX72="","",VLOOKUP(AX72,'シフト記号表（勤務時間帯） (4)'!$D$6:$Z$47,23,FALSE))</f>
        <v/>
      </c>
      <c r="AY74" s="1897" t="str">
        <f>IF(AY72="","",VLOOKUP(AY72,'シフト記号表（勤務時間帯） (4)'!$D$6:$Z$47,23,FALSE))</f>
        <v/>
      </c>
      <c r="AZ74" s="1945">
        <f>IF($BC$3="４週",SUM(U74:AV74),IF($BC$3="暦月",SUM(U74:AY74),""))</f>
        <v>0</v>
      </c>
      <c r="BA74" s="1953"/>
      <c r="BB74" s="1962">
        <f>IF($BC$3="４週",AZ74/4,IF($BC$3="暦月",(AZ74/($BC$8/7)),""))</f>
        <v>0</v>
      </c>
      <c r="BC74" s="1953"/>
      <c r="BD74" s="1973"/>
      <c r="BE74" s="1978"/>
      <c r="BF74" s="1978"/>
      <c r="BG74" s="1978"/>
      <c r="BH74" s="1989"/>
    </row>
    <row r="75" spans="2:60" ht="20.25" customHeight="1">
      <c r="B75" s="2530"/>
      <c r="C75" s="1756"/>
      <c r="D75" s="1824"/>
      <c r="E75" s="1767"/>
      <c r="F75" s="1767"/>
      <c r="G75" s="1802"/>
      <c r="H75" s="2095"/>
      <c r="I75" s="1788"/>
      <c r="J75" s="2545"/>
      <c r="K75" s="2545"/>
      <c r="L75" s="1802"/>
      <c r="M75" s="2549"/>
      <c r="N75" s="2553"/>
      <c r="O75" s="2557"/>
      <c r="P75" s="2563" t="s">
        <v>770</v>
      </c>
      <c r="Q75" s="2572"/>
      <c r="R75" s="2572"/>
      <c r="S75" s="2580"/>
      <c r="T75" s="2589"/>
      <c r="U75" s="2596"/>
      <c r="V75" s="2602"/>
      <c r="W75" s="2602"/>
      <c r="X75" s="2602"/>
      <c r="Y75" s="2602"/>
      <c r="Z75" s="2602"/>
      <c r="AA75" s="2608"/>
      <c r="AB75" s="2596"/>
      <c r="AC75" s="2602"/>
      <c r="AD75" s="2602"/>
      <c r="AE75" s="2602"/>
      <c r="AF75" s="2602"/>
      <c r="AG75" s="2602"/>
      <c r="AH75" s="2608"/>
      <c r="AI75" s="2596"/>
      <c r="AJ75" s="2602"/>
      <c r="AK75" s="2602"/>
      <c r="AL75" s="2602"/>
      <c r="AM75" s="2602"/>
      <c r="AN75" s="2602"/>
      <c r="AO75" s="2608"/>
      <c r="AP75" s="2596"/>
      <c r="AQ75" s="2602"/>
      <c r="AR75" s="2602"/>
      <c r="AS75" s="2602"/>
      <c r="AT75" s="2602"/>
      <c r="AU75" s="2602"/>
      <c r="AV75" s="2608"/>
      <c r="AW75" s="2596"/>
      <c r="AX75" s="2602"/>
      <c r="AY75" s="2602"/>
      <c r="AZ75" s="2624"/>
      <c r="BA75" s="2631"/>
      <c r="BB75" s="2638"/>
      <c r="BC75" s="2631"/>
      <c r="BD75" s="1972"/>
      <c r="BE75" s="1977"/>
      <c r="BF75" s="1977"/>
      <c r="BG75" s="1977"/>
      <c r="BH75" s="1988"/>
    </row>
    <row r="76" spans="2:60" ht="20.25" customHeight="1">
      <c r="B76" s="2059">
        <f>B73+1</f>
        <v>19</v>
      </c>
      <c r="C76" s="1755"/>
      <c r="D76" s="1823"/>
      <c r="E76" s="1766"/>
      <c r="F76" s="1766">
        <f>C75</f>
        <v>0</v>
      </c>
      <c r="G76" s="1801"/>
      <c r="H76" s="2103"/>
      <c r="I76" s="1787"/>
      <c r="J76" s="2543"/>
      <c r="K76" s="2543"/>
      <c r="L76" s="1801"/>
      <c r="M76" s="2547"/>
      <c r="N76" s="2551"/>
      <c r="O76" s="2555"/>
      <c r="P76" s="2559" t="s">
        <v>1023</v>
      </c>
      <c r="Q76" s="2566"/>
      <c r="R76" s="2566"/>
      <c r="S76" s="2574"/>
      <c r="T76" s="2582"/>
      <c r="U76" s="2181" t="str">
        <f>IF(U75="","",VLOOKUP(U75,'シフト記号表（勤務時間帯） (4)'!$D$6:$X$47,21,FALSE))</f>
        <v/>
      </c>
      <c r="V76" s="2190" t="str">
        <f>IF(V75="","",VLOOKUP(V75,'シフト記号表（勤務時間帯） (4)'!$D$6:$X$47,21,FALSE))</f>
        <v/>
      </c>
      <c r="W76" s="2190" t="str">
        <f>IF(W75="","",VLOOKUP(W75,'シフト記号表（勤務時間帯） (4)'!$D$6:$X$47,21,FALSE))</f>
        <v/>
      </c>
      <c r="X76" s="2190" t="str">
        <f>IF(X75="","",VLOOKUP(X75,'シフト記号表（勤務時間帯） (4)'!$D$6:$X$47,21,FALSE))</f>
        <v/>
      </c>
      <c r="Y76" s="2190" t="str">
        <f>IF(Y75="","",VLOOKUP(Y75,'シフト記号表（勤務時間帯） (4)'!$D$6:$X$47,21,FALSE))</f>
        <v/>
      </c>
      <c r="Z76" s="2190" t="str">
        <f>IF(Z75="","",VLOOKUP(Z75,'シフト記号表（勤務時間帯） (4)'!$D$6:$X$47,21,FALSE))</f>
        <v/>
      </c>
      <c r="AA76" s="2197" t="str">
        <f>IF(AA75="","",VLOOKUP(AA75,'シフト記号表（勤務時間帯） (4)'!$D$6:$X$47,21,FALSE))</f>
        <v/>
      </c>
      <c r="AB76" s="2181" t="str">
        <f>IF(AB75="","",VLOOKUP(AB75,'シフト記号表（勤務時間帯） (4)'!$D$6:$X$47,21,FALSE))</f>
        <v/>
      </c>
      <c r="AC76" s="2190" t="str">
        <f>IF(AC75="","",VLOOKUP(AC75,'シフト記号表（勤務時間帯） (4)'!$D$6:$X$47,21,FALSE))</f>
        <v/>
      </c>
      <c r="AD76" s="2190" t="str">
        <f>IF(AD75="","",VLOOKUP(AD75,'シフト記号表（勤務時間帯） (4)'!$D$6:$X$47,21,FALSE))</f>
        <v/>
      </c>
      <c r="AE76" s="2190" t="str">
        <f>IF(AE75="","",VLOOKUP(AE75,'シフト記号表（勤務時間帯） (4)'!$D$6:$X$47,21,FALSE))</f>
        <v/>
      </c>
      <c r="AF76" s="2190" t="str">
        <f>IF(AF75="","",VLOOKUP(AF75,'シフト記号表（勤務時間帯） (4)'!$D$6:$X$47,21,FALSE))</f>
        <v/>
      </c>
      <c r="AG76" s="2190" t="str">
        <f>IF(AG75="","",VLOOKUP(AG75,'シフト記号表（勤務時間帯） (4)'!$D$6:$X$47,21,FALSE))</f>
        <v/>
      </c>
      <c r="AH76" s="2197" t="str">
        <f>IF(AH75="","",VLOOKUP(AH75,'シフト記号表（勤務時間帯） (4)'!$D$6:$X$47,21,FALSE))</f>
        <v/>
      </c>
      <c r="AI76" s="2181" t="str">
        <f>IF(AI75="","",VLOOKUP(AI75,'シフト記号表（勤務時間帯） (4)'!$D$6:$X$47,21,FALSE))</f>
        <v/>
      </c>
      <c r="AJ76" s="2190" t="str">
        <f>IF(AJ75="","",VLOOKUP(AJ75,'シフト記号表（勤務時間帯） (4)'!$D$6:$X$47,21,FALSE))</f>
        <v/>
      </c>
      <c r="AK76" s="2190" t="str">
        <f>IF(AK75="","",VLOOKUP(AK75,'シフト記号表（勤務時間帯） (4)'!$D$6:$X$47,21,FALSE))</f>
        <v/>
      </c>
      <c r="AL76" s="2190" t="str">
        <f>IF(AL75="","",VLOOKUP(AL75,'シフト記号表（勤務時間帯） (4)'!$D$6:$X$47,21,FALSE))</f>
        <v/>
      </c>
      <c r="AM76" s="2190" t="str">
        <f>IF(AM75="","",VLOOKUP(AM75,'シフト記号表（勤務時間帯） (4)'!$D$6:$X$47,21,FALSE))</f>
        <v/>
      </c>
      <c r="AN76" s="2190" t="str">
        <f>IF(AN75="","",VLOOKUP(AN75,'シフト記号表（勤務時間帯） (4)'!$D$6:$X$47,21,FALSE))</f>
        <v/>
      </c>
      <c r="AO76" s="2197" t="str">
        <f>IF(AO75="","",VLOOKUP(AO75,'シフト記号表（勤務時間帯） (4)'!$D$6:$X$47,21,FALSE))</f>
        <v/>
      </c>
      <c r="AP76" s="2181" t="str">
        <f>IF(AP75="","",VLOOKUP(AP75,'シフト記号表（勤務時間帯） (4)'!$D$6:$X$47,21,FALSE))</f>
        <v/>
      </c>
      <c r="AQ76" s="2190" t="str">
        <f>IF(AQ75="","",VLOOKUP(AQ75,'シフト記号表（勤務時間帯） (4)'!$D$6:$X$47,21,FALSE))</f>
        <v/>
      </c>
      <c r="AR76" s="2190" t="str">
        <f>IF(AR75="","",VLOOKUP(AR75,'シフト記号表（勤務時間帯） (4)'!$D$6:$X$47,21,FALSE))</f>
        <v/>
      </c>
      <c r="AS76" s="2190" t="str">
        <f>IF(AS75="","",VLOOKUP(AS75,'シフト記号表（勤務時間帯） (4)'!$D$6:$X$47,21,FALSE))</f>
        <v/>
      </c>
      <c r="AT76" s="2190" t="str">
        <f>IF(AT75="","",VLOOKUP(AT75,'シフト記号表（勤務時間帯） (4)'!$D$6:$X$47,21,FALSE))</f>
        <v/>
      </c>
      <c r="AU76" s="2190" t="str">
        <f>IF(AU75="","",VLOOKUP(AU75,'シフト記号表（勤務時間帯） (4)'!$D$6:$X$47,21,FALSE))</f>
        <v/>
      </c>
      <c r="AV76" s="2197" t="str">
        <f>IF(AV75="","",VLOOKUP(AV75,'シフト記号表（勤務時間帯） (4)'!$D$6:$X$47,21,FALSE))</f>
        <v/>
      </c>
      <c r="AW76" s="2181" t="str">
        <f>IF(AW75="","",VLOOKUP(AW75,'シフト記号表（勤務時間帯） (4)'!$D$6:$X$47,21,FALSE))</f>
        <v/>
      </c>
      <c r="AX76" s="2190" t="str">
        <f>IF(AX75="","",VLOOKUP(AX75,'シフト記号表（勤務時間帯） (4)'!$D$6:$X$47,21,FALSE))</f>
        <v/>
      </c>
      <c r="AY76" s="2190" t="str">
        <f>IF(AY75="","",VLOOKUP(AY75,'シフト記号表（勤務時間帯） (4)'!$D$6:$X$47,21,FALSE))</f>
        <v/>
      </c>
      <c r="AZ76" s="1943">
        <f>IF($BC$3="４週",SUM(U76:AV76),IF($BC$3="暦月",SUM(U76:AY76),""))</f>
        <v>0</v>
      </c>
      <c r="BA76" s="1951"/>
      <c r="BB76" s="1960">
        <f>IF($BC$3="４週",AZ76/4,IF($BC$3="暦月",(AZ76/($BC$8/7)),""))</f>
        <v>0</v>
      </c>
      <c r="BC76" s="1951"/>
      <c r="BD76" s="1971"/>
      <c r="BE76" s="1976"/>
      <c r="BF76" s="1976"/>
      <c r="BG76" s="1976"/>
      <c r="BH76" s="1987"/>
    </row>
    <row r="77" spans="2:60" ht="20.25" customHeight="1">
      <c r="B77" s="1743"/>
      <c r="C77" s="1757"/>
      <c r="D77" s="1825"/>
      <c r="E77" s="1768"/>
      <c r="F77" s="1768"/>
      <c r="G77" s="1803">
        <f>C75</f>
        <v>0</v>
      </c>
      <c r="H77" s="2104"/>
      <c r="I77" s="1789"/>
      <c r="J77" s="2544"/>
      <c r="K77" s="2544"/>
      <c r="L77" s="1803"/>
      <c r="M77" s="2548"/>
      <c r="N77" s="2552"/>
      <c r="O77" s="2556"/>
      <c r="P77" s="2564" t="s">
        <v>34</v>
      </c>
      <c r="Q77" s="2567"/>
      <c r="R77" s="2567"/>
      <c r="S77" s="2578"/>
      <c r="T77" s="2586"/>
      <c r="U77" s="1885" t="str">
        <f>IF(U75="","",VLOOKUP(U75,'シフト記号表（勤務時間帯） (4)'!$D$6:$Z$47,23,FALSE))</f>
        <v/>
      </c>
      <c r="V77" s="1897" t="str">
        <f>IF(V75="","",VLOOKUP(V75,'シフト記号表（勤務時間帯） (4)'!$D$6:$Z$47,23,FALSE))</f>
        <v/>
      </c>
      <c r="W77" s="1897" t="str">
        <f>IF(W75="","",VLOOKUP(W75,'シフト記号表（勤務時間帯） (4)'!$D$6:$Z$47,23,FALSE))</f>
        <v/>
      </c>
      <c r="X77" s="1897" t="str">
        <f>IF(X75="","",VLOOKUP(X75,'シフト記号表（勤務時間帯） (4)'!$D$6:$Z$47,23,FALSE))</f>
        <v/>
      </c>
      <c r="Y77" s="1897" t="str">
        <f>IF(Y75="","",VLOOKUP(Y75,'シフト記号表（勤務時間帯） (4)'!$D$6:$Z$47,23,FALSE))</f>
        <v/>
      </c>
      <c r="Z77" s="1897" t="str">
        <f>IF(Z75="","",VLOOKUP(Z75,'シフト記号表（勤務時間帯） (4)'!$D$6:$Z$47,23,FALSE))</f>
        <v/>
      </c>
      <c r="AA77" s="1912" t="str">
        <f>IF(AA75="","",VLOOKUP(AA75,'シフト記号表（勤務時間帯） (4)'!$D$6:$Z$47,23,FALSE))</f>
        <v/>
      </c>
      <c r="AB77" s="1885" t="str">
        <f>IF(AB75="","",VLOOKUP(AB75,'シフト記号表（勤務時間帯） (4)'!$D$6:$Z$47,23,FALSE))</f>
        <v/>
      </c>
      <c r="AC77" s="1897" t="str">
        <f>IF(AC75="","",VLOOKUP(AC75,'シフト記号表（勤務時間帯） (4)'!$D$6:$Z$47,23,FALSE))</f>
        <v/>
      </c>
      <c r="AD77" s="1897" t="str">
        <f>IF(AD75="","",VLOOKUP(AD75,'シフト記号表（勤務時間帯） (4)'!$D$6:$Z$47,23,FALSE))</f>
        <v/>
      </c>
      <c r="AE77" s="1897" t="str">
        <f>IF(AE75="","",VLOOKUP(AE75,'シフト記号表（勤務時間帯） (4)'!$D$6:$Z$47,23,FALSE))</f>
        <v/>
      </c>
      <c r="AF77" s="1897" t="str">
        <f>IF(AF75="","",VLOOKUP(AF75,'シフト記号表（勤務時間帯） (4)'!$D$6:$Z$47,23,FALSE))</f>
        <v/>
      </c>
      <c r="AG77" s="1897" t="str">
        <f>IF(AG75="","",VLOOKUP(AG75,'シフト記号表（勤務時間帯） (4)'!$D$6:$Z$47,23,FALSE))</f>
        <v/>
      </c>
      <c r="AH77" s="1912" t="str">
        <f>IF(AH75="","",VLOOKUP(AH75,'シフト記号表（勤務時間帯） (4)'!$D$6:$Z$47,23,FALSE))</f>
        <v/>
      </c>
      <c r="AI77" s="1885" t="str">
        <f>IF(AI75="","",VLOOKUP(AI75,'シフト記号表（勤務時間帯） (4)'!$D$6:$Z$47,23,FALSE))</f>
        <v/>
      </c>
      <c r="AJ77" s="1897" t="str">
        <f>IF(AJ75="","",VLOOKUP(AJ75,'シフト記号表（勤務時間帯） (4)'!$D$6:$Z$47,23,FALSE))</f>
        <v/>
      </c>
      <c r="AK77" s="1897" t="str">
        <f>IF(AK75="","",VLOOKUP(AK75,'シフト記号表（勤務時間帯） (4)'!$D$6:$Z$47,23,FALSE))</f>
        <v/>
      </c>
      <c r="AL77" s="1897" t="str">
        <f>IF(AL75="","",VLOOKUP(AL75,'シフト記号表（勤務時間帯） (4)'!$D$6:$Z$47,23,FALSE))</f>
        <v/>
      </c>
      <c r="AM77" s="1897" t="str">
        <f>IF(AM75="","",VLOOKUP(AM75,'シフト記号表（勤務時間帯） (4)'!$D$6:$Z$47,23,FALSE))</f>
        <v/>
      </c>
      <c r="AN77" s="1897" t="str">
        <f>IF(AN75="","",VLOOKUP(AN75,'シフト記号表（勤務時間帯） (4)'!$D$6:$Z$47,23,FALSE))</f>
        <v/>
      </c>
      <c r="AO77" s="1912" t="str">
        <f>IF(AO75="","",VLOOKUP(AO75,'シフト記号表（勤務時間帯） (4)'!$D$6:$Z$47,23,FALSE))</f>
        <v/>
      </c>
      <c r="AP77" s="1885" t="str">
        <f>IF(AP75="","",VLOOKUP(AP75,'シフト記号表（勤務時間帯） (4)'!$D$6:$Z$47,23,FALSE))</f>
        <v/>
      </c>
      <c r="AQ77" s="1897" t="str">
        <f>IF(AQ75="","",VLOOKUP(AQ75,'シフト記号表（勤務時間帯） (4)'!$D$6:$Z$47,23,FALSE))</f>
        <v/>
      </c>
      <c r="AR77" s="1897" t="str">
        <f>IF(AR75="","",VLOOKUP(AR75,'シフト記号表（勤務時間帯） (4)'!$D$6:$Z$47,23,FALSE))</f>
        <v/>
      </c>
      <c r="AS77" s="1897" t="str">
        <f>IF(AS75="","",VLOOKUP(AS75,'シフト記号表（勤務時間帯） (4)'!$D$6:$Z$47,23,FALSE))</f>
        <v/>
      </c>
      <c r="AT77" s="1897" t="str">
        <f>IF(AT75="","",VLOOKUP(AT75,'シフト記号表（勤務時間帯） (4)'!$D$6:$Z$47,23,FALSE))</f>
        <v/>
      </c>
      <c r="AU77" s="1897" t="str">
        <f>IF(AU75="","",VLOOKUP(AU75,'シフト記号表（勤務時間帯） (4)'!$D$6:$Z$47,23,FALSE))</f>
        <v/>
      </c>
      <c r="AV77" s="1912" t="str">
        <f>IF(AV75="","",VLOOKUP(AV75,'シフト記号表（勤務時間帯） (4)'!$D$6:$Z$47,23,FALSE))</f>
        <v/>
      </c>
      <c r="AW77" s="1885" t="str">
        <f>IF(AW75="","",VLOOKUP(AW75,'シフト記号表（勤務時間帯） (4)'!$D$6:$Z$47,23,FALSE))</f>
        <v/>
      </c>
      <c r="AX77" s="1897" t="str">
        <f>IF(AX75="","",VLOOKUP(AX75,'シフト記号表（勤務時間帯） (4)'!$D$6:$Z$47,23,FALSE))</f>
        <v/>
      </c>
      <c r="AY77" s="1897" t="str">
        <f>IF(AY75="","",VLOOKUP(AY75,'シフト記号表（勤務時間帯） (4)'!$D$6:$Z$47,23,FALSE))</f>
        <v/>
      </c>
      <c r="AZ77" s="1945">
        <f>IF($BC$3="４週",SUM(U77:AV77),IF($BC$3="暦月",SUM(U77:AY77),""))</f>
        <v>0</v>
      </c>
      <c r="BA77" s="1953"/>
      <c r="BB77" s="1962">
        <f>IF($BC$3="４週",AZ77/4,IF($BC$3="暦月",(AZ77/($BC$8/7)),""))</f>
        <v>0</v>
      </c>
      <c r="BC77" s="1953"/>
      <c r="BD77" s="1973"/>
      <c r="BE77" s="1978"/>
      <c r="BF77" s="1978"/>
      <c r="BG77" s="1978"/>
      <c r="BH77" s="1989"/>
    </row>
    <row r="78" spans="2:60" ht="20.25" customHeight="1">
      <c r="B78" s="2530"/>
      <c r="C78" s="1756"/>
      <c r="D78" s="1824"/>
      <c r="E78" s="1767"/>
      <c r="F78" s="1767"/>
      <c r="G78" s="1802"/>
      <c r="H78" s="2095"/>
      <c r="I78" s="1788"/>
      <c r="J78" s="2545"/>
      <c r="K78" s="2545"/>
      <c r="L78" s="1802"/>
      <c r="M78" s="2549"/>
      <c r="N78" s="2553"/>
      <c r="O78" s="2557"/>
      <c r="P78" s="2563" t="s">
        <v>770</v>
      </c>
      <c r="Q78" s="2572"/>
      <c r="R78" s="2572"/>
      <c r="S78" s="2580"/>
      <c r="T78" s="2589"/>
      <c r="U78" s="2596"/>
      <c r="V78" s="2602"/>
      <c r="W78" s="2602"/>
      <c r="X78" s="2602"/>
      <c r="Y78" s="2602"/>
      <c r="Z78" s="2602"/>
      <c r="AA78" s="2608"/>
      <c r="AB78" s="2596"/>
      <c r="AC78" s="2602"/>
      <c r="AD78" s="2602"/>
      <c r="AE78" s="2602"/>
      <c r="AF78" s="2602"/>
      <c r="AG78" s="2602"/>
      <c r="AH78" s="2608"/>
      <c r="AI78" s="2596"/>
      <c r="AJ78" s="2602"/>
      <c r="AK78" s="2602"/>
      <c r="AL78" s="2602"/>
      <c r="AM78" s="2602"/>
      <c r="AN78" s="2602"/>
      <c r="AO78" s="2608"/>
      <c r="AP78" s="2596"/>
      <c r="AQ78" s="2602"/>
      <c r="AR78" s="2602"/>
      <c r="AS78" s="2602"/>
      <c r="AT78" s="2602"/>
      <c r="AU78" s="2602"/>
      <c r="AV78" s="2608"/>
      <c r="AW78" s="2596"/>
      <c r="AX78" s="2602"/>
      <c r="AY78" s="2602"/>
      <c r="AZ78" s="2624"/>
      <c r="BA78" s="2631"/>
      <c r="BB78" s="2638"/>
      <c r="BC78" s="2631"/>
      <c r="BD78" s="1972"/>
      <c r="BE78" s="1977"/>
      <c r="BF78" s="1977"/>
      <c r="BG78" s="1977"/>
      <c r="BH78" s="1988"/>
    </row>
    <row r="79" spans="2:60" ht="20.25" customHeight="1">
      <c r="B79" s="2059">
        <f>B76+1</f>
        <v>20</v>
      </c>
      <c r="C79" s="1755"/>
      <c r="D79" s="1823"/>
      <c r="E79" s="1766"/>
      <c r="F79" s="1766">
        <f>C78</f>
        <v>0</v>
      </c>
      <c r="G79" s="1801"/>
      <c r="H79" s="2103"/>
      <c r="I79" s="1787"/>
      <c r="J79" s="2543"/>
      <c r="K79" s="2543"/>
      <c r="L79" s="1801"/>
      <c r="M79" s="2547"/>
      <c r="N79" s="2551"/>
      <c r="O79" s="2555"/>
      <c r="P79" s="2559" t="s">
        <v>1023</v>
      </c>
      <c r="Q79" s="2566"/>
      <c r="R79" s="2566"/>
      <c r="S79" s="2574"/>
      <c r="T79" s="2582"/>
      <c r="U79" s="2181" t="str">
        <f>IF(U78="","",VLOOKUP(U78,'シフト記号表（勤務時間帯） (4)'!$D$6:$X$47,21,FALSE))</f>
        <v/>
      </c>
      <c r="V79" s="2190" t="str">
        <f>IF(V78="","",VLOOKUP(V78,'シフト記号表（勤務時間帯） (4)'!$D$6:$X$47,21,FALSE))</f>
        <v/>
      </c>
      <c r="W79" s="2190" t="str">
        <f>IF(W78="","",VLOOKUP(W78,'シフト記号表（勤務時間帯） (4)'!$D$6:$X$47,21,FALSE))</f>
        <v/>
      </c>
      <c r="X79" s="2190" t="str">
        <f>IF(X78="","",VLOOKUP(X78,'シフト記号表（勤務時間帯） (4)'!$D$6:$X$47,21,FALSE))</f>
        <v/>
      </c>
      <c r="Y79" s="2190" t="str">
        <f>IF(Y78="","",VLOOKUP(Y78,'シフト記号表（勤務時間帯） (4)'!$D$6:$X$47,21,FALSE))</f>
        <v/>
      </c>
      <c r="Z79" s="2190" t="str">
        <f>IF(Z78="","",VLOOKUP(Z78,'シフト記号表（勤務時間帯） (4)'!$D$6:$X$47,21,FALSE))</f>
        <v/>
      </c>
      <c r="AA79" s="2197" t="str">
        <f>IF(AA78="","",VLOOKUP(AA78,'シフト記号表（勤務時間帯） (4)'!$D$6:$X$47,21,FALSE))</f>
        <v/>
      </c>
      <c r="AB79" s="2181" t="str">
        <f>IF(AB78="","",VLOOKUP(AB78,'シフト記号表（勤務時間帯） (4)'!$D$6:$X$47,21,FALSE))</f>
        <v/>
      </c>
      <c r="AC79" s="2190" t="str">
        <f>IF(AC78="","",VLOOKUP(AC78,'シフト記号表（勤務時間帯） (4)'!$D$6:$X$47,21,FALSE))</f>
        <v/>
      </c>
      <c r="AD79" s="2190" t="str">
        <f>IF(AD78="","",VLOOKUP(AD78,'シフト記号表（勤務時間帯） (4)'!$D$6:$X$47,21,FALSE))</f>
        <v/>
      </c>
      <c r="AE79" s="2190" t="str">
        <f>IF(AE78="","",VLOOKUP(AE78,'シフト記号表（勤務時間帯） (4)'!$D$6:$X$47,21,FALSE))</f>
        <v/>
      </c>
      <c r="AF79" s="2190" t="str">
        <f>IF(AF78="","",VLOOKUP(AF78,'シフト記号表（勤務時間帯） (4)'!$D$6:$X$47,21,FALSE))</f>
        <v/>
      </c>
      <c r="AG79" s="2190" t="str">
        <f>IF(AG78="","",VLOOKUP(AG78,'シフト記号表（勤務時間帯） (4)'!$D$6:$X$47,21,FALSE))</f>
        <v/>
      </c>
      <c r="AH79" s="2197" t="str">
        <f>IF(AH78="","",VLOOKUP(AH78,'シフト記号表（勤務時間帯） (4)'!$D$6:$X$47,21,FALSE))</f>
        <v/>
      </c>
      <c r="AI79" s="2181" t="str">
        <f>IF(AI78="","",VLOOKUP(AI78,'シフト記号表（勤務時間帯） (4)'!$D$6:$X$47,21,FALSE))</f>
        <v/>
      </c>
      <c r="AJ79" s="2190" t="str">
        <f>IF(AJ78="","",VLOOKUP(AJ78,'シフト記号表（勤務時間帯） (4)'!$D$6:$X$47,21,FALSE))</f>
        <v/>
      </c>
      <c r="AK79" s="2190" t="str">
        <f>IF(AK78="","",VLOOKUP(AK78,'シフト記号表（勤務時間帯） (4)'!$D$6:$X$47,21,FALSE))</f>
        <v/>
      </c>
      <c r="AL79" s="2190" t="str">
        <f>IF(AL78="","",VLOOKUP(AL78,'シフト記号表（勤務時間帯） (4)'!$D$6:$X$47,21,FALSE))</f>
        <v/>
      </c>
      <c r="AM79" s="2190" t="str">
        <f>IF(AM78="","",VLOOKUP(AM78,'シフト記号表（勤務時間帯） (4)'!$D$6:$X$47,21,FALSE))</f>
        <v/>
      </c>
      <c r="AN79" s="2190" t="str">
        <f>IF(AN78="","",VLOOKUP(AN78,'シフト記号表（勤務時間帯） (4)'!$D$6:$X$47,21,FALSE))</f>
        <v/>
      </c>
      <c r="AO79" s="2197" t="str">
        <f>IF(AO78="","",VLOOKUP(AO78,'シフト記号表（勤務時間帯） (4)'!$D$6:$X$47,21,FALSE))</f>
        <v/>
      </c>
      <c r="AP79" s="2181" t="str">
        <f>IF(AP78="","",VLOOKUP(AP78,'シフト記号表（勤務時間帯） (4)'!$D$6:$X$47,21,FALSE))</f>
        <v/>
      </c>
      <c r="AQ79" s="2190" t="str">
        <f>IF(AQ78="","",VLOOKUP(AQ78,'シフト記号表（勤務時間帯） (4)'!$D$6:$X$47,21,FALSE))</f>
        <v/>
      </c>
      <c r="AR79" s="2190" t="str">
        <f>IF(AR78="","",VLOOKUP(AR78,'シフト記号表（勤務時間帯） (4)'!$D$6:$X$47,21,FALSE))</f>
        <v/>
      </c>
      <c r="AS79" s="2190" t="str">
        <f>IF(AS78="","",VLOOKUP(AS78,'シフト記号表（勤務時間帯） (4)'!$D$6:$X$47,21,FALSE))</f>
        <v/>
      </c>
      <c r="AT79" s="2190" t="str">
        <f>IF(AT78="","",VLOOKUP(AT78,'シフト記号表（勤務時間帯） (4)'!$D$6:$X$47,21,FALSE))</f>
        <v/>
      </c>
      <c r="AU79" s="2190" t="str">
        <f>IF(AU78="","",VLOOKUP(AU78,'シフト記号表（勤務時間帯） (4)'!$D$6:$X$47,21,FALSE))</f>
        <v/>
      </c>
      <c r="AV79" s="2197" t="str">
        <f>IF(AV78="","",VLOOKUP(AV78,'シフト記号表（勤務時間帯） (4)'!$D$6:$X$47,21,FALSE))</f>
        <v/>
      </c>
      <c r="AW79" s="2181" t="str">
        <f>IF(AW78="","",VLOOKUP(AW78,'シフト記号表（勤務時間帯） (4)'!$D$6:$X$47,21,FALSE))</f>
        <v/>
      </c>
      <c r="AX79" s="2190" t="str">
        <f>IF(AX78="","",VLOOKUP(AX78,'シフト記号表（勤務時間帯） (4)'!$D$6:$X$47,21,FALSE))</f>
        <v/>
      </c>
      <c r="AY79" s="2190" t="str">
        <f>IF(AY78="","",VLOOKUP(AY78,'シフト記号表（勤務時間帯） (4)'!$D$6:$X$47,21,FALSE))</f>
        <v/>
      </c>
      <c r="AZ79" s="1943">
        <f>IF($BC$3="４週",SUM(U79:AV79),IF($BC$3="暦月",SUM(U79:AY79),""))</f>
        <v>0</v>
      </c>
      <c r="BA79" s="1951"/>
      <c r="BB79" s="1960">
        <f>IF($BC$3="４週",AZ79/4,IF($BC$3="暦月",(AZ79/($BC$8/7)),""))</f>
        <v>0</v>
      </c>
      <c r="BC79" s="1951"/>
      <c r="BD79" s="1971"/>
      <c r="BE79" s="1976"/>
      <c r="BF79" s="1976"/>
      <c r="BG79" s="1976"/>
      <c r="BH79" s="1987"/>
    </row>
    <row r="80" spans="2:60" ht="20.25" customHeight="1">
      <c r="B80" s="1743"/>
      <c r="C80" s="1757"/>
      <c r="D80" s="1825"/>
      <c r="E80" s="1768"/>
      <c r="F80" s="1768"/>
      <c r="G80" s="1803">
        <f>C78</f>
        <v>0</v>
      </c>
      <c r="H80" s="2104"/>
      <c r="I80" s="1789"/>
      <c r="J80" s="2544"/>
      <c r="K80" s="2544"/>
      <c r="L80" s="1803"/>
      <c r="M80" s="2548"/>
      <c r="N80" s="2552"/>
      <c r="O80" s="2556"/>
      <c r="P80" s="2564" t="s">
        <v>34</v>
      </c>
      <c r="Q80" s="2567"/>
      <c r="R80" s="2567"/>
      <c r="S80" s="2578"/>
      <c r="T80" s="2586"/>
      <c r="U80" s="1885" t="str">
        <f>IF(U78="","",VLOOKUP(U78,'シフト記号表（勤務時間帯） (4)'!$D$6:$Z$47,23,FALSE))</f>
        <v/>
      </c>
      <c r="V80" s="1897" t="str">
        <f>IF(V78="","",VLOOKUP(V78,'シフト記号表（勤務時間帯） (4)'!$D$6:$Z$47,23,FALSE))</f>
        <v/>
      </c>
      <c r="W80" s="1897" t="str">
        <f>IF(W78="","",VLOOKUP(W78,'シフト記号表（勤務時間帯） (4)'!$D$6:$Z$47,23,FALSE))</f>
        <v/>
      </c>
      <c r="X80" s="1897" t="str">
        <f>IF(X78="","",VLOOKUP(X78,'シフト記号表（勤務時間帯） (4)'!$D$6:$Z$47,23,FALSE))</f>
        <v/>
      </c>
      <c r="Y80" s="1897" t="str">
        <f>IF(Y78="","",VLOOKUP(Y78,'シフト記号表（勤務時間帯） (4)'!$D$6:$Z$47,23,FALSE))</f>
        <v/>
      </c>
      <c r="Z80" s="1897" t="str">
        <f>IF(Z78="","",VLOOKUP(Z78,'シフト記号表（勤務時間帯） (4)'!$D$6:$Z$47,23,FALSE))</f>
        <v/>
      </c>
      <c r="AA80" s="1912" t="str">
        <f>IF(AA78="","",VLOOKUP(AA78,'シフト記号表（勤務時間帯） (4)'!$D$6:$Z$47,23,FALSE))</f>
        <v/>
      </c>
      <c r="AB80" s="1885" t="str">
        <f>IF(AB78="","",VLOOKUP(AB78,'シフト記号表（勤務時間帯） (4)'!$D$6:$Z$47,23,FALSE))</f>
        <v/>
      </c>
      <c r="AC80" s="1897" t="str">
        <f>IF(AC78="","",VLOOKUP(AC78,'シフト記号表（勤務時間帯） (4)'!$D$6:$Z$47,23,FALSE))</f>
        <v/>
      </c>
      <c r="AD80" s="1897" t="str">
        <f>IF(AD78="","",VLOOKUP(AD78,'シフト記号表（勤務時間帯） (4)'!$D$6:$Z$47,23,FALSE))</f>
        <v/>
      </c>
      <c r="AE80" s="1897" t="str">
        <f>IF(AE78="","",VLOOKUP(AE78,'シフト記号表（勤務時間帯） (4)'!$D$6:$Z$47,23,FALSE))</f>
        <v/>
      </c>
      <c r="AF80" s="1897" t="str">
        <f>IF(AF78="","",VLOOKUP(AF78,'シフト記号表（勤務時間帯） (4)'!$D$6:$Z$47,23,FALSE))</f>
        <v/>
      </c>
      <c r="AG80" s="1897" t="str">
        <f>IF(AG78="","",VLOOKUP(AG78,'シフト記号表（勤務時間帯） (4)'!$D$6:$Z$47,23,FALSE))</f>
        <v/>
      </c>
      <c r="AH80" s="1912" t="str">
        <f>IF(AH78="","",VLOOKUP(AH78,'シフト記号表（勤務時間帯） (4)'!$D$6:$Z$47,23,FALSE))</f>
        <v/>
      </c>
      <c r="AI80" s="1885" t="str">
        <f>IF(AI78="","",VLOOKUP(AI78,'シフト記号表（勤務時間帯） (4)'!$D$6:$Z$47,23,FALSE))</f>
        <v/>
      </c>
      <c r="AJ80" s="1897" t="str">
        <f>IF(AJ78="","",VLOOKUP(AJ78,'シフト記号表（勤務時間帯） (4)'!$D$6:$Z$47,23,FALSE))</f>
        <v/>
      </c>
      <c r="AK80" s="1897" t="str">
        <f>IF(AK78="","",VLOOKUP(AK78,'シフト記号表（勤務時間帯） (4)'!$D$6:$Z$47,23,FALSE))</f>
        <v/>
      </c>
      <c r="AL80" s="1897" t="str">
        <f>IF(AL78="","",VLOOKUP(AL78,'シフト記号表（勤務時間帯） (4)'!$D$6:$Z$47,23,FALSE))</f>
        <v/>
      </c>
      <c r="AM80" s="1897" t="str">
        <f>IF(AM78="","",VLOOKUP(AM78,'シフト記号表（勤務時間帯） (4)'!$D$6:$Z$47,23,FALSE))</f>
        <v/>
      </c>
      <c r="AN80" s="1897" t="str">
        <f>IF(AN78="","",VLOOKUP(AN78,'シフト記号表（勤務時間帯） (4)'!$D$6:$Z$47,23,FALSE))</f>
        <v/>
      </c>
      <c r="AO80" s="1912" t="str">
        <f>IF(AO78="","",VLOOKUP(AO78,'シフト記号表（勤務時間帯） (4)'!$D$6:$Z$47,23,FALSE))</f>
        <v/>
      </c>
      <c r="AP80" s="1885" t="str">
        <f>IF(AP78="","",VLOOKUP(AP78,'シフト記号表（勤務時間帯） (4)'!$D$6:$Z$47,23,FALSE))</f>
        <v/>
      </c>
      <c r="AQ80" s="1897" t="str">
        <f>IF(AQ78="","",VLOOKUP(AQ78,'シフト記号表（勤務時間帯） (4)'!$D$6:$Z$47,23,FALSE))</f>
        <v/>
      </c>
      <c r="AR80" s="1897" t="str">
        <f>IF(AR78="","",VLOOKUP(AR78,'シフト記号表（勤務時間帯） (4)'!$D$6:$Z$47,23,FALSE))</f>
        <v/>
      </c>
      <c r="AS80" s="1897" t="str">
        <f>IF(AS78="","",VLOOKUP(AS78,'シフト記号表（勤務時間帯） (4)'!$D$6:$Z$47,23,FALSE))</f>
        <v/>
      </c>
      <c r="AT80" s="1897" t="str">
        <f>IF(AT78="","",VLOOKUP(AT78,'シフト記号表（勤務時間帯） (4)'!$D$6:$Z$47,23,FALSE))</f>
        <v/>
      </c>
      <c r="AU80" s="1897" t="str">
        <f>IF(AU78="","",VLOOKUP(AU78,'シフト記号表（勤務時間帯） (4)'!$D$6:$Z$47,23,FALSE))</f>
        <v/>
      </c>
      <c r="AV80" s="1912" t="str">
        <f>IF(AV78="","",VLOOKUP(AV78,'シフト記号表（勤務時間帯） (4)'!$D$6:$Z$47,23,FALSE))</f>
        <v/>
      </c>
      <c r="AW80" s="1885" t="str">
        <f>IF(AW78="","",VLOOKUP(AW78,'シフト記号表（勤務時間帯） (4)'!$D$6:$Z$47,23,FALSE))</f>
        <v/>
      </c>
      <c r="AX80" s="1897" t="str">
        <f>IF(AX78="","",VLOOKUP(AX78,'シフト記号表（勤務時間帯） (4)'!$D$6:$Z$47,23,FALSE))</f>
        <v/>
      </c>
      <c r="AY80" s="1897" t="str">
        <f>IF(AY78="","",VLOOKUP(AY78,'シフト記号表（勤務時間帯） (4)'!$D$6:$Z$47,23,FALSE))</f>
        <v/>
      </c>
      <c r="AZ80" s="1945">
        <f>IF($BC$3="４週",SUM(U80:AV80),IF($BC$3="暦月",SUM(U80:AY80),""))</f>
        <v>0</v>
      </c>
      <c r="BA80" s="1953"/>
      <c r="BB80" s="1962">
        <f>IF($BC$3="４週",AZ80/4,IF($BC$3="暦月",(AZ80/($BC$8/7)),""))</f>
        <v>0</v>
      </c>
      <c r="BC80" s="1953"/>
      <c r="BD80" s="1973"/>
      <c r="BE80" s="1978"/>
      <c r="BF80" s="1978"/>
      <c r="BG80" s="1978"/>
      <c r="BH80" s="1989"/>
    </row>
    <row r="81" spans="2:60" ht="20.25" customHeight="1">
      <c r="B81" s="2530"/>
      <c r="C81" s="1756"/>
      <c r="D81" s="1824"/>
      <c r="E81" s="1767"/>
      <c r="F81" s="1767"/>
      <c r="G81" s="1802"/>
      <c r="H81" s="2095"/>
      <c r="I81" s="1788"/>
      <c r="J81" s="2545"/>
      <c r="K81" s="2545"/>
      <c r="L81" s="1802"/>
      <c r="M81" s="2549"/>
      <c r="N81" s="2553"/>
      <c r="O81" s="2557"/>
      <c r="P81" s="2563" t="s">
        <v>770</v>
      </c>
      <c r="Q81" s="2572"/>
      <c r="R81" s="2572"/>
      <c r="S81" s="2580"/>
      <c r="T81" s="2589"/>
      <c r="U81" s="2596"/>
      <c r="V81" s="2602"/>
      <c r="W81" s="2602"/>
      <c r="X81" s="2602"/>
      <c r="Y81" s="2602"/>
      <c r="Z81" s="2602"/>
      <c r="AA81" s="2608"/>
      <c r="AB81" s="2596"/>
      <c r="AC81" s="2602"/>
      <c r="AD81" s="2602"/>
      <c r="AE81" s="2602"/>
      <c r="AF81" s="2602"/>
      <c r="AG81" s="2602"/>
      <c r="AH81" s="2608"/>
      <c r="AI81" s="2596"/>
      <c r="AJ81" s="2602"/>
      <c r="AK81" s="2602"/>
      <c r="AL81" s="2602"/>
      <c r="AM81" s="2602"/>
      <c r="AN81" s="2602"/>
      <c r="AO81" s="2608"/>
      <c r="AP81" s="2596"/>
      <c r="AQ81" s="2602"/>
      <c r="AR81" s="2602"/>
      <c r="AS81" s="2602"/>
      <c r="AT81" s="2602"/>
      <c r="AU81" s="2602"/>
      <c r="AV81" s="2608"/>
      <c r="AW81" s="2596"/>
      <c r="AX81" s="2602"/>
      <c r="AY81" s="2602"/>
      <c r="AZ81" s="2624"/>
      <c r="BA81" s="2631"/>
      <c r="BB81" s="2638"/>
      <c r="BC81" s="2631"/>
      <c r="BD81" s="1972"/>
      <c r="BE81" s="1977"/>
      <c r="BF81" s="1977"/>
      <c r="BG81" s="1977"/>
      <c r="BH81" s="1988"/>
    </row>
    <row r="82" spans="2:60" ht="20.25" customHeight="1">
      <c r="B82" s="2059">
        <f>B79+1</f>
        <v>21</v>
      </c>
      <c r="C82" s="1755"/>
      <c r="D82" s="1823"/>
      <c r="E82" s="1766"/>
      <c r="F82" s="1766">
        <f>C81</f>
        <v>0</v>
      </c>
      <c r="G82" s="1801"/>
      <c r="H82" s="2103"/>
      <c r="I82" s="1787"/>
      <c r="J82" s="2543"/>
      <c r="K82" s="2543"/>
      <c r="L82" s="1801"/>
      <c r="M82" s="2547"/>
      <c r="N82" s="2551"/>
      <c r="O82" s="2555"/>
      <c r="P82" s="2559" t="s">
        <v>1023</v>
      </c>
      <c r="Q82" s="2566"/>
      <c r="R82" s="2566"/>
      <c r="S82" s="2574"/>
      <c r="T82" s="2582"/>
      <c r="U82" s="2181" t="str">
        <f>IF(U81="","",VLOOKUP(U81,'シフト記号表（勤務時間帯） (4)'!$D$6:$X$47,21,FALSE))</f>
        <v/>
      </c>
      <c r="V82" s="2190" t="str">
        <f>IF(V81="","",VLOOKUP(V81,'シフト記号表（勤務時間帯） (4)'!$D$6:$X$47,21,FALSE))</f>
        <v/>
      </c>
      <c r="W82" s="2190" t="str">
        <f>IF(W81="","",VLOOKUP(W81,'シフト記号表（勤務時間帯） (4)'!$D$6:$X$47,21,FALSE))</f>
        <v/>
      </c>
      <c r="X82" s="2190" t="str">
        <f>IF(X81="","",VLOOKUP(X81,'シフト記号表（勤務時間帯） (4)'!$D$6:$X$47,21,FALSE))</f>
        <v/>
      </c>
      <c r="Y82" s="2190" t="str">
        <f>IF(Y81="","",VLOOKUP(Y81,'シフト記号表（勤務時間帯） (4)'!$D$6:$X$47,21,FALSE))</f>
        <v/>
      </c>
      <c r="Z82" s="2190" t="str">
        <f>IF(Z81="","",VLOOKUP(Z81,'シフト記号表（勤務時間帯） (4)'!$D$6:$X$47,21,FALSE))</f>
        <v/>
      </c>
      <c r="AA82" s="2197" t="str">
        <f>IF(AA81="","",VLOOKUP(AA81,'シフト記号表（勤務時間帯） (4)'!$D$6:$X$47,21,FALSE))</f>
        <v/>
      </c>
      <c r="AB82" s="2181" t="str">
        <f>IF(AB81="","",VLOOKUP(AB81,'シフト記号表（勤務時間帯） (4)'!$D$6:$X$47,21,FALSE))</f>
        <v/>
      </c>
      <c r="AC82" s="2190" t="str">
        <f>IF(AC81="","",VLOOKUP(AC81,'シフト記号表（勤務時間帯） (4)'!$D$6:$X$47,21,FALSE))</f>
        <v/>
      </c>
      <c r="AD82" s="2190" t="str">
        <f>IF(AD81="","",VLOOKUP(AD81,'シフト記号表（勤務時間帯） (4)'!$D$6:$X$47,21,FALSE))</f>
        <v/>
      </c>
      <c r="AE82" s="2190" t="str">
        <f>IF(AE81="","",VLOOKUP(AE81,'シフト記号表（勤務時間帯） (4)'!$D$6:$X$47,21,FALSE))</f>
        <v/>
      </c>
      <c r="AF82" s="2190" t="str">
        <f>IF(AF81="","",VLOOKUP(AF81,'シフト記号表（勤務時間帯） (4)'!$D$6:$X$47,21,FALSE))</f>
        <v/>
      </c>
      <c r="AG82" s="2190" t="str">
        <f>IF(AG81="","",VLOOKUP(AG81,'シフト記号表（勤務時間帯） (4)'!$D$6:$X$47,21,FALSE))</f>
        <v/>
      </c>
      <c r="AH82" s="2197" t="str">
        <f>IF(AH81="","",VLOOKUP(AH81,'シフト記号表（勤務時間帯） (4)'!$D$6:$X$47,21,FALSE))</f>
        <v/>
      </c>
      <c r="AI82" s="2181" t="str">
        <f>IF(AI81="","",VLOOKUP(AI81,'シフト記号表（勤務時間帯） (4)'!$D$6:$X$47,21,FALSE))</f>
        <v/>
      </c>
      <c r="AJ82" s="2190" t="str">
        <f>IF(AJ81="","",VLOOKUP(AJ81,'シフト記号表（勤務時間帯） (4)'!$D$6:$X$47,21,FALSE))</f>
        <v/>
      </c>
      <c r="AK82" s="2190" t="str">
        <f>IF(AK81="","",VLOOKUP(AK81,'シフト記号表（勤務時間帯） (4)'!$D$6:$X$47,21,FALSE))</f>
        <v/>
      </c>
      <c r="AL82" s="2190" t="str">
        <f>IF(AL81="","",VLOOKUP(AL81,'シフト記号表（勤務時間帯） (4)'!$D$6:$X$47,21,FALSE))</f>
        <v/>
      </c>
      <c r="AM82" s="2190" t="str">
        <f>IF(AM81="","",VLOOKUP(AM81,'シフト記号表（勤務時間帯） (4)'!$D$6:$X$47,21,FALSE))</f>
        <v/>
      </c>
      <c r="AN82" s="2190" t="str">
        <f>IF(AN81="","",VLOOKUP(AN81,'シフト記号表（勤務時間帯） (4)'!$D$6:$X$47,21,FALSE))</f>
        <v/>
      </c>
      <c r="AO82" s="2197" t="str">
        <f>IF(AO81="","",VLOOKUP(AO81,'シフト記号表（勤務時間帯） (4)'!$D$6:$X$47,21,FALSE))</f>
        <v/>
      </c>
      <c r="AP82" s="2181" t="str">
        <f>IF(AP81="","",VLOOKUP(AP81,'シフト記号表（勤務時間帯） (4)'!$D$6:$X$47,21,FALSE))</f>
        <v/>
      </c>
      <c r="AQ82" s="2190" t="str">
        <f>IF(AQ81="","",VLOOKUP(AQ81,'シフト記号表（勤務時間帯） (4)'!$D$6:$X$47,21,FALSE))</f>
        <v/>
      </c>
      <c r="AR82" s="2190" t="str">
        <f>IF(AR81="","",VLOOKUP(AR81,'シフト記号表（勤務時間帯） (4)'!$D$6:$X$47,21,FALSE))</f>
        <v/>
      </c>
      <c r="AS82" s="2190" t="str">
        <f>IF(AS81="","",VLOOKUP(AS81,'シフト記号表（勤務時間帯） (4)'!$D$6:$X$47,21,FALSE))</f>
        <v/>
      </c>
      <c r="AT82" s="2190" t="str">
        <f>IF(AT81="","",VLOOKUP(AT81,'シフト記号表（勤務時間帯） (4)'!$D$6:$X$47,21,FALSE))</f>
        <v/>
      </c>
      <c r="AU82" s="2190" t="str">
        <f>IF(AU81="","",VLOOKUP(AU81,'シフト記号表（勤務時間帯） (4)'!$D$6:$X$47,21,FALSE))</f>
        <v/>
      </c>
      <c r="AV82" s="2197" t="str">
        <f>IF(AV81="","",VLOOKUP(AV81,'シフト記号表（勤務時間帯） (4)'!$D$6:$X$47,21,FALSE))</f>
        <v/>
      </c>
      <c r="AW82" s="2181" t="str">
        <f>IF(AW81="","",VLOOKUP(AW81,'シフト記号表（勤務時間帯） (4)'!$D$6:$X$47,21,FALSE))</f>
        <v/>
      </c>
      <c r="AX82" s="2190" t="str">
        <f>IF(AX81="","",VLOOKUP(AX81,'シフト記号表（勤務時間帯） (4)'!$D$6:$X$47,21,FALSE))</f>
        <v/>
      </c>
      <c r="AY82" s="2190" t="str">
        <f>IF(AY81="","",VLOOKUP(AY81,'シフト記号表（勤務時間帯） (4)'!$D$6:$X$47,21,FALSE))</f>
        <v/>
      </c>
      <c r="AZ82" s="1943">
        <f>IF($BC$3="４週",SUM(U82:AV82),IF($BC$3="暦月",SUM(U82:AY82),""))</f>
        <v>0</v>
      </c>
      <c r="BA82" s="1951"/>
      <c r="BB82" s="1960">
        <f>IF($BC$3="４週",AZ82/4,IF($BC$3="暦月",(AZ82/($BC$8/7)),""))</f>
        <v>0</v>
      </c>
      <c r="BC82" s="1951"/>
      <c r="BD82" s="1971"/>
      <c r="BE82" s="1976"/>
      <c r="BF82" s="1976"/>
      <c r="BG82" s="1976"/>
      <c r="BH82" s="1987"/>
    </row>
    <row r="83" spans="2:60" ht="20.25" customHeight="1">
      <c r="B83" s="1743"/>
      <c r="C83" s="1757"/>
      <c r="D83" s="1825"/>
      <c r="E83" s="1768"/>
      <c r="F83" s="1768"/>
      <c r="G83" s="1803">
        <f>C81</f>
        <v>0</v>
      </c>
      <c r="H83" s="2104"/>
      <c r="I83" s="1789"/>
      <c r="J83" s="2544"/>
      <c r="K83" s="2544"/>
      <c r="L83" s="1803"/>
      <c r="M83" s="2548"/>
      <c r="N83" s="2552"/>
      <c r="O83" s="2556"/>
      <c r="P83" s="2564" t="s">
        <v>34</v>
      </c>
      <c r="Q83" s="2567"/>
      <c r="R83" s="2567"/>
      <c r="S83" s="2578"/>
      <c r="T83" s="2586"/>
      <c r="U83" s="1885" t="str">
        <f>IF(U81="","",VLOOKUP(U81,'シフト記号表（勤務時間帯） (4)'!$D$6:$Z$47,23,FALSE))</f>
        <v/>
      </c>
      <c r="V83" s="1897" t="str">
        <f>IF(V81="","",VLOOKUP(V81,'シフト記号表（勤務時間帯） (4)'!$D$6:$Z$47,23,FALSE))</f>
        <v/>
      </c>
      <c r="W83" s="1897" t="str">
        <f>IF(W81="","",VLOOKUP(W81,'シフト記号表（勤務時間帯） (4)'!$D$6:$Z$47,23,FALSE))</f>
        <v/>
      </c>
      <c r="X83" s="1897" t="str">
        <f>IF(X81="","",VLOOKUP(X81,'シフト記号表（勤務時間帯） (4)'!$D$6:$Z$47,23,FALSE))</f>
        <v/>
      </c>
      <c r="Y83" s="1897" t="str">
        <f>IF(Y81="","",VLOOKUP(Y81,'シフト記号表（勤務時間帯） (4)'!$D$6:$Z$47,23,FALSE))</f>
        <v/>
      </c>
      <c r="Z83" s="1897" t="str">
        <f>IF(Z81="","",VLOOKUP(Z81,'シフト記号表（勤務時間帯） (4)'!$D$6:$Z$47,23,FALSE))</f>
        <v/>
      </c>
      <c r="AA83" s="1912" t="str">
        <f>IF(AA81="","",VLOOKUP(AA81,'シフト記号表（勤務時間帯） (4)'!$D$6:$Z$47,23,FALSE))</f>
        <v/>
      </c>
      <c r="AB83" s="1885" t="str">
        <f>IF(AB81="","",VLOOKUP(AB81,'シフト記号表（勤務時間帯） (4)'!$D$6:$Z$47,23,FALSE))</f>
        <v/>
      </c>
      <c r="AC83" s="1897" t="str">
        <f>IF(AC81="","",VLOOKUP(AC81,'シフト記号表（勤務時間帯） (4)'!$D$6:$Z$47,23,FALSE))</f>
        <v/>
      </c>
      <c r="AD83" s="1897" t="str">
        <f>IF(AD81="","",VLOOKUP(AD81,'シフト記号表（勤務時間帯） (4)'!$D$6:$Z$47,23,FALSE))</f>
        <v/>
      </c>
      <c r="AE83" s="1897" t="str">
        <f>IF(AE81="","",VLOOKUP(AE81,'シフト記号表（勤務時間帯） (4)'!$D$6:$Z$47,23,FALSE))</f>
        <v/>
      </c>
      <c r="AF83" s="1897" t="str">
        <f>IF(AF81="","",VLOOKUP(AF81,'シフト記号表（勤務時間帯） (4)'!$D$6:$Z$47,23,FALSE))</f>
        <v/>
      </c>
      <c r="AG83" s="1897" t="str">
        <f>IF(AG81="","",VLOOKUP(AG81,'シフト記号表（勤務時間帯） (4)'!$D$6:$Z$47,23,FALSE))</f>
        <v/>
      </c>
      <c r="AH83" s="1912" t="str">
        <f>IF(AH81="","",VLOOKUP(AH81,'シフト記号表（勤務時間帯） (4)'!$D$6:$Z$47,23,FALSE))</f>
        <v/>
      </c>
      <c r="AI83" s="1885" t="str">
        <f>IF(AI81="","",VLOOKUP(AI81,'シフト記号表（勤務時間帯） (4)'!$D$6:$Z$47,23,FALSE))</f>
        <v/>
      </c>
      <c r="AJ83" s="1897" t="str">
        <f>IF(AJ81="","",VLOOKUP(AJ81,'シフト記号表（勤務時間帯） (4)'!$D$6:$Z$47,23,FALSE))</f>
        <v/>
      </c>
      <c r="AK83" s="1897" t="str">
        <f>IF(AK81="","",VLOOKUP(AK81,'シフト記号表（勤務時間帯） (4)'!$D$6:$Z$47,23,FALSE))</f>
        <v/>
      </c>
      <c r="AL83" s="1897" t="str">
        <f>IF(AL81="","",VLOOKUP(AL81,'シフト記号表（勤務時間帯） (4)'!$D$6:$Z$47,23,FALSE))</f>
        <v/>
      </c>
      <c r="AM83" s="1897" t="str">
        <f>IF(AM81="","",VLOOKUP(AM81,'シフト記号表（勤務時間帯） (4)'!$D$6:$Z$47,23,FALSE))</f>
        <v/>
      </c>
      <c r="AN83" s="1897" t="str">
        <f>IF(AN81="","",VLOOKUP(AN81,'シフト記号表（勤務時間帯） (4)'!$D$6:$Z$47,23,FALSE))</f>
        <v/>
      </c>
      <c r="AO83" s="1912" t="str">
        <f>IF(AO81="","",VLOOKUP(AO81,'シフト記号表（勤務時間帯） (4)'!$D$6:$Z$47,23,FALSE))</f>
        <v/>
      </c>
      <c r="AP83" s="1885" t="str">
        <f>IF(AP81="","",VLOOKUP(AP81,'シフト記号表（勤務時間帯） (4)'!$D$6:$Z$47,23,FALSE))</f>
        <v/>
      </c>
      <c r="AQ83" s="1897" t="str">
        <f>IF(AQ81="","",VLOOKUP(AQ81,'シフト記号表（勤務時間帯） (4)'!$D$6:$Z$47,23,FALSE))</f>
        <v/>
      </c>
      <c r="AR83" s="1897" t="str">
        <f>IF(AR81="","",VLOOKUP(AR81,'シフト記号表（勤務時間帯） (4)'!$D$6:$Z$47,23,FALSE))</f>
        <v/>
      </c>
      <c r="AS83" s="1897" t="str">
        <f>IF(AS81="","",VLOOKUP(AS81,'シフト記号表（勤務時間帯） (4)'!$D$6:$Z$47,23,FALSE))</f>
        <v/>
      </c>
      <c r="AT83" s="1897" t="str">
        <f>IF(AT81="","",VLOOKUP(AT81,'シフト記号表（勤務時間帯） (4)'!$D$6:$Z$47,23,FALSE))</f>
        <v/>
      </c>
      <c r="AU83" s="1897" t="str">
        <f>IF(AU81="","",VLOOKUP(AU81,'シフト記号表（勤務時間帯） (4)'!$D$6:$Z$47,23,FALSE))</f>
        <v/>
      </c>
      <c r="AV83" s="1912" t="str">
        <f>IF(AV81="","",VLOOKUP(AV81,'シフト記号表（勤務時間帯） (4)'!$D$6:$Z$47,23,FALSE))</f>
        <v/>
      </c>
      <c r="AW83" s="1885" t="str">
        <f>IF(AW81="","",VLOOKUP(AW81,'シフト記号表（勤務時間帯） (4)'!$D$6:$Z$47,23,FALSE))</f>
        <v/>
      </c>
      <c r="AX83" s="1897" t="str">
        <f>IF(AX81="","",VLOOKUP(AX81,'シフト記号表（勤務時間帯） (4)'!$D$6:$Z$47,23,FALSE))</f>
        <v/>
      </c>
      <c r="AY83" s="1897" t="str">
        <f>IF(AY81="","",VLOOKUP(AY81,'シフト記号表（勤務時間帯） (4)'!$D$6:$Z$47,23,FALSE))</f>
        <v/>
      </c>
      <c r="AZ83" s="1945">
        <f>IF($BC$3="４週",SUM(U83:AV83),IF($BC$3="暦月",SUM(U83:AY83),""))</f>
        <v>0</v>
      </c>
      <c r="BA83" s="1953"/>
      <c r="BB83" s="1962">
        <f>IF($BC$3="４週",AZ83/4,IF($BC$3="暦月",(AZ83/($BC$8/7)),""))</f>
        <v>0</v>
      </c>
      <c r="BC83" s="1953"/>
      <c r="BD83" s="1973"/>
      <c r="BE83" s="1978"/>
      <c r="BF83" s="1978"/>
      <c r="BG83" s="1978"/>
      <c r="BH83" s="1989"/>
    </row>
    <row r="84" spans="2:60" ht="20.25" customHeight="1">
      <c r="B84" s="2530"/>
      <c r="C84" s="1756"/>
      <c r="D84" s="1824"/>
      <c r="E84" s="1767"/>
      <c r="F84" s="1767"/>
      <c r="G84" s="1802"/>
      <c r="H84" s="2095"/>
      <c r="I84" s="1788"/>
      <c r="J84" s="2545"/>
      <c r="K84" s="2545"/>
      <c r="L84" s="1802"/>
      <c r="M84" s="2549"/>
      <c r="N84" s="2553"/>
      <c r="O84" s="2557"/>
      <c r="P84" s="2563" t="s">
        <v>770</v>
      </c>
      <c r="Q84" s="2572"/>
      <c r="R84" s="2572"/>
      <c r="S84" s="2580"/>
      <c r="T84" s="2589"/>
      <c r="U84" s="2596"/>
      <c r="V84" s="2602"/>
      <c r="W84" s="2602"/>
      <c r="X84" s="2602"/>
      <c r="Y84" s="2602"/>
      <c r="Z84" s="2602"/>
      <c r="AA84" s="2608"/>
      <c r="AB84" s="2596"/>
      <c r="AC84" s="2602"/>
      <c r="AD84" s="2602"/>
      <c r="AE84" s="2602"/>
      <c r="AF84" s="2602"/>
      <c r="AG84" s="2602"/>
      <c r="AH84" s="2608"/>
      <c r="AI84" s="2596"/>
      <c r="AJ84" s="2602"/>
      <c r="AK84" s="2602"/>
      <c r="AL84" s="2602"/>
      <c r="AM84" s="2602"/>
      <c r="AN84" s="2602"/>
      <c r="AO84" s="2608"/>
      <c r="AP84" s="2596"/>
      <c r="AQ84" s="2602"/>
      <c r="AR84" s="2602"/>
      <c r="AS84" s="2602"/>
      <c r="AT84" s="2602"/>
      <c r="AU84" s="2602"/>
      <c r="AV84" s="2608"/>
      <c r="AW84" s="2596"/>
      <c r="AX84" s="2602"/>
      <c r="AY84" s="2602"/>
      <c r="AZ84" s="2624"/>
      <c r="BA84" s="2631"/>
      <c r="BB84" s="2638"/>
      <c r="BC84" s="2631"/>
      <c r="BD84" s="1972"/>
      <c r="BE84" s="1977"/>
      <c r="BF84" s="1977"/>
      <c r="BG84" s="1977"/>
      <c r="BH84" s="1988"/>
    </row>
    <row r="85" spans="2:60" ht="20.25" customHeight="1">
      <c r="B85" s="2059">
        <f>B82+1</f>
        <v>22</v>
      </c>
      <c r="C85" s="1755"/>
      <c r="D85" s="1823"/>
      <c r="E85" s="1766"/>
      <c r="F85" s="1766">
        <f>C84</f>
        <v>0</v>
      </c>
      <c r="G85" s="1801"/>
      <c r="H85" s="2103"/>
      <c r="I85" s="1787"/>
      <c r="J85" s="2543"/>
      <c r="K85" s="2543"/>
      <c r="L85" s="1801"/>
      <c r="M85" s="2547"/>
      <c r="N85" s="2551"/>
      <c r="O85" s="2555"/>
      <c r="P85" s="2559" t="s">
        <v>1023</v>
      </c>
      <c r="Q85" s="2566"/>
      <c r="R85" s="2566"/>
      <c r="S85" s="2574"/>
      <c r="T85" s="2582"/>
      <c r="U85" s="2181" t="str">
        <f>IF(U84="","",VLOOKUP(U84,'シフト記号表（勤務時間帯） (4)'!$D$6:$X$47,21,FALSE))</f>
        <v/>
      </c>
      <c r="V85" s="2190" t="str">
        <f>IF(V84="","",VLOOKUP(V84,'シフト記号表（勤務時間帯） (4)'!$D$6:$X$47,21,FALSE))</f>
        <v/>
      </c>
      <c r="W85" s="2190" t="str">
        <f>IF(W84="","",VLOOKUP(W84,'シフト記号表（勤務時間帯） (4)'!$D$6:$X$47,21,FALSE))</f>
        <v/>
      </c>
      <c r="X85" s="2190" t="str">
        <f>IF(X84="","",VLOOKUP(X84,'シフト記号表（勤務時間帯） (4)'!$D$6:$X$47,21,FALSE))</f>
        <v/>
      </c>
      <c r="Y85" s="2190" t="str">
        <f>IF(Y84="","",VLOOKUP(Y84,'シフト記号表（勤務時間帯） (4)'!$D$6:$X$47,21,FALSE))</f>
        <v/>
      </c>
      <c r="Z85" s="2190" t="str">
        <f>IF(Z84="","",VLOOKUP(Z84,'シフト記号表（勤務時間帯） (4)'!$D$6:$X$47,21,FALSE))</f>
        <v/>
      </c>
      <c r="AA85" s="2197" t="str">
        <f>IF(AA84="","",VLOOKUP(AA84,'シフト記号表（勤務時間帯） (4)'!$D$6:$X$47,21,FALSE))</f>
        <v/>
      </c>
      <c r="AB85" s="2181" t="str">
        <f>IF(AB84="","",VLOOKUP(AB84,'シフト記号表（勤務時間帯） (4)'!$D$6:$X$47,21,FALSE))</f>
        <v/>
      </c>
      <c r="AC85" s="2190" t="str">
        <f>IF(AC84="","",VLOOKUP(AC84,'シフト記号表（勤務時間帯） (4)'!$D$6:$X$47,21,FALSE))</f>
        <v/>
      </c>
      <c r="AD85" s="2190" t="str">
        <f>IF(AD84="","",VLOOKUP(AD84,'シフト記号表（勤務時間帯） (4)'!$D$6:$X$47,21,FALSE))</f>
        <v/>
      </c>
      <c r="AE85" s="2190" t="str">
        <f>IF(AE84="","",VLOOKUP(AE84,'シフト記号表（勤務時間帯） (4)'!$D$6:$X$47,21,FALSE))</f>
        <v/>
      </c>
      <c r="AF85" s="2190" t="str">
        <f>IF(AF84="","",VLOOKUP(AF84,'シフト記号表（勤務時間帯） (4)'!$D$6:$X$47,21,FALSE))</f>
        <v/>
      </c>
      <c r="AG85" s="2190" t="str">
        <f>IF(AG84="","",VLOOKUP(AG84,'シフト記号表（勤務時間帯） (4)'!$D$6:$X$47,21,FALSE))</f>
        <v/>
      </c>
      <c r="AH85" s="2197" t="str">
        <f>IF(AH84="","",VLOOKUP(AH84,'シフト記号表（勤務時間帯） (4)'!$D$6:$X$47,21,FALSE))</f>
        <v/>
      </c>
      <c r="AI85" s="2181" t="str">
        <f>IF(AI84="","",VLOOKUP(AI84,'シフト記号表（勤務時間帯） (4)'!$D$6:$X$47,21,FALSE))</f>
        <v/>
      </c>
      <c r="AJ85" s="2190" t="str">
        <f>IF(AJ84="","",VLOOKUP(AJ84,'シフト記号表（勤務時間帯） (4)'!$D$6:$X$47,21,FALSE))</f>
        <v/>
      </c>
      <c r="AK85" s="2190" t="str">
        <f>IF(AK84="","",VLOOKUP(AK84,'シフト記号表（勤務時間帯） (4)'!$D$6:$X$47,21,FALSE))</f>
        <v/>
      </c>
      <c r="AL85" s="2190" t="str">
        <f>IF(AL84="","",VLOOKUP(AL84,'シフト記号表（勤務時間帯） (4)'!$D$6:$X$47,21,FALSE))</f>
        <v/>
      </c>
      <c r="AM85" s="2190" t="str">
        <f>IF(AM84="","",VLOOKUP(AM84,'シフト記号表（勤務時間帯） (4)'!$D$6:$X$47,21,FALSE))</f>
        <v/>
      </c>
      <c r="AN85" s="2190" t="str">
        <f>IF(AN84="","",VLOOKUP(AN84,'シフト記号表（勤務時間帯） (4)'!$D$6:$X$47,21,FALSE))</f>
        <v/>
      </c>
      <c r="AO85" s="2197" t="str">
        <f>IF(AO84="","",VLOOKUP(AO84,'シフト記号表（勤務時間帯） (4)'!$D$6:$X$47,21,FALSE))</f>
        <v/>
      </c>
      <c r="AP85" s="2181" t="str">
        <f>IF(AP84="","",VLOOKUP(AP84,'シフト記号表（勤務時間帯） (4)'!$D$6:$X$47,21,FALSE))</f>
        <v/>
      </c>
      <c r="AQ85" s="2190" t="str">
        <f>IF(AQ84="","",VLOOKUP(AQ84,'シフト記号表（勤務時間帯） (4)'!$D$6:$X$47,21,FALSE))</f>
        <v/>
      </c>
      <c r="AR85" s="2190" t="str">
        <f>IF(AR84="","",VLOOKUP(AR84,'シフト記号表（勤務時間帯） (4)'!$D$6:$X$47,21,FALSE))</f>
        <v/>
      </c>
      <c r="AS85" s="2190" t="str">
        <f>IF(AS84="","",VLOOKUP(AS84,'シフト記号表（勤務時間帯） (4)'!$D$6:$X$47,21,FALSE))</f>
        <v/>
      </c>
      <c r="AT85" s="2190" t="str">
        <f>IF(AT84="","",VLOOKUP(AT84,'シフト記号表（勤務時間帯） (4)'!$D$6:$X$47,21,FALSE))</f>
        <v/>
      </c>
      <c r="AU85" s="2190" t="str">
        <f>IF(AU84="","",VLOOKUP(AU84,'シフト記号表（勤務時間帯） (4)'!$D$6:$X$47,21,FALSE))</f>
        <v/>
      </c>
      <c r="AV85" s="2197" t="str">
        <f>IF(AV84="","",VLOOKUP(AV84,'シフト記号表（勤務時間帯） (4)'!$D$6:$X$47,21,FALSE))</f>
        <v/>
      </c>
      <c r="AW85" s="2181" t="str">
        <f>IF(AW84="","",VLOOKUP(AW84,'シフト記号表（勤務時間帯） (4)'!$D$6:$X$47,21,FALSE))</f>
        <v/>
      </c>
      <c r="AX85" s="2190" t="str">
        <f>IF(AX84="","",VLOOKUP(AX84,'シフト記号表（勤務時間帯） (4)'!$D$6:$X$47,21,FALSE))</f>
        <v/>
      </c>
      <c r="AY85" s="2190" t="str">
        <f>IF(AY84="","",VLOOKUP(AY84,'シフト記号表（勤務時間帯） (4)'!$D$6:$X$47,21,FALSE))</f>
        <v/>
      </c>
      <c r="AZ85" s="1943">
        <f>IF($BC$3="４週",SUM(U85:AV85),IF($BC$3="暦月",SUM(U85:AY85),""))</f>
        <v>0</v>
      </c>
      <c r="BA85" s="1951"/>
      <c r="BB85" s="1960">
        <f>IF($BC$3="４週",AZ85/4,IF($BC$3="暦月",(AZ85/($BC$8/7)),""))</f>
        <v>0</v>
      </c>
      <c r="BC85" s="1951"/>
      <c r="BD85" s="1971"/>
      <c r="BE85" s="1976"/>
      <c r="BF85" s="1976"/>
      <c r="BG85" s="1976"/>
      <c r="BH85" s="1987"/>
    </row>
    <row r="86" spans="2:60" ht="20.25" customHeight="1">
      <c r="B86" s="1743"/>
      <c r="C86" s="1757"/>
      <c r="D86" s="1825"/>
      <c r="E86" s="1768"/>
      <c r="F86" s="1768"/>
      <c r="G86" s="1803">
        <f>C84</f>
        <v>0</v>
      </c>
      <c r="H86" s="2104"/>
      <c r="I86" s="1789"/>
      <c r="J86" s="2544"/>
      <c r="K86" s="2544"/>
      <c r="L86" s="1803"/>
      <c r="M86" s="2548"/>
      <c r="N86" s="2552"/>
      <c r="O86" s="2556"/>
      <c r="P86" s="2564" t="s">
        <v>34</v>
      </c>
      <c r="Q86" s="2567"/>
      <c r="R86" s="2567"/>
      <c r="S86" s="2578"/>
      <c r="T86" s="2586"/>
      <c r="U86" s="1885" t="str">
        <f>IF(U84="","",VLOOKUP(U84,'シフト記号表（勤務時間帯） (4)'!$D$6:$Z$47,23,FALSE))</f>
        <v/>
      </c>
      <c r="V86" s="1897" t="str">
        <f>IF(V84="","",VLOOKUP(V84,'シフト記号表（勤務時間帯） (4)'!$D$6:$Z$47,23,FALSE))</f>
        <v/>
      </c>
      <c r="W86" s="1897" t="str">
        <f>IF(W84="","",VLOOKUP(W84,'シフト記号表（勤務時間帯） (4)'!$D$6:$Z$47,23,FALSE))</f>
        <v/>
      </c>
      <c r="X86" s="1897" t="str">
        <f>IF(X84="","",VLOOKUP(X84,'シフト記号表（勤務時間帯） (4)'!$D$6:$Z$47,23,FALSE))</f>
        <v/>
      </c>
      <c r="Y86" s="1897" t="str">
        <f>IF(Y84="","",VLOOKUP(Y84,'シフト記号表（勤務時間帯） (4)'!$D$6:$Z$47,23,FALSE))</f>
        <v/>
      </c>
      <c r="Z86" s="1897" t="str">
        <f>IF(Z84="","",VLOOKUP(Z84,'シフト記号表（勤務時間帯） (4)'!$D$6:$Z$47,23,FALSE))</f>
        <v/>
      </c>
      <c r="AA86" s="1912" t="str">
        <f>IF(AA84="","",VLOOKUP(AA84,'シフト記号表（勤務時間帯） (4)'!$D$6:$Z$47,23,FALSE))</f>
        <v/>
      </c>
      <c r="AB86" s="1885" t="str">
        <f>IF(AB84="","",VLOOKUP(AB84,'シフト記号表（勤務時間帯） (4)'!$D$6:$Z$47,23,FALSE))</f>
        <v/>
      </c>
      <c r="AC86" s="1897" t="str">
        <f>IF(AC84="","",VLOOKUP(AC84,'シフト記号表（勤務時間帯） (4)'!$D$6:$Z$47,23,FALSE))</f>
        <v/>
      </c>
      <c r="AD86" s="1897" t="str">
        <f>IF(AD84="","",VLOOKUP(AD84,'シフト記号表（勤務時間帯） (4)'!$D$6:$Z$47,23,FALSE))</f>
        <v/>
      </c>
      <c r="AE86" s="1897" t="str">
        <f>IF(AE84="","",VLOOKUP(AE84,'シフト記号表（勤務時間帯） (4)'!$D$6:$Z$47,23,FALSE))</f>
        <v/>
      </c>
      <c r="AF86" s="1897" t="str">
        <f>IF(AF84="","",VLOOKUP(AF84,'シフト記号表（勤務時間帯） (4)'!$D$6:$Z$47,23,FALSE))</f>
        <v/>
      </c>
      <c r="AG86" s="1897" t="str">
        <f>IF(AG84="","",VLOOKUP(AG84,'シフト記号表（勤務時間帯） (4)'!$D$6:$Z$47,23,FALSE))</f>
        <v/>
      </c>
      <c r="AH86" s="1912" t="str">
        <f>IF(AH84="","",VLOOKUP(AH84,'シフト記号表（勤務時間帯） (4)'!$D$6:$Z$47,23,FALSE))</f>
        <v/>
      </c>
      <c r="AI86" s="1885" t="str">
        <f>IF(AI84="","",VLOOKUP(AI84,'シフト記号表（勤務時間帯） (4)'!$D$6:$Z$47,23,FALSE))</f>
        <v/>
      </c>
      <c r="AJ86" s="1897" t="str">
        <f>IF(AJ84="","",VLOOKUP(AJ84,'シフト記号表（勤務時間帯） (4)'!$D$6:$Z$47,23,FALSE))</f>
        <v/>
      </c>
      <c r="AK86" s="1897" t="str">
        <f>IF(AK84="","",VLOOKUP(AK84,'シフト記号表（勤務時間帯） (4)'!$D$6:$Z$47,23,FALSE))</f>
        <v/>
      </c>
      <c r="AL86" s="1897" t="str">
        <f>IF(AL84="","",VLOOKUP(AL84,'シフト記号表（勤務時間帯） (4)'!$D$6:$Z$47,23,FALSE))</f>
        <v/>
      </c>
      <c r="AM86" s="1897" t="str">
        <f>IF(AM84="","",VLOOKUP(AM84,'シフト記号表（勤務時間帯） (4)'!$D$6:$Z$47,23,FALSE))</f>
        <v/>
      </c>
      <c r="AN86" s="1897" t="str">
        <f>IF(AN84="","",VLOOKUP(AN84,'シフト記号表（勤務時間帯） (4)'!$D$6:$Z$47,23,FALSE))</f>
        <v/>
      </c>
      <c r="AO86" s="1912" t="str">
        <f>IF(AO84="","",VLOOKUP(AO84,'シフト記号表（勤務時間帯） (4)'!$D$6:$Z$47,23,FALSE))</f>
        <v/>
      </c>
      <c r="AP86" s="1885" t="str">
        <f>IF(AP84="","",VLOOKUP(AP84,'シフト記号表（勤務時間帯） (4)'!$D$6:$Z$47,23,FALSE))</f>
        <v/>
      </c>
      <c r="AQ86" s="1897" t="str">
        <f>IF(AQ84="","",VLOOKUP(AQ84,'シフト記号表（勤務時間帯） (4)'!$D$6:$Z$47,23,FALSE))</f>
        <v/>
      </c>
      <c r="AR86" s="1897" t="str">
        <f>IF(AR84="","",VLOOKUP(AR84,'シフト記号表（勤務時間帯） (4)'!$D$6:$Z$47,23,FALSE))</f>
        <v/>
      </c>
      <c r="AS86" s="1897" t="str">
        <f>IF(AS84="","",VLOOKUP(AS84,'シフト記号表（勤務時間帯） (4)'!$D$6:$Z$47,23,FALSE))</f>
        <v/>
      </c>
      <c r="AT86" s="1897" t="str">
        <f>IF(AT84="","",VLOOKUP(AT84,'シフト記号表（勤務時間帯） (4)'!$D$6:$Z$47,23,FALSE))</f>
        <v/>
      </c>
      <c r="AU86" s="1897" t="str">
        <f>IF(AU84="","",VLOOKUP(AU84,'シフト記号表（勤務時間帯） (4)'!$D$6:$Z$47,23,FALSE))</f>
        <v/>
      </c>
      <c r="AV86" s="1912" t="str">
        <f>IF(AV84="","",VLOOKUP(AV84,'シフト記号表（勤務時間帯） (4)'!$D$6:$Z$47,23,FALSE))</f>
        <v/>
      </c>
      <c r="AW86" s="1885" t="str">
        <f>IF(AW84="","",VLOOKUP(AW84,'シフト記号表（勤務時間帯） (4)'!$D$6:$Z$47,23,FALSE))</f>
        <v/>
      </c>
      <c r="AX86" s="1897" t="str">
        <f>IF(AX84="","",VLOOKUP(AX84,'シフト記号表（勤務時間帯） (4)'!$D$6:$Z$47,23,FALSE))</f>
        <v/>
      </c>
      <c r="AY86" s="1897" t="str">
        <f>IF(AY84="","",VLOOKUP(AY84,'シフト記号表（勤務時間帯） (4)'!$D$6:$Z$47,23,FALSE))</f>
        <v/>
      </c>
      <c r="AZ86" s="1945">
        <f>IF($BC$3="４週",SUM(U86:AV86),IF($BC$3="暦月",SUM(U86:AY86),""))</f>
        <v>0</v>
      </c>
      <c r="BA86" s="1953"/>
      <c r="BB86" s="1962">
        <f>IF($BC$3="４週",AZ86/4,IF($BC$3="暦月",(AZ86/($BC$8/7)),""))</f>
        <v>0</v>
      </c>
      <c r="BC86" s="1953"/>
      <c r="BD86" s="1973"/>
      <c r="BE86" s="1978"/>
      <c r="BF86" s="1978"/>
      <c r="BG86" s="1978"/>
      <c r="BH86" s="1989"/>
    </row>
    <row r="87" spans="2:60" ht="20.25" customHeight="1">
      <c r="B87" s="2530"/>
      <c r="C87" s="1756"/>
      <c r="D87" s="1824"/>
      <c r="E87" s="1767"/>
      <c r="F87" s="1767"/>
      <c r="G87" s="1802"/>
      <c r="H87" s="2095"/>
      <c r="I87" s="1788"/>
      <c r="J87" s="2545"/>
      <c r="K87" s="2545"/>
      <c r="L87" s="1802"/>
      <c r="M87" s="2549"/>
      <c r="N87" s="2553"/>
      <c r="O87" s="2557"/>
      <c r="P87" s="2563" t="s">
        <v>770</v>
      </c>
      <c r="Q87" s="2572"/>
      <c r="R87" s="2572"/>
      <c r="S87" s="2580"/>
      <c r="T87" s="2589"/>
      <c r="U87" s="2596"/>
      <c r="V87" s="2602"/>
      <c r="W87" s="2602"/>
      <c r="X87" s="2602"/>
      <c r="Y87" s="2602"/>
      <c r="Z87" s="2602"/>
      <c r="AA87" s="2608"/>
      <c r="AB87" s="2596"/>
      <c r="AC87" s="2602"/>
      <c r="AD87" s="2602"/>
      <c r="AE87" s="2602"/>
      <c r="AF87" s="2602"/>
      <c r="AG87" s="2602"/>
      <c r="AH87" s="2608"/>
      <c r="AI87" s="2596"/>
      <c r="AJ87" s="2602"/>
      <c r="AK87" s="2602"/>
      <c r="AL87" s="2602"/>
      <c r="AM87" s="2602"/>
      <c r="AN87" s="2602"/>
      <c r="AO87" s="2608"/>
      <c r="AP87" s="2596"/>
      <c r="AQ87" s="2602"/>
      <c r="AR87" s="2602"/>
      <c r="AS87" s="2602"/>
      <c r="AT87" s="2602"/>
      <c r="AU87" s="2602"/>
      <c r="AV87" s="2608"/>
      <c r="AW87" s="2596"/>
      <c r="AX87" s="2602"/>
      <c r="AY87" s="2602"/>
      <c r="AZ87" s="2624"/>
      <c r="BA87" s="2631"/>
      <c r="BB87" s="2638"/>
      <c r="BC87" s="2631"/>
      <c r="BD87" s="1972"/>
      <c r="BE87" s="1977"/>
      <c r="BF87" s="1977"/>
      <c r="BG87" s="1977"/>
      <c r="BH87" s="1988"/>
    </row>
    <row r="88" spans="2:60" ht="20.25" customHeight="1">
      <c r="B88" s="2059">
        <f>B85+1</f>
        <v>23</v>
      </c>
      <c r="C88" s="1755"/>
      <c r="D88" s="1823"/>
      <c r="E88" s="1766"/>
      <c r="F88" s="1766">
        <f>C87</f>
        <v>0</v>
      </c>
      <c r="G88" s="1801"/>
      <c r="H88" s="2103"/>
      <c r="I88" s="1787"/>
      <c r="J88" s="2543"/>
      <c r="K88" s="2543"/>
      <c r="L88" s="1801"/>
      <c r="M88" s="2547"/>
      <c r="N88" s="2551"/>
      <c r="O88" s="2555"/>
      <c r="P88" s="2559" t="s">
        <v>1023</v>
      </c>
      <c r="Q88" s="2566"/>
      <c r="R88" s="2566"/>
      <c r="S88" s="2574"/>
      <c r="T88" s="2582"/>
      <c r="U88" s="2181" t="str">
        <f>IF(U87="","",VLOOKUP(U87,'シフト記号表（勤務時間帯） (4)'!$D$6:$X$47,21,FALSE))</f>
        <v/>
      </c>
      <c r="V88" s="2190" t="str">
        <f>IF(V87="","",VLOOKUP(V87,'シフト記号表（勤務時間帯） (4)'!$D$6:$X$47,21,FALSE))</f>
        <v/>
      </c>
      <c r="W88" s="2190" t="str">
        <f>IF(W87="","",VLOOKUP(W87,'シフト記号表（勤務時間帯） (4)'!$D$6:$X$47,21,FALSE))</f>
        <v/>
      </c>
      <c r="X88" s="2190" t="str">
        <f>IF(X87="","",VLOOKUP(X87,'シフト記号表（勤務時間帯） (4)'!$D$6:$X$47,21,FALSE))</f>
        <v/>
      </c>
      <c r="Y88" s="2190" t="str">
        <f>IF(Y87="","",VLOOKUP(Y87,'シフト記号表（勤務時間帯） (4)'!$D$6:$X$47,21,FALSE))</f>
        <v/>
      </c>
      <c r="Z88" s="2190" t="str">
        <f>IF(Z87="","",VLOOKUP(Z87,'シフト記号表（勤務時間帯） (4)'!$D$6:$X$47,21,FALSE))</f>
        <v/>
      </c>
      <c r="AA88" s="2197" t="str">
        <f>IF(AA87="","",VLOOKUP(AA87,'シフト記号表（勤務時間帯） (4)'!$D$6:$X$47,21,FALSE))</f>
        <v/>
      </c>
      <c r="AB88" s="2181" t="str">
        <f>IF(AB87="","",VLOOKUP(AB87,'シフト記号表（勤務時間帯） (4)'!$D$6:$X$47,21,FALSE))</f>
        <v/>
      </c>
      <c r="AC88" s="2190" t="str">
        <f>IF(AC87="","",VLOOKUP(AC87,'シフト記号表（勤務時間帯） (4)'!$D$6:$X$47,21,FALSE))</f>
        <v/>
      </c>
      <c r="AD88" s="2190" t="str">
        <f>IF(AD87="","",VLOOKUP(AD87,'シフト記号表（勤務時間帯） (4)'!$D$6:$X$47,21,FALSE))</f>
        <v/>
      </c>
      <c r="AE88" s="2190" t="str">
        <f>IF(AE87="","",VLOOKUP(AE87,'シフト記号表（勤務時間帯） (4)'!$D$6:$X$47,21,FALSE))</f>
        <v/>
      </c>
      <c r="AF88" s="2190" t="str">
        <f>IF(AF87="","",VLOOKUP(AF87,'シフト記号表（勤務時間帯） (4)'!$D$6:$X$47,21,FALSE))</f>
        <v/>
      </c>
      <c r="AG88" s="2190" t="str">
        <f>IF(AG87="","",VLOOKUP(AG87,'シフト記号表（勤務時間帯） (4)'!$D$6:$X$47,21,FALSE))</f>
        <v/>
      </c>
      <c r="AH88" s="2197" t="str">
        <f>IF(AH87="","",VLOOKUP(AH87,'シフト記号表（勤務時間帯） (4)'!$D$6:$X$47,21,FALSE))</f>
        <v/>
      </c>
      <c r="AI88" s="2181" t="str">
        <f>IF(AI87="","",VLOOKUP(AI87,'シフト記号表（勤務時間帯） (4)'!$D$6:$X$47,21,FALSE))</f>
        <v/>
      </c>
      <c r="AJ88" s="2190" t="str">
        <f>IF(AJ87="","",VLOOKUP(AJ87,'シフト記号表（勤務時間帯） (4)'!$D$6:$X$47,21,FALSE))</f>
        <v/>
      </c>
      <c r="AK88" s="2190" t="str">
        <f>IF(AK87="","",VLOOKUP(AK87,'シフト記号表（勤務時間帯） (4)'!$D$6:$X$47,21,FALSE))</f>
        <v/>
      </c>
      <c r="AL88" s="2190" t="str">
        <f>IF(AL87="","",VLOOKUP(AL87,'シフト記号表（勤務時間帯） (4)'!$D$6:$X$47,21,FALSE))</f>
        <v/>
      </c>
      <c r="AM88" s="2190" t="str">
        <f>IF(AM87="","",VLOOKUP(AM87,'シフト記号表（勤務時間帯） (4)'!$D$6:$X$47,21,FALSE))</f>
        <v/>
      </c>
      <c r="AN88" s="2190" t="str">
        <f>IF(AN87="","",VLOOKUP(AN87,'シフト記号表（勤務時間帯） (4)'!$D$6:$X$47,21,FALSE))</f>
        <v/>
      </c>
      <c r="AO88" s="2197" t="str">
        <f>IF(AO87="","",VLOOKUP(AO87,'シフト記号表（勤務時間帯） (4)'!$D$6:$X$47,21,FALSE))</f>
        <v/>
      </c>
      <c r="AP88" s="2181" t="str">
        <f>IF(AP87="","",VLOOKUP(AP87,'シフト記号表（勤務時間帯） (4)'!$D$6:$X$47,21,FALSE))</f>
        <v/>
      </c>
      <c r="AQ88" s="2190" t="str">
        <f>IF(AQ87="","",VLOOKUP(AQ87,'シフト記号表（勤務時間帯） (4)'!$D$6:$X$47,21,FALSE))</f>
        <v/>
      </c>
      <c r="AR88" s="2190" t="str">
        <f>IF(AR87="","",VLOOKUP(AR87,'シフト記号表（勤務時間帯） (4)'!$D$6:$X$47,21,FALSE))</f>
        <v/>
      </c>
      <c r="AS88" s="2190" t="str">
        <f>IF(AS87="","",VLOOKUP(AS87,'シフト記号表（勤務時間帯） (4)'!$D$6:$X$47,21,FALSE))</f>
        <v/>
      </c>
      <c r="AT88" s="2190" t="str">
        <f>IF(AT87="","",VLOOKUP(AT87,'シフト記号表（勤務時間帯） (4)'!$D$6:$X$47,21,FALSE))</f>
        <v/>
      </c>
      <c r="AU88" s="2190" t="str">
        <f>IF(AU87="","",VLOOKUP(AU87,'シフト記号表（勤務時間帯） (4)'!$D$6:$X$47,21,FALSE))</f>
        <v/>
      </c>
      <c r="AV88" s="2197" t="str">
        <f>IF(AV87="","",VLOOKUP(AV87,'シフト記号表（勤務時間帯） (4)'!$D$6:$X$47,21,FALSE))</f>
        <v/>
      </c>
      <c r="AW88" s="2181" t="str">
        <f>IF(AW87="","",VLOOKUP(AW87,'シフト記号表（勤務時間帯） (4)'!$D$6:$X$47,21,FALSE))</f>
        <v/>
      </c>
      <c r="AX88" s="2190" t="str">
        <f>IF(AX87="","",VLOOKUP(AX87,'シフト記号表（勤務時間帯） (4)'!$D$6:$X$47,21,FALSE))</f>
        <v/>
      </c>
      <c r="AY88" s="2190" t="str">
        <f>IF(AY87="","",VLOOKUP(AY87,'シフト記号表（勤務時間帯） (4)'!$D$6:$X$47,21,FALSE))</f>
        <v/>
      </c>
      <c r="AZ88" s="1943">
        <f>IF($BC$3="４週",SUM(U88:AV88),IF($BC$3="暦月",SUM(U88:AY88),""))</f>
        <v>0</v>
      </c>
      <c r="BA88" s="1951"/>
      <c r="BB88" s="1960">
        <f>IF($BC$3="４週",AZ88/4,IF($BC$3="暦月",(AZ88/($BC$8/7)),""))</f>
        <v>0</v>
      </c>
      <c r="BC88" s="1951"/>
      <c r="BD88" s="1971"/>
      <c r="BE88" s="1976"/>
      <c r="BF88" s="1976"/>
      <c r="BG88" s="1976"/>
      <c r="BH88" s="1987"/>
    </row>
    <row r="89" spans="2:60" ht="20.25" customHeight="1">
      <c r="B89" s="1743"/>
      <c r="C89" s="1757"/>
      <c r="D89" s="1825"/>
      <c r="E89" s="1768"/>
      <c r="F89" s="1768"/>
      <c r="G89" s="1803">
        <f>C87</f>
        <v>0</v>
      </c>
      <c r="H89" s="2104"/>
      <c r="I89" s="1789"/>
      <c r="J89" s="2544"/>
      <c r="K89" s="2544"/>
      <c r="L89" s="1803"/>
      <c r="M89" s="2548"/>
      <c r="N89" s="2552"/>
      <c r="O89" s="2556"/>
      <c r="P89" s="2564" t="s">
        <v>34</v>
      </c>
      <c r="Q89" s="2567"/>
      <c r="R89" s="2567"/>
      <c r="S89" s="2578"/>
      <c r="T89" s="2586"/>
      <c r="U89" s="1885" t="str">
        <f>IF(U87="","",VLOOKUP(U87,'シフト記号表（勤務時間帯） (4)'!$D$6:$Z$47,23,FALSE))</f>
        <v/>
      </c>
      <c r="V89" s="1897" t="str">
        <f>IF(V87="","",VLOOKUP(V87,'シフト記号表（勤務時間帯） (4)'!$D$6:$Z$47,23,FALSE))</f>
        <v/>
      </c>
      <c r="W89" s="1897" t="str">
        <f>IF(W87="","",VLOOKUP(W87,'シフト記号表（勤務時間帯） (4)'!$D$6:$Z$47,23,FALSE))</f>
        <v/>
      </c>
      <c r="X89" s="1897" t="str">
        <f>IF(X87="","",VLOOKUP(X87,'シフト記号表（勤務時間帯） (4)'!$D$6:$Z$47,23,FALSE))</f>
        <v/>
      </c>
      <c r="Y89" s="1897" t="str">
        <f>IF(Y87="","",VLOOKUP(Y87,'シフト記号表（勤務時間帯） (4)'!$D$6:$Z$47,23,FALSE))</f>
        <v/>
      </c>
      <c r="Z89" s="1897" t="str">
        <f>IF(Z87="","",VLOOKUP(Z87,'シフト記号表（勤務時間帯） (4)'!$D$6:$Z$47,23,FALSE))</f>
        <v/>
      </c>
      <c r="AA89" s="1912" t="str">
        <f>IF(AA87="","",VLOOKUP(AA87,'シフト記号表（勤務時間帯） (4)'!$D$6:$Z$47,23,FALSE))</f>
        <v/>
      </c>
      <c r="AB89" s="1885" t="str">
        <f>IF(AB87="","",VLOOKUP(AB87,'シフト記号表（勤務時間帯） (4)'!$D$6:$Z$47,23,FALSE))</f>
        <v/>
      </c>
      <c r="AC89" s="1897" t="str">
        <f>IF(AC87="","",VLOOKUP(AC87,'シフト記号表（勤務時間帯） (4)'!$D$6:$Z$47,23,FALSE))</f>
        <v/>
      </c>
      <c r="AD89" s="1897" t="str">
        <f>IF(AD87="","",VLOOKUP(AD87,'シフト記号表（勤務時間帯） (4)'!$D$6:$Z$47,23,FALSE))</f>
        <v/>
      </c>
      <c r="AE89" s="1897" t="str">
        <f>IF(AE87="","",VLOOKUP(AE87,'シフト記号表（勤務時間帯） (4)'!$D$6:$Z$47,23,FALSE))</f>
        <v/>
      </c>
      <c r="AF89" s="1897" t="str">
        <f>IF(AF87="","",VLOOKUP(AF87,'シフト記号表（勤務時間帯） (4)'!$D$6:$Z$47,23,FALSE))</f>
        <v/>
      </c>
      <c r="AG89" s="1897" t="str">
        <f>IF(AG87="","",VLOOKUP(AG87,'シフト記号表（勤務時間帯） (4)'!$D$6:$Z$47,23,FALSE))</f>
        <v/>
      </c>
      <c r="AH89" s="1912" t="str">
        <f>IF(AH87="","",VLOOKUP(AH87,'シフト記号表（勤務時間帯） (4)'!$D$6:$Z$47,23,FALSE))</f>
        <v/>
      </c>
      <c r="AI89" s="1885" t="str">
        <f>IF(AI87="","",VLOOKUP(AI87,'シフト記号表（勤務時間帯） (4)'!$D$6:$Z$47,23,FALSE))</f>
        <v/>
      </c>
      <c r="AJ89" s="1897" t="str">
        <f>IF(AJ87="","",VLOOKUP(AJ87,'シフト記号表（勤務時間帯） (4)'!$D$6:$Z$47,23,FALSE))</f>
        <v/>
      </c>
      <c r="AK89" s="1897" t="str">
        <f>IF(AK87="","",VLOOKUP(AK87,'シフト記号表（勤務時間帯） (4)'!$D$6:$Z$47,23,FALSE))</f>
        <v/>
      </c>
      <c r="AL89" s="1897" t="str">
        <f>IF(AL87="","",VLOOKUP(AL87,'シフト記号表（勤務時間帯） (4)'!$D$6:$Z$47,23,FALSE))</f>
        <v/>
      </c>
      <c r="AM89" s="1897" t="str">
        <f>IF(AM87="","",VLOOKUP(AM87,'シフト記号表（勤務時間帯） (4)'!$D$6:$Z$47,23,FALSE))</f>
        <v/>
      </c>
      <c r="AN89" s="1897" t="str">
        <f>IF(AN87="","",VLOOKUP(AN87,'シフト記号表（勤務時間帯） (4)'!$D$6:$Z$47,23,FALSE))</f>
        <v/>
      </c>
      <c r="AO89" s="1912" t="str">
        <f>IF(AO87="","",VLOOKUP(AO87,'シフト記号表（勤務時間帯） (4)'!$D$6:$Z$47,23,FALSE))</f>
        <v/>
      </c>
      <c r="AP89" s="1885" t="str">
        <f>IF(AP87="","",VLOOKUP(AP87,'シフト記号表（勤務時間帯） (4)'!$D$6:$Z$47,23,FALSE))</f>
        <v/>
      </c>
      <c r="AQ89" s="1897" t="str">
        <f>IF(AQ87="","",VLOOKUP(AQ87,'シフト記号表（勤務時間帯） (4)'!$D$6:$Z$47,23,FALSE))</f>
        <v/>
      </c>
      <c r="AR89" s="1897" t="str">
        <f>IF(AR87="","",VLOOKUP(AR87,'シフト記号表（勤務時間帯） (4)'!$D$6:$Z$47,23,FALSE))</f>
        <v/>
      </c>
      <c r="AS89" s="1897" t="str">
        <f>IF(AS87="","",VLOOKUP(AS87,'シフト記号表（勤務時間帯） (4)'!$D$6:$Z$47,23,FALSE))</f>
        <v/>
      </c>
      <c r="AT89" s="1897" t="str">
        <f>IF(AT87="","",VLOOKUP(AT87,'シフト記号表（勤務時間帯） (4)'!$D$6:$Z$47,23,FALSE))</f>
        <v/>
      </c>
      <c r="AU89" s="1897" t="str">
        <f>IF(AU87="","",VLOOKUP(AU87,'シフト記号表（勤務時間帯） (4)'!$D$6:$Z$47,23,FALSE))</f>
        <v/>
      </c>
      <c r="AV89" s="1912" t="str">
        <f>IF(AV87="","",VLOOKUP(AV87,'シフト記号表（勤務時間帯） (4)'!$D$6:$Z$47,23,FALSE))</f>
        <v/>
      </c>
      <c r="AW89" s="1885" t="str">
        <f>IF(AW87="","",VLOOKUP(AW87,'シフト記号表（勤務時間帯） (4)'!$D$6:$Z$47,23,FALSE))</f>
        <v/>
      </c>
      <c r="AX89" s="1897" t="str">
        <f>IF(AX87="","",VLOOKUP(AX87,'シフト記号表（勤務時間帯） (4)'!$D$6:$Z$47,23,FALSE))</f>
        <v/>
      </c>
      <c r="AY89" s="1897" t="str">
        <f>IF(AY87="","",VLOOKUP(AY87,'シフト記号表（勤務時間帯） (4)'!$D$6:$Z$47,23,FALSE))</f>
        <v/>
      </c>
      <c r="AZ89" s="1945">
        <f>IF($BC$3="４週",SUM(U89:AV89),IF($BC$3="暦月",SUM(U89:AY89),""))</f>
        <v>0</v>
      </c>
      <c r="BA89" s="1953"/>
      <c r="BB89" s="1962">
        <f>IF($BC$3="４週",AZ89/4,IF($BC$3="暦月",(AZ89/($BC$8/7)),""))</f>
        <v>0</v>
      </c>
      <c r="BC89" s="1953"/>
      <c r="BD89" s="1973"/>
      <c r="BE89" s="1978"/>
      <c r="BF89" s="1978"/>
      <c r="BG89" s="1978"/>
      <c r="BH89" s="1989"/>
    </row>
    <row r="90" spans="2:60" ht="20.25" customHeight="1">
      <c r="B90" s="2530"/>
      <c r="C90" s="1756"/>
      <c r="D90" s="1824"/>
      <c r="E90" s="1767"/>
      <c r="F90" s="1767"/>
      <c r="G90" s="1802"/>
      <c r="H90" s="2095"/>
      <c r="I90" s="1788"/>
      <c r="J90" s="2545"/>
      <c r="K90" s="2545"/>
      <c r="L90" s="1802"/>
      <c r="M90" s="2549"/>
      <c r="N90" s="2553"/>
      <c r="O90" s="2557"/>
      <c r="P90" s="2563" t="s">
        <v>770</v>
      </c>
      <c r="Q90" s="2572"/>
      <c r="R90" s="2572"/>
      <c r="S90" s="2580"/>
      <c r="T90" s="2589"/>
      <c r="U90" s="2596"/>
      <c r="V90" s="2602"/>
      <c r="W90" s="2602"/>
      <c r="X90" s="2602"/>
      <c r="Y90" s="2602"/>
      <c r="Z90" s="2602"/>
      <c r="AA90" s="2608"/>
      <c r="AB90" s="2596"/>
      <c r="AC90" s="2602"/>
      <c r="AD90" s="2602"/>
      <c r="AE90" s="2602"/>
      <c r="AF90" s="2602"/>
      <c r="AG90" s="2602"/>
      <c r="AH90" s="2608"/>
      <c r="AI90" s="2596"/>
      <c r="AJ90" s="2602"/>
      <c r="AK90" s="2602"/>
      <c r="AL90" s="2602"/>
      <c r="AM90" s="2602"/>
      <c r="AN90" s="2602"/>
      <c r="AO90" s="2608"/>
      <c r="AP90" s="2596"/>
      <c r="AQ90" s="2602"/>
      <c r="AR90" s="2602"/>
      <c r="AS90" s="2602"/>
      <c r="AT90" s="2602"/>
      <c r="AU90" s="2602"/>
      <c r="AV90" s="2608"/>
      <c r="AW90" s="2596"/>
      <c r="AX90" s="2602"/>
      <c r="AY90" s="2602"/>
      <c r="AZ90" s="2624"/>
      <c r="BA90" s="2631"/>
      <c r="BB90" s="2638"/>
      <c r="BC90" s="2631"/>
      <c r="BD90" s="1972"/>
      <c r="BE90" s="1977"/>
      <c r="BF90" s="1977"/>
      <c r="BG90" s="1977"/>
      <c r="BH90" s="1988"/>
    </row>
    <row r="91" spans="2:60" ht="20.25" customHeight="1">
      <c r="B91" s="2059">
        <f>B88+1</f>
        <v>24</v>
      </c>
      <c r="C91" s="1755"/>
      <c r="D91" s="1823"/>
      <c r="E91" s="1766"/>
      <c r="F91" s="1766">
        <f>C90</f>
        <v>0</v>
      </c>
      <c r="G91" s="1801"/>
      <c r="H91" s="2103"/>
      <c r="I91" s="1787"/>
      <c r="J91" s="2543"/>
      <c r="K91" s="2543"/>
      <c r="L91" s="1801"/>
      <c r="M91" s="2547"/>
      <c r="N91" s="2551"/>
      <c r="O91" s="2555"/>
      <c r="P91" s="2559" t="s">
        <v>1023</v>
      </c>
      <c r="Q91" s="2566"/>
      <c r="R91" s="2566"/>
      <c r="S91" s="2574"/>
      <c r="T91" s="2582"/>
      <c r="U91" s="2181" t="str">
        <f>IF(U90="","",VLOOKUP(U90,'シフト記号表（勤務時間帯） (4)'!$D$6:$X$47,21,FALSE))</f>
        <v/>
      </c>
      <c r="V91" s="2190" t="str">
        <f>IF(V90="","",VLOOKUP(V90,'シフト記号表（勤務時間帯） (4)'!$D$6:$X$47,21,FALSE))</f>
        <v/>
      </c>
      <c r="W91" s="2190" t="str">
        <f>IF(W90="","",VLOOKUP(W90,'シフト記号表（勤務時間帯） (4)'!$D$6:$X$47,21,FALSE))</f>
        <v/>
      </c>
      <c r="X91" s="2190" t="str">
        <f>IF(X90="","",VLOOKUP(X90,'シフト記号表（勤務時間帯） (4)'!$D$6:$X$47,21,FALSE))</f>
        <v/>
      </c>
      <c r="Y91" s="2190" t="str">
        <f>IF(Y90="","",VLOOKUP(Y90,'シフト記号表（勤務時間帯） (4)'!$D$6:$X$47,21,FALSE))</f>
        <v/>
      </c>
      <c r="Z91" s="2190" t="str">
        <f>IF(Z90="","",VLOOKUP(Z90,'シフト記号表（勤務時間帯） (4)'!$D$6:$X$47,21,FALSE))</f>
        <v/>
      </c>
      <c r="AA91" s="2197" t="str">
        <f>IF(AA90="","",VLOOKUP(AA90,'シフト記号表（勤務時間帯） (4)'!$D$6:$X$47,21,FALSE))</f>
        <v/>
      </c>
      <c r="AB91" s="2181" t="str">
        <f>IF(AB90="","",VLOOKUP(AB90,'シフト記号表（勤務時間帯） (4)'!$D$6:$X$47,21,FALSE))</f>
        <v/>
      </c>
      <c r="AC91" s="2190" t="str">
        <f>IF(AC90="","",VLOOKUP(AC90,'シフト記号表（勤務時間帯） (4)'!$D$6:$X$47,21,FALSE))</f>
        <v/>
      </c>
      <c r="AD91" s="2190" t="str">
        <f>IF(AD90="","",VLOOKUP(AD90,'シフト記号表（勤務時間帯） (4)'!$D$6:$X$47,21,FALSE))</f>
        <v/>
      </c>
      <c r="AE91" s="2190" t="str">
        <f>IF(AE90="","",VLOOKUP(AE90,'シフト記号表（勤務時間帯） (4)'!$D$6:$X$47,21,FALSE))</f>
        <v/>
      </c>
      <c r="AF91" s="2190" t="str">
        <f>IF(AF90="","",VLOOKUP(AF90,'シフト記号表（勤務時間帯） (4)'!$D$6:$X$47,21,FALSE))</f>
        <v/>
      </c>
      <c r="AG91" s="2190" t="str">
        <f>IF(AG90="","",VLOOKUP(AG90,'シフト記号表（勤務時間帯） (4)'!$D$6:$X$47,21,FALSE))</f>
        <v/>
      </c>
      <c r="AH91" s="2197" t="str">
        <f>IF(AH90="","",VLOOKUP(AH90,'シフト記号表（勤務時間帯） (4)'!$D$6:$X$47,21,FALSE))</f>
        <v/>
      </c>
      <c r="AI91" s="2181" t="str">
        <f>IF(AI90="","",VLOOKUP(AI90,'シフト記号表（勤務時間帯） (4)'!$D$6:$X$47,21,FALSE))</f>
        <v/>
      </c>
      <c r="AJ91" s="2190" t="str">
        <f>IF(AJ90="","",VLOOKUP(AJ90,'シフト記号表（勤務時間帯） (4)'!$D$6:$X$47,21,FALSE))</f>
        <v/>
      </c>
      <c r="AK91" s="2190" t="str">
        <f>IF(AK90="","",VLOOKUP(AK90,'シフト記号表（勤務時間帯） (4)'!$D$6:$X$47,21,FALSE))</f>
        <v/>
      </c>
      <c r="AL91" s="2190" t="str">
        <f>IF(AL90="","",VLOOKUP(AL90,'シフト記号表（勤務時間帯） (4)'!$D$6:$X$47,21,FALSE))</f>
        <v/>
      </c>
      <c r="AM91" s="2190" t="str">
        <f>IF(AM90="","",VLOOKUP(AM90,'シフト記号表（勤務時間帯） (4)'!$D$6:$X$47,21,FALSE))</f>
        <v/>
      </c>
      <c r="AN91" s="2190" t="str">
        <f>IF(AN90="","",VLOOKUP(AN90,'シフト記号表（勤務時間帯） (4)'!$D$6:$X$47,21,FALSE))</f>
        <v/>
      </c>
      <c r="AO91" s="2197" t="str">
        <f>IF(AO90="","",VLOOKUP(AO90,'シフト記号表（勤務時間帯） (4)'!$D$6:$X$47,21,FALSE))</f>
        <v/>
      </c>
      <c r="AP91" s="2181" t="str">
        <f>IF(AP90="","",VLOOKUP(AP90,'シフト記号表（勤務時間帯） (4)'!$D$6:$X$47,21,FALSE))</f>
        <v/>
      </c>
      <c r="AQ91" s="2190" t="str">
        <f>IF(AQ90="","",VLOOKUP(AQ90,'シフト記号表（勤務時間帯） (4)'!$D$6:$X$47,21,FALSE))</f>
        <v/>
      </c>
      <c r="AR91" s="2190" t="str">
        <f>IF(AR90="","",VLOOKUP(AR90,'シフト記号表（勤務時間帯） (4)'!$D$6:$X$47,21,FALSE))</f>
        <v/>
      </c>
      <c r="AS91" s="2190" t="str">
        <f>IF(AS90="","",VLOOKUP(AS90,'シフト記号表（勤務時間帯） (4)'!$D$6:$X$47,21,FALSE))</f>
        <v/>
      </c>
      <c r="AT91" s="2190" t="str">
        <f>IF(AT90="","",VLOOKUP(AT90,'シフト記号表（勤務時間帯） (4)'!$D$6:$X$47,21,FALSE))</f>
        <v/>
      </c>
      <c r="AU91" s="2190" t="str">
        <f>IF(AU90="","",VLOOKUP(AU90,'シフト記号表（勤務時間帯） (4)'!$D$6:$X$47,21,FALSE))</f>
        <v/>
      </c>
      <c r="AV91" s="2197" t="str">
        <f>IF(AV90="","",VLOOKUP(AV90,'シフト記号表（勤務時間帯） (4)'!$D$6:$X$47,21,FALSE))</f>
        <v/>
      </c>
      <c r="AW91" s="2181" t="str">
        <f>IF(AW90="","",VLOOKUP(AW90,'シフト記号表（勤務時間帯） (4)'!$D$6:$X$47,21,FALSE))</f>
        <v/>
      </c>
      <c r="AX91" s="2190" t="str">
        <f>IF(AX90="","",VLOOKUP(AX90,'シフト記号表（勤務時間帯） (4)'!$D$6:$X$47,21,FALSE))</f>
        <v/>
      </c>
      <c r="AY91" s="2190" t="str">
        <f>IF(AY90="","",VLOOKUP(AY90,'シフト記号表（勤務時間帯） (4)'!$D$6:$X$47,21,FALSE))</f>
        <v/>
      </c>
      <c r="AZ91" s="1943">
        <f>IF($BC$3="４週",SUM(U91:AV91),IF($BC$3="暦月",SUM(U91:AY91),""))</f>
        <v>0</v>
      </c>
      <c r="BA91" s="1951"/>
      <c r="BB91" s="1960">
        <f>IF($BC$3="４週",AZ91/4,IF($BC$3="暦月",(AZ91/($BC$8/7)),""))</f>
        <v>0</v>
      </c>
      <c r="BC91" s="1951"/>
      <c r="BD91" s="1971"/>
      <c r="BE91" s="1976"/>
      <c r="BF91" s="1976"/>
      <c r="BG91" s="1976"/>
      <c r="BH91" s="1987"/>
    </row>
    <row r="92" spans="2:60" ht="20.25" customHeight="1">
      <c r="B92" s="1743"/>
      <c r="C92" s="1757"/>
      <c r="D92" s="1825"/>
      <c r="E92" s="1768"/>
      <c r="F92" s="1768"/>
      <c r="G92" s="1803">
        <f>C90</f>
        <v>0</v>
      </c>
      <c r="H92" s="2104"/>
      <c r="I92" s="1789"/>
      <c r="J92" s="2544"/>
      <c r="K92" s="2544"/>
      <c r="L92" s="1803"/>
      <c r="M92" s="2548"/>
      <c r="N92" s="2552"/>
      <c r="O92" s="2556"/>
      <c r="P92" s="2564" t="s">
        <v>34</v>
      </c>
      <c r="Q92" s="2567"/>
      <c r="R92" s="2567"/>
      <c r="S92" s="2578"/>
      <c r="T92" s="2586"/>
      <c r="U92" s="1885" t="str">
        <f>IF(U90="","",VLOOKUP(U90,'シフト記号表（勤務時間帯） (4)'!$D$6:$Z$47,23,FALSE))</f>
        <v/>
      </c>
      <c r="V92" s="1897" t="str">
        <f>IF(V90="","",VLOOKUP(V90,'シフト記号表（勤務時間帯） (4)'!$D$6:$Z$47,23,FALSE))</f>
        <v/>
      </c>
      <c r="W92" s="1897" t="str">
        <f>IF(W90="","",VLOOKUP(W90,'シフト記号表（勤務時間帯） (4)'!$D$6:$Z$47,23,FALSE))</f>
        <v/>
      </c>
      <c r="X92" s="1897" t="str">
        <f>IF(X90="","",VLOOKUP(X90,'シフト記号表（勤務時間帯） (4)'!$D$6:$Z$47,23,FALSE))</f>
        <v/>
      </c>
      <c r="Y92" s="1897" t="str">
        <f>IF(Y90="","",VLOOKUP(Y90,'シフト記号表（勤務時間帯） (4)'!$D$6:$Z$47,23,FALSE))</f>
        <v/>
      </c>
      <c r="Z92" s="1897" t="str">
        <f>IF(Z90="","",VLOOKUP(Z90,'シフト記号表（勤務時間帯） (4)'!$D$6:$Z$47,23,FALSE))</f>
        <v/>
      </c>
      <c r="AA92" s="1912" t="str">
        <f>IF(AA90="","",VLOOKUP(AA90,'シフト記号表（勤務時間帯） (4)'!$D$6:$Z$47,23,FALSE))</f>
        <v/>
      </c>
      <c r="AB92" s="1885" t="str">
        <f>IF(AB90="","",VLOOKUP(AB90,'シフト記号表（勤務時間帯） (4)'!$D$6:$Z$47,23,FALSE))</f>
        <v/>
      </c>
      <c r="AC92" s="1897" t="str">
        <f>IF(AC90="","",VLOOKUP(AC90,'シフト記号表（勤務時間帯） (4)'!$D$6:$Z$47,23,FALSE))</f>
        <v/>
      </c>
      <c r="AD92" s="1897" t="str">
        <f>IF(AD90="","",VLOOKUP(AD90,'シフト記号表（勤務時間帯） (4)'!$D$6:$Z$47,23,FALSE))</f>
        <v/>
      </c>
      <c r="AE92" s="1897" t="str">
        <f>IF(AE90="","",VLOOKUP(AE90,'シフト記号表（勤務時間帯） (4)'!$D$6:$Z$47,23,FALSE))</f>
        <v/>
      </c>
      <c r="AF92" s="1897" t="str">
        <f>IF(AF90="","",VLOOKUP(AF90,'シフト記号表（勤務時間帯） (4)'!$D$6:$Z$47,23,FALSE))</f>
        <v/>
      </c>
      <c r="AG92" s="1897" t="str">
        <f>IF(AG90="","",VLOOKUP(AG90,'シフト記号表（勤務時間帯） (4)'!$D$6:$Z$47,23,FALSE))</f>
        <v/>
      </c>
      <c r="AH92" s="1912" t="str">
        <f>IF(AH90="","",VLOOKUP(AH90,'シフト記号表（勤務時間帯） (4)'!$D$6:$Z$47,23,FALSE))</f>
        <v/>
      </c>
      <c r="AI92" s="1885" t="str">
        <f>IF(AI90="","",VLOOKUP(AI90,'シフト記号表（勤務時間帯） (4)'!$D$6:$Z$47,23,FALSE))</f>
        <v/>
      </c>
      <c r="AJ92" s="1897" t="str">
        <f>IF(AJ90="","",VLOOKUP(AJ90,'シフト記号表（勤務時間帯） (4)'!$D$6:$Z$47,23,FALSE))</f>
        <v/>
      </c>
      <c r="AK92" s="1897" t="str">
        <f>IF(AK90="","",VLOOKUP(AK90,'シフト記号表（勤務時間帯） (4)'!$D$6:$Z$47,23,FALSE))</f>
        <v/>
      </c>
      <c r="AL92" s="1897" t="str">
        <f>IF(AL90="","",VLOOKUP(AL90,'シフト記号表（勤務時間帯） (4)'!$D$6:$Z$47,23,FALSE))</f>
        <v/>
      </c>
      <c r="AM92" s="1897" t="str">
        <f>IF(AM90="","",VLOOKUP(AM90,'シフト記号表（勤務時間帯） (4)'!$D$6:$Z$47,23,FALSE))</f>
        <v/>
      </c>
      <c r="AN92" s="1897" t="str">
        <f>IF(AN90="","",VLOOKUP(AN90,'シフト記号表（勤務時間帯） (4)'!$D$6:$Z$47,23,FALSE))</f>
        <v/>
      </c>
      <c r="AO92" s="1912" t="str">
        <f>IF(AO90="","",VLOOKUP(AO90,'シフト記号表（勤務時間帯） (4)'!$D$6:$Z$47,23,FALSE))</f>
        <v/>
      </c>
      <c r="AP92" s="1885" t="str">
        <f>IF(AP90="","",VLOOKUP(AP90,'シフト記号表（勤務時間帯） (4)'!$D$6:$Z$47,23,FALSE))</f>
        <v/>
      </c>
      <c r="AQ92" s="1897" t="str">
        <f>IF(AQ90="","",VLOOKUP(AQ90,'シフト記号表（勤務時間帯） (4)'!$D$6:$Z$47,23,FALSE))</f>
        <v/>
      </c>
      <c r="AR92" s="1897" t="str">
        <f>IF(AR90="","",VLOOKUP(AR90,'シフト記号表（勤務時間帯） (4)'!$D$6:$Z$47,23,FALSE))</f>
        <v/>
      </c>
      <c r="AS92" s="1897" t="str">
        <f>IF(AS90="","",VLOOKUP(AS90,'シフト記号表（勤務時間帯） (4)'!$D$6:$Z$47,23,FALSE))</f>
        <v/>
      </c>
      <c r="AT92" s="1897" t="str">
        <f>IF(AT90="","",VLOOKUP(AT90,'シフト記号表（勤務時間帯） (4)'!$D$6:$Z$47,23,FALSE))</f>
        <v/>
      </c>
      <c r="AU92" s="1897" t="str">
        <f>IF(AU90="","",VLOOKUP(AU90,'シフト記号表（勤務時間帯） (4)'!$D$6:$Z$47,23,FALSE))</f>
        <v/>
      </c>
      <c r="AV92" s="1912" t="str">
        <f>IF(AV90="","",VLOOKUP(AV90,'シフト記号表（勤務時間帯） (4)'!$D$6:$Z$47,23,FALSE))</f>
        <v/>
      </c>
      <c r="AW92" s="1885" t="str">
        <f>IF(AW90="","",VLOOKUP(AW90,'シフト記号表（勤務時間帯） (4)'!$D$6:$Z$47,23,FALSE))</f>
        <v/>
      </c>
      <c r="AX92" s="1897" t="str">
        <f>IF(AX90="","",VLOOKUP(AX90,'シフト記号表（勤務時間帯） (4)'!$D$6:$Z$47,23,FALSE))</f>
        <v/>
      </c>
      <c r="AY92" s="1897" t="str">
        <f>IF(AY90="","",VLOOKUP(AY90,'シフト記号表（勤務時間帯） (4)'!$D$6:$Z$47,23,FALSE))</f>
        <v/>
      </c>
      <c r="AZ92" s="1945">
        <f>IF($BC$3="４週",SUM(U92:AV92),IF($BC$3="暦月",SUM(U92:AY92),""))</f>
        <v>0</v>
      </c>
      <c r="BA92" s="1953"/>
      <c r="BB92" s="1962">
        <f>IF($BC$3="４週",AZ92/4,IF($BC$3="暦月",(AZ92/($BC$8/7)),""))</f>
        <v>0</v>
      </c>
      <c r="BC92" s="1953"/>
      <c r="BD92" s="1973"/>
      <c r="BE92" s="1978"/>
      <c r="BF92" s="1978"/>
      <c r="BG92" s="1978"/>
      <c r="BH92" s="1989"/>
    </row>
    <row r="93" spans="2:60" ht="20.25" customHeight="1">
      <c r="B93" s="2530"/>
      <c r="C93" s="1756"/>
      <c r="D93" s="1824"/>
      <c r="E93" s="1767"/>
      <c r="F93" s="1767"/>
      <c r="G93" s="1802"/>
      <c r="H93" s="2095"/>
      <c r="I93" s="1788"/>
      <c r="J93" s="2545"/>
      <c r="K93" s="2545"/>
      <c r="L93" s="1802"/>
      <c r="M93" s="2549"/>
      <c r="N93" s="2553"/>
      <c r="O93" s="2557"/>
      <c r="P93" s="2563" t="s">
        <v>770</v>
      </c>
      <c r="Q93" s="2572"/>
      <c r="R93" s="2572"/>
      <c r="S93" s="2580"/>
      <c r="T93" s="2589"/>
      <c r="U93" s="2596"/>
      <c r="V93" s="2602"/>
      <c r="W93" s="2602"/>
      <c r="X93" s="2602"/>
      <c r="Y93" s="2602"/>
      <c r="Z93" s="2602"/>
      <c r="AA93" s="2608"/>
      <c r="AB93" s="2596"/>
      <c r="AC93" s="2602"/>
      <c r="AD93" s="2602"/>
      <c r="AE93" s="2602"/>
      <c r="AF93" s="2602"/>
      <c r="AG93" s="2602"/>
      <c r="AH93" s="2608"/>
      <c r="AI93" s="2596"/>
      <c r="AJ93" s="2602"/>
      <c r="AK93" s="2602"/>
      <c r="AL93" s="2602"/>
      <c r="AM93" s="2602"/>
      <c r="AN93" s="2602"/>
      <c r="AO93" s="2608"/>
      <c r="AP93" s="2596"/>
      <c r="AQ93" s="2602"/>
      <c r="AR93" s="2602"/>
      <c r="AS93" s="2602"/>
      <c r="AT93" s="2602"/>
      <c r="AU93" s="2602"/>
      <c r="AV93" s="2608"/>
      <c r="AW93" s="2596"/>
      <c r="AX93" s="2602"/>
      <c r="AY93" s="2602"/>
      <c r="AZ93" s="2624"/>
      <c r="BA93" s="2631"/>
      <c r="BB93" s="2638"/>
      <c r="BC93" s="2631"/>
      <c r="BD93" s="1972"/>
      <c r="BE93" s="1977"/>
      <c r="BF93" s="1977"/>
      <c r="BG93" s="1977"/>
      <c r="BH93" s="1988"/>
    </row>
    <row r="94" spans="2:60" ht="20.25" customHeight="1">
      <c r="B94" s="2059">
        <f>B91+1</f>
        <v>25</v>
      </c>
      <c r="C94" s="1755"/>
      <c r="D94" s="1823"/>
      <c r="E94" s="1766"/>
      <c r="F94" s="1766">
        <f>C93</f>
        <v>0</v>
      </c>
      <c r="G94" s="1801"/>
      <c r="H94" s="2103"/>
      <c r="I94" s="1787"/>
      <c r="J94" s="2543"/>
      <c r="K94" s="2543"/>
      <c r="L94" s="1801"/>
      <c r="M94" s="2547"/>
      <c r="N94" s="2551"/>
      <c r="O94" s="2555"/>
      <c r="P94" s="2559" t="s">
        <v>1023</v>
      </c>
      <c r="Q94" s="2566"/>
      <c r="R94" s="2566"/>
      <c r="S94" s="2574"/>
      <c r="T94" s="2582"/>
      <c r="U94" s="2181" t="str">
        <f>IF(U93="","",VLOOKUP(U93,'シフト記号表（勤務時間帯） (4)'!$D$6:$X$47,21,FALSE))</f>
        <v/>
      </c>
      <c r="V94" s="2190" t="str">
        <f>IF(V93="","",VLOOKUP(V93,'シフト記号表（勤務時間帯） (4)'!$D$6:$X$47,21,FALSE))</f>
        <v/>
      </c>
      <c r="W94" s="2190" t="str">
        <f>IF(W93="","",VLOOKUP(W93,'シフト記号表（勤務時間帯） (4)'!$D$6:$X$47,21,FALSE))</f>
        <v/>
      </c>
      <c r="X94" s="2190" t="str">
        <f>IF(X93="","",VLOOKUP(X93,'シフト記号表（勤務時間帯） (4)'!$D$6:$X$47,21,FALSE))</f>
        <v/>
      </c>
      <c r="Y94" s="2190" t="str">
        <f>IF(Y93="","",VLOOKUP(Y93,'シフト記号表（勤務時間帯） (4)'!$D$6:$X$47,21,FALSE))</f>
        <v/>
      </c>
      <c r="Z94" s="2190" t="str">
        <f>IF(Z93="","",VLOOKUP(Z93,'シフト記号表（勤務時間帯） (4)'!$D$6:$X$47,21,FALSE))</f>
        <v/>
      </c>
      <c r="AA94" s="2197" t="str">
        <f>IF(AA93="","",VLOOKUP(AA93,'シフト記号表（勤務時間帯） (4)'!$D$6:$X$47,21,FALSE))</f>
        <v/>
      </c>
      <c r="AB94" s="2181" t="str">
        <f>IF(AB93="","",VLOOKUP(AB93,'シフト記号表（勤務時間帯） (4)'!$D$6:$X$47,21,FALSE))</f>
        <v/>
      </c>
      <c r="AC94" s="2190" t="str">
        <f>IF(AC93="","",VLOOKUP(AC93,'シフト記号表（勤務時間帯） (4)'!$D$6:$X$47,21,FALSE))</f>
        <v/>
      </c>
      <c r="AD94" s="2190" t="str">
        <f>IF(AD93="","",VLOOKUP(AD93,'シフト記号表（勤務時間帯） (4)'!$D$6:$X$47,21,FALSE))</f>
        <v/>
      </c>
      <c r="AE94" s="2190" t="str">
        <f>IF(AE93="","",VLOOKUP(AE93,'シフト記号表（勤務時間帯） (4)'!$D$6:$X$47,21,FALSE))</f>
        <v/>
      </c>
      <c r="AF94" s="2190" t="str">
        <f>IF(AF93="","",VLOOKUP(AF93,'シフト記号表（勤務時間帯） (4)'!$D$6:$X$47,21,FALSE))</f>
        <v/>
      </c>
      <c r="AG94" s="2190" t="str">
        <f>IF(AG93="","",VLOOKUP(AG93,'シフト記号表（勤務時間帯） (4)'!$D$6:$X$47,21,FALSE))</f>
        <v/>
      </c>
      <c r="AH94" s="2197" t="str">
        <f>IF(AH93="","",VLOOKUP(AH93,'シフト記号表（勤務時間帯） (4)'!$D$6:$X$47,21,FALSE))</f>
        <v/>
      </c>
      <c r="AI94" s="2181" t="str">
        <f>IF(AI93="","",VLOOKUP(AI93,'シフト記号表（勤務時間帯） (4)'!$D$6:$X$47,21,FALSE))</f>
        <v/>
      </c>
      <c r="AJ94" s="2190" t="str">
        <f>IF(AJ93="","",VLOOKUP(AJ93,'シフト記号表（勤務時間帯） (4)'!$D$6:$X$47,21,FALSE))</f>
        <v/>
      </c>
      <c r="AK94" s="2190" t="str">
        <f>IF(AK93="","",VLOOKUP(AK93,'シフト記号表（勤務時間帯） (4)'!$D$6:$X$47,21,FALSE))</f>
        <v/>
      </c>
      <c r="AL94" s="2190" t="str">
        <f>IF(AL93="","",VLOOKUP(AL93,'シフト記号表（勤務時間帯） (4)'!$D$6:$X$47,21,FALSE))</f>
        <v/>
      </c>
      <c r="AM94" s="2190" t="str">
        <f>IF(AM93="","",VLOOKUP(AM93,'シフト記号表（勤務時間帯） (4)'!$D$6:$X$47,21,FALSE))</f>
        <v/>
      </c>
      <c r="AN94" s="2190" t="str">
        <f>IF(AN93="","",VLOOKUP(AN93,'シフト記号表（勤務時間帯） (4)'!$D$6:$X$47,21,FALSE))</f>
        <v/>
      </c>
      <c r="AO94" s="2197" t="str">
        <f>IF(AO93="","",VLOOKUP(AO93,'シフト記号表（勤務時間帯） (4)'!$D$6:$X$47,21,FALSE))</f>
        <v/>
      </c>
      <c r="AP94" s="2181" t="str">
        <f>IF(AP93="","",VLOOKUP(AP93,'シフト記号表（勤務時間帯） (4)'!$D$6:$X$47,21,FALSE))</f>
        <v/>
      </c>
      <c r="AQ94" s="2190" t="str">
        <f>IF(AQ93="","",VLOOKUP(AQ93,'シフト記号表（勤務時間帯） (4)'!$D$6:$X$47,21,FALSE))</f>
        <v/>
      </c>
      <c r="AR94" s="2190" t="str">
        <f>IF(AR93="","",VLOOKUP(AR93,'シフト記号表（勤務時間帯） (4)'!$D$6:$X$47,21,FALSE))</f>
        <v/>
      </c>
      <c r="AS94" s="2190" t="str">
        <f>IF(AS93="","",VLOOKUP(AS93,'シフト記号表（勤務時間帯） (4)'!$D$6:$X$47,21,FALSE))</f>
        <v/>
      </c>
      <c r="AT94" s="2190" t="str">
        <f>IF(AT93="","",VLOOKUP(AT93,'シフト記号表（勤務時間帯） (4)'!$D$6:$X$47,21,FALSE))</f>
        <v/>
      </c>
      <c r="AU94" s="2190" t="str">
        <f>IF(AU93="","",VLOOKUP(AU93,'シフト記号表（勤務時間帯） (4)'!$D$6:$X$47,21,FALSE))</f>
        <v/>
      </c>
      <c r="AV94" s="2197" t="str">
        <f>IF(AV93="","",VLOOKUP(AV93,'シフト記号表（勤務時間帯） (4)'!$D$6:$X$47,21,FALSE))</f>
        <v/>
      </c>
      <c r="AW94" s="2181" t="str">
        <f>IF(AW93="","",VLOOKUP(AW93,'シフト記号表（勤務時間帯） (4)'!$D$6:$X$47,21,FALSE))</f>
        <v/>
      </c>
      <c r="AX94" s="2190" t="str">
        <f>IF(AX93="","",VLOOKUP(AX93,'シフト記号表（勤務時間帯） (4)'!$D$6:$X$47,21,FALSE))</f>
        <v/>
      </c>
      <c r="AY94" s="2190" t="str">
        <f>IF(AY93="","",VLOOKUP(AY93,'シフト記号表（勤務時間帯） (4)'!$D$6:$X$47,21,FALSE))</f>
        <v/>
      </c>
      <c r="AZ94" s="1943">
        <f>IF($BC$3="４週",SUM(U94:AV94),IF($BC$3="暦月",SUM(U94:AY94),""))</f>
        <v>0</v>
      </c>
      <c r="BA94" s="1951"/>
      <c r="BB94" s="1960">
        <f>IF($BC$3="４週",AZ94/4,IF($BC$3="暦月",(AZ94/($BC$8/7)),""))</f>
        <v>0</v>
      </c>
      <c r="BC94" s="1951"/>
      <c r="BD94" s="1971"/>
      <c r="BE94" s="1976"/>
      <c r="BF94" s="1976"/>
      <c r="BG94" s="1976"/>
      <c r="BH94" s="1987"/>
    </row>
    <row r="95" spans="2:60" ht="20.25" customHeight="1">
      <c r="B95" s="1743"/>
      <c r="C95" s="1757"/>
      <c r="D95" s="1825"/>
      <c r="E95" s="1768"/>
      <c r="F95" s="1768"/>
      <c r="G95" s="1803">
        <f>C93</f>
        <v>0</v>
      </c>
      <c r="H95" s="2104"/>
      <c r="I95" s="1789"/>
      <c r="J95" s="2544"/>
      <c r="K95" s="2544"/>
      <c r="L95" s="1803"/>
      <c r="M95" s="2548"/>
      <c r="N95" s="2552"/>
      <c r="O95" s="2556"/>
      <c r="P95" s="2564" t="s">
        <v>34</v>
      </c>
      <c r="Q95" s="2567"/>
      <c r="R95" s="2567"/>
      <c r="S95" s="2578"/>
      <c r="T95" s="2586"/>
      <c r="U95" s="1885" t="str">
        <f>IF(U93="","",VLOOKUP(U93,'シフト記号表（勤務時間帯） (4)'!$D$6:$Z$47,23,FALSE))</f>
        <v/>
      </c>
      <c r="V95" s="1897" t="str">
        <f>IF(V93="","",VLOOKUP(V93,'シフト記号表（勤務時間帯） (4)'!$D$6:$Z$47,23,FALSE))</f>
        <v/>
      </c>
      <c r="W95" s="1897" t="str">
        <f>IF(W93="","",VLOOKUP(W93,'シフト記号表（勤務時間帯） (4)'!$D$6:$Z$47,23,FALSE))</f>
        <v/>
      </c>
      <c r="X95" s="1897" t="str">
        <f>IF(X93="","",VLOOKUP(X93,'シフト記号表（勤務時間帯） (4)'!$D$6:$Z$47,23,FALSE))</f>
        <v/>
      </c>
      <c r="Y95" s="1897" t="str">
        <f>IF(Y93="","",VLOOKUP(Y93,'シフト記号表（勤務時間帯） (4)'!$D$6:$Z$47,23,FALSE))</f>
        <v/>
      </c>
      <c r="Z95" s="1897" t="str">
        <f>IF(Z93="","",VLOOKUP(Z93,'シフト記号表（勤務時間帯） (4)'!$D$6:$Z$47,23,FALSE))</f>
        <v/>
      </c>
      <c r="AA95" s="1912" t="str">
        <f>IF(AA93="","",VLOOKUP(AA93,'シフト記号表（勤務時間帯） (4)'!$D$6:$Z$47,23,FALSE))</f>
        <v/>
      </c>
      <c r="AB95" s="1885" t="str">
        <f>IF(AB93="","",VLOOKUP(AB93,'シフト記号表（勤務時間帯） (4)'!$D$6:$Z$47,23,FALSE))</f>
        <v/>
      </c>
      <c r="AC95" s="1897" t="str">
        <f>IF(AC93="","",VLOOKUP(AC93,'シフト記号表（勤務時間帯） (4)'!$D$6:$Z$47,23,FALSE))</f>
        <v/>
      </c>
      <c r="AD95" s="1897" t="str">
        <f>IF(AD93="","",VLOOKUP(AD93,'シフト記号表（勤務時間帯） (4)'!$D$6:$Z$47,23,FALSE))</f>
        <v/>
      </c>
      <c r="AE95" s="1897" t="str">
        <f>IF(AE93="","",VLOOKUP(AE93,'シフト記号表（勤務時間帯） (4)'!$D$6:$Z$47,23,FALSE))</f>
        <v/>
      </c>
      <c r="AF95" s="1897" t="str">
        <f>IF(AF93="","",VLOOKUP(AF93,'シフト記号表（勤務時間帯） (4)'!$D$6:$Z$47,23,FALSE))</f>
        <v/>
      </c>
      <c r="AG95" s="1897" t="str">
        <f>IF(AG93="","",VLOOKUP(AG93,'シフト記号表（勤務時間帯） (4)'!$D$6:$Z$47,23,FALSE))</f>
        <v/>
      </c>
      <c r="AH95" s="1912" t="str">
        <f>IF(AH93="","",VLOOKUP(AH93,'シフト記号表（勤務時間帯） (4)'!$D$6:$Z$47,23,FALSE))</f>
        <v/>
      </c>
      <c r="AI95" s="1885" t="str">
        <f>IF(AI93="","",VLOOKUP(AI93,'シフト記号表（勤務時間帯） (4)'!$D$6:$Z$47,23,FALSE))</f>
        <v/>
      </c>
      <c r="AJ95" s="1897" t="str">
        <f>IF(AJ93="","",VLOOKUP(AJ93,'シフト記号表（勤務時間帯） (4)'!$D$6:$Z$47,23,FALSE))</f>
        <v/>
      </c>
      <c r="AK95" s="1897" t="str">
        <f>IF(AK93="","",VLOOKUP(AK93,'シフト記号表（勤務時間帯） (4)'!$D$6:$Z$47,23,FALSE))</f>
        <v/>
      </c>
      <c r="AL95" s="1897" t="str">
        <f>IF(AL93="","",VLOOKUP(AL93,'シフト記号表（勤務時間帯） (4)'!$D$6:$Z$47,23,FALSE))</f>
        <v/>
      </c>
      <c r="AM95" s="1897" t="str">
        <f>IF(AM93="","",VLOOKUP(AM93,'シフト記号表（勤務時間帯） (4)'!$D$6:$Z$47,23,FALSE))</f>
        <v/>
      </c>
      <c r="AN95" s="1897" t="str">
        <f>IF(AN93="","",VLOOKUP(AN93,'シフト記号表（勤務時間帯） (4)'!$D$6:$Z$47,23,FALSE))</f>
        <v/>
      </c>
      <c r="AO95" s="1912" t="str">
        <f>IF(AO93="","",VLOOKUP(AO93,'シフト記号表（勤務時間帯） (4)'!$D$6:$Z$47,23,FALSE))</f>
        <v/>
      </c>
      <c r="AP95" s="1885" t="str">
        <f>IF(AP93="","",VLOOKUP(AP93,'シフト記号表（勤務時間帯） (4)'!$D$6:$Z$47,23,FALSE))</f>
        <v/>
      </c>
      <c r="AQ95" s="1897" t="str">
        <f>IF(AQ93="","",VLOOKUP(AQ93,'シフト記号表（勤務時間帯） (4)'!$D$6:$Z$47,23,FALSE))</f>
        <v/>
      </c>
      <c r="AR95" s="1897" t="str">
        <f>IF(AR93="","",VLOOKUP(AR93,'シフト記号表（勤務時間帯） (4)'!$D$6:$Z$47,23,FALSE))</f>
        <v/>
      </c>
      <c r="AS95" s="1897" t="str">
        <f>IF(AS93="","",VLOOKUP(AS93,'シフト記号表（勤務時間帯） (4)'!$D$6:$Z$47,23,FALSE))</f>
        <v/>
      </c>
      <c r="AT95" s="1897" t="str">
        <f>IF(AT93="","",VLOOKUP(AT93,'シフト記号表（勤務時間帯） (4)'!$D$6:$Z$47,23,FALSE))</f>
        <v/>
      </c>
      <c r="AU95" s="1897" t="str">
        <f>IF(AU93="","",VLOOKUP(AU93,'シフト記号表（勤務時間帯） (4)'!$D$6:$Z$47,23,FALSE))</f>
        <v/>
      </c>
      <c r="AV95" s="1912" t="str">
        <f>IF(AV93="","",VLOOKUP(AV93,'シフト記号表（勤務時間帯） (4)'!$D$6:$Z$47,23,FALSE))</f>
        <v/>
      </c>
      <c r="AW95" s="1885" t="str">
        <f>IF(AW93="","",VLOOKUP(AW93,'シフト記号表（勤務時間帯） (4)'!$D$6:$Z$47,23,FALSE))</f>
        <v/>
      </c>
      <c r="AX95" s="1897" t="str">
        <f>IF(AX93="","",VLOOKUP(AX93,'シフト記号表（勤務時間帯） (4)'!$D$6:$Z$47,23,FALSE))</f>
        <v/>
      </c>
      <c r="AY95" s="1897" t="str">
        <f>IF(AY93="","",VLOOKUP(AY93,'シフト記号表（勤務時間帯） (4)'!$D$6:$Z$47,23,FALSE))</f>
        <v/>
      </c>
      <c r="AZ95" s="1945">
        <f>IF($BC$3="４週",SUM(U95:AV95),IF($BC$3="暦月",SUM(U95:AY95),""))</f>
        <v>0</v>
      </c>
      <c r="BA95" s="1953"/>
      <c r="BB95" s="1962">
        <f>IF($BC$3="４週",AZ95/4,IF($BC$3="暦月",(AZ95/($BC$8/7)),""))</f>
        <v>0</v>
      </c>
      <c r="BC95" s="1953"/>
      <c r="BD95" s="1973"/>
      <c r="BE95" s="1978"/>
      <c r="BF95" s="1978"/>
      <c r="BG95" s="1978"/>
      <c r="BH95" s="1989"/>
    </row>
    <row r="96" spans="2:60" ht="20.25" customHeight="1">
      <c r="B96" s="2530"/>
      <c r="C96" s="1756"/>
      <c r="D96" s="1824"/>
      <c r="E96" s="1767"/>
      <c r="F96" s="1767"/>
      <c r="G96" s="1802"/>
      <c r="H96" s="2095"/>
      <c r="I96" s="1788"/>
      <c r="J96" s="2545"/>
      <c r="K96" s="2545"/>
      <c r="L96" s="1802"/>
      <c r="M96" s="2549"/>
      <c r="N96" s="2553"/>
      <c r="O96" s="2557"/>
      <c r="P96" s="2563" t="s">
        <v>770</v>
      </c>
      <c r="Q96" s="2572"/>
      <c r="R96" s="2572"/>
      <c r="S96" s="2580"/>
      <c r="T96" s="2589"/>
      <c r="U96" s="2596"/>
      <c r="V96" s="2602"/>
      <c r="W96" s="2602"/>
      <c r="X96" s="2602"/>
      <c r="Y96" s="2602"/>
      <c r="Z96" s="2602"/>
      <c r="AA96" s="2608"/>
      <c r="AB96" s="2596"/>
      <c r="AC96" s="2602"/>
      <c r="AD96" s="2602"/>
      <c r="AE96" s="2602"/>
      <c r="AF96" s="2602"/>
      <c r="AG96" s="2602"/>
      <c r="AH96" s="2608"/>
      <c r="AI96" s="2596"/>
      <c r="AJ96" s="2602"/>
      <c r="AK96" s="2602"/>
      <c r="AL96" s="2602"/>
      <c r="AM96" s="2602"/>
      <c r="AN96" s="2602"/>
      <c r="AO96" s="2608"/>
      <c r="AP96" s="2596"/>
      <c r="AQ96" s="2602"/>
      <c r="AR96" s="2602"/>
      <c r="AS96" s="2602"/>
      <c r="AT96" s="2602"/>
      <c r="AU96" s="2602"/>
      <c r="AV96" s="2608"/>
      <c r="AW96" s="2596"/>
      <c r="AX96" s="2602"/>
      <c r="AY96" s="2602"/>
      <c r="AZ96" s="2624"/>
      <c r="BA96" s="2631"/>
      <c r="BB96" s="2638"/>
      <c r="BC96" s="2631"/>
      <c r="BD96" s="1972"/>
      <c r="BE96" s="1977"/>
      <c r="BF96" s="1977"/>
      <c r="BG96" s="1977"/>
      <c r="BH96" s="1988"/>
    </row>
    <row r="97" spans="2:60" ht="20.25" customHeight="1">
      <c r="B97" s="2059">
        <f>B94+1</f>
        <v>26</v>
      </c>
      <c r="C97" s="1755"/>
      <c r="D97" s="1823"/>
      <c r="E97" s="1766"/>
      <c r="F97" s="1766">
        <f>C96</f>
        <v>0</v>
      </c>
      <c r="G97" s="1801"/>
      <c r="H97" s="2103"/>
      <c r="I97" s="1787"/>
      <c r="J97" s="2543"/>
      <c r="K97" s="2543"/>
      <c r="L97" s="1801"/>
      <c r="M97" s="2547"/>
      <c r="N97" s="2551"/>
      <c r="O97" s="2555"/>
      <c r="P97" s="2559" t="s">
        <v>1023</v>
      </c>
      <c r="Q97" s="2566"/>
      <c r="R97" s="2566"/>
      <c r="S97" s="2574"/>
      <c r="T97" s="2582"/>
      <c r="U97" s="2181" t="str">
        <f>IF(U96="","",VLOOKUP(U96,'シフト記号表（勤務時間帯） (4)'!$D$6:$X$47,21,FALSE))</f>
        <v/>
      </c>
      <c r="V97" s="2190" t="str">
        <f>IF(V96="","",VLOOKUP(V96,'シフト記号表（勤務時間帯） (4)'!$D$6:$X$47,21,FALSE))</f>
        <v/>
      </c>
      <c r="W97" s="2190" t="str">
        <f>IF(W96="","",VLOOKUP(W96,'シフト記号表（勤務時間帯） (4)'!$D$6:$X$47,21,FALSE))</f>
        <v/>
      </c>
      <c r="X97" s="2190" t="str">
        <f>IF(X96="","",VLOOKUP(X96,'シフト記号表（勤務時間帯） (4)'!$D$6:$X$47,21,FALSE))</f>
        <v/>
      </c>
      <c r="Y97" s="2190" t="str">
        <f>IF(Y96="","",VLOOKUP(Y96,'シフト記号表（勤務時間帯） (4)'!$D$6:$X$47,21,FALSE))</f>
        <v/>
      </c>
      <c r="Z97" s="2190" t="str">
        <f>IF(Z96="","",VLOOKUP(Z96,'シフト記号表（勤務時間帯） (4)'!$D$6:$X$47,21,FALSE))</f>
        <v/>
      </c>
      <c r="AA97" s="2197" t="str">
        <f>IF(AA96="","",VLOOKUP(AA96,'シフト記号表（勤務時間帯） (4)'!$D$6:$X$47,21,FALSE))</f>
        <v/>
      </c>
      <c r="AB97" s="2181" t="str">
        <f>IF(AB96="","",VLOOKUP(AB96,'シフト記号表（勤務時間帯） (4)'!$D$6:$X$47,21,FALSE))</f>
        <v/>
      </c>
      <c r="AC97" s="2190" t="str">
        <f>IF(AC96="","",VLOOKUP(AC96,'シフト記号表（勤務時間帯） (4)'!$D$6:$X$47,21,FALSE))</f>
        <v/>
      </c>
      <c r="AD97" s="2190" t="str">
        <f>IF(AD96="","",VLOOKUP(AD96,'シフト記号表（勤務時間帯） (4)'!$D$6:$X$47,21,FALSE))</f>
        <v/>
      </c>
      <c r="AE97" s="2190" t="str">
        <f>IF(AE96="","",VLOOKUP(AE96,'シフト記号表（勤務時間帯） (4)'!$D$6:$X$47,21,FALSE))</f>
        <v/>
      </c>
      <c r="AF97" s="2190" t="str">
        <f>IF(AF96="","",VLOOKUP(AF96,'シフト記号表（勤務時間帯） (4)'!$D$6:$X$47,21,FALSE))</f>
        <v/>
      </c>
      <c r="AG97" s="2190" t="str">
        <f>IF(AG96="","",VLOOKUP(AG96,'シフト記号表（勤務時間帯） (4)'!$D$6:$X$47,21,FALSE))</f>
        <v/>
      </c>
      <c r="AH97" s="2197" t="str">
        <f>IF(AH96="","",VLOOKUP(AH96,'シフト記号表（勤務時間帯） (4)'!$D$6:$X$47,21,FALSE))</f>
        <v/>
      </c>
      <c r="AI97" s="2181" t="str">
        <f>IF(AI96="","",VLOOKUP(AI96,'シフト記号表（勤務時間帯） (4)'!$D$6:$X$47,21,FALSE))</f>
        <v/>
      </c>
      <c r="AJ97" s="2190" t="str">
        <f>IF(AJ96="","",VLOOKUP(AJ96,'シフト記号表（勤務時間帯） (4)'!$D$6:$X$47,21,FALSE))</f>
        <v/>
      </c>
      <c r="AK97" s="2190" t="str">
        <f>IF(AK96="","",VLOOKUP(AK96,'シフト記号表（勤務時間帯） (4)'!$D$6:$X$47,21,FALSE))</f>
        <v/>
      </c>
      <c r="AL97" s="2190" t="str">
        <f>IF(AL96="","",VLOOKUP(AL96,'シフト記号表（勤務時間帯） (4)'!$D$6:$X$47,21,FALSE))</f>
        <v/>
      </c>
      <c r="AM97" s="2190" t="str">
        <f>IF(AM96="","",VLOOKUP(AM96,'シフト記号表（勤務時間帯） (4)'!$D$6:$X$47,21,FALSE))</f>
        <v/>
      </c>
      <c r="AN97" s="2190" t="str">
        <f>IF(AN96="","",VLOOKUP(AN96,'シフト記号表（勤務時間帯） (4)'!$D$6:$X$47,21,FALSE))</f>
        <v/>
      </c>
      <c r="AO97" s="2197" t="str">
        <f>IF(AO96="","",VLOOKUP(AO96,'シフト記号表（勤務時間帯） (4)'!$D$6:$X$47,21,FALSE))</f>
        <v/>
      </c>
      <c r="AP97" s="2181" t="str">
        <f>IF(AP96="","",VLOOKUP(AP96,'シフト記号表（勤務時間帯） (4)'!$D$6:$X$47,21,FALSE))</f>
        <v/>
      </c>
      <c r="AQ97" s="2190" t="str">
        <f>IF(AQ96="","",VLOOKUP(AQ96,'シフト記号表（勤務時間帯） (4)'!$D$6:$X$47,21,FALSE))</f>
        <v/>
      </c>
      <c r="AR97" s="2190" t="str">
        <f>IF(AR96="","",VLOOKUP(AR96,'シフト記号表（勤務時間帯） (4)'!$D$6:$X$47,21,FALSE))</f>
        <v/>
      </c>
      <c r="AS97" s="2190" t="str">
        <f>IF(AS96="","",VLOOKUP(AS96,'シフト記号表（勤務時間帯） (4)'!$D$6:$X$47,21,FALSE))</f>
        <v/>
      </c>
      <c r="AT97" s="2190" t="str">
        <f>IF(AT96="","",VLOOKUP(AT96,'シフト記号表（勤務時間帯） (4)'!$D$6:$X$47,21,FALSE))</f>
        <v/>
      </c>
      <c r="AU97" s="2190" t="str">
        <f>IF(AU96="","",VLOOKUP(AU96,'シフト記号表（勤務時間帯） (4)'!$D$6:$X$47,21,FALSE))</f>
        <v/>
      </c>
      <c r="AV97" s="2197" t="str">
        <f>IF(AV96="","",VLOOKUP(AV96,'シフト記号表（勤務時間帯） (4)'!$D$6:$X$47,21,FALSE))</f>
        <v/>
      </c>
      <c r="AW97" s="2181" t="str">
        <f>IF(AW96="","",VLOOKUP(AW96,'シフト記号表（勤務時間帯） (4)'!$D$6:$X$47,21,FALSE))</f>
        <v/>
      </c>
      <c r="AX97" s="2190" t="str">
        <f>IF(AX96="","",VLOOKUP(AX96,'シフト記号表（勤務時間帯） (4)'!$D$6:$X$47,21,FALSE))</f>
        <v/>
      </c>
      <c r="AY97" s="2190" t="str">
        <f>IF(AY96="","",VLOOKUP(AY96,'シフト記号表（勤務時間帯） (4)'!$D$6:$X$47,21,FALSE))</f>
        <v/>
      </c>
      <c r="AZ97" s="1943">
        <f>IF($BC$3="４週",SUM(U97:AV97),IF($BC$3="暦月",SUM(U97:AY97),""))</f>
        <v>0</v>
      </c>
      <c r="BA97" s="1951"/>
      <c r="BB97" s="1960">
        <f>IF($BC$3="４週",AZ97/4,IF($BC$3="暦月",(AZ97/($BC$8/7)),""))</f>
        <v>0</v>
      </c>
      <c r="BC97" s="1951"/>
      <c r="BD97" s="1971"/>
      <c r="BE97" s="1976"/>
      <c r="BF97" s="1976"/>
      <c r="BG97" s="1976"/>
      <c r="BH97" s="1987"/>
    </row>
    <row r="98" spans="2:60" ht="20.25" customHeight="1">
      <c r="B98" s="1743"/>
      <c r="C98" s="1757"/>
      <c r="D98" s="1825"/>
      <c r="E98" s="1768"/>
      <c r="F98" s="1768"/>
      <c r="G98" s="1803">
        <f>C96</f>
        <v>0</v>
      </c>
      <c r="H98" s="2104"/>
      <c r="I98" s="1789"/>
      <c r="J98" s="2544"/>
      <c r="K98" s="2544"/>
      <c r="L98" s="1803"/>
      <c r="M98" s="2548"/>
      <c r="N98" s="2552"/>
      <c r="O98" s="2556"/>
      <c r="P98" s="2564" t="s">
        <v>34</v>
      </c>
      <c r="Q98" s="2567"/>
      <c r="R98" s="2567"/>
      <c r="S98" s="2578"/>
      <c r="T98" s="2586"/>
      <c r="U98" s="1885" t="str">
        <f>IF(U96="","",VLOOKUP(U96,'シフト記号表（勤務時間帯） (4)'!$D$6:$Z$47,23,FALSE))</f>
        <v/>
      </c>
      <c r="V98" s="1897" t="str">
        <f>IF(V96="","",VLOOKUP(V96,'シフト記号表（勤務時間帯） (4)'!$D$6:$Z$47,23,FALSE))</f>
        <v/>
      </c>
      <c r="W98" s="1897" t="str">
        <f>IF(W96="","",VLOOKUP(W96,'シフト記号表（勤務時間帯） (4)'!$D$6:$Z$47,23,FALSE))</f>
        <v/>
      </c>
      <c r="X98" s="1897" t="str">
        <f>IF(X96="","",VLOOKUP(X96,'シフト記号表（勤務時間帯） (4)'!$D$6:$Z$47,23,FALSE))</f>
        <v/>
      </c>
      <c r="Y98" s="1897" t="str">
        <f>IF(Y96="","",VLOOKUP(Y96,'シフト記号表（勤務時間帯） (4)'!$D$6:$Z$47,23,FALSE))</f>
        <v/>
      </c>
      <c r="Z98" s="1897" t="str">
        <f>IF(Z96="","",VLOOKUP(Z96,'シフト記号表（勤務時間帯） (4)'!$D$6:$Z$47,23,FALSE))</f>
        <v/>
      </c>
      <c r="AA98" s="1912" t="str">
        <f>IF(AA96="","",VLOOKUP(AA96,'シフト記号表（勤務時間帯） (4)'!$D$6:$Z$47,23,FALSE))</f>
        <v/>
      </c>
      <c r="AB98" s="1885" t="str">
        <f>IF(AB96="","",VLOOKUP(AB96,'シフト記号表（勤務時間帯） (4)'!$D$6:$Z$47,23,FALSE))</f>
        <v/>
      </c>
      <c r="AC98" s="1897" t="str">
        <f>IF(AC96="","",VLOOKUP(AC96,'シフト記号表（勤務時間帯） (4)'!$D$6:$Z$47,23,FALSE))</f>
        <v/>
      </c>
      <c r="AD98" s="1897" t="str">
        <f>IF(AD96="","",VLOOKUP(AD96,'シフト記号表（勤務時間帯） (4)'!$D$6:$Z$47,23,FALSE))</f>
        <v/>
      </c>
      <c r="AE98" s="1897" t="str">
        <f>IF(AE96="","",VLOOKUP(AE96,'シフト記号表（勤務時間帯） (4)'!$D$6:$Z$47,23,FALSE))</f>
        <v/>
      </c>
      <c r="AF98" s="1897" t="str">
        <f>IF(AF96="","",VLOOKUP(AF96,'シフト記号表（勤務時間帯） (4)'!$D$6:$Z$47,23,FALSE))</f>
        <v/>
      </c>
      <c r="AG98" s="1897" t="str">
        <f>IF(AG96="","",VLOOKUP(AG96,'シフト記号表（勤務時間帯） (4)'!$D$6:$Z$47,23,FALSE))</f>
        <v/>
      </c>
      <c r="AH98" s="1912" t="str">
        <f>IF(AH96="","",VLOOKUP(AH96,'シフト記号表（勤務時間帯） (4)'!$D$6:$Z$47,23,FALSE))</f>
        <v/>
      </c>
      <c r="AI98" s="1885" t="str">
        <f>IF(AI96="","",VLOOKUP(AI96,'シフト記号表（勤務時間帯） (4)'!$D$6:$Z$47,23,FALSE))</f>
        <v/>
      </c>
      <c r="AJ98" s="1897" t="str">
        <f>IF(AJ96="","",VLOOKUP(AJ96,'シフト記号表（勤務時間帯） (4)'!$D$6:$Z$47,23,FALSE))</f>
        <v/>
      </c>
      <c r="AK98" s="1897" t="str">
        <f>IF(AK96="","",VLOOKUP(AK96,'シフト記号表（勤務時間帯） (4)'!$D$6:$Z$47,23,FALSE))</f>
        <v/>
      </c>
      <c r="AL98" s="1897" t="str">
        <f>IF(AL96="","",VLOOKUP(AL96,'シフト記号表（勤務時間帯） (4)'!$D$6:$Z$47,23,FALSE))</f>
        <v/>
      </c>
      <c r="AM98" s="1897" t="str">
        <f>IF(AM96="","",VLOOKUP(AM96,'シフト記号表（勤務時間帯） (4)'!$D$6:$Z$47,23,FALSE))</f>
        <v/>
      </c>
      <c r="AN98" s="1897" t="str">
        <f>IF(AN96="","",VLOOKUP(AN96,'シフト記号表（勤務時間帯） (4)'!$D$6:$Z$47,23,FALSE))</f>
        <v/>
      </c>
      <c r="AO98" s="1912" t="str">
        <f>IF(AO96="","",VLOOKUP(AO96,'シフト記号表（勤務時間帯） (4)'!$D$6:$Z$47,23,FALSE))</f>
        <v/>
      </c>
      <c r="AP98" s="1885" t="str">
        <f>IF(AP96="","",VLOOKUP(AP96,'シフト記号表（勤務時間帯） (4)'!$D$6:$Z$47,23,FALSE))</f>
        <v/>
      </c>
      <c r="AQ98" s="1897" t="str">
        <f>IF(AQ96="","",VLOOKUP(AQ96,'シフト記号表（勤務時間帯） (4)'!$D$6:$Z$47,23,FALSE))</f>
        <v/>
      </c>
      <c r="AR98" s="1897" t="str">
        <f>IF(AR96="","",VLOOKUP(AR96,'シフト記号表（勤務時間帯） (4)'!$D$6:$Z$47,23,FALSE))</f>
        <v/>
      </c>
      <c r="AS98" s="1897" t="str">
        <f>IF(AS96="","",VLOOKUP(AS96,'シフト記号表（勤務時間帯） (4)'!$D$6:$Z$47,23,FALSE))</f>
        <v/>
      </c>
      <c r="AT98" s="1897" t="str">
        <f>IF(AT96="","",VLOOKUP(AT96,'シフト記号表（勤務時間帯） (4)'!$D$6:$Z$47,23,FALSE))</f>
        <v/>
      </c>
      <c r="AU98" s="1897" t="str">
        <f>IF(AU96="","",VLOOKUP(AU96,'シフト記号表（勤務時間帯） (4)'!$D$6:$Z$47,23,FALSE))</f>
        <v/>
      </c>
      <c r="AV98" s="1912" t="str">
        <f>IF(AV96="","",VLOOKUP(AV96,'シフト記号表（勤務時間帯） (4)'!$D$6:$Z$47,23,FALSE))</f>
        <v/>
      </c>
      <c r="AW98" s="1885" t="str">
        <f>IF(AW96="","",VLOOKUP(AW96,'シフト記号表（勤務時間帯） (4)'!$D$6:$Z$47,23,FALSE))</f>
        <v/>
      </c>
      <c r="AX98" s="1897" t="str">
        <f>IF(AX96="","",VLOOKUP(AX96,'シフト記号表（勤務時間帯） (4)'!$D$6:$Z$47,23,FALSE))</f>
        <v/>
      </c>
      <c r="AY98" s="1897" t="str">
        <f>IF(AY96="","",VLOOKUP(AY96,'シフト記号表（勤務時間帯） (4)'!$D$6:$Z$47,23,FALSE))</f>
        <v/>
      </c>
      <c r="AZ98" s="1945">
        <f>IF($BC$3="４週",SUM(U98:AV98),IF($BC$3="暦月",SUM(U98:AY98),""))</f>
        <v>0</v>
      </c>
      <c r="BA98" s="1953"/>
      <c r="BB98" s="1962">
        <f>IF($BC$3="４週",AZ98/4,IF($BC$3="暦月",(AZ98/($BC$8/7)),""))</f>
        <v>0</v>
      </c>
      <c r="BC98" s="1953"/>
      <c r="BD98" s="1973"/>
      <c r="BE98" s="1978"/>
      <c r="BF98" s="1978"/>
      <c r="BG98" s="1978"/>
      <c r="BH98" s="1989"/>
    </row>
    <row r="99" spans="2:60" ht="20.25" customHeight="1">
      <c r="B99" s="2530"/>
      <c r="C99" s="1756"/>
      <c r="D99" s="1824"/>
      <c r="E99" s="1767"/>
      <c r="F99" s="1767"/>
      <c r="G99" s="1802"/>
      <c r="H99" s="2095"/>
      <c r="I99" s="1788"/>
      <c r="J99" s="2545"/>
      <c r="K99" s="2545"/>
      <c r="L99" s="1802"/>
      <c r="M99" s="2549"/>
      <c r="N99" s="2553"/>
      <c r="O99" s="2557"/>
      <c r="P99" s="2563" t="s">
        <v>770</v>
      </c>
      <c r="Q99" s="2572"/>
      <c r="R99" s="2572"/>
      <c r="S99" s="2580"/>
      <c r="T99" s="2589"/>
      <c r="U99" s="2596"/>
      <c r="V99" s="2602"/>
      <c r="W99" s="2602"/>
      <c r="X99" s="2602"/>
      <c r="Y99" s="2602"/>
      <c r="Z99" s="2602"/>
      <c r="AA99" s="2608"/>
      <c r="AB99" s="2596"/>
      <c r="AC99" s="2602"/>
      <c r="AD99" s="2602"/>
      <c r="AE99" s="2602"/>
      <c r="AF99" s="2602"/>
      <c r="AG99" s="2602"/>
      <c r="AH99" s="2608"/>
      <c r="AI99" s="2596"/>
      <c r="AJ99" s="2602"/>
      <c r="AK99" s="2602"/>
      <c r="AL99" s="2602"/>
      <c r="AM99" s="2602"/>
      <c r="AN99" s="2602"/>
      <c r="AO99" s="2608"/>
      <c r="AP99" s="2596"/>
      <c r="AQ99" s="2602"/>
      <c r="AR99" s="2602"/>
      <c r="AS99" s="2602"/>
      <c r="AT99" s="2602"/>
      <c r="AU99" s="2602"/>
      <c r="AV99" s="2608"/>
      <c r="AW99" s="2596"/>
      <c r="AX99" s="2602"/>
      <c r="AY99" s="2602"/>
      <c r="AZ99" s="2624"/>
      <c r="BA99" s="2631"/>
      <c r="BB99" s="2638"/>
      <c r="BC99" s="2631"/>
      <c r="BD99" s="1972"/>
      <c r="BE99" s="1977"/>
      <c r="BF99" s="1977"/>
      <c r="BG99" s="1977"/>
      <c r="BH99" s="1988"/>
    </row>
    <row r="100" spans="2:60" ht="20.25" customHeight="1">
      <c r="B100" s="2059">
        <f>B97+1</f>
        <v>27</v>
      </c>
      <c r="C100" s="1755"/>
      <c r="D100" s="1823"/>
      <c r="E100" s="1766"/>
      <c r="F100" s="1766">
        <f>C99</f>
        <v>0</v>
      </c>
      <c r="G100" s="1801"/>
      <c r="H100" s="2103"/>
      <c r="I100" s="1787"/>
      <c r="J100" s="2543"/>
      <c r="K100" s="2543"/>
      <c r="L100" s="1801"/>
      <c r="M100" s="2547"/>
      <c r="N100" s="2551"/>
      <c r="O100" s="2555"/>
      <c r="P100" s="2559" t="s">
        <v>1023</v>
      </c>
      <c r="Q100" s="2566"/>
      <c r="R100" s="2566"/>
      <c r="S100" s="2574"/>
      <c r="T100" s="2582"/>
      <c r="U100" s="2181" t="str">
        <f>IF(U99="","",VLOOKUP(U99,'シフト記号表（勤務時間帯） (4)'!$D$6:$X$47,21,FALSE))</f>
        <v/>
      </c>
      <c r="V100" s="2190" t="str">
        <f>IF(V99="","",VLOOKUP(V99,'シフト記号表（勤務時間帯） (4)'!$D$6:$X$47,21,FALSE))</f>
        <v/>
      </c>
      <c r="W100" s="2190" t="str">
        <f>IF(W99="","",VLOOKUP(W99,'シフト記号表（勤務時間帯） (4)'!$D$6:$X$47,21,FALSE))</f>
        <v/>
      </c>
      <c r="X100" s="2190" t="str">
        <f>IF(X99="","",VLOOKUP(X99,'シフト記号表（勤務時間帯） (4)'!$D$6:$X$47,21,FALSE))</f>
        <v/>
      </c>
      <c r="Y100" s="2190" t="str">
        <f>IF(Y99="","",VLOOKUP(Y99,'シフト記号表（勤務時間帯） (4)'!$D$6:$X$47,21,FALSE))</f>
        <v/>
      </c>
      <c r="Z100" s="2190" t="str">
        <f>IF(Z99="","",VLOOKUP(Z99,'シフト記号表（勤務時間帯） (4)'!$D$6:$X$47,21,FALSE))</f>
        <v/>
      </c>
      <c r="AA100" s="2197" t="str">
        <f>IF(AA99="","",VLOOKUP(AA99,'シフト記号表（勤務時間帯） (4)'!$D$6:$X$47,21,FALSE))</f>
        <v/>
      </c>
      <c r="AB100" s="2181" t="str">
        <f>IF(AB99="","",VLOOKUP(AB99,'シフト記号表（勤務時間帯） (4)'!$D$6:$X$47,21,FALSE))</f>
        <v/>
      </c>
      <c r="AC100" s="2190" t="str">
        <f>IF(AC99="","",VLOOKUP(AC99,'シフト記号表（勤務時間帯） (4)'!$D$6:$X$47,21,FALSE))</f>
        <v/>
      </c>
      <c r="AD100" s="2190" t="str">
        <f>IF(AD99="","",VLOOKUP(AD99,'シフト記号表（勤務時間帯） (4)'!$D$6:$X$47,21,FALSE))</f>
        <v/>
      </c>
      <c r="AE100" s="2190" t="str">
        <f>IF(AE99="","",VLOOKUP(AE99,'シフト記号表（勤務時間帯） (4)'!$D$6:$X$47,21,FALSE))</f>
        <v/>
      </c>
      <c r="AF100" s="2190" t="str">
        <f>IF(AF99="","",VLOOKUP(AF99,'シフト記号表（勤務時間帯） (4)'!$D$6:$X$47,21,FALSE))</f>
        <v/>
      </c>
      <c r="AG100" s="2190" t="str">
        <f>IF(AG99="","",VLOOKUP(AG99,'シフト記号表（勤務時間帯） (4)'!$D$6:$X$47,21,FALSE))</f>
        <v/>
      </c>
      <c r="AH100" s="2197" t="str">
        <f>IF(AH99="","",VLOOKUP(AH99,'シフト記号表（勤務時間帯） (4)'!$D$6:$X$47,21,FALSE))</f>
        <v/>
      </c>
      <c r="AI100" s="2181" t="str">
        <f>IF(AI99="","",VLOOKUP(AI99,'シフト記号表（勤務時間帯） (4)'!$D$6:$X$47,21,FALSE))</f>
        <v/>
      </c>
      <c r="AJ100" s="2190" t="str">
        <f>IF(AJ99="","",VLOOKUP(AJ99,'シフト記号表（勤務時間帯） (4)'!$D$6:$X$47,21,FALSE))</f>
        <v/>
      </c>
      <c r="AK100" s="2190" t="str">
        <f>IF(AK99="","",VLOOKUP(AK99,'シフト記号表（勤務時間帯） (4)'!$D$6:$X$47,21,FALSE))</f>
        <v/>
      </c>
      <c r="AL100" s="2190" t="str">
        <f>IF(AL99="","",VLOOKUP(AL99,'シフト記号表（勤務時間帯） (4)'!$D$6:$X$47,21,FALSE))</f>
        <v/>
      </c>
      <c r="AM100" s="2190" t="str">
        <f>IF(AM99="","",VLOOKUP(AM99,'シフト記号表（勤務時間帯） (4)'!$D$6:$X$47,21,FALSE))</f>
        <v/>
      </c>
      <c r="AN100" s="2190" t="str">
        <f>IF(AN99="","",VLOOKUP(AN99,'シフト記号表（勤務時間帯） (4)'!$D$6:$X$47,21,FALSE))</f>
        <v/>
      </c>
      <c r="AO100" s="2197" t="str">
        <f>IF(AO99="","",VLOOKUP(AO99,'シフト記号表（勤務時間帯） (4)'!$D$6:$X$47,21,FALSE))</f>
        <v/>
      </c>
      <c r="AP100" s="2181" t="str">
        <f>IF(AP99="","",VLOOKUP(AP99,'シフト記号表（勤務時間帯） (4)'!$D$6:$X$47,21,FALSE))</f>
        <v/>
      </c>
      <c r="AQ100" s="2190" t="str">
        <f>IF(AQ99="","",VLOOKUP(AQ99,'シフト記号表（勤務時間帯） (4)'!$D$6:$X$47,21,FALSE))</f>
        <v/>
      </c>
      <c r="AR100" s="2190" t="str">
        <f>IF(AR99="","",VLOOKUP(AR99,'シフト記号表（勤務時間帯） (4)'!$D$6:$X$47,21,FALSE))</f>
        <v/>
      </c>
      <c r="AS100" s="2190" t="str">
        <f>IF(AS99="","",VLOOKUP(AS99,'シフト記号表（勤務時間帯） (4)'!$D$6:$X$47,21,FALSE))</f>
        <v/>
      </c>
      <c r="AT100" s="2190" t="str">
        <f>IF(AT99="","",VLOOKUP(AT99,'シフト記号表（勤務時間帯） (4)'!$D$6:$X$47,21,FALSE))</f>
        <v/>
      </c>
      <c r="AU100" s="2190" t="str">
        <f>IF(AU99="","",VLOOKUP(AU99,'シフト記号表（勤務時間帯） (4)'!$D$6:$X$47,21,FALSE))</f>
        <v/>
      </c>
      <c r="AV100" s="2197" t="str">
        <f>IF(AV99="","",VLOOKUP(AV99,'シフト記号表（勤務時間帯） (4)'!$D$6:$X$47,21,FALSE))</f>
        <v/>
      </c>
      <c r="AW100" s="2181" t="str">
        <f>IF(AW99="","",VLOOKUP(AW99,'シフト記号表（勤務時間帯） (4)'!$D$6:$X$47,21,FALSE))</f>
        <v/>
      </c>
      <c r="AX100" s="2190" t="str">
        <f>IF(AX99="","",VLOOKUP(AX99,'シフト記号表（勤務時間帯） (4)'!$D$6:$X$47,21,FALSE))</f>
        <v/>
      </c>
      <c r="AY100" s="2190" t="str">
        <f>IF(AY99="","",VLOOKUP(AY99,'シフト記号表（勤務時間帯） (4)'!$D$6:$X$47,21,FALSE))</f>
        <v/>
      </c>
      <c r="AZ100" s="1943">
        <f>IF($BC$3="４週",SUM(U100:AV100),IF($BC$3="暦月",SUM(U100:AY100),""))</f>
        <v>0</v>
      </c>
      <c r="BA100" s="1951"/>
      <c r="BB100" s="1960">
        <f>IF($BC$3="４週",AZ100/4,IF($BC$3="暦月",(AZ100/($BC$8/7)),""))</f>
        <v>0</v>
      </c>
      <c r="BC100" s="1951"/>
      <c r="BD100" s="1971"/>
      <c r="BE100" s="1976"/>
      <c r="BF100" s="1976"/>
      <c r="BG100" s="1976"/>
      <c r="BH100" s="1987"/>
    </row>
    <row r="101" spans="2:60" ht="20.25" customHeight="1">
      <c r="B101" s="1743"/>
      <c r="C101" s="1757"/>
      <c r="D101" s="1825"/>
      <c r="E101" s="1768"/>
      <c r="F101" s="1768"/>
      <c r="G101" s="1803">
        <f>C99</f>
        <v>0</v>
      </c>
      <c r="H101" s="2104"/>
      <c r="I101" s="1789"/>
      <c r="J101" s="2544"/>
      <c r="K101" s="2544"/>
      <c r="L101" s="1803"/>
      <c r="M101" s="2548"/>
      <c r="N101" s="2552"/>
      <c r="O101" s="2556"/>
      <c r="P101" s="2564" t="s">
        <v>34</v>
      </c>
      <c r="Q101" s="2567"/>
      <c r="R101" s="2567"/>
      <c r="S101" s="2578"/>
      <c r="T101" s="2586"/>
      <c r="U101" s="1885" t="str">
        <f>IF(U99="","",VLOOKUP(U99,'シフト記号表（勤務時間帯） (4)'!$D$6:$Z$47,23,FALSE))</f>
        <v/>
      </c>
      <c r="V101" s="1897" t="str">
        <f>IF(V99="","",VLOOKUP(V99,'シフト記号表（勤務時間帯） (4)'!$D$6:$Z$47,23,FALSE))</f>
        <v/>
      </c>
      <c r="W101" s="1897" t="str">
        <f>IF(W99="","",VLOOKUP(W99,'シフト記号表（勤務時間帯） (4)'!$D$6:$Z$47,23,FALSE))</f>
        <v/>
      </c>
      <c r="X101" s="1897" t="str">
        <f>IF(X99="","",VLOOKUP(X99,'シフト記号表（勤務時間帯） (4)'!$D$6:$Z$47,23,FALSE))</f>
        <v/>
      </c>
      <c r="Y101" s="1897" t="str">
        <f>IF(Y99="","",VLOOKUP(Y99,'シフト記号表（勤務時間帯） (4)'!$D$6:$Z$47,23,FALSE))</f>
        <v/>
      </c>
      <c r="Z101" s="1897" t="str">
        <f>IF(Z99="","",VLOOKUP(Z99,'シフト記号表（勤務時間帯） (4)'!$D$6:$Z$47,23,FALSE))</f>
        <v/>
      </c>
      <c r="AA101" s="1912" t="str">
        <f>IF(AA99="","",VLOOKUP(AA99,'シフト記号表（勤務時間帯） (4)'!$D$6:$Z$47,23,FALSE))</f>
        <v/>
      </c>
      <c r="AB101" s="1885" t="str">
        <f>IF(AB99="","",VLOOKUP(AB99,'シフト記号表（勤務時間帯） (4)'!$D$6:$Z$47,23,FALSE))</f>
        <v/>
      </c>
      <c r="AC101" s="1897" t="str">
        <f>IF(AC99="","",VLOOKUP(AC99,'シフト記号表（勤務時間帯） (4)'!$D$6:$Z$47,23,FALSE))</f>
        <v/>
      </c>
      <c r="AD101" s="1897" t="str">
        <f>IF(AD99="","",VLOOKUP(AD99,'シフト記号表（勤務時間帯） (4)'!$D$6:$Z$47,23,FALSE))</f>
        <v/>
      </c>
      <c r="AE101" s="1897" t="str">
        <f>IF(AE99="","",VLOOKUP(AE99,'シフト記号表（勤務時間帯） (4)'!$D$6:$Z$47,23,FALSE))</f>
        <v/>
      </c>
      <c r="AF101" s="1897" t="str">
        <f>IF(AF99="","",VLOOKUP(AF99,'シフト記号表（勤務時間帯） (4)'!$D$6:$Z$47,23,FALSE))</f>
        <v/>
      </c>
      <c r="AG101" s="1897" t="str">
        <f>IF(AG99="","",VLOOKUP(AG99,'シフト記号表（勤務時間帯） (4)'!$D$6:$Z$47,23,FALSE))</f>
        <v/>
      </c>
      <c r="AH101" s="1912" t="str">
        <f>IF(AH99="","",VLOOKUP(AH99,'シフト記号表（勤務時間帯） (4)'!$D$6:$Z$47,23,FALSE))</f>
        <v/>
      </c>
      <c r="AI101" s="1885" t="str">
        <f>IF(AI99="","",VLOOKUP(AI99,'シフト記号表（勤務時間帯） (4)'!$D$6:$Z$47,23,FALSE))</f>
        <v/>
      </c>
      <c r="AJ101" s="1897" t="str">
        <f>IF(AJ99="","",VLOOKUP(AJ99,'シフト記号表（勤務時間帯） (4)'!$D$6:$Z$47,23,FALSE))</f>
        <v/>
      </c>
      <c r="AK101" s="1897" t="str">
        <f>IF(AK99="","",VLOOKUP(AK99,'シフト記号表（勤務時間帯） (4)'!$D$6:$Z$47,23,FALSE))</f>
        <v/>
      </c>
      <c r="AL101" s="1897" t="str">
        <f>IF(AL99="","",VLOOKUP(AL99,'シフト記号表（勤務時間帯） (4)'!$D$6:$Z$47,23,FALSE))</f>
        <v/>
      </c>
      <c r="AM101" s="1897" t="str">
        <f>IF(AM99="","",VLOOKUP(AM99,'シフト記号表（勤務時間帯） (4)'!$D$6:$Z$47,23,FALSE))</f>
        <v/>
      </c>
      <c r="AN101" s="1897" t="str">
        <f>IF(AN99="","",VLOOKUP(AN99,'シフト記号表（勤務時間帯） (4)'!$D$6:$Z$47,23,FALSE))</f>
        <v/>
      </c>
      <c r="AO101" s="1912" t="str">
        <f>IF(AO99="","",VLOOKUP(AO99,'シフト記号表（勤務時間帯） (4)'!$D$6:$Z$47,23,FALSE))</f>
        <v/>
      </c>
      <c r="AP101" s="1885" t="str">
        <f>IF(AP99="","",VLOOKUP(AP99,'シフト記号表（勤務時間帯） (4)'!$D$6:$Z$47,23,FALSE))</f>
        <v/>
      </c>
      <c r="AQ101" s="1897" t="str">
        <f>IF(AQ99="","",VLOOKUP(AQ99,'シフト記号表（勤務時間帯） (4)'!$D$6:$Z$47,23,FALSE))</f>
        <v/>
      </c>
      <c r="AR101" s="1897" t="str">
        <f>IF(AR99="","",VLOOKUP(AR99,'シフト記号表（勤務時間帯） (4)'!$D$6:$Z$47,23,FALSE))</f>
        <v/>
      </c>
      <c r="AS101" s="1897" t="str">
        <f>IF(AS99="","",VLOOKUP(AS99,'シフト記号表（勤務時間帯） (4)'!$D$6:$Z$47,23,FALSE))</f>
        <v/>
      </c>
      <c r="AT101" s="1897" t="str">
        <f>IF(AT99="","",VLOOKUP(AT99,'シフト記号表（勤務時間帯） (4)'!$D$6:$Z$47,23,FALSE))</f>
        <v/>
      </c>
      <c r="AU101" s="1897" t="str">
        <f>IF(AU99="","",VLOOKUP(AU99,'シフト記号表（勤務時間帯） (4)'!$D$6:$Z$47,23,FALSE))</f>
        <v/>
      </c>
      <c r="AV101" s="1912" t="str">
        <f>IF(AV99="","",VLOOKUP(AV99,'シフト記号表（勤務時間帯） (4)'!$D$6:$Z$47,23,FALSE))</f>
        <v/>
      </c>
      <c r="AW101" s="1885" t="str">
        <f>IF(AW99="","",VLOOKUP(AW99,'シフト記号表（勤務時間帯） (4)'!$D$6:$Z$47,23,FALSE))</f>
        <v/>
      </c>
      <c r="AX101" s="1897" t="str">
        <f>IF(AX99="","",VLOOKUP(AX99,'シフト記号表（勤務時間帯） (4)'!$D$6:$Z$47,23,FALSE))</f>
        <v/>
      </c>
      <c r="AY101" s="1897" t="str">
        <f>IF(AY99="","",VLOOKUP(AY99,'シフト記号表（勤務時間帯） (4)'!$D$6:$Z$47,23,FALSE))</f>
        <v/>
      </c>
      <c r="AZ101" s="1945">
        <f>IF($BC$3="４週",SUM(U101:AV101),IF($BC$3="暦月",SUM(U101:AY101),""))</f>
        <v>0</v>
      </c>
      <c r="BA101" s="1953"/>
      <c r="BB101" s="1962">
        <f>IF($BC$3="４週",AZ101/4,IF($BC$3="暦月",(AZ101/($BC$8/7)),""))</f>
        <v>0</v>
      </c>
      <c r="BC101" s="1953"/>
      <c r="BD101" s="1973"/>
      <c r="BE101" s="1978"/>
      <c r="BF101" s="1978"/>
      <c r="BG101" s="1978"/>
      <c r="BH101" s="1989"/>
    </row>
    <row r="102" spans="2:60" ht="20.25" customHeight="1">
      <c r="B102" s="2530"/>
      <c r="C102" s="1756"/>
      <c r="D102" s="1824"/>
      <c r="E102" s="1767"/>
      <c r="F102" s="1767"/>
      <c r="G102" s="1802"/>
      <c r="H102" s="2095"/>
      <c r="I102" s="1788"/>
      <c r="J102" s="2545"/>
      <c r="K102" s="2545"/>
      <c r="L102" s="1802"/>
      <c r="M102" s="2549"/>
      <c r="N102" s="2553"/>
      <c r="O102" s="2557"/>
      <c r="P102" s="2563" t="s">
        <v>770</v>
      </c>
      <c r="Q102" s="2572"/>
      <c r="R102" s="2572"/>
      <c r="S102" s="2580"/>
      <c r="T102" s="2589"/>
      <c r="U102" s="2596"/>
      <c r="V102" s="2602"/>
      <c r="W102" s="2602"/>
      <c r="X102" s="2602"/>
      <c r="Y102" s="2602"/>
      <c r="Z102" s="2602"/>
      <c r="AA102" s="2608"/>
      <c r="AB102" s="2596"/>
      <c r="AC102" s="2602"/>
      <c r="AD102" s="2602"/>
      <c r="AE102" s="2602"/>
      <c r="AF102" s="2602"/>
      <c r="AG102" s="2602"/>
      <c r="AH102" s="2608"/>
      <c r="AI102" s="2596"/>
      <c r="AJ102" s="2602"/>
      <c r="AK102" s="2602"/>
      <c r="AL102" s="2602"/>
      <c r="AM102" s="2602"/>
      <c r="AN102" s="2602"/>
      <c r="AO102" s="2608"/>
      <c r="AP102" s="2596"/>
      <c r="AQ102" s="2602"/>
      <c r="AR102" s="2602"/>
      <c r="AS102" s="2602"/>
      <c r="AT102" s="2602"/>
      <c r="AU102" s="2602"/>
      <c r="AV102" s="2608"/>
      <c r="AW102" s="2596"/>
      <c r="AX102" s="2602"/>
      <c r="AY102" s="2602"/>
      <c r="AZ102" s="2624"/>
      <c r="BA102" s="2631"/>
      <c r="BB102" s="2638"/>
      <c r="BC102" s="2631"/>
      <c r="BD102" s="1972"/>
      <c r="BE102" s="1977"/>
      <c r="BF102" s="1977"/>
      <c r="BG102" s="1977"/>
      <c r="BH102" s="1988"/>
    </row>
    <row r="103" spans="2:60" ht="20.25" customHeight="1">
      <c r="B103" s="2059">
        <f>B100+1</f>
        <v>28</v>
      </c>
      <c r="C103" s="1755"/>
      <c r="D103" s="1823"/>
      <c r="E103" s="1766"/>
      <c r="F103" s="1766">
        <f>C102</f>
        <v>0</v>
      </c>
      <c r="G103" s="1801"/>
      <c r="H103" s="2103"/>
      <c r="I103" s="1787"/>
      <c r="J103" s="2543"/>
      <c r="K103" s="2543"/>
      <c r="L103" s="1801"/>
      <c r="M103" s="2547"/>
      <c r="N103" s="2551"/>
      <c r="O103" s="2555"/>
      <c r="P103" s="2559" t="s">
        <v>1023</v>
      </c>
      <c r="Q103" s="2566"/>
      <c r="R103" s="2566"/>
      <c r="S103" s="2574"/>
      <c r="T103" s="2582"/>
      <c r="U103" s="2181" t="str">
        <f>IF(U102="","",VLOOKUP(U102,'シフト記号表（勤務時間帯） (4)'!$D$6:$X$47,21,FALSE))</f>
        <v/>
      </c>
      <c r="V103" s="2190" t="str">
        <f>IF(V102="","",VLOOKUP(V102,'シフト記号表（勤務時間帯） (4)'!$D$6:$X$47,21,FALSE))</f>
        <v/>
      </c>
      <c r="W103" s="2190" t="str">
        <f>IF(W102="","",VLOOKUP(W102,'シフト記号表（勤務時間帯） (4)'!$D$6:$X$47,21,FALSE))</f>
        <v/>
      </c>
      <c r="X103" s="2190" t="str">
        <f>IF(X102="","",VLOOKUP(X102,'シフト記号表（勤務時間帯） (4)'!$D$6:$X$47,21,FALSE))</f>
        <v/>
      </c>
      <c r="Y103" s="2190" t="str">
        <f>IF(Y102="","",VLOOKUP(Y102,'シフト記号表（勤務時間帯） (4)'!$D$6:$X$47,21,FALSE))</f>
        <v/>
      </c>
      <c r="Z103" s="2190" t="str">
        <f>IF(Z102="","",VLOOKUP(Z102,'シフト記号表（勤務時間帯） (4)'!$D$6:$X$47,21,FALSE))</f>
        <v/>
      </c>
      <c r="AA103" s="2197" t="str">
        <f>IF(AA102="","",VLOOKUP(AA102,'シフト記号表（勤務時間帯） (4)'!$D$6:$X$47,21,FALSE))</f>
        <v/>
      </c>
      <c r="AB103" s="2181" t="str">
        <f>IF(AB102="","",VLOOKUP(AB102,'シフト記号表（勤務時間帯） (4)'!$D$6:$X$47,21,FALSE))</f>
        <v/>
      </c>
      <c r="AC103" s="2190" t="str">
        <f>IF(AC102="","",VLOOKUP(AC102,'シフト記号表（勤務時間帯） (4)'!$D$6:$X$47,21,FALSE))</f>
        <v/>
      </c>
      <c r="AD103" s="2190" t="str">
        <f>IF(AD102="","",VLOOKUP(AD102,'シフト記号表（勤務時間帯） (4)'!$D$6:$X$47,21,FALSE))</f>
        <v/>
      </c>
      <c r="AE103" s="2190" t="str">
        <f>IF(AE102="","",VLOOKUP(AE102,'シフト記号表（勤務時間帯） (4)'!$D$6:$X$47,21,FALSE))</f>
        <v/>
      </c>
      <c r="AF103" s="2190" t="str">
        <f>IF(AF102="","",VLOOKUP(AF102,'シフト記号表（勤務時間帯） (4)'!$D$6:$X$47,21,FALSE))</f>
        <v/>
      </c>
      <c r="AG103" s="2190" t="str">
        <f>IF(AG102="","",VLOOKUP(AG102,'シフト記号表（勤務時間帯） (4)'!$D$6:$X$47,21,FALSE))</f>
        <v/>
      </c>
      <c r="AH103" s="2197" t="str">
        <f>IF(AH102="","",VLOOKUP(AH102,'シフト記号表（勤務時間帯） (4)'!$D$6:$X$47,21,FALSE))</f>
        <v/>
      </c>
      <c r="AI103" s="2181" t="str">
        <f>IF(AI102="","",VLOOKUP(AI102,'シフト記号表（勤務時間帯） (4)'!$D$6:$X$47,21,FALSE))</f>
        <v/>
      </c>
      <c r="AJ103" s="2190" t="str">
        <f>IF(AJ102="","",VLOOKUP(AJ102,'シフト記号表（勤務時間帯） (4)'!$D$6:$X$47,21,FALSE))</f>
        <v/>
      </c>
      <c r="AK103" s="2190" t="str">
        <f>IF(AK102="","",VLOOKUP(AK102,'シフト記号表（勤務時間帯） (4)'!$D$6:$X$47,21,FALSE))</f>
        <v/>
      </c>
      <c r="AL103" s="2190" t="str">
        <f>IF(AL102="","",VLOOKUP(AL102,'シフト記号表（勤務時間帯） (4)'!$D$6:$X$47,21,FALSE))</f>
        <v/>
      </c>
      <c r="AM103" s="2190" t="str">
        <f>IF(AM102="","",VLOOKUP(AM102,'シフト記号表（勤務時間帯） (4)'!$D$6:$X$47,21,FALSE))</f>
        <v/>
      </c>
      <c r="AN103" s="2190" t="str">
        <f>IF(AN102="","",VLOOKUP(AN102,'シフト記号表（勤務時間帯） (4)'!$D$6:$X$47,21,FALSE))</f>
        <v/>
      </c>
      <c r="AO103" s="2197" t="str">
        <f>IF(AO102="","",VLOOKUP(AO102,'シフト記号表（勤務時間帯） (4)'!$D$6:$X$47,21,FALSE))</f>
        <v/>
      </c>
      <c r="AP103" s="2181" t="str">
        <f>IF(AP102="","",VLOOKUP(AP102,'シフト記号表（勤務時間帯） (4)'!$D$6:$X$47,21,FALSE))</f>
        <v/>
      </c>
      <c r="AQ103" s="2190" t="str">
        <f>IF(AQ102="","",VLOOKUP(AQ102,'シフト記号表（勤務時間帯） (4)'!$D$6:$X$47,21,FALSE))</f>
        <v/>
      </c>
      <c r="AR103" s="2190" t="str">
        <f>IF(AR102="","",VLOOKUP(AR102,'シフト記号表（勤務時間帯） (4)'!$D$6:$X$47,21,FALSE))</f>
        <v/>
      </c>
      <c r="AS103" s="2190" t="str">
        <f>IF(AS102="","",VLOOKUP(AS102,'シフト記号表（勤務時間帯） (4)'!$D$6:$X$47,21,FALSE))</f>
        <v/>
      </c>
      <c r="AT103" s="2190" t="str">
        <f>IF(AT102="","",VLOOKUP(AT102,'シフト記号表（勤務時間帯） (4)'!$D$6:$X$47,21,FALSE))</f>
        <v/>
      </c>
      <c r="AU103" s="2190" t="str">
        <f>IF(AU102="","",VLOOKUP(AU102,'シフト記号表（勤務時間帯） (4)'!$D$6:$X$47,21,FALSE))</f>
        <v/>
      </c>
      <c r="AV103" s="2197" t="str">
        <f>IF(AV102="","",VLOOKUP(AV102,'シフト記号表（勤務時間帯） (4)'!$D$6:$X$47,21,FALSE))</f>
        <v/>
      </c>
      <c r="AW103" s="2181" t="str">
        <f>IF(AW102="","",VLOOKUP(AW102,'シフト記号表（勤務時間帯） (4)'!$D$6:$X$47,21,FALSE))</f>
        <v/>
      </c>
      <c r="AX103" s="2190" t="str">
        <f>IF(AX102="","",VLOOKUP(AX102,'シフト記号表（勤務時間帯） (4)'!$D$6:$X$47,21,FALSE))</f>
        <v/>
      </c>
      <c r="AY103" s="2190" t="str">
        <f>IF(AY102="","",VLOOKUP(AY102,'シフト記号表（勤務時間帯） (4)'!$D$6:$X$47,21,FALSE))</f>
        <v/>
      </c>
      <c r="AZ103" s="1943">
        <f>IF($BC$3="４週",SUM(U103:AV103),IF($BC$3="暦月",SUM(U103:AY103),""))</f>
        <v>0</v>
      </c>
      <c r="BA103" s="1951"/>
      <c r="BB103" s="1960">
        <f>IF($BC$3="４週",AZ103/4,IF($BC$3="暦月",(AZ103/($BC$8/7)),""))</f>
        <v>0</v>
      </c>
      <c r="BC103" s="1951"/>
      <c r="BD103" s="1971"/>
      <c r="BE103" s="1976"/>
      <c r="BF103" s="1976"/>
      <c r="BG103" s="1976"/>
      <c r="BH103" s="1987"/>
    </row>
    <row r="104" spans="2:60" ht="20.25" customHeight="1">
      <c r="B104" s="1743"/>
      <c r="C104" s="1757"/>
      <c r="D104" s="1825"/>
      <c r="E104" s="1768"/>
      <c r="F104" s="1768"/>
      <c r="G104" s="1803">
        <f>C102</f>
        <v>0</v>
      </c>
      <c r="H104" s="2104"/>
      <c r="I104" s="1789"/>
      <c r="J104" s="2544"/>
      <c r="K104" s="2544"/>
      <c r="L104" s="1803"/>
      <c r="M104" s="2548"/>
      <c r="N104" s="2552"/>
      <c r="O104" s="2556"/>
      <c r="P104" s="2564" t="s">
        <v>34</v>
      </c>
      <c r="Q104" s="2567"/>
      <c r="R104" s="2567"/>
      <c r="S104" s="2578"/>
      <c r="T104" s="2586"/>
      <c r="U104" s="1885" t="str">
        <f>IF(U102="","",VLOOKUP(U102,'シフト記号表（勤務時間帯） (4)'!$D$6:$Z$47,23,FALSE))</f>
        <v/>
      </c>
      <c r="V104" s="1897" t="str">
        <f>IF(V102="","",VLOOKUP(V102,'シフト記号表（勤務時間帯） (4)'!$D$6:$Z$47,23,FALSE))</f>
        <v/>
      </c>
      <c r="W104" s="1897" t="str">
        <f>IF(W102="","",VLOOKUP(W102,'シフト記号表（勤務時間帯） (4)'!$D$6:$Z$47,23,FALSE))</f>
        <v/>
      </c>
      <c r="X104" s="1897" t="str">
        <f>IF(X102="","",VLOOKUP(X102,'シフト記号表（勤務時間帯） (4)'!$D$6:$Z$47,23,FALSE))</f>
        <v/>
      </c>
      <c r="Y104" s="1897" t="str">
        <f>IF(Y102="","",VLOOKUP(Y102,'シフト記号表（勤務時間帯） (4)'!$D$6:$Z$47,23,FALSE))</f>
        <v/>
      </c>
      <c r="Z104" s="1897" t="str">
        <f>IF(Z102="","",VLOOKUP(Z102,'シフト記号表（勤務時間帯） (4)'!$D$6:$Z$47,23,FALSE))</f>
        <v/>
      </c>
      <c r="AA104" s="1912" t="str">
        <f>IF(AA102="","",VLOOKUP(AA102,'シフト記号表（勤務時間帯） (4)'!$D$6:$Z$47,23,FALSE))</f>
        <v/>
      </c>
      <c r="AB104" s="1885" t="str">
        <f>IF(AB102="","",VLOOKUP(AB102,'シフト記号表（勤務時間帯） (4)'!$D$6:$Z$47,23,FALSE))</f>
        <v/>
      </c>
      <c r="AC104" s="1897" t="str">
        <f>IF(AC102="","",VLOOKUP(AC102,'シフト記号表（勤務時間帯） (4)'!$D$6:$Z$47,23,FALSE))</f>
        <v/>
      </c>
      <c r="AD104" s="1897" t="str">
        <f>IF(AD102="","",VLOOKUP(AD102,'シフト記号表（勤務時間帯） (4)'!$D$6:$Z$47,23,FALSE))</f>
        <v/>
      </c>
      <c r="AE104" s="1897" t="str">
        <f>IF(AE102="","",VLOOKUP(AE102,'シフト記号表（勤務時間帯） (4)'!$D$6:$Z$47,23,FALSE))</f>
        <v/>
      </c>
      <c r="AF104" s="1897" t="str">
        <f>IF(AF102="","",VLOOKUP(AF102,'シフト記号表（勤務時間帯） (4)'!$D$6:$Z$47,23,FALSE))</f>
        <v/>
      </c>
      <c r="AG104" s="1897" t="str">
        <f>IF(AG102="","",VLOOKUP(AG102,'シフト記号表（勤務時間帯） (4)'!$D$6:$Z$47,23,FALSE))</f>
        <v/>
      </c>
      <c r="AH104" s="1912" t="str">
        <f>IF(AH102="","",VLOOKUP(AH102,'シフト記号表（勤務時間帯） (4)'!$D$6:$Z$47,23,FALSE))</f>
        <v/>
      </c>
      <c r="AI104" s="1885" t="str">
        <f>IF(AI102="","",VLOOKUP(AI102,'シフト記号表（勤務時間帯） (4)'!$D$6:$Z$47,23,FALSE))</f>
        <v/>
      </c>
      <c r="AJ104" s="1897" t="str">
        <f>IF(AJ102="","",VLOOKUP(AJ102,'シフト記号表（勤務時間帯） (4)'!$D$6:$Z$47,23,FALSE))</f>
        <v/>
      </c>
      <c r="AK104" s="1897" t="str">
        <f>IF(AK102="","",VLOOKUP(AK102,'シフト記号表（勤務時間帯） (4)'!$D$6:$Z$47,23,FALSE))</f>
        <v/>
      </c>
      <c r="AL104" s="1897" t="str">
        <f>IF(AL102="","",VLOOKUP(AL102,'シフト記号表（勤務時間帯） (4)'!$D$6:$Z$47,23,FALSE))</f>
        <v/>
      </c>
      <c r="AM104" s="1897" t="str">
        <f>IF(AM102="","",VLOOKUP(AM102,'シフト記号表（勤務時間帯） (4)'!$D$6:$Z$47,23,FALSE))</f>
        <v/>
      </c>
      <c r="AN104" s="1897" t="str">
        <f>IF(AN102="","",VLOOKUP(AN102,'シフト記号表（勤務時間帯） (4)'!$D$6:$Z$47,23,FALSE))</f>
        <v/>
      </c>
      <c r="AO104" s="1912" t="str">
        <f>IF(AO102="","",VLOOKUP(AO102,'シフト記号表（勤務時間帯） (4)'!$D$6:$Z$47,23,FALSE))</f>
        <v/>
      </c>
      <c r="AP104" s="1885" t="str">
        <f>IF(AP102="","",VLOOKUP(AP102,'シフト記号表（勤務時間帯） (4)'!$D$6:$Z$47,23,FALSE))</f>
        <v/>
      </c>
      <c r="AQ104" s="1897" t="str">
        <f>IF(AQ102="","",VLOOKUP(AQ102,'シフト記号表（勤務時間帯） (4)'!$D$6:$Z$47,23,FALSE))</f>
        <v/>
      </c>
      <c r="AR104" s="1897" t="str">
        <f>IF(AR102="","",VLOOKUP(AR102,'シフト記号表（勤務時間帯） (4)'!$D$6:$Z$47,23,FALSE))</f>
        <v/>
      </c>
      <c r="AS104" s="1897" t="str">
        <f>IF(AS102="","",VLOOKUP(AS102,'シフト記号表（勤務時間帯） (4)'!$D$6:$Z$47,23,FALSE))</f>
        <v/>
      </c>
      <c r="AT104" s="1897" t="str">
        <f>IF(AT102="","",VLOOKUP(AT102,'シフト記号表（勤務時間帯） (4)'!$D$6:$Z$47,23,FALSE))</f>
        <v/>
      </c>
      <c r="AU104" s="1897" t="str">
        <f>IF(AU102="","",VLOOKUP(AU102,'シフト記号表（勤務時間帯） (4)'!$D$6:$Z$47,23,FALSE))</f>
        <v/>
      </c>
      <c r="AV104" s="1912" t="str">
        <f>IF(AV102="","",VLOOKUP(AV102,'シフト記号表（勤務時間帯） (4)'!$D$6:$Z$47,23,FALSE))</f>
        <v/>
      </c>
      <c r="AW104" s="1885" t="str">
        <f>IF(AW102="","",VLOOKUP(AW102,'シフト記号表（勤務時間帯） (4)'!$D$6:$Z$47,23,FALSE))</f>
        <v/>
      </c>
      <c r="AX104" s="1897" t="str">
        <f>IF(AX102="","",VLOOKUP(AX102,'シフト記号表（勤務時間帯） (4)'!$D$6:$Z$47,23,FALSE))</f>
        <v/>
      </c>
      <c r="AY104" s="1897" t="str">
        <f>IF(AY102="","",VLOOKUP(AY102,'シフト記号表（勤務時間帯） (4)'!$D$6:$Z$47,23,FALSE))</f>
        <v/>
      </c>
      <c r="AZ104" s="1945">
        <f>IF($BC$3="４週",SUM(U104:AV104),IF($BC$3="暦月",SUM(U104:AY104),""))</f>
        <v>0</v>
      </c>
      <c r="BA104" s="1953"/>
      <c r="BB104" s="1962">
        <f>IF($BC$3="４週",AZ104/4,IF($BC$3="暦月",(AZ104/($BC$8/7)),""))</f>
        <v>0</v>
      </c>
      <c r="BC104" s="1953"/>
      <c r="BD104" s="1973"/>
      <c r="BE104" s="1978"/>
      <c r="BF104" s="1978"/>
      <c r="BG104" s="1978"/>
      <c r="BH104" s="1989"/>
    </row>
    <row r="105" spans="2:60" ht="20.25" customHeight="1">
      <c r="B105" s="2530"/>
      <c r="C105" s="1756"/>
      <c r="D105" s="1824"/>
      <c r="E105" s="1767"/>
      <c r="F105" s="1767"/>
      <c r="G105" s="1802"/>
      <c r="H105" s="2095"/>
      <c r="I105" s="1788"/>
      <c r="J105" s="2545"/>
      <c r="K105" s="2545"/>
      <c r="L105" s="1802"/>
      <c r="M105" s="2549"/>
      <c r="N105" s="2553"/>
      <c r="O105" s="2557"/>
      <c r="P105" s="2563" t="s">
        <v>770</v>
      </c>
      <c r="Q105" s="2572"/>
      <c r="R105" s="2572"/>
      <c r="S105" s="2580"/>
      <c r="T105" s="2589"/>
      <c r="U105" s="2596"/>
      <c r="V105" s="2602"/>
      <c r="W105" s="2602"/>
      <c r="X105" s="2602"/>
      <c r="Y105" s="2602"/>
      <c r="Z105" s="2602"/>
      <c r="AA105" s="2608"/>
      <c r="AB105" s="2596"/>
      <c r="AC105" s="2602"/>
      <c r="AD105" s="2602"/>
      <c r="AE105" s="2602"/>
      <c r="AF105" s="2602"/>
      <c r="AG105" s="2602"/>
      <c r="AH105" s="2608"/>
      <c r="AI105" s="2596"/>
      <c r="AJ105" s="2602"/>
      <c r="AK105" s="2602"/>
      <c r="AL105" s="2602"/>
      <c r="AM105" s="2602"/>
      <c r="AN105" s="2602"/>
      <c r="AO105" s="2608"/>
      <c r="AP105" s="2596"/>
      <c r="AQ105" s="2602"/>
      <c r="AR105" s="2602"/>
      <c r="AS105" s="2602"/>
      <c r="AT105" s="2602"/>
      <c r="AU105" s="2602"/>
      <c r="AV105" s="2608"/>
      <c r="AW105" s="2596"/>
      <c r="AX105" s="2602"/>
      <c r="AY105" s="2602"/>
      <c r="AZ105" s="2624"/>
      <c r="BA105" s="2631"/>
      <c r="BB105" s="2638"/>
      <c r="BC105" s="2631"/>
      <c r="BD105" s="1972"/>
      <c r="BE105" s="1977"/>
      <c r="BF105" s="1977"/>
      <c r="BG105" s="1977"/>
      <c r="BH105" s="1988"/>
    </row>
    <row r="106" spans="2:60" ht="20.25" customHeight="1">
      <c r="B106" s="2059">
        <f>B103+1</f>
        <v>29</v>
      </c>
      <c r="C106" s="1755"/>
      <c r="D106" s="1823"/>
      <c r="E106" s="1766"/>
      <c r="F106" s="1766">
        <f>C105</f>
        <v>0</v>
      </c>
      <c r="G106" s="1801"/>
      <c r="H106" s="2103"/>
      <c r="I106" s="1787"/>
      <c r="J106" s="2543"/>
      <c r="K106" s="2543"/>
      <c r="L106" s="1801"/>
      <c r="M106" s="2547"/>
      <c r="N106" s="2551"/>
      <c r="O106" s="2555"/>
      <c r="P106" s="2559" t="s">
        <v>1023</v>
      </c>
      <c r="Q106" s="2566"/>
      <c r="R106" s="2566"/>
      <c r="S106" s="2574"/>
      <c r="T106" s="2582"/>
      <c r="U106" s="2181" t="str">
        <f>IF(U105="","",VLOOKUP(U105,'シフト記号表（勤務時間帯） (4)'!$D$6:$X$47,21,FALSE))</f>
        <v/>
      </c>
      <c r="V106" s="2190" t="str">
        <f>IF(V105="","",VLOOKUP(V105,'シフト記号表（勤務時間帯） (4)'!$D$6:$X$47,21,FALSE))</f>
        <v/>
      </c>
      <c r="W106" s="2190" t="str">
        <f>IF(W105="","",VLOOKUP(W105,'シフト記号表（勤務時間帯） (4)'!$D$6:$X$47,21,FALSE))</f>
        <v/>
      </c>
      <c r="X106" s="2190" t="str">
        <f>IF(X105="","",VLOOKUP(X105,'シフト記号表（勤務時間帯） (4)'!$D$6:$X$47,21,FALSE))</f>
        <v/>
      </c>
      <c r="Y106" s="2190" t="str">
        <f>IF(Y105="","",VLOOKUP(Y105,'シフト記号表（勤務時間帯） (4)'!$D$6:$X$47,21,FALSE))</f>
        <v/>
      </c>
      <c r="Z106" s="2190" t="str">
        <f>IF(Z105="","",VLOOKUP(Z105,'シフト記号表（勤務時間帯） (4)'!$D$6:$X$47,21,FALSE))</f>
        <v/>
      </c>
      <c r="AA106" s="2197" t="str">
        <f>IF(AA105="","",VLOOKUP(AA105,'シフト記号表（勤務時間帯） (4)'!$D$6:$X$47,21,FALSE))</f>
        <v/>
      </c>
      <c r="AB106" s="2181" t="str">
        <f>IF(AB105="","",VLOOKUP(AB105,'シフト記号表（勤務時間帯） (4)'!$D$6:$X$47,21,FALSE))</f>
        <v/>
      </c>
      <c r="AC106" s="2190" t="str">
        <f>IF(AC105="","",VLOOKUP(AC105,'シフト記号表（勤務時間帯） (4)'!$D$6:$X$47,21,FALSE))</f>
        <v/>
      </c>
      <c r="AD106" s="2190" t="str">
        <f>IF(AD105="","",VLOOKUP(AD105,'シフト記号表（勤務時間帯） (4)'!$D$6:$X$47,21,FALSE))</f>
        <v/>
      </c>
      <c r="AE106" s="2190" t="str">
        <f>IF(AE105="","",VLOOKUP(AE105,'シフト記号表（勤務時間帯） (4)'!$D$6:$X$47,21,FALSE))</f>
        <v/>
      </c>
      <c r="AF106" s="2190" t="str">
        <f>IF(AF105="","",VLOOKUP(AF105,'シフト記号表（勤務時間帯） (4)'!$D$6:$X$47,21,FALSE))</f>
        <v/>
      </c>
      <c r="AG106" s="2190" t="str">
        <f>IF(AG105="","",VLOOKUP(AG105,'シフト記号表（勤務時間帯） (4)'!$D$6:$X$47,21,FALSE))</f>
        <v/>
      </c>
      <c r="AH106" s="2197" t="str">
        <f>IF(AH105="","",VLOOKUP(AH105,'シフト記号表（勤務時間帯） (4)'!$D$6:$X$47,21,FALSE))</f>
        <v/>
      </c>
      <c r="AI106" s="2181" t="str">
        <f>IF(AI105="","",VLOOKUP(AI105,'シフト記号表（勤務時間帯） (4)'!$D$6:$X$47,21,FALSE))</f>
        <v/>
      </c>
      <c r="AJ106" s="2190" t="str">
        <f>IF(AJ105="","",VLOOKUP(AJ105,'シフト記号表（勤務時間帯） (4)'!$D$6:$X$47,21,FALSE))</f>
        <v/>
      </c>
      <c r="AK106" s="2190" t="str">
        <f>IF(AK105="","",VLOOKUP(AK105,'シフト記号表（勤務時間帯） (4)'!$D$6:$X$47,21,FALSE))</f>
        <v/>
      </c>
      <c r="AL106" s="2190" t="str">
        <f>IF(AL105="","",VLOOKUP(AL105,'シフト記号表（勤務時間帯） (4)'!$D$6:$X$47,21,FALSE))</f>
        <v/>
      </c>
      <c r="AM106" s="2190" t="str">
        <f>IF(AM105="","",VLOOKUP(AM105,'シフト記号表（勤務時間帯） (4)'!$D$6:$X$47,21,FALSE))</f>
        <v/>
      </c>
      <c r="AN106" s="2190" t="str">
        <f>IF(AN105="","",VLOOKUP(AN105,'シフト記号表（勤務時間帯） (4)'!$D$6:$X$47,21,FALSE))</f>
        <v/>
      </c>
      <c r="AO106" s="2197" t="str">
        <f>IF(AO105="","",VLOOKUP(AO105,'シフト記号表（勤務時間帯） (4)'!$D$6:$X$47,21,FALSE))</f>
        <v/>
      </c>
      <c r="AP106" s="2181" t="str">
        <f>IF(AP105="","",VLOOKUP(AP105,'シフト記号表（勤務時間帯） (4)'!$D$6:$X$47,21,FALSE))</f>
        <v/>
      </c>
      <c r="AQ106" s="2190" t="str">
        <f>IF(AQ105="","",VLOOKUP(AQ105,'シフト記号表（勤務時間帯） (4)'!$D$6:$X$47,21,FALSE))</f>
        <v/>
      </c>
      <c r="AR106" s="2190" t="str">
        <f>IF(AR105="","",VLOOKUP(AR105,'シフト記号表（勤務時間帯） (4)'!$D$6:$X$47,21,FALSE))</f>
        <v/>
      </c>
      <c r="AS106" s="2190" t="str">
        <f>IF(AS105="","",VLOOKUP(AS105,'シフト記号表（勤務時間帯） (4)'!$D$6:$X$47,21,FALSE))</f>
        <v/>
      </c>
      <c r="AT106" s="2190" t="str">
        <f>IF(AT105="","",VLOOKUP(AT105,'シフト記号表（勤務時間帯） (4)'!$D$6:$X$47,21,FALSE))</f>
        <v/>
      </c>
      <c r="AU106" s="2190" t="str">
        <f>IF(AU105="","",VLOOKUP(AU105,'シフト記号表（勤務時間帯） (4)'!$D$6:$X$47,21,FALSE))</f>
        <v/>
      </c>
      <c r="AV106" s="2197" t="str">
        <f>IF(AV105="","",VLOOKUP(AV105,'シフト記号表（勤務時間帯） (4)'!$D$6:$X$47,21,FALSE))</f>
        <v/>
      </c>
      <c r="AW106" s="2181" t="str">
        <f>IF(AW105="","",VLOOKUP(AW105,'シフト記号表（勤務時間帯） (4)'!$D$6:$X$47,21,FALSE))</f>
        <v/>
      </c>
      <c r="AX106" s="2190" t="str">
        <f>IF(AX105="","",VLOOKUP(AX105,'シフト記号表（勤務時間帯） (4)'!$D$6:$X$47,21,FALSE))</f>
        <v/>
      </c>
      <c r="AY106" s="2190" t="str">
        <f>IF(AY105="","",VLOOKUP(AY105,'シフト記号表（勤務時間帯） (4)'!$D$6:$X$47,21,FALSE))</f>
        <v/>
      </c>
      <c r="AZ106" s="1943">
        <f>IF($BC$3="４週",SUM(U106:AV106),IF($BC$3="暦月",SUM(U106:AY106),""))</f>
        <v>0</v>
      </c>
      <c r="BA106" s="1951"/>
      <c r="BB106" s="1960">
        <f>IF($BC$3="４週",AZ106/4,IF($BC$3="暦月",(AZ106/($BC$8/7)),""))</f>
        <v>0</v>
      </c>
      <c r="BC106" s="1951"/>
      <c r="BD106" s="1971"/>
      <c r="BE106" s="1976"/>
      <c r="BF106" s="1976"/>
      <c r="BG106" s="1976"/>
      <c r="BH106" s="1987"/>
    </row>
    <row r="107" spans="2:60" ht="20.25" customHeight="1">
      <c r="B107" s="1743"/>
      <c r="C107" s="1757"/>
      <c r="D107" s="1825"/>
      <c r="E107" s="1768"/>
      <c r="F107" s="1768"/>
      <c r="G107" s="1803">
        <f>C105</f>
        <v>0</v>
      </c>
      <c r="H107" s="2104"/>
      <c r="I107" s="1789"/>
      <c r="J107" s="2544"/>
      <c r="K107" s="2544"/>
      <c r="L107" s="1803"/>
      <c r="M107" s="2548"/>
      <c r="N107" s="2552"/>
      <c r="O107" s="2556"/>
      <c r="P107" s="2564" t="s">
        <v>34</v>
      </c>
      <c r="Q107" s="2567"/>
      <c r="R107" s="2567"/>
      <c r="S107" s="2578"/>
      <c r="T107" s="2586"/>
      <c r="U107" s="1885" t="str">
        <f>IF(U105="","",VLOOKUP(U105,'シフト記号表（勤務時間帯） (4)'!$D$6:$Z$47,23,FALSE))</f>
        <v/>
      </c>
      <c r="V107" s="1897" t="str">
        <f>IF(V105="","",VLOOKUP(V105,'シフト記号表（勤務時間帯） (4)'!$D$6:$Z$47,23,FALSE))</f>
        <v/>
      </c>
      <c r="W107" s="1897" t="str">
        <f>IF(W105="","",VLOOKUP(W105,'シフト記号表（勤務時間帯） (4)'!$D$6:$Z$47,23,FALSE))</f>
        <v/>
      </c>
      <c r="X107" s="1897" t="str">
        <f>IF(X105="","",VLOOKUP(X105,'シフト記号表（勤務時間帯） (4)'!$D$6:$Z$47,23,FALSE))</f>
        <v/>
      </c>
      <c r="Y107" s="1897" t="str">
        <f>IF(Y105="","",VLOOKUP(Y105,'シフト記号表（勤務時間帯） (4)'!$D$6:$Z$47,23,FALSE))</f>
        <v/>
      </c>
      <c r="Z107" s="1897" t="str">
        <f>IF(Z105="","",VLOOKUP(Z105,'シフト記号表（勤務時間帯） (4)'!$D$6:$Z$47,23,FALSE))</f>
        <v/>
      </c>
      <c r="AA107" s="1912" t="str">
        <f>IF(AA105="","",VLOOKUP(AA105,'シフト記号表（勤務時間帯） (4)'!$D$6:$Z$47,23,FALSE))</f>
        <v/>
      </c>
      <c r="AB107" s="1885" t="str">
        <f>IF(AB105="","",VLOOKUP(AB105,'シフト記号表（勤務時間帯） (4)'!$D$6:$Z$47,23,FALSE))</f>
        <v/>
      </c>
      <c r="AC107" s="1897" t="str">
        <f>IF(AC105="","",VLOOKUP(AC105,'シフト記号表（勤務時間帯） (4)'!$D$6:$Z$47,23,FALSE))</f>
        <v/>
      </c>
      <c r="AD107" s="1897" t="str">
        <f>IF(AD105="","",VLOOKUP(AD105,'シフト記号表（勤務時間帯） (4)'!$D$6:$Z$47,23,FALSE))</f>
        <v/>
      </c>
      <c r="AE107" s="1897" t="str">
        <f>IF(AE105="","",VLOOKUP(AE105,'シフト記号表（勤務時間帯） (4)'!$D$6:$Z$47,23,FALSE))</f>
        <v/>
      </c>
      <c r="AF107" s="1897" t="str">
        <f>IF(AF105="","",VLOOKUP(AF105,'シフト記号表（勤務時間帯） (4)'!$D$6:$Z$47,23,FALSE))</f>
        <v/>
      </c>
      <c r="AG107" s="1897" t="str">
        <f>IF(AG105="","",VLOOKUP(AG105,'シフト記号表（勤務時間帯） (4)'!$D$6:$Z$47,23,FALSE))</f>
        <v/>
      </c>
      <c r="AH107" s="1912" t="str">
        <f>IF(AH105="","",VLOOKUP(AH105,'シフト記号表（勤務時間帯） (4)'!$D$6:$Z$47,23,FALSE))</f>
        <v/>
      </c>
      <c r="AI107" s="1885" t="str">
        <f>IF(AI105="","",VLOOKUP(AI105,'シフト記号表（勤務時間帯） (4)'!$D$6:$Z$47,23,FALSE))</f>
        <v/>
      </c>
      <c r="AJ107" s="1897" t="str">
        <f>IF(AJ105="","",VLOOKUP(AJ105,'シフト記号表（勤務時間帯） (4)'!$D$6:$Z$47,23,FALSE))</f>
        <v/>
      </c>
      <c r="AK107" s="1897" t="str">
        <f>IF(AK105="","",VLOOKUP(AK105,'シフト記号表（勤務時間帯） (4)'!$D$6:$Z$47,23,FALSE))</f>
        <v/>
      </c>
      <c r="AL107" s="1897" t="str">
        <f>IF(AL105="","",VLOOKUP(AL105,'シフト記号表（勤務時間帯） (4)'!$D$6:$Z$47,23,FALSE))</f>
        <v/>
      </c>
      <c r="AM107" s="1897" t="str">
        <f>IF(AM105="","",VLOOKUP(AM105,'シフト記号表（勤務時間帯） (4)'!$D$6:$Z$47,23,FALSE))</f>
        <v/>
      </c>
      <c r="AN107" s="1897" t="str">
        <f>IF(AN105="","",VLOOKUP(AN105,'シフト記号表（勤務時間帯） (4)'!$D$6:$Z$47,23,FALSE))</f>
        <v/>
      </c>
      <c r="AO107" s="1912" t="str">
        <f>IF(AO105="","",VLOOKUP(AO105,'シフト記号表（勤務時間帯） (4)'!$D$6:$Z$47,23,FALSE))</f>
        <v/>
      </c>
      <c r="AP107" s="1885" t="str">
        <f>IF(AP105="","",VLOOKUP(AP105,'シフト記号表（勤務時間帯） (4)'!$D$6:$Z$47,23,FALSE))</f>
        <v/>
      </c>
      <c r="AQ107" s="1897" t="str">
        <f>IF(AQ105="","",VLOOKUP(AQ105,'シフト記号表（勤務時間帯） (4)'!$D$6:$Z$47,23,FALSE))</f>
        <v/>
      </c>
      <c r="AR107" s="1897" t="str">
        <f>IF(AR105="","",VLOOKUP(AR105,'シフト記号表（勤務時間帯） (4)'!$D$6:$Z$47,23,FALSE))</f>
        <v/>
      </c>
      <c r="AS107" s="1897" t="str">
        <f>IF(AS105="","",VLOOKUP(AS105,'シフト記号表（勤務時間帯） (4)'!$D$6:$Z$47,23,FALSE))</f>
        <v/>
      </c>
      <c r="AT107" s="1897" t="str">
        <f>IF(AT105="","",VLOOKUP(AT105,'シフト記号表（勤務時間帯） (4)'!$D$6:$Z$47,23,FALSE))</f>
        <v/>
      </c>
      <c r="AU107" s="1897" t="str">
        <f>IF(AU105="","",VLOOKUP(AU105,'シフト記号表（勤務時間帯） (4)'!$D$6:$Z$47,23,FALSE))</f>
        <v/>
      </c>
      <c r="AV107" s="1912" t="str">
        <f>IF(AV105="","",VLOOKUP(AV105,'シフト記号表（勤務時間帯） (4)'!$D$6:$Z$47,23,FALSE))</f>
        <v/>
      </c>
      <c r="AW107" s="1885" t="str">
        <f>IF(AW105="","",VLOOKUP(AW105,'シフト記号表（勤務時間帯） (4)'!$D$6:$Z$47,23,FALSE))</f>
        <v/>
      </c>
      <c r="AX107" s="1897" t="str">
        <f>IF(AX105="","",VLOOKUP(AX105,'シフト記号表（勤務時間帯） (4)'!$D$6:$Z$47,23,FALSE))</f>
        <v/>
      </c>
      <c r="AY107" s="1897" t="str">
        <f>IF(AY105="","",VLOOKUP(AY105,'シフト記号表（勤務時間帯） (4)'!$D$6:$Z$47,23,FALSE))</f>
        <v/>
      </c>
      <c r="AZ107" s="1945">
        <f>IF($BC$3="４週",SUM(U107:AV107),IF($BC$3="暦月",SUM(U107:AY107),""))</f>
        <v>0</v>
      </c>
      <c r="BA107" s="1953"/>
      <c r="BB107" s="1962">
        <f>IF($BC$3="４週",AZ107/4,IF($BC$3="暦月",(AZ107/($BC$8/7)),""))</f>
        <v>0</v>
      </c>
      <c r="BC107" s="1953"/>
      <c r="BD107" s="1973"/>
      <c r="BE107" s="1978"/>
      <c r="BF107" s="1978"/>
      <c r="BG107" s="1978"/>
      <c r="BH107" s="1989"/>
    </row>
    <row r="108" spans="2:60" ht="20.25" customHeight="1">
      <c r="B108" s="2530"/>
      <c r="C108" s="1756"/>
      <c r="D108" s="1824"/>
      <c r="E108" s="1767"/>
      <c r="F108" s="1767"/>
      <c r="G108" s="1802"/>
      <c r="H108" s="2095"/>
      <c r="I108" s="1788"/>
      <c r="J108" s="2545"/>
      <c r="K108" s="2545"/>
      <c r="L108" s="1802"/>
      <c r="M108" s="2549"/>
      <c r="N108" s="2553"/>
      <c r="O108" s="2557"/>
      <c r="P108" s="2563" t="s">
        <v>770</v>
      </c>
      <c r="Q108" s="2572"/>
      <c r="R108" s="2572"/>
      <c r="S108" s="2580"/>
      <c r="T108" s="2589"/>
      <c r="U108" s="2596"/>
      <c r="V108" s="2602"/>
      <c r="W108" s="2602"/>
      <c r="X108" s="2602"/>
      <c r="Y108" s="2602"/>
      <c r="Z108" s="2602"/>
      <c r="AA108" s="2608"/>
      <c r="AB108" s="2596"/>
      <c r="AC108" s="2602"/>
      <c r="AD108" s="2602"/>
      <c r="AE108" s="2602"/>
      <c r="AF108" s="2602"/>
      <c r="AG108" s="2602"/>
      <c r="AH108" s="2608"/>
      <c r="AI108" s="2596"/>
      <c r="AJ108" s="2602"/>
      <c r="AK108" s="2602"/>
      <c r="AL108" s="2602"/>
      <c r="AM108" s="2602"/>
      <c r="AN108" s="2602"/>
      <c r="AO108" s="2608"/>
      <c r="AP108" s="2596"/>
      <c r="AQ108" s="2602"/>
      <c r="AR108" s="2602"/>
      <c r="AS108" s="2602"/>
      <c r="AT108" s="2602"/>
      <c r="AU108" s="2602"/>
      <c r="AV108" s="2608"/>
      <c r="AW108" s="2596"/>
      <c r="AX108" s="2602"/>
      <c r="AY108" s="2602"/>
      <c r="AZ108" s="2624"/>
      <c r="BA108" s="2631"/>
      <c r="BB108" s="2638"/>
      <c r="BC108" s="2631"/>
      <c r="BD108" s="1972"/>
      <c r="BE108" s="1977"/>
      <c r="BF108" s="1977"/>
      <c r="BG108" s="1977"/>
      <c r="BH108" s="1988"/>
    </row>
    <row r="109" spans="2:60" ht="20.25" customHeight="1">
      <c r="B109" s="2059">
        <f>B106+1</f>
        <v>30</v>
      </c>
      <c r="C109" s="1755"/>
      <c r="D109" s="1823"/>
      <c r="E109" s="1766"/>
      <c r="F109" s="1766">
        <f>C108</f>
        <v>0</v>
      </c>
      <c r="G109" s="1801"/>
      <c r="H109" s="2103"/>
      <c r="I109" s="1787"/>
      <c r="J109" s="2543"/>
      <c r="K109" s="2543"/>
      <c r="L109" s="1801"/>
      <c r="M109" s="2547"/>
      <c r="N109" s="2551"/>
      <c r="O109" s="2555"/>
      <c r="P109" s="2559" t="s">
        <v>1023</v>
      </c>
      <c r="Q109" s="2566"/>
      <c r="R109" s="2566"/>
      <c r="S109" s="2574"/>
      <c r="T109" s="2582"/>
      <c r="U109" s="2181" t="str">
        <f>IF(U108="","",VLOOKUP(U108,'シフト記号表（勤務時間帯） (4)'!$D$6:$X$47,21,FALSE))</f>
        <v/>
      </c>
      <c r="V109" s="2190" t="str">
        <f>IF(V108="","",VLOOKUP(V108,'シフト記号表（勤務時間帯） (4)'!$D$6:$X$47,21,FALSE))</f>
        <v/>
      </c>
      <c r="W109" s="2190" t="str">
        <f>IF(W108="","",VLOOKUP(W108,'シフト記号表（勤務時間帯） (4)'!$D$6:$X$47,21,FALSE))</f>
        <v/>
      </c>
      <c r="X109" s="2190" t="str">
        <f>IF(X108="","",VLOOKUP(X108,'シフト記号表（勤務時間帯） (4)'!$D$6:$X$47,21,FALSE))</f>
        <v/>
      </c>
      <c r="Y109" s="2190" t="str">
        <f>IF(Y108="","",VLOOKUP(Y108,'シフト記号表（勤務時間帯） (4)'!$D$6:$X$47,21,FALSE))</f>
        <v/>
      </c>
      <c r="Z109" s="2190" t="str">
        <f>IF(Z108="","",VLOOKUP(Z108,'シフト記号表（勤務時間帯） (4)'!$D$6:$X$47,21,FALSE))</f>
        <v/>
      </c>
      <c r="AA109" s="2197" t="str">
        <f>IF(AA108="","",VLOOKUP(AA108,'シフト記号表（勤務時間帯） (4)'!$D$6:$X$47,21,FALSE))</f>
        <v/>
      </c>
      <c r="AB109" s="2181" t="str">
        <f>IF(AB108="","",VLOOKUP(AB108,'シフト記号表（勤務時間帯） (4)'!$D$6:$X$47,21,FALSE))</f>
        <v/>
      </c>
      <c r="AC109" s="2190" t="str">
        <f>IF(AC108="","",VLOOKUP(AC108,'シフト記号表（勤務時間帯） (4)'!$D$6:$X$47,21,FALSE))</f>
        <v/>
      </c>
      <c r="AD109" s="2190" t="str">
        <f>IF(AD108="","",VLOOKUP(AD108,'シフト記号表（勤務時間帯） (4)'!$D$6:$X$47,21,FALSE))</f>
        <v/>
      </c>
      <c r="AE109" s="2190" t="str">
        <f>IF(AE108="","",VLOOKUP(AE108,'シフト記号表（勤務時間帯） (4)'!$D$6:$X$47,21,FALSE))</f>
        <v/>
      </c>
      <c r="AF109" s="2190" t="str">
        <f>IF(AF108="","",VLOOKUP(AF108,'シフト記号表（勤務時間帯） (4)'!$D$6:$X$47,21,FALSE))</f>
        <v/>
      </c>
      <c r="AG109" s="2190" t="str">
        <f>IF(AG108="","",VLOOKUP(AG108,'シフト記号表（勤務時間帯） (4)'!$D$6:$X$47,21,FALSE))</f>
        <v/>
      </c>
      <c r="AH109" s="2197" t="str">
        <f>IF(AH108="","",VLOOKUP(AH108,'シフト記号表（勤務時間帯） (4)'!$D$6:$X$47,21,FALSE))</f>
        <v/>
      </c>
      <c r="AI109" s="2181" t="str">
        <f>IF(AI108="","",VLOOKUP(AI108,'シフト記号表（勤務時間帯） (4)'!$D$6:$X$47,21,FALSE))</f>
        <v/>
      </c>
      <c r="AJ109" s="2190" t="str">
        <f>IF(AJ108="","",VLOOKUP(AJ108,'シフト記号表（勤務時間帯） (4)'!$D$6:$X$47,21,FALSE))</f>
        <v/>
      </c>
      <c r="AK109" s="2190" t="str">
        <f>IF(AK108="","",VLOOKUP(AK108,'シフト記号表（勤務時間帯） (4)'!$D$6:$X$47,21,FALSE))</f>
        <v/>
      </c>
      <c r="AL109" s="2190" t="str">
        <f>IF(AL108="","",VLOOKUP(AL108,'シフト記号表（勤務時間帯） (4)'!$D$6:$X$47,21,FALSE))</f>
        <v/>
      </c>
      <c r="AM109" s="2190" t="str">
        <f>IF(AM108="","",VLOOKUP(AM108,'シフト記号表（勤務時間帯） (4)'!$D$6:$X$47,21,FALSE))</f>
        <v/>
      </c>
      <c r="AN109" s="2190" t="str">
        <f>IF(AN108="","",VLOOKUP(AN108,'シフト記号表（勤務時間帯） (4)'!$D$6:$X$47,21,FALSE))</f>
        <v/>
      </c>
      <c r="AO109" s="2197" t="str">
        <f>IF(AO108="","",VLOOKUP(AO108,'シフト記号表（勤務時間帯） (4)'!$D$6:$X$47,21,FALSE))</f>
        <v/>
      </c>
      <c r="AP109" s="2181" t="str">
        <f>IF(AP108="","",VLOOKUP(AP108,'シフト記号表（勤務時間帯） (4)'!$D$6:$X$47,21,FALSE))</f>
        <v/>
      </c>
      <c r="AQ109" s="2190" t="str">
        <f>IF(AQ108="","",VLOOKUP(AQ108,'シフト記号表（勤務時間帯） (4)'!$D$6:$X$47,21,FALSE))</f>
        <v/>
      </c>
      <c r="AR109" s="2190" t="str">
        <f>IF(AR108="","",VLOOKUP(AR108,'シフト記号表（勤務時間帯） (4)'!$D$6:$X$47,21,FALSE))</f>
        <v/>
      </c>
      <c r="AS109" s="2190" t="str">
        <f>IF(AS108="","",VLOOKUP(AS108,'シフト記号表（勤務時間帯） (4)'!$D$6:$X$47,21,FALSE))</f>
        <v/>
      </c>
      <c r="AT109" s="2190" t="str">
        <f>IF(AT108="","",VLOOKUP(AT108,'シフト記号表（勤務時間帯） (4)'!$D$6:$X$47,21,FALSE))</f>
        <v/>
      </c>
      <c r="AU109" s="2190" t="str">
        <f>IF(AU108="","",VLOOKUP(AU108,'シフト記号表（勤務時間帯） (4)'!$D$6:$X$47,21,FALSE))</f>
        <v/>
      </c>
      <c r="AV109" s="2197" t="str">
        <f>IF(AV108="","",VLOOKUP(AV108,'シフト記号表（勤務時間帯） (4)'!$D$6:$X$47,21,FALSE))</f>
        <v/>
      </c>
      <c r="AW109" s="2181" t="str">
        <f>IF(AW108="","",VLOOKUP(AW108,'シフト記号表（勤務時間帯） (4)'!$D$6:$X$47,21,FALSE))</f>
        <v/>
      </c>
      <c r="AX109" s="2190" t="str">
        <f>IF(AX108="","",VLOOKUP(AX108,'シフト記号表（勤務時間帯） (4)'!$D$6:$X$47,21,FALSE))</f>
        <v/>
      </c>
      <c r="AY109" s="2190" t="str">
        <f>IF(AY108="","",VLOOKUP(AY108,'シフト記号表（勤務時間帯） (4)'!$D$6:$X$47,21,FALSE))</f>
        <v/>
      </c>
      <c r="AZ109" s="1943">
        <f>IF($BC$3="４週",SUM(U109:AV109),IF($BC$3="暦月",SUM(U109:AY109),""))</f>
        <v>0</v>
      </c>
      <c r="BA109" s="1951"/>
      <c r="BB109" s="1960">
        <f>IF($BC$3="４週",AZ109/4,IF($BC$3="暦月",(AZ109/($BC$8/7)),""))</f>
        <v>0</v>
      </c>
      <c r="BC109" s="1951"/>
      <c r="BD109" s="1971"/>
      <c r="BE109" s="1976"/>
      <c r="BF109" s="1976"/>
      <c r="BG109" s="1976"/>
      <c r="BH109" s="1987"/>
    </row>
    <row r="110" spans="2:60" ht="20.25" customHeight="1">
      <c r="B110" s="1743"/>
      <c r="C110" s="1757"/>
      <c r="D110" s="1825"/>
      <c r="E110" s="1768"/>
      <c r="F110" s="1768"/>
      <c r="G110" s="1803">
        <f>C108</f>
        <v>0</v>
      </c>
      <c r="H110" s="2104"/>
      <c r="I110" s="1789"/>
      <c r="J110" s="2544"/>
      <c r="K110" s="2544"/>
      <c r="L110" s="1803"/>
      <c r="M110" s="2548"/>
      <c r="N110" s="2552"/>
      <c r="O110" s="2556"/>
      <c r="P110" s="2564" t="s">
        <v>34</v>
      </c>
      <c r="Q110" s="2567"/>
      <c r="R110" s="2567"/>
      <c r="S110" s="2578"/>
      <c r="T110" s="2586"/>
      <c r="U110" s="1885" t="str">
        <f>IF(U108="","",VLOOKUP(U108,'シフト記号表（勤務時間帯） (4)'!$D$6:$Z$47,23,FALSE))</f>
        <v/>
      </c>
      <c r="V110" s="1897" t="str">
        <f>IF(V108="","",VLOOKUP(V108,'シフト記号表（勤務時間帯） (4)'!$D$6:$Z$47,23,FALSE))</f>
        <v/>
      </c>
      <c r="W110" s="1897" t="str">
        <f>IF(W108="","",VLOOKUP(W108,'シフト記号表（勤務時間帯） (4)'!$D$6:$Z$47,23,FALSE))</f>
        <v/>
      </c>
      <c r="X110" s="1897" t="str">
        <f>IF(X108="","",VLOOKUP(X108,'シフト記号表（勤務時間帯） (4)'!$D$6:$Z$47,23,FALSE))</f>
        <v/>
      </c>
      <c r="Y110" s="1897" t="str">
        <f>IF(Y108="","",VLOOKUP(Y108,'シフト記号表（勤務時間帯） (4)'!$D$6:$Z$47,23,FALSE))</f>
        <v/>
      </c>
      <c r="Z110" s="1897" t="str">
        <f>IF(Z108="","",VLOOKUP(Z108,'シフト記号表（勤務時間帯） (4)'!$D$6:$Z$47,23,FALSE))</f>
        <v/>
      </c>
      <c r="AA110" s="1912" t="str">
        <f>IF(AA108="","",VLOOKUP(AA108,'シフト記号表（勤務時間帯） (4)'!$D$6:$Z$47,23,FALSE))</f>
        <v/>
      </c>
      <c r="AB110" s="1885" t="str">
        <f>IF(AB108="","",VLOOKUP(AB108,'シフト記号表（勤務時間帯） (4)'!$D$6:$Z$47,23,FALSE))</f>
        <v/>
      </c>
      <c r="AC110" s="1897" t="str">
        <f>IF(AC108="","",VLOOKUP(AC108,'シフト記号表（勤務時間帯） (4)'!$D$6:$Z$47,23,FALSE))</f>
        <v/>
      </c>
      <c r="AD110" s="1897" t="str">
        <f>IF(AD108="","",VLOOKUP(AD108,'シフト記号表（勤務時間帯） (4)'!$D$6:$Z$47,23,FALSE))</f>
        <v/>
      </c>
      <c r="AE110" s="1897" t="str">
        <f>IF(AE108="","",VLOOKUP(AE108,'シフト記号表（勤務時間帯） (4)'!$D$6:$Z$47,23,FALSE))</f>
        <v/>
      </c>
      <c r="AF110" s="1897" t="str">
        <f>IF(AF108="","",VLOOKUP(AF108,'シフト記号表（勤務時間帯） (4)'!$D$6:$Z$47,23,FALSE))</f>
        <v/>
      </c>
      <c r="AG110" s="1897" t="str">
        <f>IF(AG108="","",VLOOKUP(AG108,'シフト記号表（勤務時間帯） (4)'!$D$6:$Z$47,23,FALSE))</f>
        <v/>
      </c>
      <c r="AH110" s="1912" t="str">
        <f>IF(AH108="","",VLOOKUP(AH108,'シフト記号表（勤務時間帯） (4)'!$D$6:$Z$47,23,FALSE))</f>
        <v/>
      </c>
      <c r="AI110" s="1885" t="str">
        <f>IF(AI108="","",VLOOKUP(AI108,'シフト記号表（勤務時間帯） (4)'!$D$6:$Z$47,23,FALSE))</f>
        <v/>
      </c>
      <c r="AJ110" s="1897" t="str">
        <f>IF(AJ108="","",VLOOKUP(AJ108,'シフト記号表（勤務時間帯） (4)'!$D$6:$Z$47,23,FALSE))</f>
        <v/>
      </c>
      <c r="AK110" s="1897" t="str">
        <f>IF(AK108="","",VLOOKUP(AK108,'シフト記号表（勤務時間帯） (4)'!$D$6:$Z$47,23,FALSE))</f>
        <v/>
      </c>
      <c r="AL110" s="1897" t="str">
        <f>IF(AL108="","",VLOOKUP(AL108,'シフト記号表（勤務時間帯） (4)'!$D$6:$Z$47,23,FALSE))</f>
        <v/>
      </c>
      <c r="AM110" s="1897" t="str">
        <f>IF(AM108="","",VLOOKUP(AM108,'シフト記号表（勤務時間帯） (4)'!$D$6:$Z$47,23,FALSE))</f>
        <v/>
      </c>
      <c r="AN110" s="1897" t="str">
        <f>IF(AN108="","",VLOOKUP(AN108,'シフト記号表（勤務時間帯） (4)'!$D$6:$Z$47,23,FALSE))</f>
        <v/>
      </c>
      <c r="AO110" s="1912" t="str">
        <f>IF(AO108="","",VLOOKUP(AO108,'シフト記号表（勤務時間帯） (4)'!$D$6:$Z$47,23,FALSE))</f>
        <v/>
      </c>
      <c r="AP110" s="1885" t="str">
        <f>IF(AP108="","",VLOOKUP(AP108,'シフト記号表（勤務時間帯） (4)'!$D$6:$Z$47,23,FALSE))</f>
        <v/>
      </c>
      <c r="AQ110" s="1897" t="str">
        <f>IF(AQ108="","",VLOOKUP(AQ108,'シフト記号表（勤務時間帯） (4)'!$D$6:$Z$47,23,FALSE))</f>
        <v/>
      </c>
      <c r="AR110" s="1897" t="str">
        <f>IF(AR108="","",VLOOKUP(AR108,'シフト記号表（勤務時間帯） (4)'!$D$6:$Z$47,23,FALSE))</f>
        <v/>
      </c>
      <c r="AS110" s="1897" t="str">
        <f>IF(AS108="","",VLOOKUP(AS108,'シフト記号表（勤務時間帯） (4)'!$D$6:$Z$47,23,FALSE))</f>
        <v/>
      </c>
      <c r="AT110" s="1897" t="str">
        <f>IF(AT108="","",VLOOKUP(AT108,'シフト記号表（勤務時間帯） (4)'!$D$6:$Z$47,23,FALSE))</f>
        <v/>
      </c>
      <c r="AU110" s="1897" t="str">
        <f>IF(AU108="","",VLOOKUP(AU108,'シフト記号表（勤務時間帯） (4)'!$D$6:$Z$47,23,FALSE))</f>
        <v/>
      </c>
      <c r="AV110" s="1912" t="str">
        <f>IF(AV108="","",VLOOKUP(AV108,'シフト記号表（勤務時間帯） (4)'!$D$6:$Z$47,23,FALSE))</f>
        <v/>
      </c>
      <c r="AW110" s="1885" t="str">
        <f>IF(AW108="","",VLOOKUP(AW108,'シフト記号表（勤務時間帯） (4)'!$D$6:$Z$47,23,FALSE))</f>
        <v/>
      </c>
      <c r="AX110" s="1897" t="str">
        <f>IF(AX108="","",VLOOKUP(AX108,'シフト記号表（勤務時間帯） (4)'!$D$6:$Z$47,23,FALSE))</f>
        <v/>
      </c>
      <c r="AY110" s="1897" t="str">
        <f>IF(AY108="","",VLOOKUP(AY108,'シフト記号表（勤務時間帯） (4)'!$D$6:$Z$47,23,FALSE))</f>
        <v/>
      </c>
      <c r="AZ110" s="1945">
        <f>IF($BC$3="４週",SUM(U110:AV110),IF($BC$3="暦月",SUM(U110:AY110),""))</f>
        <v>0</v>
      </c>
      <c r="BA110" s="1953"/>
      <c r="BB110" s="1962">
        <f>IF($BC$3="４週",AZ110/4,IF($BC$3="暦月",(AZ110/($BC$8/7)),""))</f>
        <v>0</v>
      </c>
      <c r="BC110" s="1953"/>
      <c r="BD110" s="1973"/>
      <c r="BE110" s="1978"/>
      <c r="BF110" s="1978"/>
      <c r="BG110" s="1978"/>
      <c r="BH110" s="1989"/>
    </row>
    <row r="111" spans="2:60" ht="20.25" customHeight="1">
      <c r="B111" s="2530"/>
      <c r="C111" s="1756"/>
      <c r="D111" s="1824"/>
      <c r="E111" s="1767"/>
      <c r="F111" s="1767"/>
      <c r="G111" s="1802"/>
      <c r="H111" s="2095"/>
      <c r="I111" s="1788"/>
      <c r="J111" s="2545"/>
      <c r="K111" s="2545"/>
      <c r="L111" s="1802"/>
      <c r="M111" s="2549"/>
      <c r="N111" s="2553"/>
      <c r="O111" s="2557"/>
      <c r="P111" s="2563" t="s">
        <v>770</v>
      </c>
      <c r="Q111" s="2572"/>
      <c r="R111" s="2572"/>
      <c r="S111" s="2580"/>
      <c r="T111" s="2589"/>
      <c r="U111" s="2596"/>
      <c r="V111" s="2602"/>
      <c r="W111" s="2602"/>
      <c r="X111" s="2602"/>
      <c r="Y111" s="2602"/>
      <c r="Z111" s="2602"/>
      <c r="AA111" s="2608"/>
      <c r="AB111" s="2596"/>
      <c r="AC111" s="2602"/>
      <c r="AD111" s="2602"/>
      <c r="AE111" s="2602"/>
      <c r="AF111" s="2602"/>
      <c r="AG111" s="2602"/>
      <c r="AH111" s="2608"/>
      <c r="AI111" s="2596"/>
      <c r="AJ111" s="2602"/>
      <c r="AK111" s="2602"/>
      <c r="AL111" s="2602"/>
      <c r="AM111" s="2602"/>
      <c r="AN111" s="2602"/>
      <c r="AO111" s="2608"/>
      <c r="AP111" s="2596"/>
      <c r="AQ111" s="2602"/>
      <c r="AR111" s="2602"/>
      <c r="AS111" s="2602"/>
      <c r="AT111" s="2602"/>
      <c r="AU111" s="2602"/>
      <c r="AV111" s="2608"/>
      <c r="AW111" s="2596"/>
      <c r="AX111" s="2602"/>
      <c r="AY111" s="2602"/>
      <c r="AZ111" s="2624"/>
      <c r="BA111" s="2631"/>
      <c r="BB111" s="2638"/>
      <c r="BC111" s="2631"/>
      <c r="BD111" s="1972"/>
      <c r="BE111" s="1977"/>
      <c r="BF111" s="1977"/>
      <c r="BG111" s="1977"/>
      <c r="BH111" s="1988"/>
    </row>
    <row r="112" spans="2:60" ht="20.25" customHeight="1">
      <c r="B112" s="2059">
        <f>B109+1</f>
        <v>31</v>
      </c>
      <c r="C112" s="1755"/>
      <c r="D112" s="1823"/>
      <c r="E112" s="1766"/>
      <c r="F112" s="1766">
        <f>C111</f>
        <v>0</v>
      </c>
      <c r="G112" s="1801"/>
      <c r="H112" s="2103"/>
      <c r="I112" s="1787"/>
      <c r="J112" s="2543"/>
      <c r="K112" s="2543"/>
      <c r="L112" s="1801"/>
      <c r="M112" s="2547"/>
      <c r="N112" s="2551"/>
      <c r="O112" s="2555"/>
      <c r="P112" s="2559" t="s">
        <v>1023</v>
      </c>
      <c r="Q112" s="2566"/>
      <c r="R112" s="2566"/>
      <c r="S112" s="2574"/>
      <c r="T112" s="2582"/>
      <c r="U112" s="2181" t="str">
        <f>IF(U111="","",VLOOKUP(U111,'シフト記号表（勤務時間帯） (4)'!$D$6:$X$47,21,FALSE))</f>
        <v/>
      </c>
      <c r="V112" s="2190" t="str">
        <f>IF(V111="","",VLOOKUP(V111,'シフト記号表（勤務時間帯） (4)'!$D$6:$X$47,21,FALSE))</f>
        <v/>
      </c>
      <c r="W112" s="2190" t="str">
        <f>IF(W111="","",VLOOKUP(W111,'シフト記号表（勤務時間帯） (4)'!$D$6:$X$47,21,FALSE))</f>
        <v/>
      </c>
      <c r="X112" s="2190" t="str">
        <f>IF(X111="","",VLOOKUP(X111,'シフト記号表（勤務時間帯） (4)'!$D$6:$X$47,21,FALSE))</f>
        <v/>
      </c>
      <c r="Y112" s="2190" t="str">
        <f>IF(Y111="","",VLOOKUP(Y111,'シフト記号表（勤務時間帯） (4)'!$D$6:$X$47,21,FALSE))</f>
        <v/>
      </c>
      <c r="Z112" s="2190" t="str">
        <f>IF(Z111="","",VLOOKUP(Z111,'シフト記号表（勤務時間帯） (4)'!$D$6:$X$47,21,FALSE))</f>
        <v/>
      </c>
      <c r="AA112" s="2197" t="str">
        <f>IF(AA111="","",VLOOKUP(AA111,'シフト記号表（勤務時間帯） (4)'!$D$6:$X$47,21,FALSE))</f>
        <v/>
      </c>
      <c r="AB112" s="2181" t="str">
        <f>IF(AB111="","",VLOOKUP(AB111,'シフト記号表（勤務時間帯） (4)'!$D$6:$X$47,21,FALSE))</f>
        <v/>
      </c>
      <c r="AC112" s="2190" t="str">
        <f>IF(AC111="","",VLOOKUP(AC111,'シフト記号表（勤務時間帯） (4)'!$D$6:$X$47,21,FALSE))</f>
        <v/>
      </c>
      <c r="AD112" s="2190" t="str">
        <f>IF(AD111="","",VLOOKUP(AD111,'シフト記号表（勤務時間帯） (4)'!$D$6:$X$47,21,FALSE))</f>
        <v/>
      </c>
      <c r="AE112" s="2190" t="str">
        <f>IF(AE111="","",VLOOKUP(AE111,'シフト記号表（勤務時間帯） (4)'!$D$6:$X$47,21,FALSE))</f>
        <v/>
      </c>
      <c r="AF112" s="2190" t="str">
        <f>IF(AF111="","",VLOOKUP(AF111,'シフト記号表（勤務時間帯） (4)'!$D$6:$X$47,21,FALSE))</f>
        <v/>
      </c>
      <c r="AG112" s="2190" t="str">
        <f>IF(AG111="","",VLOOKUP(AG111,'シフト記号表（勤務時間帯） (4)'!$D$6:$X$47,21,FALSE))</f>
        <v/>
      </c>
      <c r="AH112" s="2197" t="str">
        <f>IF(AH111="","",VLOOKUP(AH111,'シフト記号表（勤務時間帯） (4)'!$D$6:$X$47,21,FALSE))</f>
        <v/>
      </c>
      <c r="AI112" s="2181" t="str">
        <f>IF(AI111="","",VLOOKUP(AI111,'シフト記号表（勤務時間帯） (4)'!$D$6:$X$47,21,FALSE))</f>
        <v/>
      </c>
      <c r="AJ112" s="2190" t="str">
        <f>IF(AJ111="","",VLOOKUP(AJ111,'シフト記号表（勤務時間帯） (4)'!$D$6:$X$47,21,FALSE))</f>
        <v/>
      </c>
      <c r="AK112" s="2190" t="str">
        <f>IF(AK111="","",VLOOKUP(AK111,'シフト記号表（勤務時間帯） (4)'!$D$6:$X$47,21,FALSE))</f>
        <v/>
      </c>
      <c r="AL112" s="2190" t="str">
        <f>IF(AL111="","",VLOOKUP(AL111,'シフト記号表（勤務時間帯） (4)'!$D$6:$X$47,21,FALSE))</f>
        <v/>
      </c>
      <c r="AM112" s="2190" t="str">
        <f>IF(AM111="","",VLOOKUP(AM111,'シフト記号表（勤務時間帯） (4)'!$D$6:$X$47,21,FALSE))</f>
        <v/>
      </c>
      <c r="AN112" s="2190" t="str">
        <f>IF(AN111="","",VLOOKUP(AN111,'シフト記号表（勤務時間帯） (4)'!$D$6:$X$47,21,FALSE))</f>
        <v/>
      </c>
      <c r="AO112" s="2197" t="str">
        <f>IF(AO111="","",VLOOKUP(AO111,'シフト記号表（勤務時間帯） (4)'!$D$6:$X$47,21,FALSE))</f>
        <v/>
      </c>
      <c r="AP112" s="2181" t="str">
        <f>IF(AP111="","",VLOOKUP(AP111,'シフト記号表（勤務時間帯） (4)'!$D$6:$X$47,21,FALSE))</f>
        <v/>
      </c>
      <c r="AQ112" s="2190" t="str">
        <f>IF(AQ111="","",VLOOKUP(AQ111,'シフト記号表（勤務時間帯） (4)'!$D$6:$X$47,21,FALSE))</f>
        <v/>
      </c>
      <c r="AR112" s="2190" t="str">
        <f>IF(AR111="","",VLOOKUP(AR111,'シフト記号表（勤務時間帯） (4)'!$D$6:$X$47,21,FALSE))</f>
        <v/>
      </c>
      <c r="AS112" s="2190" t="str">
        <f>IF(AS111="","",VLOOKUP(AS111,'シフト記号表（勤務時間帯） (4)'!$D$6:$X$47,21,FALSE))</f>
        <v/>
      </c>
      <c r="AT112" s="2190" t="str">
        <f>IF(AT111="","",VLOOKUP(AT111,'シフト記号表（勤務時間帯） (4)'!$D$6:$X$47,21,FALSE))</f>
        <v/>
      </c>
      <c r="AU112" s="2190" t="str">
        <f>IF(AU111="","",VLOOKUP(AU111,'シフト記号表（勤務時間帯） (4)'!$D$6:$X$47,21,FALSE))</f>
        <v/>
      </c>
      <c r="AV112" s="2197" t="str">
        <f>IF(AV111="","",VLOOKUP(AV111,'シフト記号表（勤務時間帯） (4)'!$D$6:$X$47,21,FALSE))</f>
        <v/>
      </c>
      <c r="AW112" s="2181" t="str">
        <f>IF(AW111="","",VLOOKUP(AW111,'シフト記号表（勤務時間帯） (4)'!$D$6:$X$47,21,FALSE))</f>
        <v/>
      </c>
      <c r="AX112" s="2190" t="str">
        <f>IF(AX111="","",VLOOKUP(AX111,'シフト記号表（勤務時間帯） (4)'!$D$6:$X$47,21,FALSE))</f>
        <v/>
      </c>
      <c r="AY112" s="2190" t="str">
        <f>IF(AY111="","",VLOOKUP(AY111,'シフト記号表（勤務時間帯） (4)'!$D$6:$X$47,21,FALSE))</f>
        <v/>
      </c>
      <c r="AZ112" s="1943">
        <f>IF($BC$3="４週",SUM(U112:AV112),IF($BC$3="暦月",SUM(U112:AY112),""))</f>
        <v>0</v>
      </c>
      <c r="BA112" s="1951"/>
      <c r="BB112" s="1960">
        <f>IF($BC$3="４週",AZ112/4,IF($BC$3="暦月",(AZ112/($BC$8/7)),""))</f>
        <v>0</v>
      </c>
      <c r="BC112" s="1951"/>
      <c r="BD112" s="1971"/>
      <c r="BE112" s="1976"/>
      <c r="BF112" s="1976"/>
      <c r="BG112" s="1976"/>
      <c r="BH112" s="1987"/>
    </row>
    <row r="113" spans="2:60" ht="20.25" customHeight="1">
      <c r="B113" s="1743"/>
      <c r="C113" s="1757"/>
      <c r="D113" s="1825"/>
      <c r="E113" s="1768"/>
      <c r="F113" s="1768"/>
      <c r="G113" s="1803">
        <f>C111</f>
        <v>0</v>
      </c>
      <c r="H113" s="2104"/>
      <c r="I113" s="1789"/>
      <c r="J113" s="2544"/>
      <c r="K113" s="2544"/>
      <c r="L113" s="1803"/>
      <c r="M113" s="2548"/>
      <c r="N113" s="2552"/>
      <c r="O113" s="2556"/>
      <c r="P113" s="2564" t="s">
        <v>34</v>
      </c>
      <c r="Q113" s="2567"/>
      <c r="R113" s="2567"/>
      <c r="S113" s="2578"/>
      <c r="T113" s="2586"/>
      <c r="U113" s="1885" t="str">
        <f>IF(U111="","",VLOOKUP(U111,'シフト記号表（勤務時間帯） (4)'!$D$6:$Z$47,23,FALSE))</f>
        <v/>
      </c>
      <c r="V113" s="1897" t="str">
        <f>IF(V111="","",VLOOKUP(V111,'シフト記号表（勤務時間帯） (4)'!$D$6:$Z$47,23,FALSE))</f>
        <v/>
      </c>
      <c r="W113" s="1897" t="str">
        <f>IF(W111="","",VLOOKUP(W111,'シフト記号表（勤務時間帯） (4)'!$D$6:$Z$47,23,FALSE))</f>
        <v/>
      </c>
      <c r="X113" s="1897" t="str">
        <f>IF(X111="","",VLOOKUP(X111,'シフト記号表（勤務時間帯） (4)'!$D$6:$Z$47,23,FALSE))</f>
        <v/>
      </c>
      <c r="Y113" s="1897" t="str">
        <f>IF(Y111="","",VLOOKUP(Y111,'シフト記号表（勤務時間帯） (4)'!$D$6:$Z$47,23,FALSE))</f>
        <v/>
      </c>
      <c r="Z113" s="1897" t="str">
        <f>IF(Z111="","",VLOOKUP(Z111,'シフト記号表（勤務時間帯） (4)'!$D$6:$Z$47,23,FALSE))</f>
        <v/>
      </c>
      <c r="AA113" s="1912" t="str">
        <f>IF(AA111="","",VLOOKUP(AA111,'シフト記号表（勤務時間帯） (4)'!$D$6:$Z$47,23,FALSE))</f>
        <v/>
      </c>
      <c r="AB113" s="1885" t="str">
        <f>IF(AB111="","",VLOOKUP(AB111,'シフト記号表（勤務時間帯） (4)'!$D$6:$Z$47,23,FALSE))</f>
        <v/>
      </c>
      <c r="AC113" s="1897" t="str">
        <f>IF(AC111="","",VLOOKUP(AC111,'シフト記号表（勤務時間帯） (4)'!$D$6:$Z$47,23,FALSE))</f>
        <v/>
      </c>
      <c r="AD113" s="1897" t="str">
        <f>IF(AD111="","",VLOOKUP(AD111,'シフト記号表（勤務時間帯） (4)'!$D$6:$Z$47,23,FALSE))</f>
        <v/>
      </c>
      <c r="AE113" s="1897" t="str">
        <f>IF(AE111="","",VLOOKUP(AE111,'シフト記号表（勤務時間帯） (4)'!$D$6:$Z$47,23,FALSE))</f>
        <v/>
      </c>
      <c r="AF113" s="1897" t="str">
        <f>IF(AF111="","",VLOOKUP(AF111,'シフト記号表（勤務時間帯） (4)'!$D$6:$Z$47,23,FALSE))</f>
        <v/>
      </c>
      <c r="AG113" s="1897" t="str">
        <f>IF(AG111="","",VLOOKUP(AG111,'シフト記号表（勤務時間帯） (4)'!$D$6:$Z$47,23,FALSE))</f>
        <v/>
      </c>
      <c r="AH113" s="1912" t="str">
        <f>IF(AH111="","",VLOOKUP(AH111,'シフト記号表（勤務時間帯） (4)'!$D$6:$Z$47,23,FALSE))</f>
        <v/>
      </c>
      <c r="AI113" s="1885" t="str">
        <f>IF(AI111="","",VLOOKUP(AI111,'シフト記号表（勤務時間帯） (4)'!$D$6:$Z$47,23,FALSE))</f>
        <v/>
      </c>
      <c r="AJ113" s="1897" t="str">
        <f>IF(AJ111="","",VLOOKUP(AJ111,'シフト記号表（勤務時間帯） (4)'!$D$6:$Z$47,23,FALSE))</f>
        <v/>
      </c>
      <c r="AK113" s="1897" t="str">
        <f>IF(AK111="","",VLOOKUP(AK111,'シフト記号表（勤務時間帯） (4)'!$D$6:$Z$47,23,FALSE))</f>
        <v/>
      </c>
      <c r="AL113" s="1897" t="str">
        <f>IF(AL111="","",VLOOKUP(AL111,'シフト記号表（勤務時間帯） (4)'!$D$6:$Z$47,23,FALSE))</f>
        <v/>
      </c>
      <c r="AM113" s="1897" t="str">
        <f>IF(AM111="","",VLOOKUP(AM111,'シフト記号表（勤務時間帯） (4)'!$D$6:$Z$47,23,FALSE))</f>
        <v/>
      </c>
      <c r="AN113" s="1897" t="str">
        <f>IF(AN111="","",VLOOKUP(AN111,'シフト記号表（勤務時間帯） (4)'!$D$6:$Z$47,23,FALSE))</f>
        <v/>
      </c>
      <c r="AO113" s="1912" t="str">
        <f>IF(AO111="","",VLOOKUP(AO111,'シフト記号表（勤務時間帯） (4)'!$D$6:$Z$47,23,FALSE))</f>
        <v/>
      </c>
      <c r="AP113" s="1885" t="str">
        <f>IF(AP111="","",VLOOKUP(AP111,'シフト記号表（勤務時間帯） (4)'!$D$6:$Z$47,23,FALSE))</f>
        <v/>
      </c>
      <c r="AQ113" s="1897" t="str">
        <f>IF(AQ111="","",VLOOKUP(AQ111,'シフト記号表（勤務時間帯） (4)'!$D$6:$Z$47,23,FALSE))</f>
        <v/>
      </c>
      <c r="AR113" s="1897" t="str">
        <f>IF(AR111="","",VLOOKUP(AR111,'シフト記号表（勤務時間帯） (4)'!$D$6:$Z$47,23,FALSE))</f>
        <v/>
      </c>
      <c r="AS113" s="1897" t="str">
        <f>IF(AS111="","",VLOOKUP(AS111,'シフト記号表（勤務時間帯） (4)'!$D$6:$Z$47,23,FALSE))</f>
        <v/>
      </c>
      <c r="AT113" s="1897" t="str">
        <f>IF(AT111="","",VLOOKUP(AT111,'シフト記号表（勤務時間帯） (4)'!$D$6:$Z$47,23,FALSE))</f>
        <v/>
      </c>
      <c r="AU113" s="1897" t="str">
        <f>IF(AU111="","",VLOOKUP(AU111,'シフト記号表（勤務時間帯） (4)'!$D$6:$Z$47,23,FALSE))</f>
        <v/>
      </c>
      <c r="AV113" s="1912" t="str">
        <f>IF(AV111="","",VLOOKUP(AV111,'シフト記号表（勤務時間帯） (4)'!$D$6:$Z$47,23,FALSE))</f>
        <v/>
      </c>
      <c r="AW113" s="1885" t="str">
        <f>IF(AW111="","",VLOOKUP(AW111,'シフト記号表（勤務時間帯） (4)'!$D$6:$Z$47,23,FALSE))</f>
        <v/>
      </c>
      <c r="AX113" s="1897" t="str">
        <f>IF(AX111="","",VLOOKUP(AX111,'シフト記号表（勤務時間帯） (4)'!$D$6:$Z$47,23,FALSE))</f>
        <v/>
      </c>
      <c r="AY113" s="1897" t="str">
        <f>IF(AY111="","",VLOOKUP(AY111,'シフト記号表（勤務時間帯） (4)'!$D$6:$Z$47,23,FALSE))</f>
        <v/>
      </c>
      <c r="AZ113" s="1945">
        <f>IF($BC$3="４週",SUM(U113:AV113),IF($BC$3="暦月",SUM(U113:AY113),""))</f>
        <v>0</v>
      </c>
      <c r="BA113" s="1953"/>
      <c r="BB113" s="1962">
        <f>IF($BC$3="４週",AZ113/4,IF($BC$3="暦月",(AZ113/($BC$8/7)),""))</f>
        <v>0</v>
      </c>
      <c r="BC113" s="1953"/>
      <c r="BD113" s="1973"/>
      <c r="BE113" s="1978"/>
      <c r="BF113" s="1978"/>
      <c r="BG113" s="1978"/>
      <c r="BH113" s="1989"/>
    </row>
    <row r="114" spans="2:60" ht="20.25" customHeight="1">
      <c r="B114" s="2530"/>
      <c r="C114" s="1756"/>
      <c r="D114" s="1824"/>
      <c r="E114" s="1767"/>
      <c r="F114" s="1767"/>
      <c r="G114" s="1802"/>
      <c r="H114" s="2095"/>
      <c r="I114" s="1788"/>
      <c r="J114" s="2545"/>
      <c r="K114" s="2545"/>
      <c r="L114" s="1802"/>
      <c r="M114" s="2549"/>
      <c r="N114" s="2553"/>
      <c r="O114" s="2557"/>
      <c r="P114" s="2563" t="s">
        <v>770</v>
      </c>
      <c r="Q114" s="2572"/>
      <c r="R114" s="2572"/>
      <c r="S114" s="2580"/>
      <c r="T114" s="2589"/>
      <c r="U114" s="2596"/>
      <c r="V114" s="2602"/>
      <c r="W114" s="2602"/>
      <c r="X114" s="2602"/>
      <c r="Y114" s="2602"/>
      <c r="Z114" s="2602"/>
      <c r="AA114" s="2608"/>
      <c r="AB114" s="2596"/>
      <c r="AC114" s="2602"/>
      <c r="AD114" s="2602"/>
      <c r="AE114" s="2602"/>
      <c r="AF114" s="2602"/>
      <c r="AG114" s="2602"/>
      <c r="AH114" s="2608"/>
      <c r="AI114" s="2596"/>
      <c r="AJ114" s="2602"/>
      <c r="AK114" s="2602"/>
      <c r="AL114" s="2602"/>
      <c r="AM114" s="2602"/>
      <c r="AN114" s="2602"/>
      <c r="AO114" s="2608"/>
      <c r="AP114" s="2596"/>
      <c r="AQ114" s="2602"/>
      <c r="AR114" s="2602"/>
      <c r="AS114" s="2602"/>
      <c r="AT114" s="2602"/>
      <c r="AU114" s="2602"/>
      <c r="AV114" s="2608"/>
      <c r="AW114" s="2596"/>
      <c r="AX114" s="2602"/>
      <c r="AY114" s="2602"/>
      <c r="AZ114" s="2624"/>
      <c r="BA114" s="2631"/>
      <c r="BB114" s="2638"/>
      <c r="BC114" s="2631"/>
      <c r="BD114" s="1972"/>
      <c r="BE114" s="1977"/>
      <c r="BF114" s="1977"/>
      <c r="BG114" s="1977"/>
      <c r="BH114" s="1988"/>
    </row>
    <row r="115" spans="2:60" ht="20.25" customHeight="1">
      <c r="B115" s="2059">
        <f>B112+1</f>
        <v>32</v>
      </c>
      <c r="C115" s="1755"/>
      <c r="D115" s="1823"/>
      <c r="E115" s="1766"/>
      <c r="F115" s="1766">
        <f>C114</f>
        <v>0</v>
      </c>
      <c r="G115" s="1801"/>
      <c r="H115" s="2103"/>
      <c r="I115" s="1787"/>
      <c r="J115" s="2543"/>
      <c r="K115" s="2543"/>
      <c r="L115" s="1801"/>
      <c r="M115" s="2547"/>
      <c r="N115" s="2551"/>
      <c r="O115" s="2555"/>
      <c r="P115" s="2559" t="s">
        <v>1023</v>
      </c>
      <c r="Q115" s="2566"/>
      <c r="R115" s="2566"/>
      <c r="S115" s="2574"/>
      <c r="T115" s="2582"/>
      <c r="U115" s="2181" t="str">
        <f>IF(U114="","",VLOOKUP(U114,'シフト記号表（勤務時間帯） (4)'!$D$6:$X$47,21,FALSE))</f>
        <v/>
      </c>
      <c r="V115" s="2190" t="str">
        <f>IF(V114="","",VLOOKUP(V114,'シフト記号表（勤務時間帯） (4)'!$D$6:$X$47,21,FALSE))</f>
        <v/>
      </c>
      <c r="W115" s="2190" t="str">
        <f>IF(W114="","",VLOOKUP(W114,'シフト記号表（勤務時間帯） (4)'!$D$6:$X$47,21,FALSE))</f>
        <v/>
      </c>
      <c r="X115" s="2190" t="str">
        <f>IF(X114="","",VLOOKUP(X114,'シフト記号表（勤務時間帯） (4)'!$D$6:$X$47,21,FALSE))</f>
        <v/>
      </c>
      <c r="Y115" s="2190" t="str">
        <f>IF(Y114="","",VLOOKUP(Y114,'シフト記号表（勤務時間帯） (4)'!$D$6:$X$47,21,FALSE))</f>
        <v/>
      </c>
      <c r="Z115" s="2190" t="str">
        <f>IF(Z114="","",VLOOKUP(Z114,'シフト記号表（勤務時間帯） (4)'!$D$6:$X$47,21,FALSE))</f>
        <v/>
      </c>
      <c r="AA115" s="2197" t="str">
        <f>IF(AA114="","",VLOOKUP(AA114,'シフト記号表（勤務時間帯） (4)'!$D$6:$X$47,21,FALSE))</f>
        <v/>
      </c>
      <c r="AB115" s="2181" t="str">
        <f>IF(AB114="","",VLOOKUP(AB114,'シフト記号表（勤務時間帯） (4)'!$D$6:$X$47,21,FALSE))</f>
        <v/>
      </c>
      <c r="AC115" s="2190" t="str">
        <f>IF(AC114="","",VLOOKUP(AC114,'シフト記号表（勤務時間帯） (4)'!$D$6:$X$47,21,FALSE))</f>
        <v/>
      </c>
      <c r="AD115" s="2190" t="str">
        <f>IF(AD114="","",VLOOKUP(AD114,'シフト記号表（勤務時間帯） (4)'!$D$6:$X$47,21,FALSE))</f>
        <v/>
      </c>
      <c r="AE115" s="2190" t="str">
        <f>IF(AE114="","",VLOOKUP(AE114,'シフト記号表（勤務時間帯） (4)'!$D$6:$X$47,21,FALSE))</f>
        <v/>
      </c>
      <c r="AF115" s="2190" t="str">
        <f>IF(AF114="","",VLOOKUP(AF114,'シフト記号表（勤務時間帯） (4)'!$D$6:$X$47,21,FALSE))</f>
        <v/>
      </c>
      <c r="AG115" s="2190" t="str">
        <f>IF(AG114="","",VLOOKUP(AG114,'シフト記号表（勤務時間帯） (4)'!$D$6:$X$47,21,FALSE))</f>
        <v/>
      </c>
      <c r="AH115" s="2197" t="str">
        <f>IF(AH114="","",VLOOKUP(AH114,'シフト記号表（勤務時間帯） (4)'!$D$6:$X$47,21,FALSE))</f>
        <v/>
      </c>
      <c r="AI115" s="2181" t="str">
        <f>IF(AI114="","",VLOOKUP(AI114,'シフト記号表（勤務時間帯） (4)'!$D$6:$X$47,21,FALSE))</f>
        <v/>
      </c>
      <c r="AJ115" s="2190" t="str">
        <f>IF(AJ114="","",VLOOKUP(AJ114,'シフト記号表（勤務時間帯） (4)'!$D$6:$X$47,21,FALSE))</f>
        <v/>
      </c>
      <c r="AK115" s="2190" t="str">
        <f>IF(AK114="","",VLOOKUP(AK114,'シフト記号表（勤務時間帯） (4)'!$D$6:$X$47,21,FALSE))</f>
        <v/>
      </c>
      <c r="AL115" s="2190" t="str">
        <f>IF(AL114="","",VLOOKUP(AL114,'シフト記号表（勤務時間帯） (4)'!$D$6:$X$47,21,FALSE))</f>
        <v/>
      </c>
      <c r="AM115" s="2190" t="str">
        <f>IF(AM114="","",VLOOKUP(AM114,'シフト記号表（勤務時間帯） (4)'!$D$6:$X$47,21,FALSE))</f>
        <v/>
      </c>
      <c r="AN115" s="2190" t="str">
        <f>IF(AN114="","",VLOOKUP(AN114,'シフト記号表（勤務時間帯） (4)'!$D$6:$X$47,21,FALSE))</f>
        <v/>
      </c>
      <c r="AO115" s="2197" t="str">
        <f>IF(AO114="","",VLOOKUP(AO114,'シフト記号表（勤務時間帯） (4)'!$D$6:$X$47,21,FALSE))</f>
        <v/>
      </c>
      <c r="AP115" s="2181" t="str">
        <f>IF(AP114="","",VLOOKUP(AP114,'シフト記号表（勤務時間帯） (4)'!$D$6:$X$47,21,FALSE))</f>
        <v/>
      </c>
      <c r="AQ115" s="2190" t="str">
        <f>IF(AQ114="","",VLOOKUP(AQ114,'シフト記号表（勤務時間帯） (4)'!$D$6:$X$47,21,FALSE))</f>
        <v/>
      </c>
      <c r="AR115" s="2190" t="str">
        <f>IF(AR114="","",VLOOKUP(AR114,'シフト記号表（勤務時間帯） (4)'!$D$6:$X$47,21,FALSE))</f>
        <v/>
      </c>
      <c r="AS115" s="2190" t="str">
        <f>IF(AS114="","",VLOOKUP(AS114,'シフト記号表（勤務時間帯） (4)'!$D$6:$X$47,21,FALSE))</f>
        <v/>
      </c>
      <c r="AT115" s="2190" t="str">
        <f>IF(AT114="","",VLOOKUP(AT114,'シフト記号表（勤務時間帯） (4)'!$D$6:$X$47,21,FALSE))</f>
        <v/>
      </c>
      <c r="AU115" s="2190" t="str">
        <f>IF(AU114="","",VLOOKUP(AU114,'シフト記号表（勤務時間帯） (4)'!$D$6:$X$47,21,FALSE))</f>
        <v/>
      </c>
      <c r="AV115" s="2197" t="str">
        <f>IF(AV114="","",VLOOKUP(AV114,'シフト記号表（勤務時間帯） (4)'!$D$6:$X$47,21,FALSE))</f>
        <v/>
      </c>
      <c r="AW115" s="2181" t="str">
        <f>IF(AW114="","",VLOOKUP(AW114,'シフト記号表（勤務時間帯） (4)'!$D$6:$X$47,21,FALSE))</f>
        <v/>
      </c>
      <c r="AX115" s="2190" t="str">
        <f>IF(AX114="","",VLOOKUP(AX114,'シフト記号表（勤務時間帯） (4)'!$D$6:$X$47,21,FALSE))</f>
        <v/>
      </c>
      <c r="AY115" s="2190" t="str">
        <f>IF(AY114="","",VLOOKUP(AY114,'シフト記号表（勤務時間帯） (4)'!$D$6:$X$47,21,FALSE))</f>
        <v/>
      </c>
      <c r="AZ115" s="1943">
        <f>IF($BC$3="４週",SUM(U115:AV115),IF($BC$3="暦月",SUM(U115:AY115),""))</f>
        <v>0</v>
      </c>
      <c r="BA115" s="1951"/>
      <c r="BB115" s="1960">
        <f>IF($BC$3="４週",AZ115/4,IF($BC$3="暦月",(AZ115/($BC$8/7)),""))</f>
        <v>0</v>
      </c>
      <c r="BC115" s="1951"/>
      <c r="BD115" s="1971"/>
      <c r="BE115" s="1976"/>
      <c r="BF115" s="1976"/>
      <c r="BG115" s="1976"/>
      <c r="BH115" s="1987"/>
    </row>
    <row r="116" spans="2:60" ht="20.25" customHeight="1">
      <c r="B116" s="1743"/>
      <c r="C116" s="1757"/>
      <c r="D116" s="1825"/>
      <c r="E116" s="1768"/>
      <c r="F116" s="1768"/>
      <c r="G116" s="1803">
        <f>C114</f>
        <v>0</v>
      </c>
      <c r="H116" s="2104"/>
      <c r="I116" s="1789"/>
      <c r="J116" s="2544"/>
      <c r="K116" s="2544"/>
      <c r="L116" s="1803"/>
      <c r="M116" s="2548"/>
      <c r="N116" s="2552"/>
      <c r="O116" s="2556"/>
      <c r="P116" s="2564" t="s">
        <v>34</v>
      </c>
      <c r="Q116" s="2567"/>
      <c r="R116" s="2567"/>
      <c r="S116" s="2578"/>
      <c r="T116" s="2586"/>
      <c r="U116" s="1885" t="str">
        <f>IF(U114="","",VLOOKUP(U114,'シフト記号表（勤務時間帯） (4)'!$D$6:$Z$47,23,FALSE))</f>
        <v/>
      </c>
      <c r="V116" s="1897" t="str">
        <f>IF(V114="","",VLOOKUP(V114,'シフト記号表（勤務時間帯） (4)'!$D$6:$Z$47,23,FALSE))</f>
        <v/>
      </c>
      <c r="W116" s="1897" t="str">
        <f>IF(W114="","",VLOOKUP(W114,'シフト記号表（勤務時間帯） (4)'!$D$6:$Z$47,23,FALSE))</f>
        <v/>
      </c>
      <c r="X116" s="1897" t="str">
        <f>IF(X114="","",VLOOKUP(X114,'シフト記号表（勤務時間帯） (4)'!$D$6:$Z$47,23,FALSE))</f>
        <v/>
      </c>
      <c r="Y116" s="1897" t="str">
        <f>IF(Y114="","",VLOOKUP(Y114,'シフト記号表（勤務時間帯） (4)'!$D$6:$Z$47,23,FALSE))</f>
        <v/>
      </c>
      <c r="Z116" s="1897" t="str">
        <f>IF(Z114="","",VLOOKUP(Z114,'シフト記号表（勤務時間帯） (4)'!$D$6:$Z$47,23,FALSE))</f>
        <v/>
      </c>
      <c r="AA116" s="1912" t="str">
        <f>IF(AA114="","",VLOOKUP(AA114,'シフト記号表（勤務時間帯） (4)'!$D$6:$Z$47,23,FALSE))</f>
        <v/>
      </c>
      <c r="AB116" s="1885" t="str">
        <f>IF(AB114="","",VLOOKUP(AB114,'シフト記号表（勤務時間帯） (4)'!$D$6:$Z$47,23,FALSE))</f>
        <v/>
      </c>
      <c r="AC116" s="1897" t="str">
        <f>IF(AC114="","",VLOOKUP(AC114,'シフト記号表（勤務時間帯） (4)'!$D$6:$Z$47,23,FALSE))</f>
        <v/>
      </c>
      <c r="AD116" s="1897" t="str">
        <f>IF(AD114="","",VLOOKUP(AD114,'シフト記号表（勤務時間帯） (4)'!$D$6:$Z$47,23,FALSE))</f>
        <v/>
      </c>
      <c r="AE116" s="1897" t="str">
        <f>IF(AE114="","",VLOOKUP(AE114,'シフト記号表（勤務時間帯） (4)'!$D$6:$Z$47,23,FALSE))</f>
        <v/>
      </c>
      <c r="AF116" s="1897" t="str">
        <f>IF(AF114="","",VLOOKUP(AF114,'シフト記号表（勤務時間帯） (4)'!$D$6:$Z$47,23,FALSE))</f>
        <v/>
      </c>
      <c r="AG116" s="1897" t="str">
        <f>IF(AG114="","",VLOOKUP(AG114,'シフト記号表（勤務時間帯） (4)'!$D$6:$Z$47,23,FALSE))</f>
        <v/>
      </c>
      <c r="AH116" s="1912" t="str">
        <f>IF(AH114="","",VLOOKUP(AH114,'シフト記号表（勤務時間帯） (4)'!$D$6:$Z$47,23,FALSE))</f>
        <v/>
      </c>
      <c r="AI116" s="1885" t="str">
        <f>IF(AI114="","",VLOOKUP(AI114,'シフト記号表（勤務時間帯） (4)'!$D$6:$Z$47,23,FALSE))</f>
        <v/>
      </c>
      <c r="AJ116" s="1897" t="str">
        <f>IF(AJ114="","",VLOOKUP(AJ114,'シフト記号表（勤務時間帯） (4)'!$D$6:$Z$47,23,FALSE))</f>
        <v/>
      </c>
      <c r="AK116" s="1897" t="str">
        <f>IF(AK114="","",VLOOKUP(AK114,'シフト記号表（勤務時間帯） (4)'!$D$6:$Z$47,23,FALSE))</f>
        <v/>
      </c>
      <c r="AL116" s="1897" t="str">
        <f>IF(AL114="","",VLOOKUP(AL114,'シフト記号表（勤務時間帯） (4)'!$D$6:$Z$47,23,FALSE))</f>
        <v/>
      </c>
      <c r="AM116" s="1897" t="str">
        <f>IF(AM114="","",VLOOKUP(AM114,'シフト記号表（勤務時間帯） (4)'!$D$6:$Z$47,23,FALSE))</f>
        <v/>
      </c>
      <c r="AN116" s="1897" t="str">
        <f>IF(AN114="","",VLOOKUP(AN114,'シフト記号表（勤務時間帯） (4)'!$D$6:$Z$47,23,FALSE))</f>
        <v/>
      </c>
      <c r="AO116" s="1912" t="str">
        <f>IF(AO114="","",VLOOKUP(AO114,'シフト記号表（勤務時間帯） (4)'!$D$6:$Z$47,23,FALSE))</f>
        <v/>
      </c>
      <c r="AP116" s="1885" t="str">
        <f>IF(AP114="","",VLOOKUP(AP114,'シフト記号表（勤務時間帯） (4)'!$D$6:$Z$47,23,FALSE))</f>
        <v/>
      </c>
      <c r="AQ116" s="1897" t="str">
        <f>IF(AQ114="","",VLOOKUP(AQ114,'シフト記号表（勤務時間帯） (4)'!$D$6:$Z$47,23,FALSE))</f>
        <v/>
      </c>
      <c r="AR116" s="1897" t="str">
        <f>IF(AR114="","",VLOOKUP(AR114,'シフト記号表（勤務時間帯） (4)'!$D$6:$Z$47,23,FALSE))</f>
        <v/>
      </c>
      <c r="AS116" s="1897" t="str">
        <f>IF(AS114="","",VLOOKUP(AS114,'シフト記号表（勤務時間帯） (4)'!$D$6:$Z$47,23,FALSE))</f>
        <v/>
      </c>
      <c r="AT116" s="1897" t="str">
        <f>IF(AT114="","",VLOOKUP(AT114,'シフト記号表（勤務時間帯） (4)'!$D$6:$Z$47,23,FALSE))</f>
        <v/>
      </c>
      <c r="AU116" s="1897" t="str">
        <f>IF(AU114="","",VLOOKUP(AU114,'シフト記号表（勤務時間帯） (4)'!$D$6:$Z$47,23,FALSE))</f>
        <v/>
      </c>
      <c r="AV116" s="1912" t="str">
        <f>IF(AV114="","",VLOOKUP(AV114,'シフト記号表（勤務時間帯） (4)'!$D$6:$Z$47,23,FALSE))</f>
        <v/>
      </c>
      <c r="AW116" s="1885" t="str">
        <f>IF(AW114="","",VLOOKUP(AW114,'シフト記号表（勤務時間帯） (4)'!$D$6:$Z$47,23,FALSE))</f>
        <v/>
      </c>
      <c r="AX116" s="1897" t="str">
        <f>IF(AX114="","",VLOOKUP(AX114,'シフト記号表（勤務時間帯） (4)'!$D$6:$Z$47,23,FALSE))</f>
        <v/>
      </c>
      <c r="AY116" s="1897" t="str">
        <f>IF(AY114="","",VLOOKUP(AY114,'シフト記号表（勤務時間帯） (4)'!$D$6:$Z$47,23,FALSE))</f>
        <v/>
      </c>
      <c r="AZ116" s="1945">
        <f>IF($BC$3="４週",SUM(U116:AV116),IF($BC$3="暦月",SUM(U116:AY116),""))</f>
        <v>0</v>
      </c>
      <c r="BA116" s="1953"/>
      <c r="BB116" s="1962">
        <f>IF($BC$3="４週",AZ116/4,IF($BC$3="暦月",(AZ116/($BC$8/7)),""))</f>
        <v>0</v>
      </c>
      <c r="BC116" s="1953"/>
      <c r="BD116" s="1973"/>
      <c r="BE116" s="1978"/>
      <c r="BF116" s="1978"/>
      <c r="BG116" s="1978"/>
      <c r="BH116" s="1989"/>
    </row>
    <row r="117" spans="2:60" ht="20.25" customHeight="1">
      <c r="B117" s="2530"/>
      <c r="C117" s="1756"/>
      <c r="D117" s="1824"/>
      <c r="E117" s="1767"/>
      <c r="F117" s="1767"/>
      <c r="G117" s="1802"/>
      <c r="H117" s="2095"/>
      <c r="I117" s="1788"/>
      <c r="J117" s="2545"/>
      <c r="K117" s="2545"/>
      <c r="L117" s="1802"/>
      <c r="M117" s="2549"/>
      <c r="N117" s="2553"/>
      <c r="O117" s="2557"/>
      <c r="P117" s="2563" t="s">
        <v>770</v>
      </c>
      <c r="Q117" s="2572"/>
      <c r="R117" s="2572"/>
      <c r="S117" s="2580"/>
      <c r="T117" s="2589"/>
      <c r="U117" s="2596"/>
      <c r="V117" s="2602"/>
      <c r="W117" s="2602"/>
      <c r="X117" s="2602"/>
      <c r="Y117" s="2602"/>
      <c r="Z117" s="2602"/>
      <c r="AA117" s="2608"/>
      <c r="AB117" s="2596"/>
      <c r="AC117" s="2602"/>
      <c r="AD117" s="2602"/>
      <c r="AE117" s="2602"/>
      <c r="AF117" s="2602"/>
      <c r="AG117" s="2602"/>
      <c r="AH117" s="2608"/>
      <c r="AI117" s="2596"/>
      <c r="AJ117" s="2602"/>
      <c r="AK117" s="2602"/>
      <c r="AL117" s="2602"/>
      <c r="AM117" s="2602"/>
      <c r="AN117" s="2602"/>
      <c r="AO117" s="2608"/>
      <c r="AP117" s="2596"/>
      <c r="AQ117" s="2602"/>
      <c r="AR117" s="2602"/>
      <c r="AS117" s="2602"/>
      <c r="AT117" s="2602"/>
      <c r="AU117" s="2602"/>
      <c r="AV117" s="2608"/>
      <c r="AW117" s="2596"/>
      <c r="AX117" s="2602"/>
      <c r="AY117" s="2602"/>
      <c r="AZ117" s="2624"/>
      <c r="BA117" s="2631"/>
      <c r="BB117" s="2638"/>
      <c r="BC117" s="2631"/>
      <c r="BD117" s="1972"/>
      <c r="BE117" s="1977"/>
      <c r="BF117" s="1977"/>
      <c r="BG117" s="1977"/>
      <c r="BH117" s="1988"/>
    </row>
    <row r="118" spans="2:60" ht="20.25" customHeight="1">
      <c r="B118" s="2059">
        <f>B115+1</f>
        <v>33</v>
      </c>
      <c r="C118" s="1755"/>
      <c r="D118" s="1823"/>
      <c r="E118" s="1766"/>
      <c r="F118" s="1766">
        <f>C117</f>
        <v>0</v>
      </c>
      <c r="G118" s="1801"/>
      <c r="H118" s="2103"/>
      <c r="I118" s="1787"/>
      <c r="J118" s="2543"/>
      <c r="K118" s="2543"/>
      <c r="L118" s="1801"/>
      <c r="M118" s="2547"/>
      <c r="N118" s="2551"/>
      <c r="O118" s="2555"/>
      <c r="P118" s="2559" t="s">
        <v>1023</v>
      </c>
      <c r="Q118" s="2566"/>
      <c r="R118" s="2566"/>
      <c r="S118" s="2574"/>
      <c r="T118" s="2582"/>
      <c r="U118" s="2181" t="str">
        <f>IF(U117="","",VLOOKUP(U117,'シフト記号表（勤務時間帯） (4)'!$D$6:$X$47,21,FALSE))</f>
        <v/>
      </c>
      <c r="V118" s="2190" t="str">
        <f>IF(V117="","",VLOOKUP(V117,'シフト記号表（勤務時間帯） (4)'!$D$6:$X$47,21,FALSE))</f>
        <v/>
      </c>
      <c r="W118" s="2190" t="str">
        <f>IF(W117="","",VLOOKUP(W117,'シフト記号表（勤務時間帯） (4)'!$D$6:$X$47,21,FALSE))</f>
        <v/>
      </c>
      <c r="X118" s="2190" t="str">
        <f>IF(X117="","",VLOOKUP(X117,'シフト記号表（勤務時間帯） (4)'!$D$6:$X$47,21,FALSE))</f>
        <v/>
      </c>
      <c r="Y118" s="2190" t="str">
        <f>IF(Y117="","",VLOOKUP(Y117,'シフト記号表（勤務時間帯） (4)'!$D$6:$X$47,21,FALSE))</f>
        <v/>
      </c>
      <c r="Z118" s="2190" t="str">
        <f>IF(Z117="","",VLOOKUP(Z117,'シフト記号表（勤務時間帯） (4)'!$D$6:$X$47,21,FALSE))</f>
        <v/>
      </c>
      <c r="AA118" s="2197" t="str">
        <f>IF(AA117="","",VLOOKUP(AA117,'シフト記号表（勤務時間帯） (4)'!$D$6:$X$47,21,FALSE))</f>
        <v/>
      </c>
      <c r="AB118" s="2181" t="str">
        <f>IF(AB117="","",VLOOKUP(AB117,'シフト記号表（勤務時間帯） (4)'!$D$6:$X$47,21,FALSE))</f>
        <v/>
      </c>
      <c r="AC118" s="2190" t="str">
        <f>IF(AC117="","",VLOOKUP(AC117,'シフト記号表（勤務時間帯） (4)'!$D$6:$X$47,21,FALSE))</f>
        <v/>
      </c>
      <c r="AD118" s="2190" t="str">
        <f>IF(AD117="","",VLOOKUP(AD117,'シフト記号表（勤務時間帯） (4)'!$D$6:$X$47,21,FALSE))</f>
        <v/>
      </c>
      <c r="AE118" s="2190" t="str">
        <f>IF(AE117="","",VLOOKUP(AE117,'シフト記号表（勤務時間帯） (4)'!$D$6:$X$47,21,FALSE))</f>
        <v/>
      </c>
      <c r="AF118" s="2190" t="str">
        <f>IF(AF117="","",VLOOKUP(AF117,'シフト記号表（勤務時間帯） (4)'!$D$6:$X$47,21,FALSE))</f>
        <v/>
      </c>
      <c r="AG118" s="2190" t="str">
        <f>IF(AG117="","",VLOOKUP(AG117,'シフト記号表（勤務時間帯） (4)'!$D$6:$X$47,21,FALSE))</f>
        <v/>
      </c>
      <c r="AH118" s="2197" t="str">
        <f>IF(AH117="","",VLOOKUP(AH117,'シフト記号表（勤務時間帯） (4)'!$D$6:$X$47,21,FALSE))</f>
        <v/>
      </c>
      <c r="AI118" s="2181" t="str">
        <f>IF(AI117="","",VLOOKUP(AI117,'シフト記号表（勤務時間帯） (4)'!$D$6:$X$47,21,FALSE))</f>
        <v/>
      </c>
      <c r="AJ118" s="2190" t="str">
        <f>IF(AJ117="","",VLOOKUP(AJ117,'シフト記号表（勤務時間帯） (4)'!$D$6:$X$47,21,FALSE))</f>
        <v/>
      </c>
      <c r="AK118" s="2190" t="str">
        <f>IF(AK117="","",VLOOKUP(AK117,'シフト記号表（勤務時間帯） (4)'!$D$6:$X$47,21,FALSE))</f>
        <v/>
      </c>
      <c r="AL118" s="2190" t="str">
        <f>IF(AL117="","",VLOOKUP(AL117,'シフト記号表（勤務時間帯） (4)'!$D$6:$X$47,21,FALSE))</f>
        <v/>
      </c>
      <c r="AM118" s="2190" t="str">
        <f>IF(AM117="","",VLOOKUP(AM117,'シフト記号表（勤務時間帯） (4)'!$D$6:$X$47,21,FALSE))</f>
        <v/>
      </c>
      <c r="AN118" s="2190" t="str">
        <f>IF(AN117="","",VLOOKUP(AN117,'シフト記号表（勤務時間帯） (4)'!$D$6:$X$47,21,FALSE))</f>
        <v/>
      </c>
      <c r="AO118" s="2197" t="str">
        <f>IF(AO117="","",VLOOKUP(AO117,'シフト記号表（勤務時間帯） (4)'!$D$6:$X$47,21,FALSE))</f>
        <v/>
      </c>
      <c r="AP118" s="2181" t="str">
        <f>IF(AP117="","",VLOOKUP(AP117,'シフト記号表（勤務時間帯） (4)'!$D$6:$X$47,21,FALSE))</f>
        <v/>
      </c>
      <c r="AQ118" s="2190" t="str">
        <f>IF(AQ117="","",VLOOKUP(AQ117,'シフト記号表（勤務時間帯） (4)'!$D$6:$X$47,21,FALSE))</f>
        <v/>
      </c>
      <c r="AR118" s="2190" t="str">
        <f>IF(AR117="","",VLOOKUP(AR117,'シフト記号表（勤務時間帯） (4)'!$D$6:$X$47,21,FALSE))</f>
        <v/>
      </c>
      <c r="AS118" s="2190" t="str">
        <f>IF(AS117="","",VLOOKUP(AS117,'シフト記号表（勤務時間帯） (4)'!$D$6:$X$47,21,FALSE))</f>
        <v/>
      </c>
      <c r="AT118" s="2190" t="str">
        <f>IF(AT117="","",VLOOKUP(AT117,'シフト記号表（勤務時間帯） (4)'!$D$6:$X$47,21,FALSE))</f>
        <v/>
      </c>
      <c r="AU118" s="2190" t="str">
        <f>IF(AU117="","",VLOOKUP(AU117,'シフト記号表（勤務時間帯） (4)'!$D$6:$X$47,21,FALSE))</f>
        <v/>
      </c>
      <c r="AV118" s="2197" t="str">
        <f>IF(AV117="","",VLOOKUP(AV117,'シフト記号表（勤務時間帯） (4)'!$D$6:$X$47,21,FALSE))</f>
        <v/>
      </c>
      <c r="AW118" s="2181" t="str">
        <f>IF(AW117="","",VLOOKUP(AW117,'シフト記号表（勤務時間帯） (4)'!$D$6:$X$47,21,FALSE))</f>
        <v/>
      </c>
      <c r="AX118" s="2190" t="str">
        <f>IF(AX117="","",VLOOKUP(AX117,'シフト記号表（勤務時間帯） (4)'!$D$6:$X$47,21,FALSE))</f>
        <v/>
      </c>
      <c r="AY118" s="2190" t="str">
        <f>IF(AY117="","",VLOOKUP(AY117,'シフト記号表（勤務時間帯） (4)'!$D$6:$X$47,21,FALSE))</f>
        <v/>
      </c>
      <c r="AZ118" s="1943">
        <f>IF($BC$3="４週",SUM(U118:AV118),IF($BC$3="暦月",SUM(U118:AY118),""))</f>
        <v>0</v>
      </c>
      <c r="BA118" s="1951"/>
      <c r="BB118" s="1960">
        <f>IF($BC$3="４週",AZ118/4,IF($BC$3="暦月",(AZ118/($BC$8/7)),""))</f>
        <v>0</v>
      </c>
      <c r="BC118" s="1951"/>
      <c r="BD118" s="1971"/>
      <c r="BE118" s="1976"/>
      <c r="BF118" s="1976"/>
      <c r="BG118" s="1976"/>
      <c r="BH118" s="1987"/>
    </row>
    <row r="119" spans="2:60" ht="20.25" customHeight="1">
      <c r="B119" s="1743"/>
      <c r="C119" s="1757"/>
      <c r="D119" s="1825"/>
      <c r="E119" s="1768"/>
      <c r="F119" s="1768"/>
      <c r="G119" s="1803">
        <f>C117</f>
        <v>0</v>
      </c>
      <c r="H119" s="2104"/>
      <c r="I119" s="1789"/>
      <c r="J119" s="2544"/>
      <c r="K119" s="2544"/>
      <c r="L119" s="1803"/>
      <c r="M119" s="2548"/>
      <c r="N119" s="2552"/>
      <c r="O119" s="2556"/>
      <c r="P119" s="2564" t="s">
        <v>34</v>
      </c>
      <c r="Q119" s="2567"/>
      <c r="R119" s="2567"/>
      <c r="S119" s="2578"/>
      <c r="T119" s="2586"/>
      <c r="U119" s="1885" t="str">
        <f>IF(U117="","",VLOOKUP(U117,'シフト記号表（勤務時間帯） (4)'!$D$6:$Z$47,23,FALSE))</f>
        <v/>
      </c>
      <c r="V119" s="1897" t="str">
        <f>IF(V117="","",VLOOKUP(V117,'シフト記号表（勤務時間帯） (4)'!$D$6:$Z$47,23,FALSE))</f>
        <v/>
      </c>
      <c r="W119" s="1897" t="str">
        <f>IF(W117="","",VLOOKUP(W117,'シフト記号表（勤務時間帯） (4)'!$D$6:$Z$47,23,FALSE))</f>
        <v/>
      </c>
      <c r="X119" s="1897" t="str">
        <f>IF(X117="","",VLOOKUP(X117,'シフト記号表（勤務時間帯） (4)'!$D$6:$Z$47,23,FALSE))</f>
        <v/>
      </c>
      <c r="Y119" s="1897" t="str">
        <f>IF(Y117="","",VLOOKUP(Y117,'シフト記号表（勤務時間帯） (4)'!$D$6:$Z$47,23,FALSE))</f>
        <v/>
      </c>
      <c r="Z119" s="1897" t="str">
        <f>IF(Z117="","",VLOOKUP(Z117,'シフト記号表（勤務時間帯） (4)'!$D$6:$Z$47,23,FALSE))</f>
        <v/>
      </c>
      <c r="AA119" s="1912" t="str">
        <f>IF(AA117="","",VLOOKUP(AA117,'シフト記号表（勤務時間帯） (4)'!$D$6:$Z$47,23,FALSE))</f>
        <v/>
      </c>
      <c r="AB119" s="1885" t="str">
        <f>IF(AB117="","",VLOOKUP(AB117,'シフト記号表（勤務時間帯） (4)'!$D$6:$Z$47,23,FALSE))</f>
        <v/>
      </c>
      <c r="AC119" s="1897" t="str">
        <f>IF(AC117="","",VLOOKUP(AC117,'シフト記号表（勤務時間帯） (4)'!$D$6:$Z$47,23,FALSE))</f>
        <v/>
      </c>
      <c r="AD119" s="1897" t="str">
        <f>IF(AD117="","",VLOOKUP(AD117,'シフト記号表（勤務時間帯） (4)'!$D$6:$Z$47,23,FALSE))</f>
        <v/>
      </c>
      <c r="AE119" s="1897" t="str">
        <f>IF(AE117="","",VLOOKUP(AE117,'シフト記号表（勤務時間帯） (4)'!$D$6:$Z$47,23,FALSE))</f>
        <v/>
      </c>
      <c r="AF119" s="1897" t="str">
        <f>IF(AF117="","",VLOOKUP(AF117,'シフト記号表（勤務時間帯） (4)'!$D$6:$Z$47,23,FALSE))</f>
        <v/>
      </c>
      <c r="AG119" s="1897" t="str">
        <f>IF(AG117="","",VLOOKUP(AG117,'シフト記号表（勤務時間帯） (4)'!$D$6:$Z$47,23,FALSE))</f>
        <v/>
      </c>
      <c r="AH119" s="1912" t="str">
        <f>IF(AH117="","",VLOOKUP(AH117,'シフト記号表（勤務時間帯） (4)'!$D$6:$Z$47,23,FALSE))</f>
        <v/>
      </c>
      <c r="AI119" s="1885" t="str">
        <f>IF(AI117="","",VLOOKUP(AI117,'シフト記号表（勤務時間帯） (4)'!$D$6:$Z$47,23,FALSE))</f>
        <v/>
      </c>
      <c r="AJ119" s="1897" t="str">
        <f>IF(AJ117="","",VLOOKUP(AJ117,'シフト記号表（勤務時間帯） (4)'!$D$6:$Z$47,23,FALSE))</f>
        <v/>
      </c>
      <c r="AK119" s="1897" t="str">
        <f>IF(AK117="","",VLOOKUP(AK117,'シフト記号表（勤務時間帯） (4)'!$D$6:$Z$47,23,FALSE))</f>
        <v/>
      </c>
      <c r="AL119" s="1897" t="str">
        <f>IF(AL117="","",VLOOKUP(AL117,'シフト記号表（勤務時間帯） (4)'!$D$6:$Z$47,23,FALSE))</f>
        <v/>
      </c>
      <c r="AM119" s="1897" t="str">
        <f>IF(AM117="","",VLOOKUP(AM117,'シフト記号表（勤務時間帯） (4)'!$D$6:$Z$47,23,FALSE))</f>
        <v/>
      </c>
      <c r="AN119" s="1897" t="str">
        <f>IF(AN117="","",VLOOKUP(AN117,'シフト記号表（勤務時間帯） (4)'!$D$6:$Z$47,23,FALSE))</f>
        <v/>
      </c>
      <c r="AO119" s="1912" t="str">
        <f>IF(AO117="","",VLOOKUP(AO117,'シフト記号表（勤務時間帯） (4)'!$D$6:$Z$47,23,FALSE))</f>
        <v/>
      </c>
      <c r="AP119" s="1885" t="str">
        <f>IF(AP117="","",VLOOKUP(AP117,'シフト記号表（勤務時間帯） (4)'!$D$6:$Z$47,23,FALSE))</f>
        <v/>
      </c>
      <c r="AQ119" s="1897" t="str">
        <f>IF(AQ117="","",VLOOKUP(AQ117,'シフト記号表（勤務時間帯） (4)'!$D$6:$Z$47,23,FALSE))</f>
        <v/>
      </c>
      <c r="AR119" s="1897" t="str">
        <f>IF(AR117="","",VLOOKUP(AR117,'シフト記号表（勤務時間帯） (4)'!$D$6:$Z$47,23,FALSE))</f>
        <v/>
      </c>
      <c r="AS119" s="1897" t="str">
        <f>IF(AS117="","",VLOOKUP(AS117,'シフト記号表（勤務時間帯） (4)'!$D$6:$Z$47,23,FALSE))</f>
        <v/>
      </c>
      <c r="AT119" s="1897" t="str">
        <f>IF(AT117="","",VLOOKUP(AT117,'シフト記号表（勤務時間帯） (4)'!$D$6:$Z$47,23,FALSE))</f>
        <v/>
      </c>
      <c r="AU119" s="1897" t="str">
        <f>IF(AU117="","",VLOOKUP(AU117,'シフト記号表（勤務時間帯） (4)'!$D$6:$Z$47,23,FALSE))</f>
        <v/>
      </c>
      <c r="AV119" s="1912" t="str">
        <f>IF(AV117="","",VLOOKUP(AV117,'シフト記号表（勤務時間帯） (4)'!$D$6:$Z$47,23,FALSE))</f>
        <v/>
      </c>
      <c r="AW119" s="1885" t="str">
        <f>IF(AW117="","",VLOOKUP(AW117,'シフト記号表（勤務時間帯） (4)'!$D$6:$Z$47,23,FALSE))</f>
        <v/>
      </c>
      <c r="AX119" s="1897" t="str">
        <f>IF(AX117="","",VLOOKUP(AX117,'シフト記号表（勤務時間帯） (4)'!$D$6:$Z$47,23,FALSE))</f>
        <v/>
      </c>
      <c r="AY119" s="1897" t="str">
        <f>IF(AY117="","",VLOOKUP(AY117,'シフト記号表（勤務時間帯） (4)'!$D$6:$Z$47,23,FALSE))</f>
        <v/>
      </c>
      <c r="AZ119" s="1945">
        <f>IF($BC$3="４週",SUM(U119:AV119),IF($BC$3="暦月",SUM(U119:AY119),""))</f>
        <v>0</v>
      </c>
      <c r="BA119" s="1953"/>
      <c r="BB119" s="1962">
        <f>IF($BC$3="４週",AZ119/4,IF($BC$3="暦月",(AZ119/($BC$8/7)),""))</f>
        <v>0</v>
      </c>
      <c r="BC119" s="1953"/>
      <c r="BD119" s="1973"/>
      <c r="BE119" s="1978"/>
      <c r="BF119" s="1978"/>
      <c r="BG119" s="1978"/>
      <c r="BH119" s="1989"/>
    </row>
    <row r="120" spans="2:60" ht="20.25" customHeight="1">
      <c r="B120" s="2530"/>
      <c r="C120" s="1756"/>
      <c r="D120" s="1824"/>
      <c r="E120" s="1767"/>
      <c r="F120" s="1767"/>
      <c r="G120" s="1802"/>
      <c r="H120" s="2095"/>
      <c r="I120" s="1788"/>
      <c r="J120" s="2545"/>
      <c r="K120" s="2545"/>
      <c r="L120" s="1802"/>
      <c r="M120" s="2549"/>
      <c r="N120" s="2553"/>
      <c r="O120" s="2557"/>
      <c r="P120" s="2563" t="s">
        <v>770</v>
      </c>
      <c r="Q120" s="2572"/>
      <c r="R120" s="2572"/>
      <c r="S120" s="2580"/>
      <c r="T120" s="2589"/>
      <c r="U120" s="2596"/>
      <c r="V120" s="2602"/>
      <c r="W120" s="2602"/>
      <c r="X120" s="2602"/>
      <c r="Y120" s="2602"/>
      <c r="Z120" s="2602"/>
      <c r="AA120" s="2608"/>
      <c r="AB120" s="2596"/>
      <c r="AC120" s="2602"/>
      <c r="AD120" s="2602"/>
      <c r="AE120" s="2602"/>
      <c r="AF120" s="2602"/>
      <c r="AG120" s="2602"/>
      <c r="AH120" s="2608"/>
      <c r="AI120" s="2596"/>
      <c r="AJ120" s="2602"/>
      <c r="AK120" s="2602"/>
      <c r="AL120" s="2602"/>
      <c r="AM120" s="2602"/>
      <c r="AN120" s="2602"/>
      <c r="AO120" s="2608"/>
      <c r="AP120" s="2596"/>
      <c r="AQ120" s="2602"/>
      <c r="AR120" s="2602"/>
      <c r="AS120" s="2602"/>
      <c r="AT120" s="2602"/>
      <c r="AU120" s="2602"/>
      <c r="AV120" s="2608"/>
      <c r="AW120" s="2596"/>
      <c r="AX120" s="2602"/>
      <c r="AY120" s="2602"/>
      <c r="AZ120" s="2624"/>
      <c r="BA120" s="2631"/>
      <c r="BB120" s="2638"/>
      <c r="BC120" s="2631"/>
      <c r="BD120" s="1972"/>
      <c r="BE120" s="1977"/>
      <c r="BF120" s="1977"/>
      <c r="BG120" s="1977"/>
      <c r="BH120" s="1988"/>
    </row>
    <row r="121" spans="2:60" ht="20.25" customHeight="1">
      <c r="B121" s="2059">
        <f>B118+1</f>
        <v>34</v>
      </c>
      <c r="C121" s="1755"/>
      <c r="D121" s="1823"/>
      <c r="E121" s="1766"/>
      <c r="F121" s="1766">
        <f>C120</f>
        <v>0</v>
      </c>
      <c r="G121" s="1801"/>
      <c r="H121" s="2103"/>
      <c r="I121" s="1787"/>
      <c r="J121" s="2543"/>
      <c r="K121" s="2543"/>
      <c r="L121" s="1801"/>
      <c r="M121" s="2547"/>
      <c r="N121" s="2551"/>
      <c r="O121" s="2555"/>
      <c r="P121" s="2559" t="s">
        <v>1023</v>
      </c>
      <c r="Q121" s="2566"/>
      <c r="R121" s="2566"/>
      <c r="S121" s="2574"/>
      <c r="T121" s="2582"/>
      <c r="U121" s="2181" t="str">
        <f>IF(U120="","",VLOOKUP(U120,'シフト記号表（勤務時間帯） (4)'!$D$6:$X$47,21,FALSE))</f>
        <v/>
      </c>
      <c r="V121" s="2190" t="str">
        <f>IF(V120="","",VLOOKUP(V120,'シフト記号表（勤務時間帯） (4)'!$D$6:$X$47,21,FALSE))</f>
        <v/>
      </c>
      <c r="W121" s="2190" t="str">
        <f>IF(W120="","",VLOOKUP(W120,'シフト記号表（勤務時間帯） (4)'!$D$6:$X$47,21,FALSE))</f>
        <v/>
      </c>
      <c r="X121" s="2190" t="str">
        <f>IF(X120="","",VLOOKUP(X120,'シフト記号表（勤務時間帯） (4)'!$D$6:$X$47,21,FALSE))</f>
        <v/>
      </c>
      <c r="Y121" s="2190" t="str">
        <f>IF(Y120="","",VLOOKUP(Y120,'シフト記号表（勤務時間帯） (4)'!$D$6:$X$47,21,FALSE))</f>
        <v/>
      </c>
      <c r="Z121" s="2190" t="str">
        <f>IF(Z120="","",VLOOKUP(Z120,'シフト記号表（勤務時間帯） (4)'!$D$6:$X$47,21,FALSE))</f>
        <v/>
      </c>
      <c r="AA121" s="2197" t="str">
        <f>IF(AA120="","",VLOOKUP(AA120,'シフト記号表（勤務時間帯） (4)'!$D$6:$X$47,21,FALSE))</f>
        <v/>
      </c>
      <c r="AB121" s="2181" t="str">
        <f>IF(AB120="","",VLOOKUP(AB120,'シフト記号表（勤務時間帯） (4)'!$D$6:$X$47,21,FALSE))</f>
        <v/>
      </c>
      <c r="AC121" s="2190" t="str">
        <f>IF(AC120="","",VLOOKUP(AC120,'シフト記号表（勤務時間帯） (4)'!$D$6:$X$47,21,FALSE))</f>
        <v/>
      </c>
      <c r="AD121" s="2190" t="str">
        <f>IF(AD120="","",VLOOKUP(AD120,'シフト記号表（勤務時間帯） (4)'!$D$6:$X$47,21,FALSE))</f>
        <v/>
      </c>
      <c r="AE121" s="2190" t="str">
        <f>IF(AE120="","",VLOOKUP(AE120,'シフト記号表（勤務時間帯） (4)'!$D$6:$X$47,21,FALSE))</f>
        <v/>
      </c>
      <c r="AF121" s="2190" t="str">
        <f>IF(AF120="","",VLOOKUP(AF120,'シフト記号表（勤務時間帯） (4)'!$D$6:$X$47,21,FALSE))</f>
        <v/>
      </c>
      <c r="AG121" s="2190" t="str">
        <f>IF(AG120="","",VLOOKUP(AG120,'シフト記号表（勤務時間帯） (4)'!$D$6:$X$47,21,FALSE))</f>
        <v/>
      </c>
      <c r="AH121" s="2197" t="str">
        <f>IF(AH120="","",VLOOKUP(AH120,'シフト記号表（勤務時間帯） (4)'!$D$6:$X$47,21,FALSE))</f>
        <v/>
      </c>
      <c r="AI121" s="2181" t="str">
        <f>IF(AI120="","",VLOOKUP(AI120,'シフト記号表（勤務時間帯） (4)'!$D$6:$X$47,21,FALSE))</f>
        <v/>
      </c>
      <c r="AJ121" s="2190" t="str">
        <f>IF(AJ120="","",VLOOKUP(AJ120,'シフト記号表（勤務時間帯） (4)'!$D$6:$X$47,21,FALSE))</f>
        <v/>
      </c>
      <c r="AK121" s="2190" t="str">
        <f>IF(AK120="","",VLOOKUP(AK120,'シフト記号表（勤務時間帯） (4)'!$D$6:$X$47,21,FALSE))</f>
        <v/>
      </c>
      <c r="AL121" s="2190" t="str">
        <f>IF(AL120="","",VLOOKUP(AL120,'シフト記号表（勤務時間帯） (4)'!$D$6:$X$47,21,FALSE))</f>
        <v/>
      </c>
      <c r="AM121" s="2190" t="str">
        <f>IF(AM120="","",VLOOKUP(AM120,'シフト記号表（勤務時間帯） (4)'!$D$6:$X$47,21,FALSE))</f>
        <v/>
      </c>
      <c r="AN121" s="2190" t="str">
        <f>IF(AN120="","",VLOOKUP(AN120,'シフト記号表（勤務時間帯） (4)'!$D$6:$X$47,21,FALSE))</f>
        <v/>
      </c>
      <c r="AO121" s="2197" t="str">
        <f>IF(AO120="","",VLOOKUP(AO120,'シフト記号表（勤務時間帯） (4)'!$D$6:$X$47,21,FALSE))</f>
        <v/>
      </c>
      <c r="AP121" s="2181" t="str">
        <f>IF(AP120="","",VLOOKUP(AP120,'シフト記号表（勤務時間帯） (4)'!$D$6:$X$47,21,FALSE))</f>
        <v/>
      </c>
      <c r="AQ121" s="2190" t="str">
        <f>IF(AQ120="","",VLOOKUP(AQ120,'シフト記号表（勤務時間帯） (4)'!$D$6:$X$47,21,FALSE))</f>
        <v/>
      </c>
      <c r="AR121" s="2190" t="str">
        <f>IF(AR120="","",VLOOKUP(AR120,'シフト記号表（勤務時間帯） (4)'!$D$6:$X$47,21,FALSE))</f>
        <v/>
      </c>
      <c r="AS121" s="2190" t="str">
        <f>IF(AS120="","",VLOOKUP(AS120,'シフト記号表（勤務時間帯） (4)'!$D$6:$X$47,21,FALSE))</f>
        <v/>
      </c>
      <c r="AT121" s="2190" t="str">
        <f>IF(AT120="","",VLOOKUP(AT120,'シフト記号表（勤務時間帯） (4)'!$D$6:$X$47,21,FALSE))</f>
        <v/>
      </c>
      <c r="AU121" s="2190" t="str">
        <f>IF(AU120="","",VLOOKUP(AU120,'シフト記号表（勤務時間帯） (4)'!$D$6:$X$47,21,FALSE))</f>
        <v/>
      </c>
      <c r="AV121" s="2197" t="str">
        <f>IF(AV120="","",VLOOKUP(AV120,'シフト記号表（勤務時間帯） (4)'!$D$6:$X$47,21,FALSE))</f>
        <v/>
      </c>
      <c r="AW121" s="2181" t="str">
        <f>IF(AW120="","",VLOOKUP(AW120,'シフト記号表（勤務時間帯） (4)'!$D$6:$X$47,21,FALSE))</f>
        <v/>
      </c>
      <c r="AX121" s="2190" t="str">
        <f>IF(AX120="","",VLOOKUP(AX120,'シフト記号表（勤務時間帯） (4)'!$D$6:$X$47,21,FALSE))</f>
        <v/>
      </c>
      <c r="AY121" s="2190" t="str">
        <f>IF(AY120="","",VLOOKUP(AY120,'シフト記号表（勤務時間帯） (4)'!$D$6:$X$47,21,FALSE))</f>
        <v/>
      </c>
      <c r="AZ121" s="1943">
        <f>IF($BC$3="４週",SUM(U121:AV121),IF($BC$3="暦月",SUM(U121:AY121),""))</f>
        <v>0</v>
      </c>
      <c r="BA121" s="1951"/>
      <c r="BB121" s="1960">
        <f>IF($BC$3="４週",AZ121/4,IF($BC$3="暦月",(AZ121/($BC$8/7)),""))</f>
        <v>0</v>
      </c>
      <c r="BC121" s="1951"/>
      <c r="BD121" s="1971"/>
      <c r="BE121" s="1976"/>
      <c r="BF121" s="1976"/>
      <c r="BG121" s="1976"/>
      <c r="BH121" s="1987"/>
    </row>
    <row r="122" spans="2:60" ht="20.25" customHeight="1">
      <c r="B122" s="1743"/>
      <c r="C122" s="1757"/>
      <c r="D122" s="1825"/>
      <c r="E122" s="1768"/>
      <c r="F122" s="1768"/>
      <c r="G122" s="1803">
        <f>C120</f>
        <v>0</v>
      </c>
      <c r="H122" s="2104"/>
      <c r="I122" s="1789"/>
      <c r="J122" s="2544"/>
      <c r="K122" s="2544"/>
      <c r="L122" s="1803"/>
      <c r="M122" s="2548"/>
      <c r="N122" s="2552"/>
      <c r="O122" s="2556"/>
      <c r="P122" s="2564" t="s">
        <v>34</v>
      </c>
      <c r="Q122" s="2567"/>
      <c r="R122" s="2567"/>
      <c r="S122" s="2578"/>
      <c r="T122" s="2586"/>
      <c r="U122" s="1885" t="str">
        <f>IF(U120="","",VLOOKUP(U120,'シフト記号表（勤務時間帯） (4)'!$D$6:$Z$47,23,FALSE))</f>
        <v/>
      </c>
      <c r="V122" s="1897" t="str">
        <f>IF(V120="","",VLOOKUP(V120,'シフト記号表（勤務時間帯） (4)'!$D$6:$Z$47,23,FALSE))</f>
        <v/>
      </c>
      <c r="W122" s="1897" t="str">
        <f>IF(W120="","",VLOOKUP(W120,'シフト記号表（勤務時間帯） (4)'!$D$6:$Z$47,23,FALSE))</f>
        <v/>
      </c>
      <c r="X122" s="1897" t="str">
        <f>IF(X120="","",VLOOKUP(X120,'シフト記号表（勤務時間帯） (4)'!$D$6:$Z$47,23,FALSE))</f>
        <v/>
      </c>
      <c r="Y122" s="1897" t="str">
        <f>IF(Y120="","",VLOOKUP(Y120,'シフト記号表（勤務時間帯） (4)'!$D$6:$Z$47,23,FALSE))</f>
        <v/>
      </c>
      <c r="Z122" s="1897" t="str">
        <f>IF(Z120="","",VLOOKUP(Z120,'シフト記号表（勤務時間帯） (4)'!$D$6:$Z$47,23,FALSE))</f>
        <v/>
      </c>
      <c r="AA122" s="1912" t="str">
        <f>IF(AA120="","",VLOOKUP(AA120,'シフト記号表（勤務時間帯） (4)'!$D$6:$Z$47,23,FALSE))</f>
        <v/>
      </c>
      <c r="AB122" s="1885" t="str">
        <f>IF(AB120="","",VLOOKUP(AB120,'シフト記号表（勤務時間帯） (4)'!$D$6:$Z$47,23,FALSE))</f>
        <v/>
      </c>
      <c r="AC122" s="1897" t="str">
        <f>IF(AC120="","",VLOOKUP(AC120,'シフト記号表（勤務時間帯） (4)'!$D$6:$Z$47,23,FALSE))</f>
        <v/>
      </c>
      <c r="AD122" s="1897" t="str">
        <f>IF(AD120="","",VLOOKUP(AD120,'シフト記号表（勤務時間帯） (4)'!$D$6:$Z$47,23,FALSE))</f>
        <v/>
      </c>
      <c r="AE122" s="1897" t="str">
        <f>IF(AE120="","",VLOOKUP(AE120,'シフト記号表（勤務時間帯） (4)'!$D$6:$Z$47,23,FALSE))</f>
        <v/>
      </c>
      <c r="AF122" s="1897" t="str">
        <f>IF(AF120="","",VLOOKUP(AF120,'シフト記号表（勤務時間帯） (4)'!$D$6:$Z$47,23,FALSE))</f>
        <v/>
      </c>
      <c r="AG122" s="1897" t="str">
        <f>IF(AG120="","",VLOOKUP(AG120,'シフト記号表（勤務時間帯） (4)'!$D$6:$Z$47,23,FALSE))</f>
        <v/>
      </c>
      <c r="AH122" s="1912" t="str">
        <f>IF(AH120="","",VLOOKUP(AH120,'シフト記号表（勤務時間帯） (4)'!$D$6:$Z$47,23,FALSE))</f>
        <v/>
      </c>
      <c r="AI122" s="1885" t="str">
        <f>IF(AI120="","",VLOOKUP(AI120,'シフト記号表（勤務時間帯） (4)'!$D$6:$Z$47,23,FALSE))</f>
        <v/>
      </c>
      <c r="AJ122" s="1897" t="str">
        <f>IF(AJ120="","",VLOOKUP(AJ120,'シフト記号表（勤務時間帯） (4)'!$D$6:$Z$47,23,FALSE))</f>
        <v/>
      </c>
      <c r="AK122" s="1897" t="str">
        <f>IF(AK120="","",VLOOKUP(AK120,'シフト記号表（勤務時間帯） (4)'!$D$6:$Z$47,23,FALSE))</f>
        <v/>
      </c>
      <c r="AL122" s="1897" t="str">
        <f>IF(AL120="","",VLOOKUP(AL120,'シフト記号表（勤務時間帯） (4)'!$D$6:$Z$47,23,FALSE))</f>
        <v/>
      </c>
      <c r="AM122" s="1897" t="str">
        <f>IF(AM120="","",VLOOKUP(AM120,'シフト記号表（勤務時間帯） (4)'!$D$6:$Z$47,23,FALSE))</f>
        <v/>
      </c>
      <c r="AN122" s="1897" t="str">
        <f>IF(AN120="","",VLOOKUP(AN120,'シフト記号表（勤務時間帯） (4)'!$D$6:$Z$47,23,FALSE))</f>
        <v/>
      </c>
      <c r="AO122" s="1912" t="str">
        <f>IF(AO120="","",VLOOKUP(AO120,'シフト記号表（勤務時間帯） (4)'!$D$6:$Z$47,23,FALSE))</f>
        <v/>
      </c>
      <c r="AP122" s="1885" t="str">
        <f>IF(AP120="","",VLOOKUP(AP120,'シフト記号表（勤務時間帯） (4)'!$D$6:$Z$47,23,FALSE))</f>
        <v/>
      </c>
      <c r="AQ122" s="1897" t="str">
        <f>IF(AQ120="","",VLOOKUP(AQ120,'シフト記号表（勤務時間帯） (4)'!$D$6:$Z$47,23,FALSE))</f>
        <v/>
      </c>
      <c r="AR122" s="1897" t="str">
        <f>IF(AR120="","",VLOOKUP(AR120,'シフト記号表（勤務時間帯） (4)'!$D$6:$Z$47,23,FALSE))</f>
        <v/>
      </c>
      <c r="AS122" s="1897" t="str">
        <f>IF(AS120="","",VLOOKUP(AS120,'シフト記号表（勤務時間帯） (4)'!$D$6:$Z$47,23,FALSE))</f>
        <v/>
      </c>
      <c r="AT122" s="1897" t="str">
        <f>IF(AT120="","",VLOOKUP(AT120,'シフト記号表（勤務時間帯） (4)'!$D$6:$Z$47,23,FALSE))</f>
        <v/>
      </c>
      <c r="AU122" s="1897" t="str">
        <f>IF(AU120="","",VLOOKUP(AU120,'シフト記号表（勤務時間帯） (4)'!$D$6:$Z$47,23,FALSE))</f>
        <v/>
      </c>
      <c r="AV122" s="1912" t="str">
        <f>IF(AV120="","",VLOOKUP(AV120,'シフト記号表（勤務時間帯） (4)'!$D$6:$Z$47,23,FALSE))</f>
        <v/>
      </c>
      <c r="AW122" s="1885" t="str">
        <f>IF(AW120="","",VLOOKUP(AW120,'シフト記号表（勤務時間帯） (4)'!$D$6:$Z$47,23,FALSE))</f>
        <v/>
      </c>
      <c r="AX122" s="1897" t="str">
        <f>IF(AX120="","",VLOOKUP(AX120,'シフト記号表（勤務時間帯） (4)'!$D$6:$Z$47,23,FALSE))</f>
        <v/>
      </c>
      <c r="AY122" s="1897" t="str">
        <f>IF(AY120="","",VLOOKUP(AY120,'シフト記号表（勤務時間帯） (4)'!$D$6:$Z$47,23,FALSE))</f>
        <v/>
      </c>
      <c r="AZ122" s="1945">
        <f>IF($BC$3="４週",SUM(U122:AV122),IF($BC$3="暦月",SUM(U122:AY122),""))</f>
        <v>0</v>
      </c>
      <c r="BA122" s="1953"/>
      <c r="BB122" s="1962">
        <f>IF($BC$3="４週",AZ122/4,IF($BC$3="暦月",(AZ122/($BC$8/7)),""))</f>
        <v>0</v>
      </c>
      <c r="BC122" s="1953"/>
      <c r="BD122" s="1973"/>
      <c r="BE122" s="1978"/>
      <c r="BF122" s="1978"/>
      <c r="BG122" s="1978"/>
      <c r="BH122" s="1989"/>
    </row>
    <row r="123" spans="2:60" ht="20.25" customHeight="1">
      <c r="B123" s="2530"/>
      <c r="C123" s="1756"/>
      <c r="D123" s="1824"/>
      <c r="E123" s="1767"/>
      <c r="F123" s="1767"/>
      <c r="G123" s="1802"/>
      <c r="H123" s="2095"/>
      <c r="I123" s="1788"/>
      <c r="J123" s="2545"/>
      <c r="K123" s="2545"/>
      <c r="L123" s="1802"/>
      <c r="M123" s="2549"/>
      <c r="N123" s="2553"/>
      <c r="O123" s="2557"/>
      <c r="P123" s="2563" t="s">
        <v>770</v>
      </c>
      <c r="Q123" s="2572"/>
      <c r="R123" s="2572"/>
      <c r="S123" s="2580"/>
      <c r="T123" s="2589"/>
      <c r="U123" s="2596"/>
      <c r="V123" s="2602"/>
      <c r="W123" s="2602"/>
      <c r="X123" s="2602"/>
      <c r="Y123" s="2602"/>
      <c r="Z123" s="2602"/>
      <c r="AA123" s="2608"/>
      <c r="AB123" s="2596"/>
      <c r="AC123" s="2602"/>
      <c r="AD123" s="2602"/>
      <c r="AE123" s="2602"/>
      <c r="AF123" s="2602"/>
      <c r="AG123" s="2602"/>
      <c r="AH123" s="2608"/>
      <c r="AI123" s="2596"/>
      <c r="AJ123" s="2602"/>
      <c r="AK123" s="2602"/>
      <c r="AL123" s="2602"/>
      <c r="AM123" s="2602"/>
      <c r="AN123" s="2602"/>
      <c r="AO123" s="2608"/>
      <c r="AP123" s="2596"/>
      <c r="AQ123" s="2602"/>
      <c r="AR123" s="2602"/>
      <c r="AS123" s="2602"/>
      <c r="AT123" s="2602"/>
      <c r="AU123" s="2602"/>
      <c r="AV123" s="2608"/>
      <c r="AW123" s="2596"/>
      <c r="AX123" s="2602"/>
      <c r="AY123" s="2602"/>
      <c r="AZ123" s="2624"/>
      <c r="BA123" s="2631"/>
      <c r="BB123" s="2638"/>
      <c r="BC123" s="2631"/>
      <c r="BD123" s="1972"/>
      <c r="BE123" s="1977"/>
      <c r="BF123" s="1977"/>
      <c r="BG123" s="1977"/>
      <c r="BH123" s="1988"/>
    </row>
    <row r="124" spans="2:60" ht="20.25" customHeight="1">
      <c r="B124" s="2059">
        <f>B121+1</f>
        <v>35</v>
      </c>
      <c r="C124" s="1755"/>
      <c r="D124" s="1823"/>
      <c r="E124" s="1766"/>
      <c r="F124" s="1766">
        <f>C123</f>
        <v>0</v>
      </c>
      <c r="G124" s="1801"/>
      <c r="H124" s="2103"/>
      <c r="I124" s="1787"/>
      <c r="J124" s="2543"/>
      <c r="K124" s="2543"/>
      <c r="L124" s="1801"/>
      <c r="M124" s="2547"/>
      <c r="N124" s="2551"/>
      <c r="O124" s="2555"/>
      <c r="P124" s="2559" t="s">
        <v>1023</v>
      </c>
      <c r="Q124" s="2566"/>
      <c r="R124" s="2566"/>
      <c r="S124" s="2574"/>
      <c r="T124" s="2582"/>
      <c r="U124" s="2181" t="str">
        <f>IF(U123="","",VLOOKUP(U123,'シフト記号表（勤務時間帯） (4)'!$D$6:$X$47,21,FALSE))</f>
        <v/>
      </c>
      <c r="V124" s="2190" t="str">
        <f>IF(V123="","",VLOOKUP(V123,'シフト記号表（勤務時間帯） (4)'!$D$6:$X$47,21,FALSE))</f>
        <v/>
      </c>
      <c r="W124" s="2190" t="str">
        <f>IF(W123="","",VLOOKUP(W123,'シフト記号表（勤務時間帯） (4)'!$D$6:$X$47,21,FALSE))</f>
        <v/>
      </c>
      <c r="X124" s="2190" t="str">
        <f>IF(X123="","",VLOOKUP(X123,'シフト記号表（勤務時間帯） (4)'!$D$6:$X$47,21,FALSE))</f>
        <v/>
      </c>
      <c r="Y124" s="2190" t="str">
        <f>IF(Y123="","",VLOOKUP(Y123,'シフト記号表（勤務時間帯） (4)'!$D$6:$X$47,21,FALSE))</f>
        <v/>
      </c>
      <c r="Z124" s="2190" t="str">
        <f>IF(Z123="","",VLOOKUP(Z123,'シフト記号表（勤務時間帯） (4)'!$D$6:$X$47,21,FALSE))</f>
        <v/>
      </c>
      <c r="AA124" s="2197" t="str">
        <f>IF(AA123="","",VLOOKUP(AA123,'シフト記号表（勤務時間帯） (4)'!$D$6:$X$47,21,FALSE))</f>
        <v/>
      </c>
      <c r="AB124" s="2181" t="str">
        <f>IF(AB123="","",VLOOKUP(AB123,'シフト記号表（勤務時間帯） (4)'!$D$6:$X$47,21,FALSE))</f>
        <v/>
      </c>
      <c r="AC124" s="2190" t="str">
        <f>IF(AC123="","",VLOOKUP(AC123,'シフト記号表（勤務時間帯） (4)'!$D$6:$X$47,21,FALSE))</f>
        <v/>
      </c>
      <c r="AD124" s="2190" t="str">
        <f>IF(AD123="","",VLOOKUP(AD123,'シフト記号表（勤務時間帯） (4)'!$D$6:$X$47,21,FALSE))</f>
        <v/>
      </c>
      <c r="AE124" s="2190" t="str">
        <f>IF(AE123="","",VLOOKUP(AE123,'シフト記号表（勤務時間帯） (4)'!$D$6:$X$47,21,FALSE))</f>
        <v/>
      </c>
      <c r="AF124" s="2190" t="str">
        <f>IF(AF123="","",VLOOKUP(AF123,'シフト記号表（勤務時間帯） (4)'!$D$6:$X$47,21,FALSE))</f>
        <v/>
      </c>
      <c r="AG124" s="2190" t="str">
        <f>IF(AG123="","",VLOOKUP(AG123,'シフト記号表（勤務時間帯） (4)'!$D$6:$X$47,21,FALSE))</f>
        <v/>
      </c>
      <c r="AH124" s="2197" t="str">
        <f>IF(AH123="","",VLOOKUP(AH123,'シフト記号表（勤務時間帯） (4)'!$D$6:$X$47,21,FALSE))</f>
        <v/>
      </c>
      <c r="AI124" s="2181" t="str">
        <f>IF(AI123="","",VLOOKUP(AI123,'シフト記号表（勤務時間帯） (4)'!$D$6:$X$47,21,FALSE))</f>
        <v/>
      </c>
      <c r="AJ124" s="2190" t="str">
        <f>IF(AJ123="","",VLOOKUP(AJ123,'シフト記号表（勤務時間帯） (4)'!$D$6:$X$47,21,FALSE))</f>
        <v/>
      </c>
      <c r="AK124" s="2190" t="str">
        <f>IF(AK123="","",VLOOKUP(AK123,'シフト記号表（勤務時間帯） (4)'!$D$6:$X$47,21,FALSE))</f>
        <v/>
      </c>
      <c r="AL124" s="2190" t="str">
        <f>IF(AL123="","",VLOOKUP(AL123,'シフト記号表（勤務時間帯） (4)'!$D$6:$X$47,21,FALSE))</f>
        <v/>
      </c>
      <c r="AM124" s="2190" t="str">
        <f>IF(AM123="","",VLOOKUP(AM123,'シフト記号表（勤務時間帯） (4)'!$D$6:$X$47,21,FALSE))</f>
        <v/>
      </c>
      <c r="AN124" s="2190" t="str">
        <f>IF(AN123="","",VLOOKUP(AN123,'シフト記号表（勤務時間帯） (4)'!$D$6:$X$47,21,FALSE))</f>
        <v/>
      </c>
      <c r="AO124" s="2197" t="str">
        <f>IF(AO123="","",VLOOKUP(AO123,'シフト記号表（勤務時間帯） (4)'!$D$6:$X$47,21,FALSE))</f>
        <v/>
      </c>
      <c r="AP124" s="2181" t="str">
        <f>IF(AP123="","",VLOOKUP(AP123,'シフト記号表（勤務時間帯） (4)'!$D$6:$X$47,21,FALSE))</f>
        <v/>
      </c>
      <c r="AQ124" s="2190" t="str">
        <f>IF(AQ123="","",VLOOKUP(AQ123,'シフト記号表（勤務時間帯） (4)'!$D$6:$X$47,21,FALSE))</f>
        <v/>
      </c>
      <c r="AR124" s="2190" t="str">
        <f>IF(AR123="","",VLOOKUP(AR123,'シフト記号表（勤務時間帯） (4)'!$D$6:$X$47,21,FALSE))</f>
        <v/>
      </c>
      <c r="AS124" s="2190" t="str">
        <f>IF(AS123="","",VLOOKUP(AS123,'シフト記号表（勤務時間帯） (4)'!$D$6:$X$47,21,FALSE))</f>
        <v/>
      </c>
      <c r="AT124" s="2190" t="str">
        <f>IF(AT123="","",VLOOKUP(AT123,'シフト記号表（勤務時間帯） (4)'!$D$6:$X$47,21,FALSE))</f>
        <v/>
      </c>
      <c r="AU124" s="2190" t="str">
        <f>IF(AU123="","",VLOOKUP(AU123,'シフト記号表（勤務時間帯） (4)'!$D$6:$X$47,21,FALSE))</f>
        <v/>
      </c>
      <c r="AV124" s="2197" t="str">
        <f>IF(AV123="","",VLOOKUP(AV123,'シフト記号表（勤務時間帯） (4)'!$D$6:$X$47,21,FALSE))</f>
        <v/>
      </c>
      <c r="AW124" s="2181" t="str">
        <f>IF(AW123="","",VLOOKUP(AW123,'シフト記号表（勤務時間帯） (4)'!$D$6:$X$47,21,FALSE))</f>
        <v/>
      </c>
      <c r="AX124" s="2190" t="str">
        <f>IF(AX123="","",VLOOKUP(AX123,'シフト記号表（勤務時間帯） (4)'!$D$6:$X$47,21,FALSE))</f>
        <v/>
      </c>
      <c r="AY124" s="2190" t="str">
        <f>IF(AY123="","",VLOOKUP(AY123,'シフト記号表（勤務時間帯） (4)'!$D$6:$X$47,21,FALSE))</f>
        <v/>
      </c>
      <c r="AZ124" s="1943">
        <f>IF($BC$3="４週",SUM(U124:AV124),IF($BC$3="暦月",SUM(U124:AY124),""))</f>
        <v>0</v>
      </c>
      <c r="BA124" s="1951"/>
      <c r="BB124" s="1960">
        <f>IF($BC$3="４週",AZ124/4,IF($BC$3="暦月",(AZ124/($BC$8/7)),""))</f>
        <v>0</v>
      </c>
      <c r="BC124" s="1951"/>
      <c r="BD124" s="1971"/>
      <c r="BE124" s="1976"/>
      <c r="BF124" s="1976"/>
      <c r="BG124" s="1976"/>
      <c r="BH124" s="1987"/>
    </row>
    <row r="125" spans="2:60" ht="20.25" customHeight="1">
      <c r="B125" s="1743"/>
      <c r="C125" s="1757"/>
      <c r="D125" s="1825"/>
      <c r="E125" s="1768"/>
      <c r="F125" s="1768"/>
      <c r="G125" s="1803">
        <f>C123</f>
        <v>0</v>
      </c>
      <c r="H125" s="2104"/>
      <c r="I125" s="1789"/>
      <c r="J125" s="2544"/>
      <c r="K125" s="2544"/>
      <c r="L125" s="1803"/>
      <c r="M125" s="2548"/>
      <c r="N125" s="2552"/>
      <c r="O125" s="2556"/>
      <c r="P125" s="2564" t="s">
        <v>34</v>
      </c>
      <c r="Q125" s="2567"/>
      <c r="R125" s="2567"/>
      <c r="S125" s="2578"/>
      <c r="T125" s="2586"/>
      <c r="U125" s="1885" t="str">
        <f>IF(U123="","",VLOOKUP(U123,'シフト記号表（勤務時間帯） (4)'!$D$6:$Z$47,23,FALSE))</f>
        <v/>
      </c>
      <c r="V125" s="1897" t="str">
        <f>IF(V123="","",VLOOKUP(V123,'シフト記号表（勤務時間帯） (4)'!$D$6:$Z$47,23,FALSE))</f>
        <v/>
      </c>
      <c r="W125" s="1897" t="str">
        <f>IF(W123="","",VLOOKUP(W123,'シフト記号表（勤務時間帯） (4)'!$D$6:$Z$47,23,FALSE))</f>
        <v/>
      </c>
      <c r="X125" s="1897" t="str">
        <f>IF(X123="","",VLOOKUP(X123,'シフト記号表（勤務時間帯） (4)'!$D$6:$Z$47,23,FALSE))</f>
        <v/>
      </c>
      <c r="Y125" s="1897" t="str">
        <f>IF(Y123="","",VLOOKUP(Y123,'シフト記号表（勤務時間帯） (4)'!$D$6:$Z$47,23,FALSE))</f>
        <v/>
      </c>
      <c r="Z125" s="1897" t="str">
        <f>IF(Z123="","",VLOOKUP(Z123,'シフト記号表（勤務時間帯） (4)'!$D$6:$Z$47,23,FALSE))</f>
        <v/>
      </c>
      <c r="AA125" s="1912" t="str">
        <f>IF(AA123="","",VLOOKUP(AA123,'シフト記号表（勤務時間帯） (4)'!$D$6:$Z$47,23,FALSE))</f>
        <v/>
      </c>
      <c r="AB125" s="1885" t="str">
        <f>IF(AB123="","",VLOOKUP(AB123,'シフト記号表（勤務時間帯） (4)'!$D$6:$Z$47,23,FALSE))</f>
        <v/>
      </c>
      <c r="AC125" s="1897" t="str">
        <f>IF(AC123="","",VLOOKUP(AC123,'シフト記号表（勤務時間帯） (4)'!$D$6:$Z$47,23,FALSE))</f>
        <v/>
      </c>
      <c r="AD125" s="1897" t="str">
        <f>IF(AD123="","",VLOOKUP(AD123,'シフト記号表（勤務時間帯） (4)'!$D$6:$Z$47,23,FALSE))</f>
        <v/>
      </c>
      <c r="AE125" s="1897" t="str">
        <f>IF(AE123="","",VLOOKUP(AE123,'シフト記号表（勤務時間帯） (4)'!$D$6:$Z$47,23,FALSE))</f>
        <v/>
      </c>
      <c r="AF125" s="1897" t="str">
        <f>IF(AF123="","",VLOOKUP(AF123,'シフト記号表（勤務時間帯） (4)'!$D$6:$Z$47,23,FALSE))</f>
        <v/>
      </c>
      <c r="AG125" s="1897" t="str">
        <f>IF(AG123="","",VLOOKUP(AG123,'シフト記号表（勤務時間帯） (4)'!$D$6:$Z$47,23,FALSE))</f>
        <v/>
      </c>
      <c r="AH125" s="1912" t="str">
        <f>IF(AH123="","",VLOOKUP(AH123,'シフト記号表（勤務時間帯） (4)'!$D$6:$Z$47,23,FALSE))</f>
        <v/>
      </c>
      <c r="AI125" s="1885" t="str">
        <f>IF(AI123="","",VLOOKUP(AI123,'シフト記号表（勤務時間帯） (4)'!$D$6:$Z$47,23,FALSE))</f>
        <v/>
      </c>
      <c r="AJ125" s="1897" t="str">
        <f>IF(AJ123="","",VLOOKUP(AJ123,'シフト記号表（勤務時間帯） (4)'!$D$6:$Z$47,23,FALSE))</f>
        <v/>
      </c>
      <c r="AK125" s="1897" t="str">
        <f>IF(AK123="","",VLOOKUP(AK123,'シフト記号表（勤務時間帯） (4)'!$D$6:$Z$47,23,FALSE))</f>
        <v/>
      </c>
      <c r="AL125" s="1897" t="str">
        <f>IF(AL123="","",VLOOKUP(AL123,'シフト記号表（勤務時間帯） (4)'!$D$6:$Z$47,23,FALSE))</f>
        <v/>
      </c>
      <c r="AM125" s="1897" t="str">
        <f>IF(AM123="","",VLOOKUP(AM123,'シフト記号表（勤務時間帯） (4)'!$D$6:$Z$47,23,FALSE))</f>
        <v/>
      </c>
      <c r="AN125" s="1897" t="str">
        <f>IF(AN123="","",VLOOKUP(AN123,'シフト記号表（勤務時間帯） (4)'!$D$6:$Z$47,23,FALSE))</f>
        <v/>
      </c>
      <c r="AO125" s="1912" t="str">
        <f>IF(AO123="","",VLOOKUP(AO123,'シフト記号表（勤務時間帯） (4)'!$D$6:$Z$47,23,FALSE))</f>
        <v/>
      </c>
      <c r="AP125" s="1885" t="str">
        <f>IF(AP123="","",VLOOKUP(AP123,'シフト記号表（勤務時間帯） (4)'!$D$6:$Z$47,23,FALSE))</f>
        <v/>
      </c>
      <c r="AQ125" s="1897" t="str">
        <f>IF(AQ123="","",VLOOKUP(AQ123,'シフト記号表（勤務時間帯） (4)'!$D$6:$Z$47,23,FALSE))</f>
        <v/>
      </c>
      <c r="AR125" s="1897" t="str">
        <f>IF(AR123="","",VLOOKUP(AR123,'シフト記号表（勤務時間帯） (4)'!$D$6:$Z$47,23,FALSE))</f>
        <v/>
      </c>
      <c r="AS125" s="1897" t="str">
        <f>IF(AS123="","",VLOOKUP(AS123,'シフト記号表（勤務時間帯） (4)'!$D$6:$Z$47,23,FALSE))</f>
        <v/>
      </c>
      <c r="AT125" s="1897" t="str">
        <f>IF(AT123="","",VLOOKUP(AT123,'シフト記号表（勤務時間帯） (4)'!$D$6:$Z$47,23,FALSE))</f>
        <v/>
      </c>
      <c r="AU125" s="1897" t="str">
        <f>IF(AU123="","",VLOOKUP(AU123,'シフト記号表（勤務時間帯） (4)'!$D$6:$Z$47,23,FALSE))</f>
        <v/>
      </c>
      <c r="AV125" s="1912" t="str">
        <f>IF(AV123="","",VLOOKUP(AV123,'シフト記号表（勤務時間帯） (4)'!$D$6:$Z$47,23,FALSE))</f>
        <v/>
      </c>
      <c r="AW125" s="1885" t="str">
        <f>IF(AW123="","",VLOOKUP(AW123,'シフト記号表（勤務時間帯） (4)'!$D$6:$Z$47,23,FALSE))</f>
        <v/>
      </c>
      <c r="AX125" s="1897" t="str">
        <f>IF(AX123="","",VLOOKUP(AX123,'シフト記号表（勤務時間帯） (4)'!$D$6:$Z$47,23,FALSE))</f>
        <v/>
      </c>
      <c r="AY125" s="1897" t="str">
        <f>IF(AY123="","",VLOOKUP(AY123,'シフト記号表（勤務時間帯） (4)'!$D$6:$Z$47,23,FALSE))</f>
        <v/>
      </c>
      <c r="AZ125" s="1945">
        <f>IF($BC$3="４週",SUM(U125:AV125),IF($BC$3="暦月",SUM(U125:AY125),""))</f>
        <v>0</v>
      </c>
      <c r="BA125" s="1953"/>
      <c r="BB125" s="1962">
        <f>IF($BC$3="４週",AZ125/4,IF($BC$3="暦月",(AZ125/($BC$8/7)),""))</f>
        <v>0</v>
      </c>
      <c r="BC125" s="1953"/>
      <c r="BD125" s="1973"/>
      <c r="BE125" s="1978"/>
      <c r="BF125" s="1978"/>
      <c r="BG125" s="1978"/>
      <c r="BH125" s="1989"/>
    </row>
    <row r="126" spans="2:60" ht="20.25" customHeight="1">
      <c r="B126" s="2530"/>
      <c r="C126" s="1756"/>
      <c r="D126" s="1824"/>
      <c r="E126" s="1767"/>
      <c r="F126" s="1767"/>
      <c r="G126" s="1802"/>
      <c r="H126" s="2095"/>
      <c r="I126" s="1788"/>
      <c r="J126" s="2545"/>
      <c r="K126" s="2545"/>
      <c r="L126" s="1802"/>
      <c r="M126" s="2549"/>
      <c r="N126" s="2553"/>
      <c r="O126" s="2557"/>
      <c r="P126" s="2563" t="s">
        <v>770</v>
      </c>
      <c r="Q126" s="2572"/>
      <c r="R126" s="2572"/>
      <c r="S126" s="2580"/>
      <c r="T126" s="2589"/>
      <c r="U126" s="2596"/>
      <c r="V126" s="2602"/>
      <c r="W126" s="2602"/>
      <c r="X126" s="2602"/>
      <c r="Y126" s="2602"/>
      <c r="Z126" s="2602"/>
      <c r="AA126" s="2608"/>
      <c r="AB126" s="2596"/>
      <c r="AC126" s="2602"/>
      <c r="AD126" s="2602"/>
      <c r="AE126" s="2602"/>
      <c r="AF126" s="2602"/>
      <c r="AG126" s="2602"/>
      <c r="AH126" s="2608"/>
      <c r="AI126" s="2596"/>
      <c r="AJ126" s="2602"/>
      <c r="AK126" s="2602"/>
      <c r="AL126" s="2602"/>
      <c r="AM126" s="2602"/>
      <c r="AN126" s="2602"/>
      <c r="AO126" s="2608"/>
      <c r="AP126" s="2596"/>
      <c r="AQ126" s="2602"/>
      <c r="AR126" s="2602"/>
      <c r="AS126" s="2602"/>
      <c r="AT126" s="2602"/>
      <c r="AU126" s="2602"/>
      <c r="AV126" s="2608"/>
      <c r="AW126" s="2596"/>
      <c r="AX126" s="2602"/>
      <c r="AY126" s="2602"/>
      <c r="AZ126" s="2624"/>
      <c r="BA126" s="2631"/>
      <c r="BB126" s="2638"/>
      <c r="BC126" s="2631"/>
      <c r="BD126" s="1972"/>
      <c r="BE126" s="1977"/>
      <c r="BF126" s="1977"/>
      <c r="BG126" s="1977"/>
      <c r="BH126" s="1988"/>
    </row>
    <row r="127" spans="2:60" ht="20.25" customHeight="1">
      <c r="B127" s="2059">
        <f>B124+1</f>
        <v>36</v>
      </c>
      <c r="C127" s="1755"/>
      <c r="D127" s="1823"/>
      <c r="E127" s="1766"/>
      <c r="F127" s="1766">
        <f>C126</f>
        <v>0</v>
      </c>
      <c r="G127" s="1801"/>
      <c r="H127" s="2103"/>
      <c r="I127" s="1787"/>
      <c r="J127" s="2543"/>
      <c r="K127" s="2543"/>
      <c r="L127" s="1801"/>
      <c r="M127" s="2547"/>
      <c r="N127" s="2551"/>
      <c r="O127" s="2555"/>
      <c r="P127" s="2559" t="s">
        <v>1023</v>
      </c>
      <c r="Q127" s="2566"/>
      <c r="R127" s="2566"/>
      <c r="S127" s="2574"/>
      <c r="T127" s="2582"/>
      <c r="U127" s="2181" t="str">
        <f>IF(U126="","",VLOOKUP(U126,'シフト記号表（勤務時間帯） (4)'!$D$6:$X$47,21,FALSE))</f>
        <v/>
      </c>
      <c r="V127" s="2190" t="str">
        <f>IF(V126="","",VLOOKUP(V126,'シフト記号表（勤務時間帯） (4)'!$D$6:$X$47,21,FALSE))</f>
        <v/>
      </c>
      <c r="W127" s="2190" t="str">
        <f>IF(W126="","",VLOOKUP(W126,'シフト記号表（勤務時間帯） (4)'!$D$6:$X$47,21,FALSE))</f>
        <v/>
      </c>
      <c r="X127" s="2190" t="str">
        <f>IF(X126="","",VLOOKUP(X126,'シフト記号表（勤務時間帯） (4)'!$D$6:$X$47,21,FALSE))</f>
        <v/>
      </c>
      <c r="Y127" s="2190" t="str">
        <f>IF(Y126="","",VLOOKUP(Y126,'シフト記号表（勤務時間帯） (4)'!$D$6:$X$47,21,FALSE))</f>
        <v/>
      </c>
      <c r="Z127" s="2190" t="str">
        <f>IF(Z126="","",VLOOKUP(Z126,'シフト記号表（勤務時間帯） (4)'!$D$6:$X$47,21,FALSE))</f>
        <v/>
      </c>
      <c r="AA127" s="2197" t="str">
        <f>IF(AA126="","",VLOOKUP(AA126,'シフト記号表（勤務時間帯） (4)'!$D$6:$X$47,21,FALSE))</f>
        <v/>
      </c>
      <c r="AB127" s="2181" t="str">
        <f>IF(AB126="","",VLOOKUP(AB126,'シフト記号表（勤務時間帯） (4)'!$D$6:$X$47,21,FALSE))</f>
        <v/>
      </c>
      <c r="AC127" s="2190" t="str">
        <f>IF(AC126="","",VLOOKUP(AC126,'シフト記号表（勤務時間帯） (4)'!$D$6:$X$47,21,FALSE))</f>
        <v/>
      </c>
      <c r="AD127" s="2190" t="str">
        <f>IF(AD126="","",VLOOKUP(AD126,'シフト記号表（勤務時間帯） (4)'!$D$6:$X$47,21,FALSE))</f>
        <v/>
      </c>
      <c r="AE127" s="2190" t="str">
        <f>IF(AE126="","",VLOOKUP(AE126,'シフト記号表（勤務時間帯） (4)'!$D$6:$X$47,21,FALSE))</f>
        <v/>
      </c>
      <c r="AF127" s="2190" t="str">
        <f>IF(AF126="","",VLOOKUP(AF126,'シフト記号表（勤務時間帯） (4)'!$D$6:$X$47,21,FALSE))</f>
        <v/>
      </c>
      <c r="AG127" s="2190" t="str">
        <f>IF(AG126="","",VLOOKUP(AG126,'シフト記号表（勤務時間帯） (4)'!$D$6:$X$47,21,FALSE))</f>
        <v/>
      </c>
      <c r="AH127" s="2197" t="str">
        <f>IF(AH126="","",VLOOKUP(AH126,'シフト記号表（勤務時間帯） (4)'!$D$6:$X$47,21,FALSE))</f>
        <v/>
      </c>
      <c r="AI127" s="2181" t="str">
        <f>IF(AI126="","",VLOOKUP(AI126,'シフト記号表（勤務時間帯） (4)'!$D$6:$X$47,21,FALSE))</f>
        <v/>
      </c>
      <c r="AJ127" s="2190" t="str">
        <f>IF(AJ126="","",VLOOKUP(AJ126,'シフト記号表（勤務時間帯） (4)'!$D$6:$X$47,21,FALSE))</f>
        <v/>
      </c>
      <c r="AK127" s="2190" t="str">
        <f>IF(AK126="","",VLOOKUP(AK126,'シフト記号表（勤務時間帯） (4)'!$D$6:$X$47,21,FALSE))</f>
        <v/>
      </c>
      <c r="AL127" s="2190" t="str">
        <f>IF(AL126="","",VLOOKUP(AL126,'シフト記号表（勤務時間帯） (4)'!$D$6:$X$47,21,FALSE))</f>
        <v/>
      </c>
      <c r="AM127" s="2190" t="str">
        <f>IF(AM126="","",VLOOKUP(AM126,'シフト記号表（勤務時間帯） (4)'!$D$6:$X$47,21,FALSE))</f>
        <v/>
      </c>
      <c r="AN127" s="2190" t="str">
        <f>IF(AN126="","",VLOOKUP(AN126,'シフト記号表（勤務時間帯） (4)'!$D$6:$X$47,21,FALSE))</f>
        <v/>
      </c>
      <c r="AO127" s="2197" t="str">
        <f>IF(AO126="","",VLOOKUP(AO126,'シフト記号表（勤務時間帯） (4)'!$D$6:$X$47,21,FALSE))</f>
        <v/>
      </c>
      <c r="AP127" s="2181" t="str">
        <f>IF(AP126="","",VLOOKUP(AP126,'シフト記号表（勤務時間帯） (4)'!$D$6:$X$47,21,FALSE))</f>
        <v/>
      </c>
      <c r="AQ127" s="2190" t="str">
        <f>IF(AQ126="","",VLOOKUP(AQ126,'シフト記号表（勤務時間帯） (4)'!$D$6:$X$47,21,FALSE))</f>
        <v/>
      </c>
      <c r="AR127" s="2190" t="str">
        <f>IF(AR126="","",VLOOKUP(AR126,'シフト記号表（勤務時間帯） (4)'!$D$6:$X$47,21,FALSE))</f>
        <v/>
      </c>
      <c r="AS127" s="2190" t="str">
        <f>IF(AS126="","",VLOOKUP(AS126,'シフト記号表（勤務時間帯） (4)'!$D$6:$X$47,21,FALSE))</f>
        <v/>
      </c>
      <c r="AT127" s="2190" t="str">
        <f>IF(AT126="","",VLOOKUP(AT126,'シフト記号表（勤務時間帯） (4)'!$D$6:$X$47,21,FALSE))</f>
        <v/>
      </c>
      <c r="AU127" s="2190" t="str">
        <f>IF(AU126="","",VLOOKUP(AU126,'シフト記号表（勤務時間帯） (4)'!$D$6:$X$47,21,FALSE))</f>
        <v/>
      </c>
      <c r="AV127" s="2197" t="str">
        <f>IF(AV126="","",VLOOKUP(AV126,'シフト記号表（勤務時間帯） (4)'!$D$6:$X$47,21,FALSE))</f>
        <v/>
      </c>
      <c r="AW127" s="2181" t="str">
        <f>IF(AW126="","",VLOOKUP(AW126,'シフト記号表（勤務時間帯） (4)'!$D$6:$X$47,21,FALSE))</f>
        <v/>
      </c>
      <c r="AX127" s="2190" t="str">
        <f>IF(AX126="","",VLOOKUP(AX126,'シフト記号表（勤務時間帯） (4)'!$D$6:$X$47,21,FALSE))</f>
        <v/>
      </c>
      <c r="AY127" s="2190" t="str">
        <f>IF(AY126="","",VLOOKUP(AY126,'シフト記号表（勤務時間帯） (4)'!$D$6:$X$47,21,FALSE))</f>
        <v/>
      </c>
      <c r="AZ127" s="1943">
        <f>IF($BC$3="４週",SUM(U127:AV127),IF($BC$3="暦月",SUM(U127:AY127),""))</f>
        <v>0</v>
      </c>
      <c r="BA127" s="1951"/>
      <c r="BB127" s="1960">
        <f>IF($BC$3="４週",AZ127/4,IF($BC$3="暦月",(AZ127/($BC$8/7)),""))</f>
        <v>0</v>
      </c>
      <c r="BC127" s="1951"/>
      <c r="BD127" s="1971"/>
      <c r="BE127" s="1976"/>
      <c r="BF127" s="1976"/>
      <c r="BG127" s="1976"/>
      <c r="BH127" s="1987"/>
    </row>
    <row r="128" spans="2:60" ht="20.25" customHeight="1">
      <c r="B128" s="1743"/>
      <c r="C128" s="1757"/>
      <c r="D128" s="1825"/>
      <c r="E128" s="1768"/>
      <c r="F128" s="1768"/>
      <c r="G128" s="1803">
        <f>C126</f>
        <v>0</v>
      </c>
      <c r="H128" s="2104"/>
      <c r="I128" s="1789"/>
      <c r="J128" s="2544"/>
      <c r="K128" s="2544"/>
      <c r="L128" s="1803"/>
      <c r="M128" s="2548"/>
      <c r="N128" s="2552"/>
      <c r="O128" s="2556"/>
      <c r="P128" s="2564" t="s">
        <v>34</v>
      </c>
      <c r="Q128" s="2567"/>
      <c r="R128" s="2567"/>
      <c r="S128" s="2578"/>
      <c r="T128" s="2586"/>
      <c r="U128" s="1885" t="str">
        <f>IF(U126="","",VLOOKUP(U126,'シフト記号表（勤務時間帯） (4)'!$D$6:$Z$47,23,FALSE))</f>
        <v/>
      </c>
      <c r="V128" s="1897" t="str">
        <f>IF(V126="","",VLOOKUP(V126,'シフト記号表（勤務時間帯） (4)'!$D$6:$Z$47,23,FALSE))</f>
        <v/>
      </c>
      <c r="W128" s="1897" t="str">
        <f>IF(W126="","",VLOOKUP(W126,'シフト記号表（勤務時間帯） (4)'!$D$6:$Z$47,23,FALSE))</f>
        <v/>
      </c>
      <c r="X128" s="1897" t="str">
        <f>IF(X126="","",VLOOKUP(X126,'シフト記号表（勤務時間帯） (4)'!$D$6:$Z$47,23,FALSE))</f>
        <v/>
      </c>
      <c r="Y128" s="1897" t="str">
        <f>IF(Y126="","",VLOOKUP(Y126,'シフト記号表（勤務時間帯） (4)'!$D$6:$Z$47,23,FALSE))</f>
        <v/>
      </c>
      <c r="Z128" s="1897" t="str">
        <f>IF(Z126="","",VLOOKUP(Z126,'シフト記号表（勤務時間帯） (4)'!$D$6:$Z$47,23,FALSE))</f>
        <v/>
      </c>
      <c r="AA128" s="1912" t="str">
        <f>IF(AA126="","",VLOOKUP(AA126,'シフト記号表（勤務時間帯） (4)'!$D$6:$Z$47,23,FALSE))</f>
        <v/>
      </c>
      <c r="AB128" s="1885" t="str">
        <f>IF(AB126="","",VLOOKUP(AB126,'シフト記号表（勤務時間帯） (4)'!$D$6:$Z$47,23,FALSE))</f>
        <v/>
      </c>
      <c r="AC128" s="1897" t="str">
        <f>IF(AC126="","",VLOOKUP(AC126,'シフト記号表（勤務時間帯） (4)'!$D$6:$Z$47,23,FALSE))</f>
        <v/>
      </c>
      <c r="AD128" s="1897" t="str">
        <f>IF(AD126="","",VLOOKUP(AD126,'シフト記号表（勤務時間帯） (4)'!$D$6:$Z$47,23,FALSE))</f>
        <v/>
      </c>
      <c r="AE128" s="1897" t="str">
        <f>IF(AE126="","",VLOOKUP(AE126,'シフト記号表（勤務時間帯） (4)'!$D$6:$Z$47,23,FALSE))</f>
        <v/>
      </c>
      <c r="AF128" s="1897" t="str">
        <f>IF(AF126="","",VLOOKUP(AF126,'シフト記号表（勤務時間帯） (4)'!$D$6:$Z$47,23,FALSE))</f>
        <v/>
      </c>
      <c r="AG128" s="1897" t="str">
        <f>IF(AG126="","",VLOOKUP(AG126,'シフト記号表（勤務時間帯） (4)'!$D$6:$Z$47,23,FALSE))</f>
        <v/>
      </c>
      <c r="AH128" s="1912" t="str">
        <f>IF(AH126="","",VLOOKUP(AH126,'シフト記号表（勤務時間帯） (4)'!$D$6:$Z$47,23,FALSE))</f>
        <v/>
      </c>
      <c r="AI128" s="1885" t="str">
        <f>IF(AI126="","",VLOOKUP(AI126,'シフト記号表（勤務時間帯） (4)'!$D$6:$Z$47,23,FALSE))</f>
        <v/>
      </c>
      <c r="AJ128" s="1897" t="str">
        <f>IF(AJ126="","",VLOOKUP(AJ126,'シフト記号表（勤務時間帯） (4)'!$D$6:$Z$47,23,FALSE))</f>
        <v/>
      </c>
      <c r="AK128" s="1897" t="str">
        <f>IF(AK126="","",VLOOKUP(AK126,'シフト記号表（勤務時間帯） (4)'!$D$6:$Z$47,23,FALSE))</f>
        <v/>
      </c>
      <c r="AL128" s="1897" t="str">
        <f>IF(AL126="","",VLOOKUP(AL126,'シフト記号表（勤務時間帯） (4)'!$D$6:$Z$47,23,FALSE))</f>
        <v/>
      </c>
      <c r="AM128" s="1897" t="str">
        <f>IF(AM126="","",VLOOKUP(AM126,'シフト記号表（勤務時間帯） (4)'!$D$6:$Z$47,23,FALSE))</f>
        <v/>
      </c>
      <c r="AN128" s="1897" t="str">
        <f>IF(AN126="","",VLOOKUP(AN126,'シフト記号表（勤務時間帯） (4)'!$D$6:$Z$47,23,FALSE))</f>
        <v/>
      </c>
      <c r="AO128" s="1912" t="str">
        <f>IF(AO126="","",VLOOKUP(AO126,'シフト記号表（勤務時間帯） (4)'!$D$6:$Z$47,23,FALSE))</f>
        <v/>
      </c>
      <c r="AP128" s="1885" t="str">
        <f>IF(AP126="","",VLOOKUP(AP126,'シフト記号表（勤務時間帯） (4)'!$D$6:$Z$47,23,FALSE))</f>
        <v/>
      </c>
      <c r="AQ128" s="1897" t="str">
        <f>IF(AQ126="","",VLOOKUP(AQ126,'シフト記号表（勤務時間帯） (4)'!$D$6:$Z$47,23,FALSE))</f>
        <v/>
      </c>
      <c r="AR128" s="1897" t="str">
        <f>IF(AR126="","",VLOOKUP(AR126,'シフト記号表（勤務時間帯） (4)'!$D$6:$Z$47,23,FALSE))</f>
        <v/>
      </c>
      <c r="AS128" s="1897" t="str">
        <f>IF(AS126="","",VLOOKUP(AS126,'シフト記号表（勤務時間帯） (4)'!$D$6:$Z$47,23,FALSE))</f>
        <v/>
      </c>
      <c r="AT128" s="1897" t="str">
        <f>IF(AT126="","",VLOOKUP(AT126,'シフト記号表（勤務時間帯） (4)'!$D$6:$Z$47,23,FALSE))</f>
        <v/>
      </c>
      <c r="AU128" s="1897" t="str">
        <f>IF(AU126="","",VLOOKUP(AU126,'シフト記号表（勤務時間帯） (4)'!$D$6:$Z$47,23,FALSE))</f>
        <v/>
      </c>
      <c r="AV128" s="1912" t="str">
        <f>IF(AV126="","",VLOOKUP(AV126,'シフト記号表（勤務時間帯） (4)'!$D$6:$Z$47,23,FALSE))</f>
        <v/>
      </c>
      <c r="AW128" s="1885" t="str">
        <f>IF(AW126="","",VLOOKUP(AW126,'シフト記号表（勤務時間帯） (4)'!$D$6:$Z$47,23,FALSE))</f>
        <v/>
      </c>
      <c r="AX128" s="1897" t="str">
        <f>IF(AX126="","",VLOOKUP(AX126,'シフト記号表（勤務時間帯） (4)'!$D$6:$Z$47,23,FALSE))</f>
        <v/>
      </c>
      <c r="AY128" s="1897" t="str">
        <f>IF(AY126="","",VLOOKUP(AY126,'シフト記号表（勤務時間帯） (4)'!$D$6:$Z$47,23,FALSE))</f>
        <v/>
      </c>
      <c r="AZ128" s="1945">
        <f>IF($BC$3="４週",SUM(U128:AV128),IF($BC$3="暦月",SUM(U128:AY128),""))</f>
        <v>0</v>
      </c>
      <c r="BA128" s="1953"/>
      <c r="BB128" s="1962">
        <f>IF($BC$3="４週",AZ128/4,IF($BC$3="暦月",(AZ128/($BC$8/7)),""))</f>
        <v>0</v>
      </c>
      <c r="BC128" s="1953"/>
      <c r="BD128" s="1973"/>
      <c r="BE128" s="1978"/>
      <c r="BF128" s="1978"/>
      <c r="BG128" s="1978"/>
      <c r="BH128" s="1989"/>
    </row>
    <row r="129" spans="2:60" ht="20.25" customHeight="1">
      <c r="B129" s="2530"/>
      <c r="C129" s="1756"/>
      <c r="D129" s="1824"/>
      <c r="E129" s="1767"/>
      <c r="F129" s="1767"/>
      <c r="G129" s="1802"/>
      <c r="H129" s="2095"/>
      <c r="I129" s="1788"/>
      <c r="J129" s="2545"/>
      <c r="K129" s="2545"/>
      <c r="L129" s="1802"/>
      <c r="M129" s="2549"/>
      <c r="N129" s="2553"/>
      <c r="O129" s="2557"/>
      <c r="P129" s="2563" t="s">
        <v>770</v>
      </c>
      <c r="Q129" s="2572"/>
      <c r="R129" s="2572"/>
      <c r="S129" s="2580"/>
      <c r="T129" s="2589"/>
      <c r="U129" s="2596"/>
      <c r="V129" s="2602"/>
      <c r="W129" s="2602"/>
      <c r="X129" s="2602"/>
      <c r="Y129" s="2602"/>
      <c r="Z129" s="2602"/>
      <c r="AA129" s="2608"/>
      <c r="AB129" s="2596"/>
      <c r="AC129" s="2602"/>
      <c r="AD129" s="2602"/>
      <c r="AE129" s="2602"/>
      <c r="AF129" s="2602"/>
      <c r="AG129" s="2602"/>
      <c r="AH129" s="2608"/>
      <c r="AI129" s="2596"/>
      <c r="AJ129" s="2602"/>
      <c r="AK129" s="2602"/>
      <c r="AL129" s="2602"/>
      <c r="AM129" s="2602"/>
      <c r="AN129" s="2602"/>
      <c r="AO129" s="2608"/>
      <c r="AP129" s="2596"/>
      <c r="AQ129" s="2602"/>
      <c r="AR129" s="2602"/>
      <c r="AS129" s="2602"/>
      <c r="AT129" s="2602"/>
      <c r="AU129" s="2602"/>
      <c r="AV129" s="2608"/>
      <c r="AW129" s="2596"/>
      <c r="AX129" s="2602"/>
      <c r="AY129" s="2602"/>
      <c r="AZ129" s="2624"/>
      <c r="BA129" s="2631"/>
      <c r="BB129" s="2638"/>
      <c r="BC129" s="2631"/>
      <c r="BD129" s="1972"/>
      <c r="BE129" s="1977"/>
      <c r="BF129" s="1977"/>
      <c r="BG129" s="1977"/>
      <c r="BH129" s="1988"/>
    </row>
    <row r="130" spans="2:60" ht="20.25" customHeight="1">
      <c r="B130" s="2059">
        <f>B127+1</f>
        <v>37</v>
      </c>
      <c r="C130" s="1755"/>
      <c r="D130" s="1823"/>
      <c r="E130" s="1766"/>
      <c r="F130" s="1766">
        <f>C129</f>
        <v>0</v>
      </c>
      <c r="G130" s="1801"/>
      <c r="H130" s="2103"/>
      <c r="I130" s="1787"/>
      <c r="J130" s="2543"/>
      <c r="K130" s="2543"/>
      <c r="L130" s="1801"/>
      <c r="M130" s="2547"/>
      <c r="N130" s="2551"/>
      <c r="O130" s="2555"/>
      <c r="P130" s="2559" t="s">
        <v>1023</v>
      </c>
      <c r="Q130" s="2566"/>
      <c r="R130" s="2566"/>
      <c r="S130" s="2574"/>
      <c r="T130" s="2582"/>
      <c r="U130" s="2181" t="str">
        <f>IF(U129="","",VLOOKUP(U129,'シフト記号表（勤務時間帯） (4)'!$D$6:$X$47,21,FALSE))</f>
        <v/>
      </c>
      <c r="V130" s="2190" t="str">
        <f>IF(V129="","",VLOOKUP(V129,'シフト記号表（勤務時間帯） (4)'!$D$6:$X$47,21,FALSE))</f>
        <v/>
      </c>
      <c r="W130" s="2190" t="str">
        <f>IF(W129="","",VLOOKUP(W129,'シフト記号表（勤務時間帯） (4)'!$D$6:$X$47,21,FALSE))</f>
        <v/>
      </c>
      <c r="X130" s="2190" t="str">
        <f>IF(X129="","",VLOOKUP(X129,'シフト記号表（勤務時間帯） (4)'!$D$6:$X$47,21,FALSE))</f>
        <v/>
      </c>
      <c r="Y130" s="2190" t="str">
        <f>IF(Y129="","",VLOOKUP(Y129,'シフト記号表（勤務時間帯） (4)'!$D$6:$X$47,21,FALSE))</f>
        <v/>
      </c>
      <c r="Z130" s="2190" t="str">
        <f>IF(Z129="","",VLOOKUP(Z129,'シフト記号表（勤務時間帯） (4)'!$D$6:$X$47,21,FALSE))</f>
        <v/>
      </c>
      <c r="AA130" s="2197" t="str">
        <f>IF(AA129="","",VLOOKUP(AA129,'シフト記号表（勤務時間帯） (4)'!$D$6:$X$47,21,FALSE))</f>
        <v/>
      </c>
      <c r="AB130" s="2181" t="str">
        <f>IF(AB129="","",VLOOKUP(AB129,'シフト記号表（勤務時間帯） (4)'!$D$6:$X$47,21,FALSE))</f>
        <v/>
      </c>
      <c r="AC130" s="2190" t="str">
        <f>IF(AC129="","",VLOOKUP(AC129,'シフト記号表（勤務時間帯） (4)'!$D$6:$X$47,21,FALSE))</f>
        <v/>
      </c>
      <c r="AD130" s="2190" t="str">
        <f>IF(AD129="","",VLOOKUP(AD129,'シフト記号表（勤務時間帯） (4)'!$D$6:$X$47,21,FALSE))</f>
        <v/>
      </c>
      <c r="AE130" s="2190" t="str">
        <f>IF(AE129="","",VLOOKUP(AE129,'シフト記号表（勤務時間帯） (4)'!$D$6:$X$47,21,FALSE))</f>
        <v/>
      </c>
      <c r="AF130" s="2190" t="str">
        <f>IF(AF129="","",VLOOKUP(AF129,'シフト記号表（勤務時間帯） (4)'!$D$6:$X$47,21,FALSE))</f>
        <v/>
      </c>
      <c r="AG130" s="2190" t="str">
        <f>IF(AG129="","",VLOOKUP(AG129,'シフト記号表（勤務時間帯） (4)'!$D$6:$X$47,21,FALSE))</f>
        <v/>
      </c>
      <c r="AH130" s="2197" t="str">
        <f>IF(AH129="","",VLOOKUP(AH129,'シフト記号表（勤務時間帯） (4)'!$D$6:$X$47,21,FALSE))</f>
        <v/>
      </c>
      <c r="AI130" s="2181" t="str">
        <f>IF(AI129="","",VLOOKUP(AI129,'シフト記号表（勤務時間帯） (4)'!$D$6:$X$47,21,FALSE))</f>
        <v/>
      </c>
      <c r="AJ130" s="2190" t="str">
        <f>IF(AJ129="","",VLOOKUP(AJ129,'シフト記号表（勤務時間帯） (4)'!$D$6:$X$47,21,FALSE))</f>
        <v/>
      </c>
      <c r="AK130" s="2190" t="str">
        <f>IF(AK129="","",VLOOKUP(AK129,'シフト記号表（勤務時間帯） (4)'!$D$6:$X$47,21,FALSE))</f>
        <v/>
      </c>
      <c r="AL130" s="2190" t="str">
        <f>IF(AL129="","",VLOOKUP(AL129,'シフト記号表（勤務時間帯） (4)'!$D$6:$X$47,21,FALSE))</f>
        <v/>
      </c>
      <c r="AM130" s="2190" t="str">
        <f>IF(AM129="","",VLOOKUP(AM129,'シフト記号表（勤務時間帯） (4)'!$D$6:$X$47,21,FALSE))</f>
        <v/>
      </c>
      <c r="AN130" s="2190" t="str">
        <f>IF(AN129="","",VLOOKUP(AN129,'シフト記号表（勤務時間帯） (4)'!$D$6:$X$47,21,FALSE))</f>
        <v/>
      </c>
      <c r="AO130" s="2197" t="str">
        <f>IF(AO129="","",VLOOKUP(AO129,'シフト記号表（勤務時間帯） (4)'!$D$6:$X$47,21,FALSE))</f>
        <v/>
      </c>
      <c r="AP130" s="2181" t="str">
        <f>IF(AP129="","",VLOOKUP(AP129,'シフト記号表（勤務時間帯） (4)'!$D$6:$X$47,21,FALSE))</f>
        <v/>
      </c>
      <c r="AQ130" s="2190" t="str">
        <f>IF(AQ129="","",VLOOKUP(AQ129,'シフト記号表（勤務時間帯） (4)'!$D$6:$X$47,21,FALSE))</f>
        <v/>
      </c>
      <c r="AR130" s="2190" t="str">
        <f>IF(AR129="","",VLOOKUP(AR129,'シフト記号表（勤務時間帯） (4)'!$D$6:$X$47,21,FALSE))</f>
        <v/>
      </c>
      <c r="AS130" s="2190" t="str">
        <f>IF(AS129="","",VLOOKUP(AS129,'シフト記号表（勤務時間帯） (4)'!$D$6:$X$47,21,FALSE))</f>
        <v/>
      </c>
      <c r="AT130" s="2190" t="str">
        <f>IF(AT129="","",VLOOKUP(AT129,'シフト記号表（勤務時間帯） (4)'!$D$6:$X$47,21,FALSE))</f>
        <v/>
      </c>
      <c r="AU130" s="2190" t="str">
        <f>IF(AU129="","",VLOOKUP(AU129,'シフト記号表（勤務時間帯） (4)'!$D$6:$X$47,21,FALSE))</f>
        <v/>
      </c>
      <c r="AV130" s="2197" t="str">
        <f>IF(AV129="","",VLOOKUP(AV129,'シフト記号表（勤務時間帯） (4)'!$D$6:$X$47,21,FALSE))</f>
        <v/>
      </c>
      <c r="AW130" s="2181" t="str">
        <f>IF(AW129="","",VLOOKUP(AW129,'シフト記号表（勤務時間帯） (4)'!$D$6:$X$47,21,FALSE))</f>
        <v/>
      </c>
      <c r="AX130" s="2190" t="str">
        <f>IF(AX129="","",VLOOKUP(AX129,'シフト記号表（勤務時間帯） (4)'!$D$6:$X$47,21,FALSE))</f>
        <v/>
      </c>
      <c r="AY130" s="2190" t="str">
        <f>IF(AY129="","",VLOOKUP(AY129,'シフト記号表（勤務時間帯） (4)'!$D$6:$X$47,21,FALSE))</f>
        <v/>
      </c>
      <c r="AZ130" s="1943">
        <f>IF($BC$3="４週",SUM(U130:AV130),IF($BC$3="暦月",SUM(U130:AY130),""))</f>
        <v>0</v>
      </c>
      <c r="BA130" s="1951"/>
      <c r="BB130" s="1960">
        <f>IF($BC$3="４週",AZ130/4,IF($BC$3="暦月",(AZ130/($BC$8/7)),""))</f>
        <v>0</v>
      </c>
      <c r="BC130" s="1951"/>
      <c r="BD130" s="1971"/>
      <c r="BE130" s="1976"/>
      <c r="BF130" s="1976"/>
      <c r="BG130" s="1976"/>
      <c r="BH130" s="1987"/>
    </row>
    <row r="131" spans="2:60" ht="20.25" customHeight="1">
      <c r="B131" s="1743"/>
      <c r="C131" s="1757"/>
      <c r="D131" s="1825"/>
      <c r="E131" s="1768"/>
      <c r="F131" s="1768"/>
      <c r="G131" s="1803">
        <f>C129</f>
        <v>0</v>
      </c>
      <c r="H131" s="2104"/>
      <c r="I131" s="1789"/>
      <c r="J131" s="2544"/>
      <c r="K131" s="2544"/>
      <c r="L131" s="1803"/>
      <c r="M131" s="2548"/>
      <c r="N131" s="2552"/>
      <c r="O131" s="2556"/>
      <c r="P131" s="2564" t="s">
        <v>34</v>
      </c>
      <c r="Q131" s="2567"/>
      <c r="R131" s="2567"/>
      <c r="S131" s="2578"/>
      <c r="T131" s="2586"/>
      <c r="U131" s="1885" t="str">
        <f>IF(U129="","",VLOOKUP(U129,'シフト記号表（勤務時間帯） (4)'!$D$6:$Z$47,23,FALSE))</f>
        <v/>
      </c>
      <c r="V131" s="1897" t="str">
        <f>IF(V129="","",VLOOKUP(V129,'シフト記号表（勤務時間帯） (4)'!$D$6:$Z$47,23,FALSE))</f>
        <v/>
      </c>
      <c r="W131" s="1897" t="str">
        <f>IF(W129="","",VLOOKUP(W129,'シフト記号表（勤務時間帯） (4)'!$D$6:$Z$47,23,FALSE))</f>
        <v/>
      </c>
      <c r="X131" s="1897" t="str">
        <f>IF(X129="","",VLOOKUP(X129,'シフト記号表（勤務時間帯） (4)'!$D$6:$Z$47,23,FALSE))</f>
        <v/>
      </c>
      <c r="Y131" s="1897" t="str">
        <f>IF(Y129="","",VLOOKUP(Y129,'シフト記号表（勤務時間帯） (4)'!$D$6:$Z$47,23,FALSE))</f>
        <v/>
      </c>
      <c r="Z131" s="1897" t="str">
        <f>IF(Z129="","",VLOOKUP(Z129,'シフト記号表（勤務時間帯） (4)'!$D$6:$Z$47,23,FALSE))</f>
        <v/>
      </c>
      <c r="AA131" s="1912" t="str">
        <f>IF(AA129="","",VLOOKUP(AA129,'シフト記号表（勤務時間帯） (4)'!$D$6:$Z$47,23,FALSE))</f>
        <v/>
      </c>
      <c r="AB131" s="1885" t="str">
        <f>IF(AB129="","",VLOOKUP(AB129,'シフト記号表（勤務時間帯） (4)'!$D$6:$Z$47,23,FALSE))</f>
        <v/>
      </c>
      <c r="AC131" s="1897" t="str">
        <f>IF(AC129="","",VLOOKUP(AC129,'シフト記号表（勤務時間帯） (4)'!$D$6:$Z$47,23,FALSE))</f>
        <v/>
      </c>
      <c r="AD131" s="1897" t="str">
        <f>IF(AD129="","",VLOOKUP(AD129,'シフト記号表（勤務時間帯） (4)'!$D$6:$Z$47,23,FALSE))</f>
        <v/>
      </c>
      <c r="AE131" s="1897" t="str">
        <f>IF(AE129="","",VLOOKUP(AE129,'シフト記号表（勤務時間帯） (4)'!$D$6:$Z$47,23,FALSE))</f>
        <v/>
      </c>
      <c r="AF131" s="1897" t="str">
        <f>IF(AF129="","",VLOOKUP(AF129,'シフト記号表（勤務時間帯） (4)'!$D$6:$Z$47,23,FALSE))</f>
        <v/>
      </c>
      <c r="AG131" s="1897" t="str">
        <f>IF(AG129="","",VLOOKUP(AG129,'シフト記号表（勤務時間帯） (4)'!$D$6:$Z$47,23,FALSE))</f>
        <v/>
      </c>
      <c r="AH131" s="1912" t="str">
        <f>IF(AH129="","",VLOOKUP(AH129,'シフト記号表（勤務時間帯） (4)'!$D$6:$Z$47,23,FALSE))</f>
        <v/>
      </c>
      <c r="AI131" s="1885" t="str">
        <f>IF(AI129="","",VLOOKUP(AI129,'シフト記号表（勤務時間帯） (4)'!$D$6:$Z$47,23,FALSE))</f>
        <v/>
      </c>
      <c r="AJ131" s="1897" t="str">
        <f>IF(AJ129="","",VLOOKUP(AJ129,'シフト記号表（勤務時間帯） (4)'!$D$6:$Z$47,23,FALSE))</f>
        <v/>
      </c>
      <c r="AK131" s="1897" t="str">
        <f>IF(AK129="","",VLOOKUP(AK129,'シフト記号表（勤務時間帯） (4)'!$D$6:$Z$47,23,FALSE))</f>
        <v/>
      </c>
      <c r="AL131" s="1897" t="str">
        <f>IF(AL129="","",VLOOKUP(AL129,'シフト記号表（勤務時間帯） (4)'!$D$6:$Z$47,23,FALSE))</f>
        <v/>
      </c>
      <c r="AM131" s="1897" t="str">
        <f>IF(AM129="","",VLOOKUP(AM129,'シフト記号表（勤務時間帯） (4)'!$D$6:$Z$47,23,FALSE))</f>
        <v/>
      </c>
      <c r="AN131" s="1897" t="str">
        <f>IF(AN129="","",VLOOKUP(AN129,'シフト記号表（勤務時間帯） (4)'!$D$6:$Z$47,23,FALSE))</f>
        <v/>
      </c>
      <c r="AO131" s="1912" t="str">
        <f>IF(AO129="","",VLOOKUP(AO129,'シフト記号表（勤務時間帯） (4)'!$D$6:$Z$47,23,FALSE))</f>
        <v/>
      </c>
      <c r="AP131" s="1885" t="str">
        <f>IF(AP129="","",VLOOKUP(AP129,'シフト記号表（勤務時間帯） (4)'!$D$6:$Z$47,23,FALSE))</f>
        <v/>
      </c>
      <c r="AQ131" s="1897" t="str">
        <f>IF(AQ129="","",VLOOKUP(AQ129,'シフト記号表（勤務時間帯） (4)'!$D$6:$Z$47,23,FALSE))</f>
        <v/>
      </c>
      <c r="AR131" s="1897" t="str">
        <f>IF(AR129="","",VLOOKUP(AR129,'シフト記号表（勤務時間帯） (4)'!$D$6:$Z$47,23,FALSE))</f>
        <v/>
      </c>
      <c r="AS131" s="1897" t="str">
        <f>IF(AS129="","",VLOOKUP(AS129,'シフト記号表（勤務時間帯） (4)'!$D$6:$Z$47,23,FALSE))</f>
        <v/>
      </c>
      <c r="AT131" s="1897" t="str">
        <f>IF(AT129="","",VLOOKUP(AT129,'シフト記号表（勤務時間帯） (4)'!$D$6:$Z$47,23,FALSE))</f>
        <v/>
      </c>
      <c r="AU131" s="1897" t="str">
        <f>IF(AU129="","",VLOOKUP(AU129,'シフト記号表（勤務時間帯） (4)'!$D$6:$Z$47,23,FALSE))</f>
        <v/>
      </c>
      <c r="AV131" s="1912" t="str">
        <f>IF(AV129="","",VLOOKUP(AV129,'シフト記号表（勤務時間帯） (4)'!$D$6:$Z$47,23,FALSE))</f>
        <v/>
      </c>
      <c r="AW131" s="1885" t="str">
        <f>IF(AW129="","",VLOOKUP(AW129,'シフト記号表（勤務時間帯） (4)'!$D$6:$Z$47,23,FALSE))</f>
        <v/>
      </c>
      <c r="AX131" s="1897" t="str">
        <f>IF(AX129="","",VLOOKUP(AX129,'シフト記号表（勤務時間帯） (4)'!$D$6:$Z$47,23,FALSE))</f>
        <v/>
      </c>
      <c r="AY131" s="1897" t="str">
        <f>IF(AY129="","",VLOOKUP(AY129,'シフト記号表（勤務時間帯） (4)'!$D$6:$Z$47,23,FALSE))</f>
        <v/>
      </c>
      <c r="AZ131" s="1945">
        <f>IF($BC$3="４週",SUM(U131:AV131),IF($BC$3="暦月",SUM(U131:AY131),""))</f>
        <v>0</v>
      </c>
      <c r="BA131" s="1953"/>
      <c r="BB131" s="1962">
        <f>IF($BC$3="４週",AZ131/4,IF($BC$3="暦月",(AZ131/($BC$8/7)),""))</f>
        <v>0</v>
      </c>
      <c r="BC131" s="1953"/>
      <c r="BD131" s="1973"/>
      <c r="BE131" s="1978"/>
      <c r="BF131" s="1978"/>
      <c r="BG131" s="1978"/>
      <c r="BH131" s="1989"/>
    </row>
    <row r="132" spans="2:60" ht="20.25" customHeight="1">
      <c r="B132" s="2530"/>
      <c r="C132" s="1756"/>
      <c r="D132" s="1824"/>
      <c r="E132" s="1767"/>
      <c r="F132" s="1767"/>
      <c r="G132" s="1802"/>
      <c r="H132" s="2095"/>
      <c r="I132" s="1788"/>
      <c r="J132" s="2545"/>
      <c r="K132" s="2545"/>
      <c r="L132" s="1802"/>
      <c r="M132" s="2549"/>
      <c r="N132" s="2553"/>
      <c r="O132" s="2557"/>
      <c r="P132" s="2563" t="s">
        <v>770</v>
      </c>
      <c r="Q132" s="2572"/>
      <c r="R132" s="2572"/>
      <c r="S132" s="2580"/>
      <c r="T132" s="2589"/>
      <c r="U132" s="2596"/>
      <c r="V132" s="2602"/>
      <c r="W132" s="2602"/>
      <c r="X132" s="2602"/>
      <c r="Y132" s="2602"/>
      <c r="Z132" s="2602"/>
      <c r="AA132" s="2608"/>
      <c r="AB132" s="2596"/>
      <c r="AC132" s="2602"/>
      <c r="AD132" s="2602"/>
      <c r="AE132" s="2602"/>
      <c r="AF132" s="2602"/>
      <c r="AG132" s="2602"/>
      <c r="AH132" s="2608"/>
      <c r="AI132" s="2596"/>
      <c r="AJ132" s="2602"/>
      <c r="AK132" s="2602"/>
      <c r="AL132" s="2602"/>
      <c r="AM132" s="2602"/>
      <c r="AN132" s="2602"/>
      <c r="AO132" s="2608"/>
      <c r="AP132" s="2596"/>
      <c r="AQ132" s="2602"/>
      <c r="AR132" s="2602"/>
      <c r="AS132" s="2602"/>
      <c r="AT132" s="2602"/>
      <c r="AU132" s="2602"/>
      <c r="AV132" s="2608"/>
      <c r="AW132" s="2596"/>
      <c r="AX132" s="2602"/>
      <c r="AY132" s="2602"/>
      <c r="AZ132" s="2624"/>
      <c r="BA132" s="2631"/>
      <c r="BB132" s="2638"/>
      <c r="BC132" s="2631"/>
      <c r="BD132" s="1972"/>
      <c r="BE132" s="1977"/>
      <c r="BF132" s="1977"/>
      <c r="BG132" s="1977"/>
      <c r="BH132" s="1988"/>
    </row>
    <row r="133" spans="2:60" ht="20.25" customHeight="1">
      <c r="B133" s="2059">
        <f>B130+1</f>
        <v>38</v>
      </c>
      <c r="C133" s="1755"/>
      <c r="D133" s="1823"/>
      <c r="E133" s="1766"/>
      <c r="F133" s="1766">
        <f>C132</f>
        <v>0</v>
      </c>
      <c r="G133" s="1801"/>
      <c r="H133" s="2103"/>
      <c r="I133" s="1787"/>
      <c r="J133" s="2543"/>
      <c r="K133" s="2543"/>
      <c r="L133" s="1801"/>
      <c r="M133" s="2547"/>
      <c r="N133" s="2551"/>
      <c r="O133" s="2555"/>
      <c r="P133" s="2559" t="s">
        <v>1023</v>
      </c>
      <c r="Q133" s="2566"/>
      <c r="R133" s="2566"/>
      <c r="S133" s="2574"/>
      <c r="T133" s="2582"/>
      <c r="U133" s="2181" t="str">
        <f>IF(U132="","",VLOOKUP(U132,'シフト記号表（勤務時間帯） (4)'!$D$6:$X$47,21,FALSE))</f>
        <v/>
      </c>
      <c r="V133" s="2190" t="str">
        <f>IF(V132="","",VLOOKUP(V132,'シフト記号表（勤務時間帯） (4)'!$D$6:$X$47,21,FALSE))</f>
        <v/>
      </c>
      <c r="W133" s="2190" t="str">
        <f>IF(W132="","",VLOOKUP(W132,'シフト記号表（勤務時間帯） (4)'!$D$6:$X$47,21,FALSE))</f>
        <v/>
      </c>
      <c r="X133" s="2190" t="str">
        <f>IF(X132="","",VLOOKUP(X132,'シフト記号表（勤務時間帯） (4)'!$D$6:$X$47,21,FALSE))</f>
        <v/>
      </c>
      <c r="Y133" s="2190" t="str">
        <f>IF(Y132="","",VLOOKUP(Y132,'シフト記号表（勤務時間帯） (4)'!$D$6:$X$47,21,FALSE))</f>
        <v/>
      </c>
      <c r="Z133" s="2190" t="str">
        <f>IF(Z132="","",VLOOKUP(Z132,'シフト記号表（勤務時間帯） (4)'!$D$6:$X$47,21,FALSE))</f>
        <v/>
      </c>
      <c r="AA133" s="2197" t="str">
        <f>IF(AA132="","",VLOOKUP(AA132,'シフト記号表（勤務時間帯） (4)'!$D$6:$X$47,21,FALSE))</f>
        <v/>
      </c>
      <c r="AB133" s="2181" t="str">
        <f>IF(AB132="","",VLOOKUP(AB132,'シフト記号表（勤務時間帯） (4)'!$D$6:$X$47,21,FALSE))</f>
        <v/>
      </c>
      <c r="AC133" s="2190" t="str">
        <f>IF(AC132="","",VLOOKUP(AC132,'シフト記号表（勤務時間帯） (4)'!$D$6:$X$47,21,FALSE))</f>
        <v/>
      </c>
      <c r="AD133" s="2190" t="str">
        <f>IF(AD132="","",VLOOKUP(AD132,'シフト記号表（勤務時間帯） (4)'!$D$6:$X$47,21,FALSE))</f>
        <v/>
      </c>
      <c r="AE133" s="2190" t="str">
        <f>IF(AE132="","",VLOOKUP(AE132,'シフト記号表（勤務時間帯） (4)'!$D$6:$X$47,21,FALSE))</f>
        <v/>
      </c>
      <c r="AF133" s="2190" t="str">
        <f>IF(AF132="","",VLOOKUP(AF132,'シフト記号表（勤務時間帯） (4)'!$D$6:$X$47,21,FALSE))</f>
        <v/>
      </c>
      <c r="AG133" s="2190" t="str">
        <f>IF(AG132="","",VLOOKUP(AG132,'シフト記号表（勤務時間帯） (4)'!$D$6:$X$47,21,FALSE))</f>
        <v/>
      </c>
      <c r="AH133" s="2197" t="str">
        <f>IF(AH132="","",VLOOKUP(AH132,'シフト記号表（勤務時間帯） (4)'!$D$6:$X$47,21,FALSE))</f>
        <v/>
      </c>
      <c r="AI133" s="2181" t="str">
        <f>IF(AI132="","",VLOOKUP(AI132,'シフト記号表（勤務時間帯） (4)'!$D$6:$X$47,21,FALSE))</f>
        <v/>
      </c>
      <c r="AJ133" s="2190" t="str">
        <f>IF(AJ132="","",VLOOKUP(AJ132,'シフト記号表（勤務時間帯） (4)'!$D$6:$X$47,21,FALSE))</f>
        <v/>
      </c>
      <c r="AK133" s="2190" t="str">
        <f>IF(AK132="","",VLOOKUP(AK132,'シフト記号表（勤務時間帯） (4)'!$D$6:$X$47,21,FALSE))</f>
        <v/>
      </c>
      <c r="AL133" s="2190" t="str">
        <f>IF(AL132="","",VLOOKUP(AL132,'シフト記号表（勤務時間帯） (4)'!$D$6:$X$47,21,FALSE))</f>
        <v/>
      </c>
      <c r="AM133" s="2190" t="str">
        <f>IF(AM132="","",VLOOKUP(AM132,'シフト記号表（勤務時間帯） (4)'!$D$6:$X$47,21,FALSE))</f>
        <v/>
      </c>
      <c r="AN133" s="2190" t="str">
        <f>IF(AN132="","",VLOOKUP(AN132,'シフト記号表（勤務時間帯） (4)'!$D$6:$X$47,21,FALSE))</f>
        <v/>
      </c>
      <c r="AO133" s="2197" t="str">
        <f>IF(AO132="","",VLOOKUP(AO132,'シフト記号表（勤務時間帯） (4)'!$D$6:$X$47,21,FALSE))</f>
        <v/>
      </c>
      <c r="AP133" s="2181" t="str">
        <f>IF(AP132="","",VLOOKUP(AP132,'シフト記号表（勤務時間帯） (4)'!$D$6:$X$47,21,FALSE))</f>
        <v/>
      </c>
      <c r="AQ133" s="2190" t="str">
        <f>IF(AQ132="","",VLOOKUP(AQ132,'シフト記号表（勤務時間帯） (4)'!$D$6:$X$47,21,FALSE))</f>
        <v/>
      </c>
      <c r="AR133" s="2190" t="str">
        <f>IF(AR132="","",VLOOKUP(AR132,'シフト記号表（勤務時間帯） (4)'!$D$6:$X$47,21,FALSE))</f>
        <v/>
      </c>
      <c r="AS133" s="2190" t="str">
        <f>IF(AS132="","",VLOOKUP(AS132,'シフト記号表（勤務時間帯） (4)'!$D$6:$X$47,21,FALSE))</f>
        <v/>
      </c>
      <c r="AT133" s="2190" t="str">
        <f>IF(AT132="","",VLOOKUP(AT132,'シフト記号表（勤務時間帯） (4)'!$D$6:$X$47,21,FALSE))</f>
        <v/>
      </c>
      <c r="AU133" s="2190" t="str">
        <f>IF(AU132="","",VLOOKUP(AU132,'シフト記号表（勤務時間帯） (4)'!$D$6:$X$47,21,FALSE))</f>
        <v/>
      </c>
      <c r="AV133" s="2197" t="str">
        <f>IF(AV132="","",VLOOKUP(AV132,'シフト記号表（勤務時間帯） (4)'!$D$6:$X$47,21,FALSE))</f>
        <v/>
      </c>
      <c r="AW133" s="2181" t="str">
        <f>IF(AW132="","",VLOOKUP(AW132,'シフト記号表（勤務時間帯） (4)'!$D$6:$X$47,21,FALSE))</f>
        <v/>
      </c>
      <c r="AX133" s="2190" t="str">
        <f>IF(AX132="","",VLOOKUP(AX132,'シフト記号表（勤務時間帯） (4)'!$D$6:$X$47,21,FALSE))</f>
        <v/>
      </c>
      <c r="AY133" s="2190" t="str">
        <f>IF(AY132="","",VLOOKUP(AY132,'シフト記号表（勤務時間帯） (4)'!$D$6:$X$47,21,FALSE))</f>
        <v/>
      </c>
      <c r="AZ133" s="1943">
        <f>IF($BC$3="４週",SUM(U133:AV133),IF($BC$3="暦月",SUM(U133:AY133),""))</f>
        <v>0</v>
      </c>
      <c r="BA133" s="1951"/>
      <c r="BB133" s="1960">
        <f>IF($BC$3="４週",AZ133/4,IF($BC$3="暦月",(AZ133/($BC$8/7)),""))</f>
        <v>0</v>
      </c>
      <c r="BC133" s="1951"/>
      <c r="BD133" s="1971"/>
      <c r="BE133" s="1976"/>
      <c r="BF133" s="1976"/>
      <c r="BG133" s="1976"/>
      <c r="BH133" s="1987"/>
    </row>
    <row r="134" spans="2:60" ht="20.25" customHeight="1">
      <c r="B134" s="1743"/>
      <c r="C134" s="1757"/>
      <c r="D134" s="1825"/>
      <c r="E134" s="1768"/>
      <c r="F134" s="1768"/>
      <c r="G134" s="1803">
        <f>C132</f>
        <v>0</v>
      </c>
      <c r="H134" s="2104"/>
      <c r="I134" s="1789"/>
      <c r="J134" s="2544"/>
      <c r="K134" s="2544"/>
      <c r="L134" s="1803"/>
      <c r="M134" s="2548"/>
      <c r="N134" s="2552"/>
      <c r="O134" s="2556"/>
      <c r="P134" s="2564" t="s">
        <v>34</v>
      </c>
      <c r="Q134" s="2567"/>
      <c r="R134" s="2567"/>
      <c r="S134" s="2578"/>
      <c r="T134" s="2586"/>
      <c r="U134" s="1885" t="str">
        <f>IF(U132="","",VLOOKUP(U132,'シフト記号表（勤務時間帯） (4)'!$D$6:$Z$47,23,FALSE))</f>
        <v/>
      </c>
      <c r="V134" s="1897" t="str">
        <f>IF(V132="","",VLOOKUP(V132,'シフト記号表（勤務時間帯） (4)'!$D$6:$Z$47,23,FALSE))</f>
        <v/>
      </c>
      <c r="W134" s="1897" t="str">
        <f>IF(W132="","",VLOOKUP(W132,'シフト記号表（勤務時間帯） (4)'!$D$6:$Z$47,23,FALSE))</f>
        <v/>
      </c>
      <c r="X134" s="1897" t="str">
        <f>IF(X132="","",VLOOKUP(X132,'シフト記号表（勤務時間帯） (4)'!$D$6:$Z$47,23,FALSE))</f>
        <v/>
      </c>
      <c r="Y134" s="1897" t="str">
        <f>IF(Y132="","",VLOOKUP(Y132,'シフト記号表（勤務時間帯） (4)'!$D$6:$Z$47,23,FALSE))</f>
        <v/>
      </c>
      <c r="Z134" s="1897" t="str">
        <f>IF(Z132="","",VLOOKUP(Z132,'シフト記号表（勤務時間帯） (4)'!$D$6:$Z$47,23,FALSE))</f>
        <v/>
      </c>
      <c r="AA134" s="1912" t="str">
        <f>IF(AA132="","",VLOOKUP(AA132,'シフト記号表（勤務時間帯） (4)'!$D$6:$Z$47,23,FALSE))</f>
        <v/>
      </c>
      <c r="AB134" s="1885" t="str">
        <f>IF(AB132="","",VLOOKUP(AB132,'シフト記号表（勤務時間帯） (4)'!$D$6:$Z$47,23,FALSE))</f>
        <v/>
      </c>
      <c r="AC134" s="1897" t="str">
        <f>IF(AC132="","",VLOOKUP(AC132,'シフト記号表（勤務時間帯） (4)'!$D$6:$Z$47,23,FALSE))</f>
        <v/>
      </c>
      <c r="AD134" s="1897" t="str">
        <f>IF(AD132="","",VLOOKUP(AD132,'シフト記号表（勤務時間帯） (4)'!$D$6:$Z$47,23,FALSE))</f>
        <v/>
      </c>
      <c r="AE134" s="1897" t="str">
        <f>IF(AE132="","",VLOOKUP(AE132,'シフト記号表（勤務時間帯） (4)'!$D$6:$Z$47,23,FALSE))</f>
        <v/>
      </c>
      <c r="AF134" s="1897" t="str">
        <f>IF(AF132="","",VLOOKUP(AF132,'シフト記号表（勤務時間帯） (4)'!$D$6:$Z$47,23,FALSE))</f>
        <v/>
      </c>
      <c r="AG134" s="1897" t="str">
        <f>IF(AG132="","",VLOOKUP(AG132,'シフト記号表（勤務時間帯） (4)'!$D$6:$Z$47,23,FALSE))</f>
        <v/>
      </c>
      <c r="AH134" s="1912" t="str">
        <f>IF(AH132="","",VLOOKUP(AH132,'シフト記号表（勤務時間帯） (4)'!$D$6:$Z$47,23,FALSE))</f>
        <v/>
      </c>
      <c r="AI134" s="1885" t="str">
        <f>IF(AI132="","",VLOOKUP(AI132,'シフト記号表（勤務時間帯） (4)'!$D$6:$Z$47,23,FALSE))</f>
        <v/>
      </c>
      <c r="AJ134" s="1897" t="str">
        <f>IF(AJ132="","",VLOOKUP(AJ132,'シフト記号表（勤務時間帯） (4)'!$D$6:$Z$47,23,FALSE))</f>
        <v/>
      </c>
      <c r="AK134" s="1897" t="str">
        <f>IF(AK132="","",VLOOKUP(AK132,'シフト記号表（勤務時間帯） (4)'!$D$6:$Z$47,23,FALSE))</f>
        <v/>
      </c>
      <c r="AL134" s="1897" t="str">
        <f>IF(AL132="","",VLOOKUP(AL132,'シフト記号表（勤務時間帯） (4)'!$D$6:$Z$47,23,FALSE))</f>
        <v/>
      </c>
      <c r="AM134" s="1897" t="str">
        <f>IF(AM132="","",VLOOKUP(AM132,'シフト記号表（勤務時間帯） (4)'!$D$6:$Z$47,23,FALSE))</f>
        <v/>
      </c>
      <c r="AN134" s="1897" t="str">
        <f>IF(AN132="","",VLOOKUP(AN132,'シフト記号表（勤務時間帯） (4)'!$D$6:$Z$47,23,FALSE))</f>
        <v/>
      </c>
      <c r="AO134" s="1912" t="str">
        <f>IF(AO132="","",VLOOKUP(AO132,'シフト記号表（勤務時間帯） (4)'!$D$6:$Z$47,23,FALSE))</f>
        <v/>
      </c>
      <c r="AP134" s="1885" t="str">
        <f>IF(AP132="","",VLOOKUP(AP132,'シフト記号表（勤務時間帯） (4)'!$D$6:$Z$47,23,FALSE))</f>
        <v/>
      </c>
      <c r="AQ134" s="1897" t="str">
        <f>IF(AQ132="","",VLOOKUP(AQ132,'シフト記号表（勤務時間帯） (4)'!$D$6:$Z$47,23,FALSE))</f>
        <v/>
      </c>
      <c r="AR134" s="1897" t="str">
        <f>IF(AR132="","",VLOOKUP(AR132,'シフト記号表（勤務時間帯） (4)'!$D$6:$Z$47,23,FALSE))</f>
        <v/>
      </c>
      <c r="AS134" s="1897" t="str">
        <f>IF(AS132="","",VLOOKUP(AS132,'シフト記号表（勤務時間帯） (4)'!$D$6:$Z$47,23,FALSE))</f>
        <v/>
      </c>
      <c r="AT134" s="1897" t="str">
        <f>IF(AT132="","",VLOOKUP(AT132,'シフト記号表（勤務時間帯） (4)'!$D$6:$Z$47,23,FALSE))</f>
        <v/>
      </c>
      <c r="AU134" s="1897" t="str">
        <f>IF(AU132="","",VLOOKUP(AU132,'シフト記号表（勤務時間帯） (4)'!$D$6:$Z$47,23,FALSE))</f>
        <v/>
      </c>
      <c r="AV134" s="1912" t="str">
        <f>IF(AV132="","",VLOOKUP(AV132,'シフト記号表（勤務時間帯） (4)'!$D$6:$Z$47,23,FALSE))</f>
        <v/>
      </c>
      <c r="AW134" s="1885" t="str">
        <f>IF(AW132="","",VLOOKUP(AW132,'シフト記号表（勤務時間帯） (4)'!$D$6:$Z$47,23,FALSE))</f>
        <v/>
      </c>
      <c r="AX134" s="1897" t="str">
        <f>IF(AX132="","",VLOOKUP(AX132,'シフト記号表（勤務時間帯） (4)'!$D$6:$Z$47,23,FALSE))</f>
        <v/>
      </c>
      <c r="AY134" s="1897" t="str">
        <f>IF(AY132="","",VLOOKUP(AY132,'シフト記号表（勤務時間帯） (4)'!$D$6:$Z$47,23,FALSE))</f>
        <v/>
      </c>
      <c r="AZ134" s="1945">
        <f>IF($BC$3="４週",SUM(U134:AV134),IF($BC$3="暦月",SUM(U134:AY134),""))</f>
        <v>0</v>
      </c>
      <c r="BA134" s="1953"/>
      <c r="BB134" s="1962">
        <f>IF($BC$3="４週",AZ134/4,IF($BC$3="暦月",(AZ134/($BC$8/7)),""))</f>
        <v>0</v>
      </c>
      <c r="BC134" s="1953"/>
      <c r="BD134" s="1973"/>
      <c r="BE134" s="1978"/>
      <c r="BF134" s="1978"/>
      <c r="BG134" s="1978"/>
      <c r="BH134" s="1989"/>
    </row>
    <row r="135" spans="2:60" ht="20.25" customHeight="1">
      <c r="B135" s="2530"/>
      <c r="C135" s="1756"/>
      <c r="D135" s="1824"/>
      <c r="E135" s="1767"/>
      <c r="F135" s="1767"/>
      <c r="G135" s="1802"/>
      <c r="H135" s="2095"/>
      <c r="I135" s="1788"/>
      <c r="J135" s="2545"/>
      <c r="K135" s="2545"/>
      <c r="L135" s="1802"/>
      <c r="M135" s="2549"/>
      <c r="N135" s="2553"/>
      <c r="O135" s="2557"/>
      <c r="P135" s="2563" t="s">
        <v>770</v>
      </c>
      <c r="Q135" s="2572"/>
      <c r="R135" s="2572"/>
      <c r="S135" s="2580"/>
      <c r="T135" s="2589"/>
      <c r="U135" s="2596"/>
      <c r="V135" s="2602"/>
      <c r="W135" s="2602"/>
      <c r="X135" s="2602"/>
      <c r="Y135" s="2602"/>
      <c r="Z135" s="2602"/>
      <c r="AA135" s="2608"/>
      <c r="AB135" s="2596"/>
      <c r="AC135" s="2602"/>
      <c r="AD135" s="2602"/>
      <c r="AE135" s="2602"/>
      <c r="AF135" s="2602"/>
      <c r="AG135" s="2602"/>
      <c r="AH135" s="2608"/>
      <c r="AI135" s="2596"/>
      <c r="AJ135" s="2602"/>
      <c r="AK135" s="2602"/>
      <c r="AL135" s="2602"/>
      <c r="AM135" s="2602"/>
      <c r="AN135" s="2602"/>
      <c r="AO135" s="2608"/>
      <c r="AP135" s="2596"/>
      <c r="AQ135" s="2602"/>
      <c r="AR135" s="2602"/>
      <c r="AS135" s="2602"/>
      <c r="AT135" s="2602"/>
      <c r="AU135" s="2602"/>
      <c r="AV135" s="2608"/>
      <c r="AW135" s="2596"/>
      <c r="AX135" s="2602"/>
      <c r="AY135" s="2602"/>
      <c r="AZ135" s="2624"/>
      <c r="BA135" s="2631"/>
      <c r="BB135" s="2638"/>
      <c r="BC135" s="2631"/>
      <c r="BD135" s="1972"/>
      <c r="BE135" s="1977"/>
      <c r="BF135" s="1977"/>
      <c r="BG135" s="1977"/>
      <c r="BH135" s="1988"/>
    </row>
    <row r="136" spans="2:60" ht="20.25" customHeight="1">
      <c r="B136" s="2059">
        <f>B133+1</f>
        <v>39</v>
      </c>
      <c r="C136" s="1755"/>
      <c r="D136" s="1823"/>
      <c r="E136" s="1766"/>
      <c r="F136" s="1766">
        <f>C135</f>
        <v>0</v>
      </c>
      <c r="G136" s="1801"/>
      <c r="H136" s="2103"/>
      <c r="I136" s="1787"/>
      <c r="J136" s="2543"/>
      <c r="K136" s="2543"/>
      <c r="L136" s="1801"/>
      <c r="M136" s="2547"/>
      <c r="N136" s="2551"/>
      <c r="O136" s="2555"/>
      <c r="P136" s="2559" t="s">
        <v>1023</v>
      </c>
      <c r="Q136" s="2566"/>
      <c r="R136" s="2566"/>
      <c r="S136" s="2574"/>
      <c r="T136" s="2582"/>
      <c r="U136" s="2181" t="str">
        <f>IF(U135="","",VLOOKUP(U135,'シフト記号表（勤務時間帯） (4)'!$D$6:$X$47,21,FALSE))</f>
        <v/>
      </c>
      <c r="V136" s="2190" t="str">
        <f>IF(V135="","",VLOOKUP(V135,'シフト記号表（勤務時間帯） (4)'!$D$6:$X$47,21,FALSE))</f>
        <v/>
      </c>
      <c r="W136" s="2190" t="str">
        <f>IF(W135="","",VLOOKUP(W135,'シフト記号表（勤務時間帯） (4)'!$D$6:$X$47,21,FALSE))</f>
        <v/>
      </c>
      <c r="X136" s="2190" t="str">
        <f>IF(X135="","",VLOOKUP(X135,'シフト記号表（勤務時間帯） (4)'!$D$6:$X$47,21,FALSE))</f>
        <v/>
      </c>
      <c r="Y136" s="2190" t="str">
        <f>IF(Y135="","",VLOOKUP(Y135,'シフト記号表（勤務時間帯） (4)'!$D$6:$X$47,21,FALSE))</f>
        <v/>
      </c>
      <c r="Z136" s="2190" t="str">
        <f>IF(Z135="","",VLOOKUP(Z135,'シフト記号表（勤務時間帯） (4)'!$D$6:$X$47,21,FALSE))</f>
        <v/>
      </c>
      <c r="AA136" s="2197" t="str">
        <f>IF(AA135="","",VLOOKUP(AA135,'シフト記号表（勤務時間帯） (4)'!$D$6:$X$47,21,FALSE))</f>
        <v/>
      </c>
      <c r="AB136" s="2181" t="str">
        <f>IF(AB135="","",VLOOKUP(AB135,'シフト記号表（勤務時間帯） (4)'!$D$6:$X$47,21,FALSE))</f>
        <v/>
      </c>
      <c r="AC136" s="2190" t="str">
        <f>IF(AC135="","",VLOOKUP(AC135,'シフト記号表（勤務時間帯） (4)'!$D$6:$X$47,21,FALSE))</f>
        <v/>
      </c>
      <c r="AD136" s="2190" t="str">
        <f>IF(AD135="","",VLOOKUP(AD135,'シフト記号表（勤務時間帯） (4)'!$D$6:$X$47,21,FALSE))</f>
        <v/>
      </c>
      <c r="AE136" s="2190" t="str">
        <f>IF(AE135="","",VLOOKUP(AE135,'シフト記号表（勤務時間帯） (4)'!$D$6:$X$47,21,FALSE))</f>
        <v/>
      </c>
      <c r="AF136" s="2190" t="str">
        <f>IF(AF135="","",VLOOKUP(AF135,'シフト記号表（勤務時間帯） (4)'!$D$6:$X$47,21,FALSE))</f>
        <v/>
      </c>
      <c r="AG136" s="2190" t="str">
        <f>IF(AG135="","",VLOOKUP(AG135,'シフト記号表（勤務時間帯） (4)'!$D$6:$X$47,21,FALSE))</f>
        <v/>
      </c>
      <c r="AH136" s="2197" t="str">
        <f>IF(AH135="","",VLOOKUP(AH135,'シフト記号表（勤務時間帯） (4)'!$D$6:$X$47,21,FALSE))</f>
        <v/>
      </c>
      <c r="AI136" s="2181" t="str">
        <f>IF(AI135="","",VLOOKUP(AI135,'シフト記号表（勤務時間帯） (4)'!$D$6:$X$47,21,FALSE))</f>
        <v/>
      </c>
      <c r="AJ136" s="2190" t="str">
        <f>IF(AJ135="","",VLOOKUP(AJ135,'シフト記号表（勤務時間帯） (4)'!$D$6:$X$47,21,FALSE))</f>
        <v/>
      </c>
      <c r="AK136" s="2190" t="str">
        <f>IF(AK135="","",VLOOKUP(AK135,'シフト記号表（勤務時間帯） (4)'!$D$6:$X$47,21,FALSE))</f>
        <v/>
      </c>
      <c r="AL136" s="2190" t="str">
        <f>IF(AL135="","",VLOOKUP(AL135,'シフト記号表（勤務時間帯） (4)'!$D$6:$X$47,21,FALSE))</f>
        <v/>
      </c>
      <c r="AM136" s="2190" t="str">
        <f>IF(AM135="","",VLOOKUP(AM135,'シフト記号表（勤務時間帯） (4)'!$D$6:$X$47,21,FALSE))</f>
        <v/>
      </c>
      <c r="AN136" s="2190" t="str">
        <f>IF(AN135="","",VLOOKUP(AN135,'シフト記号表（勤務時間帯） (4)'!$D$6:$X$47,21,FALSE))</f>
        <v/>
      </c>
      <c r="AO136" s="2197" t="str">
        <f>IF(AO135="","",VLOOKUP(AO135,'シフト記号表（勤務時間帯） (4)'!$D$6:$X$47,21,FALSE))</f>
        <v/>
      </c>
      <c r="AP136" s="2181" t="str">
        <f>IF(AP135="","",VLOOKUP(AP135,'シフト記号表（勤務時間帯） (4)'!$D$6:$X$47,21,FALSE))</f>
        <v/>
      </c>
      <c r="AQ136" s="2190" t="str">
        <f>IF(AQ135="","",VLOOKUP(AQ135,'シフト記号表（勤務時間帯） (4)'!$D$6:$X$47,21,FALSE))</f>
        <v/>
      </c>
      <c r="AR136" s="2190" t="str">
        <f>IF(AR135="","",VLOOKUP(AR135,'シフト記号表（勤務時間帯） (4)'!$D$6:$X$47,21,FALSE))</f>
        <v/>
      </c>
      <c r="AS136" s="2190" t="str">
        <f>IF(AS135="","",VLOOKUP(AS135,'シフト記号表（勤務時間帯） (4)'!$D$6:$X$47,21,FALSE))</f>
        <v/>
      </c>
      <c r="AT136" s="2190" t="str">
        <f>IF(AT135="","",VLOOKUP(AT135,'シフト記号表（勤務時間帯） (4)'!$D$6:$X$47,21,FALSE))</f>
        <v/>
      </c>
      <c r="AU136" s="2190" t="str">
        <f>IF(AU135="","",VLOOKUP(AU135,'シフト記号表（勤務時間帯） (4)'!$D$6:$X$47,21,FALSE))</f>
        <v/>
      </c>
      <c r="AV136" s="2197" t="str">
        <f>IF(AV135="","",VLOOKUP(AV135,'シフト記号表（勤務時間帯） (4)'!$D$6:$X$47,21,FALSE))</f>
        <v/>
      </c>
      <c r="AW136" s="2181" t="str">
        <f>IF(AW135="","",VLOOKUP(AW135,'シフト記号表（勤務時間帯） (4)'!$D$6:$X$47,21,FALSE))</f>
        <v/>
      </c>
      <c r="AX136" s="2190" t="str">
        <f>IF(AX135="","",VLOOKUP(AX135,'シフト記号表（勤務時間帯） (4)'!$D$6:$X$47,21,FALSE))</f>
        <v/>
      </c>
      <c r="AY136" s="2190" t="str">
        <f>IF(AY135="","",VLOOKUP(AY135,'シフト記号表（勤務時間帯） (4)'!$D$6:$X$47,21,FALSE))</f>
        <v/>
      </c>
      <c r="AZ136" s="1943">
        <f>IF($BC$3="４週",SUM(U136:AV136),IF($BC$3="暦月",SUM(U136:AY136),""))</f>
        <v>0</v>
      </c>
      <c r="BA136" s="1951"/>
      <c r="BB136" s="1960">
        <f>IF($BC$3="４週",AZ136/4,IF($BC$3="暦月",(AZ136/($BC$8/7)),""))</f>
        <v>0</v>
      </c>
      <c r="BC136" s="1951"/>
      <c r="BD136" s="1971"/>
      <c r="BE136" s="1976"/>
      <c r="BF136" s="1976"/>
      <c r="BG136" s="1976"/>
      <c r="BH136" s="1987"/>
    </row>
    <row r="137" spans="2:60" ht="20.25" customHeight="1">
      <c r="B137" s="1743"/>
      <c r="C137" s="1757"/>
      <c r="D137" s="1825"/>
      <c r="E137" s="1768"/>
      <c r="F137" s="1768"/>
      <c r="G137" s="1803">
        <f>C135</f>
        <v>0</v>
      </c>
      <c r="H137" s="2104"/>
      <c r="I137" s="1789"/>
      <c r="J137" s="2544"/>
      <c r="K137" s="2544"/>
      <c r="L137" s="1803"/>
      <c r="M137" s="2548"/>
      <c r="N137" s="2552"/>
      <c r="O137" s="2556"/>
      <c r="P137" s="2564" t="s">
        <v>34</v>
      </c>
      <c r="Q137" s="2567"/>
      <c r="R137" s="2567"/>
      <c r="S137" s="2578"/>
      <c r="T137" s="2586"/>
      <c r="U137" s="1885" t="str">
        <f>IF(U135="","",VLOOKUP(U135,'シフト記号表（勤務時間帯） (4)'!$D$6:$Z$47,23,FALSE))</f>
        <v/>
      </c>
      <c r="V137" s="1897" t="str">
        <f>IF(V135="","",VLOOKUP(V135,'シフト記号表（勤務時間帯） (4)'!$D$6:$Z$47,23,FALSE))</f>
        <v/>
      </c>
      <c r="W137" s="1897" t="str">
        <f>IF(W135="","",VLOOKUP(W135,'シフト記号表（勤務時間帯） (4)'!$D$6:$Z$47,23,FALSE))</f>
        <v/>
      </c>
      <c r="X137" s="1897" t="str">
        <f>IF(X135="","",VLOOKUP(X135,'シフト記号表（勤務時間帯） (4)'!$D$6:$Z$47,23,FALSE))</f>
        <v/>
      </c>
      <c r="Y137" s="1897" t="str">
        <f>IF(Y135="","",VLOOKUP(Y135,'シフト記号表（勤務時間帯） (4)'!$D$6:$Z$47,23,FALSE))</f>
        <v/>
      </c>
      <c r="Z137" s="1897" t="str">
        <f>IF(Z135="","",VLOOKUP(Z135,'シフト記号表（勤務時間帯） (4)'!$D$6:$Z$47,23,FALSE))</f>
        <v/>
      </c>
      <c r="AA137" s="1912" t="str">
        <f>IF(AA135="","",VLOOKUP(AA135,'シフト記号表（勤務時間帯） (4)'!$D$6:$Z$47,23,FALSE))</f>
        <v/>
      </c>
      <c r="AB137" s="1885" t="str">
        <f>IF(AB135="","",VLOOKUP(AB135,'シフト記号表（勤務時間帯） (4)'!$D$6:$Z$47,23,FALSE))</f>
        <v/>
      </c>
      <c r="AC137" s="1897" t="str">
        <f>IF(AC135="","",VLOOKUP(AC135,'シフト記号表（勤務時間帯） (4)'!$D$6:$Z$47,23,FALSE))</f>
        <v/>
      </c>
      <c r="AD137" s="1897" t="str">
        <f>IF(AD135="","",VLOOKUP(AD135,'シフト記号表（勤務時間帯） (4)'!$D$6:$Z$47,23,FALSE))</f>
        <v/>
      </c>
      <c r="AE137" s="1897" t="str">
        <f>IF(AE135="","",VLOOKUP(AE135,'シフト記号表（勤務時間帯） (4)'!$D$6:$Z$47,23,FALSE))</f>
        <v/>
      </c>
      <c r="AF137" s="1897" t="str">
        <f>IF(AF135="","",VLOOKUP(AF135,'シフト記号表（勤務時間帯） (4)'!$D$6:$Z$47,23,FALSE))</f>
        <v/>
      </c>
      <c r="AG137" s="1897" t="str">
        <f>IF(AG135="","",VLOOKUP(AG135,'シフト記号表（勤務時間帯） (4)'!$D$6:$Z$47,23,FALSE))</f>
        <v/>
      </c>
      <c r="AH137" s="1912" t="str">
        <f>IF(AH135="","",VLOOKUP(AH135,'シフト記号表（勤務時間帯） (4)'!$D$6:$Z$47,23,FALSE))</f>
        <v/>
      </c>
      <c r="AI137" s="1885" t="str">
        <f>IF(AI135="","",VLOOKUP(AI135,'シフト記号表（勤務時間帯） (4)'!$D$6:$Z$47,23,FALSE))</f>
        <v/>
      </c>
      <c r="AJ137" s="1897" t="str">
        <f>IF(AJ135="","",VLOOKUP(AJ135,'シフト記号表（勤務時間帯） (4)'!$D$6:$Z$47,23,FALSE))</f>
        <v/>
      </c>
      <c r="AK137" s="1897" t="str">
        <f>IF(AK135="","",VLOOKUP(AK135,'シフト記号表（勤務時間帯） (4)'!$D$6:$Z$47,23,FALSE))</f>
        <v/>
      </c>
      <c r="AL137" s="1897" t="str">
        <f>IF(AL135="","",VLOOKUP(AL135,'シフト記号表（勤務時間帯） (4)'!$D$6:$Z$47,23,FALSE))</f>
        <v/>
      </c>
      <c r="AM137" s="1897" t="str">
        <f>IF(AM135="","",VLOOKUP(AM135,'シフト記号表（勤務時間帯） (4)'!$D$6:$Z$47,23,FALSE))</f>
        <v/>
      </c>
      <c r="AN137" s="1897" t="str">
        <f>IF(AN135="","",VLOOKUP(AN135,'シフト記号表（勤務時間帯） (4)'!$D$6:$Z$47,23,FALSE))</f>
        <v/>
      </c>
      <c r="AO137" s="1912" t="str">
        <f>IF(AO135="","",VLOOKUP(AO135,'シフト記号表（勤務時間帯） (4)'!$D$6:$Z$47,23,FALSE))</f>
        <v/>
      </c>
      <c r="AP137" s="1885" t="str">
        <f>IF(AP135="","",VLOOKUP(AP135,'シフト記号表（勤務時間帯） (4)'!$D$6:$Z$47,23,FALSE))</f>
        <v/>
      </c>
      <c r="AQ137" s="1897" t="str">
        <f>IF(AQ135="","",VLOOKUP(AQ135,'シフト記号表（勤務時間帯） (4)'!$D$6:$Z$47,23,FALSE))</f>
        <v/>
      </c>
      <c r="AR137" s="1897" t="str">
        <f>IF(AR135="","",VLOOKUP(AR135,'シフト記号表（勤務時間帯） (4)'!$D$6:$Z$47,23,FALSE))</f>
        <v/>
      </c>
      <c r="AS137" s="1897" t="str">
        <f>IF(AS135="","",VLOOKUP(AS135,'シフト記号表（勤務時間帯） (4)'!$D$6:$Z$47,23,FALSE))</f>
        <v/>
      </c>
      <c r="AT137" s="1897" t="str">
        <f>IF(AT135="","",VLOOKUP(AT135,'シフト記号表（勤務時間帯） (4)'!$D$6:$Z$47,23,FALSE))</f>
        <v/>
      </c>
      <c r="AU137" s="1897" t="str">
        <f>IF(AU135="","",VLOOKUP(AU135,'シフト記号表（勤務時間帯） (4)'!$D$6:$Z$47,23,FALSE))</f>
        <v/>
      </c>
      <c r="AV137" s="1912" t="str">
        <f>IF(AV135="","",VLOOKUP(AV135,'シフト記号表（勤務時間帯） (4)'!$D$6:$Z$47,23,FALSE))</f>
        <v/>
      </c>
      <c r="AW137" s="1885" t="str">
        <f>IF(AW135="","",VLOOKUP(AW135,'シフト記号表（勤務時間帯） (4)'!$D$6:$Z$47,23,FALSE))</f>
        <v/>
      </c>
      <c r="AX137" s="1897" t="str">
        <f>IF(AX135="","",VLOOKUP(AX135,'シフト記号表（勤務時間帯） (4)'!$D$6:$Z$47,23,FALSE))</f>
        <v/>
      </c>
      <c r="AY137" s="1897" t="str">
        <f>IF(AY135="","",VLOOKUP(AY135,'シフト記号表（勤務時間帯） (4)'!$D$6:$Z$47,23,FALSE))</f>
        <v/>
      </c>
      <c r="AZ137" s="1945">
        <f>IF($BC$3="４週",SUM(U137:AV137),IF($BC$3="暦月",SUM(U137:AY137),""))</f>
        <v>0</v>
      </c>
      <c r="BA137" s="1953"/>
      <c r="BB137" s="1962">
        <f>IF($BC$3="４週",AZ137/4,IF($BC$3="暦月",(AZ137/($BC$8/7)),""))</f>
        <v>0</v>
      </c>
      <c r="BC137" s="1953"/>
      <c r="BD137" s="1973"/>
      <c r="BE137" s="1978"/>
      <c r="BF137" s="1978"/>
      <c r="BG137" s="1978"/>
      <c r="BH137" s="1989"/>
    </row>
    <row r="138" spans="2:60" ht="20.25" customHeight="1">
      <c r="B138" s="2530"/>
      <c r="C138" s="1756"/>
      <c r="D138" s="1824"/>
      <c r="E138" s="1767"/>
      <c r="F138" s="1767"/>
      <c r="G138" s="1802"/>
      <c r="H138" s="2095"/>
      <c r="I138" s="1788"/>
      <c r="J138" s="2545"/>
      <c r="K138" s="2545"/>
      <c r="L138" s="1802"/>
      <c r="M138" s="2549"/>
      <c r="N138" s="2553"/>
      <c r="O138" s="2557"/>
      <c r="P138" s="2563" t="s">
        <v>770</v>
      </c>
      <c r="Q138" s="2572"/>
      <c r="R138" s="2572"/>
      <c r="S138" s="2580"/>
      <c r="T138" s="2589"/>
      <c r="U138" s="2596"/>
      <c r="V138" s="2602"/>
      <c r="W138" s="2602"/>
      <c r="X138" s="2602"/>
      <c r="Y138" s="2602"/>
      <c r="Z138" s="2602"/>
      <c r="AA138" s="2608"/>
      <c r="AB138" s="2596"/>
      <c r="AC138" s="2602"/>
      <c r="AD138" s="2602"/>
      <c r="AE138" s="2602"/>
      <c r="AF138" s="2602"/>
      <c r="AG138" s="2602"/>
      <c r="AH138" s="2608"/>
      <c r="AI138" s="2596"/>
      <c r="AJ138" s="2602"/>
      <c r="AK138" s="2602"/>
      <c r="AL138" s="2602"/>
      <c r="AM138" s="2602"/>
      <c r="AN138" s="2602"/>
      <c r="AO138" s="2608"/>
      <c r="AP138" s="2596"/>
      <c r="AQ138" s="2602"/>
      <c r="AR138" s="2602"/>
      <c r="AS138" s="2602"/>
      <c r="AT138" s="2602"/>
      <c r="AU138" s="2602"/>
      <c r="AV138" s="2608"/>
      <c r="AW138" s="2596"/>
      <c r="AX138" s="2602"/>
      <c r="AY138" s="2602"/>
      <c r="AZ138" s="2624"/>
      <c r="BA138" s="2631"/>
      <c r="BB138" s="2638"/>
      <c r="BC138" s="2631"/>
      <c r="BD138" s="1972"/>
      <c r="BE138" s="1977"/>
      <c r="BF138" s="1977"/>
      <c r="BG138" s="1977"/>
      <c r="BH138" s="1988"/>
    </row>
    <row r="139" spans="2:60" ht="20.25" customHeight="1">
      <c r="B139" s="2059">
        <f>B136+1</f>
        <v>40</v>
      </c>
      <c r="C139" s="1755"/>
      <c r="D139" s="1823"/>
      <c r="E139" s="1766"/>
      <c r="F139" s="1766">
        <f>C138</f>
        <v>0</v>
      </c>
      <c r="G139" s="1801"/>
      <c r="H139" s="2103"/>
      <c r="I139" s="1787"/>
      <c r="J139" s="2543"/>
      <c r="K139" s="2543"/>
      <c r="L139" s="1801"/>
      <c r="M139" s="2547"/>
      <c r="N139" s="2551"/>
      <c r="O139" s="2555"/>
      <c r="P139" s="2559" t="s">
        <v>1023</v>
      </c>
      <c r="Q139" s="2566"/>
      <c r="R139" s="2566"/>
      <c r="S139" s="2574"/>
      <c r="T139" s="2582"/>
      <c r="U139" s="2181" t="str">
        <f>IF(U138="","",VLOOKUP(U138,'シフト記号表（勤務時間帯） (4)'!$D$6:$X$47,21,FALSE))</f>
        <v/>
      </c>
      <c r="V139" s="2190" t="str">
        <f>IF(V138="","",VLOOKUP(V138,'シフト記号表（勤務時間帯） (4)'!$D$6:$X$47,21,FALSE))</f>
        <v/>
      </c>
      <c r="W139" s="2190" t="str">
        <f>IF(W138="","",VLOOKUP(W138,'シフト記号表（勤務時間帯） (4)'!$D$6:$X$47,21,FALSE))</f>
        <v/>
      </c>
      <c r="X139" s="2190" t="str">
        <f>IF(X138="","",VLOOKUP(X138,'シフト記号表（勤務時間帯） (4)'!$D$6:$X$47,21,FALSE))</f>
        <v/>
      </c>
      <c r="Y139" s="2190" t="str">
        <f>IF(Y138="","",VLOOKUP(Y138,'シフト記号表（勤務時間帯） (4)'!$D$6:$X$47,21,FALSE))</f>
        <v/>
      </c>
      <c r="Z139" s="2190" t="str">
        <f>IF(Z138="","",VLOOKUP(Z138,'シフト記号表（勤務時間帯） (4)'!$D$6:$X$47,21,FALSE))</f>
        <v/>
      </c>
      <c r="AA139" s="2197" t="str">
        <f>IF(AA138="","",VLOOKUP(AA138,'シフト記号表（勤務時間帯） (4)'!$D$6:$X$47,21,FALSE))</f>
        <v/>
      </c>
      <c r="AB139" s="2181" t="str">
        <f>IF(AB138="","",VLOOKUP(AB138,'シフト記号表（勤務時間帯） (4)'!$D$6:$X$47,21,FALSE))</f>
        <v/>
      </c>
      <c r="AC139" s="2190" t="str">
        <f>IF(AC138="","",VLOOKUP(AC138,'シフト記号表（勤務時間帯） (4)'!$D$6:$X$47,21,FALSE))</f>
        <v/>
      </c>
      <c r="AD139" s="2190" t="str">
        <f>IF(AD138="","",VLOOKUP(AD138,'シフト記号表（勤務時間帯） (4)'!$D$6:$X$47,21,FALSE))</f>
        <v/>
      </c>
      <c r="AE139" s="2190" t="str">
        <f>IF(AE138="","",VLOOKUP(AE138,'シフト記号表（勤務時間帯） (4)'!$D$6:$X$47,21,FALSE))</f>
        <v/>
      </c>
      <c r="AF139" s="2190" t="str">
        <f>IF(AF138="","",VLOOKUP(AF138,'シフト記号表（勤務時間帯） (4)'!$D$6:$X$47,21,FALSE))</f>
        <v/>
      </c>
      <c r="AG139" s="2190" t="str">
        <f>IF(AG138="","",VLOOKUP(AG138,'シフト記号表（勤務時間帯） (4)'!$D$6:$X$47,21,FALSE))</f>
        <v/>
      </c>
      <c r="AH139" s="2197" t="str">
        <f>IF(AH138="","",VLOOKUP(AH138,'シフト記号表（勤務時間帯） (4)'!$D$6:$X$47,21,FALSE))</f>
        <v/>
      </c>
      <c r="AI139" s="2181" t="str">
        <f>IF(AI138="","",VLOOKUP(AI138,'シフト記号表（勤務時間帯） (4)'!$D$6:$X$47,21,FALSE))</f>
        <v/>
      </c>
      <c r="AJ139" s="2190" t="str">
        <f>IF(AJ138="","",VLOOKUP(AJ138,'シフト記号表（勤務時間帯） (4)'!$D$6:$X$47,21,FALSE))</f>
        <v/>
      </c>
      <c r="AK139" s="2190" t="str">
        <f>IF(AK138="","",VLOOKUP(AK138,'シフト記号表（勤務時間帯） (4)'!$D$6:$X$47,21,FALSE))</f>
        <v/>
      </c>
      <c r="AL139" s="2190" t="str">
        <f>IF(AL138="","",VLOOKUP(AL138,'シフト記号表（勤務時間帯） (4)'!$D$6:$X$47,21,FALSE))</f>
        <v/>
      </c>
      <c r="AM139" s="2190" t="str">
        <f>IF(AM138="","",VLOOKUP(AM138,'シフト記号表（勤務時間帯） (4)'!$D$6:$X$47,21,FALSE))</f>
        <v/>
      </c>
      <c r="AN139" s="2190" t="str">
        <f>IF(AN138="","",VLOOKUP(AN138,'シフト記号表（勤務時間帯） (4)'!$D$6:$X$47,21,FALSE))</f>
        <v/>
      </c>
      <c r="AO139" s="2197" t="str">
        <f>IF(AO138="","",VLOOKUP(AO138,'シフト記号表（勤務時間帯） (4)'!$D$6:$X$47,21,FALSE))</f>
        <v/>
      </c>
      <c r="AP139" s="2181" t="str">
        <f>IF(AP138="","",VLOOKUP(AP138,'シフト記号表（勤務時間帯） (4)'!$D$6:$X$47,21,FALSE))</f>
        <v/>
      </c>
      <c r="AQ139" s="2190" t="str">
        <f>IF(AQ138="","",VLOOKUP(AQ138,'シフト記号表（勤務時間帯） (4)'!$D$6:$X$47,21,FALSE))</f>
        <v/>
      </c>
      <c r="AR139" s="2190" t="str">
        <f>IF(AR138="","",VLOOKUP(AR138,'シフト記号表（勤務時間帯） (4)'!$D$6:$X$47,21,FALSE))</f>
        <v/>
      </c>
      <c r="AS139" s="2190" t="str">
        <f>IF(AS138="","",VLOOKUP(AS138,'シフト記号表（勤務時間帯） (4)'!$D$6:$X$47,21,FALSE))</f>
        <v/>
      </c>
      <c r="AT139" s="2190" t="str">
        <f>IF(AT138="","",VLOOKUP(AT138,'シフト記号表（勤務時間帯） (4)'!$D$6:$X$47,21,FALSE))</f>
        <v/>
      </c>
      <c r="AU139" s="2190" t="str">
        <f>IF(AU138="","",VLOOKUP(AU138,'シフト記号表（勤務時間帯） (4)'!$D$6:$X$47,21,FALSE))</f>
        <v/>
      </c>
      <c r="AV139" s="2197" t="str">
        <f>IF(AV138="","",VLOOKUP(AV138,'シフト記号表（勤務時間帯） (4)'!$D$6:$X$47,21,FALSE))</f>
        <v/>
      </c>
      <c r="AW139" s="2181" t="str">
        <f>IF(AW138="","",VLOOKUP(AW138,'シフト記号表（勤務時間帯） (4)'!$D$6:$X$47,21,FALSE))</f>
        <v/>
      </c>
      <c r="AX139" s="2190" t="str">
        <f>IF(AX138="","",VLOOKUP(AX138,'シフト記号表（勤務時間帯） (4)'!$D$6:$X$47,21,FALSE))</f>
        <v/>
      </c>
      <c r="AY139" s="2190" t="str">
        <f>IF(AY138="","",VLOOKUP(AY138,'シフト記号表（勤務時間帯） (4)'!$D$6:$X$47,21,FALSE))</f>
        <v/>
      </c>
      <c r="AZ139" s="1943">
        <f>IF($BC$3="４週",SUM(U139:AV139),IF($BC$3="暦月",SUM(U139:AY139),""))</f>
        <v>0</v>
      </c>
      <c r="BA139" s="1951"/>
      <c r="BB139" s="1960">
        <f>IF($BC$3="４週",AZ139/4,IF($BC$3="暦月",(AZ139/($BC$8/7)),""))</f>
        <v>0</v>
      </c>
      <c r="BC139" s="1951"/>
      <c r="BD139" s="1971"/>
      <c r="BE139" s="1976"/>
      <c r="BF139" s="1976"/>
      <c r="BG139" s="1976"/>
      <c r="BH139" s="1987"/>
    </row>
    <row r="140" spans="2:60" ht="20.25" customHeight="1">
      <c r="B140" s="1743"/>
      <c r="C140" s="1757"/>
      <c r="D140" s="1825"/>
      <c r="E140" s="1768"/>
      <c r="F140" s="1768"/>
      <c r="G140" s="1803">
        <f>C138</f>
        <v>0</v>
      </c>
      <c r="H140" s="2104"/>
      <c r="I140" s="1789"/>
      <c r="J140" s="2544"/>
      <c r="K140" s="2544"/>
      <c r="L140" s="1803"/>
      <c r="M140" s="2548"/>
      <c r="N140" s="2552"/>
      <c r="O140" s="2556"/>
      <c r="P140" s="2564" t="s">
        <v>34</v>
      </c>
      <c r="Q140" s="2567"/>
      <c r="R140" s="2567"/>
      <c r="S140" s="2578"/>
      <c r="T140" s="2586"/>
      <c r="U140" s="1885" t="str">
        <f>IF(U138="","",VLOOKUP(U138,'シフト記号表（勤務時間帯） (4)'!$D$6:$Z$47,23,FALSE))</f>
        <v/>
      </c>
      <c r="V140" s="1897" t="str">
        <f>IF(V138="","",VLOOKUP(V138,'シフト記号表（勤務時間帯） (4)'!$D$6:$Z$47,23,FALSE))</f>
        <v/>
      </c>
      <c r="W140" s="1897" t="str">
        <f>IF(W138="","",VLOOKUP(W138,'シフト記号表（勤務時間帯） (4)'!$D$6:$Z$47,23,FALSE))</f>
        <v/>
      </c>
      <c r="X140" s="1897" t="str">
        <f>IF(X138="","",VLOOKUP(X138,'シフト記号表（勤務時間帯） (4)'!$D$6:$Z$47,23,FALSE))</f>
        <v/>
      </c>
      <c r="Y140" s="1897" t="str">
        <f>IF(Y138="","",VLOOKUP(Y138,'シフト記号表（勤務時間帯） (4)'!$D$6:$Z$47,23,FALSE))</f>
        <v/>
      </c>
      <c r="Z140" s="1897" t="str">
        <f>IF(Z138="","",VLOOKUP(Z138,'シフト記号表（勤務時間帯） (4)'!$D$6:$Z$47,23,FALSE))</f>
        <v/>
      </c>
      <c r="AA140" s="1912" t="str">
        <f>IF(AA138="","",VLOOKUP(AA138,'シフト記号表（勤務時間帯） (4)'!$D$6:$Z$47,23,FALSE))</f>
        <v/>
      </c>
      <c r="AB140" s="1885" t="str">
        <f>IF(AB138="","",VLOOKUP(AB138,'シフト記号表（勤務時間帯） (4)'!$D$6:$Z$47,23,FALSE))</f>
        <v/>
      </c>
      <c r="AC140" s="1897" t="str">
        <f>IF(AC138="","",VLOOKUP(AC138,'シフト記号表（勤務時間帯） (4)'!$D$6:$Z$47,23,FALSE))</f>
        <v/>
      </c>
      <c r="AD140" s="1897" t="str">
        <f>IF(AD138="","",VLOOKUP(AD138,'シフト記号表（勤務時間帯） (4)'!$D$6:$Z$47,23,FALSE))</f>
        <v/>
      </c>
      <c r="AE140" s="1897" t="str">
        <f>IF(AE138="","",VLOOKUP(AE138,'シフト記号表（勤務時間帯） (4)'!$D$6:$Z$47,23,FALSE))</f>
        <v/>
      </c>
      <c r="AF140" s="1897" t="str">
        <f>IF(AF138="","",VLOOKUP(AF138,'シフト記号表（勤務時間帯） (4)'!$D$6:$Z$47,23,FALSE))</f>
        <v/>
      </c>
      <c r="AG140" s="1897" t="str">
        <f>IF(AG138="","",VLOOKUP(AG138,'シフト記号表（勤務時間帯） (4)'!$D$6:$Z$47,23,FALSE))</f>
        <v/>
      </c>
      <c r="AH140" s="1912" t="str">
        <f>IF(AH138="","",VLOOKUP(AH138,'シフト記号表（勤務時間帯） (4)'!$D$6:$Z$47,23,FALSE))</f>
        <v/>
      </c>
      <c r="AI140" s="1885" t="str">
        <f>IF(AI138="","",VLOOKUP(AI138,'シフト記号表（勤務時間帯） (4)'!$D$6:$Z$47,23,FALSE))</f>
        <v/>
      </c>
      <c r="AJ140" s="1897" t="str">
        <f>IF(AJ138="","",VLOOKUP(AJ138,'シフト記号表（勤務時間帯） (4)'!$D$6:$Z$47,23,FALSE))</f>
        <v/>
      </c>
      <c r="AK140" s="1897" t="str">
        <f>IF(AK138="","",VLOOKUP(AK138,'シフト記号表（勤務時間帯） (4)'!$D$6:$Z$47,23,FALSE))</f>
        <v/>
      </c>
      <c r="AL140" s="1897" t="str">
        <f>IF(AL138="","",VLOOKUP(AL138,'シフト記号表（勤務時間帯） (4)'!$D$6:$Z$47,23,FALSE))</f>
        <v/>
      </c>
      <c r="AM140" s="1897" t="str">
        <f>IF(AM138="","",VLOOKUP(AM138,'シフト記号表（勤務時間帯） (4)'!$D$6:$Z$47,23,FALSE))</f>
        <v/>
      </c>
      <c r="AN140" s="1897" t="str">
        <f>IF(AN138="","",VLOOKUP(AN138,'シフト記号表（勤務時間帯） (4)'!$D$6:$Z$47,23,FALSE))</f>
        <v/>
      </c>
      <c r="AO140" s="1912" t="str">
        <f>IF(AO138="","",VLOOKUP(AO138,'シフト記号表（勤務時間帯） (4)'!$D$6:$Z$47,23,FALSE))</f>
        <v/>
      </c>
      <c r="AP140" s="1885" t="str">
        <f>IF(AP138="","",VLOOKUP(AP138,'シフト記号表（勤務時間帯） (4)'!$D$6:$Z$47,23,FALSE))</f>
        <v/>
      </c>
      <c r="AQ140" s="1897" t="str">
        <f>IF(AQ138="","",VLOOKUP(AQ138,'シフト記号表（勤務時間帯） (4)'!$D$6:$Z$47,23,FALSE))</f>
        <v/>
      </c>
      <c r="AR140" s="1897" t="str">
        <f>IF(AR138="","",VLOOKUP(AR138,'シフト記号表（勤務時間帯） (4)'!$D$6:$Z$47,23,FALSE))</f>
        <v/>
      </c>
      <c r="AS140" s="1897" t="str">
        <f>IF(AS138="","",VLOOKUP(AS138,'シフト記号表（勤務時間帯） (4)'!$D$6:$Z$47,23,FALSE))</f>
        <v/>
      </c>
      <c r="AT140" s="1897" t="str">
        <f>IF(AT138="","",VLOOKUP(AT138,'シフト記号表（勤務時間帯） (4)'!$D$6:$Z$47,23,FALSE))</f>
        <v/>
      </c>
      <c r="AU140" s="1897" t="str">
        <f>IF(AU138="","",VLOOKUP(AU138,'シフト記号表（勤務時間帯） (4)'!$D$6:$Z$47,23,FALSE))</f>
        <v/>
      </c>
      <c r="AV140" s="1912" t="str">
        <f>IF(AV138="","",VLOOKUP(AV138,'シフト記号表（勤務時間帯） (4)'!$D$6:$Z$47,23,FALSE))</f>
        <v/>
      </c>
      <c r="AW140" s="1885" t="str">
        <f>IF(AW138="","",VLOOKUP(AW138,'シフト記号表（勤務時間帯） (4)'!$D$6:$Z$47,23,FALSE))</f>
        <v/>
      </c>
      <c r="AX140" s="1897" t="str">
        <f>IF(AX138="","",VLOOKUP(AX138,'シフト記号表（勤務時間帯） (4)'!$D$6:$Z$47,23,FALSE))</f>
        <v/>
      </c>
      <c r="AY140" s="1897" t="str">
        <f>IF(AY138="","",VLOOKUP(AY138,'シフト記号表（勤務時間帯） (4)'!$D$6:$Z$47,23,FALSE))</f>
        <v/>
      </c>
      <c r="AZ140" s="1945">
        <f>IF($BC$3="４週",SUM(U140:AV140),IF($BC$3="暦月",SUM(U140:AY140),""))</f>
        <v>0</v>
      </c>
      <c r="BA140" s="1953"/>
      <c r="BB140" s="1962">
        <f>IF($BC$3="４週",AZ140/4,IF($BC$3="暦月",(AZ140/($BC$8/7)),""))</f>
        <v>0</v>
      </c>
      <c r="BC140" s="1953"/>
      <c r="BD140" s="1973"/>
      <c r="BE140" s="1978"/>
      <c r="BF140" s="1978"/>
      <c r="BG140" s="1978"/>
      <c r="BH140" s="1989"/>
    </row>
    <row r="141" spans="2:60" ht="20.25" customHeight="1">
      <c r="B141" s="2530"/>
      <c r="C141" s="1756"/>
      <c r="D141" s="1824"/>
      <c r="E141" s="1767"/>
      <c r="F141" s="1767"/>
      <c r="G141" s="1802"/>
      <c r="H141" s="2095"/>
      <c r="I141" s="1788"/>
      <c r="J141" s="2545"/>
      <c r="K141" s="2545"/>
      <c r="L141" s="1802"/>
      <c r="M141" s="2549"/>
      <c r="N141" s="2553"/>
      <c r="O141" s="2557"/>
      <c r="P141" s="2563" t="s">
        <v>770</v>
      </c>
      <c r="Q141" s="2572"/>
      <c r="R141" s="2572"/>
      <c r="S141" s="2580"/>
      <c r="T141" s="2589"/>
      <c r="U141" s="2596"/>
      <c r="V141" s="2602"/>
      <c r="W141" s="2602"/>
      <c r="X141" s="2602"/>
      <c r="Y141" s="2602"/>
      <c r="Z141" s="2602"/>
      <c r="AA141" s="2608"/>
      <c r="AB141" s="2596"/>
      <c r="AC141" s="2602"/>
      <c r="AD141" s="2602"/>
      <c r="AE141" s="2602"/>
      <c r="AF141" s="2602"/>
      <c r="AG141" s="2602"/>
      <c r="AH141" s="2608"/>
      <c r="AI141" s="2596"/>
      <c r="AJ141" s="2602"/>
      <c r="AK141" s="2602"/>
      <c r="AL141" s="2602"/>
      <c r="AM141" s="2602"/>
      <c r="AN141" s="2602"/>
      <c r="AO141" s="2608"/>
      <c r="AP141" s="2596"/>
      <c r="AQ141" s="2602"/>
      <c r="AR141" s="2602"/>
      <c r="AS141" s="2602"/>
      <c r="AT141" s="2602"/>
      <c r="AU141" s="2602"/>
      <c r="AV141" s="2608"/>
      <c r="AW141" s="2596"/>
      <c r="AX141" s="2602"/>
      <c r="AY141" s="2602"/>
      <c r="AZ141" s="2624"/>
      <c r="BA141" s="2631"/>
      <c r="BB141" s="2638"/>
      <c r="BC141" s="2631"/>
      <c r="BD141" s="1972"/>
      <c r="BE141" s="1977"/>
      <c r="BF141" s="1977"/>
      <c r="BG141" s="1977"/>
      <c r="BH141" s="1988"/>
    </row>
    <row r="142" spans="2:60" ht="20.25" customHeight="1">
      <c r="B142" s="2059">
        <f>B139+1</f>
        <v>41</v>
      </c>
      <c r="C142" s="1755"/>
      <c r="D142" s="1823"/>
      <c r="E142" s="1766"/>
      <c r="F142" s="1766">
        <f>C141</f>
        <v>0</v>
      </c>
      <c r="G142" s="1801"/>
      <c r="H142" s="2103"/>
      <c r="I142" s="1787"/>
      <c r="J142" s="2543"/>
      <c r="K142" s="2543"/>
      <c r="L142" s="1801"/>
      <c r="M142" s="2547"/>
      <c r="N142" s="2551"/>
      <c r="O142" s="2555"/>
      <c r="P142" s="2559" t="s">
        <v>1023</v>
      </c>
      <c r="Q142" s="2566"/>
      <c r="R142" s="2566"/>
      <c r="S142" s="2574"/>
      <c r="T142" s="2582"/>
      <c r="U142" s="2181" t="str">
        <f>IF(U141="","",VLOOKUP(U141,'シフト記号表（勤務時間帯） (4)'!$D$6:$X$47,21,FALSE))</f>
        <v/>
      </c>
      <c r="V142" s="2190" t="str">
        <f>IF(V141="","",VLOOKUP(V141,'シフト記号表（勤務時間帯） (4)'!$D$6:$X$47,21,FALSE))</f>
        <v/>
      </c>
      <c r="W142" s="2190" t="str">
        <f>IF(W141="","",VLOOKUP(W141,'シフト記号表（勤務時間帯） (4)'!$D$6:$X$47,21,FALSE))</f>
        <v/>
      </c>
      <c r="X142" s="2190" t="str">
        <f>IF(X141="","",VLOOKUP(X141,'シフト記号表（勤務時間帯） (4)'!$D$6:$X$47,21,FALSE))</f>
        <v/>
      </c>
      <c r="Y142" s="2190" t="str">
        <f>IF(Y141="","",VLOOKUP(Y141,'シフト記号表（勤務時間帯） (4)'!$D$6:$X$47,21,FALSE))</f>
        <v/>
      </c>
      <c r="Z142" s="2190" t="str">
        <f>IF(Z141="","",VLOOKUP(Z141,'シフト記号表（勤務時間帯） (4)'!$D$6:$X$47,21,FALSE))</f>
        <v/>
      </c>
      <c r="AA142" s="2197" t="str">
        <f>IF(AA141="","",VLOOKUP(AA141,'シフト記号表（勤務時間帯） (4)'!$D$6:$X$47,21,FALSE))</f>
        <v/>
      </c>
      <c r="AB142" s="2181" t="str">
        <f>IF(AB141="","",VLOOKUP(AB141,'シフト記号表（勤務時間帯） (4)'!$D$6:$X$47,21,FALSE))</f>
        <v/>
      </c>
      <c r="AC142" s="2190" t="str">
        <f>IF(AC141="","",VLOOKUP(AC141,'シフト記号表（勤務時間帯） (4)'!$D$6:$X$47,21,FALSE))</f>
        <v/>
      </c>
      <c r="AD142" s="2190" t="str">
        <f>IF(AD141="","",VLOOKUP(AD141,'シフト記号表（勤務時間帯） (4)'!$D$6:$X$47,21,FALSE))</f>
        <v/>
      </c>
      <c r="AE142" s="2190" t="str">
        <f>IF(AE141="","",VLOOKUP(AE141,'シフト記号表（勤務時間帯） (4)'!$D$6:$X$47,21,FALSE))</f>
        <v/>
      </c>
      <c r="AF142" s="2190" t="str">
        <f>IF(AF141="","",VLOOKUP(AF141,'シフト記号表（勤務時間帯） (4)'!$D$6:$X$47,21,FALSE))</f>
        <v/>
      </c>
      <c r="AG142" s="2190" t="str">
        <f>IF(AG141="","",VLOOKUP(AG141,'シフト記号表（勤務時間帯） (4)'!$D$6:$X$47,21,FALSE))</f>
        <v/>
      </c>
      <c r="AH142" s="2197" t="str">
        <f>IF(AH141="","",VLOOKUP(AH141,'シフト記号表（勤務時間帯） (4)'!$D$6:$X$47,21,FALSE))</f>
        <v/>
      </c>
      <c r="AI142" s="2181" t="str">
        <f>IF(AI141="","",VLOOKUP(AI141,'シフト記号表（勤務時間帯） (4)'!$D$6:$X$47,21,FALSE))</f>
        <v/>
      </c>
      <c r="AJ142" s="2190" t="str">
        <f>IF(AJ141="","",VLOOKUP(AJ141,'シフト記号表（勤務時間帯） (4)'!$D$6:$X$47,21,FALSE))</f>
        <v/>
      </c>
      <c r="AK142" s="2190" t="str">
        <f>IF(AK141="","",VLOOKUP(AK141,'シフト記号表（勤務時間帯） (4)'!$D$6:$X$47,21,FALSE))</f>
        <v/>
      </c>
      <c r="AL142" s="2190" t="str">
        <f>IF(AL141="","",VLOOKUP(AL141,'シフト記号表（勤務時間帯） (4)'!$D$6:$X$47,21,FALSE))</f>
        <v/>
      </c>
      <c r="AM142" s="2190" t="str">
        <f>IF(AM141="","",VLOOKUP(AM141,'シフト記号表（勤務時間帯） (4)'!$D$6:$X$47,21,FALSE))</f>
        <v/>
      </c>
      <c r="AN142" s="2190" t="str">
        <f>IF(AN141="","",VLOOKUP(AN141,'シフト記号表（勤務時間帯） (4)'!$D$6:$X$47,21,FALSE))</f>
        <v/>
      </c>
      <c r="AO142" s="2197" t="str">
        <f>IF(AO141="","",VLOOKUP(AO141,'シフト記号表（勤務時間帯） (4)'!$D$6:$X$47,21,FALSE))</f>
        <v/>
      </c>
      <c r="AP142" s="2181" t="str">
        <f>IF(AP141="","",VLOOKUP(AP141,'シフト記号表（勤務時間帯） (4)'!$D$6:$X$47,21,FALSE))</f>
        <v/>
      </c>
      <c r="AQ142" s="2190" t="str">
        <f>IF(AQ141="","",VLOOKUP(AQ141,'シフト記号表（勤務時間帯） (4)'!$D$6:$X$47,21,FALSE))</f>
        <v/>
      </c>
      <c r="AR142" s="2190" t="str">
        <f>IF(AR141="","",VLOOKUP(AR141,'シフト記号表（勤務時間帯） (4)'!$D$6:$X$47,21,FALSE))</f>
        <v/>
      </c>
      <c r="AS142" s="2190" t="str">
        <f>IF(AS141="","",VLOOKUP(AS141,'シフト記号表（勤務時間帯） (4)'!$D$6:$X$47,21,FALSE))</f>
        <v/>
      </c>
      <c r="AT142" s="2190" t="str">
        <f>IF(AT141="","",VLOOKUP(AT141,'シフト記号表（勤務時間帯） (4)'!$D$6:$X$47,21,FALSE))</f>
        <v/>
      </c>
      <c r="AU142" s="2190" t="str">
        <f>IF(AU141="","",VLOOKUP(AU141,'シフト記号表（勤務時間帯） (4)'!$D$6:$X$47,21,FALSE))</f>
        <v/>
      </c>
      <c r="AV142" s="2197" t="str">
        <f>IF(AV141="","",VLOOKUP(AV141,'シフト記号表（勤務時間帯） (4)'!$D$6:$X$47,21,FALSE))</f>
        <v/>
      </c>
      <c r="AW142" s="2181" t="str">
        <f>IF(AW141="","",VLOOKUP(AW141,'シフト記号表（勤務時間帯） (4)'!$D$6:$X$47,21,FALSE))</f>
        <v/>
      </c>
      <c r="AX142" s="2190" t="str">
        <f>IF(AX141="","",VLOOKUP(AX141,'シフト記号表（勤務時間帯） (4)'!$D$6:$X$47,21,FALSE))</f>
        <v/>
      </c>
      <c r="AY142" s="2190" t="str">
        <f>IF(AY141="","",VLOOKUP(AY141,'シフト記号表（勤務時間帯） (4)'!$D$6:$X$47,21,FALSE))</f>
        <v/>
      </c>
      <c r="AZ142" s="1943">
        <f>IF($BC$3="４週",SUM(U142:AV142),IF($BC$3="暦月",SUM(U142:AY142),""))</f>
        <v>0</v>
      </c>
      <c r="BA142" s="1951"/>
      <c r="BB142" s="1960">
        <f>IF($BC$3="４週",AZ142/4,IF($BC$3="暦月",(AZ142/($BC$8/7)),""))</f>
        <v>0</v>
      </c>
      <c r="BC142" s="1951"/>
      <c r="BD142" s="1971"/>
      <c r="BE142" s="1976"/>
      <c r="BF142" s="1976"/>
      <c r="BG142" s="1976"/>
      <c r="BH142" s="1987"/>
    </row>
    <row r="143" spans="2:60" ht="20.25" customHeight="1">
      <c r="B143" s="1743"/>
      <c r="C143" s="1757"/>
      <c r="D143" s="1825"/>
      <c r="E143" s="1768"/>
      <c r="F143" s="1768"/>
      <c r="G143" s="1803">
        <f>C141</f>
        <v>0</v>
      </c>
      <c r="H143" s="2104"/>
      <c r="I143" s="1789"/>
      <c r="J143" s="2544"/>
      <c r="K143" s="2544"/>
      <c r="L143" s="1803"/>
      <c r="M143" s="2548"/>
      <c r="N143" s="2552"/>
      <c r="O143" s="2556"/>
      <c r="P143" s="2564" t="s">
        <v>34</v>
      </c>
      <c r="Q143" s="2567"/>
      <c r="R143" s="2567"/>
      <c r="S143" s="2578"/>
      <c r="T143" s="2586"/>
      <c r="U143" s="1885" t="str">
        <f>IF(U141="","",VLOOKUP(U141,'シフト記号表（勤務時間帯） (4)'!$D$6:$Z$47,23,FALSE))</f>
        <v/>
      </c>
      <c r="V143" s="1897" t="str">
        <f>IF(V141="","",VLOOKUP(V141,'シフト記号表（勤務時間帯） (4)'!$D$6:$Z$47,23,FALSE))</f>
        <v/>
      </c>
      <c r="W143" s="1897" t="str">
        <f>IF(W141="","",VLOOKUP(W141,'シフト記号表（勤務時間帯） (4)'!$D$6:$Z$47,23,FALSE))</f>
        <v/>
      </c>
      <c r="X143" s="1897" t="str">
        <f>IF(X141="","",VLOOKUP(X141,'シフト記号表（勤務時間帯） (4)'!$D$6:$Z$47,23,FALSE))</f>
        <v/>
      </c>
      <c r="Y143" s="1897" t="str">
        <f>IF(Y141="","",VLOOKUP(Y141,'シフト記号表（勤務時間帯） (4)'!$D$6:$Z$47,23,FALSE))</f>
        <v/>
      </c>
      <c r="Z143" s="1897" t="str">
        <f>IF(Z141="","",VLOOKUP(Z141,'シフト記号表（勤務時間帯） (4)'!$D$6:$Z$47,23,FALSE))</f>
        <v/>
      </c>
      <c r="AA143" s="1912" t="str">
        <f>IF(AA141="","",VLOOKUP(AA141,'シフト記号表（勤務時間帯） (4)'!$D$6:$Z$47,23,FALSE))</f>
        <v/>
      </c>
      <c r="AB143" s="1885" t="str">
        <f>IF(AB141="","",VLOOKUP(AB141,'シフト記号表（勤務時間帯） (4)'!$D$6:$Z$47,23,FALSE))</f>
        <v/>
      </c>
      <c r="AC143" s="1897" t="str">
        <f>IF(AC141="","",VLOOKUP(AC141,'シフト記号表（勤務時間帯） (4)'!$D$6:$Z$47,23,FALSE))</f>
        <v/>
      </c>
      <c r="AD143" s="1897" t="str">
        <f>IF(AD141="","",VLOOKUP(AD141,'シフト記号表（勤務時間帯） (4)'!$D$6:$Z$47,23,FALSE))</f>
        <v/>
      </c>
      <c r="AE143" s="1897" t="str">
        <f>IF(AE141="","",VLOOKUP(AE141,'シフト記号表（勤務時間帯） (4)'!$D$6:$Z$47,23,FALSE))</f>
        <v/>
      </c>
      <c r="AF143" s="1897" t="str">
        <f>IF(AF141="","",VLOOKUP(AF141,'シフト記号表（勤務時間帯） (4)'!$D$6:$Z$47,23,FALSE))</f>
        <v/>
      </c>
      <c r="AG143" s="1897" t="str">
        <f>IF(AG141="","",VLOOKUP(AG141,'シフト記号表（勤務時間帯） (4)'!$D$6:$Z$47,23,FALSE))</f>
        <v/>
      </c>
      <c r="AH143" s="1912" t="str">
        <f>IF(AH141="","",VLOOKUP(AH141,'シフト記号表（勤務時間帯） (4)'!$D$6:$Z$47,23,FALSE))</f>
        <v/>
      </c>
      <c r="AI143" s="1885" t="str">
        <f>IF(AI141="","",VLOOKUP(AI141,'シフト記号表（勤務時間帯） (4)'!$D$6:$Z$47,23,FALSE))</f>
        <v/>
      </c>
      <c r="AJ143" s="1897" t="str">
        <f>IF(AJ141="","",VLOOKUP(AJ141,'シフト記号表（勤務時間帯） (4)'!$D$6:$Z$47,23,FALSE))</f>
        <v/>
      </c>
      <c r="AK143" s="1897" t="str">
        <f>IF(AK141="","",VLOOKUP(AK141,'シフト記号表（勤務時間帯） (4)'!$D$6:$Z$47,23,FALSE))</f>
        <v/>
      </c>
      <c r="AL143" s="1897" t="str">
        <f>IF(AL141="","",VLOOKUP(AL141,'シフト記号表（勤務時間帯） (4)'!$D$6:$Z$47,23,FALSE))</f>
        <v/>
      </c>
      <c r="AM143" s="1897" t="str">
        <f>IF(AM141="","",VLOOKUP(AM141,'シフト記号表（勤務時間帯） (4)'!$D$6:$Z$47,23,FALSE))</f>
        <v/>
      </c>
      <c r="AN143" s="1897" t="str">
        <f>IF(AN141="","",VLOOKUP(AN141,'シフト記号表（勤務時間帯） (4)'!$D$6:$Z$47,23,FALSE))</f>
        <v/>
      </c>
      <c r="AO143" s="1912" t="str">
        <f>IF(AO141="","",VLOOKUP(AO141,'シフト記号表（勤務時間帯） (4)'!$D$6:$Z$47,23,FALSE))</f>
        <v/>
      </c>
      <c r="AP143" s="1885" t="str">
        <f>IF(AP141="","",VLOOKUP(AP141,'シフト記号表（勤務時間帯） (4)'!$D$6:$Z$47,23,FALSE))</f>
        <v/>
      </c>
      <c r="AQ143" s="1897" t="str">
        <f>IF(AQ141="","",VLOOKUP(AQ141,'シフト記号表（勤務時間帯） (4)'!$D$6:$Z$47,23,FALSE))</f>
        <v/>
      </c>
      <c r="AR143" s="1897" t="str">
        <f>IF(AR141="","",VLOOKUP(AR141,'シフト記号表（勤務時間帯） (4)'!$D$6:$Z$47,23,FALSE))</f>
        <v/>
      </c>
      <c r="AS143" s="1897" t="str">
        <f>IF(AS141="","",VLOOKUP(AS141,'シフト記号表（勤務時間帯） (4)'!$D$6:$Z$47,23,FALSE))</f>
        <v/>
      </c>
      <c r="AT143" s="1897" t="str">
        <f>IF(AT141="","",VLOOKUP(AT141,'シフト記号表（勤務時間帯） (4)'!$D$6:$Z$47,23,FALSE))</f>
        <v/>
      </c>
      <c r="AU143" s="1897" t="str">
        <f>IF(AU141="","",VLOOKUP(AU141,'シフト記号表（勤務時間帯） (4)'!$D$6:$Z$47,23,FALSE))</f>
        <v/>
      </c>
      <c r="AV143" s="1912" t="str">
        <f>IF(AV141="","",VLOOKUP(AV141,'シフト記号表（勤務時間帯） (4)'!$D$6:$Z$47,23,FALSE))</f>
        <v/>
      </c>
      <c r="AW143" s="1885" t="str">
        <f>IF(AW141="","",VLOOKUP(AW141,'シフト記号表（勤務時間帯） (4)'!$D$6:$Z$47,23,FALSE))</f>
        <v/>
      </c>
      <c r="AX143" s="1897" t="str">
        <f>IF(AX141="","",VLOOKUP(AX141,'シフト記号表（勤務時間帯） (4)'!$D$6:$Z$47,23,FALSE))</f>
        <v/>
      </c>
      <c r="AY143" s="1897" t="str">
        <f>IF(AY141="","",VLOOKUP(AY141,'シフト記号表（勤務時間帯） (4)'!$D$6:$Z$47,23,FALSE))</f>
        <v/>
      </c>
      <c r="AZ143" s="1945">
        <f>IF($BC$3="４週",SUM(U143:AV143),IF($BC$3="暦月",SUM(U143:AY143),""))</f>
        <v>0</v>
      </c>
      <c r="BA143" s="1953"/>
      <c r="BB143" s="1962">
        <f>IF($BC$3="４週",AZ143/4,IF($BC$3="暦月",(AZ143/($BC$8/7)),""))</f>
        <v>0</v>
      </c>
      <c r="BC143" s="1953"/>
      <c r="BD143" s="1973"/>
      <c r="BE143" s="1978"/>
      <c r="BF143" s="1978"/>
      <c r="BG143" s="1978"/>
      <c r="BH143" s="1989"/>
    </row>
    <row r="144" spans="2:60" ht="20.25" customHeight="1">
      <c r="B144" s="2530"/>
      <c r="C144" s="1756"/>
      <c r="D144" s="1824"/>
      <c r="E144" s="1767"/>
      <c r="F144" s="1767"/>
      <c r="G144" s="1802"/>
      <c r="H144" s="2095"/>
      <c r="I144" s="1788"/>
      <c r="J144" s="2545"/>
      <c r="K144" s="2545"/>
      <c r="L144" s="1802"/>
      <c r="M144" s="2549"/>
      <c r="N144" s="2553"/>
      <c r="O144" s="2557"/>
      <c r="P144" s="2563" t="s">
        <v>770</v>
      </c>
      <c r="Q144" s="2572"/>
      <c r="R144" s="2572"/>
      <c r="S144" s="2580"/>
      <c r="T144" s="2589"/>
      <c r="U144" s="2596"/>
      <c r="V144" s="2602"/>
      <c r="W144" s="2602"/>
      <c r="X144" s="2602"/>
      <c r="Y144" s="2602"/>
      <c r="Z144" s="2602"/>
      <c r="AA144" s="2608"/>
      <c r="AB144" s="2596"/>
      <c r="AC144" s="2602"/>
      <c r="AD144" s="2602"/>
      <c r="AE144" s="2602"/>
      <c r="AF144" s="2602"/>
      <c r="AG144" s="2602"/>
      <c r="AH144" s="2608"/>
      <c r="AI144" s="2596"/>
      <c r="AJ144" s="2602"/>
      <c r="AK144" s="2602"/>
      <c r="AL144" s="2602"/>
      <c r="AM144" s="2602"/>
      <c r="AN144" s="2602"/>
      <c r="AO144" s="2608"/>
      <c r="AP144" s="2596"/>
      <c r="AQ144" s="2602"/>
      <c r="AR144" s="2602"/>
      <c r="AS144" s="2602"/>
      <c r="AT144" s="2602"/>
      <c r="AU144" s="2602"/>
      <c r="AV144" s="2608"/>
      <c r="AW144" s="2596"/>
      <c r="AX144" s="2602"/>
      <c r="AY144" s="2602"/>
      <c r="AZ144" s="2624"/>
      <c r="BA144" s="2631"/>
      <c r="BB144" s="2638"/>
      <c r="BC144" s="2631"/>
      <c r="BD144" s="1972"/>
      <c r="BE144" s="1977"/>
      <c r="BF144" s="1977"/>
      <c r="BG144" s="1977"/>
      <c r="BH144" s="1988"/>
    </row>
    <row r="145" spans="2:60" ht="20.25" customHeight="1">
      <c r="B145" s="2059">
        <f>B142+1</f>
        <v>42</v>
      </c>
      <c r="C145" s="1755"/>
      <c r="D145" s="1823"/>
      <c r="E145" s="1766"/>
      <c r="F145" s="1766">
        <f>C144</f>
        <v>0</v>
      </c>
      <c r="G145" s="1801"/>
      <c r="H145" s="2103"/>
      <c r="I145" s="1787"/>
      <c r="J145" s="2543"/>
      <c r="K145" s="2543"/>
      <c r="L145" s="1801"/>
      <c r="M145" s="2547"/>
      <c r="N145" s="2551"/>
      <c r="O145" s="2555"/>
      <c r="P145" s="2559" t="s">
        <v>1023</v>
      </c>
      <c r="Q145" s="2566"/>
      <c r="R145" s="2566"/>
      <c r="S145" s="2574"/>
      <c r="T145" s="2582"/>
      <c r="U145" s="2181" t="str">
        <f>IF(U144="","",VLOOKUP(U144,'シフト記号表（勤務時間帯） (4)'!$D$6:$X$47,21,FALSE))</f>
        <v/>
      </c>
      <c r="V145" s="2190" t="str">
        <f>IF(V144="","",VLOOKUP(V144,'シフト記号表（勤務時間帯） (4)'!$D$6:$X$47,21,FALSE))</f>
        <v/>
      </c>
      <c r="W145" s="2190" t="str">
        <f>IF(W144="","",VLOOKUP(W144,'シフト記号表（勤務時間帯） (4)'!$D$6:$X$47,21,FALSE))</f>
        <v/>
      </c>
      <c r="X145" s="2190" t="str">
        <f>IF(X144="","",VLOOKUP(X144,'シフト記号表（勤務時間帯） (4)'!$D$6:$X$47,21,FALSE))</f>
        <v/>
      </c>
      <c r="Y145" s="2190" t="str">
        <f>IF(Y144="","",VLOOKUP(Y144,'シフト記号表（勤務時間帯） (4)'!$D$6:$X$47,21,FALSE))</f>
        <v/>
      </c>
      <c r="Z145" s="2190" t="str">
        <f>IF(Z144="","",VLOOKUP(Z144,'シフト記号表（勤務時間帯） (4)'!$D$6:$X$47,21,FALSE))</f>
        <v/>
      </c>
      <c r="AA145" s="2197" t="str">
        <f>IF(AA144="","",VLOOKUP(AA144,'シフト記号表（勤務時間帯） (4)'!$D$6:$X$47,21,FALSE))</f>
        <v/>
      </c>
      <c r="AB145" s="2181" t="str">
        <f>IF(AB144="","",VLOOKUP(AB144,'シフト記号表（勤務時間帯） (4)'!$D$6:$X$47,21,FALSE))</f>
        <v/>
      </c>
      <c r="AC145" s="2190" t="str">
        <f>IF(AC144="","",VLOOKUP(AC144,'シフト記号表（勤務時間帯） (4)'!$D$6:$X$47,21,FALSE))</f>
        <v/>
      </c>
      <c r="AD145" s="2190" t="str">
        <f>IF(AD144="","",VLOOKUP(AD144,'シフト記号表（勤務時間帯） (4)'!$D$6:$X$47,21,FALSE))</f>
        <v/>
      </c>
      <c r="AE145" s="2190" t="str">
        <f>IF(AE144="","",VLOOKUP(AE144,'シフト記号表（勤務時間帯） (4)'!$D$6:$X$47,21,FALSE))</f>
        <v/>
      </c>
      <c r="AF145" s="2190" t="str">
        <f>IF(AF144="","",VLOOKUP(AF144,'シフト記号表（勤務時間帯） (4)'!$D$6:$X$47,21,FALSE))</f>
        <v/>
      </c>
      <c r="AG145" s="2190" t="str">
        <f>IF(AG144="","",VLOOKUP(AG144,'シフト記号表（勤務時間帯） (4)'!$D$6:$X$47,21,FALSE))</f>
        <v/>
      </c>
      <c r="AH145" s="2197" t="str">
        <f>IF(AH144="","",VLOOKUP(AH144,'シフト記号表（勤務時間帯） (4)'!$D$6:$X$47,21,FALSE))</f>
        <v/>
      </c>
      <c r="AI145" s="2181" t="str">
        <f>IF(AI144="","",VLOOKUP(AI144,'シフト記号表（勤務時間帯） (4)'!$D$6:$X$47,21,FALSE))</f>
        <v/>
      </c>
      <c r="AJ145" s="2190" t="str">
        <f>IF(AJ144="","",VLOOKUP(AJ144,'シフト記号表（勤務時間帯） (4)'!$D$6:$X$47,21,FALSE))</f>
        <v/>
      </c>
      <c r="AK145" s="2190" t="str">
        <f>IF(AK144="","",VLOOKUP(AK144,'シフト記号表（勤務時間帯） (4)'!$D$6:$X$47,21,FALSE))</f>
        <v/>
      </c>
      <c r="AL145" s="2190" t="str">
        <f>IF(AL144="","",VLOOKUP(AL144,'シフト記号表（勤務時間帯） (4)'!$D$6:$X$47,21,FALSE))</f>
        <v/>
      </c>
      <c r="AM145" s="2190" t="str">
        <f>IF(AM144="","",VLOOKUP(AM144,'シフト記号表（勤務時間帯） (4)'!$D$6:$X$47,21,FALSE))</f>
        <v/>
      </c>
      <c r="AN145" s="2190" t="str">
        <f>IF(AN144="","",VLOOKUP(AN144,'シフト記号表（勤務時間帯） (4)'!$D$6:$X$47,21,FALSE))</f>
        <v/>
      </c>
      <c r="AO145" s="2197" t="str">
        <f>IF(AO144="","",VLOOKUP(AO144,'シフト記号表（勤務時間帯） (4)'!$D$6:$X$47,21,FALSE))</f>
        <v/>
      </c>
      <c r="AP145" s="2181" t="str">
        <f>IF(AP144="","",VLOOKUP(AP144,'シフト記号表（勤務時間帯） (4)'!$D$6:$X$47,21,FALSE))</f>
        <v/>
      </c>
      <c r="AQ145" s="2190" t="str">
        <f>IF(AQ144="","",VLOOKUP(AQ144,'シフト記号表（勤務時間帯） (4)'!$D$6:$X$47,21,FALSE))</f>
        <v/>
      </c>
      <c r="AR145" s="2190" t="str">
        <f>IF(AR144="","",VLOOKUP(AR144,'シフト記号表（勤務時間帯） (4)'!$D$6:$X$47,21,FALSE))</f>
        <v/>
      </c>
      <c r="AS145" s="2190" t="str">
        <f>IF(AS144="","",VLOOKUP(AS144,'シフト記号表（勤務時間帯） (4)'!$D$6:$X$47,21,FALSE))</f>
        <v/>
      </c>
      <c r="AT145" s="2190" t="str">
        <f>IF(AT144="","",VLOOKUP(AT144,'シフト記号表（勤務時間帯） (4)'!$D$6:$X$47,21,FALSE))</f>
        <v/>
      </c>
      <c r="AU145" s="2190" t="str">
        <f>IF(AU144="","",VLOOKUP(AU144,'シフト記号表（勤務時間帯） (4)'!$D$6:$X$47,21,FALSE))</f>
        <v/>
      </c>
      <c r="AV145" s="2197" t="str">
        <f>IF(AV144="","",VLOOKUP(AV144,'シフト記号表（勤務時間帯） (4)'!$D$6:$X$47,21,FALSE))</f>
        <v/>
      </c>
      <c r="AW145" s="2181" t="str">
        <f>IF(AW144="","",VLOOKUP(AW144,'シフト記号表（勤務時間帯） (4)'!$D$6:$X$47,21,FALSE))</f>
        <v/>
      </c>
      <c r="AX145" s="2190" t="str">
        <f>IF(AX144="","",VLOOKUP(AX144,'シフト記号表（勤務時間帯） (4)'!$D$6:$X$47,21,FALSE))</f>
        <v/>
      </c>
      <c r="AY145" s="2190" t="str">
        <f>IF(AY144="","",VLOOKUP(AY144,'シフト記号表（勤務時間帯） (4)'!$D$6:$X$47,21,FALSE))</f>
        <v/>
      </c>
      <c r="AZ145" s="1943">
        <f>IF($BC$3="４週",SUM(U145:AV145),IF($BC$3="暦月",SUM(U145:AY145),""))</f>
        <v>0</v>
      </c>
      <c r="BA145" s="1951"/>
      <c r="BB145" s="1960">
        <f>IF($BC$3="４週",AZ145/4,IF($BC$3="暦月",(AZ145/($BC$8/7)),""))</f>
        <v>0</v>
      </c>
      <c r="BC145" s="1951"/>
      <c r="BD145" s="1971"/>
      <c r="BE145" s="1976"/>
      <c r="BF145" s="1976"/>
      <c r="BG145" s="1976"/>
      <c r="BH145" s="1987"/>
    </row>
    <row r="146" spans="2:60" ht="20.25" customHeight="1">
      <c r="B146" s="1743"/>
      <c r="C146" s="1757"/>
      <c r="D146" s="1825"/>
      <c r="E146" s="1768"/>
      <c r="F146" s="1768"/>
      <c r="G146" s="1803">
        <f>C144</f>
        <v>0</v>
      </c>
      <c r="H146" s="2104"/>
      <c r="I146" s="1789"/>
      <c r="J146" s="2544"/>
      <c r="K146" s="2544"/>
      <c r="L146" s="1803"/>
      <c r="M146" s="2548"/>
      <c r="N146" s="2552"/>
      <c r="O146" s="2556"/>
      <c r="P146" s="2564" t="s">
        <v>34</v>
      </c>
      <c r="Q146" s="2567"/>
      <c r="R146" s="2567"/>
      <c r="S146" s="2578"/>
      <c r="T146" s="2586"/>
      <c r="U146" s="1885" t="str">
        <f>IF(U144="","",VLOOKUP(U144,'シフト記号表（勤務時間帯） (4)'!$D$6:$Z$47,23,FALSE))</f>
        <v/>
      </c>
      <c r="V146" s="1897" t="str">
        <f>IF(V144="","",VLOOKUP(V144,'シフト記号表（勤務時間帯） (4)'!$D$6:$Z$47,23,FALSE))</f>
        <v/>
      </c>
      <c r="W146" s="1897" t="str">
        <f>IF(W144="","",VLOOKUP(W144,'シフト記号表（勤務時間帯） (4)'!$D$6:$Z$47,23,FALSE))</f>
        <v/>
      </c>
      <c r="X146" s="1897" t="str">
        <f>IF(X144="","",VLOOKUP(X144,'シフト記号表（勤務時間帯） (4)'!$D$6:$Z$47,23,FALSE))</f>
        <v/>
      </c>
      <c r="Y146" s="1897" t="str">
        <f>IF(Y144="","",VLOOKUP(Y144,'シフト記号表（勤務時間帯） (4)'!$D$6:$Z$47,23,FALSE))</f>
        <v/>
      </c>
      <c r="Z146" s="1897" t="str">
        <f>IF(Z144="","",VLOOKUP(Z144,'シフト記号表（勤務時間帯） (4)'!$D$6:$Z$47,23,FALSE))</f>
        <v/>
      </c>
      <c r="AA146" s="1912" t="str">
        <f>IF(AA144="","",VLOOKUP(AA144,'シフト記号表（勤務時間帯） (4)'!$D$6:$Z$47,23,FALSE))</f>
        <v/>
      </c>
      <c r="AB146" s="1885" t="str">
        <f>IF(AB144="","",VLOOKUP(AB144,'シフト記号表（勤務時間帯） (4)'!$D$6:$Z$47,23,FALSE))</f>
        <v/>
      </c>
      <c r="AC146" s="1897" t="str">
        <f>IF(AC144="","",VLOOKUP(AC144,'シフト記号表（勤務時間帯） (4)'!$D$6:$Z$47,23,FALSE))</f>
        <v/>
      </c>
      <c r="AD146" s="1897" t="str">
        <f>IF(AD144="","",VLOOKUP(AD144,'シフト記号表（勤務時間帯） (4)'!$D$6:$Z$47,23,FALSE))</f>
        <v/>
      </c>
      <c r="AE146" s="1897" t="str">
        <f>IF(AE144="","",VLOOKUP(AE144,'シフト記号表（勤務時間帯） (4)'!$D$6:$Z$47,23,FALSE))</f>
        <v/>
      </c>
      <c r="AF146" s="1897" t="str">
        <f>IF(AF144="","",VLOOKUP(AF144,'シフト記号表（勤務時間帯） (4)'!$D$6:$Z$47,23,FALSE))</f>
        <v/>
      </c>
      <c r="AG146" s="1897" t="str">
        <f>IF(AG144="","",VLOOKUP(AG144,'シフト記号表（勤務時間帯） (4)'!$D$6:$Z$47,23,FALSE))</f>
        <v/>
      </c>
      <c r="AH146" s="1912" t="str">
        <f>IF(AH144="","",VLOOKUP(AH144,'シフト記号表（勤務時間帯） (4)'!$D$6:$Z$47,23,FALSE))</f>
        <v/>
      </c>
      <c r="AI146" s="1885" t="str">
        <f>IF(AI144="","",VLOOKUP(AI144,'シフト記号表（勤務時間帯） (4)'!$D$6:$Z$47,23,FALSE))</f>
        <v/>
      </c>
      <c r="AJ146" s="1897" t="str">
        <f>IF(AJ144="","",VLOOKUP(AJ144,'シフト記号表（勤務時間帯） (4)'!$D$6:$Z$47,23,FALSE))</f>
        <v/>
      </c>
      <c r="AK146" s="1897" t="str">
        <f>IF(AK144="","",VLOOKUP(AK144,'シフト記号表（勤務時間帯） (4)'!$D$6:$Z$47,23,FALSE))</f>
        <v/>
      </c>
      <c r="AL146" s="1897" t="str">
        <f>IF(AL144="","",VLOOKUP(AL144,'シフト記号表（勤務時間帯） (4)'!$D$6:$Z$47,23,FALSE))</f>
        <v/>
      </c>
      <c r="AM146" s="1897" t="str">
        <f>IF(AM144="","",VLOOKUP(AM144,'シフト記号表（勤務時間帯） (4)'!$D$6:$Z$47,23,FALSE))</f>
        <v/>
      </c>
      <c r="AN146" s="1897" t="str">
        <f>IF(AN144="","",VLOOKUP(AN144,'シフト記号表（勤務時間帯） (4)'!$D$6:$Z$47,23,FALSE))</f>
        <v/>
      </c>
      <c r="AO146" s="1912" t="str">
        <f>IF(AO144="","",VLOOKUP(AO144,'シフト記号表（勤務時間帯） (4)'!$D$6:$Z$47,23,FALSE))</f>
        <v/>
      </c>
      <c r="AP146" s="1885" t="str">
        <f>IF(AP144="","",VLOOKUP(AP144,'シフト記号表（勤務時間帯） (4)'!$D$6:$Z$47,23,FALSE))</f>
        <v/>
      </c>
      <c r="AQ146" s="1897" t="str">
        <f>IF(AQ144="","",VLOOKUP(AQ144,'シフト記号表（勤務時間帯） (4)'!$D$6:$Z$47,23,FALSE))</f>
        <v/>
      </c>
      <c r="AR146" s="1897" t="str">
        <f>IF(AR144="","",VLOOKUP(AR144,'シフト記号表（勤務時間帯） (4)'!$D$6:$Z$47,23,FALSE))</f>
        <v/>
      </c>
      <c r="AS146" s="1897" t="str">
        <f>IF(AS144="","",VLOOKUP(AS144,'シフト記号表（勤務時間帯） (4)'!$D$6:$Z$47,23,FALSE))</f>
        <v/>
      </c>
      <c r="AT146" s="1897" t="str">
        <f>IF(AT144="","",VLOOKUP(AT144,'シフト記号表（勤務時間帯） (4)'!$D$6:$Z$47,23,FALSE))</f>
        <v/>
      </c>
      <c r="AU146" s="1897" t="str">
        <f>IF(AU144="","",VLOOKUP(AU144,'シフト記号表（勤務時間帯） (4)'!$D$6:$Z$47,23,FALSE))</f>
        <v/>
      </c>
      <c r="AV146" s="1912" t="str">
        <f>IF(AV144="","",VLOOKUP(AV144,'シフト記号表（勤務時間帯） (4)'!$D$6:$Z$47,23,FALSE))</f>
        <v/>
      </c>
      <c r="AW146" s="1885" t="str">
        <f>IF(AW144="","",VLOOKUP(AW144,'シフト記号表（勤務時間帯） (4)'!$D$6:$Z$47,23,FALSE))</f>
        <v/>
      </c>
      <c r="AX146" s="1897" t="str">
        <f>IF(AX144="","",VLOOKUP(AX144,'シフト記号表（勤務時間帯） (4)'!$D$6:$Z$47,23,FALSE))</f>
        <v/>
      </c>
      <c r="AY146" s="1897" t="str">
        <f>IF(AY144="","",VLOOKUP(AY144,'シフト記号表（勤務時間帯） (4)'!$D$6:$Z$47,23,FALSE))</f>
        <v/>
      </c>
      <c r="AZ146" s="1945">
        <f>IF($BC$3="４週",SUM(U146:AV146),IF($BC$3="暦月",SUM(U146:AY146),""))</f>
        <v>0</v>
      </c>
      <c r="BA146" s="1953"/>
      <c r="BB146" s="1962">
        <f>IF($BC$3="４週",AZ146/4,IF($BC$3="暦月",(AZ146/($BC$8/7)),""))</f>
        <v>0</v>
      </c>
      <c r="BC146" s="1953"/>
      <c r="BD146" s="1973"/>
      <c r="BE146" s="1978"/>
      <c r="BF146" s="1978"/>
      <c r="BG146" s="1978"/>
      <c r="BH146" s="1989"/>
    </row>
    <row r="147" spans="2:60" ht="20.25" customHeight="1">
      <c r="B147" s="2530"/>
      <c r="C147" s="1756"/>
      <c r="D147" s="1824"/>
      <c r="E147" s="1767"/>
      <c r="F147" s="1767"/>
      <c r="G147" s="1802"/>
      <c r="H147" s="2095"/>
      <c r="I147" s="1788"/>
      <c r="J147" s="2545"/>
      <c r="K147" s="2545"/>
      <c r="L147" s="1802"/>
      <c r="M147" s="2549"/>
      <c r="N147" s="2553"/>
      <c r="O147" s="2557"/>
      <c r="P147" s="2563" t="s">
        <v>770</v>
      </c>
      <c r="Q147" s="2572"/>
      <c r="R147" s="2572"/>
      <c r="S147" s="2580"/>
      <c r="T147" s="2589"/>
      <c r="U147" s="2596"/>
      <c r="V147" s="2602"/>
      <c r="W147" s="2602"/>
      <c r="X147" s="2602"/>
      <c r="Y147" s="2602"/>
      <c r="Z147" s="2602"/>
      <c r="AA147" s="2608"/>
      <c r="AB147" s="2596"/>
      <c r="AC147" s="2602"/>
      <c r="AD147" s="2602"/>
      <c r="AE147" s="2602"/>
      <c r="AF147" s="2602"/>
      <c r="AG147" s="2602"/>
      <c r="AH147" s="2608"/>
      <c r="AI147" s="2596"/>
      <c r="AJ147" s="2602"/>
      <c r="AK147" s="2602"/>
      <c r="AL147" s="2602"/>
      <c r="AM147" s="2602"/>
      <c r="AN147" s="2602"/>
      <c r="AO147" s="2608"/>
      <c r="AP147" s="2596"/>
      <c r="AQ147" s="2602"/>
      <c r="AR147" s="2602"/>
      <c r="AS147" s="2602"/>
      <c r="AT147" s="2602"/>
      <c r="AU147" s="2602"/>
      <c r="AV147" s="2608"/>
      <c r="AW147" s="2596"/>
      <c r="AX147" s="2602"/>
      <c r="AY147" s="2602"/>
      <c r="AZ147" s="2624"/>
      <c r="BA147" s="2631"/>
      <c r="BB147" s="2638"/>
      <c r="BC147" s="2631"/>
      <c r="BD147" s="1972"/>
      <c r="BE147" s="1977"/>
      <c r="BF147" s="1977"/>
      <c r="BG147" s="1977"/>
      <c r="BH147" s="1988"/>
    </row>
    <row r="148" spans="2:60" ht="20.25" customHeight="1">
      <c r="B148" s="2059">
        <f>B145+1</f>
        <v>43</v>
      </c>
      <c r="C148" s="1755"/>
      <c r="D148" s="1823"/>
      <c r="E148" s="1766"/>
      <c r="F148" s="1766">
        <f>C147</f>
        <v>0</v>
      </c>
      <c r="G148" s="1801"/>
      <c r="H148" s="2103"/>
      <c r="I148" s="1787"/>
      <c r="J148" s="2543"/>
      <c r="K148" s="2543"/>
      <c r="L148" s="1801"/>
      <c r="M148" s="2547"/>
      <c r="N148" s="2551"/>
      <c r="O148" s="2555"/>
      <c r="P148" s="2559" t="s">
        <v>1023</v>
      </c>
      <c r="Q148" s="2566"/>
      <c r="R148" s="2566"/>
      <c r="S148" s="2574"/>
      <c r="T148" s="2582"/>
      <c r="U148" s="2181" t="str">
        <f>IF(U147="","",VLOOKUP(U147,'シフト記号表（勤務時間帯） (4)'!$D$6:$X$47,21,FALSE))</f>
        <v/>
      </c>
      <c r="V148" s="2190" t="str">
        <f>IF(V147="","",VLOOKUP(V147,'シフト記号表（勤務時間帯） (4)'!$D$6:$X$47,21,FALSE))</f>
        <v/>
      </c>
      <c r="W148" s="2190" t="str">
        <f>IF(W147="","",VLOOKUP(W147,'シフト記号表（勤務時間帯） (4)'!$D$6:$X$47,21,FALSE))</f>
        <v/>
      </c>
      <c r="X148" s="2190" t="str">
        <f>IF(X147="","",VLOOKUP(X147,'シフト記号表（勤務時間帯） (4)'!$D$6:$X$47,21,FALSE))</f>
        <v/>
      </c>
      <c r="Y148" s="2190" t="str">
        <f>IF(Y147="","",VLOOKUP(Y147,'シフト記号表（勤務時間帯） (4)'!$D$6:$X$47,21,FALSE))</f>
        <v/>
      </c>
      <c r="Z148" s="2190" t="str">
        <f>IF(Z147="","",VLOOKUP(Z147,'シフト記号表（勤務時間帯） (4)'!$D$6:$X$47,21,FALSE))</f>
        <v/>
      </c>
      <c r="AA148" s="2197" t="str">
        <f>IF(AA147="","",VLOOKUP(AA147,'シフト記号表（勤務時間帯） (4)'!$D$6:$X$47,21,FALSE))</f>
        <v/>
      </c>
      <c r="AB148" s="2181" t="str">
        <f>IF(AB147="","",VLOOKUP(AB147,'シフト記号表（勤務時間帯） (4)'!$D$6:$X$47,21,FALSE))</f>
        <v/>
      </c>
      <c r="AC148" s="2190" t="str">
        <f>IF(AC147="","",VLOOKUP(AC147,'シフト記号表（勤務時間帯） (4)'!$D$6:$X$47,21,FALSE))</f>
        <v/>
      </c>
      <c r="AD148" s="2190" t="str">
        <f>IF(AD147="","",VLOOKUP(AD147,'シフト記号表（勤務時間帯） (4)'!$D$6:$X$47,21,FALSE))</f>
        <v/>
      </c>
      <c r="AE148" s="2190" t="str">
        <f>IF(AE147="","",VLOOKUP(AE147,'シフト記号表（勤務時間帯） (4)'!$D$6:$X$47,21,FALSE))</f>
        <v/>
      </c>
      <c r="AF148" s="2190" t="str">
        <f>IF(AF147="","",VLOOKUP(AF147,'シフト記号表（勤務時間帯） (4)'!$D$6:$X$47,21,FALSE))</f>
        <v/>
      </c>
      <c r="AG148" s="2190" t="str">
        <f>IF(AG147="","",VLOOKUP(AG147,'シフト記号表（勤務時間帯） (4)'!$D$6:$X$47,21,FALSE))</f>
        <v/>
      </c>
      <c r="AH148" s="2197" t="str">
        <f>IF(AH147="","",VLOOKUP(AH147,'シフト記号表（勤務時間帯） (4)'!$D$6:$X$47,21,FALSE))</f>
        <v/>
      </c>
      <c r="AI148" s="2181" t="str">
        <f>IF(AI147="","",VLOOKUP(AI147,'シフト記号表（勤務時間帯） (4)'!$D$6:$X$47,21,FALSE))</f>
        <v/>
      </c>
      <c r="AJ148" s="2190" t="str">
        <f>IF(AJ147="","",VLOOKUP(AJ147,'シフト記号表（勤務時間帯） (4)'!$D$6:$X$47,21,FALSE))</f>
        <v/>
      </c>
      <c r="AK148" s="2190" t="str">
        <f>IF(AK147="","",VLOOKUP(AK147,'シフト記号表（勤務時間帯） (4)'!$D$6:$X$47,21,FALSE))</f>
        <v/>
      </c>
      <c r="AL148" s="2190" t="str">
        <f>IF(AL147="","",VLOOKUP(AL147,'シフト記号表（勤務時間帯） (4)'!$D$6:$X$47,21,FALSE))</f>
        <v/>
      </c>
      <c r="AM148" s="2190" t="str">
        <f>IF(AM147="","",VLOOKUP(AM147,'シフト記号表（勤務時間帯） (4)'!$D$6:$X$47,21,FALSE))</f>
        <v/>
      </c>
      <c r="AN148" s="2190" t="str">
        <f>IF(AN147="","",VLOOKUP(AN147,'シフト記号表（勤務時間帯） (4)'!$D$6:$X$47,21,FALSE))</f>
        <v/>
      </c>
      <c r="AO148" s="2197" t="str">
        <f>IF(AO147="","",VLOOKUP(AO147,'シフト記号表（勤務時間帯） (4)'!$D$6:$X$47,21,FALSE))</f>
        <v/>
      </c>
      <c r="AP148" s="2181" t="str">
        <f>IF(AP147="","",VLOOKUP(AP147,'シフト記号表（勤務時間帯） (4)'!$D$6:$X$47,21,FALSE))</f>
        <v/>
      </c>
      <c r="AQ148" s="2190" t="str">
        <f>IF(AQ147="","",VLOOKUP(AQ147,'シフト記号表（勤務時間帯） (4)'!$D$6:$X$47,21,FALSE))</f>
        <v/>
      </c>
      <c r="AR148" s="2190" t="str">
        <f>IF(AR147="","",VLOOKUP(AR147,'シフト記号表（勤務時間帯） (4)'!$D$6:$X$47,21,FALSE))</f>
        <v/>
      </c>
      <c r="AS148" s="2190" t="str">
        <f>IF(AS147="","",VLOOKUP(AS147,'シフト記号表（勤務時間帯） (4)'!$D$6:$X$47,21,FALSE))</f>
        <v/>
      </c>
      <c r="AT148" s="2190" t="str">
        <f>IF(AT147="","",VLOOKUP(AT147,'シフト記号表（勤務時間帯） (4)'!$D$6:$X$47,21,FALSE))</f>
        <v/>
      </c>
      <c r="AU148" s="2190" t="str">
        <f>IF(AU147="","",VLOOKUP(AU147,'シフト記号表（勤務時間帯） (4)'!$D$6:$X$47,21,FALSE))</f>
        <v/>
      </c>
      <c r="AV148" s="2197" t="str">
        <f>IF(AV147="","",VLOOKUP(AV147,'シフト記号表（勤務時間帯） (4)'!$D$6:$X$47,21,FALSE))</f>
        <v/>
      </c>
      <c r="AW148" s="2181" t="str">
        <f>IF(AW147="","",VLOOKUP(AW147,'シフト記号表（勤務時間帯） (4)'!$D$6:$X$47,21,FALSE))</f>
        <v/>
      </c>
      <c r="AX148" s="2190" t="str">
        <f>IF(AX147="","",VLOOKUP(AX147,'シフト記号表（勤務時間帯） (4)'!$D$6:$X$47,21,FALSE))</f>
        <v/>
      </c>
      <c r="AY148" s="2190" t="str">
        <f>IF(AY147="","",VLOOKUP(AY147,'シフト記号表（勤務時間帯） (4)'!$D$6:$X$47,21,FALSE))</f>
        <v/>
      </c>
      <c r="AZ148" s="1943">
        <f>IF($BC$3="４週",SUM(U148:AV148),IF($BC$3="暦月",SUM(U148:AY148),""))</f>
        <v>0</v>
      </c>
      <c r="BA148" s="1951"/>
      <c r="BB148" s="1960">
        <f>IF($BC$3="４週",AZ148/4,IF($BC$3="暦月",(AZ148/($BC$8/7)),""))</f>
        <v>0</v>
      </c>
      <c r="BC148" s="1951"/>
      <c r="BD148" s="1971"/>
      <c r="BE148" s="1976"/>
      <c r="BF148" s="1976"/>
      <c r="BG148" s="1976"/>
      <c r="BH148" s="1987"/>
    </row>
    <row r="149" spans="2:60" ht="20.25" customHeight="1">
      <c r="B149" s="1743"/>
      <c r="C149" s="1757"/>
      <c r="D149" s="1825"/>
      <c r="E149" s="1768"/>
      <c r="F149" s="1768"/>
      <c r="G149" s="1803">
        <f>C147</f>
        <v>0</v>
      </c>
      <c r="H149" s="2104"/>
      <c r="I149" s="1789"/>
      <c r="J149" s="2544"/>
      <c r="K149" s="2544"/>
      <c r="L149" s="1803"/>
      <c r="M149" s="2548"/>
      <c r="N149" s="2552"/>
      <c r="O149" s="2556"/>
      <c r="P149" s="2564" t="s">
        <v>34</v>
      </c>
      <c r="Q149" s="2567"/>
      <c r="R149" s="2567"/>
      <c r="S149" s="2578"/>
      <c r="T149" s="2586"/>
      <c r="U149" s="1885" t="str">
        <f>IF(U147="","",VLOOKUP(U147,'シフト記号表（勤務時間帯） (4)'!$D$6:$Z$47,23,FALSE))</f>
        <v/>
      </c>
      <c r="V149" s="1897" t="str">
        <f>IF(V147="","",VLOOKUP(V147,'シフト記号表（勤務時間帯） (4)'!$D$6:$Z$47,23,FALSE))</f>
        <v/>
      </c>
      <c r="W149" s="1897" t="str">
        <f>IF(W147="","",VLOOKUP(W147,'シフト記号表（勤務時間帯） (4)'!$D$6:$Z$47,23,FALSE))</f>
        <v/>
      </c>
      <c r="X149" s="1897" t="str">
        <f>IF(X147="","",VLOOKUP(X147,'シフト記号表（勤務時間帯） (4)'!$D$6:$Z$47,23,FALSE))</f>
        <v/>
      </c>
      <c r="Y149" s="1897" t="str">
        <f>IF(Y147="","",VLOOKUP(Y147,'シフト記号表（勤務時間帯） (4)'!$D$6:$Z$47,23,FALSE))</f>
        <v/>
      </c>
      <c r="Z149" s="1897" t="str">
        <f>IF(Z147="","",VLOOKUP(Z147,'シフト記号表（勤務時間帯） (4)'!$D$6:$Z$47,23,FALSE))</f>
        <v/>
      </c>
      <c r="AA149" s="1912" t="str">
        <f>IF(AA147="","",VLOOKUP(AA147,'シフト記号表（勤務時間帯） (4)'!$D$6:$Z$47,23,FALSE))</f>
        <v/>
      </c>
      <c r="AB149" s="1885" t="str">
        <f>IF(AB147="","",VLOOKUP(AB147,'シフト記号表（勤務時間帯） (4)'!$D$6:$Z$47,23,FALSE))</f>
        <v/>
      </c>
      <c r="AC149" s="1897" t="str">
        <f>IF(AC147="","",VLOOKUP(AC147,'シフト記号表（勤務時間帯） (4)'!$D$6:$Z$47,23,FALSE))</f>
        <v/>
      </c>
      <c r="AD149" s="1897" t="str">
        <f>IF(AD147="","",VLOOKUP(AD147,'シフト記号表（勤務時間帯） (4)'!$D$6:$Z$47,23,FALSE))</f>
        <v/>
      </c>
      <c r="AE149" s="1897" t="str">
        <f>IF(AE147="","",VLOOKUP(AE147,'シフト記号表（勤務時間帯） (4)'!$D$6:$Z$47,23,FALSE))</f>
        <v/>
      </c>
      <c r="AF149" s="1897" t="str">
        <f>IF(AF147="","",VLOOKUP(AF147,'シフト記号表（勤務時間帯） (4)'!$D$6:$Z$47,23,FALSE))</f>
        <v/>
      </c>
      <c r="AG149" s="1897" t="str">
        <f>IF(AG147="","",VLOOKUP(AG147,'シフト記号表（勤務時間帯） (4)'!$D$6:$Z$47,23,FALSE))</f>
        <v/>
      </c>
      <c r="AH149" s="1912" t="str">
        <f>IF(AH147="","",VLOOKUP(AH147,'シフト記号表（勤務時間帯） (4)'!$D$6:$Z$47,23,FALSE))</f>
        <v/>
      </c>
      <c r="AI149" s="1885" t="str">
        <f>IF(AI147="","",VLOOKUP(AI147,'シフト記号表（勤務時間帯） (4)'!$D$6:$Z$47,23,FALSE))</f>
        <v/>
      </c>
      <c r="AJ149" s="1897" t="str">
        <f>IF(AJ147="","",VLOOKUP(AJ147,'シフト記号表（勤務時間帯） (4)'!$D$6:$Z$47,23,FALSE))</f>
        <v/>
      </c>
      <c r="AK149" s="1897" t="str">
        <f>IF(AK147="","",VLOOKUP(AK147,'シフト記号表（勤務時間帯） (4)'!$D$6:$Z$47,23,FALSE))</f>
        <v/>
      </c>
      <c r="AL149" s="1897" t="str">
        <f>IF(AL147="","",VLOOKUP(AL147,'シフト記号表（勤務時間帯） (4)'!$D$6:$Z$47,23,FALSE))</f>
        <v/>
      </c>
      <c r="AM149" s="1897" t="str">
        <f>IF(AM147="","",VLOOKUP(AM147,'シフト記号表（勤務時間帯） (4)'!$D$6:$Z$47,23,FALSE))</f>
        <v/>
      </c>
      <c r="AN149" s="1897" t="str">
        <f>IF(AN147="","",VLOOKUP(AN147,'シフト記号表（勤務時間帯） (4)'!$D$6:$Z$47,23,FALSE))</f>
        <v/>
      </c>
      <c r="AO149" s="1912" t="str">
        <f>IF(AO147="","",VLOOKUP(AO147,'シフト記号表（勤務時間帯） (4)'!$D$6:$Z$47,23,FALSE))</f>
        <v/>
      </c>
      <c r="AP149" s="1885" t="str">
        <f>IF(AP147="","",VLOOKUP(AP147,'シフト記号表（勤務時間帯） (4)'!$D$6:$Z$47,23,FALSE))</f>
        <v/>
      </c>
      <c r="AQ149" s="1897" t="str">
        <f>IF(AQ147="","",VLOOKUP(AQ147,'シフト記号表（勤務時間帯） (4)'!$D$6:$Z$47,23,FALSE))</f>
        <v/>
      </c>
      <c r="AR149" s="1897" t="str">
        <f>IF(AR147="","",VLOOKUP(AR147,'シフト記号表（勤務時間帯） (4)'!$D$6:$Z$47,23,FALSE))</f>
        <v/>
      </c>
      <c r="AS149" s="1897" t="str">
        <f>IF(AS147="","",VLOOKUP(AS147,'シフト記号表（勤務時間帯） (4)'!$D$6:$Z$47,23,FALSE))</f>
        <v/>
      </c>
      <c r="AT149" s="1897" t="str">
        <f>IF(AT147="","",VLOOKUP(AT147,'シフト記号表（勤務時間帯） (4)'!$D$6:$Z$47,23,FALSE))</f>
        <v/>
      </c>
      <c r="AU149" s="1897" t="str">
        <f>IF(AU147="","",VLOOKUP(AU147,'シフト記号表（勤務時間帯） (4)'!$D$6:$Z$47,23,FALSE))</f>
        <v/>
      </c>
      <c r="AV149" s="1912" t="str">
        <f>IF(AV147="","",VLOOKUP(AV147,'シフト記号表（勤務時間帯） (4)'!$D$6:$Z$47,23,FALSE))</f>
        <v/>
      </c>
      <c r="AW149" s="1885" t="str">
        <f>IF(AW147="","",VLOOKUP(AW147,'シフト記号表（勤務時間帯） (4)'!$D$6:$Z$47,23,FALSE))</f>
        <v/>
      </c>
      <c r="AX149" s="1897" t="str">
        <f>IF(AX147="","",VLOOKUP(AX147,'シフト記号表（勤務時間帯） (4)'!$D$6:$Z$47,23,FALSE))</f>
        <v/>
      </c>
      <c r="AY149" s="1897" t="str">
        <f>IF(AY147="","",VLOOKUP(AY147,'シフト記号表（勤務時間帯） (4)'!$D$6:$Z$47,23,FALSE))</f>
        <v/>
      </c>
      <c r="AZ149" s="1945">
        <f>IF($BC$3="４週",SUM(U149:AV149),IF($BC$3="暦月",SUM(U149:AY149),""))</f>
        <v>0</v>
      </c>
      <c r="BA149" s="1953"/>
      <c r="BB149" s="1962">
        <f>IF($BC$3="４週",AZ149/4,IF($BC$3="暦月",(AZ149/($BC$8/7)),""))</f>
        <v>0</v>
      </c>
      <c r="BC149" s="1953"/>
      <c r="BD149" s="1973"/>
      <c r="BE149" s="1978"/>
      <c r="BF149" s="1978"/>
      <c r="BG149" s="1978"/>
      <c r="BH149" s="1989"/>
    </row>
    <row r="150" spans="2:60" ht="20.25" customHeight="1">
      <c r="B150" s="2530"/>
      <c r="C150" s="1756"/>
      <c r="D150" s="1824"/>
      <c r="E150" s="1767"/>
      <c r="F150" s="1767"/>
      <c r="G150" s="1802"/>
      <c r="H150" s="2095"/>
      <c r="I150" s="1788"/>
      <c r="J150" s="2545"/>
      <c r="K150" s="2545"/>
      <c r="L150" s="1802"/>
      <c r="M150" s="2549"/>
      <c r="N150" s="2553"/>
      <c r="O150" s="2557"/>
      <c r="P150" s="2563" t="s">
        <v>770</v>
      </c>
      <c r="Q150" s="2572"/>
      <c r="R150" s="2572"/>
      <c r="S150" s="2580"/>
      <c r="T150" s="2589"/>
      <c r="U150" s="2596"/>
      <c r="V150" s="2602"/>
      <c r="W150" s="2602"/>
      <c r="X150" s="2602"/>
      <c r="Y150" s="2602"/>
      <c r="Z150" s="2602"/>
      <c r="AA150" s="2608"/>
      <c r="AB150" s="2596"/>
      <c r="AC150" s="2602"/>
      <c r="AD150" s="2602"/>
      <c r="AE150" s="2602"/>
      <c r="AF150" s="2602"/>
      <c r="AG150" s="2602"/>
      <c r="AH150" s="2608"/>
      <c r="AI150" s="2596"/>
      <c r="AJ150" s="2602"/>
      <c r="AK150" s="2602"/>
      <c r="AL150" s="2602"/>
      <c r="AM150" s="2602"/>
      <c r="AN150" s="2602"/>
      <c r="AO150" s="2608"/>
      <c r="AP150" s="2596"/>
      <c r="AQ150" s="2602"/>
      <c r="AR150" s="2602"/>
      <c r="AS150" s="2602"/>
      <c r="AT150" s="2602"/>
      <c r="AU150" s="2602"/>
      <c r="AV150" s="2608"/>
      <c r="AW150" s="2596"/>
      <c r="AX150" s="2602"/>
      <c r="AY150" s="2602"/>
      <c r="AZ150" s="2624"/>
      <c r="BA150" s="2631"/>
      <c r="BB150" s="2638"/>
      <c r="BC150" s="2631"/>
      <c r="BD150" s="1972"/>
      <c r="BE150" s="1977"/>
      <c r="BF150" s="1977"/>
      <c r="BG150" s="1977"/>
      <c r="BH150" s="1988"/>
    </row>
    <row r="151" spans="2:60" ht="20.25" customHeight="1">
      <c r="B151" s="2059">
        <f>B148+1</f>
        <v>44</v>
      </c>
      <c r="C151" s="1755"/>
      <c r="D151" s="1823"/>
      <c r="E151" s="1766"/>
      <c r="F151" s="1766">
        <f>C150</f>
        <v>0</v>
      </c>
      <c r="G151" s="1801"/>
      <c r="H151" s="2103"/>
      <c r="I151" s="1787"/>
      <c r="J151" s="2543"/>
      <c r="K151" s="2543"/>
      <c r="L151" s="1801"/>
      <c r="M151" s="2547"/>
      <c r="N151" s="2551"/>
      <c r="O151" s="2555"/>
      <c r="P151" s="2559" t="s">
        <v>1023</v>
      </c>
      <c r="Q151" s="2566"/>
      <c r="R151" s="2566"/>
      <c r="S151" s="2574"/>
      <c r="T151" s="2582"/>
      <c r="U151" s="2181" t="str">
        <f>IF(U150="","",VLOOKUP(U150,'シフト記号表（勤務時間帯） (4)'!$D$6:$X$47,21,FALSE))</f>
        <v/>
      </c>
      <c r="V151" s="2190" t="str">
        <f>IF(V150="","",VLOOKUP(V150,'シフト記号表（勤務時間帯） (4)'!$D$6:$X$47,21,FALSE))</f>
        <v/>
      </c>
      <c r="W151" s="2190" t="str">
        <f>IF(W150="","",VLOOKUP(W150,'シフト記号表（勤務時間帯） (4)'!$D$6:$X$47,21,FALSE))</f>
        <v/>
      </c>
      <c r="X151" s="2190" t="str">
        <f>IF(X150="","",VLOOKUP(X150,'シフト記号表（勤務時間帯） (4)'!$D$6:$X$47,21,FALSE))</f>
        <v/>
      </c>
      <c r="Y151" s="2190" t="str">
        <f>IF(Y150="","",VLOOKUP(Y150,'シフト記号表（勤務時間帯） (4)'!$D$6:$X$47,21,FALSE))</f>
        <v/>
      </c>
      <c r="Z151" s="2190" t="str">
        <f>IF(Z150="","",VLOOKUP(Z150,'シフト記号表（勤務時間帯） (4)'!$D$6:$X$47,21,FALSE))</f>
        <v/>
      </c>
      <c r="AA151" s="2197" t="str">
        <f>IF(AA150="","",VLOOKUP(AA150,'シフト記号表（勤務時間帯） (4)'!$D$6:$X$47,21,FALSE))</f>
        <v/>
      </c>
      <c r="AB151" s="2181" t="str">
        <f>IF(AB150="","",VLOOKUP(AB150,'シフト記号表（勤務時間帯） (4)'!$D$6:$X$47,21,FALSE))</f>
        <v/>
      </c>
      <c r="AC151" s="2190" t="str">
        <f>IF(AC150="","",VLOOKUP(AC150,'シフト記号表（勤務時間帯） (4)'!$D$6:$X$47,21,FALSE))</f>
        <v/>
      </c>
      <c r="AD151" s="2190" t="str">
        <f>IF(AD150="","",VLOOKUP(AD150,'シフト記号表（勤務時間帯） (4)'!$D$6:$X$47,21,FALSE))</f>
        <v/>
      </c>
      <c r="AE151" s="2190" t="str">
        <f>IF(AE150="","",VLOOKUP(AE150,'シフト記号表（勤務時間帯） (4)'!$D$6:$X$47,21,FALSE))</f>
        <v/>
      </c>
      <c r="AF151" s="2190" t="str">
        <f>IF(AF150="","",VLOOKUP(AF150,'シフト記号表（勤務時間帯） (4)'!$D$6:$X$47,21,FALSE))</f>
        <v/>
      </c>
      <c r="AG151" s="2190" t="str">
        <f>IF(AG150="","",VLOOKUP(AG150,'シフト記号表（勤務時間帯） (4)'!$D$6:$X$47,21,FALSE))</f>
        <v/>
      </c>
      <c r="AH151" s="2197" t="str">
        <f>IF(AH150="","",VLOOKUP(AH150,'シフト記号表（勤務時間帯） (4)'!$D$6:$X$47,21,FALSE))</f>
        <v/>
      </c>
      <c r="AI151" s="2181" t="str">
        <f>IF(AI150="","",VLOOKUP(AI150,'シフト記号表（勤務時間帯） (4)'!$D$6:$X$47,21,FALSE))</f>
        <v/>
      </c>
      <c r="AJ151" s="2190" t="str">
        <f>IF(AJ150="","",VLOOKUP(AJ150,'シフト記号表（勤務時間帯） (4)'!$D$6:$X$47,21,FALSE))</f>
        <v/>
      </c>
      <c r="AK151" s="2190" t="str">
        <f>IF(AK150="","",VLOOKUP(AK150,'シフト記号表（勤務時間帯） (4)'!$D$6:$X$47,21,FALSE))</f>
        <v/>
      </c>
      <c r="AL151" s="2190" t="str">
        <f>IF(AL150="","",VLOOKUP(AL150,'シフト記号表（勤務時間帯） (4)'!$D$6:$X$47,21,FALSE))</f>
        <v/>
      </c>
      <c r="AM151" s="2190" t="str">
        <f>IF(AM150="","",VLOOKUP(AM150,'シフト記号表（勤務時間帯） (4)'!$D$6:$X$47,21,FALSE))</f>
        <v/>
      </c>
      <c r="AN151" s="2190" t="str">
        <f>IF(AN150="","",VLOOKUP(AN150,'シフト記号表（勤務時間帯） (4)'!$D$6:$X$47,21,FALSE))</f>
        <v/>
      </c>
      <c r="AO151" s="2197" t="str">
        <f>IF(AO150="","",VLOOKUP(AO150,'シフト記号表（勤務時間帯） (4)'!$D$6:$X$47,21,FALSE))</f>
        <v/>
      </c>
      <c r="AP151" s="2181" t="str">
        <f>IF(AP150="","",VLOOKUP(AP150,'シフト記号表（勤務時間帯） (4)'!$D$6:$X$47,21,FALSE))</f>
        <v/>
      </c>
      <c r="AQ151" s="2190" t="str">
        <f>IF(AQ150="","",VLOOKUP(AQ150,'シフト記号表（勤務時間帯） (4)'!$D$6:$X$47,21,FALSE))</f>
        <v/>
      </c>
      <c r="AR151" s="2190" t="str">
        <f>IF(AR150="","",VLOOKUP(AR150,'シフト記号表（勤務時間帯） (4)'!$D$6:$X$47,21,FALSE))</f>
        <v/>
      </c>
      <c r="AS151" s="2190" t="str">
        <f>IF(AS150="","",VLOOKUP(AS150,'シフト記号表（勤務時間帯） (4)'!$D$6:$X$47,21,FALSE))</f>
        <v/>
      </c>
      <c r="AT151" s="2190" t="str">
        <f>IF(AT150="","",VLOOKUP(AT150,'シフト記号表（勤務時間帯） (4)'!$D$6:$X$47,21,FALSE))</f>
        <v/>
      </c>
      <c r="AU151" s="2190" t="str">
        <f>IF(AU150="","",VLOOKUP(AU150,'シフト記号表（勤務時間帯） (4)'!$D$6:$X$47,21,FALSE))</f>
        <v/>
      </c>
      <c r="AV151" s="2197" t="str">
        <f>IF(AV150="","",VLOOKUP(AV150,'シフト記号表（勤務時間帯） (4)'!$D$6:$X$47,21,FALSE))</f>
        <v/>
      </c>
      <c r="AW151" s="2181" t="str">
        <f>IF(AW150="","",VLOOKUP(AW150,'シフト記号表（勤務時間帯） (4)'!$D$6:$X$47,21,FALSE))</f>
        <v/>
      </c>
      <c r="AX151" s="2190" t="str">
        <f>IF(AX150="","",VLOOKUP(AX150,'シフト記号表（勤務時間帯） (4)'!$D$6:$X$47,21,FALSE))</f>
        <v/>
      </c>
      <c r="AY151" s="2190" t="str">
        <f>IF(AY150="","",VLOOKUP(AY150,'シフト記号表（勤務時間帯） (4)'!$D$6:$X$47,21,FALSE))</f>
        <v/>
      </c>
      <c r="AZ151" s="1943">
        <f>IF($BC$3="４週",SUM(U151:AV151),IF($BC$3="暦月",SUM(U151:AY151),""))</f>
        <v>0</v>
      </c>
      <c r="BA151" s="1951"/>
      <c r="BB151" s="1960">
        <f>IF($BC$3="４週",AZ151/4,IF($BC$3="暦月",(AZ151/($BC$8/7)),""))</f>
        <v>0</v>
      </c>
      <c r="BC151" s="1951"/>
      <c r="BD151" s="1971"/>
      <c r="BE151" s="1976"/>
      <c r="BF151" s="1976"/>
      <c r="BG151" s="1976"/>
      <c r="BH151" s="1987"/>
    </row>
    <row r="152" spans="2:60" ht="20.25" customHeight="1">
      <c r="B152" s="1743"/>
      <c r="C152" s="1757"/>
      <c r="D152" s="1825"/>
      <c r="E152" s="1768"/>
      <c r="F152" s="1768"/>
      <c r="G152" s="1803">
        <f>C150</f>
        <v>0</v>
      </c>
      <c r="H152" s="2104"/>
      <c r="I152" s="1789"/>
      <c r="J152" s="2544"/>
      <c r="K152" s="2544"/>
      <c r="L152" s="1803"/>
      <c r="M152" s="2548"/>
      <c r="N152" s="2552"/>
      <c r="O152" s="2556"/>
      <c r="P152" s="2564" t="s">
        <v>34</v>
      </c>
      <c r="Q152" s="2567"/>
      <c r="R152" s="2567"/>
      <c r="S152" s="2578"/>
      <c r="T152" s="2586"/>
      <c r="U152" s="1885" t="str">
        <f>IF(U150="","",VLOOKUP(U150,'シフト記号表（勤務時間帯） (4)'!$D$6:$Z$47,23,FALSE))</f>
        <v/>
      </c>
      <c r="V152" s="1897" t="str">
        <f>IF(V150="","",VLOOKUP(V150,'シフト記号表（勤務時間帯） (4)'!$D$6:$Z$47,23,FALSE))</f>
        <v/>
      </c>
      <c r="W152" s="1897" t="str">
        <f>IF(W150="","",VLOOKUP(W150,'シフト記号表（勤務時間帯） (4)'!$D$6:$Z$47,23,FALSE))</f>
        <v/>
      </c>
      <c r="X152" s="1897" t="str">
        <f>IF(X150="","",VLOOKUP(X150,'シフト記号表（勤務時間帯） (4)'!$D$6:$Z$47,23,FALSE))</f>
        <v/>
      </c>
      <c r="Y152" s="1897" t="str">
        <f>IF(Y150="","",VLOOKUP(Y150,'シフト記号表（勤務時間帯） (4)'!$D$6:$Z$47,23,FALSE))</f>
        <v/>
      </c>
      <c r="Z152" s="1897" t="str">
        <f>IF(Z150="","",VLOOKUP(Z150,'シフト記号表（勤務時間帯） (4)'!$D$6:$Z$47,23,FALSE))</f>
        <v/>
      </c>
      <c r="AA152" s="1912" t="str">
        <f>IF(AA150="","",VLOOKUP(AA150,'シフト記号表（勤務時間帯） (4)'!$D$6:$Z$47,23,FALSE))</f>
        <v/>
      </c>
      <c r="AB152" s="1885" t="str">
        <f>IF(AB150="","",VLOOKUP(AB150,'シフト記号表（勤務時間帯） (4)'!$D$6:$Z$47,23,FALSE))</f>
        <v/>
      </c>
      <c r="AC152" s="1897" t="str">
        <f>IF(AC150="","",VLOOKUP(AC150,'シフト記号表（勤務時間帯） (4)'!$D$6:$Z$47,23,FALSE))</f>
        <v/>
      </c>
      <c r="AD152" s="1897" t="str">
        <f>IF(AD150="","",VLOOKUP(AD150,'シフト記号表（勤務時間帯） (4)'!$D$6:$Z$47,23,FALSE))</f>
        <v/>
      </c>
      <c r="AE152" s="1897" t="str">
        <f>IF(AE150="","",VLOOKUP(AE150,'シフト記号表（勤務時間帯） (4)'!$D$6:$Z$47,23,FALSE))</f>
        <v/>
      </c>
      <c r="AF152" s="1897" t="str">
        <f>IF(AF150="","",VLOOKUP(AF150,'シフト記号表（勤務時間帯） (4)'!$D$6:$Z$47,23,FALSE))</f>
        <v/>
      </c>
      <c r="AG152" s="1897" t="str">
        <f>IF(AG150="","",VLOOKUP(AG150,'シフト記号表（勤務時間帯） (4)'!$D$6:$Z$47,23,FALSE))</f>
        <v/>
      </c>
      <c r="AH152" s="1912" t="str">
        <f>IF(AH150="","",VLOOKUP(AH150,'シフト記号表（勤務時間帯） (4)'!$D$6:$Z$47,23,FALSE))</f>
        <v/>
      </c>
      <c r="AI152" s="1885" t="str">
        <f>IF(AI150="","",VLOOKUP(AI150,'シフト記号表（勤務時間帯） (4)'!$D$6:$Z$47,23,FALSE))</f>
        <v/>
      </c>
      <c r="AJ152" s="1897" t="str">
        <f>IF(AJ150="","",VLOOKUP(AJ150,'シフト記号表（勤務時間帯） (4)'!$D$6:$Z$47,23,FALSE))</f>
        <v/>
      </c>
      <c r="AK152" s="1897" t="str">
        <f>IF(AK150="","",VLOOKUP(AK150,'シフト記号表（勤務時間帯） (4)'!$D$6:$Z$47,23,FALSE))</f>
        <v/>
      </c>
      <c r="AL152" s="1897" t="str">
        <f>IF(AL150="","",VLOOKUP(AL150,'シフト記号表（勤務時間帯） (4)'!$D$6:$Z$47,23,FALSE))</f>
        <v/>
      </c>
      <c r="AM152" s="1897" t="str">
        <f>IF(AM150="","",VLOOKUP(AM150,'シフト記号表（勤務時間帯） (4)'!$D$6:$Z$47,23,FALSE))</f>
        <v/>
      </c>
      <c r="AN152" s="1897" t="str">
        <f>IF(AN150="","",VLOOKUP(AN150,'シフト記号表（勤務時間帯） (4)'!$D$6:$Z$47,23,FALSE))</f>
        <v/>
      </c>
      <c r="AO152" s="1912" t="str">
        <f>IF(AO150="","",VLOOKUP(AO150,'シフト記号表（勤務時間帯） (4)'!$D$6:$Z$47,23,FALSE))</f>
        <v/>
      </c>
      <c r="AP152" s="1885" t="str">
        <f>IF(AP150="","",VLOOKUP(AP150,'シフト記号表（勤務時間帯） (4)'!$D$6:$Z$47,23,FALSE))</f>
        <v/>
      </c>
      <c r="AQ152" s="1897" t="str">
        <f>IF(AQ150="","",VLOOKUP(AQ150,'シフト記号表（勤務時間帯） (4)'!$D$6:$Z$47,23,FALSE))</f>
        <v/>
      </c>
      <c r="AR152" s="1897" t="str">
        <f>IF(AR150="","",VLOOKUP(AR150,'シフト記号表（勤務時間帯） (4)'!$D$6:$Z$47,23,FALSE))</f>
        <v/>
      </c>
      <c r="AS152" s="1897" t="str">
        <f>IF(AS150="","",VLOOKUP(AS150,'シフト記号表（勤務時間帯） (4)'!$D$6:$Z$47,23,FALSE))</f>
        <v/>
      </c>
      <c r="AT152" s="1897" t="str">
        <f>IF(AT150="","",VLOOKUP(AT150,'シフト記号表（勤務時間帯） (4)'!$D$6:$Z$47,23,FALSE))</f>
        <v/>
      </c>
      <c r="AU152" s="1897" t="str">
        <f>IF(AU150="","",VLOOKUP(AU150,'シフト記号表（勤務時間帯） (4)'!$D$6:$Z$47,23,FALSE))</f>
        <v/>
      </c>
      <c r="AV152" s="1912" t="str">
        <f>IF(AV150="","",VLOOKUP(AV150,'シフト記号表（勤務時間帯） (4)'!$D$6:$Z$47,23,FALSE))</f>
        <v/>
      </c>
      <c r="AW152" s="1885" t="str">
        <f>IF(AW150="","",VLOOKUP(AW150,'シフト記号表（勤務時間帯） (4)'!$D$6:$Z$47,23,FALSE))</f>
        <v/>
      </c>
      <c r="AX152" s="1897" t="str">
        <f>IF(AX150="","",VLOOKUP(AX150,'シフト記号表（勤務時間帯） (4)'!$D$6:$Z$47,23,FALSE))</f>
        <v/>
      </c>
      <c r="AY152" s="1897" t="str">
        <f>IF(AY150="","",VLOOKUP(AY150,'シフト記号表（勤務時間帯） (4)'!$D$6:$Z$47,23,FALSE))</f>
        <v/>
      </c>
      <c r="AZ152" s="1945">
        <f>IF($BC$3="４週",SUM(U152:AV152),IF($BC$3="暦月",SUM(U152:AY152),""))</f>
        <v>0</v>
      </c>
      <c r="BA152" s="1953"/>
      <c r="BB152" s="1962">
        <f>IF($BC$3="４週",AZ152/4,IF($BC$3="暦月",(AZ152/($BC$8/7)),""))</f>
        <v>0</v>
      </c>
      <c r="BC152" s="1953"/>
      <c r="BD152" s="1973"/>
      <c r="BE152" s="1978"/>
      <c r="BF152" s="1978"/>
      <c r="BG152" s="1978"/>
      <c r="BH152" s="1989"/>
    </row>
    <row r="153" spans="2:60" ht="20.25" customHeight="1">
      <c r="B153" s="2530"/>
      <c r="C153" s="1756"/>
      <c r="D153" s="1824"/>
      <c r="E153" s="1767"/>
      <c r="F153" s="1767"/>
      <c r="G153" s="1802"/>
      <c r="H153" s="2095"/>
      <c r="I153" s="1788"/>
      <c r="J153" s="2545"/>
      <c r="K153" s="2545"/>
      <c r="L153" s="1802"/>
      <c r="M153" s="2549"/>
      <c r="N153" s="2553"/>
      <c r="O153" s="2557"/>
      <c r="P153" s="2563" t="s">
        <v>770</v>
      </c>
      <c r="Q153" s="2572"/>
      <c r="R153" s="2572"/>
      <c r="S153" s="2580"/>
      <c r="T153" s="2589"/>
      <c r="U153" s="2596"/>
      <c r="V153" s="2602"/>
      <c r="W153" s="2602"/>
      <c r="X153" s="2602"/>
      <c r="Y153" s="2602"/>
      <c r="Z153" s="2602"/>
      <c r="AA153" s="2608"/>
      <c r="AB153" s="2596"/>
      <c r="AC153" s="2602"/>
      <c r="AD153" s="2602"/>
      <c r="AE153" s="2602"/>
      <c r="AF153" s="2602"/>
      <c r="AG153" s="2602"/>
      <c r="AH153" s="2608"/>
      <c r="AI153" s="2596"/>
      <c r="AJ153" s="2602"/>
      <c r="AK153" s="2602"/>
      <c r="AL153" s="2602"/>
      <c r="AM153" s="2602"/>
      <c r="AN153" s="2602"/>
      <c r="AO153" s="2608"/>
      <c r="AP153" s="2596"/>
      <c r="AQ153" s="2602"/>
      <c r="AR153" s="2602"/>
      <c r="AS153" s="2602"/>
      <c r="AT153" s="2602"/>
      <c r="AU153" s="2602"/>
      <c r="AV153" s="2608"/>
      <c r="AW153" s="2596"/>
      <c r="AX153" s="2602"/>
      <c r="AY153" s="2602"/>
      <c r="AZ153" s="2624"/>
      <c r="BA153" s="2631"/>
      <c r="BB153" s="2638"/>
      <c r="BC153" s="2631"/>
      <c r="BD153" s="1972"/>
      <c r="BE153" s="1977"/>
      <c r="BF153" s="1977"/>
      <c r="BG153" s="1977"/>
      <c r="BH153" s="1988"/>
    </row>
    <row r="154" spans="2:60" ht="20.25" customHeight="1">
      <c r="B154" s="2059">
        <f>B151+1</f>
        <v>45</v>
      </c>
      <c r="C154" s="1755"/>
      <c r="D154" s="1823"/>
      <c r="E154" s="1766"/>
      <c r="F154" s="1766">
        <f>C153</f>
        <v>0</v>
      </c>
      <c r="G154" s="1801"/>
      <c r="H154" s="2103"/>
      <c r="I154" s="1787"/>
      <c r="J154" s="2543"/>
      <c r="K154" s="2543"/>
      <c r="L154" s="1801"/>
      <c r="M154" s="2547"/>
      <c r="N154" s="2551"/>
      <c r="O154" s="2555"/>
      <c r="P154" s="2559" t="s">
        <v>1023</v>
      </c>
      <c r="Q154" s="2566"/>
      <c r="R154" s="2566"/>
      <c r="S154" s="2574"/>
      <c r="T154" s="2582"/>
      <c r="U154" s="2181" t="str">
        <f>IF(U153="","",VLOOKUP(U153,'シフト記号表（勤務時間帯） (4)'!$D$6:$X$47,21,FALSE))</f>
        <v/>
      </c>
      <c r="V154" s="2190" t="str">
        <f>IF(V153="","",VLOOKUP(V153,'シフト記号表（勤務時間帯） (4)'!$D$6:$X$47,21,FALSE))</f>
        <v/>
      </c>
      <c r="W154" s="2190" t="str">
        <f>IF(W153="","",VLOOKUP(W153,'シフト記号表（勤務時間帯） (4)'!$D$6:$X$47,21,FALSE))</f>
        <v/>
      </c>
      <c r="X154" s="2190" t="str">
        <f>IF(X153="","",VLOOKUP(X153,'シフト記号表（勤務時間帯） (4)'!$D$6:$X$47,21,FALSE))</f>
        <v/>
      </c>
      <c r="Y154" s="2190" t="str">
        <f>IF(Y153="","",VLOOKUP(Y153,'シフト記号表（勤務時間帯） (4)'!$D$6:$X$47,21,FALSE))</f>
        <v/>
      </c>
      <c r="Z154" s="2190" t="str">
        <f>IF(Z153="","",VLOOKUP(Z153,'シフト記号表（勤務時間帯） (4)'!$D$6:$X$47,21,FALSE))</f>
        <v/>
      </c>
      <c r="AA154" s="2197" t="str">
        <f>IF(AA153="","",VLOOKUP(AA153,'シフト記号表（勤務時間帯） (4)'!$D$6:$X$47,21,FALSE))</f>
        <v/>
      </c>
      <c r="AB154" s="2181" t="str">
        <f>IF(AB153="","",VLOOKUP(AB153,'シフト記号表（勤務時間帯） (4)'!$D$6:$X$47,21,FALSE))</f>
        <v/>
      </c>
      <c r="AC154" s="2190" t="str">
        <f>IF(AC153="","",VLOOKUP(AC153,'シフト記号表（勤務時間帯） (4)'!$D$6:$X$47,21,FALSE))</f>
        <v/>
      </c>
      <c r="AD154" s="2190" t="str">
        <f>IF(AD153="","",VLOOKUP(AD153,'シフト記号表（勤務時間帯） (4)'!$D$6:$X$47,21,FALSE))</f>
        <v/>
      </c>
      <c r="AE154" s="2190" t="str">
        <f>IF(AE153="","",VLOOKUP(AE153,'シフト記号表（勤務時間帯） (4)'!$D$6:$X$47,21,FALSE))</f>
        <v/>
      </c>
      <c r="AF154" s="2190" t="str">
        <f>IF(AF153="","",VLOOKUP(AF153,'シフト記号表（勤務時間帯） (4)'!$D$6:$X$47,21,FALSE))</f>
        <v/>
      </c>
      <c r="AG154" s="2190" t="str">
        <f>IF(AG153="","",VLOOKUP(AG153,'シフト記号表（勤務時間帯） (4)'!$D$6:$X$47,21,FALSE))</f>
        <v/>
      </c>
      <c r="AH154" s="2197" t="str">
        <f>IF(AH153="","",VLOOKUP(AH153,'シフト記号表（勤務時間帯） (4)'!$D$6:$X$47,21,FALSE))</f>
        <v/>
      </c>
      <c r="AI154" s="2181" t="str">
        <f>IF(AI153="","",VLOOKUP(AI153,'シフト記号表（勤務時間帯） (4)'!$D$6:$X$47,21,FALSE))</f>
        <v/>
      </c>
      <c r="AJ154" s="2190" t="str">
        <f>IF(AJ153="","",VLOOKUP(AJ153,'シフト記号表（勤務時間帯） (4)'!$D$6:$X$47,21,FALSE))</f>
        <v/>
      </c>
      <c r="AK154" s="2190" t="str">
        <f>IF(AK153="","",VLOOKUP(AK153,'シフト記号表（勤務時間帯） (4)'!$D$6:$X$47,21,FALSE))</f>
        <v/>
      </c>
      <c r="AL154" s="2190" t="str">
        <f>IF(AL153="","",VLOOKUP(AL153,'シフト記号表（勤務時間帯） (4)'!$D$6:$X$47,21,FALSE))</f>
        <v/>
      </c>
      <c r="AM154" s="2190" t="str">
        <f>IF(AM153="","",VLOOKUP(AM153,'シフト記号表（勤務時間帯） (4)'!$D$6:$X$47,21,FALSE))</f>
        <v/>
      </c>
      <c r="AN154" s="2190" t="str">
        <f>IF(AN153="","",VLOOKUP(AN153,'シフト記号表（勤務時間帯） (4)'!$D$6:$X$47,21,FALSE))</f>
        <v/>
      </c>
      <c r="AO154" s="2197" t="str">
        <f>IF(AO153="","",VLOOKUP(AO153,'シフト記号表（勤務時間帯） (4)'!$D$6:$X$47,21,FALSE))</f>
        <v/>
      </c>
      <c r="AP154" s="2181" t="str">
        <f>IF(AP153="","",VLOOKUP(AP153,'シフト記号表（勤務時間帯） (4)'!$D$6:$X$47,21,FALSE))</f>
        <v/>
      </c>
      <c r="AQ154" s="2190" t="str">
        <f>IF(AQ153="","",VLOOKUP(AQ153,'シフト記号表（勤務時間帯） (4)'!$D$6:$X$47,21,FALSE))</f>
        <v/>
      </c>
      <c r="AR154" s="2190" t="str">
        <f>IF(AR153="","",VLOOKUP(AR153,'シフト記号表（勤務時間帯） (4)'!$D$6:$X$47,21,FALSE))</f>
        <v/>
      </c>
      <c r="AS154" s="2190" t="str">
        <f>IF(AS153="","",VLOOKUP(AS153,'シフト記号表（勤務時間帯） (4)'!$D$6:$X$47,21,FALSE))</f>
        <v/>
      </c>
      <c r="AT154" s="2190" t="str">
        <f>IF(AT153="","",VLOOKUP(AT153,'シフト記号表（勤務時間帯） (4)'!$D$6:$X$47,21,FALSE))</f>
        <v/>
      </c>
      <c r="AU154" s="2190" t="str">
        <f>IF(AU153="","",VLOOKUP(AU153,'シフト記号表（勤務時間帯） (4)'!$D$6:$X$47,21,FALSE))</f>
        <v/>
      </c>
      <c r="AV154" s="2197" t="str">
        <f>IF(AV153="","",VLOOKUP(AV153,'シフト記号表（勤務時間帯） (4)'!$D$6:$X$47,21,FALSE))</f>
        <v/>
      </c>
      <c r="AW154" s="2181" t="str">
        <f>IF(AW153="","",VLOOKUP(AW153,'シフト記号表（勤務時間帯） (4)'!$D$6:$X$47,21,FALSE))</f>
        <v/>
      </c>
      <c r="AX154" s="2190" t="str">
        <f>IF(AX153="","",VLOOKUP(AX153,'シフト記号表（勤務時間帯） (4)'!$D$6:$X$47,21,FALSE))</f>
        <v/>
      </c>
      <c r="AY154" s="2190" t="str">
        <f>IF(AY153="","",VLOOKUP(AY153,'シフト記号表（勤務時間帯） (4)'!$D$6:$X$47,21,FALSE))</f>
        <v/>
      </c>
      <c r="AZ154" s="1943">
        <f>IF($BC$3="４週",SUM(U154:AV154),IF($BC$3="暦月",SUM(U154:AY154),""))</f>
        <v>0</v>
      </c>
      <c r="BA154" s="1951"/>
      <c r="BB154" s="1960">
        <f>IF($BC$3="４週",AZ154/4,IF($BC$3="暦月",(AZ154/($BC$8/7)),""))</f>
        <v>0</v>
      </c>
      <c r="BC154" s="1951"/>
      <c r="BD154" s="1971"/>
      <c r="BE154" s="1976"/>
      <c r="BF154" s="1976"/>
      <c r="BG154" s="1976"/>
      <c r="BH154" s="1987"/>
    </row>
    <row r="155" spans="2:60" ht="20.25" customHeight="1">
      <c r="B155" s="1743"/>
      <c r="C155" s="1757"/>
      <c r="D155" s="1825"/>
      <c r="E155" s="1768"/>
      <c r="F155" s="1768"/>
      <c r="G155" s="1803">
        <f>C153</f>
        <v>0</v>
      </c>
      <c r="H155" s="2104"/>
      <c r="I155" s="1789"/>
      <c r="J155" s="2544"/>
      <c r="K155" s="2544"/>
      <c r="L155" s="1803"/>
      <c r="M155" s="2548"/>
      <c r="N155" s="2552"/>
      <c r="O155" s="2556"/>
      <c r="P155" s="2564" t="s">
        <v>34</v>
      </c>
      <c r="Q155" s="2567"/>
      <c r="R155" s="2567"/>
      <c r="S155" s="2578"/>
      <c r="T155" s="2586"/>
      <c r="U155" s="1885" t="str">
        <f>IF(U153="","",VLOOKUP(U153,'シフト記号表（勤務時間帯） (4)'!$D$6:$Z$47,23,FALSE))</f>
        <v/>
      </c>
      <c r="V155" s="1897" t="str">
        <f>IF(V153="","",VLOOKUP(V153,'シフト記号表（勤務時間帯） (4)'!$D$6:$Z$47,23,FALSE))</f>
        <v/>
      </c>
      <c r="W155" s="1897" t="str">
        <f>IF(W153="","",VLOOKUP(W153,'シフト記号表（勤務時間帯） (4)'!$D$6:$Z$47,23,FALSE))</f>
        <v/>
      </c>
      <c r="X155" s="1897" t="str">
        <f>IF(X153="","",VLOOKUP(X153,'シフト記号表（勤務時間帯） (4)'!$D$6:$Z$47,23,FALSE))</f>
        <v/>
      </c>
      <c r="Y155" s="1897" t="str">
        <f>IF(Y153="","",VLOOKUP(Y153,'シフト記号表（勤務時間帯） (4)'!$D$6:$Z$47,23,FALSE))</f>
        <v/>
      </c>
      <c r="Z155" s="1897" t="str">
        <f>IF(Z153="","",VLOOKUP(Z153,'シフト記号表（勤務時間帯） (4)'!$D$6:$Z$47,23,FALSE))</f>
        <v/>
      </c>
      <c r="AA155" s="1912" t="str">
        <f>IF(AA153="","",VLOOKUP(AA153,'シフト記号表（勤務時間帯） (4)'!$D$6:$Z$47,23,FALSE))</f>
        <v/>
      </c>
      <c r="AB155" s="1885" t="str">
        <f>IF(AB153="","",VLOOKUP(AB153,'シフト記号表（勤務時間帯） (4)'!$D$6:$Z$47,23,FALSE))</f>
        <v/>
      </c>
      <c r="AC155" s="1897" t="str">
        <f>IF(AC153="","",VLOOKUP(AC153,'シフト記号表（勤務時間帯） (4)'!$D$6:$Z$47,23,FALSE))</f>
        <v/>
      </c>
      <c r="AD155" s="1897" t="str">
        <f>IF(AD153="","",VLOOKUP(AD153,'シフト記号表（勤務時間帯） (4)'!$D$6:$Z$47,23,FALSE))</f>
        <v/>
      </c>
      <c r="AE155" s="1897" t="str">
        <f>IF(AE153="","",VLOOKUP(AE153,'シフト記号表（勤務時間帯） (4)'!$D$6:$Z$47,23,FALSE))</f>
        <v/>
      </c>
      <c r="AF155" s="1897" t="str">
        <f>IF(AF153="","",VLOOKUP(AF153,'シフト記号表（勤務時間帯） (4)'!$D$6:$Z$47,23,FALSE))</f>
        <v/>
      </c>
      <c r="AG155" s="1897" t="str">
        <f>IF(AG153="","",VLOOKUP(AG153,'シフト記号表（勤務時間帯） (4)'!$D$6:$Z$47,23,FALSE))</f>
        <v/>
      </c>
      <c r="AH155" s="1912" t="str">
        <f>IF(AH153="","",VLOOKUP(AH153,'シフト記号表（勤務時間帯） (4)'!$D$6:$Z$47,23,FALSE))</f>
        <v/>
      </c>
      <c r="AI155" s="1885" t="str">
        <f>IF(AI153="","",VLOOKUP(AI153,'シフト記号表（勤務時間帯） (4)'!$D$6:$Z$47,23,FALSE))</f>
        <v/>
      </c>
      <c r="AJ155" s="1897" t="str">
        <f>IF(AJ153="","",VLOOKUP(AJ153,'シフト記号表（勤務時間帯） (4)'!$D$6:$Z$47,23,FALSE))</f>
        <v/>
      </c>
      <c r="AK155" s="1897" t="str">
        <f>IF(AK153="","",VLOOKUP(AK153,'シフト記号表（勤務時間帯） (4)'!$D$6:$Z$47,23,FALSE))</f>
        <v/>
      </c>
      <c r="AL155" s="1897" t="str">
        <f>IF(AL153="","",VLOOKUP(AL153,'シフト記号表（勤務時間帯） (4)'!$D$6:$Z$47,23,FALSE))</f>
        <v/>
      </c>
      <c r="AM155" s="1897" t="str">
        <f>IF(AM153="","",VLOOKUP(AM153,'シフト記号表（勤務時間帯） (4)'!$D$6:$Z$47,23,FALSE))</f>
        <v/>
      </c>
      <c r="AN155" s="1897" t="str">
        <f>IF(AN153="","",VLOOKUP(AN153,'シフト記号表（勤務時間帯） (4)'!$D$6:$Z$47,23,FALSE))</f>
        <v/>
      </c>
      <c r="AO155" s="1912" t="str">
        <f>IF(AO153="","",VLOOKUP(AO153,'シフト記号表（勤務時間帯） (4)'!$D$6:$Z$47,23,FALSE))</f>
        <v/>
      </c>
      <c r="AP155" s="1885" t="str">
        <f>IF(AP153="","",VLOOKUP(AP153,'シフト記号表（勤務時間帯） (4)'!$D$6:$Z$47,23,FALSE))</f>
        <v/>
      </c>
      <c r="AQ155" s="1897" t="str">
        <f>IF(AQ153="","",VLOOKUP(AQ153,'シフト記号表（勤務時間帯） (4)'!$D$6:$Z$47,23,FALSE))</f>
        <v/>
      </c>
      <c r="AR155" s="1897" t="str">
        <f>IF(AR153="","",VLOOKUP(AR153,'シフト記号表（勤務時間帯） (4)'!$D$6:$Z$47,23,FALSE))</f>
        <v/>
      </c>
      <c r="AS155" s="1897" t="str">
        <f>IF(AS153="","",VLOOKUP(AS153,'シフト記号表（勤務時間帯） (4)'!$D$6:$Z$47,23,FALSE))</f>
        <v/>
      </c>
      <c r="AT155" s="1897" t="str">
        <f>IF(AT153="","",VLOOKUP(AT153,'シフト記号表（勤務時間帯） (4)'!$D$6:$Z$47,23,FALSE))</f>
        <v/>
      </c>
      <c r="AU155" s="1897" t="str">
        <f>IF(AU153="","",VLOOKUP(AU153,'シフト記号表（勤務時間帯） (4)'!$D$6:$Z$47,23,FALSE))</f>
        <v/>
      </c>
      <c r="AV155" s="1912" t="str">
        <f>IF(AV153="","",VLOOKUP(AV153,'シフト記号表（勤務時間帯） (4)'!$D$6:$Z$47,23,FALSE))</f>
        <v/>
      </c>
      <c r="AW155" s="1885" t="str">
        <f>IF(AW153="","",VLOOKUP(AW153,'シフト記号表（勤務時間帯） (4)'!$D$6:$Z$47,23,FALSE))</f>
        <v/>
      </c>
      <c r="AX155" s="1897" t="str">
        <f>IF(AX153="","",VLOOKUP(AX153,'シフト記号表（勤務時間帯） (4)'!$D$6:$Z$47,23,FALSE))</f>
        <v/>
      </c>
      <c r="AY155" s="1897" t="str">
        <f>IF(AY153="","",VLOOKUP(AY153,'シフト記号表（勤務時間帯） (4)'!$D$6:$Z$47,23,FALSE))</f>
        <v/>
      </c>
      <c r="AZ155" s="1945">
        <f>IF($BC$3="４週",SUM(U155:AV155),IF($BC$3="暦月",SUM(U155:AY155),""))</f>
        <v>0</v>
      </c>
      <c r="BA155" s="1953"/>
      <c r="BB155" s="1962">
        <f>IF($BC$3="４週",AZ155/4,IF($BC$3="暦月",(AZ155/($BC$8/7)),""))</f>
        <v>0</v>
      </c>
      <c r="BC155" s="1953"/>
      <c r="BD155" s="1973"/>
      <c r="BE155" s="1978"/>
      <c r="BF155" s="1978"/>
      <c r="BG155" s="1978"/>
      <c r="BH155" s="1989"/>
    </row>
    <row r="156" spans="2:60" ht="20.25" customHeight="1">
      <c r="B156" s="2530"/>
      <c r="C156" s="1756"/>
      <c r="D156" s="1824"/>
      <c r="E156" s="1767"/>
      <c r="F156" s="1767"/>
      <c r="G156" s="1802"/>
      <c r="H156" s="2095"/>
      <c r="I156" s="1788"/>
      <c r="J156" s="2545"/>
      <c r="K156" s="2545"/>
      <c r="L156" s="1802"/>
      <c r="M156" s="2549"/>
      <c r="N156" s="2553"/>
      <c r="O156" s="2557"/>
      <c r="P156" s="2563" t="s">
        <v>770</v>
      </c>
      <c r="Q156" s="2572"/>
      <c r="R156" s="2572"/>
      <c r="S156" s="2580"/>
      <c r="T156" s="2589"/>
      <c r="U156" s="2596"/>
      <c r="V156" s="2602"/>
      <c r="W156" s="2602"/>
      <c r="X156" s="2602"/>
      <c r="Y156" s="2602"/>
      <c r="Z156" s="2602"/>
      <c r="AA156" s="2608"/>
      <c r="AB156" s="2596"/>
      <c r="AC156" s="2602"/>
      <c r="AD156" s="2602"/>
      <c r="AE156" s="2602"/>
      <c r="AF156" s="2602"/>
      <c r="AG156" s="2602"/>
      <c r="AH156" s="2608"/>
      <c r="AI156" s="2596"/>
      <c r="AJ156" s="2602"/>
      <c r="AK156" s="2602"/>
      <c r="AL156" s="2602"/>
      <c r="AM156" s="2602"/>
      <c r="AN156" s="2602"/>
      <c r="AO156" s="2608"/>
      <c r="AP156" s="2596"/>
      <c r="AQ156" s="2602"/>
      <c r="AR156" s="2602"/>
      <c r="AS156" s="2602"/>
      <c r="AT156" s="2602"/>
      <c r="AU156" s="2602"/>
      <c r="AV156" s="2608"/>
      <c r="AW156" s="2596"/>
      <c r="AX156" s="2602"/>
      <c r="AY156" s="2602"/>
      <c r="AZ156" s="2624"/>
      <c r="BA156" s="2631"/>
      <c r="BB156" s="2638"/>
      <c r="BC156" s="2631"/>
      <c r="BD156" s="1972"/>
      <c r="BE156" s="1977"/>
      <c r="BF156" s="1977"/>
      <c r="BG156" s="1977"/>
      <c r="BH156" s="1988"/>
    </row>
    <row r="157" spans="2:60" ht="20.25" customHeight="1">
      <c r="B157" s="2059">
        <f>B154+1</f>
        <v>46</v>
      </c>
      <c r="C157" s="1755"/>
      <c r="D157" s="1823"/>
      <c r="E157" s="1766"/>
      <c r="F157" s="1766">
        <f>C156</f>
        <v>0</v>
      </c>
      <c r="G157" s="1801"/>
      <c r="H157" s="2103"/>
      <c r="I157" s="1787"/>
      <c r="J157" s="2543"/>
      <c r="K157" s="2543"/>
      <c r="L157" s="1801"/>
      <c r="M157" s="2547"/>
      <c r="N157" s="2551"/>
      <c r="O157" s="2555"/>
      <c r="P157" s="2559" t="s">
        <v>1023</v>
      </c>
      <c r="Q157" s="2566"/>
      <c r="R157" s="2566"/>
      <c r="S157" s="2574"/>
      <c r="T157" s="2582"/>
      <c r="U157" s="2181" t="str">
        <f>IF(U156="","",VLOOKUP(U156,'シフト記号表（勤務時間帯） (4)'!$D$6:$X$47,21,FALSE))</f>
        <v/>
      </c>
      <c r="V157" s="2190" t="str">
        <f>IF(V156="","",VLOOKUP(V156,'シフト記号表（勤務時間帯） (4)'!$D$6:$X$47,21,FALSE))</f>
        <v/>
      </c>
      <c r="W157" s="2190" t="str">
        <f>IF(W156="","",VLOOKUP(W156,'シフト記号表（勤務時間帯） (4)'!$D$6:$X$47,21,FALSE))</f>
        <v/>
      </c>
      <c r="X157" s="2190" t="str">
        <f>IF(X156="","",VLOOKUP(X156,'シフト記号表（勤務時間帯） (4)'!$D$6:$X$47,21,FALSE))</f>
        <v/>
      </c>
      <c r="Y157" s="2190" t="str">
        <f>IF(Y156="","",VLOOKUP(Y156,'シフト記号表（勤務時間帯） (4)'!$D$6:$X$47,21,FALSE))</f>
        <v/>
      </c>
      <c r="Z157" s="2190" t="str">
        <f>IF(Z156="","",VLOOKUP(Z156,'シフト記号表（勤務時間帯） (4)'!$D$6:$X$47,21,FALSE))</f>
        <v/>
      </c>
      <c r="AA157" s="2197" t="str">
        <f>IF(AA156="","",VLOOKUP(AA156,'シフト記号表（勤務時間帯） (4)'!$D$6:$X$47,21,FALSE))</f>
        <v/>
      </c>
      <c r="AB157" s="2181" t="str">
        <f>IF(AB156="","",VLOOKUP(AB156,'シフト記号表（勤務時間帯） (4)'!$D$6:$X$47,21,FALSE))</f>
        <v/>
      </c>
      <c r="AC157" s="2190" t="str">
        <f>IF(AC156="","",VLOOKUP(AC156,'シフト記号表（勤務時間帯） (4)'!$D$6:$X$47,21,FALSE))</f>
        <v/>
      </c>
      <c r="AD157" s="2190" t="str">
        <f>IF(AD156="","",VLOOKUP(AD156,'シフト記号表（勤務時間帯） (4)'!$D$6:$X$47,21,FALSE))</f>
        <v/>
      </c>
      <c r="AE157" s="2190" t="str">
        <f>IF(AE156="","",VLOOKUP(AE156,'シフト記号表（勤務時間帯） (4)'!$D$6:$X$47,21,FALSE))</f>
        <v/>
      </c>
      <c r="AF157" s="2190" t="str">
        <f>IF(AF156="","",VLOOKUP(AF156,'シフト記号表（勤務時間帯） (4)'!$D$6:$X$47,21,FALSE))</f>
        <v/>
      </c>
      <c r="AG157" s="2190" t="str">
        <f>IF(AG156="","",VLOOKUP(AG156,'シフト記号表（勤務時間帯） (4)'!$D$6:$X$47,21,FALSE))</f>
        <v/>
      </c>
      <c r="AH157" s="2197" t="str">
        <f>IF(AH156="","",VLOOKUP(AH156,'シフト記号表（勤務時間帯） (4)'!$D$6:$X$47,21,FALSE))</f>
        <v/>
      </c>
      <c r="AI157" s="2181" t="str">
        <f>IF(AI156="","",VLOOKUP(AI156,'シフト記号表（勤務時間帯） (4)'!$D$6:$X$47,21,FALSE))</f>
        <v/>
      </c>
      <c r="AJ157" s="2190" t="str">
        <f>IF(AJ156="","",VLOOKUP(AJ156,'シフト記号表（勤務時間帯） (4)'!$D$6:$X$47,21,FALSE))</f>
        <v/>
      </c>
      <c r="AK157" s="2190" t="str">
        <f>IF(AK156="","",VLOOKUP(AK156,'シフト記号表（勤務時間帯） (4)'!$D$6:$X$47,21,FALSE))</f>
        <v/>
      </c>
      <c r="AL157" s="2190" t="str">
        <f>IF(AL156="","",VLOOKUP(AL156,'シフト記号表（勤務時間帯） (4)'!$D$6:$X$47,21,FALSE))</f>
        <v/>
      </c>
      <c r="AM157" s="2190" t="str">
        <f>IF(AM156="","",VLOOKUP(AM156,'シフト記号表（勤務時間帯） (4)'!$D$6:$X$47,21,FALSE))</f>
        <v/>
      </c>
      <c r="AN157" s="2190" t="str">
        <f>IF(AN156="","",VLOOKUP(AN156,'シフト記号表（勤務時間帯） (4)'!$D$6:$X$47,21,FALSE))</f>
        <v/>
      </c>
      <c r="AO157" s="2197" t="str">
        <f>IF(AO156="","",VLOOKUP(AO156,'シフト記号表（勤務時間帯） (4)'!$D$6:$X$47,21,FALSE))</f>
        <v/>
      </c>
      <c r="AP157" s="2181" t="str">
        <f>IF(AP156="","",VLOOKUP(AP156,'シフト記号表（勤務時間帯） (4)'!$D$6:$X$47,21,FALSE))</f>
        <v/>
      </c>
      <c r="AQ157" s="2190" t="str">
        <f>IF(AQ156="","",VLOOKUP(AQ156,'シフト記号表（勤務時間帯） (4)'!$D$6:$X$47,21,FALSE))</f>
        <v/>
      </c>
      <c r="AR157" s="2190" t="str">
        <f>IF(AR156="","",VLOOKUP(AR156,'シフト記号表（勤務時間帯） (4)'!$D$6:$X$47,21,FALSE))</f>
        <v/>
      </c>
      <c r="AS157" s="2190" t="str">
        <f>IF(AS156="","",VLOOKUP(AS156,'シフト記号表（勤務時間帯） (4)'!$D$6:$X$47,21,FALSE))</f>
        <v/>
      </c>
      <c r="AT157" s="2190" t="str">
        <f>IF(AT156="","",VLOOKUP(AT156,'シフト記号表（勤務時間帯） (4)'!$D$6:$X$47,21,FALSE))</f>
        <v/>
      </c>
      <c r="AU157" s="2190" t="str">
        <f>IF(AU156="","",VLOOKUP(AU156,'シフト記号表（勤務時間帯） (4)'!$D$6:$X$47,21,FALSE))</f>
        <v/>
      </c>
      <c r="AV157" s="2197" t="str">
        <f>IF(AV156="","",VLOOKUP(AV156,'シフト記号表（勤務時間帯） (4)'!$D$6:$X$47,21,FALSE))</f>
        <v/>
      </c>
      <c r="AW157" s="2181" t="str">
        <f>IF(AW156="","",VLOOKUP(AW156,'シフト記号表（勤務時間帯） (4)'!$D$6:$X$47,21,FALSE))</f>
        <v/>
      </c>
      <c r="AX157" s="2190" t="str">
        <f>IF(AX156="","",VLOOKUP(AX156,'シフト記号表（勤務時間帯） (4)'!$D$6:$X$47,21,FALSE))</f>
        <v/>
      </c>
      <c r="AY157" s="2190" t="str">
        <f>IF(AY156="","",VLOOKUP(AY156,'シフト記号表（勤務時間帯） (4)'!$D$6:$X$47,21,FALSE))</f>
        <v/>
      </c>
      <c r="AZ157" s="1943">
        <f>IF($BC$3="４週",SUM(U157:AV157),IF($BC$3="暦月",SUM(U157:AY157),""))</f>
        <v>0</v>
      </c>
      <c r="BA157" s="1951"/>
      <c r="BB157" s="1960">
        <f>IF($BC$3="４週",AZ157/4,IF($BC$3="暦月",(AZ157/($BC$8/7)),""))</f>
        <v>0</v>
      </c>
      <c r="BC157" s="1951"/>
      <c r="BD157" s="1971"/>
      <c r="BE157" s="1976"/>
      <c r="BF157" s="1976"/>
      <c r="BG157" s="1976"/>
      <c r="BH157" s="1987"/>
    </row>
    <row r="158" spans="2:60" ht="20.25" customHeight="1">
      <c r="B158" s="1743"/>
      <c r="C158" s="1757"/>
      <c r="D158" s="1825"/>
      <c r="E158" s="1768"/>
      <c r="F158" s="1768"/>
      <c r="G158" s="1803">
        <f>C156</f>
        <v>0</v>
      </c>
      <c r="H158" s="2104"/>
      <c r="I158" s="1789"/>
      <c r="J158" s="2544"/>
      <c r="K158" s="2544"/>
      <c r="L158" s="1803"/>
      <c r="M158" s="2548"/>
      <c r="N158" s="2552"/>
      <c r="O158" s="2556"/>
      <c r="P158" s="2564" t="s">
        <v>34</v>
      </c>
      <c r="Q158" s="2567"/>
      <c r="R158" s="2567"/>
      <c r="S158" s="2578"/>
      <c r="T158" s="2586"/>
      <c r="U158" s="1885" t="str">
        <f>IF(U156="","",VLOOKUP(U156,'シフト記号表（勤務時間帯） (4)'!$D$6:$Z$47,23,FALSE))</f>
        <v/>
      </c>
      <c r="V158" s="1897" t="str">
        <f>IF(V156="","",VLOOKUP(V156,'シフト記号表（勤務時間帯） (4)'!$D$6:$Z$47,23,FALSE))</f>
        <v/>
      </c>
      <c r="W158" s="1897" t="str">
        <f>IF(W156="","",VLOOKUP(W156,'シフト記号表（勤務時間帯） (4)'!$D$6:$Z$47,23,FALSE))</f>
        <v/>
      </c>
      <c r="X158" s="1897" t="str">
        <f>IF(X156="","",VLOOKUP(X156,'シフト記号表（勤務時間帯） (4)'!$D$6:$Z$47,23,FALSE))</f>
        <v/>
      </c>
      <c r="Y158" s="1897" t="str">
        <f>IF(Y156="","",VLOOKUP(Y156,'シフト記号表（勤務時間帯） (4)'!$D$6:$Z$47,23,FALSE))</f>
        <v/>
      </c>
      <c r="Z158" s="1897" t="str">
        <f>IF(Z156="","",VLOOKUP(Z156,'シフト記号表（勤務時間帯） (4)'!$D$6:$Z$47,23,FALSE))</f>
        <v/>
      </c>
      <c r="AA158" s="1912" t="str">
        <f>IF(AA156="","",VLOOKUP(AA156,'シフト記号表（勤務時間帯） (4)'!$D$6:$Z$47,23,FALSE))</f>
        <v/>
      </c>
      <c r="AB158" s="1885" t="str">
        <f>IF(AB156="","",VLOOKUP(AB156,'シフト記号表（勤務時間帯） (4)'!$D$6:$Z$47,23,FALSE))</f>
        <v/>
      </c>
      <c r="AC158" s="1897" t="str">
        <f>IF(AC156="","",VLOOKUP(AC156,'シフト記号表（勤務時間帯） (4)'!$D$6:$Z$47,23,FALSE))</f>
        <v/>
      </c>
      <c r="AD158" s="1897" t="str">
        <f>IF(AD156="","",VLOOKUP(AD156,'シフト記号表（勤務時間帯） (4)'!$D$6:$Z$47,23,FALSE))</f>
        <v/>
      </c>
      <c r="AE158" s="1897" t="str">
        <f>IF(AE156="","",VLOOKUP(AE156,'シフト記号表（勤務時間帯） (4)'!$D$6:$Z$47,23,FALSE))</f>
        <v/>
      </c>
      <c r="AF158" s="1897" t="str">
        <f>IF(AF156="","",VLOOKUP(AF156,'シフト記号表（勤務時間帯） (4)'!$D$6:$Z$47,23,FALSE))</f>
        <v/>
      </c>
      <c r="AG158" s="1897" t="str">
        <f>IF(AG156="","",VLOOKUP(AG156,'シフト記号表（勤務時間帯） (4)'!$D$6:$Z$47,23,FALSE))</f>
        <v/>
      </c>
      <c r="AH158" s="1912" t="str">
        <f>IF(AH156="","",VLOOKUP(AH156,'シフト記号表（勤務時間帯） (4)'!$D$6:$Z$47,23,FALSE))</f>
        <v/>
      </c>
      <c r="AI158" s="1885" t="str">
        <f>IF(AI156="","",VLOOKUP(AI156,'シフト記号表（勤務時間帯） (4)'!$D$6:$Z$47,23,FALSE))</f>
        <v/>
      </c>
      <c r="AJ158" s="1897" t="str">
        <f>IF(AJ156="","",VLOOKUP(AJ156,'シフト記号表（勤務時間帯） (4)'!$D$6:$Z$47,23,FALSE))</f>
        <v/>
      </c>
      <c r="AK158" s="1897" t="str">
        <f>IF(AK156="","",VLOOKUP(AK156,'シフト記号表（勤務時間帯） (4)'!$D$6:$Z$47,23,FALSE))</f>
        <v/>
      </c>
      <c r="AL158" s="1897" t="str">
        <f>IF(AL156="","",VLOOKUP(AL156,'シフト記号表（勤務時間帯） (4)'!$D$6:$Z$47,23,FALSE))</f>
        <v/>
      </c>
      <c r="AM158" s="1897" t="str">
        <f>IF(AM156="","",VLOOKUP(AM156,'シフト記号表（勤務時間帯） (4)'!$D$6:$Z$47,23,FALSE))</f>
        <v/>
      </c>
      <c r="AN158" s="1897" t="str">
        <f>IF(AN156="","",VLOOKUP(AN156,'シフト記号表（勤務時間帯） (4)'!$D$6:$Z$47,23,FALSE))</f>
        <v/>
      </c>
      <c r="AO158" s="1912" t="str">
        <f>IF(AO156="","",VLOOKUP(AO156,'シフト記号表（勤務時間帯） (4)'!$D$6:$Z$47,23,FALSE))</f>
        <v/>
      </c>
      <c r="AP158" s="1885" t="str">
        <f>IF(AP156="","",VLOOKUP(AP156,'シフト記号表（勤務時間帯） (4)'!$D$6:$Z$47,23,FALSE))</f>
        <v/>
      </c>
      <c r="AQ158" s="1897" t="str">
        <f>IF(AQ156="","",VLOOKUP(AQ156,'シフト記号表（勤務時間帯） (4)'!$D$6:$Z$47,23,FALSE))</f>
        <v/>
      </c>
      <c r="AR158" s="1897" t="str">
        <f>IF(AR156="","",VLOOKUP(AR156,'シフト記号表（勤務時間帯） (4)'!$D$6:$Z$47,23,FALSE))</f>
        <v/>
      </c>
      <c r="AS158" s="1897" t="str">
        <f>IF(AS156="","",VLOOKUP(AS156,'シフト記号表（勤務時間帯） (4)'!$D$6:$Z$47,23,FALSE))</f>
        <v/>
      </c>
      <c r="AT158" s="1897" t="str">
        <f>IF(AT156="","",VLOOKUP(AT156,'シフト記号表（勤務時間帯） (4)'!$D$6:$Z$47,23,FALSE))</f>
        <v/>
      </c>
      <c r="AU158" s="1897" t="str">
        <f>IF(AU156="","",VLOOKUP(AU156,'シフト記号表（勤務時間帯） (4)'!$D$6:$Z$47,23,FALSE))</f>
        <v/>
      </c>
      <c r="AV158" s="1912" t="str">
        <f>IF(AV156="","",VLOOKUP(AV156,'シフト記号表（勤務時間帯） (4)'!$D$6:$Z$47,23,FALSE))</f>
        <v/>
      </c>
      <c r="AW158" s="1885" t="str">
        <f>IF(AW156="","",VLOOKUP(AW156,'シフト記号表（勤務時間帯） (4)'!$D$6:$Z$47,23,FALSE))</f>
        <v/>
      </c>
      <c r="AX158" s="1897" t="str">
        <f>IF(AX156="","",VLOOKUP(AX156,'シフト記号表（勤務時間帯） (4)'!$D$6:$Z$47,23,FALSE))</f>
        <v/>
      </c>
      <c r="AY158" s="1897" t="str">
        <f>IF(AY156="","",VLOOKUP(AY156,'シフト記号表（勤務時間帯） (4)'!$D$6:$Z$47,23,FALSE))</f>
        <v/>
      </c>
      <c r="AZ158" s="1945">
        <f>IF($BC$3="４週",SUM(U158:AV158),IF($BC$3="暦月",SUM(U158:AY158),""))</f>
        <v>0</v>
      </c>
      <c r="BA158" s="1953"/>
      <c r="BB158" s="1962">
        <f>IF($BC$3="４週",AZ158/4,IF($BC$3="暦月",(AZ158/($BC$8/7)),""))</f>
        <v>0</v>
      </c>
      <c r="BC158" s="1953"/>
      <c r="BD158" s="1973"/>
      <c r="BE158" s="1978"/>
      <c r="BF158" s="1978"/>
      <c r="BG158" s="1978"/>
      <c r="BH158" s="1989"/>
    </row>
    <row r="159" spans="2:60" ht="20.25" customHeight="1">
      <c r="B159" s="2530"/>
      <c r="C159" s="1756"/>
      <c r="D159" s="1824"/>
      <c r="E159" s="1767"/>
      <c r="F159" s="1767"/>
      <c r="G159" s="1802"/>
      <c r="H159" s="2095"/>
      <c r="I159" s="1788"/>
      <c r="J159" s="2545"/>
      <c r="K159" s="2545"/>
      <c r="L159" s="1802"/>
      <c r="M159" s="2549"/>
      <c r="N159" s="2553"/>
      <c r="O159" s="2557"/>
      <c r="P159" s="2563" t="s">
        <v>770</v>
      </c>
      <c r="Q159" s="2572"/>
      <c r="R159" s="2572"/>
      <c r="S159" s="2580"/>
      <c r="T159" s="2589"/>
      <c r="U159" s="2596"/>
      <c r="V159" s="2602"/>
      <c r="W159" s="2602"/>
      <c r="X159" s="2602"/>
      <c r="Y159" s="2602"/>
      <c r="Z159" s="2602"/>
      <c r="AA159" s="2608"/>
      <c r="AB159" s="2596"/>
      <c r="AC159" s="2602"/>
      <c r="AD159" s="2602"/>
      <c r="AE159" s="2602"/>
      <c r="AF159" s="2602"/>
      <c r="AG159" s="2602"/>
      <c r="AH159" s="2608"/>
      <c r="AI159" s="2596"/>
      <c r="AJ159" s="2602"/>
      <c r="AK159" s="2602"/>
      <c r="AL159" s="2602"/>
      <c r="AM159" s="2602"/>
      <c r="AN159" s="2602"/>
      <c r="AO159" s="2608"/>
      <c r="AP159" s="2596"/>
      <c r="AQ159" s="2602"/>
      <c r="AR159" s="2602"/>
      <c r="AS159" s="2602"/>
      <c r="AT159" s="2602"/>
      <c r="AU159" s="2602"/>
      <c r="AV159" s="2608"/>
      <c r="AW159" s="2596"/>
      <c r="AX159" s="2602"/>
      <c r="AY159" s="2602"/>
      <c r="AZ159" s="2624"/>
      <c r="BA159" s="2631"/>
      <c r="BB159" s="2638"/>
      <c r="BC159" s="2631"/>
      <c r="BD159" s="1972"/>
      <c r="BE159" s="1977"/>
      <c r="BF159" s="1977"/>
      <c r="BG159" s="1977"/>
      <c r="BH159" s="1988"/>
    </row>
    <row r="160" spans="2:60" ht="20.25" customHeight="1">
      <c r="B160" s="2059">
        <f>B157+1</f>
        <v>47</v>
      </c>
      <c r="C160" s="1755"/>
      <c r="D160" s="1823"/>
      <c r="E160" s="1766"/>
      <c r="F160" s="1766">
        <f>C159</f>
        <v>0</v>
      </c>
      <c r="G160" s="1801"/>
      <c r="H160" s="2103"/>
      <c r="I160" s="1787"/>
      <c r="J160" s="2543"/>
      <c r="K160" s="2543"/>
      <c r="L160" s="1801"/>
      <c r="M160" s="2547"/>
      <c r="N160" s="2551"/>
      <c r="O160" s="2555"/>
      <c r="P160" s="2559" t="s">
        <v>1023</v>
      </c>
      <c r="Q160" s="2566"/>
      <c r="R160" s="2566"/>
      <c r="S160" s="2574"/>
      <c r="T160" s="2582"/>
      <c r="U160" s="2181" t="str">
        <f>IF(U159="","",VLOOKUP(U159,'シフト記号表（勤務時間帯） (4)'!$D$6:$X$47,21,FALSE))</f>
        <v/>
      </c>
      <c r="V160" s="2190" t="str">
        <f>IF(V159="","",VLOOKUP(V159,'シフト記号表（勤務時間帯） (4)'!$D$6:$X$47,21,FALSE))</f>
        <v/>
      </c>
      <c r="W160" s="2190" t="str">
        <f>IF(W159="","",VLOOKUP(W159,'シフト記号表（勤務時間帯） (4)'!$D$6:$X$47,21,FALSE))</f>
        <v/>
      </c>
      <c r="X160" s="2190" t="str">
        <f>IF(X159="","",VLOOKUP(X159,'シフト記号表（勤務時間帯） (4)'!$D$6:$X$47,21,FALSE))</f>
        <v/>
      </c>
      <c r="Y160" s="2190" t="str">
        <f>IF(Y159="","",VLOOKUP(Y159,'シフト記号表（勤務時間帯） (4)'!$D$6:$X$47,21,FALSE))</f>
        <v/>
      </c>
      <c r="Z160" s="2190" t="str">
        <f>IF(Z159="","",VLOOKUP(Z159,'シフト記号表（勤務時間帯） (4)'!$D$6:$X$47,21,FALSE))</f>
        <v/>
      </c>
      <c r="AA160" s="2197" t="str">
        <f>IF(AA159="","",VLOOKUP(AA159,'シフト記号表（勤務時間帯） (4)'!$D$6:$X$47,21,FALSE))</f>
        <v/>
      </c>
      <c r="AB160" s="2181" t="str">
        <f>IF(AB159="","",VLOOKUP(AB159,'シフト記号表（勤務時間帯） (4)'!$D$6:$X$47,21,FALSE))</f>
        <v/>
      </c>
      <c r="AC160" s="2190" t="str">
        <f>IF(AC159="","",VLOOKUP(AC159,'シフト記号表（勤務時間帯） (4)'!$D$6:$X$47,21,FALSE))</f>
        <v/>
      </c>
      <c r="AD160" s="2190" t="str">
        <f>IF(AD159="","",VLOOKUP(AD159,'シフト記号表（勤務時間帯） (4)'!$D$6:$X$47,21,FALSE))</f>
        <v/>
      </c>
      <c r="AE160" s="2190" t="str">
        <f>IF(AE159="","",VLOOKUP(AE159,'シフト記号表（勤務時間帯） (4)'!$D$6:$X$47,21,FALSE))</f>
        <v/>
      </c>
      <c r="AF160" s="2190" t="str">
        <f>IF(AF159="","",VLOOKUP(AF159,'シフト記号表（勤務時間帯） (4)'!$D$6:$X$47,21,FALSE))</f>
        <v/>
      </c>
      <c r="AG160" s="2190" t="str">
        <f>IF(AG159="","",VLOOKUP(AG159,'シフト記号表（勤務時間帯） (4)'!$D$6:$X$47,21,FALSE))</f>
        <v/>
      </c>
      <c r="AH160" s="2197" t="str">
        <f>IF(AH159="","",VLOOKUP(AH159,'シフト記号表（勤務時間帯） (4)'!$D$6:$X$47,21,FALSE))</f>
        <v/>
      </c>
      <c r="AI160" s="2181" t="str">
        <f>IF(AI159="","",VLOOKUP(AI159,'シフト記号表（勤務時間帯） (4)'!$D$6:$X$47,21,FALSE))</f>
        <v/>
      </c>
      <c r="AJ160" s="2190" t="str">
        <f>IF(AJ159="","",VLOOKUP(AJ159,'シフト記号表（勤務時間帯） (4)'!$D$6:$X$47,21,FALSE))</f>
        <v/>
      </c>
      <c r="AK160" s="2190" t="str">
        <f>IF(AK159="","",VLOOKUP(AK159,'シフト記号表（勤務時間帯） (4)'!$D$6:$X$47,21,FALSE))</f>
        <v/>
      </c>
      <c r="AL160" s="2190" t="str">
        <f>IF(AL159="","",VLOOKUP(AL159,'シフト記号表（勤務時間帯） (4)'!$D$6:$X$47,21,FALSE))</f>
        <v/>
      </c>
      <c r="AM160" s="2190" t="str">
        <f>IF(AM159="","",VLOOKUP(AM159,'シフト記号表（勤務時間帯） (4)'!$D$6:$X$47,21,FALSE))</f>
        <v/>
      </c>
      <c r="AN160" s="2190" t="str">
        <f>IF(AN159="","",VLOOKUP(AN159,'シフト記号表（勤務時間帯） (4)'!$D$6:$X$47,21,FALSE))</f>
        <v/>
      </c>
      <c r="AO160" s="2197" t="str">
        <f>IF(AO159="","",VLOOKUP(AO159,'シフト記号表（勤務時間帯） (4)'!$D$6:$X$47,21,FALSE))</f>
        <v/>
      </c>
      <c r="AP160" s="2181" t="str">
        <f>IF(AP159="","",VLOOKUP(AP159,'シフト記号表（勤務時間帯） (4)'!$D$6:$X$47,21,FALSE))</f>
        <v/>
      </c>
      <c r="AQ160" s="2190" t="str">
        <f>IF(AQ159="","",VLOOKUP(AQ159,'シフト記号表（勤務時間帯） (4)'!$D$6:$X$47,21,FALSE))</f>
        <v/>
      </c>
      <c r="AR160" s="2190" t="str">
        <f>IF(AR159="","",VLOOKUP(AR159,'シフト記号表（勤務時間帯） (4)'!$D$6:$X$47,21,FALSE))</f>
        <v/>
      </c>
      <c r="AS160" s="2190" t="str">
        <f>IF(AS159="","",VLOOKUP(AS159,'シフト記号表（勤務時間帯） (4)'!$D$6:$X$47,21,FALSE))</f>
        <v/>
      </c>
      <c r="AT160" s="2190" t="str">
        <f>IF(AT159="","",VLOOKUP(AT159,'シフト記号表（勤務時間帯） (4)'!$D$6:$X$47,21,FALSE))</f>
        <v/>
      </c>
      <c r="AU160" s="2190" t="str">
        <f>IF(AU159="","",VLOOKUP(AU159,'シフト記号表（勤務時間帯） (4)'!$D$6:$X$47,21,FALSE))</f>
        <v/>
      </c>
      <c r="AV160" s="2197" t="str">
        <f>IF(AV159="","",VLOOKUP(AV159,'シフト記号表（勤務時間帯） (4)'!$D$6:$X$47,21,FALSE))</f>
        <v/>
      </c>
      <c r="AW160" s="2181" t="str">
        <f>IF(AW159="","",VLOOKUP(AW159,'シフト記号表（勤務時間帯） (4)'!$D$6:$X$47,21,FALSE))</f>
        <v/>
      </c>
      <c r="AX160" s="2190" t="str">
        <f>IF(AX159="","",VLOOKUP(AX159,'シフト記号表（勤務時間帯） (4)'!$D$6:$X$47,21,FALSE))</f>
        <v/>
      </c>
      <c r="AY160" s="2190" t="str">
        <f>IF(AY159="","",VLOOKUP(AY159,'シフト記号表（勤務時間帯） (4)'!$D$6:$X$47,21,FALSE))</f>
        <v/>
      </c>
      <c r="AZ160" s="1943">
        <f>IF($BC$3="４週",SUM(U160:AV160),IF($BC$3="暦月",SUM(U160:AY160),""))</f>
        <v>0</v>
      </c>
      <c r="BA160" s="1951"/>
      <c r="BB160" s="1960">
        <f>IF($BC$3="４週",AZ160/4,IF($BC$3="暦月",(AZ160/($BC$8/7)),""))</f>
        <v>0</v>
      </c>
      <c r="BC160" s="1951"/>
      <c r="BD160" s="1971"/>
      <c r="BE160" s="1976"/>
      <c r="BF160" s="1976"/>
      <c r="BG160" s="1976"/>
      <c r="BH160" s="1987"/>
    </row>
    <row r="161" spans="2:60" ht="20.25" customHeight="1">
      <c r="B161" s="1743"/>
      <c r="C161" s="1757"/>
      <c r="D161" s="1825"/>
      <c r="E161" s="1768"/>
      <c r="F161" s="1768"/>
      <c r="G161" s="1803">
        <f>C159</f>
        <v>0</v>
      </c>
      <c r="H161" s="2104"/>
      <c r="I161" s="1789"/>
      <c r="J161" s="2544"/>
      <c r="K161" s="2544"/>
      <c r="L161" s="1803"/>
      <c r="M161" s="2548"/>
      <c r="N161" s="2552"/>
      <c r="O161" s="2556"/>
      <c r="P161" s="2564" t="s">
        <v>34</v>
      </c>
      <c r="Q161" s="2567"/>
      <c r="R161" s="2567"/>
      <c r="S161" s="2578"/>
      <c r="T161" s="2586"/>
      <c r="U161" s="1885" t="str">
        <f>IF(U159="","",VLOOKUP(U159,'シフト記号表（勤務時間帯） (4)'!$D$6:$Z$47,23,FALSE))</f>
        <v/>
      </c>
      <c r="V161" s="1897" t="str">
        <f>IF(V159="","",VLOOKUP(V159,'シフト記号表（勤務時間帯） (4)'!$D$6:$Z$47,23,FALSE))</f>
        <v/>
      </c>
      <c r="W161" s="1897" t="str">
        <f>IF(W159="","",VLOOKUP(W159,'シフト記号表（勤務時間帯） (4)'!$D$6:$Z$47,23,FALSE))</f>
        <v/>
      </c>
      <c r="X161" s="1897" t="str">
        <f>IF(X159="","",VLOOKUP(X159,'シフト記号表（勤務時間帯） (4)'!$D$6:$Z$47,23,FALSE))</f>
        <v/>
      </c>
      <c r="Y161" s="1897" t="str">
        <f>IF(Y159="","",VLOOKUP(Y159,'シフト記号表（勤務時間帯） (4)'!$D$6:$Z$47,23,FALSE))</f>
        <v/>
      </c>
      <c r="Z161" s="1897" t="str">
        <f>IF(Z159="","",VLOOKUP(Z159,'シフト記号表（勤務時間帯） (4)'!$D$6:$Z$47,23,FALSE))</f>
        <v/>
      </c>
      <c r="AA161" s="1912" t="str">
        <f>IF(AA159="","",VLOOKUP(AA159,'シフト記号表（勤務時間帯） (4)'!$D$6:$Z$47,23,FALSE))</f>
        <v/>
      </c>
      <c r="AB161" s="1885" t="str">
        <f>IF(AB159="","",VLOOKUP(AB159,'シフト記号表（勤務時間帯） (4)'!$D$6:$Z$47,23,FALSE))</f>
        <v/>
      </c>
      <c r="AC161" s="1897" t="str">
        <f>IF(AC159="","",VLOOKUP(AC159,'シフト記号表（勤務時間帯） (4)'!$D$6:$Z$47,23,FALSE))</f>
        <v/>
      </c>
      <c r="AD161" s="1897" t="str">
        <f>IF(AD159="","",VLOOKUP(AD159,'シフト記号表（勤務時間帯） (4)'!$D$6:$Z$47,23,FALSE))</f>
        <v/>
      </c>
      <c r="AE161" s="1897" t="str">
        <f>IF(AE159="","",VLOOKUP(AE159,'シフト記号表（勤務時間帯） (4)'!$D$6:$Z$47,23,FALSE))</f>
        <v/>
      </c>
      <c r="AF161" s="1897" t="str">
        <f>IF(AF159="","",VLOOKUP(AF159,'シフト記号表（勤務時間帯） (4)'!$D$6:$Z$47,23,FALSE))</f>
        <v/>
      </c>
      <c r="AG161" s="1897" t="str">
        <f>IF(AG159="","",VLOOKUP(AG159,'シフト記号表（勤務時間帯） (4)'!$D$6:$Z$47,23,FALSE))</f>
        <v/>
      </c>
      <c r="AH161" s="1912" t="str">
        <f>IF(AH159="","",VLOOKUP(AH159,'シフト記号表（勤務時間帯） (4)'!$D$6:$Z$47,23,FALSE))</f>
        <v/>
      </c>
      <c r="AI161" s="1885" t="str">
        <f>IF(AI159="","",VLOOKUP(AI159,'シフト記号表（勤務時間帯） (4)'!$D$6:$Z$47,23,FALSE))</f>
        <v/>
      </c>
      <c r="AJ161" s="1897" t="str">
        <f>IF(AJ159="","",VLOOKUP(AJ159,'シフト記号表（勤務時間帯） (4)'!$D$6:$Z$47,23,FALSE))</f>
        <v/>
      </c>
      <c r="AK161" s="1897" t="str">
        <f>IF(AK159="","",VLOOKUP(AK159,'シフト記号表（勤務時間帯） (4)'!$D$6:$Z$47,23,FALSE))</f>
        <v/>
      </c>
      <c r="AL161" s="1897" t="str">
        <f>IF(AL159="","",VLOOKUP(AL159,'シフト記号表（勤務時間帯） (4)'!$D$6:$Z$47,23,FALSE))</f>
        <v/>
      </c>
      <c r="AM161" s="1897" t="str">
        <f>IF(AM159="","",VLOOKUP(AM159,'シフト記号表（勤務時間帯） (4)'!$D$6:$Z$47,23,FALSE))</f>
        <v/>
      </c>
      <c r="AN161" s="1897" t="str">
        <f>IF(AN159="","",VLOOKUP(AN159,'シフト記号表（勤務時間帯） (4)'!$D$6:$Z$47,23,FALSE))</f>
        <v/>
      </c>
      <c r="AO161" s="1912" t="str">
        <f>IF(AO159="","",VLOOKUP(AO159,'シフト記号表（勤務時間帯） (4)'!$D$6:$Z$47,23,FALSE))</f>
        <v/>
      </c>
      <c r="AP161" s="1885" t="str">
        <f>IF(AP159="","",VLOOKUP(AP159,'シフト記号表（勤務時間帯） (4)'!$D$6:$Z$47,23,FALSE))</f>
        <v/>
      </c>
      <c r="AQ161" s="1897" t="str">
        <f>IF(AQ159="","",VLOOKUP(AQ159,'シフト記号表（勤務時間帯） (4)'!$D$6:$Z$47,23,FALSE))</f>
        <v/>
      </c>
      <c r="AR161" s="1897" t="str">
        <f>IF(AR159="","",VLOOKUP(AR159,'シフト記号表（勤務時間帯） (4)'!$D$6:$Z$47,23,FALSE))</f>
        <v/>
      </c>
      <c r="AS161" s="1897" t="str">
        <f>IF(AS159="","",VLOOKUP(AS159,'シフト記号表（勤務時間帯） (4)'!$D$6:$Z$47,23,FALSE))</f>
        <v/>
      </c>
      <c r="AT161" s="1897" t="str">
        <f>IF(AT159="","",VLOOKUP(AT159,'シフト記号表（勤務時間帯） (4)'!$D$6:$Z$47,23,FALSE))</f>
        <v/>
      </c>
      <c r="AU161" s="1897" t="str">
        <f>IF(AU159="","",VLOOKUP(AU159,'シフト記号表（勤務時間帯） (4)'!$D$6:$Z$47,23,FALSE))</f>
        <v/>
      </c>
      <c r="AV161" s="1912" t="str">
        <f>IF(AV159="","",VLOOKUP(AV159,'シフト記号表（勤務時間帯） (4)'!$D$6:$Z$47,23,FALSE))</f>
        <v/>
      </c>
      <c r="AW161" s="1885" t="str">
        <f>IF(AW159="","",VLOOKUP(AW159,'シフト記号表（勤務時間帯） (4)'!$D$6:$Z$47,23,FALSE))</f>
        <v/>
      </c>
      <c r="AX161" s="1897" t="str">
        <f>IF(AX159="","",VLOOKUP(AX159,'シフト記号表（勤務時間帯） (4)'!$D$6:$Z$47,23,FALSE))</f>
        <v/>
      </c>
      <c r="AY161" s="1897" t="str">
        <f>IF(AY159="","",VLOOKUP(AY159,'シフト記号表（勤務時間帯） (4)'!$D$6:$Z$47,23,FALSE))</f>
        <v/>
      </c>
      <c r="AZ161" s="1945">
        <f>IF($BC$3="４週",SUM(U161:AV161),IF($BC$3="暦月",SUM(U161:AY161),""))</f>
        <v>0</v>
      </c>
      <c r="BA161" s="1953"/>
      <c r="BB161" s="1962">
        <f>IF($BC$3="４週",AZ161/4,IF($BC$3="暦月",(AZ161/($BC$8/7)),""))</f>
        <v>0</v>
      </c>
      <c r="BC161" s="1953"/>
      <c r="BD161" s="1973"/>
      <c r="BE161" s="1978"/>
      <c r="BF161" s="1978"/>
      <c r="BG161" s="1978"/>
      <c r="BH161" s="1989"/>
    </row>
    <row r="162" spans="2:60" ht="20.25" customHeight="1">
      <c r="B162" s="2530"/>
      <c r="C162" s="1756"/>
      <c r="D162" s="1824"/>
      <c r="E162" s="1767"/>
      <c r="F162" s="1767"/>
      <c r="G162" s="1802"/>
      <c r="H162" s="2095"/>
      <c r="I162" s="1788"/>
      <c r="J162" s="2545"/>
      <c r="K162" s="2545"/>
      <c r="L162" s="1802"/>
      <c r="M162" s="2549"/>
      <c r="N162" s="2553"/>
      <c r="O162" s="2557"/>
      <c r="P162" s="2563" t="s">
        <v>770</v>
      </c>
      <c r="Q162" s="2572"/>
      <c r="R162" s="2572"/>
      <c r="S162" s="2580"/>
      <c r="T162" s="2589"/>
      <c r="U162" s="2596"/>
      <c r="V162" s="2602"/>
      <c r="W162" s="2602"/>
      <c r="X162" s="2602"/>
      <c r="Y162" s="2602"/>
      <c r="Z162" s="2602"/>
      <c r="AA162" s="2608"/>
      <c r="AB162" s="2596"/>
      <c r="AC162" s="2602"/>
      <c r="AD162" s="2602"/>
      <c r="AE162" s="2602"/>
      <c r="AF162" s="2602"/>
      <c r="AG162" s="2602"/>
      <c r="AH162" s="2608"/>
      <c r="AI162" s="2596"/>
      <c r="AJ162" s="2602"/>
      <c r="AK162" s="2602"/>
      <c r="AL162" s="2602"/>
      <c r="AM162" s="2602"/>
      <c r="AN162" s="2602"/>
      <c r="AO162" s="2608"/>
      <c r="AP162" s="2596"/>
      <c r="AQ162" s="2602"/>
      <c r="AR162" s="2602"/>
      <c r="AS162" s="2602"/>
      <c r="AT162" s="2602"/>
      <c r="AU162" s="2602"/>
      <c r="AV162" s="2608"/>
      <c r="AW162" s="2596"/>
      <c r="AX162" s="2602"/>
      <c r="AY162" s="2602"/>
      <c r="AZ162" s="2624"/>
      <c r="BA162" s="2631"/>
      <c r="BB162" s="2638"/>
      <c r="BC162" s="2631"/>
      <c r="BD162" s="1972"/>
      <c r="BE162" s="1977"/>
      <c r="BF162" s="1977"/>
      <c r="BG162" s="1977"/>
      <c r="BH162" s="1988"/>
    </row>
    <row r="163" spans="2:60" ht="20.25" customHeight="1">
      <c r="B163" s="2059">
        <f>B160+1</f>
        <v>48</v>
      </c>
      <c r="C163" s="1755"/>
      <c r="D163" s="1823"/>
      <c r="E163" s="1766"/>
      <c r="F163" s="1766">
        <f>C162</f>
        <v>0</v>
      </c>
      <c r="G163" s="1801"/>
      <c r="H163" s="2103"/>
      <c r="I163" s="1787"/>
      <c r="J163" s="2543"/>
      <c r="K163" s="2543"/>
      <c r="L163" s="1801"/>
      <c r="M163" s="2547"/>
      <c r="N163" s="2551"/>
      <c r="O163" s="2555"/>
      <c r="P163" s="2559" t="s">
        <v>1023</v>
      </c>
      <c r="Q163" s="2566"/>
      <c r="R163" s="2566"/>
      <c r="S163" s="2574"/>
      <c r="T163" s="2582"/>
      <c r="U163" s="2181" t="str">
        <f>IF(U162="","",VLOOKUP(U162,'シフト記号表（勤務時間帯） (4)'!$D$6:$X$47,21,FALSE))</f>
        <v/>
      </c>
      <c r="V163" s="2190" t="str">
        <f>IF(V162="","",VLOOKUP(V162,'シフト記号表（勤務時間帯） (4)'!$D$6:$X$47,21,FALSE))</f>
        <v/>
      </c>
      <c r="W163" s="2190" t="str">
        <f>IF(W162="","",VLOOKUP(W162,'シフト記号表（勤務時間帯） (4)'!$D$6:$X$47,21,FALSE))</f>
        <v/>
      </c>
      <c r="X163" s="2190" t="str">
        <f>IF(X162="","",VLOOKUP(X162,'シフト記号表（勤務時間帯） (4)'!$D$6:$X$47,21,FALSE))</f>
        <v/>
      </c>
      <c r="Y163" s="2190" t="str">
        <f>IF(Y162="","",VLOOKUP(Y162,'シフト記号表（勤務時間帯） (4)'!$D$6:$X$47,21,FALSE))</f>
        <v/>
      </c>
      <c r="Z163" s="2190" t="str">
        <f>IF(Z162="","",VLOOKUP(Z162,'シフト記号表（勤務時間帯） (4)'!$D$6:$X$47,21,FALSE))</f>
        <v/>
      </c>
      <c r="AA163" s="2197" t="str">
        <f>IF(AA162="","",VLOOKUP(AA162,'シフト記号表（勤務時間帯） (4)'!$D$6:$X$47,21,FALSE))</f>
        <v/>
      </c>
      <c r="AB163" s="2181" t="str">
        <f>IF(AB162="","",VLOOKUP(AB162,'シフト記号表（勤務時間帯） (4)'!$D$6:$X$47,21,FALSE))</f>
        <v/>
      </c>
      <c r="AC163" s="2190" t="str">
        <f>IF(AC162="","",VLOOKUP(AC162,'シフト記号表（勤務時間帯） (4)'!$D$6:$X$47,21,FALSE))</f>
        <v/>
      </c>
      <c r="AD163" s="2190" t="str">
        <f>IF(AD162="","",VLOOKUP(AD162,'シフト記号表（勤務時間帯） (4)'!$D$6:$X$47,21,FALSE))</f>
        <v/>
      </c>
      <c r="AE163" s="2190" t="str">
        <f>IF(AE162="","",VLOOKUP(AE162,'シフト記号表（勤務時間帯） (4)'!$D$6:$X$47,21,FALSE))</f>
        <v/>
      </c>
      <c r="AF163" s="2190" t="str">
        <f>IF(AF162="","",VLOOKUP(AF162,'シフト記号表（勤務時間帯） (4)'!$D$6:$X$47,21,FALSE))</f>
        <v/>
      </c>
      <c r="AG163" s="2190" t="str">
        <f>IF(AG162="","",VLOOKUP(AG162,'シフト記号表（勤務時間帯） (4)'!$D$6:$X$47,21,FALSE))</f>
        <v/>
      </c>
      <c r="AH163" s="2197" t="str">
        <f>IF(AH162="","",VLOOKUP(AH162,'シフト記号表（勤務時間帯） (4)'!$D$6:$X$47,21,FALSE))</f>
        <v/>
      </c>
      <c r="AI163" s="2181" t="str">
        <f>IF(AI162="","",VLOOKUP(AI162,'シフト記号表（勤務時間帯） (4)'!$D$6:$X$47,21,FALSE))</f>
        <v/>
      </c>
      <c r="AJ163" s="2190" t="str">
        <f>IF(AJ162="","",VLOOKUP(AJ162,'シフト記号表（勤務時間帯） (4)'!$D$6:$X$47,21,FALSE))</f>
        <v/>
      </c>
      <c r="AK163" s="2190" t="str">
        <f>IF(AK162="","",VLOOKUP(AK162,'シフト記号表（勤務時間帯） (4)'!$D$6:$X$47,21,FALSE))</f>
        <v/>
      </c>
      <c r="AL163" s="2190" t="str">
        <f>IF(AL162="","",VLOOKUP(AL162,'シフト記号表（勤務時間帯） (4)'!$D$6:$X$47,21,FALSE))</f>
        <v/>
      </c>
      <c r="AM163" s="2190" t="str">
        <f>IF(AM162="","",VLOOKUP(AM162,'シフト記号表（勤務時間帯） (4)'!$D$6:$X$47,21,FALSE))</f>
        <v/>
      </c>
      <c r="AN163" s="2190" t="str">
        <f>IF(AN162="","",VLOOKUP(AN162,'シフト記号表（勤務時間帯） (4)'!$D$6:$X$47,21,FALSE))</f>
        <v/>
      </c>
      <c r="AO163" s="2197" t="str">
        <f>IF(AO162="","",VLOOKUP(AO162,'シフト記号表（勤務時間帯） (4)'!$D$6:$X$47,21,FALSE))</f>
        <v/>
      </c>
      <c r="AP163" s="2181" t="str">
        <f>IF(AP162="","",VLOOKUP(AP162,'シフト記号表（勤務時間帯） (4)'!$D$6:$X$47,21,FALSE))</f>
        <v/>
      </c>
      <c r="AQ163" s="2190" t="str">
        <f>IF(AQ162="","",VLOOKUP(AQ162,'シフト記号表（勤務時間帯） (4)'!$D$6:$X$47,21,FALSE))</f>
        <v/>
      </c>
      <c r="AR163" s="2190" t="str">
        <f>IF(AR162="","",VLOOKUP(AR162,'シフト記号表（勤務時間帯） (4)'!$D$6:$X$47,21,FALSE))</f>
        <v/>
      </c>
      <c r="AS163" s="2190" t="str">
        <f>IF(AS162="","",VLOOKUP(AS162,'シフト記号表（勤務時間帯） (4)'!$D$6:$X$47,21,FALSE))</f>
        <v/>
      </c>
      <c r="AT163" s="2190" t="str">
        <f>IF(AT162="","",VLOOKUP(AT162,'シフト記号表（勤務時間帯） (4)'!$D$6:$X$47,21,FALSE))</f>
        <v/>
      </c>
      <c r="AU163" s="2190" t="str">
        <f>IF(AU162="","",VLOOKUP(AU162,'シフト記号表（勤務時間帯） (4)'!$D$6:$X$47,21,FALSE))</f>
        <v/>
      </c>
      <c r="AV163" s="2197" t="str">
        <f>IF(AV162="","",VLOOKUP(AV162,'シフト記号表（勤務時間帯） (4)'!$D$6:$X$47,21,FALSE))</f>
        <v/>
      </c>
      <c r="AW163" s="2181" t="str">
        <f>IF(AW162="","",VLOOKUP(AW162,'シフト記号表（勤務時間帯） (4)'!$D$6:$X$47,21,FALSE))</f>
        <v/>
      </c>
      <c r="AX163" s="2190" t="str">
        <f>IF(AX162="","",VLOOKUP(AX162,'シフト記号表（勤務時間帯） (4)'!$D$6:$X$47,21,FALSE))</f>
        <v/>
      </c>
      <c r="AY163" s="2190" t="str">
        <f>IF(AY162="","",VLOOKUP(AY162,'シフト記号表（勤務時間帯） (4)'!$D$6:$X$47,21,FALSE))</f>
        <v/>
      </c>
      <c r="AZ163" s="1943">
        <f>IF($BC$3="４週",SUM(U163:AV163),IF($BC$3="暦月",SUM(U163:AY163),""))</f>
        <v>0</v>
      </c>
      <c r="BA163" s="1951"/>
      <c r="BB163" s="1960">
        <f>IF($BC$3="４週",AZ163/4,IF($BC$3="暦月",(AZ163/($BC$8/7)),""))</f>
        <v>0</v>
      </c>
      <c r="BC163" s="1951"/>
      <c r="BD163" s="1971"/>
      <c r="BE163" s="1976"/>
      <c r="BF163" s="1976"/>
      <c r="BG163" s="1976"/>
      <c r="BH163" s="1987"/>
    </row>
    <row r="164" spans="2:60" ht="20.25" customHeight="1">
      <c r="B164" s="1743"/>
      <c r="C164" s="1757"/>
      <c r="D164" s="1825"/>
      <c r="E164" s="1768"/>
      <c r="F164" s="1768"/>
      <c r="G164" s="1803">
        <f>C162</f>
        <v>0</v>
      </c>
      <c r="H164" s="2104"/>
      <c r="I164" s="1789"/>
      <c r="J164" s="2544"/>
      <c r="K164" s="2544"/>
      <c r="L164" s="1803"/>
      <c r="M164" s="2548"/>
      <c r="N164" s="2552"/>
      <c r="O164" s="2556"/>
      <c r="P164" s="2564" t="s">
        <v>34</v>
      </c>
      <c r="Q164" s="2567"/>
      <c r="R164" s="2567"/>
      <c r="S164" s="2578"/>
      <c r="T164" s="2586"/>
      <c r="U164" s="1885" t="str">
        <f>IF(U162="","",VLOOKUP(U162,'シフト記号表（勤務時間帯） (4)'!$D$6:$Z$47,23,FALSE))</f>
        <v/>
      </c>
      <c r="V164" s="1897" t="str">
        <f>IF(V162="","",VLOOKUP(V162,'シフト記号表（勤務時間帯） (4)'!$D$6:$Z$47,23,FALSE))</f>
        <v/>
      </c>
      <c r="W164" s="1897" t="str">
        <f>IF(W162="","",VLOOKUP(W162,'シフト記号表（勤務時間帯） (4)'!$D$6:$Z$47,23,FALSE))</f>
        <v/>
      </c>
      <c r="X164" s="1897" t="str">
        <f>IF(X162="","",VLOOKUP(X162,'シフト記号表（勤務時間帯） (4)'!$D$6:$Z$47,23,FALSE))</f>
        <v/>
      </c>
      <c r="Y164" s="1897" t="str">
        <f>IF(Y162="","",VLOOKUP(Y162,'シフト記号表（勤務時間帯） (4)'!$D$6:$Z$47,23,FALSE))</f>
        <v/>
      </c>
      <c r="Z164" s="1897" t="str">
        <f>IF(Z162="","",VLOOKUP(Z162,'シフト記号表（勤務時間帯） (4)'!$D$6:$Z$47,23,FALSE))</f>
        <v/>
      </c>
      <c r="AA164" s="1912" t="str">
        <f>IF(AA162="","",VLOOKUP(AA162,'シフト記号表（勤務時間帯） (4)'!$D$6:$Z$47,23,FALSE))</f>
        <v/>
      </c>
      <c r="AB164" s="1885" t="str">
        <f>IF(AB162="","",VLOOKUP(AB162,'シフト記号表（勤務時間帯） (4)'!$D$6:$Z$47,23,FALSE))</f>
        <v/>
      </c>
      <c r="AC164" s="1897" t="str">
        <f>IF(AC162="","",VLOOKUP(AC162,'シフト記号表（勤務時間帯） (4)'!$D$6:$Z$47,23,FALSE))</f>
        <v/>
      </c>
      <c r="AD164" s="1897" t="str">
        <f>IF(AD162="","",VLOOKUP(AD162,'シフト記号表（勤務時間帯） (4)'!$D$6:$Z$47,23,FALSE))</f>
        <v/>
      </c>
      <c r="AE164" s="1897" t="str">
        <f>IF(AE162="","",VLOOKUP(AE162,'シフト記号表（勤務時間帯） (4)'!$D$6:$Z$47,23,FALSE))</f>
        <v/>
      </c>
      <c r="AF164" s="1897" t="str">
        <f>IF(AF162="","",VLOOKUP(AF162,'シフト記号表（勤務時間帯） (4)'!$D$6:$Z$47,23,FALSE))</f>
        <v/>
      </c>
      <c r="AG164" s="1897" t="str">
        <f>IF(AG162="","",VLOOKUP(AG162,'シフト記号表（勤務時間帯） (4)'!$D$6:$Z$47,23,FALSE))</f>
        <v/>
      </c>
      <c r="AH164" s="1912" t="str">
        <f>IF(AH162="","",VLOOKUP(AH162,'シフト記号表（勤務時間帯） (4)'!$D$6:$Z$47,23,FALSE))</f>
        <v/>
      </c>
      <c r="AI164" s="1885" t="str">
        <f>IF(AI162="","",VLOOKUP(AI162,'シフト記号表（勤務時間帯） (4)'!$D$6:$Z$47,23,FALSE))</f>
        <v/>
      </c>
      <c r="AJ164" s="1897" t="str">
        <f>IF(AJ162="","",VLOOKUP(AJ162,'シフト記号表（勤務時間帯） (4)'!$D$6:$Z$47,23,FALSE))</f>
        <v/>
      </c>
      <c r="AK164" s="1897" t="str">
        <f>IF(AK162="","",VLOOKUP(AK162,'シフト記号表（勤務時間帯） (4)'!$D$6:$Z$47,23,FALSE))</f>
        <v/>
      </c>
      <c r="AL164" s="1897" t="str">
        <f>IF(AL162="","",VLOOKUP(AL162,'シフト記号表（勤務時間帯） (4)'!$D$6:$Z$47,23,FALSE))</f>
        <v/>
      </c>
      <c r="AM164" s="1897" t="str">
        <f>IF(AM162="","",VLOOKUP(AM162,'シフト記号表（勤務時間帯） (4)'!$D$6:$Z$47,23,FALSE))</f>
        <v/>
      </c>
      <c r="AN164" s="1897" t="str">
        <f>IF(AN162="","",VLOOKUP(AN162,'シフト記号表（勤務時間帯） (4)'!$D$6:$Z$47,23,FALSE))</f>
        <v/>
      </c>
      <c r="AO164" s="1912" t="str">
        <f>IF(AO162="","",VLOOKUP(AO162,'シフト記号表（勤務時間帯） (4)'!$D$6:$Z$47,23,FALSE))</f>
        <v/>
      </c>
      <c r="AP164" s="1885" t="str">
        <f>IF(AP162="","",VLOOKUP(AP162,'シフト記号表（勤務時間帯） (4)'!$D$6:$Z$47,23,FALSE))</f>
        <v/>
      </c>
      <c r="AQ164" s="1897" t="str">
        <f>IF(AQ162="","",VLOOKUP(AQ162,'シフト記号表（勤務時間帯） (4)'!$D$6:$Z$47,23,FALSE))</f>
        <v/>
      </c>
      <c r="AR164" s="1897" t="str">
        <f>IF(AR162="","",VLOOKUP(AR162,'シフト記号表（勤務時間帯） (4)'!$D$6:$Z$47,23,FALSE))</f>
        <v/>
      </c>
      <c r="AS164" s="1897" t="str">
        <f>IF(AS162="","",VLOOKUP(AS162,'シフト記号表（勤務時間帯） (4)'!$D$6:$Z$47,23,FALSE))</f>
        <v/>
      </c>
      <c r="AT164" s="1897" t="str">
        <f>IF(AT162="","",VLOOKUP(AT162,'シフト記号表（勤務時間帯） (4)'!$D$6:$Z$47,23,FALSE))</f>
        <v/>
      </c>
      <c r="AU164" s="1897" t="str">
        <f>IF(AU162="","",VLOOKUP(AU162,'シフト記号表（勤務時間帯） (4)'!$D$6:$Z$47,23,FALSE))</f>
        <v/>
      </c>
      <c r="AV164" s="1912" t="str">
        <f>IF(AV162="","",VLOOKUP(AV162,'シフト記号表（勤務時間帯） (4)'!$D$6:$Z$47,23,FALSE))</f>
        <v/>
      </c>
      <c r="AW164" s="1885" t="str">
        <f>IF(AW162="","",VLOOKUP(AW162,'シフト記号表（勤務時間帯） (4)'!$D$6:$Z$47,23,FALSE))</f>
        <v/>
      </c>
      <c r="AX164" s="1897" t="str">
        <f>IF(AX162="","",VLOOKUP(AX162,'シフト記号表（勤務時間帯） (4)'!$D$6:$Z$47,23,FALSE))</f>
        <v/>
      </c>
      <c r="AY164" s="1897" t="str">
        <f>IF(AY162="","",VLOOKUP(AY162,'シフト記号表（勤務時間帯） (4)'!$D$6:$Z$47,23,FALSE))</f>
        <v/>
      </c>
      <c r="AZ164" s="1945">
        <f>IF($BC$3="４週",SUM(U164:AV164),IF($BC$3="暦月",SUM(U164:AY164),""))</f>
        <v>0</v>
      </c>
      <c r="BA164" s="1953"/>
      <c r="BB164" s="1962">
        <f>IF($BC$3="４週",AZ164/4,IF($BC$3="暦月",(AZ164/($BC$8/7)),""))</f>
        <v>0</v>
      </c>
      <c r="BC164" s="1953"/>
      <c r="BD164" s="1973"/>
      <c r="BE164" s="1978"/>
      <c r="BF164" s="1978"/>
      <c r="BG164" s="1978"/>
      <c r="BH164" s="1989"/>
    </row>
    <row r="165" spans="2:60" ht="20.25" customHeight="1">
      <c r="B165" s="2530"/>
      <c r="C165" s="1756"/>
      <c r="D165" s="1824"/>
      <c r="E165" s="1767"/>
      <c r="F165" s="1767"/>
      <c r="G165" s="1802"/>
      <c r="H165" s="2095"/>
      <c r="I165" s="1788"/>
      <c r="J165" s="2545"/>
      <c r="K165" s="2545"/>
      <c r="L165" s="1802"/>
      <c r="M165" s="2549"/>
      <c r="N165" s="2553"/>
      <c r="O165" s="2557"/>
      <c r="P165" s="2563" t="s">
        <v>770</v>
      </c>
      <c r="Q165" s="2572"/>
      <c r="R165" s="2572"/>
      <c r="S165" s="2580"/>
      <c r="T165" s="2589"/>
      <c r="U165" s="2596"/>
      <c r="V165" s="2602"/>
      <c r="W165" s="2602"/>
      <c r="X165" s="2602"/>
      <c r="Y165" s="2602"/>
      <c r="Z165" s="2602"/>
      <c r="AA165" s="2608"/>
      <c r="AB165" s="2596"/>
      <c r="AC165" s="2602"/>
      <c r="AD165" s="2602"/>
      <c r="AE165" s="2602"/>
      <c r="AF165" s="2602"/>
      <c r="AG165" s="2602"/>
      <c r="AH165" s="2608"/>
      <c r="AI165" s="2596"/>
      <c r="AJ165" s="2602"/>
      <c r="AK165" s="2602"/>
      <c r="AL165" s="2602"/>
      <c r="AM165" s="2602"/>
      <c r="AN165" s="2602"/>
      <c r="AO165" s="2608"/>
      <c r="AP165" s="2596"/>
      <c r="AQ165" s="2602"/>
      <c r="AR165" s="2602"/>
      <c r="AS165" s="2602"/>
      <c r="AT165" s="2602"/>
      <c r="AU165" s="2602"/>
      <c r="AV165" s="2608"/>
      <c r="AW165" s="2596"/>
      <c r="AX165" s="2602"/>
      <c r="AY165" s="2602"/>
      <c r="AZ165" s="2624"/>
      <c r="BA165" s="2631"/>
      <c r="BB165" s="2638"/>
      <c r="BC165" s="2631"/>
      <c r="BD165" s="1972"/>
      <c r="BE165" s="1977"/>
      <c r="BF165" s="1977"/>
      <c r="BG165" s="1977"/>
      <c r="BH165" s="1988"/>
    </row>
    <row r="166" spans="2:60" ht="20.25" customHeight="1">
      <c r="B166" s="2059">
        <f>B163+1</f>
        <v>49</v>
      </c>
      <c r="C166" s="1755"/>
      <c r="D166" s="1823"/>
      <c r="E166" s="1766"/>
      <c r="F166" s="1766">
        <f>C165</f>
        <v>0</v>
      </c>
      <c r="G166" s="1801"/>
      <c r="H166" s="2103"/>
      <c r="I166" s="1787"/>
      <c r="J166" s="2543"/>
      <c r="K166" s="2543"/>
      <c r="L166" s="1801"/>
      <c r="M166" s="2547"/>
      <c r="N166" s="2551"/>
      <c r="O166" s="2555"/>
      <c r="P166" s="2559" t="s">
        <v>1023</v>
      </c>
      <c r="Q166" s="2566"/>
      <c r="R166" s="2566"/>
      <c r="S166" s="2574"/>
      <c r="T166" s="2582"/>
      <c r="U166" s="2181" t="str">
        <f>IF(U165="","",VLOOKUP(U165,'シフト記号表（勤務時間帯） (4)'!$D$6:$X$47,21,FALSE))</f>
        <v/>
      </c>
      <c r="V166" s="2190" t="str">
        <f>IF(V165="","",VLOOKUP(V165,'シフト記号表（勤務時間帯） (4)'!$D$6:$X$47,21,FALSE))</f>
        <v/>
      </c>
      <c r="W166" s="2190" t="str">
        <f>IF(W165="","",VLOOKUP(W165,'シフト記号表（勤務時間帯） (4)'!$D$6:$X$47,21,FALSE))</f>
        <v/>
      </c>
      <c r="X166" s="2190" t="str">
        <f>IF(X165="","",VLOOKUP(X165,'シフト記号表（勤務時間帯） (4)'!$D$6:$X$47,21,FALSE))</f>
        <v/>
      </c>
      <c r="Y166" s="2190" t="str">
        <f>IF(Y165="","",VLOOKUP(Y165,'シフト記号表（勤務時間帯） (4)'!$D$6:$X$47,21,FALSE))</f>
        <v/>
      </c>
      <c r="Z166" s="2190" t="str">
        <f>IF(Z165="","",VLOOKUP(Z165,'シフト記号表（勤務時間帯） (4)'!$D$6:$X$47,21,FALSE))</f>
        <v/>
      </c>
      <c r="AA166" s="2197" t="str">
        <f>IF(AA165="","",VLOOKUP(AA165,'シフト記号表（勤務時間帯） (4)'!$D$6:$X$47,21,FALSE))</f>
        <v/>
      </c>
      <c r="AB166" s="2181" t="str">
        <f>IF(AB165="","",VLOOKUP(AB165,'シフト記号表（勤務時間帯） (4)'!$D$6:$X$47,21,FALSE))</f>
        <v/>
      </c>
      <c r="AC166" s="2190" t="str">
        <f>IF(AC165="","",VLOOKUP(AC165,'シフト記号表（勤務時間帯） (4)'!$D$6:$X$47,21,FALSE))</f>
        <v/>
      </c>
      <c r="AD166" s="2190" t="str">
        <f>IF(AD165="","",VLOOKUP(AD165,'シフト記号表（勤務時間帯） (4)'!$D$6:$X$47,21,FALSE))</f>
        <v/>
      </c>
      <c r="AE166" s="2190" t="str">
        <f>IF(AE165="","",VLOOKUP(AE165,'シフト記号表（勤務時間帯） (4)'!$D$6:$X$47,21,FALSE))</f>
        <v/>
      </c>
      <c r="AF166" s="2190" t="str">
        <f>IF(AF165="","",VLOOKUP(AF165,'シフト記号表（勤務時間帯） (4)'!$D$6:$X$47,21,FALSE))</f>
        <v/>
      </c>
      <c r="AG166" s="2190" t="str">
        <f>IF(AG165="","",VLOOKUP(AG165,'シフト記号表（勤務時間帯） (4)'!$D$6:$X$47,21,FALSE))</f>
        <v/>
      </c>
      <c r="AH166" s="2197" t="str">
        <f>IF(AH165="","",VLOOKUP(AH165,'シフト記号表（勤務時間帯） (4)'!$D$6:$X$47,21,FALSE))</f>
        <v/>
      </c>
      <c r="AI166" s="2181" t="str">
        <f>IF(AI165="","",VLOOKUP(AI165,'シフト記号表（勤務時間帯） (4)'!$D$6:$X$47,21,FALSE))</f>
        <v/>
      </c>
      <c r="AJ166" s="2190" t="str">
        <f>IF(AJ165="","",VLOOKUP(AJ165,'シフト記号表（勤務時間帯） (4)'!$D$6:$X$47,21,FALSE))</f>
        <v/>
      </c>
      <c r="AK166" s="2190" t="str">
        <f>IF(AK165="","",VLOOKUP(AK165,'シフト記号表（勤務時間帯） (4)'!$D$6:$X$47,21,FALSE))</f>
        <v/>
      </c>
      <c r="AL166" s="2190" t="str">
        <f>IF(AL165="","",VLOOKUP(AL165,'シフト記号表（勤務時間帯） (4)'!$D$6:$X$47,21,FALSE))</f>
        <v/>
      </c>
      <c r="AM166" s="2190" t="str">
        <f>IF(AM165="","",VLOOKUP(AM165,'シフト記号表（勤務時間帯） (4)'!$D$6:$X$47,21,FALSE))</f>
        <v/>
      </c>
      <c r="AN166" s="2190" t="str">
        <f>IF(AN165="","",VLOOKUP(AN165,'シフト記号表（勤務時間帯） (4)'!$D$6:$X$47,21,FALSE))</f>
        <v/>
      </c>
      <c r="AO166" s="2197" t="str">
        <f>IF(AO165="","",VLOOKUP(AO165,'シフト記号表（勤務時間帯） (4)'!$D$6:$X$47,21,FALSE))</f>
        <v/>
      </c>
      <c r="AP166" s="2181" t="str">
        <f>IF(AP165="","",VLOOKUP(AP165,'シフト記号表（勤務時間帯） (4)'!$D$6:$X$47,21,FALSE))</f>
        <v/>
      </c>
      <c r="AQ166" s="2190" t="str">
        <f>IF(AQ165="","",VLOOKUP(AQ165,'シフト記号表（勤務時間帯） (4)'!$D$6:$X$47,21,FALSE))</f>
        <v/>
      </c>
      <c r="AR166" s="2190" t="str">
        <f>IF(AR165="","",VLOOKUP(AR165,'シフト記号表（勤務時間帯） (4)'!$D$6:$X$47,21,FALSE))</f>
        <v/>
      </c>
      <c r="AS166" s="2190" t="str">
        <f>IF(AS165="","",VLOOKUP(AS165,'シフト記号表（勤務時間帯） (4)'!$D$6:$X$47,21,FALSE))</f>
        <v/>
      </c>
      <c r="AT166" s="2190" t="str">
        <f>IF(AT165="","",VLOOKUP(AT165,'シフト記号表（勤務時間帯） (4)'!$D$6:$X$47,21,FALSE))</f>
        <v/>
      </c>
      <c r="AU166" s="2190" t="str">
        <f>IF(AU165="","",VLOOKUP(AU165,'シフト記号表（勤務時間帯） (4)'!$D$6:$X$47,21,FALSE))</f>
        <v/>
      </c>
      <c r="AV166" s="2197" t="str">
        <f>IF(AV165="","",VLOOKUP(AV165,'シフト記号表（勤務時間帯） (4)'!$D$6:$X$47,21,FALSE))</f>
        <v/>
      </c>
      <c r="AW166" s="2181" t="str">
        <f>IF(AW165="","",VLOOKUP(AW165,'シフト記号表（勤務時間帯） (4)'!$D$6:$X$47,21,FALSE))</f>
        <v/>
      </c>
      <c r="AX166" s="2190" t="str">
        <f>IF(AX165="","",VLOOKUP(AX165,'シフト記号表（勤務時間帯） (4)'!$D$6:$X$47,21,FALSE))</f>
        <v/>
      </c>
      <c r="AY166" s="2190" t="str">
        <f>IF(AY165="","",VLOOKUP(AY165,'シフト記号表（勤務時間帯） (4)'!$D$6:$X$47,21,FALSE))</f>
        <v/>
      </c>
      <c r="AZ166" s="1943">
        <f>IF($BC$3="４週",SUM(U166:AV166),IF($BC$3="暦月",SUM(U166:AY166),""))</f>
        <v>0</v>
      </c>
      <c r="BA166" s="1951"/>
      <c r="BB166" s="1960">
        <f>IF($BC$3="４週",AZ166/4,IF($BC$3="暦月",(AZ166/($BC$8/7)),""))</f>
        <v>0</v>
      </c>
      <c r="BC166" s="1951"/>
      <c r="BD166" s="1971"/>
      <c r="BE166" s="1976"/>
      <c r="BF166" s="1976"/>
      <c r="BG166" s="1976"/>
      <c r="BH166" s="1987"/>
    </row>
    <row r="167" spans="2:60" ht="20.25" customHeight="1">
      <c r="B167" s="1743"/>
      <c r="C167" s="1757"/>
      <c r="D167" s="1825"/>
      <c r="E167" s="1768"/>
      <c r="F167" s="1768"/>
      <c r="G167" s="1803">
        <f>C165</f>
        <v>0</v>
      </c>
      <c r="H167" s="2104"/>
      <c r="I167" s="1789"/>
      <c r="J167" s="2544"/>
      <c r="K167" s="2544"/>
      <c r="L167" s="1803"/>
      <c r="M167" s="2548"/>
      <c r="N167" s="2552"/>
      <c r="O167" s="2556"/>
      <c r="P167" s="2564" t="s">
        <v>34</v>
      </c>
      <c r="Q167" s="2567"/>
      <c r="R167" s="2567"/>
      <c r="S167" s="2578"/>
      <c r="T167" s="2586"/>
      <c r="U167" s="1885" t="str">
        <f>IF(U165="","",VLOOKUP(U165,'シフト記号表（勤務時間帯） (4)'!$D$6:$Z$47,23,FALSE))</f>
        <v/>
      </c>
      <c r="V167" s="1897" t="str">
        <f>IF(V165="","",VLOOKUP(V165,'シフト記号表（勤務時間帯） (4)'!$D$6:$Z$47,23,FALSE))</f>
        <v/>
      </c>
      <c r="W167" s="1897" t="str">
        <f>IF(W165="","",VLOOKUP(W165,'シフト記号表（勤務時間帯） (4)'!$D$6:$Z$47,23,FALSE))</f>
        <v/>
      </c>
      <c r="X167" s="1897" t="str">
        <f>IF(X165="","",VLOOKUP(X165,'シフト記号表（勤務時間帯） (4)'!$D$6:$Z$47,23,FALSE))</f>
        <v/>
      </c>
      <c r="Y167" s="1897" t="str">
        <f>IF(Y165="","",VLOOKUP(Y165,'シフト記号表（勤務時間帯） (4)'!$D$6:$Z$47,23,FALSE))</f>
        <v/>
      </c>
      <c r="Z167" s="1897" t="str">
        <f>IF(Z165="","",VLOOKUP(Z165,'シフト記号表（勤務時間帯） (4)'!$D$6:$Z$47,23,FALSE))</f>
        <v/>
      </c>
      <c r="AA167" s="1912" t="str">
        <f>IF(AA165="","",VLOOKUP(AA165,'シフト記号表（勤務時間帯） (4)'!$D$6:$Z$47,23,FALSE))</f>
        <v/>
      </c>
      <c r="AB167" s="1885" t="str">
        <f>IF(AB165="","",VLOOKUP(AB165,'シフト記号表（勤務時間帯） (4)'!$D$6:$Z$47,23,FALSE))</f>
        <v/>
      </c>
      <c r="AC167" s="1897" t="str">
        <f>IF(AC165="","",VLOOKUP(AC165,'シフト記号表（勤務時間帯） (4)'!$D$6:$Z$47,23,FALSE))</f>
        <v/>
      </c>
      <c r="AD167" s="1897" t="str">
        <f>IF(AD165="","",VLOOKUP(AD165,'シフト記号表（勤務時間帯） (4)'!$D$6:$Z$47,23,FALSE))</f>
        <v/>
      </c>
      <c r="AE167" s="1897" t="str">
        <f>IF(AE165="","",VLOOKUP(AE165,'シフト記号表（勤務時間帯） (4)'!$D$6:$Z$47,23,FALSE))</f>
        <v/>
      </c>
      <c r="AF167" s="1897" t="str">
        <f>IF(AF165="","",VLOOKUP(AF165,'シフト記号表（勤務時間帯） (4)'!$D$6:$Z$47,23,FALSE))</f>
        <v/>
      </c>
      <c r="AG167" s="1897" t="str">
        <f>IF(AG165="","",VLOOKUP(AG165,'シフト記号表（勤務時間帯） (4)'!$D$6:$Z$47,23,FALSE))</f>
        <v/>
      </c>
      <c r="AH167" s="1912" t="str">
        <f>IF(AH165="","",VLOOKUP(AH165,'シフト記号表（勤務時間帯） (4)'!$D$6:$Z$47,23,FALSE))</f>
        <v/>
      </c>
      <c r="AI167" s="1885" t="str">
        <f>IF(AI165="","",VLOOKUP(AI165,'シフト記号表（勤務時間帯） (4)'!$D$6:$Z$47,23,FALSE))</f>
        <v/>
      </c>
      <c r="AJ167" s="1897" t="str">
        <f>IF(AJ165="","",VLOOKUP(AJ165,'シフト記号表（勤務時間帯） (4)'!$D$6:$Z$47,23,FALSE))</f>
        <v/>
      </c>
      <c r="AK167" s="1897" t="str">
        <f>IF(AK165="","",VLOOKUP(AK165,'シフト記号表（勤務時間帯） (4)'!$D$6:$Z$47,23,FALSE))</f>
        <v/>
      </c>
      <c r="AL167" s="1897" t="str">
        <f>IF(AL165="","",VLOOKUP(AL165,'シフト記号表（勤務時間帯） (4)'!$D$6:$Z$47,23,FALSE))</f>
        <v/>
      </c>
      <c r="AM167" s="1897" t="str">
        <f>IF(AM165="","",VLOOKUP(AM165,'シフト記号表（勤務時間帯） (4)'!$D$6:$Z$47,23,FALSE))</f>
        <v/>
      </c>
      <c r="AN167" s="1897" t="str">
        <f>IF(AN165="","",VLOOKUP(AN165,'シフト記号表（勤務時間帯） (4)'!$D$6:$Z$47,23,FALSE))</f>
        <v/>
      </c>
      <c r="AO167" s="1912" t="str">
        <f>IF(AO165="","",VLOOKUP(AO165,'シフト記号表（勤務時間帯） (4)'!$D$6:$Z$47,23,FALSE))</f>
        <v/>
      </c>
      <c r="AP167" s="1885" t="str">
        <f>IF(AP165="","",VLOOKUP(AP165,'シフト記号表（勤務時間帯） (4)'!$D$6:$Z$47,23,FALSE))</f>
        <v/>
      </c>
      <c r="AQ167" s="1897" t="str">
        <f>IF(AQ165="","",VLOOKUP(AQ165,'シフト記号表（勤務時間帯） (4)'!$D$6:$Z$47,23,FALSE))</f>
        <v/>
      </c>
      <c r="AR167" s="1897" t="str">
        <f>IF(AR165="","",VLOOKUP(AR165,'シフト記号表（勤務時間帯） (4)'!$D$6:$Z$47,23,FALSE))</f>
        <v/>
      </c>
      <c r="AS167" s="1897" t="str">
        <f>IF(AS165="","",VLOOKUP(AS165,'シフト記号表（勤務時間帯） (4)'!$D$6:$Z$47,23,FALSE))</f>
        <v/>
      </c>
      <c r="AT167" s="1897" t="str">
        <f>IF(AT165="","",VLOOKUP(AT165,'シフト記号表（勤務時間帯） (4)'!$D$6:$Z$47,23,FALSE))</f>
        <v/>
      </c>
      <c r="AU167" s="1897" t="str">
        <f>IF(AU165="","",VLOOKUP(AU165,'シフト記号表（勤務時間帯） (4)'!$D$6:$Z$47,23,FALSE))</f>
        <v/>
      </c>
      <c r="AV167" s="1912" t="str">
        <f>IF(AV165="","",VLOOKUP(AV165,'シフト記号表（勤務時間帯） (4)'!$D$6:$Z$47,23,FALSE))</f>
        <v/>
      </c>
      <c r="AW167" s="1885" t="str">
        <f>IF(AW165="","",VLOOKUP(AW165,'シフト記号表（勤務時間帯） (4)'!$D$6:$Z$47,23,FALSE))</f>
        <v/>
      </c>
      <c r="AX167" s="1897" t="str">
        <f>IF(AX165="","",VLOOKUP(AX165,'シフト記号表（勤務時間帯） (4)'!$D$6:$Z$47,23,FALSE))</f>
        <v/>
      </c>
      <c r="AY167" s="1897" t="str">
        <f>IF(AY165="","",VLOOKUP(AY165,'シフト記号表（勤務時間帯） (4)'!$D$6:$Z$47,23,FALSE))</f>
        <v/>
      </c>
      <c r="AZ167" s="1945">
        <f>IF($BC$3="４週",SUM(U167:AV167),IF($BC$3="暦月",SUM(U167:AY167),""))</f>
        <v>0</v>
      </c>
      <c r="BA167" s="1953"/>
      <c r="BB167" s="1962">
        <f>IF($BC$3="４週",AZ167/4,IF($BC$3="暦月",(AZ167/($BC$8/7)),""))</f>
        <v>0</v>
      </c>
      <c r="BC167" s="1953"/>
      <c r="BD167" s="1973"/>
      <c r="BE167" s="1978"/>
      <c r="BF167" s="1978"/>
      <c r="BG167" s="1978"/>
      <c r="BH167" s="1989"/>
    </row>
    <row r="168" spans="2:60" ht="20.25" customHeight="1">
      <c r="B168" s="2530"/>
      <c r="C168" s="1756"/>
      <c r="D168" s="1824"/>
      <c r="E168" s="1767"/>
      <c r="F168" s="1767"/>
      <c r="G168" s="1802"/>
      <c r="H168" s="2095"/>
      <c r="I168" s="1788"/>
      <c r="J168" s="2545"/>
      <c r="K168" s="2545"/>
      <c r="L168" s="1802"/>
      <c r="M168" s="2549"/>
      <c r="N168" s="2553"/>
      <c r="O168" s="2557"/>
      <c r="P168" s="2563" t="s">
        <v>770</v>
      </c>
      <c r="Q168" s="2572"/>
      <c r="R168" s="2572"/>
      <c r="S168" s="2580"/>
      <c r="T168" s="2589"/>
      <c r="U168" s="2596"/>
      <c r="V168" s="2602"/>
      <c r="W168" s="2602"/>
      <c r="X168" s="2602"/>
      <c r="Y168" s="2602"/>
      <c r="Z168" s="2602"/>
      <c r="AA168" s="2608"/>
      <c r="AB168" s="2596"/>
      <c r="AC168" s="2602"/>
      <c r="AD168" s="2602"/>
      <c r="AE168" s="2602"/>
      <c r="AF168" s="2602"/>
      <c r="AG168" s="2602"/>
      <c r="AH168" s="2608"/>
      <c r="AI168" s="2596"/>
      <c r="AJ168" s="2602"/>
      <c r="AK168" s="2602"/>
      <c r="AL168" s="2602"/>
      <c r="AM168" s="2602"/>
      <c r="AN168" s="2602"/>
      <c r="AO168" s="2608"/>
      <c r="AP168" s="2596"/>
      <c r="AQ168" s="2602"/>
      <c r="AR168" s="2602"/>
      <c r="AS168" s="2602"/>
      <c r="AT168" s="2602"/>
      <c r="AU168" s="2602"/>
      <c r="AV168" s="2608"/>
      <c r="AW168" s="2596"/>
      <c r="AX168" s="2602"/>
      <c r="AY168" s="2602"/>
      <c r="AZ168" s="2624"/>
      <c r="BA168" s="2631"/>
      <c r="BB168" s="2638"/>
      <c r="BC168" s="2631"/>
      <c r="BD168" s="1972"/>
      <c r="BE168" s="1977"/>
      <c r="BF168" s="1977"/>
      <c r="BG168" s="1977"/>
      <c r="BH168" s="1988"/>
    </row>
    <row r="169" spans="2:60" ht="20.25" customHeight="1">
      <c r="B169" s="2059">
        <f>B166+1</f>
        <v>50</v>
      </c>
      <c r="C169" s="1755"/>
      <c r="D169" s="1823"/>
      <c r="E169" s="1766"/>
      <c r="F169" s="1766">
        <f>C168</f>
        <v>0</v>
      </c>
      <c r="G169" s="1801"/>
      <c r="H169" s="2103"/>
      <c r="I169" s="1787"/>
      <c r="J169" s="2543"/>
      <c r="K169" s="2543"/>
      <c r="L169" s="1801"/>
      <c r="M169" s="2547"/>
      <c r="N169" s="2551"/>
      <c r="O169" s="2555"/>
      <c r="P169" s="2559" t="s">
        <v>1023</v>
      </c>
      <c r="Q169" s="2566"/>
      <c r="R169" s="2566"/>
      <c r="S169" s="2574"/>
      <c r="T169" s="2582"/>
      <c r="U169" s="2181" t="str">
        <f>IF(U168="","",VLOOKUP(U168,'シフト記号表（勤務時間帯） (4)'!$D$6:$X$47,21,FALSE))</f>
        <v/>
      </c>
      <c r="V169" s="2190" t="str">
        <f>IF(V168="","",VLOOKUP(V168,'シフト記号表（勤務時間帯） (4)'!$D$6:$X$47,21,FALSE))</f>
        <v/>
      </c>
      <c r="W169" s="2190" t="str">
        <f>IF(W168="","",VLOOKUP(W168,'シフト記号表（勤務時間帯） (4)'!$D$6:$X$47,21,FALSE))</f>
        <v/>
      </c>
      <c r="X169" s="2190" t="str">
        <f>IF(X168="","",VLOOKUP(X168,'シフト記号表（勤務時間帯） (4)'!$D$6:$X$47,21,FALSE))</f>
        <v/>
      </c>
      <c r="Y169" s="2190" t="str">
        <f>IF(Y168="","",VLOOKUP(Y168,'シフト記号表（勤務時間帯） (4)'!$D$6:$X$47,21,FALSE))</f>
        <v/>
      </c>
      <c r="Z169" s="2190" t="str">
        <f>IF(Z168="","",VLOOKUP(Z168,'シフト記号表（勤務時間帯） (4)'!$D$6:$X$47,21,FALSE))</f>
        <v/>
      </c>
      <c r="AA169" s="2197" t="str">
        <f>IF(AA168="","",VLOOKUP(AA168,'シフト記号表（勤務時間帯） (4)'!$D$6:$X$47,21,FALSE))</f>
        <v/>
      </c>
      <c r="AB169" s="2181" t="str">
        <f>IF(AB168="","",VLOOKUP(AB168,'シフト記号表（勤務時間帯） (4)'!$D$6:$X$47,21,FALSE))</f>
        <v/>
      </c>
      <c r="AC169" s="2190" t="str">
        <f>IF(AC168="","",VLOOKUP(AC168,'シフト記号表（勤務時間帯） (4)'!$D$6:$X$47,21,FALSE))</f>
        <v/>
      </c>
      <c r="AD169" s="2190" t="str">
        <f>IF(AD168="","",VLOOKUP(AD168,'シフト記号表（勤務時間帯） (4)'!$D$6:$X$47,21,FALSE))</f>
        <v/>
      </c>
      <c r="AE169" s="2190" t="str">
        <f>IF(AE168="","",VLOOKUP(AE168,'シフト記号表（勤務時間帯） (4)'!$D$6:$X$47,21,FALSE))</f>
        <v/>
      </c>
      <c r="AF169" s="2190" t="str">
        <f>IF(AF168="","",VLOOKUP(AF168,'シフト記号表（勤務時間帯） (4)'!$D$6:$X$47,21,FALSE))</f>
        <v/>
      </c>
      <c r="AG169" s="2190" t="str">
        <f>IF(AG168="","",VLOOKUP(AG168,'シフト記号表（勤務時間帯） (4)'!$D$6:$X$47,21,FALSE))</f>
        <v/>
      </c>
      <c r="AH169" s="2197" t="str">
        <f>IF(AH168="","",VLOOKUP(AH168,'シフト記号表（勤務時間帯） (4)'!$D$6:$X$47,21,FALSE))</f>
        <v/>
      </c>
      <c r="AI169" s="2181" t="str">
        <f>IF(AI168="","",VLOOKUP(AI168,'シフト記号表（勤務時間帯） (4)'!$D$6:$X$47,21,FALSE))</f>
        <v/>
      </c>
      <c r="AJ169" s="2190" t="str">
        <f>IF(AJ168="","",VLOOKUP(AJ168,'シフト記号表（勤務時間帯） (4)'!$D$6:$X$47,21,FALSE))</f>
        <v/>
      </c>
      <c r="AK169" s="2190" t="str">
        <f>IF(AK168="","",VLOOKUP(AK168,'シフト記号表（勤務時間帯） (4)'!$D$6:$X$47,21,FALSE))</f>
        <v/>
      </c>
      <c r="AL169" s="2190" t="str">
        <f>IF(AL168="","",VLOOKUP(AL168,'シフト記号表（勤務時間帯） (4)'!$D$6:$X$47,21,FALSE))</f>
        <v/>
      </c>
      <c r="AM169" s="2190" t="str">
        <f>IF(AM168="","",VLOOKUP(AM168,'シフト記号表（勤務時間帯） (4)'!$D$6:$X$47,21,FALSE))</f>
        <v/>
      </c>
      <c r="AN169" s="2190" t="str">
        <f>IF(AN168="","",VLOOKUP(AN168,'シフト記号表（勤務時間帯） (4)'!$D$6:$X$47,21,FALSE))</f>
        <v/>
      </c>
      <c r="AO169" s="2197" t="str">
        <f>IF(AO168="","",VLOOKUP(AO168,'シフト記号表（勤務時間帯） (4)'!$D$6:$X$47,21,FALSE))</f>
        <v/>
      </c>
      <c r="AP169" s="2181" t="str">
        <f>IF(AP168="","",VLOOKUP(AP168,'シフト記号表（勤務時間帯） (4)'!$D$6:$X$47,21,FALSE))</f>
        <v/>
      </c>
      <c r="AQ169" s="2190" t="str">
        <f>IF(AQ168="","",VLOOKUP(AQ168,'シフト記号表（勤務時間帯） (4)'!$D$6:$X$47,21,FALSE))</f>
        <v/>
      </c>
      <c r="AR169" s="2190" t="str">
        <f>IF(AR168="","",VLOOKUP(AR168,'シフト記号表（勤務時間帯） (4)'!$D$6:$X$47,21,FALSE))</f>
        <v/>
      </c>
      <c r="AS169" s="2190" t="str">
        <f>IF(AS168="","",VLOOKUP(AS168,'シフト記号表（勤務時間帯） (4)'!$D$6:$X$47,21,FALSE))</f>
        <v/>
      </c>
      <c r="AT169" s="2190" t="str">
        <f>IF(AT168="","",VLOOKUP(AT168,'シフト記号表（勤務時間帯） (4)'!$D$6:$X$47,21,FALSE))</f>
        <v/>
      </c>
      <c r="AU169" s="2190" t="str">
        <f>IF(AU168="","",VLOOKUP(AU168,'シフト記号表（勤務時間帯） (4)'!$D$6:$X$47,21,FALSE))</f>
        <v/>
      </c>
      <c r="AV169" s="2197" t="str">
        <f>IF(AV168="","",VLOOKUP(AV168,'シフト記号表（勤務時間帯） (4)'!$D$6:$X$47,21,FALSE))</f>
        <v/>
      </c>
      <c r="AW169" s="2181" t="str">
        <f>IF(AW168="","",VLOOKUP(AW168,'シフト記号表（勤務時間帯） (4)'!$D$6:$X$47,21,FALSE))</f>
        <v/>
      </c>
      <c r="AX169" s="2190" t="str">
        <f>IF(AX168="","",VLOOKUP(AX168,'シフト記号表（勤務時間帯） (4)'!$D$6:$X$47,21,FALSE))</f>
        <v/>
      </c>
      <c r="AY169" s="2190" t="str">
        <f>IF(AY168="","",VLOOKUP(AY168,'シフト記号表（勤務時間帯） (4)'!$D$6:$X$47,21,FALSE))</f>
        <v/>
      </c>
      <c r="AZ169" s="1943">
        <f>IF($BC$3="４週",SUM(U169:AV169),IF($BC$3="暦月",SUM(U169:AY169),""))</f>
        <v>0</v>
      </c>
      <c r="BA169" s="1951"/>
      <c r="BB169" s="1960">
        <f>IF($BC$3="４週",AZ169/4,IF($BC$3="暦月",(AZ169/($BC$8/7)),""))</f>
        <v>0</v>
      </c>
      <c r="BC169" s="1951"/>
      <c r="BD169" s="1971"/>
      <c r="BE169" s="1976"/>
      <c r="BF169" s="1976"/>
      <c r="BG169" s="1976"/>
      <c r="BH169" s="1987"/>
    </row>
    <row r="170" spans="2:60" ht="20.25" customHeight="1">
      <c r="B170" s="1743"/>
      <c r="C170" s="1757"/>
      <c r="D170" s="1825"/>
      <c r="E170" s="1768"/>
      <c r="F170" s="1768"/>
      <c r="G170" s="1803">
        <f>C168</f>
        <v>0</v>
      </c>
      <c r="H170" s="2104"/>
      <c r="I170" s="1789"/>
      <c r="J170" s="2544"/>
      <c r="K170" s="2544"/>
      <c r="L170" s="1803"/>
      <c r="M170" s="2548"/>
      <c r="N170" s="2552"/>
      <c r="O170" s="2556"/>
      <c r="P170" s="2564" t="s">
        <v>34</v>
      </c>
      <c r="Q170" s="2567"/>
      <c r="R170" s="2567"/>
      <c r="S170" s="2578"/>
      <c r="T170" s="2586"/>
      <c r="U170" s="1885" t="str">
        <f>IF(U168="","",VLOOKUP(U168,'シフト記号表（勤務時間帯） (4)'!$D$6:$Z$47,23,FALSE))</f>
        <v/>
      </c>
      <c r="V170" s="1897" t="str">
        <f>IF(V168="","",VLOOKUP(V168,'シフト記号表（勤務時間帯） (4)'!$D$6:$Z$47,23,FALSE))</f>
        <v/>
      </c>
      <c r="W170" s="1897" t="str">
        <f>IF(W168="","",VLOOKUP(W168,'シフト記号表（勤務時間帯） (4)'!$D$6:$Z$47,23,FALSE))</f>
        <v/>
      </c>
      <c r="X170" s="1897" t="str">
        <f>IF(X168="","",VLOOKUP(X168,'シフト記号表（勤務時間帯） (4)'!$D$6:$Z$47,23,FALSE))</f>
        <v/>
      </c>
      <c r="Y170" s="1897" t="str">
        <f>IF(Y168="","",VLOOKUP(Y168,'シフト記号表（勤務時間帯） (4)'!$D$6:$Z$47,23,FALSE))</f>
        <v/>
      </c>
      <c r="Z170" s="1897" t="str">
        <f>IF(Z168="","",VLOOKUP(Z168,'シフト記号表（勤務時間帯） (4)'!$D$6:$Z$47,23,FALSE))</f>
        <v/>
      </c>
      <c r="AA170" s="1912" t="str">
        <f>IF(AA168="","",VLOOKUP(AA168,'シフト記号表（勤務時間帯） (4)'!$D$6:$Z$47,23,FALSE))</f>
        <v/>
      </c>
      <c r="AB170" s="1885" t="str">
        <f>IF(AB168="","",VLOOKUP(AB168,'シフト記号表（勤務時間帯） (4)'!$D$6:$Z$47,23,FALSE))</f>
        <v/>
      </c>
      <c r="AC170" s="1897" t="str">
        <f>IF(AC168="","",VLOOKUP(AC168,'シフト記号表（勤務時間帯） (4)'!$D$6:$Z$47,23,FALSE))</f>
        <v/>
      </c>
      <c r="AD170" s="1897" t="str">
        <f>IF(AD168="","",VLOOKUP(AD168,'シフト記号表（勤務時間帯） (4)'!$D$6:$Z$47,23,FALSE))</f>
        <v/>
      </c>
      <c r="AE170" s="1897" t="str">
        <f>IF(AE168="","",VLOOKUP(AE168,'シフト記号表（勤務時間帯） (4)'!$D$6:$Z$47,23,FALSE))</f>
        <v/>
      </c>
      <c r="AF170" s="1897" t="str">
        <f>IF(AF168="","",VLOOKUP(AF168,'シフト記号表（勤務時間帯） (4)'!$D$6:$Z$47,23,FALSE))</f>
        <v/>
      </c>
      <c r="AG170" s="1897" t="str">
        <f>IF(AG168="","",VLOOKUP(AG168,'シフト記号表（勤務時間帯） (4)'!$D$6:$Z$47,23,FALSE))</f>
        <v/>
      </c>
      <c r="AH170" s="1912" t="str">
        <f>IF(AH168="","",VLOOKUP(AH168,'シフト記号表（勤務時間帯） (4)'!$D$6:$Z$47,23,FALSE))</f>
        <v/>
      </c>
      <c r="AI170" s="1885" t="str">
        <f>IF(AI168="","",VLOOKUP(AI168,'シフト記号表（勤務時間帯） (4)'!$D$6:$Z$47,23,FALSE))</f>
        <v/>
      </c>
      <c r="AJ170" s="1897" t="str">
        <f>IF(AJ168="","",VLOOKUP(AJ168,'シフト記号表（勤務時間帯） (4)'!$D$6:$Z$47,23,FALSE))</f>
        <v/>
      </c>
      <c r="AK170" s="1897" t="str">
        <f>IF(AK168="","",VLOOKUP(AK168,'シフト記号表（勤務時間帯） (4)'!$D$6:$Z$47,23,FALSE))</f>
        <v/>
      </c>
      <c r="AL170" s="1897" t="str">
        <f>IF(AL168="","",VLOOKUP(AL168,'シフト記号表（勤務時間帯） (4)'!$D$6:$Z$47,23,FALSE))</f>
        <v/>
      </c>
      <c r="AM170" s="1897" t="str">
        <f>IF(AM168="","",VLOOKUP(AM168,'シフト記号表（勤務時間帯） (4)'!$D$6:$Z$47,23,FALSE))</f>
        <v/>
      </c>
      <c r="AN170" s="1897" t="str">
        <f>IF(AN168="","",VLOOKUP(AN168,'シフト記号表（勤務時間帯） (4)'!$D$6:$Z$47,23,FALSE))</f>
        <v/>
      </c>
      <c r="AO170" s="1912" t="str">
        <f>IF(AO168="","",VLOOKUP(AO168,'シフト記号表（勤務時間帯） (4)'!$D$6:$Z$47,23,FALSE))</f>
        <v/>
      </c>
      <c r="AP170" s="1885" t="str">
        <f>IF(AP168="","",VLOOKUP(AP168,'シフト記号表（勤務時間帯） (4)'!$D$6:$Z$47,23,FALSE))</f>
        <v/>
      </c>
      <c r="AQ170" s="1897" t="str">
        <f>IF(AQ168="","",VLOOKUP(AQ168,'シフト記号表（勤務時間帯） (4)'!$D$6:$Z$47,23,FALSE))</f>
        <v/>
      </c>
      <c r="AR170" s="1897" t="str">
        <f>IF(AR168="","",VLOOKUP(AR168,'シフト記号表（勤務時間帯） (4)'!$D$6:$Z$47,23,FALSE))</f>
        <v/>
      </c>
      <c r="AS170" s="1897" t="str">
        <f>IF(AS168="","",VLOOKUP(AS168,'シフト記号表（勤務時間帯） (4)'!$D$6:$Z$47,23,FALSE))</f>
        <v/>
      </c>
      <c r="AT170" s="1897" t="str">
        <f>IF(AT168="","",VLOOKUP(AT168,'シフト記号表（勤務時間帯） (4)'!$D$6:$Z$47,23,FALSE))</f>
        <v/>
      </c>
      <c r="AU170" s="1897" t="str">
        <f>IF(AU168="","",VLOOKUP(AU168,'シフト記号表（勤務時間帯） (4)'!$D$6:$Z$47,23,FALSE))</f>
        <v/>
      </c>
      <c r="AV170" s="1912" t="str">
        <f>IF(AV168="","",VLOOKUP(AV168,'シフト記号表（勤務時間帯） (4)'!$D$6:$Z$47,23,FALSE))</f>
        <v/>
      </c>
      <c r="AW170" s="1885" t="str">
        <f>IF(AW168="","",VLOOKUP(AW168,'シフト記号表（勤務時間帯） (4)'!$D$6:$Z$47,23,FALSE))</f>
        <v/>
      </c>
      <c r="AX170" s="1897" t="str">
        <f>IF(AX168="","",VLOOKUP(AX168,'シフト記号表（勤務時間帯） (4)'!$D$6:$Z$47,23,FALSE))</f>
        <v/>
      </c>
      <c r="AY170" s="1897" t="str">
        <f>IF(AY168="","",VLOOKUP(AY168,'シフト記号表（勤務時間帯） (4)'!$D$6:$Z$47,23,FALSE))</f>
        <v/>
      </c>
      <c r="AZ170" s="1945">
        <f>IF($BC$3="４週",SUM(U170:AV170),IF($BC$3="暦月",SUM(U170:AY170),""))</f>
        <v>0</v>
      </c>
      <c r="BA170" s="1953"/>
      <c r="BB170" s="1962">
        <f>IF($BC$3="４週",AZ170/4,IF($BC$3="暦月",(AZ170/($BC$8/7)),""))</f>
        <v>0</v>
      </c>
      <c r="BC170" s="1953"/>
      <c r="BD170" s="1973"/>
      <c r="BE170" s="1978"/>
      <c r="BF170" s="1978"/>
      <c r="BG170" s="1978"/>
      <c r="BH170" s="1989"/>
    </row>
    <row r="171" spans="2:60" ht="20.25" customHeight="1">
      <c r="B171" s="2531" t="s">
        <v>941</v>
      </c>
      <c r="C171" s="2534"/>
      <c r="D171" s="2534"/>
      <c r="E171" s="2534"/>
      <c r="F171" s="2534"/>
      <c r="G171" s="2534"/>
      <c r="H171" s="2534"/>
      <c r="I171" s="2534"/>
      <c r="J171" s="2534"/>
      <c r="K171" s="2534"/>
      <c r="L171" s="2534"/>
      <c r="M171" s="2534"/>
      <c r="N171" s="2534"/>
      <c r="O171" s="2534"/>
      <c r="P171" s="2534"/>
      <c r="Q171" s="2534"/>
      <c r="R171" s="2534"/>
      <c r="S171" s="2534"/>
      <c r="T171" s="2590"/>
      <c r="U171" s="2597"/>
      <c r="V171" s="2603"/>
      <c r="W171" s="2603"/>
      <c r="X171" s="2603"/>
      <c r="Y171" s="2603"/>
      <c r="Z171" s="2603"/>
      <c r="AA171" s="2609"/>
      <c r="AB171" s="2613"/>
      <c r="AC171" s="2603"/>
      <c r="AD171" s="2603"/>
      <c r="AE171" s="2603"/>
      <c r="AF171" s="2603"/>
      <c r="AG171" s="2603"/>
      <c r="AH171" s="2609"/>
      <c r="AI171" s="2613"/>
      <c r="AJ171" s="2603"/>
      <c r="AK171" s="2603"/>
      <c r="AL171" s="2603"/>
      <c r="AM171" s="2603"/>
      <c r="AN171" s="2603"/>
      <c r="AO171" s="2609"/>
      <c r="AP171" s="2613"/>
      <c r="AQ171" s="2603"/>
      <c r="AR171" s="2603"/>
      <c r="AS171" s="2603"/>
      <c r="AT171" s="2603"/>
      <c r="AU171" s="2603"/>
      <c r="AV171" s="2609"/>
      <c r="AW171" s="2613"/>
      <c r="AX171" s="2603"/>
      <c r="AY171" s="2620"/>
      <c r="AZ171" s="2625"/>
      <c r="BA171" s="2632"/>
      <c r="BB171" s="2289"/>
      <c r="BC171" s="2296"/>
      <c r="BD171" s="2296"/>
      <c r="BE171" s="2296"/>
      <c r="BF171" s="2296"/>
      <c r="BG171" s="2296"/>
      <c r="BH171" s="2306"/>
    </row>
    <row r="172" spans="2:60" ht="20.25" customHeight="1">
      <c r="B172" s="2532" t="s">
        <v>873</v>
      </c>
      <c r="C172" s="2535"/>
      <c r="D172" s="2535"/>
      <c r="E172" s="2535"/>
      <c r="F172" s="2535"/>
      <c r="G172" s="2535"/>
      <c r="H172" s="2535"/>
      <c r="I172" s="2535"/>
      <c r="J172" s="2535"/>
      <c r="K172" s="2535"/>
      <c r="L172" s="2535"/>
      <c r="M172" s="2535"/>
      <c r="N172" s="2535"/>
      <c r="O172" s="2535"/>
      <c r="P172" s="2535"/>
      <c r="Q172" s="2535"/>
      <c r="R172" s="2535"/>
      <c r="S172" s="2535"/>
      <c r="T172" s="2591"/>
      <c r="U172" s="2598"/>
      <c r="V172" s="2604"/>
      <c r="W172" s="2604"/>
      <c r="X172" s="2604"/>
      <c r="Y172" s="2604"/>
      <c r="Z172" s="2604"/>
      <c r="AA172" s="2610"/>
      <c r="AB172" s="2614"/>
      <c r="AC172" s="2604"/>
      <c r="AD172" s="2604"/>
      <c r="AE172" s="2604"/>
      <c r="AF172" s="2604"/>
      <c r="AG172" s="2604"/>
      <c r="AH172" s="2610"/>
      <c r="AI172" s="2614"/>
      <c r="AJ172" s="2604"/>
      <c r="AK172" s="2604"/>
      <c r="AL172" s="2604"/>
      <c r="AM172" s="2604"/>
      <c r="AN172" s="2604"/>
      <c r="AO172" s="2610"/>
      <c r="AP172" s="2614"/>
      <c r="AQ172" s="2604"/>
      <c r="AR172" s="2604"/>
      <c r="AS172" s="2604"/>
      <c r="AT172" s="2604"/>
      <c r="AU172" s="2604"/>
      <c r="AV172" s="2610"/>
      <c r="AW172" s="2614"/>
      <c r="AX172" s="2604"/>
      <c r="AY172" s="2621"/>
      <c r="AZ172" s="2626"/>
      <c r="BA172" s="2633"/>
      <c r="BB172" s="2290"/>
      <c r="BC172" s="2297"/>
      <c r="BD172" s="2297"/>
      <c r="BE172" s="2297"/>
      <c r="BF172" s="2297"/>
      <c r="BG172" s="2297"/>
      <c r="BH172" s="2307"/>
    </row>
    <row r="173" spans="2:60" ht="20.25" customHeight="1">
      <c r="B173" s="2532" t="s">
        <v>1052</v>
      </c>
      <c r="C173" s="2535"/>
      <c r="D173" s="2535"/>
      <c r="E173" s="2535"/>
      <c r="F173" s="2535"/>
      <c r="G173" s="2535"/>
      <c r="H173" s="2535"/>
      <c r="I173" s="2535"/>
      <c r="J173" s="2535"/>
      <c r="K173" s="2535"/>
      <c r="L173" s="2535"/>
      <c r="M173" s="2535"/>
      <c r="N173" s="2535"/>
      <c r="O173" s="2535"/>
      <c r="P173" s="2535"/>
      <c r="Q173" s="2535"/>
      <c r="R173" s="2535"/>
      <c r="S173" s="2535"/>
      <c r="T173" s="2591"/>
      <c r="U173" s="2598"/>
      <c r="V173" s="2604"/>
      <c r="W173" s="2604"/>
      <c r="X173" s="2604"/>
      <c r="Y173" s="2604"/>
      <c r="Z173" s="2604"/>
      <c r="AA173" s="2199"/>
      <c r="AB173" s="2183"/>
      <c r="AC173" s="2604"/>
      <c r="AD173" s="2604"/>
      <c r="AE173" s="2604"/>
      <c r="AF173" s="2604"/>
      <c r="AG173" s="2604"/>
      <c r="AH173" s="2199"/>
      <c r="AI173" s="2183"/>
      <c r="AJ173" s="2604"/>
      <c r="AK173" s="2604"/>
      <c r="AL173" s="2604"/>
      <c r="AM173" s="2604"/>
      <c r="AN173" s="2604"/>
      <c r="AO173" s="2199"/>
      <c r="AP173" s="2183"/>
      <c r="AQ173" s="2604"/>
      <c r="AR173" s="2604"/>
      <c r="AS173" s="2604"/>
      <c r="AT173" s="2604"/>
      <c r="AU173" s="2604"/>
      <c r="AV173" s="2199"/>
      <c r="AW173" s="2183"/>
      <c r="AX173" s="2604"/>
      <c r="AY173" s="2621"/>
      <c r="AZ173" s="2627"/>
      <c r="BA173" s="2634"/>
      <c r="BB173" s="2290"/>
      <c r="BC173" s="2297"/>
      <c r="BD173" s="2297"/>
      <c r="BE173" s="2297"/>
      <c r="BF173" s="2297"/>
      <c r="BG173" s="2297"/>
      <c r="BH173" s="2307"/>
    </row>
    <row r="174" spans="2:60" ht="20.25" customHeight="1">
      <c r="B174" s="2532" t="s">
        <v>972</v>
      </c>
      <c r="C174" s="2535"/>
      <c r="D174" s="2535"/>
      <c r="E174" s="2535"/>
      <c r="F174" s="2535"/>
      <c r="G174" s="2535"/>
      <c r="H174" s="2535"/>
      <c r="I174" s="2535"/>
      <c r="J174" s="2535"/>
      <c r="K174" s="2535"/>
      <c r="L174" s="2535"/>
      <c r="M174" s="2535"/>
      <c r="N174" s="2535"/>
      <c r="O174" s="2535"/>
      <c r="P174" s="2535"/>
      <c r="Q174" s="2535"/>
      <c r="R174" s="2535"/>
      <c r="S174" s="2535"/>
      <c r="T174" s="2591"/>
      <c r="U174" s="2599" t="str">
        <f t="shared" ref="U174:AY174" si="1">IF(SUMIF($F$21:$F$68,"介護従業者",U21:U68)=0,"",SUMIF($F$21:$F$68,"介護従業者",U21:U68))</f>
        <v/>
      </c>
      <c r="V174" s="2605" t="str">
        <f t="shared" si="1"/>
        <v/>
      </c>
      <c r="W174" s="2605" t="str">
        <f t="shared" si="1"/>
        <v/>
      </c>
      <c r="X174" s="2605" t="str">
        <f t="shared" si="1"/>
        <v/>
      </c>
      <c r="Y174" s="2605" t="str">
        <f t="shared" si="1"/>
        <v/>
      </c>
      <c r="Z174" s="2605" t="str">
        <f t="shared" si="1"/>
        <v/>
      </c>
      <c r="AA174" s="2200" t="str">
        <f t="shared" si="1"/>
        <v/>
      </c>
      <c r="AB174" s="2599" t="str">
        <f t="shared" si="1"/>
        <v/>
      </c>
      <c r="AC174" s="2605" t="str">
        <f t="shared" si="1"/>
        <v/>
      </c>
      <c r="AD174" s="2605" t="str">
        <f t="shared" si="1"/>
        <v/>
      </c>
      <c r="AE174" s="2605" t="str">
        <f t="shared" si="1"/>
        <v/>
      </c>
      <c r="AF174" s="2605" t="str">
        <f t="shared" si="1"/>
        <v/>
      </c>
      <c r="AG174" s="2605" t="str">
        <f t="shared" si="1"/>
        <v/>
      </c>
      <c r="AH174" s="2200" t="str">
        <f t="shared" si="1"/>
        <v/>
      </c>
      <c r="AI174" s="2599" t="str">
        <f t="shared" si="1"/>
        <v/>
      </c>
      <c r="AJ174" s="2605" t="str">
        <f t="shared" si="1"/>
        <v/>
      </c>
      <c r="AK174" s="2605" t="str">
        <f t="shared" si="1"/>
        <v/>
      </c>
      <c r="AL174" s="2605" t="str">
        <f t="shared" si="1"/>
        <v/>
      </c>
      <c r="AM174" s="2605" t="str">
        <f t="shared" si="1"/>
        <v/>
      </c>
      <c r="AN174" s="2605" t="str">
        <f t="shared" si="1"/>
        <v/>
      </c>
      <c r="AO174" s="2200" t="str">
        <f t="shared" si="1"/>
        <v/>
      </c>
      <c r="AP174" s="2599" t="str">
        <f t="shared" si="1"/>
        <v/>
      </c>
      <c r="AQ174" s="2605" t="str">
        <f t="shared" si="1"/>
        <v/>
      </c>
      <c r="AR174" s="2605" t="str">
        <f t="shared" si="1"/>
        <v/>
      </c>
      <c r="AS174" s="2605" t="str">
        <f t="shared" si="1"/>
        <v/>
      </c>
      <c r="AT174" s="2605" t="str">
        <f t="shared" si="1"/>
        <v/>
      </c>
      <c r="AU174" s="2605" t="str">
        <f t="shared" si="1"/>
        <v/>
      </c>
      <c r="AV174" s="2200" t="str">
        <f t="shared" si="1"/>
        <v/>
      </c>
      <c r="AW174" s="2599" t="str">
        <f t="shared" si="1"/>
        <v/>
      </c>
      <c r="AX174" s="2605" t="str">
        <f t="shared" si="1"/>
        <v/>
      </c>
      <c r="AY174" s="2605" t="str">
        <f t="shared" si="1"/>
        <v/>
      </c>
      <c r="AZ174" s="2628">
        <f>IF($BC$3="４週",SUM(U174:AV174),IF($BC$3="暦月",SUM(U174:AY174),""))</f>
        <v>0</v>
      </c>
      <c r="BA174" s="2635"/>
      <c r="BB174" s="2290"/>
      <c r="BC174" s="2297"/>
      <c r="BD174" s="2297"/>
      <c r="BE174" s="2297"/>
      <c r="BF174" s="2297"/>
      <c r="BG174" s="2297"/>
      <c r="BH174" s="2307"/>
    </row>
    <row r="175" spans="2:60" ht="20.25" customHeight="1">
      <c r="B175" s="2533" t="s">
        <v>632</v>
      </c>
      <c r="C175" s="2536"/>
      <c r="D175" s="2536"/>
      <c r="E175" s="2536"/>
      <c r="F175" s="2536"/>
      <c r="G175" s="2536"/>
      <c r="H175" s="2536"/>
      <c r="I175" s="2536"/>
      <c r="J175" s="2536"/>
      <c r="K175" s="2536"/>
      <c r="L175" s="2536"/>
      <c r="M175" s="2536"/>
      <c r="N175" s="2536"/>
      <c r="O175" s="2536"/>
      <c r="P175" s="2536"/>
      <c r="Q175" s="2536"/>
      <c r="R175" s="2536"/>
      <c r="S175" s="2536"/>
      <c r="T175" s="2592"/>
      <c r="U175" s="2600" t="str">
        <f t="shared" ref="U175:AY175" si="2">IF(SUMIF($G$21:$G$68,"介護従業者",U21:U68)=0,"",SUMIF($G$21:$G$68,"介護従業者",U21:U68))</f>
        <v/>
      </c>
      <c r="V175" s="2606" t="str">
        <f t="shared" si="2"/>
        <v/>
      </c>
      <c r="W175" s="2606" t="str">
        <f t="shared" si="2"/>
        <v/>
      </c>
      <c r="X175" s="2606" t="str">
        <f t="shared" si="2"/>
        <v/>
      </c>
      <c r="Y175" s="2606" t="str">
        <f t="shared" si="2"/>
        <v/>
      </c>
      <c r="Z175" s="2606" t="str">
        <f t="shared" si="2"/>
        <v/>
      </c>
      <c r="AA175" s="2611" t="str">
        <f t="shared" si="2"/>
        <v/>
      </c>
      <c r="AB175" s="2615" t="str">
        <f t="shared" si="2"/>
        <v/>
      </c>
      <c r="AC175" s="2606" t="str">
        <f t="shared" si="2"/>
        <v/>
      </c>
      <c r="AD175" s="2606" t="str">
        <f t="shared" si="2"/>
        <v/>
      </c>
      <c r="AE175" s="2606" t="str">
        <f t="shared" si="2"/>
        <v/>
      </c>
      <c r="AF175" s="2606" t="str">
        <f t="shared" si="2"/>
        <v/>
      </c>
      <c r="AG175" s="2606" t="str">
        <f t="shared" si="2"/>
        <v/>
      </c>
      <c r="AH175" s="2611" t="str">
        <f t="shared" si="2"/>
        <v/>
      </c>
      <c r="AI175" s="2615" t="str">
        <f t="shared" si="2"/>
        <v/>
      </c>
      <c r="AJ175" s="2606" t="str">
        <f t="shared" si="2"/>
        <v/>
      </c>
      <c r="AK175" s="2606" t="str">
        <f t="shared" si="2"/>
        <v/>
      </c>
      <c r="AL175" s="2606" t="str">
        <f t="shared" si="2"/>
        <v/>
      </c>
      <c r="AM175" s="2606" t="str">
        <f t="shared" si="2"/>
        <v/>
      </c>
      <c r="AN175" s="2606" t="str">
        <f t="shared" si="2"/>
        <v/>
      </c>
      <c r="AO175" s="2611" t="str">
        <f t="shared" si="2"/>
        <v/>
      </c>
      <c r="AP175" s="2615" t="str">
        <f t="shared" si="2"/>
        <v/>
      </c>
      <c r="AQ175" s="2606" t="str">
        <f t="shared" si="2"/>
        <v/>
      </c>
      <c r="AR175" s="2606" t="str">
        <f t="shared" si="2"/>
        <v/>
      </c>
      <c r="AS175" s="2606" t="str">
        <f t="shared" si="2"/>
        <v/>
      </c>
      <c r="AT175" s="2606" t="str">
        <f t="shared" si="2"/>
        <v/>
      </c>
      <c r="AU175" s="2606" t="str">
        <f t="shared" si="2"/>
        <v/>
      </c>
      <c r="AV175" s="2611" t="str">
        <f t="shared" si="2"/>
        <v/>
      </c>
      <c r="AW175" s="2615" t="str">
        <f t="shared" si="2"/>
        <v/>
      </c>
      <c r="AX175" s="2606" t="str">
        <f t="shared" si="2"/>
        <v/>
      </c>
      <c r="AY175" s="2622" t="str">
        <f t="shared" si="2"/>
        <v/>
      </c>
      <c r="AZ175" s="2629">
        <f>IF($BC$3="４週",SUM(U175:AV175),IF($BC$3="暦月",SUM(U175:AY175),""))</f>
        <v>0</v>
      </c>
      <c r="BA175" s="2636"/>
      <c r="BB175" s="2291"/>
      <c r="BC175" s="2298"/>
      <c r="BD175" s="2298"/>
      <c r="BE175" s="2298"/>
      <c r="BF175" s="2298"/>
      <c r="BG175" s="2298"/>
      <c r="BH175" s="2308"/>
    </row>
    <row r="176" spans="2:60" s="2528" customFormat="1" ht="20.25" customHeight="1">
      <c r="C176" s="2537"/>
      <c r="D176" s="2537"/>
      <c r="E176" s="2537"/>
      <c r="F176" s="2537"/>
      <c r="G176" s="2537"/>
      <c r="BH176" s="2639"/>
    </row>
    <row r="177" ht="20.25" customHeight="1"/>
    <row r="178" ht="20.25" customHeight="1"/>
    <row r="179" ht="20.25" customHeight="1"/>
    <row r="180" ht="20.25" customHeight="1"/>
    <row r="181" ht="20.25" customHeight="1"/>
    <row r="182" ht="20.25" customHeight="1"/>
    <row r="183" ht="20.25" customHeight="1"/>
    <row r="184" ht="20.25" customHeight="1"/>
    <row r="185" ht="20.25" customHeight="1"/>
    <row r="186" ht="20.25" customHeight="1"/>
    <row r="187" ht="20.25" customHeight="1"/>
    <row r="188" ht="20.25" customHeight="1"/>
    <row r="189" ht="20.25" customHeight="1"/>
    <row r="190" ht="20.25" customHeight="1"/>
    <row r="191" ht="20.25" customHeight="1"/>
    <row r="192" ht="20.25" customHeight="1"/>
    <row r="193" ht="20.25" customHeight="1"/>
    <row r="194" ht="20.25" customHeight="1"/>
    <row r="195" ht="20.25" customHeight="1"/>
    <row r="196" ht="20.25" customHeight="1"/>
    <row r="197" ht="20.25" customHeight="1"/>
    <row r="198" ht="20.25" customHeight="1"/>
    <row r="199" ht="20.25" customHeight="1"/>
    <row r="200" ht="20.25" customHeight="1"/>
    <row r="201" ht="20.25" customHeight="1"/>
    <row r="202" ht="20.25" customHeight="1"/>
    <row r="203" ht="20.25" customHeight="1"/>
    <row r="230" spans="3:57">
      <c r="C230" s="1760"/>
      <c r="D230" s="1760"/>
      <c r="E230" s="1760"/>
      <c r="F230" s="1760"/>
      <c r="G230" s="1760"/>
      <c r="H230" s="1760"/>
      <c r="I230" s="1818"/>
      <c r="J230" s="1818"/>
      <c r="K230" s="1818"/>
      <c r="L230" s="1818"/>
      <c r="M230" s="1818"/>
      <c r="N230" s="1818"/>
      <c r="O230" s="1818"/>
      <c r="P230" s="1818"/>
      <c r="Q230" s="1818"/>
      <c r="R230" s="1818"/>
      <c r="S230" s="1818"/>
      <c r="T230" s="1818"/>
      <c r="U230" s="1818"/>
      <c r="V230" s="1818"/>
      <c r="W230" s="1818"/>
      <c r="X230" s="1818"/>
      <c r="Y230" s="1818"/>
      <c r="Z230" s="1818"/>
      <c r="AA230" s="1818"/>
      <c r="AB230" s="1818"/>
      <c r="AC230" s="1818"/>
      <c r="AD230" s="1818"/>
      <c r="AE230" s="1818"/>
      <c r="AF230" s="1818"/>
      <c r="AG230" s="1818"/>
      <c r="AH230" s="1818"/>
      <c r="AI230" s="1818"/>
      <c r="AJ230" s="1818"/>
      <c r="AK230" s="1818"/>
      <c r="AL230" s="1818"/>
      <c r="AM230" s="1818"/>
      <c r="AN230" s="1818"/>
      <c r="AO230" s="1818"/>
      <c r="AP230" s="1818"/>
      <c r="AQ230" s="1818"/>
      <c r="AR230" s="1818"/>
      <c r="AS230" s="1818"/>
      <c r="AT230" s="1818"/>
      <c r="AU230" s="1818"/>
      <c r="AV230" s="1818"/>
      <c r="AW230" s="1818"/>
      <c r="AX230" s="1818"/>
      <c r="AY230" s="1818"/>
      <c r="AZ230" s="1818"/>
      <c r="BA230" s="1818"/>
      <c r="BB230" s="1818"/>
      <c r="BC230" s="1818"/>
      <c r="BD230" s="1818"/>
      <c r="BE230" s="1818"/>
    </row>
    <row r="231" spans="3:57">
      <c r="C231" s="1760"/>
      <c r="D231" s="1760"/>
      <c r="E231" s="1760"/>
      <c r="F231" s="1760"/>
      <c r="G231" s="1760"/>
      <c r="H231" s="1760"/>
      <c r="I231" s="1818"/>
      <c r="J231" s="1818"/>
      <c r="K231" s="1818"/>
      <c r="L231" s="1818"/>
      <c r="M231" s="1818"/>
      <c r="N231" s="1818"/>
      <c r="O231" s="1818"/>
      <c r="P231" s="1818"/>
      <c r="Q231" s="1818"/>
      <c r="R231" s="1818"/>
      <c r="S231" s="1818"/>
      <c r="T231" s="1818"/>
      <c r="U231" s="1818"/>
      <c r="V231" s="1818"/>
      <c r="W231" s="1818"/>
      <c r="X231" s="1818"/>
      <c r="Y231" s="1818"/>
      <c r="Z231" s="1818"/>
      <c r="AA231" s="1818"/>
      <c r="AB231" s="1818"/>
      <c r="AC231" s="1818"/>
      <c r="AD231" s="1818"/>
      <c r="AE231" s="1818"/>
      <c r="AF231" s="1818"/>
      <c r="AG231" s="1818"/>
      <c r="AH231" s="1818"/>
      <c r="AI231" s="1818"/>
      <c r="AJ231" s="1818"/>
      <c r="AK231" s="1818"/>
      <c r="AL231" s="1818"/>
      <c r="AM231" s="1818"/>
      <c r="AN231" s="1818"/>
      <c r="AO231" s="1818"/>
      <c r="AP231" s="1818"/>
      <c r="AQ231" s="1818"/>
      <c r="AR231" s="1818"/>
      <c r="AS231" s="1818"/>
      <c r="AT231" s="1818"/>
      <c r="AU231" s="1818"/>
      <c r="AV231" s="1818"/>
      <c r="AW231" s="1818"/>
      <c r="AX231" s="1818"/>
      <c r="AY231" s="1818"/>
      <c r="AZ231" s="1818"/>
      <c r="BA231" s="1818"/>
      <c r="BB231" s="1818"/>
      <c r="BC231" s="1818"/>
      <c r="BD231" s="1818"/>
      <c r="BE231" s="1818"/>
    </row>
    <row r="232" spans="3:57">
      <c r="C232" s="1761"/>
      <c r="D232" s="1761"/>
      <c r="E232" s="1761"/>
      <c r="F232" s="1761"/>
      <c r="G232" s="1761"/>
      <c r="H232" s="1761"/>
      <c r="I232" s="1760"/>
      <c r="J232" s="1760"/>
    </row>
    <row r="233" spans="3:57">
      <c r="C233" s="1761"/>
      <c r="D233" s="1761"/>
      <c r="E233" s="1761"/>
      <c r="F233" s="1761"/>
      <c r="G233" s="1761"/>
      <c r="H233" s="1761"/>
      <c r="I233" s="1760"/>
      <c r="J233" s="1760"/>
    </row>
    <row r="234" spans="3:57">
      <c r="C234" s="1760"/>
      <c r="D234" s="1760"/>
      <c r="E234" s="1760"/>
      <c r="F234" s="1760"/>
      <c r="G234" s="1760"/>
      <c r="H234" s="1760"/>
    </row>
    <row r="235" spans="3:57">
      <c r="C235" s="1760"/>
      <c r="D235" s="1760"/>
      <c r="E235" s="1760"/>
      <c r="F235" s="1760"/>
      <c r="G235" s="1760"/>
      <c r="H235" s="1760"/>
    </row>
    <row r="236" spans="3:57">
      <c r="C236" s="1760"/>
      <c r="D236" s="1760"/>
      <c r="E236" s="1760"/>
      <c r="F236" s="1760"/>
      <c r="G236" s="1760"/>
      <c r="H236" s="1760"/>
    </row>
    <row r="237" spans="3:57">
      <c r="C237" s="1760"/>
      <c r="D237" s="1760"/>
      <c r="E237" s="1760"/>
      <c r="F237" s="1760"/>
      <c r="G237" s="1760"/>
      <c r="H237" s="1760"/>
    </row>
  </sheetData>
  <mergeCells count="591">
    <mergeCell ref="AR1:BG1"/>
    <mergeCell ref="AA2:AB2"/>
    <mergeCell ref="AD2:AE2"/>
    <mergeCell ref="AH2:AI2"/>
    <mergeCell ref="AR2:BG2"/>
    <mergeCell ref="BC3:BF3"/>
    <mergeCell ref="BC4:BF4"/>
    <mergeCell ref="AY6:AZ6"/>
    <mergeCell ref="BC6:BD6"/>
    <mergeCell ref="BC8:BD8"/>
    <mergeCell ref="BC10:BD10"/>
    <mergeCell ref="U12:V12"/>
    <mergeCell ref="AM13:AN13"/>
    <mergeCell ref="BB13:BD13"/>
    <mergeCell ref="BF13:BH13"/>
    <mergeCell ref="AM14:AN14"/>
    <mergeCell ref="BB14:BD14"/>
    <mergeCell ref="BF14:BH14"/>
    <mergeCell ref="U17:AA17"/>
    <mergeCell ref="AB17:AH17"/>
    <mergeCell ref="AI17:AO17"/>
    <mergeCell ref="AP17:AV17"/>
    <mergeCell ref="AW17:AY17"/>
    <mergeCell ref="AZ21:BA21"/>
    <mergeCell ref="BB21:BC21"/>
    <mergeCell ref="AZ22:BA22"/>
    <mergeCell ref="BB22:BC22"/>
    <mergeCell ref="AZ23:BA23"/>
    <mergeCell ref="BB23:BC23"/>
    <mergeCell ref="AZ24:BA24"/>
    <mergeCell ref="BB24:BC24"/>
    <mergeCell ref="AZ25:BA25"/>
    <mergeCell ref="BB25:BC25"/>
    <mergeCell ref="AZ26:BA26"/>
    <mergeCell ref="BB26:BC26"/>
    <mergeCell ref="AZ27:BA27"/>
    <mergeCell ref="BB27:BC27"/>
    <mergeCell ref="AZ28:BA28"/>
    <mergeCell ref="BB28:BC28"/>
    <mergeCell ref="AZ29:BA29"/>
    <mergeCell ref="BB29:BC29"/>
    <mergeCell ref="AZ30:BA30"/>
    <mergeCell ref="BB30:BC30"/>
    <mergeCell ref="AZ31:BA31"/>
    <mergeCell ref="BB31:BC31"/>
    <mergeCell ref="AZ32:BA32"/>
    <mergeCell ref="BB32:BC32"/>
    <mergeCell ref="AZ33:BA33"/>
    <mergeCell ref="BB33:BC33"/>
    <mergeCell ref="AZ34:BA34"/>
    <mergeCell ref="BB34:BC34"/>
    <mergeCell ref="AZ35:BA35"/>
    <mergeCell ref="BB35:BC35"/>
    <mergeCell ref="AZ36:BA36"/>
    <mergeCell ref="BB36:BC36"/>
    <mergeCell ref="AZ37:BA37"/>
    <mergeCell ref="BB37:BC37"/>
    <mergeCell ref="AZ38:BA38"/>
    <mergeCell ref="BB38:BC38"/>
    <mergeCell ref="AZ39:BA39"/>
    <mergeCell ref="BB39:BC39"/>
    <mergeCell ref="AZ40:BA40"/>
    <mergeCell ref="BB40:BC40"/>
    <mergeCell ref="AZ41:BA41"/>
    <mergeCell ref="BB41:BC41"/>
    <mergeCell ref="AZ42:BA42"/>
    <mergeCell ref="BB42:BC42"/>
    <mergeCell ref="AZ43:BA43"/>
    <mergeCell ref="BB43:BC43"/>
    <mergeCell ref="AZ44:BA44"/>
    <mergeCell ref="BB44:BC44"/>
    <mergeCell ref="AZ45:BA45"/>
    <mergeCell ref="BB45:BC45"/>
    <mergeCell ref="AZ46:BA46"/>
    <mergeCell ref="BB46:BC46"/>
    <mergeCell ref="AZ47:BA47"/>
    <mergeCell ref="BB47:BC47"/>
    <mergeCell ref="AZ48:BA48"/>
    <mergeCell ref="BB48:BC48"/>
    <mergeCell ref="AZ49:BA49"/>
    <mergeCell ref="BB49:BC49"/>
    <mergeCell ref="AZ50:BA50"/>
    <mergeCell ref="BB50:BC50"/>
    <mergeCell ref="AZ51:BA51"/>
    <mergeCell ref="BB51:BC51"/>
    <mergeCell ref="AZ52:BA52"/>
    <mergeCell ref="BB52:BC52"/>
    <mergeCell ref="AZ53:BA53"/>
    <mergeCell ref="BB53:BC53"/>
    <mergeCell ref="AZ54:BA54"/>
    <mergeCell ref="BB54:BC54"/>
    <mergeCell ref="AZ55:BA55"/>
    <mergeCell ref="BB55:BC55"/>
    <mergeCell ref="AZ56:BA56"/>
    <mergeCell ref="BB56:BC56"/>
    <mergeCell ref="AZ57:BA57"/>
    <mergeCell ref="BB57:BC57"/>
    <mergeCell ref="AZ58:BA58"/>
    <mergeCell ref="BB58:BC58"/>
    <mergeCell ref="AZ59:BA59"/>
    <mergeCell ref="BB59:BC59"/>
    <mergeCell ref="AZ60:BA60"/>
    <mergeCell ref="BB60:BC60"/>
    <mergeCell ref="AZ61:BA61"/>
    <mergeCell ref="BB61:BC61"/>
    <mergeCell ref="AZ62:BA62"/>
    <mergeCell ref="BB62:BC62"/>
    <mergeCell ref="AZ63:BA63"/>
    <mergeCell ref="BB63:BC63"/>
    <mergeCell ref="AZ64:BA64"/>
    <mergeCell ref="BB64:BC64"/>
    <mergeCell ref="AZ65:BA65"/>
    <mergeCell ref="BB65:BC65"/>
    <mergeCell ref="AZ66:BA66"/>
    <mergeCell ref="BB66:BC66"/>
    <mergeCell ref="AZ67:BA67"/>
    <mergeCell ref="BB67:BC67"/>
    <mergeCell ref="AZ68:BA68"/>
    <mergeCell ref="BB68:BC68"/>
    <mergeCell ref="AZ69:BA69"/>
    <mergeCell ref="BB69:BC69"/>
    <mergeCell ref="AZ70:BA70"/>
    <mergeCell ref="BB70:BC70"/>
    <mergeCell ref="AZ71:BA71"/>
    <mergeCell ref="BB71:BC71"/>
    <mergeCell ref="AZ72:BA72"/>
    <mergeCell ref="BB72:BC72"/>
    <mergeCell ref="AZ73:BA73"/>
    <mergeCell ref="BB73:BC73"/>
    <mergeCell ref="AZ74:BA74"/>
    <mergeCell ref="BB74:BC74"/>
    <mergeCell ref="AZ75:BA75"/>
    <mergeCell ref="BB75:BC75"/>
    <mergeCell ref="AZ76:BA76"/>
    <mergeCell ref="BB76:BC76"/>
    <mergeCell ref="AZ77:BA77"/>
    <mergeCell ref="BB77:BC77"/>
    <mergeCell ref="AZ78:BA78"/>
    <mergeCell ref="BB78:BC78"/>
    <mergeCell ref="AZ79:BA79"/>
    <mergeCell ref="BB79:BC79"/>
    <mergeCell ref="AZ80:BA80"/>
    <mergeCell ref="BB80:BC80"/>
    <mergeCell ref="AZ81:BA81"/>
    <mergeCell ref="BB81:BC81"/>
    <mergeCell ref="AZ82:BA82"/>
    <mergeCell ref="BB82:BC82"/>
    <mergeCell ref="AZ83:BA83"/>
    <mergeCell ref="BB83:BC83"/>
    <mergeCell ref="AZ84:BA84"/>
    <mergeCell ref="BB84:BC84"/>
    <mergeCell ref="AZ85:BA85"/>
    <mergeCell ref="BB85:BC85"/>
    <mergeCell ref="AZ86:BA86"/>
    <mergeCell ref="BB86:BC86"/>
    <mergeCell ref="AZ87:BA87"/>
    <mergeCell ref="BB87:BC87"/>
    <mergeCell ref="AZ88:BA88"/>
    <mergeCell ref="BB88:BC88"/>
    <mergeCell ref="AZ89:BA89"/>
    <mergeCell ref="BB89:BC89"/>
    <mergeCell ref="AZ90:BA90"/>
    <mergeCell ref="BB90:BC90"/>
    <mergeCell ref="AZ91:BA91"/>
    <mergeCell ref="BB91:BC91"/>
    <mergeCell ref="AZ92:BA92"/>
    <mergeCell ref="BB92:BC92"/>
    <mergeCell ref="AZ93:BA93"/>
    <mergeCell ref="BB93:BC93"/>
    <mergeCell ref="AZ94:BA94"/>
    <mergeCell ref="BB94:BC94"/>
    <mergeCell ref="AZ95:BA95"/>
    <mergeCell ref="BB95:BC95"/>
    <mergeCell ref="AZ96:BA96"/>
    <mergeCell ref="BB96:BC96"/>
    <mergeCell ref="AZ97:BA97"/>
    <mergeCell ref="BB97:BC97"/>
    <mergeCell ref="AZ98:BA98"/>
    <mergeCell ref="BB98:BC98"/>
    <mergeCell ref="AZ99:BA99"/>
    <mergeCell ref="BB99:BC99"/>
    <mergeCell ref="AZ100:BA100"/>
    <mergeCell ref="BB100:BC100"/>
    <mergeCell ref="AZ101:BA101"/>
    <mergeCell ref="BB101:BC101"/>
    <mergeCell ref="AZ102:BA102"/>
    <mergeCell ref="BB102:BC102"/>
    <mergeCell ref="AZ103:BA103"/>
    <mergeCell ref="BB103:BC103"/>
    <mergeCell ref="AZ104:BA104"/>
    <mergeCell ref="BB104:BC104"/>
    <mergeCell ref="AZ105:BA105"/>
    <mergeCell ref="BB105:BC105"/>
    <mergeCell ref="AZ106:BA106"/>
    <mergeCell ref="BB106:BC106"/>
    <mergeCell ref="AZ107:BA107"/>
    <mergeCell ref="BB107:BC107"/>
    <mergeCell ref="AZ108:BA108"/>
    <mergeCell ref="BB108:BC108"/>
    <mergeCell ref="AZ109:BA109"/>
    <mergeCell ref="BB109:BC109"/>
    <mergeCell ref="AZ110:BA110"/>
    <mergeCell ref="BB110:BC110"/>
    <mergeCell ref="AZ111:BA111"/>
    <mergeCell ref="BB111:BC111"/>
    <mergeCell ref="AZ112:BA112"/>
    <mergeCell ref="BB112:BC112"/>
    <mergeCell ref="AZ113:BA113"/>
    <mergeCell ref="BB113:BC113"/>
    <mergeCell ref="AZ114:BA114"/>
    <mergeCell ref="BB114:BC114"/>
    <mergeCell ref="AZ115:BA115"/>
    <mergeCell ref="BB115:BC115"/>
    <mergeCell ref="AZ116:BA116"/>
    <mergeCell ref="BB116:BC116"/>
    <mergeCell ref="AZ117:BA117"/>
    <mergeCell ref="BB117:BC117"/>
    <mergeCell ref="AZ118:BA118"/>
    <mergeCell ref="BB118:BC118"/>
    <mergeCell ref="AZ119:BA119"/>
    <mergeCell ref="BB119:BC119"/>
    <mergeCell ref="AZ120:BA120"/>
    <mergeCell ref="BB120:BC120"/>
    <mergeCell ref="AZ121:BA121"/>
    <mergeCell ref="BB121:BC121"/>
    <mergeCell ref="AZ122:BA122"/>
    <mergeCell ref="BB122:BC122"/>
    <mergeCell ref="AZ123:BA123"/>
    <mergeCell ref="BB123:BC123"/>
    <mergeCell ref="AZ124:BA124"/>
    <mergeCell ref="BB124:BC124"/>
    <mergeCell ref="AZ125:BA125"/>
    <mergeCell ref="BB125:BC125"/>
    <mergeCell ref="AZ126:BA126"/>
    <mergeCell ref="BB126:BC126"/>
    <mergeCell ref="AZ127:BA127"/>
    <mergeCell ref="BB127:BC127"/>
    <mergeCell ref="AZ128:BA128"/>
    <mergeCell ref="BB128:BC128"/>
    <mergeCell ref="AZ129:BA129"/>
    <mergeCell ref="BB129:BC129"/>
    <mergeCell ref="AZ130:BA130"/>
    <mergeCell ref="BB130:BC130"/>
    <mergeCell ref="AZ131:BA131"/>
    <mergeCell ref="BB131:BC131"/>
    <mergeCell ref="AZ132:BA132"/>
    <mergeCell ref="BB132:BC132"/>
    <mergeCell ref="AZ133:BA133"/>
    <mergeCell ref="BB133:BC133"/>
    <mergeCell ref="AZ134:BA134"/>
    <mergeCell ref="BB134:BC134"/>
    <mergeCell ref="AZ135:BA135"/>
    <mergeCell ref="BB135:BC135"/>
    <mergeCell ref="AZ136:BA136"/>
    <mergeCell ref="BB136:BC136"/>
    <mergeCell ref="AZ137:BA137"/>
    <mergeCell ref="BB137:BC137"/>
    <mergeCell ref="AZ138:BA138"/>
    <mergeCell ref="BB138:BC138"/>
    <mergeCell ref="AZ139:BA139"/>
    <mergeCell ref="BB139:BC139"/>
    <mergeCell ref="AZ140:BA140"/>
    <mergeCell ref="BB140:BC140"/>
    <mergeCell ref="AZ141:BA141"/>
    <mergeCell ref="BB141:BC141"/>
    <mergeCell ref="AZ142:BA142"/>
    <mergeCell ref="BB142:BC142"/>
    <mergeCell ref="AZ143:BA143"/>
    <mergeCell ref="BB143:BC143"/>
    <mergeCell ref="AZ144:BA144"/>
    <mergeCell ref="BB144:BC144"/>
    <mergeCell ref="AZ145:BA145"/>
    <mergeCell ref="BB145:BC145"/>
    <mergeCell ref="AZ146:BA146"/>
    <mergeCell ref="BB146:BC146"/>
    <mergeCell ref="AZ147:BA147"/>
    <mergeCell ref="BB147:BC147"/>
    <mergeCell ref="AZ148:BA148"/>
    <mergeCell ref="BB148:BC148"/>
    <mergeCell ref="AZ149:BA149"/>
    <mergeCell ref="BB149:BC149"/>
    <mergeCell ref="AZ150:BA150"/>
    <mergeCell ref="BB150:BC150"/>
    <mergeCell ref="AZ151:BA151"/>
    <mergeCell ref="BB151:BC151"/>
    <mergeCell ref="AZ152:BA152"/>
    <mergeCell ref="BB152:BC152"/>
    <mergeCell ref="AZ153:BA153"/>
    <mergeCell ref="BB153:BC153"/>
    <mergeCell ref="AZ154:BA154"/>
    <mergeCell ref="BB154:BC154"/>
    <mergeCell ref="AZ155:BA155"/>
    <mergeCell ref="BB155:BC155"/>
    <mergeCell ref="AZ156:BA156"/>
    <mergeCell ref="BB156:BC156"/>
    <mergeCell ref="AZ157:BA157"/>
    <mergeCell ref="BB157:BC157"/>
    <mergeCell ref="AZ158:BA158"/>
    <mergeCell ref="BB158:BC158"/>
    <mergeCell ref="AZ159:BA159"/>
    <mergeCell ref="BB159:BC159"/>
    <mergeCell ref="AZ160:BA160"/>
    <mergeCell ref="BB160:BC160"/>
    <mergeCell ref="AZ161:BA161"/>
    <mergeCell ref="BB161:BC161"/>
    <mergeCell ref="AZ162:BA162"/>
    <mergeCell ref="BB162:BC162"/>
    <mergeCell ref="AZ163:BA163"/>
    <mergeCell ref="BB163:BC163"/>
    <mergeCell ref="AZ164:BA164"/>
    <mergeCell ref="BB164:BC164"/>
    <mergeCell ref="AZ165:BA165"/>
    <mergeCell ref="BB165:BC165"/>
    <mergeCell ref="AZ166:BA166"/>
    <mergeCell ref="BB166:BC166"/>
    <mergeCell ref="AZ167:BA167"/>
    <mergeCell ref="BB167:BC167"/>
    <mergeCell ref="AZ168:BA168"/>
    <mergeCell ref="BB168:BC168"/>
    <mergeCell ref="AZ169:BA169"/>
    <mergeCell ref="BB169:BC169"/>
    <mergeCell ref="AZ170:BA170"/>
    <mergeCell ref="BB170:BC170"/>
    <mergeCell ref="B171:T171"/>
    <mergeCell ref="B172:T172"/>
    <mergeCell ref="B173:T173"/>
    <mergeCell ref="B174:T174"/>
    <mergeCell ref="AZ174:BA174"/>
    <mergeCell ref="B175:T175"/>
    <mergeCell ref="AZ175:BA175"/>
    <mergeCell ref="B16:B20"/>
    <mergeCell ref="C16:E20"/>
    <mergeCell ref="H16:H20"/>
    <mergeCell ref="I16:L20"/>
    <mergeCell ref="M16:O20"/>
    <mergeCell ref="P16:T20"/>
    <mergeCell ref="AZ16:BA20"/>
    <mergeCell ref="BB16:BC20"/>
    <mergeCell ref="BD16:BH20"/>
    <mergeCell ref="C21:E23"/>
    <mergeCell ref="H21:H23"/>
    <mergeCell ref="I21:L23"/>
    <mergeCell ref="M21:O23"/>
    <mergeCell ref="BD21:BH23"/>
    <mergeCell ref="C24:E26"/>
    <mergeCell ref="H24:H26"/>
    <mergeCell ref="I24:L26"/>
    <mergeCell ref="M24:O26"/>
    <mergeCell ref="BD24:BH26"/>
    <mergeCell ref="C27:E29"/>
    <mergeCell ref="H27:H29"/>
    <mergeCell ref="I27:L29"/>
    <mergeCell ref="M27:O29"/>
    <mergeCell ref="BD27:BH29"/>
    <mergeCell ref="C30:E32"/>
    <mergeCell ref="H30:H32"/>
    <mergeCell ref="I30:L32"/>
    <mergeCell ref="M30:O32"/>
    <mergeCell ref="BD30:BH32"/>
    <mergeCell ref="C33:E35"/>
    <mergeCell ref="H33:H35"/>
    <mergeCell ref="I33:L35"/>
    <mergeCell ref="M33:O35"/>
    <mergeCell ref="BD33:BH35"/>
    <mergeCell ref="C36:E38"/>
    <mergeCell ref="H36:H38"/>
    <mergeCell ref="I36:L38"/>
    <mergeCell ref="M36:O38"/>
    <mergeCell ref="BD36:BH38"/>
    <mergeCell ref="C39:E41"/>
    <mergeCell ref="H39:H41"/>
    <mergeCell ref="I39:L41"/>
    <mergeCell ref="M39:O41"/>
    <mergeCell ref="BD39:BH41"/>
    <mergeCell ref="C42:E44"/>
    <mergeCell ref="H42:H44"/>
    <mergeCell ref="I42:L44"/>
    <mergeCell ref="M42:O44"/>
    <mergeCell ref="BD42:BH44"/>
    <mergeCell ref="C45:E47"/>
    <mergeCell ref="H45:H47"/>
    <mergeCell ref="I45:L47"/>
    <mergeCell ref="M45:O47"/>
    <mergeCell ref="BD45:BH47"/>
    <mergeCell ref="C48:E50"/>
    <mergeCell ref="H48:H50"/>
    <mergeCell ref="I48:L50"/>
    <mergeCell ref="M48:O50"/>
    <mergeCell ref="BD48:BH50"/>
    <mergeCell ref="C51:E53"/>
    <mergeCell ref="H51:H53"/>
    <mergeCell ref="I51:L53"/>
    <mergeCell ref="M51:O53"/>
    <mergeCell ref="BD51:BH53"/>
    <mergeCell ref="C54:E56"/>
    <mergeCell ref="H54:H56"/>
    <mergeCell ref="I54:L56"/>
    <mergeCell ref="M54:O56"/>
    <mergeCell ref="BD54:BH56"/>
    <mergeCell ref="C57:E59"/>
    <mergeCell ref="H57:H59"/>
    <mergeCell ref="I57:L59"/>
    <mergeCell ref="M57:O59"/>
    <mergeCell ref="BD57:BH59"/>
    <mergeCell ref="C60:E62"/>
    <mergeCell ref="H60:H62"/>
    <mergeCell ref="I60:L62"/>
    <mergeCell ref="M60:O62"/>
    <mergeCell ref="BD60:BH62"/>
    <mergeCell ref="C63:E65"/>
    <mergeCell ref="H63:H65"/>
    <mergeCell ref="I63:L65"/>
    <mergeCell ref="M63:O65"/>
    <mergeCell ref="BD63:BH65"/>
    <mergeCell ref="C66:E68"/>
    <mergeCell ref="H66:H68"/>
    <mergeCell ref="I66:L68"/>
    <mergeCell ref="M66:O68"/>
    <mergeCell ref="BD66:BH68"/>
    <mergeCell ref="C69:E71"/>
    <mergeCell ref="H69:H71"/>
    <mergeCell ref="I69:L71"/>
    <mergeCell ref="M69:O71"/>
    <mergeCell ref="BD69:BH71"/>
    <mergeCell ref="C72:E74"/>
    <mergeCell ref="H72:H74"/>
    <mergeCell ref="I72:L74"/>
    <mergeCell ref="M72:O74"/>
    <mergeCell ref="BD72:BH74"/>
    <mergeCell ref="C75:E77"/>
    <mergeCell ref="H75:H77"/>
    <mergeCell ref="I75:L77"/>
    <mergeCell ref="M75:O77"/>
    <mergeCell ref="BD75:BH77"/>
    <mergeCell ref="C78:E80"/>
    <mergeCell ref="H78:H80"/>
    <mergeCell ref="I78:L80"/>
    <mergeCell ref="M78:O80"/>
    <mergeCell ref="BD78:BH80"/>
    <mergeCell ref="C81:E83"/>
    <mergeCell ref="H81:H83"/>
    <mergeCell ref="I81:L83"/>
    <mergeCell ref="M81:O83"/>
    <mergeCell ref="BD81:BH83"/>
    <mergeCell ref="C84:E86"/>
    <mergeCell ref="H84:H86"/>
    <mergeCell ref="I84:L86"/>
    <mergeCell ref="M84:O86"/>
    <mergeCell ref="BD84:BH86"/>
    <mergeCell ref="C87:E89"/>
    <mergeCell ref="H87:H89"/>
    <mergeCell ref="I87:L89"/>
    <mergeCell ref="M87:O89"/>
    <mergeCell ref="BD87:BH89"/>
    <mergeCell ref="C90:E92"/>
    <mergeCell ref="H90:H92"/>
    <mergeCell ref="I90:L92"/>
    <mergeCell ref="M90:O92"/>
    <mergeCell ref="BD90:BH92"/>
    <mergeCell ref="C93:E95"/>
    <mergeCell ref="H93:H95"/>
    <mergeCell ref="I93:L95"/>
    <mergeCell ref="M93:O95"/>
    <mergeCell ref="BD93:BH95"/>
    <mergeCell ref="C96:E98"/>
    <mergeCell ref="H96:H98"/>
    <mergeCell ref="I96:L98"/>
    <mergeCell ref="M96:O98"/>
    <mergeCell ref="BD96:BH98"/>
    <mergeCell ref="C99:E101"/>
    <mergeCell ref="H99:H101"/>
    <mergeCell ref="I99:L101"/>
    <mergeCell ref="M99:O101"/>
    <mergeCell ref="BD99:BH101"/>
    <mergeCell ref="C102:E104"/>
    <mergeCell ref="H102:H104"/>
    <mergeCell ref="I102:L104"/>
    <mergeCell ref="M102:O104"/>
    <mergeCell ref="BD102:BH104"/>
    <mergeCell ref="C105:E107"/>
    <mergeCell ref="H105:H107"/>
    <mergeCell ref="I105:L107"/>
    <mergeCell ref="M105:O107"/>
    <mergeCell ref="BD105:BH107"/>
    <mergeCell ref="C108:E110"/>
    <mergeCell ref="H108:H110"/>
    <mergeCell ref="I108:L110"/>
    <mergeCell ref="M108:O110"/>
    <mergeCell ref="BD108:BH110"/>
    <mergeCell ref="C111:E113"/>
    <mergeCell ref="H111:H113"/>
    <mergeCell ref="I111:L113"/>
    <mergeCell ref="M111:O113"/>
    <mergeCell ref="BD111:BH113"/>
    <mergeCell ref="C114:E116"/>
    <mergeCell ref="H114:H116"/>
    <mergeCell ref="I114:L116"/>
    <mergeCell ref="M114:O116"/>
    <mergeCell ref="BD114:BH116"/>
    <mergeCell ref="C117:E119"/>
    <mergeCell ref="H117:H119"/>
    <mergeCell ref="I117:L119"/>
    <mergeCell ref="M117:O119"/>
    <mergeCell ref="BD117:BH119"/>
    <mergeCell ref="C120:E122"/>
    <mergeCell ref="H120:H122"/>
    <mergeCell ref="I120:L122"/>
    <mergeCell ref="M120:O122"/>
    <mergeCell ref="BD120:BH122"/>
    <mergeCell ref="C123:E125"/>
    <mergeCell ref="H123:H125"/>
    <mergeCell ref="I123:L125"/>
    <mergeCell ref="M123:O125"/>
    <mergeCell ref="BD123:BH125"/>
    <mergeCell ref="C126:E128"/>
    <mergeCell ref="H126:H128"/>
    <mergeCell ref="I126:L128"/>
    <mergeCell ref="M126:O128"/>
    <mergeCell ref="BD126:BH128"/>
    <mergeCell ref="C129:E131"/>
    <mergeCell ref="H129:H131"/>
    <mergeCell ref="I129:L131"/>
    <mergeCell ref="M129:O131"/>
    <mergeCell ref="BD129:BH131"/>
    <mergeCell ref="C132:E134"/>
    <mergeCell ref="H132:H134"/>
    <mergeCell ref="I132:L134"/>
    <mergeCell ref="M132:O134"/>
    <mergeCell ref="BD132:BH134"/>
    <mergeCell ref="C135:E137"/>
    <mergeCell ref="H135:H137"/>
    <mergeCell ref="I135:L137"/>
    <mergeCell ref="M135:O137"/>
    <mergeCell ref="BD135:BH137"/>
    <mergeCell ref="C138:E140"/>
    <mergeCell ref="H138:H140"/>
    <mergeCell ref="I138:L140"/>
    <mergeCell ref="M138:O140"/>
    <mergeCell ref="BD138:BH140"/>
    <mergeCell ref="C141:E143"/>
    <mergeCell ref="H141:H143"/>
    <mergeCell ref="I141:L143"/>
    <mergeCell ref="M141:O143"/>
    <mergeCell ref="BD141:BH143"/>
    <mergeCell ref="C144:E146"/>
    <mergeCell ref="H144:H146"/>
    <mergeCell ref="I144:L146"/>
    <mergeCell ref="M144:O146"/>
    <mergeCell ref="BD144:BH146"/>
    <mergeCell ref="C147:E149"/>
    <mergeCell ref="H147:H149"/>
    <mergeCell ref="I147:L149"/>
    <mergeCell ref="M147:O149"/>
    <mergeCell ref="BD147:BH149"/>
    <mergeCell ref="C150:E152"/>
    <mergeCell ref="H150:H152"/>
    <mergeCell ref="I150:L152"/>
    <mergeCell ref="M150:O152"/>
    <mergeCell ref="BD150:BH152"/>
    <mergeCell ref="C153:E155"/>
    <mergeCell ref="H153:H155"/>
    <mergeCell ref="I153:L155"/>
    <mergeCell ref="M153:O155"/>
    <mergeCell ref="BD153:BH155"/>
    <mergeCell ref="C156:E158"/>
    <mergeCell ref="H156:H158"/>
    <mergeCell ref="I156:L158"/>
    <mergeCell ref="M156:O158"/>
    <mergeCell ref="BD156:BH158"/>
    <mergeCell ref="C159:E161"/>
    <mergeCell ref="H159:H161"/>
    <mergeCell ref="I159:L161"/>
    <mergeCell ref="M159:O161"/>
    <mergeCell ref="BD159:BH161"/>
    <mergeCell ref="C162:E164"/>
    <mergeCell ref="H162:H164"/>
    <mergeCell ref="I162:L164"/>
    <mergeCell ref="M162:O164"/>
    <mergeCell ref="BD162:BH164"/>
    <mergeCell ref="C165:E167"/>
    <mergeCell ref="H165:H167"/>
    <mergeCell ref="I165:L167"/>
    <mergeCell ref="M165:O167"/>
    <mergeCell ref="BD165:BH167"/>
    <mergeCell ref="C168:E170"/>
    <mergeCell ref="H168:H170"/>
    <mergeCell ref="I168:L170"/>
    <mergeCell ref="M168:O170"/>
    <mergeCell ref="BD168:BH170"/>
    <mergeCell ref="AZ171:BA173"/>
    <mergeCell ref="BB171:BH175"/>
  </mergeCells>
  <phoneticPr fontId="6"/>
  <conditionalFormatting sqref="U23:AA23 U68:AY68">
    <cfRule type="expression" dxfId="1784" priority="415">
      <formula>OR(U$171=$B22,U$172=$B22)</formula>
    </cfRule>
  </conditionalFormatting>
  <conditionalFormatting sqref="U22:AA23 U171:BA175">
    <cfRule type="expression" dxfId="1783" priority="414">
      <formula>INDIRECT(ADDRESS(ROW(),COLUMN()))=TRUNC(INDIRECT(ADDRESS(ROW(),COLUMN())))</formula>
    </cfRule>
  </conditionalFormatting>
  <conditionalFormatting sqref="AZ22:BC23">
    <cfRule type="expression" dxfId="1782" priority="413">
      <formula>INDIRECT(ADDRESS(ROW(),COLUMN()))=TRUNC(INDIRECT(ADDRESS(ROW(),COLUMN())))</formula>
    </cfRule>
  </conditionalFormatting>
  <conditionalFormatting sqref="AZ25:BC26">
    <cfRule type="expression" dxfId="1781" priority="412">
      <formula>INDIRECT(ADDRESS(ROW(),COLUMN()))=TRUNC(INDIRECT(ADDRESS(ROW(),COLUMN())))</formula>
    </cfRule>
  </conditionalFormatting>
  <conditionalFormatting sqref="AZ28:BC29">
    <cfRule type="expression" dxfId="1780" priority="411">
      <formula>INDIRECT(ADDRESS(ROW(),COLUMN()))=TRUNC(INDIRECT(ADDRESS(ROW(),COLUMN())))</formula>
    </cfRule>
  </conditionalFormatting>
  <conditionalFormatting sqref="AZ31:BC32">
    <cfRule type="expression" dxfId="1779" priority="410">
      <formula>INDIRECT(ADDRESS(ROW(),COLUMN()))=TRUNC(INDIRECT(ADDRESS(ROW(),COLUMN())))</formula>
    </cfRule>
  </conditionalFormatting>
  <conditionalFormatting sqref="AZ34:BC35">
    <cfRule type="expression" dxfId="1778" priority="409">
      <formula>INDIRECT(ADDRESS(ROW(),COLUMN()))=TRUNC(INDIRECT(ADDRESS(ROW(),COLUMN())))</formula>
    </cfRule>
  </conditionalFormatting>
  <conditionalFormatting sqref="AZ37:BC38">
    <cfRule type="expression" dxfId="1777" priority="408">
      <formula>INDIRECT(ADDRESS(ROW(),COLUMN()))=TRUNC(INDIRECT(ADDRESS(ROW(),COLUMN())))</formula>
    </cfRule>
  </conditionalFormatting>
  <conditionalFormatting sqref="AZ40:BC41">
    <cfRule type="expression" dxfId="1776" priority="407">
      <formula>INDIRECT(ADDRESS(ROW(),COLUMN()))=TRUNC(INDIRECT(ADDRESS(ROW(),COLUMN())))</formula>
    </cfRule>
  </conditionalFormatting>
  <conditionalFormatting sqref="AZ43:BC44">
    <cfRule type="expression" dxfId="1775" priority="406">
      <formula>INDIRECT(ADDRESS(ROW(),COLUMN()))=TRUNC(INDIRECT(ADDRESS(ROW(),COLUMN())))</formula>
    </cfRule>
  </conditionalFormatting>
  <conditionalFormatting sqref="AZ46:BC47">
    <cfRule type="expression" dxfId="1774" priority="405">
      <formula>INDIRECT(ADDRESS(ROW(),COLUMN()))=TRUNC(INDIRECT(ADDRESS(ROW(),COLUMN())))</formula>
    </cfRule>
  </conditionalFormatting>
  <conditionalFormatting sqref="AZ49:BC50">
    <cfRule type="expression" dxfId="1773" priority="404">
      <formula>INDIRECT(ADDRESS(ROW(),COLUMN()))=TRUNC(INDIRECT(ADDRESS(ROW(),COLUMN())))</formula>
    </cfRule>
  </conditionalFormatting>
  <conditionalFormatting sqref="AZ52:BC53">
    <cfRule type="expression" dxfId="1772" priority="403">
      <formula>INDIRECT(ADDRESS(ROW(),COLUMN()))=TRUNC(INDIRECT(ADDRESS(ROW(),COLUMN())))</formula>
    </cfRule>
  </conditionalFormatting>
  <conditionalFormatting sqref="AZ55:BC56">
    <cfRule type="expression" dxfId="1771" priority="402">
      <formula>INDIRECT(ADDRESS(ROW(),COLUMN()))=TRUNC(INDIRECT(ADDRESS(ROW(),COLUMN())))</formula>
    </cfRule>
  </conditionalFormatting>
  <conditionalFormatting sqref="AZ58:BC59">
    <cfRule type="expression" dxfId="1770" priority="401">
      <formula>INDIRECT(ADDRESS(ROW(),COLUMN()))=TRUNC(INDIRECT(ADDRESS(ROW(),COLUMN())))</formula>
    </cfRule>
  </conditionalFormatting>
  <conditionalFormatting sqref="AZ61:BC62">
    <cfRule type="expression" dxfId="1769" priority="400">
      <formula>INDIRECT(ADDRESS(ROW(),COLUMN()))=TRUNC(INDIRECT(ADDRESS(ROW(),COLUMN())))</formula>
    </cfRule>
  </conditionalFormatting>
  <conditionalFormatting sqref="AZ64:BC65">
    <cfRule type="expression" dxfId="1768" priority="399">
      <formula>INDIRECT(ADDRESS(ROW(),COLUMN()))=TRUNC(INDIRECT(ADDRESS(ROW(),COLUMN())))</formula>
    </cfRule>
  </conditionalFormatting>
  <conditionalFormatting sqref="AZ67:BC68">
    <cfRule type="expression" dxfId="1767" priority="398">
      <formula>INDIRECT(ADDRESS(ROW(),COLUMN()))=TRUNC(INDIRECT(ADDRESS(ROW(),COLUMN())))</formula>
    </cfRule>
  </conditionalFormatting>
  <conditionalFormatting sqref="AB23:AH23">
    <cfRule type="expression" dxfId="1766" priority="396">
      <formula>OR(AB$171=$B22,AB$172=$B22)</formula>
    </cfRule>
  </conditionalFormatting>
  <conditionalFormatting sqref="AB22:AH23">
    <cfRule type="expression" dxfId="1765" priority="395">
      <formula>INDIRECT(ADDRESS(ROW(),COLUMN()))=TRUNC(INDIRECT(ADDRESS(ROW(),COLUMN())))</formula>
    </cfRule>
  </conditionalFormatting>
  <conditionalFormatting sqref="AI23:AO23">
    <cfRule type="expression" dxfId="1764" priority="394">
      <formula>OR(AI$171=$B22,AI$172=$B22)</formula>
    </cfRule>
  </conditionalFormatting>
  <conditionalFormatting sqref="AI22:AO23">
    <cfRule type="expression" dxfId="1763" priority="393">
      <formula>INDIRECT(ADDRESS(ROW(),COLUMN()))=TRUNC(INDIRECT(ADDRESS(ROW(),COLUMN())))</formula>
    </cfRule>
  </conditionalFormatting>
  <conditionalFormatting sqref="AP23:AV23">
    <cfRule type="expression" dxfId="1762" priority="392">
      <formula>OR(AP$171=$B22,AP$172=$B22)</formula>
    </cfRule>
  </conditionalFormatting>
  <conditionalFormatting sqref="AP22:AV23">
    <cfRule type="expression" dxfId="1761" priority="391">
      <formula>INDIRECT(ADDRESS(ROW(),COLUMN()))=TRUNC(INDIRECT(ADDRESS(ROW(),COLUMN())))</formula>
    </cfRule>
  </conditionalFormatting>
  <conditionalFormatting sqref="AW23:AY23">
    <cfRule type="expression" dxfId="1760" priority="390">
      <formula>OR(AW$171=$B22,AW$172=$B22)</formula>
    </cfRule>
  </conditionalFormatting>
  <conditionalFormatting sqref="AW22:AY23">
    <cfRule type="expression" dxfId="1759" priority="389">
      <formula>INDIRECT(ADDRESS(ROW(),COLUMN()))=TRUNC(INDIRECT(ADDRESS(ROW(),COLUMN())))</formula>
    </cfRule>
  </conditionalFormatting>
  <conditionalFormatting sqref="U26:AA26">
    <cfRule type="expression" dxfId="1758" priority="388">
      <formula>OR(U$171=$B25,U$172=$B25)</formula>
    </cfRule>
  </conditionalFormatting>
  <conditionalFormatting sqref="U25:AA26">
    <cfRule type="expression" dxfId="1757" priority="387">
      <formula>INDIRECT(ADDRESS(ROW(),COLUMN()))=TRUNC(INDIRECT(ADDRESS(ROW(),COLUMN())))</formula>
    </cfRule>
  </conditionalFormatting>
  <conditionalFormatting sqref="AB26:AH26">
    <cfRule type="expression" dxfId="1756" priority="386">
      <formula>OR(AB$171=$B25,AB$172=$B25)</formula>
    </cfRule>
  </conditionalFormatting>
  <conditionalFormatting sqref="AB25:AH26">
    <cfRule type="expression" dxfId="1755" priority="385">
      <formula>INDIRECT(ADDRESS(ROW(),COLUMN()))=TRUNC(INDIRECT(ADDRESS(ROW(),COLUMN())))</formula>
    </cfRule>
  </conditionalFormatting>
  <conditionalFormatting sqref="AI26:AO26">
    <cfRule type="expression" dxfId="1754" priority="384">
      <formula>OR(AI$171=$B25,AI$172=$B25)</formula>
    </cfRule>
  </conditionalFormatting>
  <conditionalFormatting sqref="AI25:AO26">
    <cfRule type="expression" dxfId="1753" priority="383">
      <formula>INDIRECT(ADDRESS(ROW(),COLUMN()))=TRUNC(INDIRECT(ADDRESS(ROW(),COLUMN())))</formula>
    </cfRule>
  </conditionalFormatting>
  <conditionalFormatting sqref="AP26:AV26">
    <cfRule type="expression" dxfId="1752" priority="382">
      <formula>OR(AP$171=$B25,AP$172=$B25)</formula>
    </cfRule>
  </conditionalFormatting>
  <conditionalFormatting sqref="AP25:AV26">
    <cfRule type="expression" dxfId="1751" priority="381">
      <formula>INDIRECT(ADDRESS(ROW(),COLUMN()))=TRUNC(INDIRECT(ADDRESS(ROW(),COLUMN())))</formula>
    </cfRule>
  </conditionalFormatting>
  <conditionalFormatting sqref="AW26:AY26">
    <cfRule type="expression" dxfId="1750" priority="380">
      <formula>OR(AW$171=$B25,AW$172=$B25)</formula>
    </cfRule>
  </conditionalFormatting>
  <conditionalFormatting sqref="AW25:AY26">
    <cfRule type="expression" dxfId="1749" priority="379">
      <formula>INDIRECT(ADDRESS(ROW(),COLUMN()))=TRUNC(INDIRECT(ADDRESS(ROW(),COLUMN())))</formula>
    </cfRule>
  </conditionalFormatting>
  <conditionalFormatting sqref="U29:AA29">
    <cfRule type="expression" dxfId="1748" priority="378">
      <formula>OR(U$171=$B28,U$172=$B28)</formula>
    </cfRule>
  </conditionalFormatting>
  <conditionalFormatting sqref="U28:AA29">
    <cfRule type="expression" dxfId="1747" priority="377">
      <formula>INDIRECT(ADDRESS(ROW(),COLUMN()))=TRUNC(INDIRECT(ADDRESS(ROW(),COLUMN())))</formula>
    </cfRule>
  </conditionalFormatting>
  <conditionalFormatting sqref="AB29:AH29">
    <cfRule type="expression" dxfId="1746" priority="376">
      <formula>OR(AB$171=$B28,AB$172=$B28)</formula>
    </cfRule>
  </conditionalFormatting>
  <conditionalFormatting sqref="AB28:AH29">
    <cfRule type="expression" dxfId="1745" priority="375">
      <formula>INDIRECT(ADDRESS(ROW(),COLUMN()))=TRUNC(INDIRECT(ADDRESS(ROW(),COLUMN())))</formula>
    </cfRule>
  </conditionalFormatting>
  <conditionalFormatting sqref="AI29:AO29">
    <cfRule type="expression" dxfId="1744" priority="374">
      <formula>OR(AI$171=$B28,AI$172=$B28)</formula>
    </cfRule>
  </conditionalFormatting>
  <conditionalFormatting sqref="AI28:AO29">
    <cfRule type="expression" dxfId="1743" priority="373">
      <formula>INDIRECT(ADDRESS(ROW(),COLUMN()))=TRUNC(INDIRECT(ADDRESS(ROW(),COLUMN())))</formula>
    </cfRule>
  </conditionalFormatting>
  <conditionalFormatting sqref="AP29:AV29">
    <cfRule type="expression" dxfId="1742" priority="372">
      <formula>OR(AP$171=$B28,AP$172=$B28)</formula>
    </cfRule>
  </conditionalFormatting>
  <conditionalFormatting sqref="AP28:AV29">
    <cfRule type="expression" dxfId="1741" priority="371">
      <formula>INDIRECT(ADDRESS(ROW(),COLUMN()))=TRUNC(INDIRECT(ADDRESS(ROW(),COLUMN())))</formula>
    </cfRule>
  </conditionalFormatting>
  <conditionalFormatting sqref="AW29:AY29">
    <cfRule type="expression" dxfId="1740" priority="370">
      <formula>OR(AW$171=$B28,AW$172=$B28)</formula>
    </cfRule>
  </conditionalFormatting>
  <conditionalFormatting sqref="AW28:AY29">
    <cfRule type="expression" dxfId="1739" priority="369">
      <formula>INDIRECT(ADDRESS(ROW(),COLUMN()))=TRUNC(INDIRECT(ADDRESS(ROW(),COLUMN())))</formula>
    </cfRule>
  </conditionalFormatting>
  <conditionalFormatting sqref="U32:AA32">
    <cfRule type="expression" dxfId="1738" priority="368">
      <formula>OR(U$171=$B31,U$172=$B31)</formula>
    </cfRule>
  </conditionalFormatting>
  <conditionalFormatting sqref="U31:AA32">
    <cfRule type="expression" dxfId="1737" priority="367">
      <formula>INDIRECT(ADDRESS(ROW(),COLUMN()))=TRUNC(INDIRECT(ADDRESS(ROW(),COLUMN())))</formula>
    </cfRule>
  </conditionalFormatting>
  <conditionalFormatting sqref="AB32:AH32">
    <cfRule type="expression" dxfId="1736" priority="366">
      <formula>OR(AB$171=$B31,AB$172=$B31)</formula>
    </cfRule>
  </conditionalFormatting>
  <conditionalFormatting sqref="AB31:AH32">
    <cfRule type="expression" dxfId="1735" priority="365">
      <formula>INDIRECT(ADDRESS(ROW(),COLUMN()))=TRUNC(INDIRECT(ADDRESS(ROW(),COLUMN())))</formula>
    </cfRule>
  </conditionalFormatting>
  <conditionalFormatting sqref="AI32:AO32">
    <cfRule type="expression" dxfId="1734" priority="364">
      <formula>OR(AI$171=$B31,AI$172=$B31)</formula>
    </cfRule>
  </conditionalFormatting>
  <conditionalFormatting sqref="AI31:AO32">
    <cfRule type="expression" dxfId="1733" priority="363">
      <formula>INDIRECT(ADDRESS(ROW(),COLUMN()))=TRUNC(INDIRECT(ADDRESS(ROW(),COLUMN())))</formula>
    </cfRule>
  </conditionalFormatting>
  <conditionalFormatting sqref="AP32:AV32">
    <cfRule type="expression" dxfId="1732" priority="362">
      <formula>OR(AP$171=$B31,AP$172=$B31)</formula>
    </cfRule>
  </conditionalFormatting>
  <conditionalFormatting sqref="AP31:AV32">
    <cfRule type="expression" dxfId="1731" priority="361">
      <formula>INDIRECT(ADDRESS(ROW(),COLUMN()))=TRUNC(INDIRECT(ADDRESS(ROW(),COLUMN())))</formula>
    </cfRule>
  </conditionalFormatting>
  <conditionalFormatting sqref="AW32:AY32">
    <cfRule type="expression" dxfId="1730" priority="360">
      <formula>OR(AW$171=$B31,AW$172=$B31)</formula>
    </cfRule>
  </conditionalFormatting>
  <conditionalFormatting sqref="AW31:AY32">
    <cfRule type="expression" dxfId="1729" priority="359">
      <formula>INDIRECT(ADDRESS(ROW(),COLUMN()))=TRUNC(INDIRECT(ADDRESS(ROW(),COLUMN())))</formula>
    </cfRule>
  </conditionalFormatting>
  <conditionalFormatting sqref="U35:AA35">
    <cfRule type="expression" dxfId="1728" priority="358">
      <formula>OR(U$171=$B34,U$172=$B34)</formula>
    </cfRule>
  </conditionalFormatting>
  <conditionalFormatting sqref="U34:AA35">
    <cfRule type="expression" dxfId="1727" priority="357">
      <formula>INDIRECT(ADDRESS(ROW(),COLUMN()))=TRUNC(INDIRECT(ADDRESS(ROW(),COLUMN())))</formula>
    </cfRule>
  </conditionalFormatting>
  <conditionalFormatting sqref="AB35:AH35">
    <cfRule type="expression" dxfId="1726" priority="356">
      <formula>OR(AB$171=$B34,AB$172=$B34)</formula>
    </cfRule>
  </conditionalFormatting>
  <conditionalFormatting sqref="AB34:AH35">
    <cfRule type="expression" dxfId="1725" priority="355">
      <formula>INDIRECT(ADDRESS(ROW(),COLUMN()))=TRUNC(INDIRECT(ADDRESS(ROW(),COLUMN())))</formula>
    </cfRule>
  </conditionalFormatting>
  <conditionalFormatting sqref="AI35:AO35">
    <cfRule type="expression" dxfId="1724" priority="354">
      <formula>OR(AI$171=$B34,AI$172=$B34)</formula>
    </cfRule>
  </conditionalFormatting>
  <conditionalFormatting sqref="AI34:AO35">
    <cfRule type="expression" dxfId="1723" priority="353">
      <formula>INDIRECT(ADDRESS(ROW(),COLUMN()))=TRUNC(INDIRECT(ADDRESS(ROW(),COLUMN())))</formula>
    </cfRule>
  </conditionalFormatting>
  <conditionalFormatting sqref="AP35:AV35">
    <cfRule type="expression" dxfId="1722" priority="352">
      <formula>OR(AP$171=$B34,AP$172=$B34)</formula>
    </cfRule>
  </conditionalFormatting>
  <conditionalFormatting sqref="AP34:AV35">
    <cfRule type="expression" dxfId="1721" priority="351">
      <formula>INDIRECT(ADDRESS(ROW(),COLUMN()))=TRUNC(INDIRECT(ADDRESS(ROW(),COLUMN())))</formula>
    </cfRule>
  </conditionalFormatting>
  <conditionalFormatting sqref="AW35:AY35">
    <cfRule type="expression" dxfId="1720" priority="350">
      <formula>OR(AW$171=$B34,AW$172=$B34)</formula>
    </cfRule>
  </conditionalFormatting>
  <conditionalFormatting sqref="AW34:AY35">
    <cfRule type="expression" dxfId="1719" priority="349">
      <formula>INDIRECT(ADDRESS(ROW(),COLUMN()))=TRUNC(INDIRECT(ADDRESS(ROW(),COLUMN())))</formula>
    </cfRule>
  </conditionalFormatting>
  <conditionalFormatting sqref="U38:AA38">
    <cfRule type="expression" dxfId="1718" priority="348">
      <formula>OR(U$171=$B37,U$172=$B37)</formula>
    </cfRule>
  </conditionalFormatting>
  <conditionalFormatting sqref="U37:AA38">
    <cfRule type="expression" dxfId="1717" priority="347">
      <formula>INDIRECT(ADDRESS(ROW(),COLUMN()))=TRUNC(INDIRECT(ADDRESS(ROW(),COLUMN())))</formula>
    </cfRule>
  </conditionalFormatting>
  <conditionalFormatting sqref="AB38:AH38">
    <cfRule type="expression" dxfId="1716" priority="346">
      <formula>OR(AB$171=$B37,AB$172=$B37)</formula>
    </cfRule>
  </conditionalFormatting>
  <conditionalFormatting sqref="AB37:AH38">
    <cfRule type="expression" dxfId="1715" priority="345">
      <formula>INDIRECT(ADDRESS(ROW(),COLUMN()))=TRUNC(INDIRECT(ADDRESS(ROW(),COLUMN())))</formula>
    </cfRule>
  </conditionalFormatting>
  <conditionalFormatting sqref="AI38:AO38">
    <cfRule type="expression" dxfId="1714" priority="344">
      <formula>OR(AI$171=$B37,AI$172=$B37)</formula>
    </cfRule>
  </conditionalFormatting>
  <conditionalFormatting sqref="AI37:AO38">
    <cfRule type="expression" dxfId="1713" priority="343">
      <formula>INDIRECT(ADDRESS(ROW(),COLUMN()))=TRUNC(INDIRECT(ADDRESS(ROW(),COLUMN())))</formula>
    </cfRule>
  </conditionalFormatting>
  <conditionalFormatting sqref="AP38:AV38">
    <cfRule type="expression" dxfId="1712" priority="342">
      <formula>OR(AP$171=$B37,AP$172=$B37)</formula>
    </cfRule>
  </conditionalFormatting>
  <conditionalFormatting sqref="AP37:AV38">
    <cfRule type="expression" dxfId="1711" priority="341">
      <formula>INDIRECT(ADDRESS(ROW(),COLUMN()))=TRUNC(INDIRECT(ADDRESS(ROW(),COLUMN())))</formula>
    </cfRule>
  </conditionalFormatting>
  <conditionalFormatting sqref="AW38:AY38">
    <cfRule type="expression" dxfId="1710" priority="340">
      <formula>OR(AW$171=$B37,AW$172=$B37)</formula>
    </cfRule>
  </conditionalFormatting>
  <conditionalFormatting sqref="AW37:AY38">
    <cfRule type="expression" dxfId="1709" priority="339">
      <formula>INDIRECT(ADDRESS(ROW(),COLUMN()))=TRUNC(INDIRECT(ADDRESS(ROW(),COLUMN())))</formula>
    </cfRule>
  </conditionalFormatting>
  <conditionalFormatting sqref="U41:AA41">
    <cfRule type="expression" dxfId="1708" priority="338">
      <formula>OR(U$171=$B40,U$172=$B40)</formula>
    </cfRule>
  </conditionalFormatting>
  <conditionalFormatting sqref="U40:AA41">
    <cfRule type="expression" dxfId="1707" priority="337">
      <formula>INDIRECT(ADDRESS(ROW(),COLUMN()))=TRUNC(INDIRECT(ADDRESS(ROW(),COLUMN())))</formula>
    </cfRule>
  </conditionalFormatting>
  <conditionalFormatting sqref="AB41:AH41">
    <cfRule type="expression" dxfId="1706" priority="336">
      <formula>OR(AB$171=$B40,AB$172=$B40)</formula>
    </cfRule>
  </conditionalFormatting>
  <conditionalFormatting sqref="AB40:AH41">
    <cfRule type="expression" dxfId="1705" priority="335">
      <formula>INDIRECT(ADDRESS(ROW(),COLUMN()))=TRUNC(INDIRECT(ADDRESS(ROW(),COLUMN())))</formula>
    </cfRule>
  </conditionalFormatting>
  <conditionalFormatting sqref="AI41:AO41">
    <cfRule type="expression" dxfId="1704" priority="334">
      <formula>OR(AI$171=$B40,AI$172=$B40)</formula>
    </cfRule>
  </conditionalFormatting>
  <conditionalFormatting sqref="AI40:AO41">
    <cfRule type="expression" dxfId="1703" priority="333">
      <formula>INDIRECT(ADDRESS(ROW(),COLUMN()))=TRUNC(INDIRECT(ADDRESS(ROW(),COLUMN())))</formula>
    </cfRule>
  </conditionalFormatting>
  <conditionalFormatting sqref="AP41:AV41">
    <cfRule type="expression" dxfId="1702" priority="332">
      <formula>OR(AP$171=$B40,AP$172=$B40)</formula>
    </cfRule>
  </conditionalFormatting>
  <conditionalFormatting sqref="AP40:AV41">
    <cfRule type="expression" dxfId="1701" priority="331">
      <formula>INDIRECT(ADDRESS(ROW(),COLUMN()))=TRUNC(INDIRECT(ADDRESS(ROW(),COLUMN())))</formula>
    </cfRule>
  </conditionalFormatting>
  <conditionalFormatting sqref="AW41:AY41">
    <cfRule type="expression" dxfId="1700" priority="330">
      <formula>OR(AW$171=$B40,AW$172=$B40)</formula>
    </cfRule>
  </conditionalFormatting>
  <conditionalFormatting sqref="AW40:AY41">
    <cfRule type="expression" dxfId="1699" priority="329">
      <formula>INDIRECT(ADDRESS(ROW(),COLUMN()))=TRUNC(INDIRECT(ADDRESS(ROW(),COLUMN())))</formula>
    </cfRule>
  </conditionalFormatting>
  <conditionalFormatting sqref="U44:AA44">
    <cfRule type="expression" dxfId="1698" priority="328">
      <formula>OR(U$171=$B43,U$172=$B43)</formula>
    </cfRule>
  </conditionalFormatting>
  <conditionalFormatting sqref="U43:AA44">
    <cfRule type="expression" dxfId="1697" priority="327">
      <formula>INDIRECT(ADDRESS(ROW(),COLUMN()))=TRUNC(INDIRECT(ADDRESS(ROW(),COLUMN())))</formula>
    </cfRule>
  </conditionalFormatting>
  <conditionalFormatting sqref="AB44:AH44">
    <cfRule type="expression" dxfId="1696" priority="326">
      <formula>OR(AB$171=$B43,AB$172=$B43)</formula>
    </cfRule>
  </conditionalFormatting>
  <conditionalFormatting sqref="AB43:AH44">
    <cfRule type="expression" dxfId="1695" priority="325">
      <formula>INDIRECT(ADDRESS(ROW(),COLUMN()))=TRUNC(INDIRECT(ADDRESS(ROW(),COLUMN())))</formula>
    </cfRule>
  </conditionalFormatting>
  <conditionalFormatting sqref="AI44:AO44">
    <cfRule type="expression" dxfId="1694" priority="324">
      <formula>OR(AI$171=$B43,AI$172=$B43)</formula>
    </cfRule>
  </conditionalFormatting>
  <conditionalFormatting sqref="AI43:AO44">
    <cfRule type="expression" dxfId="1693" priority="323">
      <formula>INDIRECT(ADDRESS(ROW(),COLUMN()))=TRUNC(INDIRECT(ADDRESS(ROW(),COLUMN())))</formula>
    </cfRule>
  </conditionalFormatting>
  <conditionalFormatting sqref="AP44:AV44">
    <cfRule type="expression" dxfId="1692" priority="322">
      <formula>OR(AP$171=$B43,AP$172=$B43)</formula>
    </cfRule>
  </conditionalFormatting>
  <conditionalFormatting sqref="AP43:AV44">
    <cfRule type="expression" dxfId="1691" priority="321">
      <formula>INDIRECT(ADDRESS(ROW(),COLUMN()))=TRUNC(INDIRECT(ADDRESS(ROW(),COLUMN())))</formula>
    </cfRule>
  </conditionalFormatting>
  <conditionalFormatting sqref="AW44:AY44">
    <cfRule type="expression" dxfId="1690" priority="320">
      <formula>OR(AW$171=$B43,AW$172=$B43)</formula>
    </cfRule>
  </conditionalFormatting>
  <conditionalFormatting sqref="AW43:AY44">
    <cfRule type="expression" dxfId="1689" priority="319">
      <formula>INDIRECT(ADDRESS(ROW(),COLUMN()))=TRUNC(INDIRECT(ADDRESS(ROW(),COLUMN())))</formula>
    </cfRule>
  </conditionalFormatting>
  <conditionalFormatting sqref="U47:AA47">
    <cfRule type="expression" dxfId="1688" priority="318">
      <formula>OR(U$171=$B46,U$172=$B46)</formula>
    </cfRule>
  </conditionalFormatting>
  <conditionalFormatting sqref="U46:AA47">
    <cfRule type="expression" dxfId="1687" priority="317">
      <formula>INDIRECT(ADDRESS(ROW(),COLUMN()))=TRUNC(INDIRECT(ADDRESS(ROW(),COLUMN())))</formula>
    </cfRule>
  </conditionalFormatting>
  <conditionalFormatting sqref="AB47:AH47">
    <cfRule type="expression" dxfId="1686" priority="316">
      <formula>OR(AB$171=$B46,AB$172=$B46)</formula>
    </cfRule>
  </conditionalFormatting>
  <conditionalFormatting sqref="AB46:AH47">
    <cfRule type="expression" dxfId="1685" priority="315">
      <formula>INDIRECT(ADDRESS(ROW(),COLUMN()))=TRUNC(INDIRECT(ADDRESS(ROW(),COLUMN())))</formula>
    </cfRule>
  </conditionalFormatting>
  <conditionalFormatting sqref="AI47:AO47">
    <cfRule type="expression" dxfId="1684" priority="314">
      <formula>OR(AI$171=$B46,AI$172=$B46)</formula>
    </cfRule>
  </conditionalFormatting>
  <conditionalFormatting sqref="AI46:AO47">
    <cfRule type="expression" dxfId="1683" priority="313">
      <formula>INDIRECT(ADDRESS(ROW(),COLUMN()))=TRUNC(INDIRECT(ADDRESS(ROW(),COLUMN())))</formula>
    </cfRule>
  </conditionalFormatting>
  <conditionalFormatting sqref="AP47:AV47">
    <cfRule type="expression" dxfId="1682" priority="312">
      <formula>OR(AP$171=$B46,AP$172=$B46)</formula>
    </cfRule>
  </conditionalFormatting>
  <conditionalFormatting sqref="AP46:AV47">
    <cfRule type="expression" dxfId="1681" priority="311">
      <formula>INDIRECT(ADDRESS(ROW(),COLUMN()))=TRUNC(INDIRECT(ADDRESS(ROW(),COLUMN())))</formula>
    </cfRule>
  </conditionalFormatting>
  <conditionalFormatting sqref="AW47:AY47">
    <cfRule type="expression" dxfId="1680" priority="310">
      <formula>OR(AW$171=$B46,AW$172=$B46)</formula>
    </cfRule>
  </conditionalFormatting>
  <conditionalFormatting sqref="AW46:AY47">
    <cfRule type="expression" dxfId="1679" priority="309">
      <formula>INDIRECT(ADDRESS(ROW(),COLUMN()))=TRUNC(INDIRECT(ADDRESS(ROW(),COLUMN())))</formula>
    </cfRule>
  </conditionalFormatting>
  <conditionalFormatting sqref="U50:AA50">
    <cfRule type="expression" dxfId="1678" priority="308">
      <formula>OR(U$171=$B49,U$172=$B49)</formula>
    </cfRule>
  </conditionalFormatting>
  <conditionalFormatting sqref="U49:AA50">
    <cfRule type="expression" dxfId="1677" priority="307">
      <formula>INDIRECT(ADDRESS(ROW(),COLUMN()))=TRUNC(INDIRECT(ADDRESS(ROW(),COLUMN())))</formula>
    </cfRule>
  </conditionalFormatting>
  <conditionalFormatting sqref="AB50:AH50">
    <cfRule type="expression" dxfId="1676" priority="306">
      <formula>OR(AB$171=$B49,AB$172=$B49)</formula>
    </cfRule>
  </conditionalFormatting>
  <conditionalFormatting sqref="AB49:AH50">
    <cfRule type="expression" dxfId="1675" priority="305">
      <formula>INDIRECT(ADDRESS(ROW(),COLUMN()))=TRUNC(INDIRECT(ADDRESS(ROW(),COLUMN())))</formula>
    </cfRule>
  </conditionalFormatting>
  <conditionalFormatting sqref="AI50:AO50">
    <cfRule type="expression" dxfId="1674" priority="304">
      <formula>OR(AI$171=$B49,AI$172=$B49)</formula>
    </cfRule>
  </conditionalFormatting>
  <conditionalFormatting sqref="AI49:AO50">
    <cfRule type="expression" dxfId="1673" priority="303">
      <formula>INDIRECT(ADDRESS(ROW(),COLUMN()))=TRUNC(INDIRECT(ADDRESS(ROW(),COLUMN())))</formula>
    </cfRule>
  </conditionalFormatting>
  <conditionalFormatting sqref="AP50:AV50">
    <cfRule type="expression" dxfId="1672" priority="302">
      <formula>OR(AP$171=$B49,AP$172=$B49)</formula>
    </cfRule>
  </conditionalFormatting>
  <conditionalFormatting sqref="AP49:AV50">
    <cfRule type="expression" dxfId="1671" priority="301">
      <formula>INDIRECT(ADDRESS(ROW(),COLUMN()))=TRUNC(INDIRECT(ADDRESS(ROW(),COLUMN())))</formula>
    </cfRule>
  </conditionalFormatting>
  <conditionalFormatting sqref="AW50:AY50">
    <cfRule type="expression" dxfId="1670" priority="300">
      <formula>OR(AW$171=$B49,AW$172=$B49)</formula>
    </cfRule>
  </conditionalFormatting>
  <conditionalFormatting sqref="AW49:AY50">
    <cfRule type="expression" dxfId="1669" priority="299">
      <formula>INDIRECT(ADDRESS(ROW(),COLUMN()))=TRUNC(INDIRECT(ADDRESS(ROW(),COLUMN())))</formula>
    </cfRule>
  </conditionalFormatting>
  <conditionalFormatting sqref="U53:AA53">
    <cfRule type="expression" dxfId="1668" priority="298">
      <formula>OR(U$171=$B52,U$172=$B52)</formula>
    </cfRule>
  </conditionalFormatting>
  <conditionalFormatting sqref="U52:AA53">
    <cfRule type="expression" dxfId="1667" priority="297">
      <formula>INDIRECT(ADDRESS(ROW(),COLUMN()))=TRUNC(INDIRECT(ADDRESS(ROW(),COLUMN())))</formula>
    </cfRule>
  </conditionalFormatting>
  <conditionalFormatting sqref="AB53:AH53">
    <cfRule type="expression" dxfId="1666" priority="296">
      <formula>OR(AB$171=$B52,AB$172=$B52)</formula>
    </cfRule>
  </conditionalFormatting>
  <conditionalFormatting sqref="AB52:AH53">
    <cfRule type="expression" dxfId="1665" priority="295">
      <formula>INDIRECT(ADDRESS(ROW(),COLUMN()))=TRUNC(INDIRECT(ADDRESS(ROW(),COLUMN())))</formula>
    </cfRule>
  </conditionalFormatting>
  <conditionalFormatting sqref="AI53:AO53">
    <cfRule type="expression" dxfId="1664" priority="294">
      <formula>OR(AI$171=$B52,AI$172=$B52)</formula>
    </cfRule>
  </conditionalFormatting>
  <conditionalFormatting sqref="AI52:AO53">
    <cfRule type="expression" dxfId="1663" priority="293">
      <formula>INDIRECT(ADDRESS(ROW(),COLUMN()))=TRUNC(INDIRECT(ADDRESS(ROW(),COLUMN())))</formula>
    </cfRule>
  </conditionalFormatting>
  <conditionalFormatting sqref="AP53:AV53">
    <cfRule type="expression" dxfId="1662" priority="292">
      <formula>OR(AP$171=$B52,AP$172=$B52)</formula>
    </cfRule>
  </conditionalFormatting>
  <conditionalFormatting sqref="AP52:AV53">
    <cfRule type="expression" dxfId="1661" priority="291">
      <formula>INDIRECT(ADDRESS(ROW(),COLUMN()))=TRUNC(INDIRECT(ADDRESS(ROW(),COLUMN())))</formula>
    </cfRule>
  </conditionalFormatting>
  <conditionalFormatting sqref="AW53:AY53">
    <cfRule type="expression" dxfId="1660" priority="290">
      <formula>OR(AW$171=$B52,AW$172=$B52)</formula>
    </cfRule>
  </conditionalFormatting>
  <conditionalFormatting sqref="AW52:AY53">
    <cfRule type="expression" dxfId="1659" priority="289">
      <formula>INDIRECT(ADDRESS(ROW(),COLUMN()))=TRUNC(INDIRECT(ADDRESS(ROW(),COLUMN())))</formula>
    </cfRule>
  </conditionalFormatting>
  <conditionalFormatting sqref="U56:AA56">
    <cfRule type="expression" dxfId="1658" priority="288">
      <formula>OR(U$171=$B55,U$172=$B55)</formula>
    </cfRule>
  </conditionalFormatting>
  <conditionalFormatting sqref="U55:AA56">
    <cfRule type="expression" dxfId="1657" priority="287">
      <formula>INDIRECT(ADDRESS(ROW(),COLUMN()))=TRUNC(INDIRECT(ADDRESS(ROW(),COLUMN())))</formula>
    </cfRule>
  </conditionalFormatting>
  <conditionalFormatting sqref="AB56:AH56">
    <cfRule type="expression" dxfId="1656" priority="286">
      <formula>OR(AB$171=$B55,AB$172=$B55)</formula>
    </cfRule>
  </conditionalFormatting>
  <conditionalFormatting sqref="AB55:AH56">
    <cfRule type="expression" dxfId="1655" priority="285">
      <formula>INDIRECT(ADDRESS(ROW(),COLUMN()))=TRUNC(INDIRECT(ADDRESS(ROW(),COLUMN())))</formula>
    </cfRule>
  </conditionalFormatting>
  <conditionalFormatting sqref="AI56:AO56">
    <cfRule type="expression" dxfId="1654" priority="284">
      <formula>OR(AI$171=$B55,AI$172=$B55)</formula>
    </cfRule>
  </conditionalFormatting>
  <conditionalFormatting sqref="AI55:AO56">
    <cfRule type="expression" dxfId="1653" priority="283">
      <formula>INDIRECT(ADDRESS(ROW(),COLUMN()))=TRUNC(INDIRECT(ADDRESS(ROW(),COLUMN())))</formula>
    </cfRule>
  </conditionalFormatting>
  <conditionalFormatting sqref="AP56:AV56">
    <cfRule type="expression" dxfId="1652" priority="282">
      <formula>OR(AP$171=$B55,AP$172=$B55)</formula>
    </cfRule>
  </conditionalFormatting>
  <conditionalFormatting sqref="AP55:AV56">
    <cfRule type="expression" dxfId="1651" priority="281">
      <formula>INDIRECT(ADDRESS(ROW(),COLUMN()))=TRUNC(INDIRECT(ADDRESS(ROW(),COLUMN())))</formula>
    </cfRule>
  </conditionalFormatting>
  <conditionalFormatting sqref="AW56:AY56">
    <cfRule type="expression" dxfId="1650" priority="280">
      <formula>OR(AW$171=$B55,AW$172=$B55)</formula>
    </cfRule>
  </conditionalFormatting>
  <conditionalFormatting sqref="AW55:AY56">
    <cfRule type="expression" dxfId="1649" priority="279">
      <formula>INDIRECT(ADDRESS(ROW(),COLUMN()))=TRUNC(INDIRECT(ADDRESS(ROW(),COLUMN())))</formula>
    </cfRule>
  </conditionalFormatting>
  <conditionalFormatting sqref="U59:AA59">
    <cfRule type="expression" dxfId="1648" priority="278">
      <formula>OR(U$171=$B58,U$172=$B58)</formula>
    </cfRule>
  </conditionalFormatting>
  <conditionalFormatting sqref="U58:AA59">
    <cfRule type="expression" dxfId="1647" priority="277">
      <formula>INDIRECT(ADDRESS(ROW(),COLUMN()))=TRUNC(INDIRECT(ADDRESS(ROW(),COLUMN())))</formula>
    </cfRule>
  </conditionalFormatting>
  <conditionalFormatting sqref="AB59:AH59">
    <cfRule type="expression" dxfId="1646" priority="276">
      <formula>OR(AB$171=$B58,AB$172=$B58)</formula>
    </cfRule>
  </conditionalFormatting>
  <conditionalFormatting sqref="AB58:AH59">
    <cfRule type="expression" dxfId="1645" priority="275">
      <formula>INDIRECT(ADDRESS(ROW(),COLUMN()))=TRUNC(INDIRECT(ADDRESS(ROW(),COLUMN())))</formula>
    </cfRule>
  </conditionalFormatting>
  <conditionalFormatting sqref="AI59:AO59">
    <cfRule type="expression" dxfId="1644" priority="274">
      <formula>OR(AI$171=$B58,AI$172=$B58)</formula>
    </cfRule>
  </conditionalFormatting>
  <conditionalFormatting sqref="AI58:AO59">
    <cfRule type="expression" dxfId="1643" priority="273">
      <formula>INDIRECT(ADDRESS(ROW(),COLUMN()))=TRUNC(INDIRECT(ADDRESS(ROW(),COLUMN())))</formula>
    </cfRule>
  </conditionalFormatting>
  <conditionalFormatting sqref="AP59:AV59">
    <cfRule type="expression" dxfId="1642" priority="272">
      <formula>OR(AP$171=$B58,AP$172=$B58)</formula>
    </cfRule>
  </conditionalFormatting>
  <conditionalFormatting sqref="AP58:AV59">
    <cfRule type="expression" dxfId="1641" priority="271">
      <formula>INDIRECT(ADDRESS(ROW(),COLUMN()))=TRUNC(INDIRECT(ADDRESS(ROW(),COLUMN())))</formula>
    </cfRule>
  </conditionalFormatting>
  <conditionalFormatting sqref="AW59:AY59">
    <cfRule type="expression" dxfId="1640" priority="270">
      <formula>OR(AW$171=$B58,AW$172=$B58)</formula>
    </cfRule>
  </conditionalFormatting>
  <conditionalFormatting sqref="AW58:AY59">
    <cfRule type="expression" dxfId="1639" priority="269">
      <formula>INDIRECT(ADDRESS(ROW(),COLUMN()))=TRUNC(INDIRECT(ADDRESS(ROW(),COLUMN())))</formula>
    </cfRule>
  </conditionalFormatting>
  <conditionalFormatting sqref="U62:AA62">
    <cfRule type="expression" dxfId="1638" priority="268">
      <formula>OR(U$171=$B61,U$172=$B61)</formula>
    </cfRule>
  </conditionalFormatting>
  <conditionalFormatting sqref="U61:AA62">
    <cfRule type="expression" dxfId="1637" priority="267">
      <formula>INDIRECT(ADDRESS(ROW(),COLUMN()))=TRUNC(INDIRECT(ADDRESS(ROW(),COLUMN())))</formula>
    </cfRule>
  </conditionalFormatting>
  <conditionalFormatting sqref="AB62:AH62">
    <cfRule type="expression" dxfId="1636" priority="266">
      <formula>OR(AB$171=$B61,AB$172=$B61)</formula>
    </cfRule>
  </conditionalFormatting>
  <conditionalFormatting sqref="AB61:AH62">
    <cfRule type="expression" dxfId="1635" priority="265">
      <formula>INDIRECT(ADDRESS(ROW(),COLUMN()))=TRUNC(INDIRECT(ADDRESS(ROW(),COLUMN())))</formula>
    </cfRule>
  </conditionalFormatting>
  <conditionalFormatting sqref="AI62:AO62">
    <cfRule type="expression" dxfId="1634" priority="264">
      <formula>OR(AI$171=$B61,AI$172=$B61)</formula>
    </cfRule>
  </conditionalFormatting>
  <conditionalFormatting sqref="AI61:AO62">
    <cfRule type="expression" dxfId="1633" priority="263">
      <formula>INDIRECT(ADDRESS(ROW(),COLUMN()))=TRUNC(INDIRECT(ADDRESS(ROW(),COLUMN())))</formula>
    </cfRule>
  </conditionalFormatting>
  <conditionalFormatting sqref="AP62:AV62">
    <cfRule type="expression" dxfId="1632" priority="262">
      <formula>OR(AP$171=$B61,AP$172=$B61)</formula>
    </cfRule>
  </conditionalFormatting>
  <conditionalFormatting sqref="AP61:AV62">
    <cfRule type="expression" dxfId="1631" priority="261">
      <formula>INDIRECT(ADDRESS(ROW(),COLUMN()))=TRUNC(INDIRECT(ADDRESS(ROW(),COLUMN())))</formula>
    </cfRule>
  </conditionalFormatting>
  <conditionalFormatting sqref="AW62:AY62">
    <cfRule type="expression" dxfId="1630" priority="260">
      <formula>OR(AW$171=$B61,AW$172=$B61)</formula>
    </cfRule>
  </conditionalFormatting>
  <conditionalFormatting sqref="AW61:AY62">
    <cfRule type="expression" dxfId="1629" priority="259">
      <formula>INDIRECT(ADDRESS(ROW(),COLUMN()))=TRUNC(INDIRECT(ADDRESS(ROW(),COLUMN())))</formula>
    </cfRule>
  </conditionalFormatting>
  <conditionalFormatting sqref="U65:AA65">
    <cfRule type="expression" dxfId="1628" priority="258">
      <formula>OR(U$171=$B64,U$172=$B64)</formula>
    </cfRule>
  </conditionalFormatting>
  <conditionalFormatting sqref="U64:AA65">
    <cfRule type="expression" dxfId="1627" priority="257">
      <formula>INDIRECT(ADDRESS(ROW(),COLUMN()))=TRUNC(INDIRECT(ADDRESS(ROW(),COLUMN())))</formula>
    </cfRule>
  </conditionalFormatting>
  <conditionalFormatting sqref="AB65:AH65">
    <cfRule type="expression" dxfId="1626" priority="256">
      <formula>OR(AB$171=$B64,AB$172=$B64)</formula>
    </cfRule>
  </conditionalFormatting>
  <conditionalFormatting sqref="AB64:AH65">
    <cfRule type="expression" dxfId="1625" priority="255">
      <formula>INDIRECT(ADDRESS(ROW(),COLUMN()))=TRUNC(INDIRECT(ADDRESS(ROW(),COLUMN())))</formula>
    </cfRule>
  </conditionalFormatting>
  <conditionalFormatting sqref="AI65:AO65">
    <cfRule type="expression" dxfId="1624" priority="254">
      <formula>OR(AI$171=$B64,AI$172=$B64)</formula>
    </cfRule>
  </conditionalFormatting>
  <conditionalFormatting sqref="AI64:AO65">
    <cfRule type="expression" dxfId="1623" priority="253">
      <formula>INDIRECT(ADDRESS(ROW(),COLUMN()))=TRUNC(INDIRECT(ADDRESS(ROW(),COLUMN())))</formula>
    </cfRule>
  </conditionalFormatting>
  <conditionalFormatting sqref="AP65:AV65">
    <cfRule type="expression" dxfId="1622" priority="252">
      <formula>OR(AP$171=$B64,AP$172=$B64)</formula>
    </cfRule>
  </conditionalFormatting>
  <conditionalFormatting sqref="AP64:AV65">
    <cfRule type="expression" dxfId="1621" priority="251">
      <formula>INDIRECT(ADDRESS(ROW(),COLUMN()))=TRUNC(INDIRECT(ADDRESS(ROW(),COLUMN())))</formula>
    </cfRule>
  </conditionalFormatting>
  <conditionalFormatting sqref="AW65:AY65">
    <cfRule type="expression" dxfId="1620" priority="250">
      <formula>OR(AW$171=$B64,AW$172=$B64)</formula>
    </cfRule>
  </conditionalFormatting>
  <conditionalFormatting sqref="AW64:AY65">
    <cfRule type="expression" dxfId="1619" priority="249">
      <formula>INDIRECT(ADDRESS(ROW(),COLUMN()))=TRUNC(INDIRECT(ADDRESS(ROW(),COLUMN())))</formula>
    </cfRule>
  </conditionalFormatting>
  <conditionalFormatting sqref="U67:AA68">
    <cfRule type="expression" dxfId="1618" priority="247">
      <formula>INDIRECT(ADDRESS(ROW(),COLUMN()))=TRUNC(INDIRECT(ADDRESS(ROW(),COLUMN())))</formula>
    </cfRule>
  </conditionalFormatting>
  <conditionalFormatting sqref="AB67:AH68">
    <cfRule type="expression" dxfId="1617" priority="245">
      <formula>INDIRECT(ADDRESS(ROW(),COLUMN()))=TRUNC(INDIRECT(ADDRESS(ROW(),COLUMN())))</formula>
    </cfRule>
  </conditionalFormatting>
  <conditionalFormatting sqref="AI67:AO68">
    <cfRule type="expression" dxfId="1616" priority="243">
      <formula>INDIRECT(ADDRESS(ROW(),COLUMN()))=TRUNC(INDIRECT(ADDRESS(ROW(),COLUMN())))</formula>
    </cfRule>
  </conditionalFormatting>
  <conditionalFormatting sqref="AP67:AV68">
    <cfRule type="expression" dxfId="1615" priority="241">
      <formula>INDIRECT(ADDRESS(ROW(),COLUMN()))=TRUNC(INDIRECT(ADDRESS(ROW(),COLUMN())))</formula>
    </cfRule>
  </conditionalFormatting>
  <conditionalFormatting sqref="AW67:AY68">
    <cfRule type="expression" dxfId="1614" priority="239">
      <formula>INDIRECT(ADDRESS(ROW(),COLUMN()))=TRUNC(INDIRECT(ADDRESS(ROW(),COLUMN())))</formula>
    </cfRule>
  </conditionalFormatting>
  <conditionalFormatting sqref="U71:AY71">
    <cfRule type="expression" dxfId="1613" priority="238">
      <formula>OR(U$171=$B70,U$172=$B70)</formula>
    </cfRule>
  </conditionalFormatting>
  <conditionalFormatting sqref="AZ70:BC71">
    <cfRule type="expression" dxfId="1612" priority="237">
      <formula>INDIRECT(ADDRESS(ROW(),COLUMN()))=TRUNC(INDIRECT(ADDRESS(ROW(),COLUMN())))</formula>
    </cfRule>
  </conditionalFormatting>
  <conditionalFormatting sqref="U70:AA71">
    <cfRule type="expression" dxfId="1611" priority="236">
      <formula>INDIRECT(ADDRESS(ROW(),COLUMN()))=TRUNC(INDIRECT(ADDRESS(ROW(),COLUMN())))</formula>
    </cfRule>
  </conditionalFormatting>
  <conditionalFormatting sqref="AB70:AH71">
    <cfRule type="expression" dxfId="1610" priority="235">
      <formula>INDIRECT(ADDRESS(ROW(),COLUMN()))=TRUNC(INDIRECT(ADDRESS(ROW(),COLUMN())))</formula>
    </cfRule>
  </conditionalFormatting>
  <conditionalFormatting sqref="AI70:AO71">
    <cfRule type="expression" dxfId="1609" priority="234">
      <formula>INDIRECT(ADDRESS(ROW(),COLUMN()))=TRUNC(INDIRECT(ADDRESS(ROW(),COLUMN())))</formula>
    </cfRule>
  </conditionalFormatting>
  <conditionalFormatting sqref="AP70:AV71">
    <cfRule type="expression" dxfId="1608" priority="233">
      <formula>INDIRECT(ADDRESS(ROW(),COLUMN()))=TRUNC(INDIRECT(ADDRESS(ROW(),COLUMN())))</formula>
    </cfRule>
  </conditionalFormatting>
  <conditionalFormatting sqref="AW70:AY71">
    <cfRule type="expression" dxfId="1607" priority="232">
      <formula>INDIRECT(ADDRESS(ROW(),COLUMN()))=TRUNC(INDIRECT(ADDRESS(ROW(),COLUMN())))</formula>
    </cfRule>
  </conditionalFormatting>
  <conditionalFormatting sqref="U74:AY74">
    <cfRule type="expression" dxfId="1606" priority="231">
      <formula>OR(U$171=$B73,U$172=$B73)</formula>
    </cfRule>
  </conditionalFormatting>
  <conditionalFormatting sqref="AZ73:BC74">
    <cfRule type="expression" dxfId="1605" priority="230">
      <formula>INDIRECT(ADDRESS(ROW(),COLUMN()))=TRUNC(INDIRECT(ADDRESS(ROW(),COLUMN())))</formula>
    </cfRule>
  </conditionalFormatting>
  <conditionalFormatting sqref="U73:AA74">
    <cfRule type="expression" dxfId="1604" priority="229">
      <formula>INDIRECT(ADDRESS(ROW(),COLUMN()))=TRUNC(INDIRECT(ADDRESS(ROW(),COLUMN())))</formula>
    </cfRule>
  </conditionalFormatting>
  <conditionalFormatting sqref="AB73:AH74">
    <cfRule type="expression" dxfId="1603" priority="228">
      <formula>INDIRECT(ADDRESS(ROW(),COLUMN()))=TRUNC(INDIRECT(ADDRESS(ROW(),COLUMN())))</formula>
    </cfRule>
  </conditionalFormatting>
  <conditionalFormatting sqref="AI73:AO74">
    <cfRule type="expression" dxfId="1602" priority="227">
      <formula>INDIRECT(ADDRESS(ROW(),COLUMN()))=TRUNC(INDIRECT(ADDRESS(ROW(),COLUMN())))</formula>
    </cfRule>
  </conditionalFormatting>
  <conditionalFormatting sqref="AP73:AV74">
    <cfRule type="expression" dxfId="1601" priority="226">
      <formula>INDIRECT(ADDRESS(ROW(),COLUMN()))=TRUNC(INDIRECT(ADDRESS(ROW(),COLUMN())))</formula>
    </cfRule>
  </conditionalFormatting>
  <conditionalFormatting sqref="AW73:AY74">
    <cfRule type="expression" dxfId="1600" priority="225">
      <formula>INDIRECT(ADDRESS(ROW(),COLUMN()))=TRUNC(INDIRECT(ADDRESS(ROW(),COLUMN())))</formula>
    </cfRule>
  </conditionalFormatting>
  <conditionalFormatting sqref="U77:AY77">
    <cfRule type="expression" dxfId="1599" priority="224">
      <formula>OR(U$171=$B76,U$172=$B76)</formula>
    </cfRule>
  </conditionalFormatting>
  <conditionalFormatting sqref="AZ76:BC77">
    <cfRule type="expression" dxfId="1598" priority="223">
      <formula>INDIRECT(ADDRESS(ROW(),COLUMN()))=TRUNC(INDIRECT(ADDRESS(ROW(),COLUMN())))</formula>
    </cfRule>
  </conditionalFormatting>
  <conditionalFormatting sqref="U76:AA77">
    <cfRule type="expression" dxfId="1597" priority="222">
      <formula>INDIRECT(ADDRESS(ROW(),COLUMN()))=TRUNC(INDIRECT(ADDRESS(ROW(),COLUMN())))</formula>
    </cfRule>
  </conditionalFormatting>
  <conditionalFormatting sqref="AB76:AH77">
    <cfRule type="expression" dxfId="1596" priority="221">
      <formula>INDIRECT(ADDRESS(ROW(),COLUMN()))=TRUNC(INDIRECT(ADDRESS(ROW(),COLUMN())))</formula>
    </cfRule>
  </conditionalFormatting>
  <conditionalFormatting sqref="AI76:AO77">
    <cfRule type="expression" dxfId="1595" priority="220">
      <formula>INDIRECT(ADDRESS(ROW(),COLUMN()))=TRUNC(INDIRECT(ADDRESS(ROW(),COLUMN())))</formula>
    </cfRule>
  </conditionalFormatting>
  <conditionalFormatting sqref="AP76:AV77">
    <cfRule type="expression" dxfId="1594" priority="219">
      <formula>INDIRECT(ADDRESS(ROW(),COLUMN()))=TRUNC(INDIRECT(ADDRESS(ROW(),COLUMN())))</formula>
    </cfRule>
  </conditionalFormatting>
  <conditionalFormatting sqref="AW76:AY77">
    <cfRule type="expression" dxfId="1593" priority="218">
      <formula>INDIRECT(ADDRESS(ROW(),COLUMN()))=TRUNC(INDIRECT(ADDRESS(ROW(),COLUMN())))</formula>
    </cfRule>
  </conditionalFormatting>
  <conditionalFormatting sqref="U80:AY80">
    <cfRule type="expression" dxfId="1592" priority="217">
      <formula>OR(U$171=$B79,U$172=$B79)</formula>
    </cfRule>
  </conditionalFormatting>
  <conditionalFormatting sqref="AZ79:BC80">
    <cfRule type="expression" dxfId="1591" priority="216">
      <formula>INDIRECT(ADDRESS(ROW(),COLUMN()))=TRUNC(INDIRECT(ADDRESS(ROW(),COLUMN())))</formula>
    </cfRule>
  </conditionalFormatting>
  <conditionalFormatting sqref="U79:AA80">
    <cfRule type="expression" dxfId="1590" priority="215">
      <formula>INDIRECT(ADDRESS(ROW(),COLUMN()))=TRUNC(INDIRECT(ADDRESS(ROW(),COLUMN())))</formula>
    </cfRule>
  </conditionalFormatting>
  <conditionalFormatting sqref="AB79:AH80">
    <cfRule type="expression" dxfId="1589" priority="214">
      <formula>INDIRECT(ADDRESS(ROW(),COLUMN()))=TRUNC(INDIRECT(ADDRESS(ROW(),COLUMN())))</formula>
    </cfRule>
  </conditionalFormatting>
  <conditionalFormatting sqref="AI79:AO80">
    <cfRule type="expression" dxfId="1588" priority="213">
      <formula>INDIRECT(ADDRESS(ROW(),COLUMN()))=TRUNC(INDIRECT(ADDRESS(ROW(),COLUMN())))</formula>
    </cfRule>
  </conditionalFormatting>
  <conditionalFormatting sqref="AP79:AV80">
    <cfRule type="expression" dxfId="1587" priority="212">
      <formula>INDIRECT(ADDRESS(ROW(),COLUMN()))=TRUNC(INDIRECT(ADDRESS(ROW(),COLUMN())))</formula>
    </cfRule>
  </conditionalFormatting>
  <conditionalFormatting sqref="AW79:AY80">
    <cfRule type="expression" dxfId="1586" priority="211">
      <formula>INDIRECT(ADDRESS(ROW(),COLUMN()))=TRUNC(INDIRECT(ADDRESS(ROW(),COLUMN())))</formula>
    </cfRule>
  </conditionalFormatting>
  <conditionalFormatting sqref="U83:AY83">
    <cfRule type="expression" dxfId="1585" priority="210">
      <formula>OR(U$171=$B82,U$172=$B82)</formula>
    </cfRule>
  </conditionalFormatting>
  <conditionalFormatting sqref="AZ82:BC83">
    <cfRule type="expression" dxfId="1584" priority="209">
      <formula>INDIRECT(ADDRESS(ROW(),COLUMN()))=TRUNC(INDIRECT(ADDRESS(ROW(),COLUMN())))</formula>
    </cfRule>
  </conditionalFormatting>
  <conditionalFormatting sqref="U82:AA83">
    <cfRule type="expression" dxfId="1583" priority="208">
      <formula>INDIRECT(ADDRESS(ROW(),COLUMN()))=TRUNC(INDIRECT(ADDRESS(ROW(),COLUMN())))</formula>
    </cfRule>
  </conditionalFormatting>
  <conditionalFormatting sqref="AB82:AH83">
    <cfRule type="expression" dxfId="1582" priority="207">
      <formula>INDIRECT(ADDRESS(ROW(),COLUMN()))=TRUNC(INDIRECT(ADDRESS(ROW(),COLUMN())))</formula>
    </cfRule>
  </conditionalFormatting>
  <conditionalFormatting sqref="AI82:AO83">
    <cfRule type="expression" dxfId="1581" priority="206">
      <formula>INDIRECT(ADDRESS(ROW(),COLUMN()))=TRUNC(INDIRECT(ADDRESS(ROW(),COLUMN())))</formula>
    </cfRule>
  </conditionalFormatting>
  <conditionalFormatting sqref="AP82:AV83">
    <cfRule type="expression" dxfId="1580" priority="205">
      <formula>INDIRECT(ADDRESS(ROW(),COLUMN()))=TRUNC(INDIRECT(ADDRESS(ROW(),COLUMN())))</formula>
    </cfRule>
  </conditionalFormatting>
  <conditionalFormatting sqref="AW82:AY83">
    <cfRule type="expression" dxfId="1579" priority="204">
      <formula>INDIRECT(ADDRESS(ROW(),COLUMN()))=TRUNC(INDIRECT(ADDRESS(ROW(),COLUMN())))</formula>
    </cfRule>
  </conditionalFormatting>
  <conditionalFormatting sqref="U86:AY86">
    <cfRule type="expression" dxfId="1578" priority="203">
      <formula>OR(U$171=$B85,U$172=$B85)</formula>
    </cfRule>
  </conditionalFormatting>
  <conditionalFormatting sqref="AZ85:BC86">
    <cfRule type="expression" dxfId="1577" priority="202">
      <formula>INDIRECT(ADDRESS(ROW(),COLUMN()))=TRUNC(INDIRECT(ADDRESS(ROW(),COLUMN())))</formula>
    </cfRule>
  </conditionalFormatting>
  <conditionalFormatting sqref="U85:AA86">
    <cfRule type="expression" dxfId="1576" priority="201">
      <formula>INDIRECT(ADDRESS(ROW(),COLUMN()))=TRUNC(INDIRECT(ADDRESS(ROW(),COLUMN())))</formula>
    </cfRule>
  </conditionalFormatting>
  <conditionalFormatting sqref="AB85:AH86">
    <cfRule type="expression" dxfId="1575" priority="200">
      <formula>INDIRECT(ADDRESS(ROW(),COLUMN()))=TRUNC(INDIRECT(ADDRESS(ROW(),COLUMN())))</formula>
    </cfRule>
  </conditionalFormatting>
  <conditionalFormatting sqref="AI85:AO86">
    <cfRule type="expression" dxfId="1574" priority="199">
      <formula>INDIRECT(ADDRESS(ROW(),COLUMN()))=TRUNC(INDIRECT(ADDRESS(ROW(),COLUMN())))</formula>
    </cfRule>
  </conditionalFormatting>
  <conditionalFormatting sqref="AP85:AV86">
    <cfRule type="expression" dxfId="1573" priority="198">
      <formula>INDIRECT(ADDRESS(ROW(),COLUMN()))=TRUNC(INDIRECT(ADDRESS(ROW(),COLUMN())))</formula>
    </cfRule>
  </conditionalFormatting>
  <conditionalFormatting sqref="AW85:AY86">
    <cfRule type="expression" dxfId="1572" priority="197">
      <formula>INDIRECT(ADDRESS(ROW(),COLUMN()))=TRUNC(INDIRECT(ADDRESS(ROW(),COLUMN())))</formula>
    </cfRule>
  </conditionalFormatting>
  <conditionalFormatting sqref="U89:AY89">
    <cfRule type="expression" dxfId="1571" priority="196">
      <formula>OR(U$171=$B88,U$172=$B88)</formula>
    </cfRule>
  </conditionalFormatting>
  <conditionalFormatting sqref="AZ88:BC89">
    <cfRule type="expression" dxfId="1570" priority="195">
      <formula>INDIRECT(ADDRESS(ROW(),COLUMN()))=TRUNC(INDIRECT(ADDRESS(ROW(),COLUMN())))</formula>
    </cfRule>
  </conditionalFormatting>
  <conditionalFormatting sqref="U88:AA89">
    <cfRule type="expression" dxfId="1569" priority="194">
      <formula>INDIRECT(ADDRESS(ROW(),COLUMN()))=TRUNC(INDIRECT(ADDRESS(ROW(),COLUMN())))</formula>
    </cfRule>
  </conditionalFormatting>
  <conditionalFormatting sqref="AB88:AH89">
    <cfRule type="expression" dxfId="1568" priority="193">
      <formula>INDIRECT(ADDRESS(ROW(),COLUMN()))=TRUNC(INDIRECT(ADDRESS(ROW(),COLUMN())))</formula>
    </cfRule>
  </conditionalFormatting>
  <conditionalFormatting sqref="AI88:AO89">
    <cfRule type="expression" dxfId="1567" priority="192">
      <formula>INDIRECT(ADDRESS(ROW(),COLUMN()))=TRUNC(INDIRECT(ADDRESS(ROW(),COLUMN())))</formula>
    </cfRule>
  </conditionalFormatting>
  <conditionalFormatting sqref="AP88:AV89">
    <cfRule type="expression" dxfId="1566" priority="191">
      <formula>INDIRECT(ADDRESS(ROW(),COLUMN()))=TRUNC(INDIRECT(ADDRESS(ROW(),COLUMN())))</formula>
    </cfRule>
  </conditionalFormatting>
  <conditionalFormatting sqref="AW88:AY89">
    <cfRule type="expression" dxfId="1565" priority="190">
      <formula>INDIRECT(ADDRESS(ROW(),COLUMN()))=TRUNC(INDIRECT(ADDRESS(ROW(),COLUMN())))</formula>
    </cfRule>
  </conditionalFormatting>
  <conditionalFormatting sqref="U92:AY92">
    <cfRule type="expression" dxfId="1564" priority="189">
      <formula>OR(U$171=$B91,U$172=$B91)</formula>
    </cfRule>
  </conditionalFormatting>
  <conditionalFormatting sqref="AZ91:BC92">
    <cfRule type="expression" dxfId="1563" priority="188">
      <formula>INDIRECT(ADDRESS(ROW(),COLUMN()))=TRUNC(INDIRECT(ADDRESS(ROW(),COLUMN())))</formula>
    </cfRule>
  </conditionalFormatting>
  <conditionalFormatting sqref="U91:AA92">
    <cfRule type="expression" dxfId="1562" priority="187">
      <formula>INDIRECT(ADDRESS(ROW(),COLUMN()))=TRUNC(INDIRECT(ADDRESS(ROW(),COLUMN())))</formula>
    </cfRule>
  </conditionalFormatting>
  <conditionalFormatting sqref="AB91:AH92">
    <cfRule type="expression" dxfId="1561" priority="186">
      <formula>INDIRECT(ADDRESS(ROW(),COLUMN()))=TRUNC(INDIRECT(ADDRESS(ROW(),COLUMN())))</formula>
    </cfRule>
  </conditionalFormatting>
  <conditionalFormatting sqref="AI91:AO92">
    <cfRule type="expression" dxfId="1560" priority="185">
      <formula>INDIRECT(ADDRESS(ROW(),COLUMN()))=TRUNC(INDIRECT(ADDRESS(ROW(),COLUMN())))</formula>
    </cfRule>
  </conditionalFormatting>
  <conditionalFormatting sqref="AP91:AV92">
    <cfRule type="expression" dxfId="1559" priority="184">
      <formula>INDIRECT(ADDRESS(ROW(),COLUMN()))=TRUNC(INDIRECT(ADDRESS(ROW(),COLUMN())))</formula>
    </cfRule>
  </conditionalFormatting>
  <conditionalFormatting sqref="AW91:AY92">
    <cfRule type="expression" dxfId="1558" priority="183">
      <formula>INDIRECT(ADDRESS(ROW(),COLUMN()))=TRUNC(INDIRECT(ADDRESS(ROW(),COLUMN())))</formula>
    </cfRule>
  </conditionalFormatting>
  <conditionalFormatting sqref="U95:AY95">
    <cfRule type="expression" dxfId="1557" priority="182">
      <formula>OR(U$171=$B94,U$172=$B94)</formula>
    </cfRule>
  </conditionalFormatting>
  <conditionalFormatting sqref="AZ94:BC95">
    <cfRule type="expression" dxfId="1556" priority="181">
      <formula>INDIRECT(ADDRESS(ROW(),COLUMN()))=TRUNC(INDIRECT(ADDRESS(ROW(),COLUMN())))</formula>
    </cfRule>
  </conditionalFormatting>
  <conditionalFormatting sqref="U94:AA95">
    <cfRule type="expression" dxfId="1555" priority="180">
      <formula>INDIRECT(ADDRESS(ROW(),COLUMN()))=TRUNC(INDIRECT(ADDRESS(ROW(),COLUMN())))</formula>
    </cfRule>
  </conditionalFormatting>
  <conditionalFormatting sqref="AB94:AH95">
    <cfRule type="expression" dxfId="1554" priority="179">
      <formula>INDIRECT(ADDRESS(ROW(),COLUMN()))=TRUNC(INDIRECT(ADDRESS(ROW(),COLUMN())))</formula>
    </cfRule>
  </conditionalFormatting>
  <conditionalFormatting sqref="AI94:AO95">
    <cfRule type="expression" dxfId="1553" priority="178">
      <formula>INDIRECT(ADDRESS(ROW(),COLUMN()))=TRUNC(INDIRECT(ADDRESS(ROW(),COLUMN())))</formula>
    </cfRule>
  </conditionalFormatting>
  <conditionalFormatting sqref="AP94:AV95">
    <cfRule type="expression" dxfId="1552" priority="177">
      <formula>INDIRECT(ADDRESS(ROW(),COLUMN()))=TRUNC(INDIRECT(ADDRESS(ROW(),COLUMN())))</formula>
    </cfRule>
  </conditionalFormatting>
  <conditionalFormatting sqref="AW94:AY95">
    <cfRule type="expression" dxfId="1551" priority="176">
      <formula>INDIRECT(ADDRESS(ROW(),COLUMN()))=TRUNC(INDIRECT(ADDRESS(ROW(),COLUMN())))</formula>
    </cfRule>
  </conditionalFormatting>
  <conditionalFormatting sqref="U98:AY98">
    <cfRule type="expression" dxfId="1550" priority="175">
      <formula>OR(U$171=$B97,U$172=$B97)</formula>
    </cfRule>
  </conditionalFormatting>
  <conditionalFormatting sqref="AZ97:BC98">
    <cfRule type="expression" dxfId="1549" priority="174">
      <formula>INDIRECT(ADDRESS(ROW(),COLUMN()))=TRUNC(INDIRECT(ADDRESS(ROW(),COLUMN())))</formula>
    </cfRule>
  </conditionalFormatting>
  <conditionalFormatting sqref="U97:AA98">
    <cfRule type="expression" dxfId="1548" priority="173">
      <formula>INDIRECT(ADDRESS(ROW(),COLUMN()))=TRUNC(INDIRECT(ADDRESS(ROW(),COLUMN())))</formula>
    </cfRule>
  </conditionalFormatting>
  <conditionalFormatting sqref="AB97:AH98">
    <cfRule type="expression" dxfId="1547" priority="172">
      <formula>INDIRECT(ADDRESS(ROW(),COLUMN()))=TRUNC(INDIRECT(ADDRESS(ROW(),COLUMN())))</formula>
    </cfRule>
  </conditionalFormatting>
  <conditionalFormatting sqref="AI97:AO98">
    <cfRule type="expression" dxfId="1546" priority="171">
      <formula>INDIRECT(ADDRESS(ROW(),COLUMN()))=TRUNC(INDIRECT(ADDRESS(ROW(),COLUMN())))</formula>
    </cfRule>
  </conditionalFormatting>
  <conditionalFormatting sqref="AP97:AV98">
    <cfRule type="expression" dxfId="1545" priority="170">
      <formula>INDIRECT(ADDRESS(ROW(),COLUMN()))=TRUNC(INDIRECT(ADDRESS(ROW(),COLUMN())))</formula>
    </cfRule>
  </conditionalFormatting>
  <conditionalFormatting sqref="AW97:AY98">
    <cfRule type="expression" dxfId="1544" priority="169">
      <formula>INDIRECT(ADDRESS(ROW(),COLUMN()))=TRUNC(INDIRECT(ADDRESS(ROW(),COLUMN())))</formula>
    </cfRule>
  </conditionalFormatting>
  <conditionalFormatting sqref="U101:AY101">
    <cfRule type="expression" dxfId="1543" priority="168">
      <formula>OR(U$171=$B100,U$172=$B100)</formula>
    </cfRule>
  </conditionalFormatting>
  <conditionalFormatting sqref="AZ100:BC101">
    <cfRule type="expression" dxfId="1542" priority="167">
      <formula>INDIRECT(ADDRESS(ROW(),COLUMN()))=TRUNC(INDIRECT(ADDRESS(ROW(),COLUMN())))</formula>
    </cfRule>
  </conditionalFormatting>
  <conditionalFormatting sqref="U100:AA101">
    <cfRule type="expression" dxfId="1541" priority="166">
      <formula>INDIRECT(ADDRESS(ROW(),COLUMN()))=TRUNC(INDIRECT(ADDRESS(ROW(),COLUMN())))</formula>
    </cfRule>
  </conditionalFormatting>
  <conditionalFormatting sqref="AB100:AH101">
    <cfRule type="expression" dxfId="1540" priority="165">
      <formula>INDIRECT(ADDRESS(ROW(),COLUMN()))=TRUNC(INDIRECT(ADDRESS(ROW(),COLUMN())))</formula>
    </cfRule>
  </conditionalFormatting>
  <conditionalFormatting sqref="AI100:AO101">
    <cfRule type="expression" dxfId="1539" priority="164">
      <formula>INDIRECT(ADDRESS(ROW(),COLUMN()))=TRUNC(INDIRECT(ADDRESS(ROW(),COLUMN())))</formula>
    </cfRule>
  </conditionalFormatting>
  <conditionalFormatting sqref="AP100:AV101">
    <cfRule type="expression" dxfId="1538" priority="163">
      <formula>INDIRECT(ADDRESS(ROW(),COLUMN()))=TRUNC(INDIRECT(ADDRESS(ROW(),COLUMN())))</formula>
    </cfRule>
  </conditionalFormatting>
  <conditionalFormatting sqref="AW100:AY101">
    <cfRule type="expression" dxfId="1537" priority="162">
      <formula>INDIRECT(ADDRESS(ROW(),COLUMN()))=TRUNC(INDIRECT(ADDRESS(ROW(),COLUMN())))</formula>
    </cfRule>
  </conditionalFormatting>
  <conditionalFormatting sqref="U104:AY104">
    <cfRule type="expression" dxfId="1536" priority="161">
      <formula>OR(U$171=$B103,U$172=$B103)</formula>
    </cfRule>
  </conditionalFormatting>
  <conditionalFormatting sqref="AZ103:BC104">
    <cfRule type="expression" dxfId="1535" priority="160">
      <formula>INDIRECT(ADDRESS(ROW(),COLUMN()))=TRUNC(INDIRECT(ADDRESS(ROW(),COLUMN())))</formula>
    </cfRule>
  </conditionalFormatting>
  <conditionalFormatting sqref="U103:AA104">
    <cfRule type="expression" dxfId="1534" priority="159">
      <formula>INDIRECT(ADDRESS(ROW(),COLUMN()))=TRUNC(INDIRECT(ADDRESS(ROW(),COLUMN())))</formula>
    </cfRule>
  </conditionalFormatting>
  <conditionalFormatting sqref="AB103:AH104">
    <cfRule type="expression" dxfId="1533" priority="158">
      <formula>INDIRECT(ADDRESS(ROW(),COLUMN()))=TRUNC(INDIRECT(ADDRESS(ROW(),COLUMN())))</formula>
    </cfRule>
  </conditionalFormatting>
  <conditionalFormatting sqref="AI103:AO104">
    <cfRule type="expression" dxfId="1532" priority="157">
      <formula>INDIRECT(ADDRESS(ROW(),COLUMN()))=TRUNC(INDIRECT(ADDRESS(ROW(),COLUMN())))</formula>
    </cfRule>
  </conditionalFormatting>
  <conditionalFormatting sqref="AP103:AV104">
    <cfRule type="expression" dxfId="1531" priority="156">
      <formula>INDIRECT(ADDRESS(ROW(),COLUMN()))=TRUNC(INDIRECT(ADDRESS(ROW(),COLUMN())))</formula>
    </cfRule>
  </conditionalFormatting>
  <conditionalFormatting sqref="AW103:AY104">
    <cfRule type="expression" dxfId="1530" priority="155">
      <formula>INDIRECT(ADDRESS(ROW(),COLUMN()))=TRUNC(INDIRECT(ADDRESS(ROW(),COLUMN())))</formula>
    </cfRule>
  </conditionalFormatting>
  <conditionalFormatting sqref="U107:AY107">
    <cfRule type="expression" dxfId="1529" priority="154">
      <formula>OR(U$171=$B106,U$172=$B106)</formula>
    </cfRule>
  </conditionalFormatting>
  <conditionalFormatting sqref="AZ106:BC107">
    <cfRule type="expression" dxfId="1528" priority="153">
      <formula>INDIRECT(ADDRESS(ROW(),COLUMN()))=TRUNC(INDIRECT(ADDRESS(ROW(),COLUMN())))</formula>
    </cfRule>
  </conditionalFormatting>
  <conditionalFormatting sqref="U106:AA107">
    <cfRule type="expression" dxfId="1527" priority="152">
      <formula>INDIRECT(ADDRESS(ROW(),COLUMN()))=TRUNC(INDIRECT(ADDRESS(ROW(),COLUMN())))</formula>
    </cfRule>
  </conditionalFormatting>
  <conditionalFormatting sqref="AB106:AH107">
    <cfRule type="expression" dxfId="1526" priority="151">
      <formula>INDIRECT(ADDRESS(ROW(),COLUMN()))=TRUNC(INDIRECT(ADDRESS(ROW(),COLUMN())))</formula>
    </cfRule>
  </conditionalFormatting>
  <conditionalFormatting sqref="AI106:AO107">
    <cfRule type="expression" dxfId="1525" priority="150">
      <formula>INDIRECT(ADDRESS(ROW(),COLUMN()))=TRUNC(INDIRECT(ADDRESS(ROW(),COLUMN())))</formula>
    </cfRule>
  </conditionalFormatting>
  <conditionalFormatting sqref="AP106:AV107">
    <cfRule type="expression" dxfId="1524" priority="149">
      <formula>INDIRECT(ADDRESS(ROW(),COLUMN()))=TRUNC(INDIRECT(ADDRESS(ROW(),COLUMN())))</formula>
    </cfRule>
  </conditionalFormatting>
  <conditionalFormatting sqref="AW106:AY107">
    <cfRule type="expression" dxfId="1523" priority="148">
      <formula>INDIRECT(ADDRESS(ROW(),COLUMN()))=TRUNC(INDIRECT(ADDRESS(ROW(),COLUMN())))</formula>
    </cfRule>
  </conditionalFormatting>
  <conditionalFormatting sqref="U110:AY110">
    <cfRule type="expression" dxfId="1522" priority="147">
      <formula>OR(U$171=$B109,U$172=$B109)</formula>
    </cfRule>
  </conditionalFormatting>
  <conditionalFormatting sqref="AZ109:BC110">
    <cfRule type="expression" dxfId="1521" priority="146">
      <formula>INDIRECT(ADDRESS(ROW(),COLUMN()))=TRUNC(INDIRECT(ADDRESS(ROW(),COLUMN())))</formula>
    </cfRule>
  </conditionalFormatting>
  <conditionalFormatting sqref="U109:AA110">
    <cfRule type="expression" dxfId="1520" priority="145">
      <formula>INDIRECT(ADDRESS(ROW(),COLUMN()))=TRUNC(INDIRECT(ADDRESS(ROW(),COLUMN())))</formula>
    </cfRule>
  </conditionalFormatting>
  <conditionalFormatting sqref="AB109:AH110">
    <cfRule type="expression" dxfId="1519" priority="144">
      <formula>INDIRECT(ADDRESS(ROW(),COLUMN()))=TRUNC(INDIRECT(ADDRESS(ROW(),COLUMN())))</formula>
    </cfRule>
  </conditionalFormatting>
  <conditionalFormatting sqref="AI109:AO110">
    <cfRule type="expression" dxfId="1518" priority="143">
      <formula>INDIRECT(ADDRESS(ROW(),COLUMN()))=TRUNC(INDIRECT(ADDRESS(ROW(),COLUMN())))</formula>
    </cfRule>
  </conditionalFormatting>
  <conditionalFormatting sqref="AP109:AV110">
    <cfRule type="expression" dxfId="1517" priority="142">
      <formula>INDIRECT(ADDRESS(ROW(),COLUMN()))=TRUNC(INDIRECT(ADDRESS(ROW(),COLUMN())))</formula>
    </cfRule>
  </conditionalFormatting>
  <conditionalFormatting sqref="AW109:AY110">
    <cfRule type="expression" dxfId="1516" priority="141">
      <formula>INDIRECT(ADDRESS(ROW(),COLUMN()))=TRUNC(INDIRECT(ADDRESS(ROW(),COLUMN())))</formula>
    </cfRule>
  </conditionalFormatting>
  <conditionalFormatting sqref="U113:AY113">
    <cfRule type="expression" dxfId="1515" priority="140">
      <formula>OR(U$171=$B112,U$172=$B112)</formula>
    </cfRule>
  </conditionalFormatting>
  <conditionalFormatting sqref="AZ112:BC113">
    <cfRule type="expression" dxfId="1514" priority="139">
      <formula>INDIRECT(ADDRESS(ROW(),COLUMN()))=TRUNC(INDIRECT(ADDRESS(ROW(),COLUMN())))</formula>
    </cfRule>
  </conditionalFormatting>
  <conditionalFormatting sqref="U112:AA113">
    <cfRule type="expression" dxfId="1513" priority="138">
      <formula>INDIRECT(ADDRESS(ROW(),COLUMN()))=TRUNC(INDIRECT(ADDRESS(ROW(),COLUMN())))</formula>
    </cfRule>
  </conditionalFormatting>
  <conditionalFormatting sqref="AB112:AH113">
    <cfRule type="expression" dxfId="1512" priority="137">
      <formula>INDIRECT(ADDRESS(ROW(),COLUMN()))=TRUNC(INDIRECT(ADDRESS(ROW(),COLUMN())))</formula>
    </cfRule>
  </conditionalFormatting>
  <conditionalFormatting sqref="AI112:AO113">
    <cfRule type="expression" dxfId="1511" priority="136">
      <formula>INDIRECT(ADDRESS(ROW(),COLUMN()))=TRUNC(INDIRECT(ADDRESS(ROW(),COLUMN())))</formula>
    </cfRule>
  </conditionalFormatting>
  <conditionalFormatting sqref="AP112:AV113">
    <cfRule type="expression" dxfId="1510" priority="135">
      <formula>INDIRECT(ADDRESS(ROW(),COLUMN()))=TRUNC(INDIRECT(ADDRESS(ROW(),COLUMN())))</formula>
    </cfRule>
  </conditionalFormatting>
  <conditionalFormatting sqref="AW112:AY113">
    <cfRule type="expression" dxfId="1509" priority="134">
      <formula>INDIRECT(ADDRESS(ROW(),COLUMN()))=TRUNC(INDIRECT(ADDRESS(ROW(),COLUMN())))</formula>
    </cfRule>
  </conditionalFormatting>
  <conditionalFormatting sqref="U116:AY116">
    <cfRule type="expression" dxfId="1508" priority="133">
      <formula>OR(U$171=$B115,U$172=$B115)</formula>
    </cfRule>
  </conditionalFormatting>
  <conditionalFormatting sqref="AZ115:BC116">
    <cfRule type="expression" dxfId="1507" priority="132">
      <formula>INDIRECT(ADDRESS(ROW(),COLUMN()))=TRUNC(INDIRECT(ADDRESS(ROW(),COLUMN())))</formula>
    </cfRule>
  </conditionalFormatting>
  <conditionalFormatting sqref="U115:AA116">
    <cfRule type="expression" dxfId="1506" priority="131">
      <formula>INDIRECT(ADDRESS(ROW(),COLUMN()))=TRUNC(INDIRECT(ADDRESS(ROW(),COLUMN())))</formula>
    </cfRule>
  </conditionalFormatting>
  <conditionalFormatting sqref="AB115:AH116">
    <cfRule type="expression" dxfId="1505" priority="130">
      <formula>INDIRECT(ADDRESS(ROW(),COLUMN()))=TRUNC(INDIRECT(ADDRESS(ROW(),COLUMN())))</formula>
    </cfRule>
  </conditionalFormatting>
  <conditionalFormatting sqref="AI115:AO116">
    <cfRule type="expression" dxfId="1504" priority="129">
      <formula>INDIRECT(ADDRESS(ROW(),COLUMN()))=TRUNC(INDIRECT(ADDRESS(ROW(),COLUMN())))</formula>
    </cfRule>
  </conditionalFormatting>
  <conditionalFormatting sqref="AP115:AV116">
    <cfRule type="expression" dxfId="1503" priority="128">
      <formula>INDIRECT(ADDRESS(ROW(),COLUMN()))=TRUNC(INDIRECT(ADDRESS(ROW(),COLUMN())))</formula>
    </cfRule>
  </conditionalFormatting>
  <conditionalFormatting sqref="AW115:AY116">
    <cfRule type="expression" dxfId="1502" priority="127">
      <formula>INDIRECT(ADDRESS(ROW(),COLUMN()))=TRUNC(INDIRECT(ADDRESS(ROW(),COLUMN())))</formula>
    </cfRule>
  </conditionalFormatting>
  <conditionalFormatting sqref="U119:AY119">
    <cfRule type="expression" dxfId="1501" priority="126">
      <formula>OR(U$171=$B118,U$172=$B118)</formula>
    </cfRule>
  </conditionalFormatting>
  <conditionalFormatting sqref="AZ118:BC119">
    <cfRule type="expression" dxfId="1500" priority="125">
      <formula>INDIRECT(ADDRESS(ROW(),COLUMN()))=TRUNC(INDIRECT(ADDRESS(ROW(),COLUMN())))</formula>
    </cfRule>
  </conditionalFormatting>
  <conditionalFormatting sqref="U118:AA119">
    <cfRule type="expression" dxfId="1499" priority="124">
      <formula>INDIRECT(ADDRESS(ROW(),COLUMN()))=TRUNC(INDIRECT(ADDRESS(ROW(),COLUMN())))</formula>
    </cfRule>
  </conditionalFormatting>
  <conditionalFormatting sqref="AB118:AH119">
    <cfRule type="expression" dxfId="1498" priority="123">
      <formula>INDIRECT(ADDRESS(ROW(),COLUMN()))=TRUNC(INDIRECT(ADDRESS(ROW(),COLUMN())))</formula>
    </cfRule>
  </conditionalFormatting>
  <conditionalFormatting sqref="AI118:AO119">
    <cfRule type="expression" dxfId="1497" priority="122">
      <formula>INDIRECT(ADDRESS(ROW(),COLUMN()))=TRUNC(INDIRECT(ADDRESS(ROW(),COLUMN())))</formula>
    </cfRule>
  </conditionalFormatting>
  <conditionalFormatting sqref="AP118:AV119">
    <cfRule type="expression" dxfId="1496" priority="121">
      <formula>INDIRECT(ADDRESS(ROW(),COLUMN()))=TRUNC(INDIRECT(ADDRESS(ROW(),COLUMN())))</formula>
    </cfRule>
  </conditionalFormatting>
  <conditionalFormatting sqref="AW118:AY119">
    <cfRule type="expression" dxfId="1495" priority="120">
      <formula>INDIRECT(ADDRESS(ROW(),COLUMN()))=TRUNC(INDIRECT(ADDRESS(ROW(),COLUMN())))</formula>
    </cfRule>
  </conditionalFormatting>
  <conditionalFormatting sqref="U122:AY122">
    <cfRule type="expression" dxfId="1494" priority="119">
      <formula>OR(U$171=$B121,U$172=$B121)</formula>
    </cfRule>
  </conditionalFormatting>
  <conditionalFormatting sqref="AZ121:BC122">
    <cfRule type="expression" dxfId="1493" priority="118">
      <formula>INDIRECT(ADDRESS(ROW(),COLUMN()))=TRUNC(INDIRECT(ADDRESS(ROW(),COLUMN())))</formula>
    </cfRule>
  </conditionalFormatting>
  <conditionalFormatting sqref="U121:AA122">
    <cfRule type="expression" dxfId="1492" priority="117">
      <formula>INDIRECT(ADDRESS(ROW(),COLUMN()))=TRUNC(INDIRECT(ADDRESS(ROW(),COLUMN())))</formula>
    </cfRule>
  </conditionalFormatting>
  <conditionalFormatting sqref="AB121:AH122">
    <cfRule type="expression" dxfId="1491" priority="116">
      <formula>INDIRECT(ADDRESS(ROW(),COLUMN()))=TRUNC(INDIRECT(ADDRESS(ROW(),COLUMN())))</formula>
    </cfRule>
  </conditionalFormatting>
  <conditionalFormatting sqref="AI121:AO122">
    <cfRule type="expression" dxfId="1490" priority="115">
      <formula>INDIRECT(ADDRESS(ROW(),COLUMN()))=TRUNC(INDIRECT(ADDRESS(ROW(),COLUMN())))</formula>
    </cfRule>
  </conditionalFormatting>
  <conditionalFormatting sqref="AP121:AV122">
    <cfRule type="expression" dxfId="1489" priority="114">
      <formula>INDIRECT(ADDRESS(ROW(),COLUMN()))=TRUNC(INDIRECT(ADDRESS(ROW(),COLUMN())))</formula>
    </cfRule>
  </conditionalFormatting>
  <conditionalFormatting sqref="AW121:AY122">
    <cfRule type="expression" dxfId="1488" priority="113">
      <formula>INDIRECT(ADDRESS(ROW(),COLUMN()))=TRUNC(INDIRECT(ADDRESS(ROW(),COLUMN())))</formula>
    </cfRule>
  </conditionalFormatting>
  <conditionalFormatting sqref="U125:AY125">
    <cfRule type="expression" dxfId="1487" priority="112">
      <formula>OR(U$171=$B124,U$172=$B124)</formula>
    </cfRule>
  </conditionalFormatting>
  <conditionalFormatting sqref="AZ124:BC125">
    <cfRule type="expression" dxfId="1486" priority="111">
      <formula>INDIRECT(ADDRESS(ROW(),COLUMN()))=TRUNC(INDIRECT(ADDRESS(ROW(),COLUMN())))</formula>
    </cfRule>
  </conditionalFormatting>
  <conditionalFormatting sqref="U124:AA125">
    <cfRule type="expression" dxfId="1485" priority="110">
      <formula>INDIRECT(ADDRESS(ROW(),COLUMN()))=TRUNC(INDIRECT(ADDRESS(ROW(),COLUMN())))</formula>
    </cfRule>
  </conditionalFormatting>
  <conditionalFormatting sqref="AB124:AH125">
    <cfRule type="expression" dxfId="1484" priority="109">
      <formula>INDIRECT(ADDRESS(ROW(),COLUMN()))=TRUNC(INDIRECT(ADDRESS(ROW(),COLUMN())))</formula>
    </cfRule>
  </conditionalFormatting>
  <conditionalFormatting sqref="AI124:AO125">
    <cfRule type="expression" dxfId="1483" priority="108">
      <formula>INDIRECT(ADDRESS(ROW(),COLUMN()))=TRUNC(INDIRECT(ADDRESS(ROW(),COLUMN())))</formula>
    </cfRule>
  </conditionalFormatting>
  <conditionalFormatting sqref="AP124:AV125">
    <cfRule type="expression" dxfId="1482" priority="107">
      <formula>INDIRECT(ADDRESS(ROW(),COLUMN()))=TRUNC(INDIRECT(ADDRESS(ROW(),COLUMN())))</formula>
    </cfRule>
  </conditionalFormatting>
  <conditionalFormatting sqref="AW124:AY125">
    <cfRule type="expression" dxfId="1481" priority="106">
      <formula>INDIRECT(ADDRESS(ROW(),COLUMN()))=TRUNC(INDIRECT(ADDRESS(ROW(),COLUMN())))</formula>
    </cfRule>
  </conditionalFormatting>
  <conditionalFormatting sqref="U128:AY128">
    <cfRule type="expression" dxfId="1480" priority="105">
      <formula>OR(U$171=$B127,U$172=$B127)</formula>
    </cfRule>
  </conditionalFormatting>
  <conditionalFormatting sqref="AZ127:BC128">
    <cfRule type="expression" dxfId="1479" priority="104">
      <formula>INDIRECT(ADDRESS(ROW(),COLUMN()))=TRUNC(INDIRECT(ADDRESS(ROW(),COLUMN())))</formula>
    </cfRule>
  </conditionalFormatting>
  <conditionalFormatting sqref="U127:AA128">
    <cfRule type="expression" dxfId="1478" priority="103">
      <formula>INDIRECT(ADDRESS(ROW(),COLUMN()))=TRUNC(INDIRECT(ADDRESS(ROW(),COLUMN())))</formula>
    </cfRule>
  </conditionalFormatting>
  <conditionalFormatting sqref="AB127:AH128">
    <cfRule type="expression" dxfId="1477" priority="102">
      <formula>INDIRECT(ADDRESS(ROW(),COLUMN()))=TRUNC(INDIRECT(ADDRESS(ROW(),COLUMN())))</formula>
    </cfRule>
  </conditionalFormatting>
  <conditionalFormatting sqref="AI127:AO128">
    <cfRule type="expression" dxfId="1476" priority="101">
      <formula>INDIRECT(ADDRESS(ROW(),COLUMN()))=TRUNC(INDIRECT(ADDRESS(ROW(),COLUMN())))</formula>
    </cfRule>
  </conditionalFormatting>
  <conditionalFormatting sqref="AP127:AV128">
    <cfRule type="expression" dxfId="1475" priority="100">
      <formula>INDIRECT(ADDRESS(ROW(),COLUMN()))=TRUNC(INDIRECT(ADDRESS(ROW(),COLUMN())))</formula>
    </cfRule>
  </conditionalFormatting>
  <conditionalFormatting sqref="AW127:AY128">
    <cfRule type="expression" dxfId="1474" priority="99">
      <formula>INDIRECT(ADDRESS(ROW(),COLUMN()))=TRUNC(INDIRECT(ADDRESS(ROW(),COLUMN())))</formula>
    </cfRule>
  </conditionalFormatting>
  <conditionalFormatting sqref="U131:AY131">
    <cfRule type="expression" dxfId="1473" priority="98">
      <formula>OR(U$171=$B130,U$172=$B130)</formula>
    </cfRule>
  </conditionalFormatting>
  <conditionalFormatting sqref="AZ130:BC131">
    <cfRule type="expression" dxfId="1472" priority="97">
      <formula>INDIRECT(ADDRESS(ROW(),COLUMN()))=TRUNC(INDIRECT(ADDRESS(ROW(),COLUMN())))</formula>
    </cfRule>
  </conditionalFormatting>
  <conditionalFormatting sqref="U130:AA131">
    <cfRule type="expression" dxfId="1471" priority="96">
      <formula>INDIRECT(ADDRESS(ROW(),COLUMN()))=TRUNC(INDIRECT(ADDRESS(ROW(),COLUMN())))</formula>
    </cfRule>
  </conditionalFormatting>
  <conditionalFormatting sqref="AB130:AH131">
    <cfRule type="expression" dxfId="1470" priority="95">
      <formula>INDIRECT(ADDRESS(ROW(),COLUMN()))=TRUNC(INDIRECT(ADDRESS(ROW(),COLUMN())))</formula>
    </cfRule>
  </conditionalFormatting>
  <conditionalFormatting sqref="AI130:AO131">
    <cfRule type="expression" dxfId="1469" priority="94">
      <formula>INDIRECT(ADDRESS(ROW(),COLUMN()))=TRUNC(INDIRECT(ADDRESS(ROW(),COLUMN())))</formula>
    </cfRule>
  </conditionalFormatting>
  <conditionalFormatting sqref="AP130:AV131">
    <cfRule type="expression" dxfId="1468" priority="93">
      <formula>INDIRECT(ADDRESS(ROW(),COLUMN()))=TRUNC(INDIRECT(ADDRESS(ROW(),COLUMN())))</formula>
    </cfRule>
  </conditionalFormatting>
  <conditionalFormatting sqref="AW130:AY131">
    <cfRule type="expression" dxfId="1467" priority="92">
      <formula>INDIRECT(ADDRESS(ROW(),COLUMN()))=TRUNC(INDIRECT(ADDRESS(ROW(),COLUMN())))</formula>
    </cfRule>
  </conditionalFormatting>
  <conditionalFormatting sqref="U134:AY134">
    <cfRule type="expression" dxfId="1466" priority="91">
      <formula>OR(U$171=$B133,U$172=$B133)</formula>
    </cfRule>
  </conditionalFormatting>
  <conditionalFormatting sqref="AZ133:BC134">
    <cfRule type="expression" dxfId="1465" priority="90">
      <formula>INDIRECT(ADDRESS(ROW(),COLUMN()))=TRUNC(INDIRECT(ADDRESS(ROW(),COLUMN())))</formula>
    </cfRule>
  </conditionalFormatting>
  <conditionalFormatting sqref="U133:AA134">
    <cfRule type="expression" dxfId="1464" priority="89">
      <formula>INDIRECT(ADDRESS(ROW(),COLUMN()))=TRUNC(INDIRECT(ADDRESS(ROW(),COLUMN())))</formula>
    </cfRule>
  </conditionalFormatting>
  <conditionalFormatting sqref="AB133:AH134">
    <cfRule type="expression" dxfId="1463" priority="88">
      <formula>INDIRECT(ADDRESS(ROW(),COLUMN()))=TRUNC(INDIRECT(ADDRESS(ROW(),COLUMN())))</formula>
    </cfRule>
  </conditionalFormatting>
  <conditionalFormatting sqref="AI133:AO134">
    <cfRule type="expression" dxfId="1462" priority="87">
      <formula>INDIRECT(ADDRESS(ROW(),COLUMN()))=TRUNC(INDIRECT(ADDRESS(ROW(),COLUMN())))</formula>
    </cfRule>
  </conditionalFormatting>
  <conditionalFormatting sqref="AP133:AV134">
    <cfRule type="expression" dxfId="1461" priority="86">
      <formula>INDIRECT(ADDRESS(ROW(),COLUMN()))=TRUNC(INDIRECT(ADDRESS(ROW(),COLUMN())))</formula>
    </cfRule>
  </conditionalFormatting>
  <conditionalFormatting sqref="AW133:AY134">
    <cfRule type="expression" dxfId="1460" priority="85">
      <formula>INDIRECT(ADDRESS(ROW(),COLUMN()))=TRUNC(INDIRECT(ADDRESS(ROW(),COLUMN())))</formula>
    </cfRule>
  </conditionalFormatting>
  <conditionalFormatting sqref="U137:AY137">
    <cfRule type="expression" dxfId="1459" priority="84">
      <formula>OR(U$171=$B136,U$172=$B136)</formula>
    </cfRule>
  </conditionalFormatting>
  <conditionalFormatting sqref="AZ136:BC137">
    <cfRule type="expression" dxfId="1458" priority="83">
      <formula>INDIRECT(ADDRESS(ROW(),COLUMN()))=TRUNC(INDIRECT(ADDRESS(ROW(),COLUMN())))</formula>
    </cfRule>
  </conditionalFormatting>
  <conditionalFormatting sqref="U136:AA137">
    <cfRule type="expression" dxfId="1457" priority="82">
      <formula>INDIRECT(ADDRESS(ROW(),COLUMN()))=TRUNC(INDIRECT(ADDRESS(ROW(),COLUMN())))</formula>
    </cfRule>
  </conditionalFormatting>
  <conditionalFormatting sqref="AB136:AH137">
    <cfRule type="expression" dxfId="1456" priority="81">
      <formula>INDIRECT(ADDRESS(ROW(),COLUMN()))=TRUNC(INDIRECT(ADDRESS(ROW(),COLUMN())))</formula>
    </cfRule>
  </conditionalFormatting>
  <conditionalFormatting sqref="AI136:AO137">
    <cfRule type="expression" dxfId="1455" priority="80">
      <formula>INDIRECT(ADDRESS(ROW(),COLUMN()))=TRUNC(INDIRECT(ADDRESS(ROW(),COLUMN())))</formula>
    </cfRule>
  </conditionalFormatting>
  <conditionalFormatting sqref="AP136:AV137">
    <cfRule type="expression" dxfId="1454" priority="79">
      <formula>INDIRECT(ADDRESS(ROW(),COLUMN()))=TRUNC(INDIRECT(ADDRESS(ROW(),COLUMN())))</formula>
    </cfRule>
  </conditionalFormatting>
  <conditionalFormatting sqref="AW136:AY137">
    <cfRule type="expression" dxfId="1453" priority="78">
      <formula>INDIRECT(ADDRESS(ROW(),COLUMN()))=TRUNC(INDIRECT(ADDRESS(ROW(),COLUMN())))</formula>
    </cfRule>
  </conditionalFormatting>
  <conditionalFormatting sqref="U140:AY140">
    <cfRule type="expression" dxfId="1452" priority="77">
      <formula>OR(U$171=$B139,U$172=$B139)</formula>
    </cfRule>
  </conditionalFormatting>
  <conditionalFormatting sqref="AZ139:BC140">
    <cfRule type="expression" dxfId="1451" priority="76">
      <formula>INDIRECT(ADDRESS(ROW(),COLUMN()))=TRUNC(INDIRECT(ADDRESS(ROW(),COLUMN())))</formula>
    </cfRule>
  </conditionalFormatting>
  <conditionalFormatting sqref="U139:AA140">
    <cfRule type="expression" dxfId="1450" priority="75">
      <formula>INDIRECT(ADDRESS(ROW(),COLUMN()))=TRUNC(INDIRECT(ADDRESS(ROW(),COLUMN())))</formula>
    </cfRule>
  </conditionalFormatting>
  <conditionalFormatting sqref="AB139:AH140">
    <cfRule type="expression" dxfId="1449" priority="74">
      <formula>INDIRECT(ADDRESS(ROW(),COLUMN()))=TRUNC(INDIRECT(ADDRESS(ROW(),COLUMN())))</formula>
    </cfRule>
  </conditionalFormatting>
  <conditionalFormatting sqref="AI139:AO140">
    <cfRule type="expression" dxfId="1448" priority="73">
      <formula>INDIRECT(ADDRESS(ROW(),COLUMN()))=TRUNC(INDIRECT(ADDRESS(ROW(),COLUMN())))</formula>
    </cfRule>
  </conditionalFormatting>
  <conditionalFormatting sqref="AP139:AV140">
    <cfRule type="expression" dxfId="1447" priority="72">
      <formula>INDIRECT(ADDRESS(ROW(),COLUMN()))=TRUNC(INDIRECT(ADDRESS(ROW(),COLUMN())))</formula>
    </cfRule>
  </conditionalFormatting>
  <conditionalFormatting sqref="AW139:AY140">
    <cfRule type="expression" dxfId="1446" priority="71">
      <formula>INDIRECT(ADDRESS(ROW(),COLUMN()))=TRUNC(INDIRECT(ADDRESS(ROW(),COLUMN())))</formula>
    </cfRule>
  </conditionalFormatting>
  <conditionalFormatting sqref="U143:AY143">
    <cfRule type="expression" dxfId="1445" priority="70">
      <formula>OR(U$171=$B142,U$172=$B142)</formula>
    </cfRule>
  </conditionalFormatting>
  <conditionalFormatting sqref="AZ142:BC143">
    <cfRule type="expression" dxfId="1444" priority="69">
      <formula>INDIRECT(ADDRESS(ROW(),COLUMN()))=TRUNC(INDIRECT(ADDRESS(ROW(),COLUMN())))</formula>
    </cfRule>
  </conditionalFormatting>
  <conditionalFormatting sqref="U142:AA143">
    <cfRule type="expression" dxfId="1443" priority="68">
      <formula>INDIRECT(ADDRESS(ROW(),COLUMN()))=TRUNC(INDIRECT(ADDRESS(ROW(),COLUMN())))</formula>
    </cfRule>
  </conditionalFormatting>
  <conditionalFormatting sqref="AB142:AH143">
    <cfRule type="expression" dxfId="1442" priority="67">
      <formula>INDIRECT(ADDRESS(ROW(),COLUMN()))=TRUNC(INDIRECT(ADDRESS(ROW(),COLUMN())))</formula>
    </cfRule>
  </conditionalFormatting>
  <conditionalFormatting sqref="AI142:AO143">
    <cfRule type="expression" dxfId="1441" priority="66">
      <formula>INDIRECT(ADDRESS(ROW(),COLUMN()))=TRUNC(INDIRECT(ADDRESS(ROW(),COLUMN())))</formula>
    </cfRule>
  </conditionalFormatting>
  <conditionalFormatting sqref="AP142:AV143">
    <cfRule type="expression" dxfId="1440" priority="65">
      <formula>INDIRECT(ADDRESS(ROW(),COLUMN()))=TRUNC(INDIRECT(ADDRESS(ROW(),COLUMN())))</formula>
    </cfRule>
  </conditionalFormatting>
  <conditionalFormatting sqref="AW142:AY143">
    <cfRule type="expression" dxfId="1439" priority="64">
      <formula>INDIRECT(ADDRESS(ROW(),COLUMN()))=TRUNC(INDIRECT(ADDRESS(ROW(),COLUMN())))</formula>
    </cfRule>
  </conditionalFormatting>
  <conditionalFormatting sqref="U146:AY146">
    <cfRule type="expression" dxfId="1438" priority="63">
      <formula>OR(U$171=$B145,U$172=$B145)</formula>
    </cfRule>
  </conditionalFormatting>
  <conditionalFormatting sqref="AZ145:BC146">
    <cfRule type="expression" dxfId="1437" priority="62">
      <formula>INDIRECT(ADDRESS(ROW(),COLUMN()))=TRUNC(INDIRECT(ADDRESS(ROW(),COLUMN())))</formula>
    </cfRule>
  </conditionalFormatting>
  <conditionalFormatting sqref="U145:AA146">
    <cfRule type="expression" dxfId="1436" priority="61">
      <formula>INDIRECT(ADDRESS(ROW(),COLUMN()))=TRUNC(INDIRECT(ADDRESS(ROW(),COLUMN())))</formula>
    </cfRule>
  </conditionalFormatting>
  <conditionalFormatting sqref="AB145:AH146">
    <cfRule type="expression" dxfId="1435" priority="60">
      <formula>INDIRECT(ADDRESS(ROW(),COLUMN()))=TRUNC(INDIRECT(ADDRESS(ROW(),COLUMN())))</formula>
    </cfRule>
  </conditionalFormatting>
  <conditionalFormatting sqref="AI145:AO146">
    <cfRule type="expression" dxfId="1434" priority="59">
      <formula>INDIRECT(ADDRESS(ROW(),COLUMN()))=TRUNC(INDIRECT(ADDRESS(ROW(),COLUMN())))</formula>
    </cfRule>
  </conditionalFormatting>
  <conditionalFormatting sqref="AP145:AV146">
    <cfRule type="expression" dxfId="1433" priority="58">
      <formula>INDIRECT(ADDRESS(ROW(),COLUMN()))=TRUNC(INDIRECT(ADDRESS(ROW(),COLUMN())))</formula>
    </cfRule>
  </conditionalFormatting>
  <conditionalFormatting sqref="AW145:AY146">
    <cfRule type="expression" dxfId="1432" priority="57">
      <formula>INDIRECT(ADDRESS(ROW(),COLUMN()))=TRUNC(INDIRECT(ADDRESS(ROW(),COLUMN())))</formula>
    </cfRule>
  </conditionalFormatting>
  <conditionalFormatting sqref="U149:AY149">
    <cfRule type="expression" dxfId="1431" priority="56">
      <formula>OR(U$171=$B148,U$172=$B148)</formula>
    </cfRule>
  </conditionalFormatting>
  <conditionalFormatting sqref="AZ148:BC149">
    <cfRule type="expression" dxfId="1430" priority="55">
      <formula>INDIRECT(ADDRESS(ROW(),COLUMN()))=TRUNC(INDIRECT(ADDRESS(ROW(),COLUMN())))</formula>
    </cfRule>
  </conditionalFormatting>
  <conditionalFormatting sqref="U148:AA149">
    <cfRule type="expression" dxfId="1429" priority="54">
      <formula>INDIRECT(ADDRESS(ROW(),COLUMN()))=TRUNC(INDIRECT(ADDRESS(ROW(),COLUMN())))</formula>
    </cfRule>
  </conditionalFormatting>
  <conditionalFormatting sqref="AB148:AH149">
    <cfRule type="expression" dxfId="1428" priority="53">
      <formula>INDIRECT(ADDRESS(ROW(),COLUMN()))=TRUNC(INDIRECT(ADDRESS(ROW(),COLUMN())))</formula>
    </cfRule>
  </conditionalFormatting>
  <conditionalFormatting sqref="AI148:AO149">
    <cfRule type="expression" dxfId="1427" priority="52">
      <formula>INDIRECT(ADDRESS(ROW(),COLUMN()))=TRUNC(INDIRECT(ADDRESS(ROW(),COLUMN())))</formula>
    </cfRule>
  </conditionalFormatting>
  <conditionalFormatting sqref="AP148:AV149">
    <cfRule type="expression" dxfId="1426" priority="51">
      <formula>INDIRECT(ADDRESS(ROW(),COLUMN()))=TRUNC(INDIRECT(ADDRESS(ROW(),COLUMN())))</formula>
    </cfRule>
  </conditionalFormatting>
  <conditionalFormatting sqref="AW148:AY149">
    <cfRule type="expression" dxfId="1425" priority="50">
      <formula>INDIRECT(ADDRESS(ROW(),COLUMN()))=TRUNC(INDIRECT(ADDRESS(ROW(),COLUMN())))</formula>
    </cfRule>
  </conditionalFormatting>
  <conditionalFormatting sqref="U152:AY152">
    <cfRule type="expression" dxfId="1424" priority="49">
      <formula>OR(U$171=$B151,U$172=$B151)</formula>
    </cfRule>
  </conditionalFormatting>
  <conditionalFormatting sqref="AZ151:BC152">
    <cfRule type="expression" dxfId="1423" priority="48">
      <formula>INDIRECT(ADDRESS(ROW(),COLUMN()))=TRUNC(INDIRECT(ADDRESS(ROW(),COLUMN())))</formula>
    </cfRule>
  </conditionalFormatting>
  <conditionalFormatting sqref="U151:AA152">
    <cfRule type="expression" dxfId="1422" priority="47">
      <formula>INDIRECT(ADDRESS(ROW(),COLUMN()))=TRUNC(INDIRECT(ADDRESS(ROW(),COLUMN())))</formula>
    </cfRule>
  </conditionalFormatting>
  <conditionalFormatting sqref="AB151:AH152">
    <cfRule type="expression" dxfId="1421" priority="46">
      <formula>INDIRECT(ADDRESS(ROW(),COLUMN()))=TRUNC(INDIRECT(ADDRESS(ROW(),COLUMN())))</formula>
    </cfRule>
  </conditionalFormatting>
  <conditionalFormatting sqref="AI151:AO152">
    <cfRule type="expression" dxfId="1420" priority="45">
      <formula>INDIRECT(ADDRESS(ROW(),COLUMN()))=TRUNC(INDIRECT(ADDRESS(ROW(),COLUMN())))</formula>
    </cfRule>
  </conditionalFormatting>
  <conditionalFormatting sqref="AP151:AV152">
    <cfRule type="expression" dxfId="1419" priority="44">
      <formula>INDIRECT(ADDRESS(ROW(),COLUMN()))=TRUNC(INDIRECT(ADDRESS(ROW(),COLUMN())))</formula>
    </cfRule>
  </conditionalFormatting>
  <conditionalFormatting sqref="AW151:AY152">
    <cfRule type="expression" dxfId="1418" priority="43">
      <formula>INDIRECT(ADDRESS(ROW(),COLUMN()))=TRUNC(INDIRECT(ADDRESS(ROW(),COLUMN())))</formula>
    </cfRule>
  </conditionalFormatting>
  <conditionalFormatting sqref="U155:AY155">
    <cfRule type="expression" dxfId="1417" priority="42">
      <formula>OR(U$171=$B154,U$172=$B154)</formula>
    </cfRule>
  </conditionalFormatting>
  <conditionalFormatting sqref="AZ154:BC155">
    <cfRule type="expression" dxfId="1416" priority="41">
      <formula>INDIRECT(ADDRESS(ROW(),COLUMN()))=TRUNC(INDIRECT(ADDRESS(ROW(),COLUMN())))</formula>
    </cfRule>
  </conditionalFormatting>
  <conditionalFormatting sqref="U154:AA155">
    <cfRule type="expression" dxfId="1415" priority="40">
      <formula>INDIRECT(ADDRESS(ROW(),COLUMN()))=TRUNC(INDIRECT(ADDRESS(ROW(),COLUMN())))</formula>
    </cfRule>
  </conditionalFormatting>
  <conditionalFormatting sqref="AB154:AH155">
    <cfRule type="expression" dxfId="1414" priority="39">
      <formula>INDIRECT(ADDRESS(ROW(),COLUMN()))=TRUNC(INDIRECT(ADDRESS(ROW(),COLUMN())))</formula>
    </cfRule>
  </conditionalFormatting>
  <conditionalFormatting sqref="AI154:AO155">
    <cfRule type="expression" dxfId="1413" priority="38">
      <formula>INDIRECT(ADDRESS(ROW(),COLUMN()))=TRUNC(INDIRECT(ADDRESS(ROW(),COLUMN())))</formula>
    </cfRule>
  </conditionalFormatting>
  <conditionalFormatting sqref="AP154:AV155">
    <cfRule type="expression" dxfId="1412" priority="37">
      <formula>INDIRECT(ADDRESS(ROW(),COLUMN()))=TRUNC(INDIRECT(ADDRESS(ROW(),COLUMN())))</formula>
    </cfRule>
  </conditionalFormatting>
  <conditionalFormatting sqref="AW154:AY155">
    <cfRule type="expression" dxfId="1411" priority="36">
      <formula>INDIRECT(ADDRESS(ROW(),COLUMN()))=TRUNC(INDIRECT(ADDRESS(ROW(),COLUMN())))</formula>
    </cfRule>
  </conditionalFormatting>
  <conditionalFormatting sqref="U158:AY158">
    <cfRule type="expression" dxfId="1410" priority="35">
      <formula>OR(U$171=$B157,U$172=$B157)</formula>
    </cfRule>
  </conditionalFormatting>
  <conditionalFormatting sqref="AZ157:BC158">
    <cfRule type="expression" dxfId="1409" priority="34">
      <formula>INDIRECT(ADDRESS(ROW(),COLUMN()))=TRUNC(INDIRECT(ADDRESS(ROW(),COLUMN())))</formula>
    </cfRule>
  </conditionalFormatting>
  <conditionalFormatting sqref="U157:AA158">
    <cfRule type="expression" dxfId="1408" priority="33">
      <formula>INDIRECT(ADDRESS(ROW(),COLUMN()))=TRUNC(INDIRECT(ADDRESS(ROW(),COLUMN())))</formula>
    </cfRule>
  </conditionalFormatting>
  <conditionalFormatting sqref="AB157:AH158">
    <cfRule type="expression" dxfId="1407" priority="32">
      <formula>INDIRECT(ADDRESS(ROW(),COLUMN()))=TRUNC(INDIRECT(ADDRESS(ROW(),COLUMN())))</formula>
    </cfRule>
  </conditionalFormatting>
  <conditionalFormatting sqref="AI157:AO158">
    <cfRule type="expression" dxfId="1406" priority="31">
      <formula>INDIRECT(ADDRESS(ROW(),COLUMN()))=TRUNC(INDIRECT(ADDRESS(ROW(),COLUMN())))</formula>
    </cfRule>
  </conditionalFormatting>
  <conditionalFormatting sqref="AP157:AV158">
    <cfRule type="expression" dxfId="1405" priority="30">
      <formula>INDIRECT(ADDRESS(ROW(),COLUMN()))=TRUNC(INDIRECT(ADDRESS(ROW(),COLUMN())))</formula>
    </cfRule>
  </conditionalFormatting>
  <conditionalFormatting sqref="AW157:AY158">
    <cfRule type="expression" dxfId="1404" priority="29">
      <formula>INDIRECT(ADDRESS(ROW(),COLUMN()))=TRUNC(INDIRECT(ADDRESS(ROW(),COLUMN())))</formula>
    </cfRule>
  </conditionalFormatting>
  <conditionalFormatting sqref="U161:AY161">
    <cfRule type="expression" dxfId="1403" priority="28">
      <formula>OR(U$171=$B160,U$172=$B160)</formula>
    </cfRule>
  </conditionalFormatting>
  <conditionalFormatting sqref="AZ160:BC161">
    <cfRule type="expression" dxfId="1402" priority="27">
      <formula>INDIRECT(ADDRESS(ROW(),COLUMN()))=TRUNC(INDIRECT(ADDRESS(ROW(),COLUMN())))</formula>
    </cfRule>
  </conditionalFormatting>
  <conditionalFormatting sqref="U160:AA161">
    <cfRule type="expression" dxfId="1401" priority="26">
      <formula>INDIRECT(ADDRESS(ROW(),COLUMN()))=TRUNC(INDIRECT(ADDRESS(ROW(),COLUMN())))</formula>
    </cfRule>
  </conditionalFormatting>
  <conditionalFormatting sqref="AB160:AH161">
    <cfRule type="expression" dxfId="1400" priority="25">
      <formula>INDIRECT(ADDRESS(ROW(),COLUMN()))=TRUNC(INDIRECT(ADDRESS(ROW(),COLUMN())))</formula>
    </cfRule>
  </conditionalFormatting>
  <conditionalFormatting sqref="AI160:AO161">
    <cfRule type="expression" dxfId="1399" priority="24">
      <formula>INDIRECT(ADDRESS(ROW(),COLUMN()))=TRUNC(INDIRECT(ADDRESS(ROW(),COLUMN())))</formula>
    </cfRule>
  </conditionalFormatting>
  <conditionalFormatting sqref="AP160:AV161">
    <cfRule type="expression" dxfId="1398" priority="23">
      <formula>INDIRECT(ADDRESS(ROW(),COLUMN()))=TRUNC(INDIRECT(ADDRESS(ROW(),COLUMN())))</formula>
    </cfRule>
  </conditionalFormatting>
  <conditionalFormatting sqref="AW160:AY161">
    <cfRule type="expression" dxfId="1397" priority="22">
      <formula>INDIRECT(ADDRESS(ROW(),COLUMN()))=TRUNC(INDIRECT(ADDRESS(ROW(),COLUMN())))</formula>
    </cfRule>
  </conditionalFormatting>
  <conditionalFormatting sqref="U164:AY164">
    <cfRule type="expression" dxfId="1396" priority="21">
      <formula>OR(U$171=$B163,U$172=$B163)</formula>
    </cfRule>
  </conditionalFormatting>
  <conditionalFormatting sqref="AZ163:BC164">
    <cfRule type="expression" dxfId="1395" priority="20">
      <formula>INDIRECT(ADDRESS(ROW(),COLUMN()))=TRUNC(INDIRECT(ADDRESS(ROW(),COLUMN())))</formula>
    </cfRule>
  </conditionalFormatting>
  <conditionalFormatting sqref="U163:AA164">
    <cfRule type="expression" dxfId="1394" priority="19">
      <formula>INDIRECT(ADDRESS(ROW(),COLUMN()))=TRUNC(INDIRECT(ADDRESS(ROW(),COLUMN())))</formula>
    </cfRule>
  </conditionalFormatting>
  <conditionalFormatting sqref="AB163:AH164">
    <cfRule type="expression" dxfId="1393" priority="18">
      <formula>INDIRECT(ADDRESS(ROW(),COLUMN()))=TRUNC(INDIRECT(ADDRESS(ROW(),COLUMN())))</formula>
    </cfRule>
  </conditionalFormatting>
  <conditionalFormatting sqref="AI163:AO164">
    <cfRule type="expression" dxfId="1392" priority="17">
      <formula>INDIRECT(ADDRESS(ROW(),COLUMN()))=TRUNC(INDIRECT(ADDRESS(ROW(),COLUMN())))</formula>
    </cfRule>
  </conditionalFormatting>
  <conditionalFormatting sqref="AP163:AV164">
    <cfRule type="expression" dxfId="1391" priority="16">
      <formula>INDIRECT(ADDRESS(ROW(),COLUMN()))=TRUNC(INDIRECT(ADDRESS(ROW(),COLUMN())))</formula>
    </cfRule>
  </conditionalFormatting>
  <conditionalFormatting sqref="AW163:AY164">
    <cfRule type="expression" dxfId="1390" priority="15">
      <formula>INDIRECT(ADDRESS(ROW(),COLUMN()))=TRUNC(INDIRECT(ADDRESS(ROW(),COLUMN())))</formula>
    </cfRule>
  </conditionalFormatting>
  <conditionalFormatting sqref="U167:AY167">
    <cfRule type="expression" dxfId="1389" priority="14">
      <formula>OR(U$171=$B166,U$172=$B166)</formula>
    </cfRule>
  </conditionalFormatting>
  <conditionalFormatting sqref="AZ166:BC167">
    <cfRule type="expression" dxfId="1388" priority="13">
      <formula>INDIRECT(ADDRESS(ROW(),COLUMN()))=TRUNC(INDIRECT(ADDRESS(ROW(),COLUMN())))</formula>
    </cfRule>
  </conditionalFormatting>
  <conditionalFormatting sqref="U166:AA167">
    <cfRule type="expression" dxfId="1387" priority="12">
      <formula>INDIRECT(ADDRESS(ROW(),COLUMN()))=TRUNC(INDIRECT(ADDRESS(ROW(),COLUMN())))</formula>
    </cfRule>
  </conditionalFormatting>
  <conditionalFormatting sqref="AB166:AH167">
    <cfRule type="expression" dxfId="1386" priority="11">
      <formula>INDIRECT(ADDRESS(ROW(),COLUMN()))=TRUNC(INDIRECT(ADDRESS(ROW(),COLUMN())))</formula>
    </cfRule>
  </conditionalFormatting>
  <conditionalFormatting sqref="AI166:AO167">
    <cfRule type="expression" dxfId="1385" priority="10">
      <formula>INDIRECT(ADDRESS(ROW(),COLUMN()))=TRUNC(INDIRECT(ADDRESS(ROW(),COLUMN())))</formula>
    </cfRule>
  </conditionalFormatting>
  <conditionalFormatting sqref="AP166:AV167">
    <cfRule type="expression" dxfId="1384" priority="9">
      <formula>INDIRECT(ADDRESS(ROW(),COLUMN()))=TRUNC(INDIRECT(ADDRESS(ROW(),COLUMN())))</formula>
    </cfRule>
  </conditionalFormatting>
  <conditionalFormatting sqref="AW166:AY167">
    <cfRule type="expression" dxfId="1383" priority="8">
      <formula>INDIRECT(ADDRESS(ROW(),COLUMN()))=TRUNC(INDIRECT(ADDRESS(ROW(),COLUMN())))</formula>
    </cfRule>
  </conditionalFormatting>
  <conditionalFormatting sqref="U170:AY170">
    <cfRule type="expression" dxfId="1382" priority="7">
      <formula>OR(U$171=$B169,U$172=$B169)</formula>
    </cfRule>
  </conditionalFormatting>
  <conditionalFormatting sqref="AZ169:BC170">
    <cfRule type="expression" dxfId="1381" priority="6">
      <formula>INDIRECT(ADDRESS(ROW(),COLUMN()))=TRUNC(INDIRECT(ADDRESS(ROW(),COLUMN())))</formula>
    </cfRule>
  </conditionalFormatting>
  <conditionalFormatting sqref="U169:AA170">
    <cfRule type="expression" dxfId="1380" priority="5">
      <formula>INDIRECT(ADDRESS(ROW(),COLUMN()))=TRUNC(INDIRECT(ADDRESS(ROW(),COLUMN())))</formula>
    </cfRule>
  </conditionalFormatting>
  <conditionalFormatting sqref="AB169:AH170">
    <cfRule type="expression" dxfId="1379" priority="4">
      <formula>INDIRECT(ADDRESS(ROW(),COLUMN()))=TRUNC(INDIRECT(ADDRESS(ROW(),COLUMN())))</formula>
    </cfRule>
  </conditionalFormatting>
  <conditionalFormatting sqref="AI169:AO170">
    <cfRule type="expression" dxfId="1378" priority="3">
      <formula>INDIRECT(ADDRESS(ROW(),COLUMN()))=TRUNC(INDIRECT(ADDRESS(ROW(),COLUMN())))</formula>
    </cfRule>
  </conditionalFormatting>
  <conditionalFormatting sqref="AP169:AV170">
    <cfRule type="expression" dxfId="1377" priority="2">
      <formula>INDIRECT(ADDRESS(ROW(),COLUMN()))=TRUNC(INDIRECT(ADDRESS(ROW(),COLUMN())))</formula>
    </cfRule>
  </conditionalFormatting>
  <conditionalFormatting sqref="AW169:AY170">
    <cfRule type="expression" dxfId="1376" priority="1">
      <formula>INDIRECT(ADDRESS(ROW(),COLUMN()))=TRUNC(INDIRECT(ADDRESS(ROW(),COLUMN())))</formula>
    </cfRule>
  </conditionalFormatting>
  <dataValidations count="10">
    <dataValidation type="list" allowBlank="1" showDropDown="0" showInputMessage="1" showErrorMessage="1" sqref="BC3:BF3">
      <formula1>"４週,暦月"</formula1>
    </dataValidation>
    <dataValidation type="decimal" allowBlank="1" showDropDown="0" showInputMessage="1" showErrorMessage="1" error="入力可能範囲　32～40" sqref="AY6:AZ6">
      <formula1>32</formula1>
      <formula2>40</formula2>
    </dataValidation>
    <dataValidation type="list" allowBlank="1" showDropDown="0" showInputMessage="1" showErrorMessage="1" sqref="AD3:AD4">
      <formula1>#REF!</formula1>
    </dataValidation>
    <dataValidation type="list" allowBlank="1" showDropDown="0" showInputMessage="1" showErrorMessage="1" sqref="BC4:BF4">
      <formula1>"予定,実績,予定・実績"</formula1>
    </dataValidation>
    <dataValidation type="list" allowBlank="1" showDropDown="0" showInputMessage="1" showErrorMessage="0" sqref="C21:E170"/>
    <dataValidation type="list" allowBlank="1" showDropDown="0" showInputMessage="1" showErrorMessage="0" sqref="H21:H170">
      <formula1>"A, B, C, D"</formula1>
    </dataValidation>
    <dataValidation type="list" errorStyle="warning" allowBlank="1" showDropDown="0" showInputMessage="1" showErrorMessage="0" error="リストにない場合のみ、入力してください。" sqref="I21:L170">
      <formula1>INDIRECT(C21)</formula1>
    </dataValidation>
    <dataValidation type="list" allowBlank="1" showDropDown="0" showInputMessage="1" showErrorMessage="0" sqref="U21:AY21 U24:AY24 U27:AY27 U30:AY30 U33:AY33 U36:AY36 U39:AY39 U42:AY42 U45:AY45 U48:AY48 U51:AY51 U54:AY54 U57:AY57 U60:AY60 U63:AY63 U66:AY66 U69:AY69 U72:AY72 U75:AY75 U78:AY78 U81:AY81 U84:AY84 U87:AY87 U90:AY90 U93:AY93 U96:AY96 U99:AY99 U102:AY102 U105:AY105 U108:AY108 U111:AY111 U114:AY114 U117:AY117 U120:AY120 U123:AY123 U126:AY126 U129:AY129 U132:AY132 U135:AY135 U138:AY138 U141:AY141 U144:AY144 U147:AY147 U150:AY150 U153:AY153 U156:AY156 U159:AY159 U162:AY162 U165:AY165 U168:AY168">
      <formula1>シフト記号表</formula1>
    </dataValidation>
    <dataValidation allowBlank="1" showDropDown="0" showInputMessage="1" showErrorMessage="1" error="入力可能範囲　32～40" sqref="BC10"/>
    <dataValidation type="list" allowBlank="1" showDropDown="0" showInputMessage="1" showErrorMessage="0" sqref="AR1:BG1">
      <formula1>#REF!</formula1>
    </dataValidation>
  </dataValidations>
  <printOptions horizontalCentered="1"/>
  <pageMargins left="0.15748031496062992" right="0.15748031496062992" top="0.43307086614173229" bottom="0.55118110236220474" header="0.15748031496062992" footer="0.15748031496062992"/>
  <pageSetup paperSize="8" scale="54" fitToWidth="1" fitToHeight="0" orientation="landscape" usePrinterDefaults="1" r:id="rId1"/>
  <headerFooter>
    <oddFooter>&amp;R&amp;16&amp;P/&amp;N</oddFooter>
  </headerFooter>
  <rowBreaks count="1" manualBreakCount="1">
    <brk id="122" max="6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20"/>
  <dimension ref="B1:BM135"/>
  <sheetViews>
    <sheetView showGridLines="0" zoomScaleSheetLayoutView="100" workbookViewId="0"/>
  </sheetViews>
  <sheetFormatPr defaultColWidth="4.5" defaultRowHeight="15.75"/>
  <cols>
    <col min="1" max="1" width="0.8984375" style="1732" customWidth="1"/>
    <col min="2" max="5" width="5.69921875" style="1732" customWidth="1"/>
    <col min="6" max="7" width="5.69921875" style="1732" hidden="1" customWidth="1"/>
    <col min="8" max="60" width="5.69921875" style="1732" customWidth="1"/>
    <col min="61" max="61" width="1.09765625" style="1732" customWidth="1"/>
    <col min="62" max="16384" width="4.5" style="1732"/>
  </cols>
  <sheetData>
    <row r="1" spans="2:65" s="1733" customFormat="1" ht="20.25" customHeight="1">
      <c r="C1" s="1746" t="s">
        <v>663</v>
      </c>
      <c r="D1" s="1746"/>
      <c r="E1" s="1746"/>
      <c r="F1" s="1746"/>
      <c r="G1" s="1746"/>
      <c r="H1" s="1746"/>
      <c r="K1" s="1794" t="s">
        <v>755</v>
      </c>
      <c r="N1" s="1746"/>
      <c r="O1" s="1746"/>
      <c r="P1" s="1746"/>
      <c r="Q1" s="1746"/>
      <c r="R1" s="1746"/>
      <c r="S1" s="1746"/>
      <c r="T1" s="1746"/>
      <c r="U1" s="1746"/>
      <c r="AQ1" s="1828" t="s">
        <v>56</v>
      </c>
      <c r="AR1" s="1933" t="s">
        <v>360</v>
      </c>
      <c r="AS1" s="1934"/>
      <c r="AT1" s="1934"/>
      <c r="AU1" s="1934"/>
      <c r="AV1" s="1934"/>
      <c r="AW1" s="1934"/>
      <c r="AX1" s="1934"/>
      <c r="AY1" s="1934"/>
      <c r="AZ1" s="1934"/>
      <c r="BA1" s="1934"/>
      <c r="BB1" s="1934"/>
      <c r="BC1" s="1934"/>
      <c r="BD1" s="1934"/>
      <c r="BE1" s="1934"/>
      <c r="BF1" s="1934"/>
      <c r="BG1" s="1934"/>
      <c r="BH1" s="1828" t="s">
        <v>156</v>
      </c>
    </row>
    <row r="2" spans="2:65" s="1734" customFormat="1" ht="20.25" customHeight="1">
      <c r="H2" s="1794"/>
      <c r="K2" s="1794"/>
      <c r="L2" s="1794"/>
      <c r="N2" s="1828"/>
      <c r="O2" s="1828"/>
      <c r="P2" s="1828"/>
      <c r="Q2" s="1828"/>
      <c r="R2" s="1828"/>
      <c r="S2" s="1828"/>
      <c r="T2" s="1828"/>
      <c r="U2" s="1828"/>
      <c r="Z2" s="1828" t="s">
        <v>780</v>
      </c>
      <c r="AA2" s="1904">
        <v>6</v>
      </c>
      <c r="AB2" s="1904"/>
      <c r="AC2" s="1828" t="s">
        <v>679</v>
      </c>
      <c r="AD2" s="1920">
        <f>IF(AA2=0,"",YEAR(DATE(2018+AA2,1,1)))</f>
        <v>2024</v>
      </c>
      <c r="AE2" s="1920"/>
      <c r="AF2" s="1923" t="s">
        <v>592</v>
      </c>
      <c r="AG2" s="1923" t="s">
        <v>785</v>
      </c>
      <c r="AH2" s="1904">
        <v>4</v>
      </c>
      <c r="AI2" s="1904"/>
      <c r="AJ2" s="1923" t="s">
        <v>313</v>
      </c>
      <c r="AQ2" s="1828" t="s">
        <v>338</v>
      </c>
      <c r="AR2" s="1904" t="s">
        <v>793</v>
      </c>
      <c r="AS2" s="1904"/>
      <c r="AT2" s="1904"/>
      <c r="AU2" s="1904"/>
      <c r="AV2" s="1904"/>
      <c r="AW2" s="1904"/>
      <c r="AX2" s="1904"/>
      <c r="AY2" s="1904"/>
      <c r="AZ2" s="1904"/>
      <c r="BA2" s="1904"/>
      <c r="BB2" s="1904"/>
      <c r="BC2" s="1904"/>
      <c r="BD2" s="1904"/>
      <c r="BE2" s="1904"/>
      <c r="BF2" s="1904"/>
      <c r="BG2" s="1904"/>
      <c r="BH2" s="1828" t="s">
        <v>156</v>
      </c>
      <c r="BI2" s="1828"/>
      <c r="BJ2" s="1828"/>
      <c r="BK2" s="1828"/>
    </row>
    <row r="3" spans="2:65" s="1734" customFormat="1" ht="20.25" customHeight="1">
      <c r="H3" s="1794"/>
      <c r="K3" s="1794"/>
      <c r="M3" s="1828"/>
      <c r="N3" s="1828"/>
      <c r="O3" s="1828"/>
      <c r="P3" s="1828"/>
      <c r="Q3" s="1828"/>
      <c r="R3" s="1828"/>
      <c r="S3" s="1828"/>
      <c r="AA3" s="1905"/>
      <c r="AB3" s="1905"/>
      <c r="AC3" s="1918"/>
      <c r="AD3" s="1921"/>
      <c r="AE3" s="1918"/>
      <c r="BB3" s="1955" t="s">
        <v>794</v>
      </c>
      <c r="BC3" s="1964" t="s">
        <v>796</v>
      </c>
      <c r="BD3" s="1968"/>
      <c r="BE3" s="1968"/>
      <c r="BF3" s="1980"/>
      <c r="BG3" s="1828"/>
    </row>
    <row r="4" spans="2:65" s="1734" customFormat="1" ht="20.25" customHeight="1">
      <c r="H4" s="1794"/>
      <c r="K4" s="1794"/>
      <c r="M4" s="1828"/>
      <c r="N4" s="1828"/>
      <c r="O4" s="1828"/>
      <c r="P4" s="1828"/>
      <c r="Q4" s="1828"/>
      <c r="R4" s="1828"/>
      <c r="S4" s="1828"/>
      <c r="AA4" s="1905"/>
      <c r="AB4" s="1905"/>
      <c r="AC4" s="1918"/>
      <c r="AD4" s="1921"/>
      <c r="AE4" s="1918"/>
      <c r="BB4" s="1955" t="s">
        <v>795</v>
      </c>
      <c r="BC4" s="1964" t="s">
        <v>797</v>
      </c>
      <c r="BD4" s="1968"/>
      <c r="BE4" s="1968"/>
      <c r="BF4" s="1980"/>
      <c r="BG4" s="1828"/>
    </row>
    <row r="5" spans="2:65" s="1734" customFormat="1" ht="5.0999999999999996" customHeight="1">
      <c r="H5" s="1794"/>
      <c r="K5" s="1794"/>
      <c r="M5" s="1828"/>
      <c r="N5" s="1828"/>
      <c r="O5" s="1828"/>
      <c r="P5" s="1828"/>
      <c r="Q5" s="1828"/>
      <c r="R5" s="1828"/>
      <c r="S5" s="1828"/>
      <c r="AA5" s="1920"/>
      <c r="AB5" s="1920"/>
      <c r="AH5" s="1733"/>
      <c r="AI5" s="1733"/>
      <c r="AJ5" s="1733"/>
      <c r="AK5" s="1733"/>
      <c r="AL5" s="1733"/>
      <c r="AM5" s="1733"/>
      <c r="AN5" s="1733"/>
      <c r="AO5" s="1733"/>
      <c r="AP5" s="1733"/>
      <c r="AQ5" s="1733"/>
      <c r="AR5" s="1733"/>
      <c r="AS5" s="1733"/>
      <c r="AT5" s="1733"/>
      <c r="AU5" s="1733"/>
      <c r="AV5" s="1733"/>
      <c r="AW5" s="1733"/>
      <c r="AX5" s="1733"/>
      <c r="AY5" s="1733"/>
      <c r="AZ5" s="1733"/>
      <c r="BA5" s="1733"/>
      <c r="BB5" s="1733"/>
      <c r="BC5" s="1733"/>
      <c r="BD5" s="1733"/>
      <c r="BE5" s="1733"/>
      <c r="BF5" s="1981"/>
      <c r="BG5" s="1981"/>
    </row>
    <row r="6" spans="2:65" s="1734" customFormat="1" ht="21" customHeight="1">
      <c r="B6" s="1736"/>
      <c r="C6" s="1747"/>
      <c r="D6" s="1747"/>
      <c r="E6" s="1747"/>
      <c r="F6" s="1747"/>
      <c r="G6" s="1747"/>
      <c r="H6" s="1747"/>
      <c r="I6" s="1796"/>
      <c r="J6" s="1796"/>
      <c r="K6" s="1796"/>
      <c r="L6" s="1749"/>
      <c r="M6" s="1796"/>
      <c r="N6" s="1796"/>
      <c r="O6" s="1796"/>
      <c r="P6" s="1735"/>
      <c r="Q6" s="1735"/>
      <c r="R6" s="1735"/>
      <c r="S6" s="1735"/>
      <c r="T6" s="1735"/>
      <c r="U6" s="1735"/>
      <c r="V6" s="1735"/>
      <c r="W6" s="1735"/>
      <c r="X6" s="1735"/>
      <c r="Y6" s="1735"/>
      <c r="Z6" s="1735"/>
      <c r="AA6" s="1735"/>
      <c r="AB6" s="1735"/>
      <c r="AC6" s="1735"/>
      <c r="AD6" s="1735"/>
      <c r="AE6" s="1735"/>
      <c r="AF6" s="1735"/>
      <c r="AG6" s="1735"/>
      <c r="AH6" s="1924"/>
      <c r="AI6" s="1924"/>
      <c r="AJ6" s="1924"/>
      <c r="AK6" s="1924"/>
      <c r="AL6" s="1924"/>
      <c r="AM6" s="1924" t="s">
        <v>658</v>
      </c>
      <c r="AN6" s="1733"/>
      <c r="AO6" s="1733"/>
      <c r="AP6" s="1733"/>
      <c r="AQ6" s="1733"/>
      <c r="AR6" s="1733"/>
      <c r="AS6" s="1733"/>
      <c r="AU6" s="2221"/>
      <c r="AV6" s="2221"/>
      <c r="AW6" s="1793"/>
      <c r="AX6" s="1733"/>
      <c r="AY6" s="1936">
        <v>40</v>
      </c>
      <c r="AZ6" s="1938"/>
      <c r="BA6" s="1793" t="s">
        <v>140</v>
      </c>
      <c r="BB6" s="1733"/>
      <c r="BC6" s="1936">
        <v>160</v>
      </c>
      <c r="BD6" s="1938"/>
      <c r="BE6" s="1793" t="s">
        <v>93</v>
      </c>
      <c r="BF6" s="1733"/>
      <c r="BG6" s="1981"/>
    </row>
    <row r="7" spans="2:65" s="1734" customFormat="1" ht="5.0999999999999996" customHeight="1">
      <c r="B7" s="1736"/>
      <c r="C7" s="1748"/>
      <c r="D7" s="1748"/>
      <c r="E7" s="1748"/>
      <c r="F7" s="1748"/>
      <c r="G7" s="1748"/>
      <c r="H7" s="1796"/>
      <c r="I7" s="1796"/>
      <c r="J7" s="1796"/>
      <c r="K7" s="1796"/>
      <c r="L7" s="1796"/>
      <c r="M7" s="1796"/>
      <c r="N7" s="1796"/>
      <c r="O7" s="1796"/>
      <c r="P7" s="1735"/>
      <c r="Q7" s="1735"/>
      <c r="R7" s="1735"/>
      <c r="S7" s="1735"/>
      <c r="T7" s="1735"/>
      <c r="U7" s="1735"/>
      <c r="V7" s="1735"/>
      <c r="W7" s="1735"/>
      <c r="X7" s="1735"/>
      <c r="Y7" s="1735"/>
      <c r="Z7" s="1735"/>
      <c r="AA7" s="1735"/>
      <c r="AB7" s="1735"/>
      <c r="AC7" s="1735"/>
      <c r="AD7" s="1735"/>
      <c r="AE7" s="1735"/>
      <c r="AF7" s="1735"/>
      <c r="AG7" s="1735"/>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82"/>
      <c r="BG7" s="1982"/>
      <c r="BH7" s="1735"/>
    </row>
    <row r="8" spans="2:65" s="1734" customFormat="1" ht="21" customHeight="1">
      <c r="B8" s="1737"/>
      <c r="C8" s="1749"/>
      <c r="D8" s="1749"/>
      <c r="E8" s="1749"/>
      <c r="F8" s="1749"/>
      <c r="G8" s="1749"/>
      <c r="H8" s="1796"/>
      <c r="I8" s="1796"/>
      <c r="J8" s="1796"/>
      <c r="K8" s="1796"/>
      <c r="L8" s="1796"/>
      <c r="M8" s="1796"/>
      <c r="N8" s="1796"/>
      <c r="O8" s="1796"/>
      <c r="P8" s="1735"/>
      <c r="Q8" s="1735"/>
      <c r="R8" s="1735"/>
      <c r="S8" s="1735"/>
      <c r="T8" s="1735"/>
      <c r="U8" s="1735"/>
      <c r="V8" s="1735"/>
      <c r="W8" s="1735"/>
      <c r="X8" s="1735"/>
      <c r="Y8" s="1735"/>
      <c r="Z8" s="1735"/>
      <c r="AA8" s="1735"/>
      <c r="AB8" s="1735"/>
      <c r="AC8" s="1735"/>
      <c r="AD8" s="1735"/>
      <c r="AE8" s="1735"/>
      <c r="AF8" s="1735"/>
      <c r="AG8" s="1735"/>
      <c r="AH8" s="1925"/>
      <c r="AI8" s="1925"/>
      <c r="AJ8" s="1925"/>
      <c r="AK8" s="1747"/>
      <c r="AL8" s="1926"/>
      <c r="AM8" s="1928"/>
      <c r="AN8" s="1928"/>
      <c r="AO8" s="1736"/>
      <c r="AP8" s="1932"/>
      <c r="AQ8" s="1932"/>
      <c r="AR8" s="1932"/>
      <c r="AS8" s="1935"/>
      <c r="AT8" s="1935"/>
      <c r="AU8" s="1924"/>
      <c r="AV8" s="1932"/>
      <c r="AW8" s="1932"/>
      <c r="AX8" s="1749"/>
      <c r="AY8" s="1924"/>
      <c r="AZ8" s="1924" t="s">
        <v>623</v>
      </c>
      <c r="BA8" s="1924"/>
      <c r="BB8" s="1924"/>
      <c r="BC8" s="1965">
        <f>DAY(EOMONTH(DATE(AD2,AH2,1),0))</f>
        <v>30</v>
      </c>
      <c r="BD8" s="1969"/>
      <c r="BE8" s="1924" t="s">
        <v>798</v>
      </c>
      <c r="BF8" s="1924"/>
      <c r="BG8" s="1924"/>
      <c r="BH8" s="1735"/>
      <c r="BK8" s="1828"/>
      <c r="BL8" s="1828"/>
      <c r="BM8" s="1828"/>
    </row>
    <row r="9" spans="2:65" s="1734" customFormat="1" ht="5.0999999999999996" customHeight="1">
      <c r="B9" s="1737"/>
      <c r="C9" s="2056"/>
      <c r="D9" s="2056"/>
      <c r="E9" s="2056"/>
      <c r="F9" s="2056"/>
      <c r="G9" s="2056"/>
      <c r="H9" s="1932"/>
      <c r="I9" s="1932"/>
      <c r="J9" s="1932"/>
      <c r="K9" s="1932"/>
      <c r="L9" s="1932"/>
      <c r="M9" s="1932"/>
      <c r="N9" s="1932"/>
      <c r="O9" s="1932"/>
      <c r="P9" s="1735"/>
      <c r="Q9" s="1735"/>
      <c r="R9" s="1735"/>
      <c r="S9" s="1735"/>
      <c r="T9" s="1735"/>
      <c r="U9" s="1735"/>
      <c r="V9" s="1735"/>
      <c r="W9" s="1735"/>
      <c r="X9" s="1735"/>
      <c r="Y9" s="1735"/>
      <c r="Z9" s="1735"/>
      <c r="AA9" s="1735"/>
      <c r="AB9" s="1735"/>
      <c r="AC9" s="1735"/>
      <c r="AD9" s="1735"/>
      <c r="AE9" s="1735"/>
      <c r="AF9" s="1735"/>
      <c r="AG9" s="1735"/>
      <c r="AH9" s="1748"/>
      <c r="AI9" s="1747"/>
      <c r="AJ9" s="2071"/>
      <c r="AK9" s="1925"/>
      <c r="AL9" s="1747"/>
      <c r="AM9" s="1747"/>
      <c r="AN9" s="1747"/>
      <c r="AO9" s="1747"/>
      <c r="AP9" s="2071"/>
      <c r="AQ9" s="1924"/>
      <c r="AR9" s="2218"/>
      <c r="AS9" s="2218"/>
      <c r="AT9" s="2218"/>
      <c r="AU9" s="1924"/>
      <c r="AV9" s="1924"/>
      <c r="AW9" s="1924"/>
      <c r="AX9" s="1924"/>
      <c r="AY9" s="1924"/>
      <c r="AZ9" s="1924"/>
      <c r="BA9" s="1924"/>
      <c r="BB9" s="1924"/>
      <c r="BC9" s="1924"/>
      <c r="BD9" s="1924"/>
      <c r="BE9" s="1924"/>
      <c r="BF9" s="1924"/>
      <c r="BG9" s="1924"/>
      <c r="BH9" s="1735"/>
      <c r="BK9" s="1828"/>
      <c r="BL9" s="1828"/>
      <c r="BM9" s="1828"/>
    </row>
    <row r="10" spans="2:65" s="1734" customFormat="1" ht="21" customHeight="1">
      <c r="B10" s="1737"/>
      <c r="C10" s="2056"/>
      <c r="D10" s="2056"/>
      <c r="E10" s="2056"/>
      <c r="F10" s="2056"/>
      <c r="G10" s="2056"/>
      <c r="H10" s="1932"/>
      <c r="I10" s="1932"/>
      <c r="J10" s="1932"/>
      <c r="K10" s="1932"/>
      <c r="L10" s="1932"/>
      <c r="M10" s="1932"/>
      <c r="N10" s="1932"/>
      <c r="O10" s="1932"/>
      <c r="P10" s="1735"/>
      <c r="Q10" s="1735"/>
      <c r="R10" s="1735"/>
      <c r="S10" s="1735"/>
      <c r="T10" s="1735"/>
      <c r="U10" s="1735"/>
      <c r="V10" s="1735"/>
      <c r="W10" s="1735"/>
      <c r="X10" s="1735"/>
      <c r="Y10" s="1735"/>
      <c r="Z10" s="1735"/>
      <c r="AA10" s="1735"/>
      <c r="AB10" s="1735"/>
      <c r="AC10" s="1735"/>
      <c r="AD10" s="1735"/>
      <c r="AE10" s="1735"/>
      <c r="AF10" s="1735"/>
      <c r="AG10" s="1735"/>
      <c r="AH10" s="1748"/>
      <c r="AI10" s="1747"/>
      <c r="AJ10" s="2071"/>
      <c r="AK10" s="1925"/>
      <c r="AL10" s="1747"/>
      <c r="AM10" s="1747"/>
      <c r="AN10" s="1924"/>
      <c r="AO10" s="1924"/>
      <c r="AP10" s="2071"/>
      <c r="AQ10" s="1924" t="s">
        <v>1034</v>
      </c>
      <c r="AR10" s="1747"/>
      <c r="AS10" s="1747"/>
      <c r="AT10" s="2071"/>
      <c r="AU10" s="1924"/>
      <c r="AV10" s="2218"/>
      <c r="AW10" s="2218"/>
      <c r="AX10" s="2218"/>
      <c r="AY10" s="1924"/>
      <c r="AZ10" s="1924"/>
      <c r="BA10" s="1982" t="s">
        <v>325</v>
      </c>
      <c r="BB10" s="1924"/>
      <c r="BC10" s="1936">
        <v>9</v>
      </c>
      <c r="BD10" s="1938"/>
      <c r="BE10" s="1793" t="s">
        <v>1028</v>
      </c>
      <c r="BF10" s="1924"/>
      <c r="BG10" s="1924"/>
      <c r="BH10" s="1735"/>
      <c r="BK10" s="1828"/>
      <c r="BL10" s="1828"/>
      <c r="BM10" s="1828"/>
    </row>
    <row r="11" spans="2:65" s="1734" customFormat="1" ht="5.0999999999999996" customHeight="1">
      <c r="B11" s="1737"/>
      <c r="C11" s="2056"/>
      <c r="D11" s="2056"/>
      <c r="E11" s="2056"/>
      <c r="F11" s="2056"/>
      <c r="G11" s="2056"/>
      <c r="H11" s="1932"/>
      <c r="I11" s="1932"/>
      <c r="J11" s="1932"/>
      <c r="K11" s="1932"/>
      <c r="L11" s="1932"/>
      <c r="M11" s="1932"/>
      <c r="N11" s="1932"/>
      <c r="O11" s="1932"/>
      <c r="P11" s="1735"/>
      <c r="Q11" s="1735"/>
      <c r="R11" s="1735"/>
      <c r="S11" s="1735"/>
      <c r="T11" s="1735"/>
      <c r="U11" s="1735"/>
      <c r="V11" s="1735"/>
      <c r="W11" s="1735"/>
      <c r="X11" s="1735"/>
      <c r="Y11" s="1735"/>
      <c r="Z11" s="1735"/>
      <c r="AA11" s="1735"/>
      <c r="AB11" s="1735"/>
      <c r="AC11" s="1735"/>
      <c r="AD11" s="1735"/>
      <c r="AE11" s="1735"/>
      <c r="AF11" s="1735"/>
      <c r="AG11" s="1735"/>
      <c r="AH11" s="1748"/>
      <c r="AI11" s="1747"/>
      <c r="AJ11" s="2071"/>
      <c r="AK11" s="1925"/>
      <c r="AL11" s="1747"/>
      <c r="AM11" s="1747"/>
      <c r="AN11" s="1747"/>
      <c r="AO11" s="1747"/>
      <c r="AP11" s="2071"/>
      <c r="AQ11" s="1924"/>
      <c r="AR11" s="2218"/>
      <c r="AS11" s="2218"/>
      <c r="AT11" s="2218"/>
      <c r="AU11" s="1924"/>
      <c r="AV11" s="1924"/>
      <c r="AW11" s="1924"/>
      <c r="AX11" s="1924"/>
      <c r="AY11" s="1924"/>
      <c r="AZ11" s="1924"/>
      <c r="BA11" s="1924"/>
      <c r="BB11" s="1924"/>
      <c r="BC11" s="1924"/>
      <c r="BD11" s="1924"/>
      <c r="BE11" s="1924"/>
      <c r="BF11" s="1924"/>
      <c r="BG11" s="1924"/>
      <c r="BH11" s="1735"/>
      <c r="BK11" s="1828"/>
      <c r="BL11" s="1828"/>
      <c r="BM11" s="1828"/>
    </row>
    <row r="12" spans="2:65" s="1734" customFormat="1" ht="21" customHeight="1">
      <c r="R12" s="1796"/>
      <c r="S12" s="1796"/>
      <c r="T12" s="1926"/>
      <c r="U12" s="2593"/>
      <c r="V12" s="2593"/>
      <c r="W12" s="1736"/>
      <c r="X12" s="2215"/>
      <c r="Y12" s="1735"/>
      <c r="Z12" s="1735"/>
      <c r="AA12" s="1748"/>
      <c r="AB12" s="1928"/>
      <c r="AC12" s="1736"/>
      <c r="AD12" s="1748"/>
      <c r="AE12" s="1748"/>
      <c r="AF12" s="1748"/>
      <c r="AG12" s="2210"/>
      <c r="AH12" s="1925"/>
      <c r="AI12" s="2071" t="s">
        <v>1053</v>
      </c>
      <c r="AJ12" s="1925"/>
      <c r="AK12" s="2071"/>
      <c r="AL12" s="1926"/>
      <c r="AM12" s="1928"/>
      <c r="AN12" s="1924"/>
      <c r="AO12" s="2071"/>
      <c r="AP12" s="2071"/>
      <c r="AQ12" s="2071"/>
      <c r="AR12" s="2071"/>
      <c r="AS12" s="1736" t="s">
        <v>1057</v>
      </c>
      <c r="AT12" s="2071"/>
      <c r="AU12" s="2071"/>
      <c r="AV12" s="2071"/>
      <c r="AW12" s="2071"/>
      <c r="AX12" s="2071"/>
      <c r="AY12" s="2071"/>
      <c r="AZ12" s="2071"/>
      <c r="BA12" s="2071"/>
      <c r="BB12" s="2071"/>
      <c r="BC12" s="1748"/>
      <c r="BD12" s="1925"/>
      <c r="BE12" s="1747"/>
      <c r="BF12" s="1747"/>
      <c r="BG12" s="1748"/>
      <c r="BH12" s="1747"/>
      <c r="BK12" s="1828"/>
      <c r="BL12" s="1828"/>
      <c r="BM12" s="1828"/>
    </row>
    <row r="13" spans="2:65" s="1734" customFormat="1" ht="21" customHeight="1">
      <c r="R13" s="2071"/>
      <c r="S13" s="1747"/>
      <c r="T13" s="1747"/>
      <c r="U13" s="1747"/>
      <c r="V13" s="1747"/>
      <c r="W13" s="1735"/>
      <c r="X13" s="1735"/>
      <c r="Y13" s="1735"/>
      <c r="Z13" s="1735"/>
      <c r="AA13" s="2071"/>
      <c r="AB13" s="1747"/>
      <c r="AC13" s="1747"/>
      <c r="AD13" s="2071"/>
      <c r="AE13" s="2071"/>
      <c r="AF13" s="2071"/>
      <c r="AG13" s="2210"/>
      <c r="AH13" s="1748"/>
      <c r="AI13" s="1925"/>
      <c r="AJ13" s="1747"/>
      <c r="AK13" s="1925"/>
      <c r="AL13" s="1747"/>
      <c r="AM13" s="2662">
        <v>2</v>
      </c>
      <c r="AN13" s="2662"/>
      <c r="AO13" s="1924" t="s">
        <v>174</v>
      </c>
      <c r="AP13" s="1736"/>
      <c r="AQ13" s="1748"/>
      <c r="AR13" s="1748"/>
      <c r="AS13" s="1736" t="s">
        <v>1026</v>
      </c>
      <c r="AT13" s="1747"/>
      <c r="AU13" s="1747"/>
      <c r="AV13" s="1747"/>
      <c r="AW13" s="1747"/>
      <c r="AX13" s="1747"/>
      <c r="AY13" s="1747"/>
      <c r="AZ13" s="1747"/>
      <c r="BA13" s="1747"/>
      <c r="BB13" s="2223">
        <v>0.29166666666666669</v>
      </c>
      <c r="BC13" s="2227"/>
      <c r="BD13" s="2232"/>
      <c r="BE13" s="1749" t="s">
        <v>363</v>
      </c>
      <c r="BF13" s="2223">
        <v>0.83333333333333337</v>
      </c>
      <c r="BG13" s="2227"/>
      <c r="BH13" s="2232"/>
      <c r="BK13" s="1828"/>
      <c r="BL13" s="1828"/>
      <c r="BM13" s="1828"/>
    </row>
    <row r="14" spans="2:65" s="1734" customFormat="1" ht="21" customHeight="1">
      <c r="R14" s="2207"/>
      <c r="S14" s="2207"/>
      <c r="T14" s="2207"/>
      <c r="U14" s="2207"/>
      <c r="V14" s="2207"/>
      <c r="W14" s="2207"/>
      <c r="X14" s="1735"/>
      <c r="Y14" s="1735"/>
      <c r="Z14" s="1735"/>
      <c r="AA14" s="1749"/>
      <c r="AB14" s="2207"/>
      <c r="AC14" s="2207"/>
      <c r="AD14" s="1749"/>
      <c r="AE14" s="1748"/>
      <c r="AF14" s="1748"/>
      <c r="AG14" s="2209"/>
      <c r="AH14" s="1736"/>
      <c r="AI14" s="1925"/>
      <c r="AJ14" s="1747"/>
      <c r="AK14" s="1925"/>
      <c r="AL14" s="1747"/>
      <c r="AM14" s="2662">
        <v>1</v>
      </c>
      <c r="AN14" s="2662"/>
      <c r="AO14" s="2663" t="s">
        <v>1056</v>
      </c>
      <c r="AP14" s="2664"/>
      <c r="AQ14" s="2664"/>
      <c r="AR14" s="1796"/>
      <c r="AS14" s="1736" t="s">
        <v>1027</v>
      </c>
      <c r="AT14" s="1747"/>
      <c r="AU14" s="1747"/>
      <c r="AV14" s="1747"/>
      <c r="AW14" s="1747"/>
      <c r="AX14" s="1747"/>
      <c r="AY14" s="1747"/>
      <c r="AZ14" s="1747"/>
      <c r="BA14" s="1747"/>
      <c r="BB14" s="2223">
        <v>0.83333333333333337</v>
      </c>
      <c r="BC14" s="2227"/>
      <c r="BD14" s="2232"/>
      <c r="BE14" s="1749" t="s">
        <v>363</v>
      </c>
      <c r="BF14" s="2223">
        <v>0.29166666666666669</v>
      </c>
      <c r="BG14" s="2227"/>
      <c r="BH14" s="2232"/>
      <c r="BK14" s="1828"/>
      <c r="BL14" s="1828"/>
      <c r="BM14" s="1828"/>
    </row>
    <row r="15" spans="2:65" ht="12" customHeight="1">
      <c r="B15" s="1738"/>
      <c r="C15" s="1750"/>
      <c r="D15" s="1750"/>
      <c r="E15" s="1750"/>
      <c r="F15" s="1750"/>
      <c r="G15" s="1750"/>
      <c r="H15" s="1750"/>
      <c r="I15" s="1738"/>
      <c r="J15" s="1738"/>
      <c r="K15" s="1738"/>
      <c r="L15" s="1738"/>
      <c r="M15" s="1738"/>
      <c r="N15" s="1738"/>
      <c r="O15" s="1738"/>
      <c r="P15" s="1738"/>
      <c r="Q15" s="1738"/>
      <c r="R15" s="1738"/>
      <c r="S15" s="1738"/>
      <c r="T15" s="1738"/>
      <c r="U15" s="1738"/>
      <c r="V15" s="1738"/>
      <c r="W15" s="1738"/>
      <c r="X15" s="1738"/>
      <c r="Y15" s="1738"/>
      <c r="Z15" s="1738"/>
      <c r="AA15" s="1750"/>
      <c r="AB15" s="1738"/>
      <c r="AC15" s="1738"/>
      <c r="AD15" s="1738"/>
      <c r="AE15" s="1738"/>
      <c r="AF15" s="1738"/>
      <c r="AG15" s="1738"/>
      <c r="AH15" s="1738"/>
      <c r="AI15" s="1738"/>
      <c r="AJ15" s="1738"/>
      <c r="AK15" s="1738"/>
      <c r="AL15" s="1738"/>
      <c r="AM15" s="1738"/>
      <c r="AR15" s="1760"/>
      <c r="BI15" s="1991"/>
      <c r="BJ15" s="1991"/>
      <c r="BK15" s="1991"/>
    </row>
    <row r="16" spans="2:65" ht="21.6" customHeight="1">
      <c r="B16" s="1739" t="s">
        <v>504</v>
      </c>
      <c r="C16" s="1751" t="s">
        <v>997</v>
      </c>
      <c r="D16" s="1819"/>
      <c r="E16" s="1762"/>
      <c r="F16" s="1762"/>
      <c r="G16" s="2538"/>
      <c r="H16" s="2099" t="s">
        <v>956</v>
      </c>
      <c r="I16" s="1770" t="s">
        <v>774</v>
      </c>
      <c r="J16" s="1819"/>
      <c r="K16" s="1819"/>
      <c r="L16" s="1762"/>
      <c r="M16" s="1770" t="s">
        <v>186</v>
      </c>
      <c r="N16" s="1819"/>
      <c r="O16" s="1762"/>
      <c r="P16" s="1770" t="s">
        <v>642</v>
      </c>
      <c r="Q16" s="1819"/>
      <c r="R16" s="1819"/>
      <c r="S16" s="1819"/>
      <c r="T16" s="1983"/>
      <c r="U16" s="2594"/>
      <c r="V16" s="2601"/>
      <c r="W16" s="2601"/>
      <c r="X16" s="2601"/>
      <c r="Y16" s="2601"/>
      <c r="Z16" s="2601"/>
      <c r="AA16" s="2601"/>
      <c r="AB16" s="2601"/>
      <c r="AC16" s="2601"/>
      <c r="AD16" s="2601"/>
      <c r="AE16" s="2601"/>
      <c r="AF16" s="2601"/>
      <c r="AG16" s="2601"/>
      <c r="AH16" s="2601"/>
      <c r="AI16" s="2616" t="s">
        <v>1055</v>
      </c>
      <c r="AJ16" s="2601"/>
      <c r="AK16" s="2601"/>
      <c r="AL16" s="2601"/>
      <c r="AM16" s="2601"/>
      <c r="AN16" s="2601" t="s">
        <v>1025</v>
      </c>
      <c r="AO16" s="2601"/>
      <c r="AP16" s="2617"/>
      <c r="AQ16" s="2618"/>
      <c r="AR16" s="2601" t="s">
        <v>156</v>
      </c>
      <c r="AS16" s="2601"/>
      <c r="AT16" s="2601"/>
      <c r="AU16" s="2601"/>
      <c r="AV16" s="2601"/>
      <c r="AW16" s="2601"/>
      <c r="AX16" s="2601"/>
      <c r="AY16" s="2619"/>
      <c r="AZ16" s="1939" t="str">
        <f>IF(BC3="計画","(12)1～4週目の勤務時間数合計","(12)1か月の勤務時間数　合計")</f>
        <v>(12)1か月の勤務時間数　合計</v>
      </c>
      <c r="BA16" s="1947"/>
      <c r="BB16" s="1956" t="s">
        <v>619</v>
      </c>
      <c r="BC16" s="1947"/>
      <c r="BD16" s="1751" t="s">
        <v>75</v>
      </c>
      <c r="BE16" s="1819"/>
      <c r="BF16" s="1819"/>
      <c r="BG16" s="1819"/>
      <c r="BH16" s="1983"/>
    </row>
    <row r="17" spans="2:60" ht="20.25" customHeight="1">
      <c r="B17" s="1740"/>
      <c r="C17" s="1752"/>
      <c r="D17" s="1820"/>
      <c r="E17" s="1763"/>
      <c r="F17" s="1763"/>
      <c r="G17" s="2539"/>
      <c r="H17" s="2100"/>
      <c r="I17" s="1771"/>
      <c r="J17" s="1820"/>
      <c r="K17" s="1820"/>
      <c r="L17" s="1763"/>
      <c r="M17" s="1771"/>
      <c r="N17" s="1820"/>
      <c r="O17" s="1763"/>
      <c r="P17" s="1771"/>
      <c r="Q17" s="1820"/>
      <c r="R17" s="1820"/>
      <c r="S17" s="1820"/>
      <c r="T17" s="1984"/>
      <c r="U17" s="1881" t="s">
        <v>775</v>
      </c>
      <c r="V17" s="1881"/>
      <c r="W17" s="1881"/>
      <c r="X17" s="1881"/>
      <c r="Y17" s="1881"/>
      <c r="Z17" s="1881"/>
      <c r="AA17" s="1908"/>
      <c r="AB17" s="1915" t="s">
        <v>784</v>
      </c>
      <c r="AC17" s="1881"/>
      <c r="AD17" s="1881"/>
      <c r="AE17" s="1881"/>
      <c r="AF17" s="1881"/>
      <c r="AG17" s="1881"/>
      <c r="AH17" s="1908"/>
      <c r="AI17" s="1915" t="s">
        <v>789</v>
      </c>
      <c r="AJ17" s="1881"/>
      <c r="AK17" s="1881"/>
      <c r="AL17" s="1881"/>
      <c r="AM17" s="1881"/>
      <c r="AN17" s="1881"/>
      <c r="AO17" s="1908"/>
      <c r="AP17" s="1915" t="s">
        <v>551</v>
      </c>
      <c r="AQ17" s="1881"/>
      <c r="AR17" s="1881"/>
      <c r="AS17" s="1881"/>
      <c r="AT17" s="1881"/>
      <c r="AU17" s="1881"/>
      <c r="AV17" s="1908"/>
      <c r="AW17" s="1915" t="s">
        <v>71</v>
      </c>
      <c r="AX17" s="1881"/>
      <c r="AY17" s="1881"/>
      <c r="AZ17" s="1940"/>
      <c r="BA17" s="1948"/>
      <c r="BB17" s="1957"/>
      <c r="BC17" s="1948"/>
      <c r="BD17" s="1752"/>
      <c r="BE17" s="1820"/>
      <c r="BF17" s="1820"/>
      <c r="BG17" s="1820"/>
      <c r="BH17" s="1984"/>
    </row>
    <row r="18" spans="2:60" ht="20.25" customHeight="1">
      <c r="B18" s="1740"/>
      <c r="C18" s="1752"/>
      <c r="D18" s="1820"/>
      <c r="E18" s="1763"/>
      <c r="F18" s="1763"/>
      <c r="G18" s="2539"/>
      <c r="H18" s="2100"/>
      <c r="I18" s="1771"/>
      <c r="J18" s="1820"/>
      <c r="K18" s="1820"/>
      <c r="L18" s="1763"/>
      <c r="M18" s="1771"/>
      <c r="N18" s="1820"/>
      <c r="O18" s="1763"/>
      <c r="P18" s="1771"/>
      <c r="Q18" s="1820"/>
      <c r="R18" s="1820"/>
      <c r="S18" s="1820"/>
      <c r="T18" s="1984"/>
      <c r="U18" s="1882">
        <v>1</v>
      </c>
      <c r="V18" s="1813">
        <v>2</v>
      </c>
      <c r="W18" s="1813">
        <v>3</v>
      </c>
      <c r="X18" s="1813">
        <v>4</v>
      </c>
      <c r="Y18" s="1813">
        <v>5</v>
      </c>
      <c r="Z18" s="1813">
        <v>6</v>
      </c>
      <c r="AA18" s="1909">
        <v>7</v>
      </c>
      <c r="AB18" s="1916">
        <v>8</v>
      </c>
      <c r="AC18" s="1813">
        <v>9</v>
      </c>
      <c r="AD18" s="1813">
        <v>10</v>
      </c>
      <c r="AE18" s="1813">
        <v>11</v>
      </c>
      <c r="AF18" s="1813">
        <v>12</v>
      </c>
      <c r="AG18" s="1813">
        <v>13</v>
      </c>
      <c r="AH18" s="1909">
        <v>14</v>
      </c>
      <c r="AI18" s="1882">
        <v>15</v>
      </c>
      <c r="AJ18" s="1813">
        <v>16</v>
      </c>
      <c r="AK18" s="1813">
        <v>17</v>
      </c>
      <c r="AL18" s="1813">
        <v>18</v>
      </c>
      <c r="AM18" s="1813">
        <v>19</v>
      </c>
      <c r="AN18" s="1813">
        <v>20</v>
      </c>
      <c r="AO18" s="1909">
        <v>21</v>
      </c>
      <c r="AP18" s="1916">
        <v>22</v>
      </c>
      <c r="AQ18" s="1813">
        <v>23</v>
      </c>
      <c r="AR18" s="1813">
        <v>24</v>
      </c>
      <c r="AS18" s="1813">
        <v>25</v>
      </c>
      <c r="AT18" s="1813">
        <v>26</v>
      </c>
      <c r="AU18" s="1813">
        <v>27</v>
      </c>
      <c r="AV18" s="1909">
        <v>28</v>
      </c>
      <c r="AW18" s="1916" t="str">
        <f>IF($BC$3="暦月",IF(DAY(DATE($AD$2,$AH$2,29))=29,29,""),"")</f>
        <v/>
      </c>
      <c r="AX18" s="1813" t="str">
        <f>IF($BC$3="暦月",IF(DAY(DATE($AD$2,$AH$2,30))=30,30,""),"")</f>
        <v/>
      </c>
      <c r="AY18" s="1909" t="str">
        <f>IF($BC$3="暦月",IF(DAY(DATE($AD$2,$AH$2,31))=31,31,""),"")</f>
        <v/>
      </c>
      <c r="AZ18" s="1940"/>
      <c r="BA18" s="1948"/>
      <c r="BB18" s="1957"/>
      <c r="BC18" s="1948"/>
      <c r="BD18" s="1752"/>
      <c r="BE18" s="1820"/>
      <c r="BF18" s="1820"/>
      <c r="BG18" s="1820"/>
      <c r="BH18" s="1984"/>
    </row>
    <row r="19" spans="2:60" ht="20.25" hidden="1" customHeight="1">
      <c r="B19" s="1740"/>
      <c r="C19" s="1752"/>
      <c r="D19" s="1820"/>
      <c r="E19" s="1763"/>
      <c r="F19" s="1763"/>
      <c r="G19" s="2539"/>
      <c r="H19" s="2100"/>
      <c r="I19" s="1771"/>
      <c r="J19" s="1820"/>
      <c r="K19" s="1820"/>
      <c r="L19" s="1763"/>
      <c r="M19" s="1771"/>
      <c r="N19" s="1820"/>
      <c r="O19" s="1763"/>
      <c r="P19" s="1771"/>
      <c r="Q19" s="1820"/>
      <c r="R19" s="1820"/>
      <c r="S19" s="1820"/>
      <c r="T19" s="1984"/>
      <c r="U19" s="1882">
        <f>WEEKDAY(DATE($AD$2,$AH$2,1))</f>
        <v>2</v>
      </c>
      <c r="V19" s="1813">
        <f>WEEKDAY(DATE($AD$2,$AH$2,2))</f>
        <v>3</v>
      </c>
      <c r="W19" s="1813">
        <f>WEEKDAY(DATE($AD$2,$AH$2,3))</f>
        <v>4</v>
      </c>
      <c r="X19" s="1813">
        <f>WEEKDAY(DATE($AD$2,$AH$2,4))</f>
        <v>5</v>
      </c>
      <c r="Y19" s="1813">
        <f>WEEKDAY(DATE($AD$2,$AH$2,5))</f>
        <v>6</v>
      </c>
      <c r="Z19" s="1813">
        <f>WEEKDAY(DATE($AD$2,$AH$2,6))</f>
        <v>7</v>
      </c>
      <c r="AA19" s="1909">
        <f>WEEKDAY(DATE($AD$2,$AH$2,7))</f>
        <v>1</v>
      </c>
      <c r="AB19" s="1916">
        <f>WEEKDAY(DATE($AD$2,$AH$2,8))</f>
        <v>2</v>
      </c>
      <c r="AC19" s="1813">
        <f>WEEKDAY(DATE($AD$2,$AH$2,9))</f>
        <v>3</v>
      </c>
      <c r="AD19" s="1813">
        <f>WEEKDAY(DATE($AD$2,$AH$2,10))</f>
        <v>4</v>
      </c>
      <c r="AE19" s="1813">
        <f>WEEKDAY(DATE($AD$2,$AH$2,11))</f>
        <v>5</v>
      </c>
      <c r="AF19" s="1813">
        <f>WEEKDAY(DATE($AD$2,$AH$2,12))</f>
        <v>6</v>
      </c>
      <c r="AG19" s="1813">
        <f>WEEKDAY(DATE($AD$2,$AH$2,13))</f>
        <v>7</v>
      </c>
      <c r="AH19" s="1909">
        <f>WEEKDAY(DATE($AD$2,$AH$2,14))</f>
        <v>1</v>
      </c>
      <c r="AI19" s="1916">
        <f>WEEKDAY(DATE($AD$2,$AH$2,15))</f>
        <v>2</v>
      </c>
      <c r="AJ19" s="1813">
        <f>WEEKDAY(DATE($AD$2,$AH$2,16))</f>
        <v>3</v>
      </c>
      <c r="AK19" s="1813">
        <f>WEEKDAY(DATE($AD$2,$AH$2,17))</f>
        <v>4</v>
      </c>
      <c r="AL19" s="1813">
        <f>WEEKDAY(DATE($AD$2,$AH$2,18))</f>
        <v>5</v>
      </c>
      <c r="AM19" s="1813">
        <f>WEEKDAY(DATE($AD$2,$AH$2,19))</f>
        <v>6</v>
      </c>
      <c r="AN19" s="1813">
        <f>WEEKDAY(DATE($AD$2,$AH$2,20))</f>
        <v>7</v>
      </c>
      <c r="AO19" s="1909">
        <f>WEEKDAY(DATE($AD$2,$AH$2,21))</f>
        <v>1</v>
      </c>
      <c r="AP19" s="1916">
        <f>WEEKDAY(DATE($AD$2,$AH$2,22))</f>
        <v>2</v>
      </c>
      <c r="AQ19" s="1813">
        <f>WEEKDAY(DATE($AD$2,$AH$2,23))</f>
        <v>3</v>
      </c>
      <c r="AR19" s="1813">
        <f>WEEKDAY(DATE($AD$2,$AH$2,24))</f>
        <v>4</v>
      </c>
      <c r="AS19" s="1813">
        <f>WEEKDAY(DATE($AD$2,$AH$2,25))</f>
        <v>5</v>
      </c>
      <c r="AT19" s="1813">
        <f>WEEKDAY(DATE($AD$2,$AH$2,26))</f>
        <v>6</v>
      </c>
      <c r="AU19" s="1813">
        <f>WEEKDAY(DATE($AD$2,$AH$2,27))</f>
        <v>7</v>
      </c>
      <c r="AV19" s="1909">
        <f>WEEKDAY(DATE($AD$2,$AH$2,28))</f>
        <v>1</v>
      </c>
      <c r="AW19" s="1916">
        <f>IF(AW18=29,WEEKDAY(DATE($AD$2,$AH$2,29)),0)</f>
        <v>0</v>
      </c>
      <c r="AX19" s="1813">
        <f>IF(AX18=30,WEEKDAY(DATE($AD$2,$AH$2,30)),0)</f>
        <v>0</v>
      </c>
      <c r="AY19" s="1909">
        <f>IF(AY18=31,WEEKDAY(DATE($AD$2,$AH$2,31)),0)</f>
        <v>0</v>
      </c>
      <c r="AZ19" s="1940"/>
      <c r="BA19" s="1948"/>
      <c r="BB19" s="1957"/>
      <c r="BC19" s="1948"/>
      <c r="BD19" s="1752"/>
      <c r="BE19" s="1820"/>
      <c r="BF19" s="1820"/>
      <c r="BG19" s="1820"/>
      <c r="BH19" s="1984"/>
    </row>
    <row r="20" spans="2:60" ht="20.25" customHeight="1">
      <c r="B20" s="1741"/>
      <c r="C20" s="1753"/>
      <c r="D20" s="1821"/>
      <c r="E20" s="1764"/>
      <c r="F20" s="1764"/>
      <c r="G20" s="2540"/>
      <c r="H20" s="2101"/>
      <c r="I20" s="1772"/>
      <c r="J20" s="1821"/>
      <c r="K20" s="1821"/>
      <c r="L20" s="1764"/>
      <c r="M20" s="1772"/>
      <c r="N20" s="1821"/>
      <c r="O20" s="1764"/>
      <c r="P20" s="1772"/>
      <c r="Q20" s="1821"/>
      <c r="R20" s="1821"/>
      <c r="S20" s="1821"/>
      <c r="T20" s="1985"/>
      <c r="U20" s="1883" t="str">
        <f t="shared" ref="U20:AV20" si="0">IF(U19=1,"日",IF(U19=2,"月",IF(U19=3,"火",IF(U19=4,"水",IF(U19=5,"木",IF(U19=6,"金","土"))))))</f>
        <v>月</v>
      </c>
      <c r="V20" s="1895" t="str">
        <f t="shared" si="0"/>
        <v>火</v>
      </c>
      <c r="W20" s="1895" t="str">
        <f t="shared" si="0"/>
        <v>水</v>
      </c>
      <c r="X20" s="1895" t="str">
        <f t="shared" si="0"/>
        <v>木</v>
      </c>
      <c r="Y20" s="1895" t="str">
        <f t="shared" si="0"/>
        <v>金</v>
      </c>
      <c r="Z20" s="1895" t="str">
        <f t="shared" si="0"/>
        <v>土</v>
      </c>
      <c r="AA20" s="1910" t="str">
        <f t="shared" si="0"/>
        <v>日</v>
      </c>
      <c r="AB20" s="1917" t="str">
        <f t="shared" si="0"/>
        <v>月</v>
      </c>
      <c r="AC20" s="1895" t="str">
        <f t="shared" si="0"/>
        <v>火</v>
      </c>
      <c r="AD20" s="1895" t="str">
        <f t="shared" si="0"/>
        <v>水</v>
      </c>
      <c r="AE20" s="1895" t="str">
        <f t="shared" si="0"/>
        <v>木</v>
      </c>
      <c r="AF20" s="1895" t="str">
        <f t="shared" si="0"/>
        <v>金</v>
      </c>
      <c r="AG20" s="1895" t="str">
        <f t="shared" si="0"/>
        <v>土</v>
      </c>
      <c r="AH20" s="1910" t="str">
        <f t="shared" si="0"/>
        <v>日</v>
      </c>
      <c r="AI20" s="1917" t="str">
        <f t="shared" si="0"/>
        <v>月</v>
      </c>
      <c r="AJ20" s="1895" t="str">
        <f t="shared" si="0"/>
        <v>火</v>
      </c>
      <c r="AK20" s="1895" t="str">
        <f t="shared" si="0"/>
        <v>水</v>
      </c>
      <c r="AL20" s="1895" t="str">
        <f t="shared" si="0"/>
        <v>木</v>
      </c>
      <c r="AM20" s="1895" t="str">
        <f t="shared" si="0"/>
        <v>金</v>
      </c>
      <c r="AN20" s="1895" t="str">
        <f t="shared" si="0"/>
        <v>土</v>
      </c>
      <c r="AO20" s="1910" t="str">
        <f t="shared" si="0"/>
        <v>日</v>
      </c>
      <c r="AP20" s="1917" t="str">
        <f t="shared" si="0"/>
        <v>月</v>
      </c>
      <c r="AQ20" s="1895" t="str">
        <f t="shared" si="0"/>
        <v>火</v>
      </c>
      <c r="AR20" s="1895" t="str">
        <f t="shared" si="0"/>
        <v>水</v>
      </c>
      <c r="AS20" s="1895" t="str">
        <f t="shared" si="0"/>
        <v>木</v>
      </c>
      <c r="AT20" s="1895" t="str">
        <f t="shared" si="0"/>
        <v>金</v>
      </c>
      <c r="AU20" s="1895" t="str">
        <f t="shared" si="0"/>
        <v>土</v>
      </c>
      <c r="AV20" s="1910" t="str">
        <f t="shared" si="0"/>
        <v>日</v>
      </c>
      <c r="AW20" s="1895" t="str">
        <f>IF(AW19=1,"日",IF(AW19=2,"月",IF(AW19=3,"火",IF(AW19=4,"水",IF(AW19=5,"木",IF(AW19=6,"金",IF(AW19=0,"","土")))))))</f>
        <v/>
      </c>
      <c r="AX20" s="1895" t="str">
        <f>IF(AX19=1,"日",IF(AX19=2,"月",IF(AX19=3,"火",IF(AX19=4,"水",IF(AX19=5,"木",IF(AX19=6,"金",IF(AX19=0,"","土")))))))</f>
        <v/>
      </c>
      <c r="AY20" s="1895" t="str">
        <f>IF(AY19=1,"日",IF(AY19=2,"月",IF(AY19=3,"火",IF(AY19=4,"水",IF(AY19=5,"木",IF(AY19=6,"金",IF(AY19=0,"","土")))))))</f>
        <v/>
      </c>
      <c r="AZ20" s="1941"/>
      <c r="BA20" s="1949"/>
      <c r="BB20" s="1958"/>
      <c r="BC20" s="1949"/>
      <c r="BD20" s="1753"/>
      <c r="BE20" s="1821"/>
      <c r="BF20" s="1821"/>
      <c r="BG20" s="1821"/>
      <c r="BH20" s="1985"/>
    </row>
    <row r="21" spans="2:60" ht="20.25" customHeight="1">
      <c r="B21" s="2529"/>
      <c r="C21" s="1754" t="s">
        <v>800</v>
      </c>
      <c r="D21" s="1822"/>
      <c r="E21" s="1765"/>
      <c r="F21" s="1765"/>
      <c r="G21" s="1800"/>
      <c r="H21" s="2102" t="s">
        <v>751</v>
      </c>
      <c r="I21" s="1786" t="s">
        <v>1030</v>
      </c>
      <c r="J21" s="2542"/>
      <c r="K21" s="2542"/>
      <c r="L21" s="1800"/>
      <c r="M21" s="2546" t="s">
        <v>478</v>
      </c>
      <c r="N21" s="2550"/>
      <c r="O21" s="2554"/>
      <c r="P21" s="2558" t="s">
        <v>770</v>
      </c>
      <c r="Q21" s="2565"/>
      <c r="R21" s="2565"/>
      <c r="S21" s="2573"/>
      <c r="T21" s="2581"/>
      <c r="U21" s="2595" t="s">
        <v>838</v>
      </c>
      <c r="V21" s="2595" t="s">
        <v>838</v>
      </c>
      <c r="W21" s="2595" t="s">
        <v>838</v>
      </c>
      <c r="X21" s="2595"/>
      <c r="Y21" s="2595" t="s">
        <v>838</v>
      </c>
      <c r="Z21" s="2595" t="s">
        <v>838</v>
      </c>
      <c r="AA21" s="2607"/>
      <c r="AB21" s="2612" t="s">
        <v>838</v>
      </c>
      <c r="AC21" s="2595"/>
      <c r="AD21" s="2595" t="s">
        <v>838</v>
      </c>
      <c r="AE21" s="2595" t="s">
        <v>838</v>
      </c>
      <c r="AF21" s="2595" t="s">
        <v>838</v>
      </c>
      <c r="AG21" s="2595"/>
      <c r="AH21" s="2607" t="s">
        <v>838</v>
      </c>
      <c r="AI21" s="2612"/>
      <c r="AJ21" s="2595" t="s">
        <v>838</v>
      </c>
      <c r="AK21" s="2595" t="s">
        <v>838</v>
      </c>
      <c r="AL21" s="2595" t="s">
        <v>838</v>
      </c>
      <c r="AM21" s="2595" t="s">
        <v>838</v>
      </c>
      <c r="AN21" s="2595" t="s">
        <v>838</v>
      </c>
      <c r="AO21" s="2607"/>
      <c r="AP21" s="2612"/>
      <c r="AQ21" s="2595" t="s">
        <v>838</v>
      </c>
      <c r="AR21" s="2595" t="s">
        <v>838</v>
      </c>
      <c r="AS21" s="2595" t="s">
        <v>838</v>
      </c>
      <c r="AT21" s="2595" t="s">
        <v>838</v>
      </c>
      <c r="AU21" s="2595" t="s">
        <v>838</v>
      </c>
      <c r="AV21" s="2607"/>
      <c r="AW21" s="2612"/>
      <c r="AX21" s="2595"/>
      <c r="AY21" s="2595"/>
      <c r="AZ21" s="2623"/>
      <c r="BA21" s="2630"/>
      <c r="BB21" s="2637"/>
      <c r="BC21" s="2630"/>
      <c r="BD21" s="1970"/>
      <c r="BE21" s="1975"/>
      <c r="BF21" s="1975"/>
      <c r="BG21" s="1975"/>
      <c r="BH21" s="1986"/>
    </row>
    <row r="22" spans="2:60" ht="20.25" customHeight="1">
      <c r="B22" s="2059">
        <v>1</v>
      </c>
      <c r="C22" s="1755"/>
      <c r="D22" s="1823"/>
      <c r="E22" s="1766"/>
      <c r="F22" s="1766" t="str">
        <f>C21</f>
        <v>管理者</v>
      </c>
      <c r="G22" s="1801"/>
      <c r="H22" s="2103"/>
      <c r="I22" s="1787"/>
      <c r="J22" s="2543"/>
      <c r="K22" s="2543"/>
      <c r="L22" s="1801"/>
      <c r="M22" s="2547"/>
      <c r="N22" s="2551"/>
      <c r="O22" s="2555"/>
      <c r="P22" s="2559" t="s">
        <v>1023</v>
      </c>
      <c r="Q22" s="2566"/>
      <c r="R22" s="2566"/>
      <c r="S22" s="2574"/>
      <c r="T22" s="2582"/>
      <c r="U22" s="2181" t="e">
        <f>IF(U21="","",VLOOKUP(U21,#REF!,21,FALSE))</f>
        <v>#REF!</v>
      </c>
      <c r="V22" s="2190" t="e">
        <f>IF(V21="","",VLOOKUP(V21,#REF!,21,FALSE))</f>
        <v>#REF!</v>
      </c>
      <c r="W22" s="2190" t="e">
        <f>IF(W21="","",VLOOKUP(W21,#REF!,21,FALSE))</f>
        <v>#REF!</v>
      </c>
      <c r="X22" s="2190" t="str">
        <f>IF(X21="","",VLOOKUP(X21,#REF!,21,FALSE))</f>
        <v/>
      </c>
      <c r="Y22" s="2190" t="e">
        <f>IF(Y21="","",VLOOKUP(Y21,#REF!,21,FALSE))</f>
        <v>#REF!</v>
      </c>
      <c r="Z22" s="2190" t="e">
        <f>IF(Z21="","",VLOOKUP(Z21,#REF!,21,FALSE))</f>
        <v>#REF!</v>
      </c>
      <c r="AA22" s="2197" t="str">
        <f>IF(AA21="","",VLOOKUP(AA21,#REF!,21,FALSE))</f>
        <v/>
      </c>
      <c r="AB22" s="2181" t="e">
        <f>IF(AB21="","",VLOOKUP(AB21,#REF!,21,FALSE))</f>
        <v>#REF!</v>
      </c>
      <c r="AC22" s="2190" t="str">
        <f>IF(AC21="","",VLOOKUP(AC21,#REF!,21,FALSE))</f>
        <v/>
      </c>
      <c r="AD22" s="2190" t="e">
        <f>IF(AD21="","",VLOOKUP(AD21,#REF!,21,FALSE))</f>
        <v>#REF!</v>
      </c>
      <c r="AE22" s="2190" t="e">
        <f>IF(AE21="","",VLOOKUP(AE21,#REF!,21,FALSE))</f>
        <v>#REF!</v>
      </c>
      <c r="AF22" s="2190" t="e">
        <f>IF(AF21="","",VLOOKUP(AF21,#REF!,21,FALSE))</f>
        <v>#REF!</v>
      </c>
      <c r="AG22" s="2190" t="str">
        <f>IF(AG21="","",VLOOKUP(AG21,#REF!,21,FALSE))</f>
        <v/>
      </c>
      <c r="AH22" s="2197" t="e">
        <f>IF(AH21="","",VLOOKUP(AH21,#REF!,21,FALSE))</f>
        <v>#REF!</v>
      </c>
      <c r="AI22" s="2181" t="str">
        <f>IF(AI21="","",VLOOKUP(AI21,#REF!,21,FALSE))</f>
        <v/>
      </c>
      <c r="AJ22" s="2190" t="e">
        <f>IF(AJ21="","",VLOOKUP(AJ21,#REF!,21,FALSE))</f>
        <v>#REF!</v>
      </c>
      <c r="AK22" s="2190" t="e">
        <f>IF(AK21="","",VLOOKUP(AK21,#REF!,21,FALSE))</f>
        <v>#REF!</v>
      </c>
      <c r="AL22" s="2190" t="e">
        <f>IF(AL21="","",VLOOKUP(AL21,#REF!,21,FALSE))</f>
        <v>#REF!</v>
      </c>
      <c r="AM22" s="2190" t="e">
        <f>IF(AM21="","",VLOOKUP(AM21,#REF!,21,FALSE))</f>
        <v>#REF!</v>
      </c>
      <c r="AN22" s="2190" t="e">
        <f>IF(AN21="","",VLOOKUP(AN21,#REF!,21,FALSE))</f>
        <v>#REF!</v>
      </c>
      <c r="AO22" s="2197" t="str">
        <f>IF(AO21="","",VLOOKUP(AO21,#REF!,21,FALSE))</f>
        <v/>
      </c>
      <c r="AP22" s="2181" t="str">
        <f>IF(AP21="","",VLOOKUP(AP21,#REF!,21,FALSE))</f>
        <v/>
      </c>
      <c r="AQ22" s="2190" t="e">
        <f>IF(AQ21="","",VLOOKUP(AQ21,#REF!,21,FALSE))</f>
        <v>#REF!</v>
      </c>
      <c r="AR22" s="2190" t="e">
        <f>IF(AR21="","",VLOOKUP(AR21,#REF!,21,FALSE))</f>
        <v>#REF!</v>
      </c>
      <c r="AS22" s="2190" t="e">
        <f>IF(AS21="","",VLOOKUP(AS21,#REF!,21,FALSE))</f>
        <v>#REF!</v>
      </c>
      <c r="AT22" s="2190" t="e">
        <f>IF(AT21="","",VLOOKUP(AT21,#REF!,21,FALSE))</f>
        <v>#REF!</v>
      </c>
      <c r="AU22" s="2190" t="e">
        <f>IF(AU21="","",VLOOKUP(AU21,#REF!,21,FALSE))</f>
        <v>#REF!</v>
      </c>
      <c r="AV22" s="2197" t="str">
        <f>IF(AV21="","",VLOOKUP(AV21,#REF!,21,FALSE))</f>
        <v/>
      </c>
      <c r="AW22" s="2181" t="str">
        <f>IF(AW21="","",VLOOKUP(AW21,#REF!,21,FALSE))</f>
        <v/>
      </c>
      <c r="AX22" s="2190" t="str">
        <f>IF(AX21="","",VLOOKUP(AX21,#REF!,21,FALSE))</f>
        <v/>
      </c>
      <c r="AY22" s="2190" t="str">
        <f>IF(AY21="","",VLOOKUP(AY21,#REF!,21,FALSE))</f>
        <v/>
      </c>
      <c r="AZ22" s="1943" t="e">
        <f>IF($BC$3="４週",SUM(U22:AV22),IF($BC$3="暦月",SUM(U22:AY22),""))</f>
        <v>#REF!</v>
      </c>
      <c r="BA22" s="1951"/>
      <c r="BB22" s="1960" t="e">
        <f>IF($BC$3="４週",AZ22/4,IF($BC$3="暦月",(AZ22/($BC$8/7)),""))</f>
        <v>#REF!</v>
      </c>
      <c r="BC22" s="1951"/>
      <c r="BD22" s="1971"/>
      <c r="BE22" s="1976"/>
      <c r="BF22" s="1976"/>
      <c r="BG22" s="1976"/>
      <c r="BH22" s="1987"/>
    </row>
    <row r="23" spans="2:60" ht="20.25" customHeight="1">
      <c r="B23" s="1743"/>
      <c r="C23" s="1757"/>
      <c r="D23" s="1825"/>
      <c r="E23" s="1768"/>
      <c r="F23" s="1768"/>
      <c r="G23" s="1803" t="str">
        <f>C21</f>
        <v>管理者</v>
      </c>
      <c r="H23" s="2104"/>
      <c r="I23" s="1789"/>
      <c r="J23" s="2544"/>
      <c r="K23" s="2544"/>
      <c r="L23" s="1803"/>
      <c r="M23" s="2548"/>
      <c r="N23" s="2552"/>
      <c r="O23" s="2556"/>
      <c r="P23" s="2560" t="s">
        <v>34</v>
      </c>
      <c r="Q23" s="2567"/>
      <c r="R23" s="2567"/>
      <c r="S23" s="2575"/>
      <c r="T23" s="2583"/>
      <c r="U23" s="1885" t="e">
        <f>IF(U21="","",VLOOKUP(U21,#REF!,23,FALSE))</f>
        <v>#REF!</v>
      </c>
      <c r="V23" s="1897" t="e">
        <f>IF(V21="","",VLOOKUP(V21,#REF!,23,FALSE))</f>
        <v>#REF!</v>
      </c>
      <c r="W23" s="1897" t="e">
        <f>IF(W21="","",VLOOKUP(W21,#REF!,23,FALSE))</f>
        <v>#REF!</v>
      </c>
      <c r="X23" s="1897" t="str">
        <f>IF(X21="","",VLOOKUP(X21,#REF!,23,FALSE))</f>
        <v/>
      </c>
      <c r="Y23" s="1897" t="e">
        <f>IF(Y21="","",VLOOKUP(Y21,#REF!,23,FALSE))</f>
        <v>#REF!</v>
      </c>
      <c r="Z23" s="1897" t="e">
        <f>IF(Z21="","",VLOOKUP(Z21,#REF!,23,FALSE))</f>
        <v>#REF!</v>
      </c>
      <c r="AA23" s="1912" t="str">
        <f>IF(AA21="","",VLOOKUP(AA21,#REF!,23,FALSE))</f>
        <v/>
      </c>
      <c r="AB23" s="1885" t="e">
        <f>IF(AB21="","",VLOOKUP(AB21,#REF!,23,FALSE))</f>
        <v>#REF!</v>
      </c>
      <c r="AC23" s="1897" t="str">
        <f>IF(AC21="","",VLOOKUP(AC21,#REF!,23,FALSE))</f>
        <v/>
      </c>
      <c r="AD23" s="1897" t="e">
        <f>IF(AD21="","",VLOOKUP(AD21,#REF!,23,FALSE))</f>
        <v>#REF!</v>
      </c>
      <c r="AE23" s="1897" t="e">
        <f>IF(AE21="","",VLOOKUP(AE21,#REF!,23,FALSE))</f>
        <v>#REF!</v>
      </c>
      <c r="AF23" s="1897" t="e">
        <f>IF(AF21="","",VLOOKUP(AF21,#REF!,23,FALSE))</f>
        <v>#REF!</v>
      </c>
      <c r="AG23" s="1897" t="str">
        <f>IF(AG21="","",VLOOKUP(AG21,#REF!,23,FALSE))</f>
        <v/>
      </c>
      <c r="AH23" s="1912" t="e">
        <f>IF(AH21="","",VLOOKUP(AH21,#REF!,23,FALSE))</f>
        <v>#REF!</v>
      </c>
      <c r="AI23" s="1885" t="str">
        <f>IF(AI21="","",VLOOKUP(AI21,#REF!,23,FALSE))</f>
        <v/>
      </c>
      <c r="AJ23" s="1897" t="e">
        <f>IF(AJ21="","",VLOOKUP(AJ21,#REF!,23,FALSE))</f>
        <v>#REF!</v>
      </c>
      <c r="AK23" s="1897" t="e">
        <f>IF(AK21="","",VLOOKUP(AK21,#REF!,23,FALSE))</f>
        <v>#REF!</v>
      </c>
      <c r="AL23" s="1897" t="e">
        <f>IF(AL21="","",VLOOKUP(AL21,#REF!,23,FALSE))</f>
        <v>#REF!</v>
      </c>
      <c r="AM23" s="1897" t="e">
        <f>IF(AM21="","",VLOOKUP(AM21,#REF!,23,FALSE))</f>
        <v>#REF!</v>
      </c>
      <c r="AN23" s="1897" t="e">
        <f>IF(AN21="","",VLOOKUP(AN21,#REF!,23,FALSE))</f>
        <v>#REF!</v>
      </c>
      <c r="AO23" s="1912" t="str">
        <f>IF(AO21="","",VLOOKUP(AO21,#REF!,23,FALSE))</f>
        <v/>
      </c>
      <c r="AP23" s="1885" t="str">
        <f>IF(AP21="","",VLOOKUP(AP21,#REF!,23,FALSE))</f>
        <v/>
      </c>
      <c r="AQ23" s="1897" t="e">
        <f>IF(AQ21="","",VLOOKUP(AQ21,#REF!,23,FALSE))</f>
        <v>#REF!</v>
      </c>
      <c r="AR23" s="1897" t="e">
        <f>IF(AR21="","",VLOOKUP(AR21,#REF!,23,FALSE))</f>
        <v>#REF!</v>
      </c>
      <c r="AS23" s="1897" t="e">
        <f>IF(AS21="","",VLOOKUP(AS21,#REF!,23,FALSE))</f>
        <v>#REF!</v>
      </c>
      <c r="AT23" s="1897" t="e">
        <f>IF(AT21="","",VLOOKUP(AT21,#REF!,23,FALSE))</f>
        <v>#REF!</v>
      </c>
      <c r="AU23" s="1897" t="e">
        <f>IF(AU21="","",VLOOKUP(AU21,#REF!,23,FALSE))</f>
        <v>#REF!</v>
      </c>
      <c r="AV23" s="1912" t="str">
        <f>IF(AV21="","",VLOOKUP(AV21,#REF!,23,FALSE))</f>
        <v/>
      </c>
      <c r="AW23" s="1885" t="str">
        <f>IF(AW21="","",VLOOKUP(AW21,#REF!,23,FALSE))</f>
        <v/>
      </c>
      <c r="AX23" s="1897" t="str">
        <f>IF(AX21="","",VLOOKUP(AX21,#REF!,23,FALSE))</f>
        <v/>
      </c>
      <c r="AY23" s="1897" t="str">
        <f>IF(AY21="","",VLOOKUP(AY21,#REF!,23,FALSE))</f>
        <v/>
      </c>
      <c r="AZ23" s="1945" t="e">
        <f>IF($BC$3="４週",SUM(U23:AV23),IF($BC$3="暦月",SUM(U23:AY23),""))</f>
        <v>#REF!</v>
      </c>
      <c r="BA23" s="1953"/>
      <c r="BB23" s="1962" t="e">
        <f>IF($BC$3="４週",AZ23/4,IF($BC$3="暦月",(AZ23/($BC$8/7)),""))</f>
        <v>#REF!</v>
      </c>
      <c r="BC23" s="1953"/>
      <c r="BD23" s="1973"/>
      <c r="BE23" s="1978"/>
      <c r="BF23" s="1978"/>
      <c r="BG23" s="1978"/>
      <c r="BH23" s="1989"/>
    </row>
    <row r="24" spans="2:60" ht="20.25" customHeight="1">
      <c r="B24" s="2530"/>
      <c r="C24" s="1756" t="s">
        <v>1038</v>
      </c>
      <c r="D24" s="1824"/>
      <c r="E24" s="1767"/>
      <c r="F24" s="1767"/>
      <c r="G24" s="1802"/>
      <c r="H24" s="2095" t="s">
        <v>751</v>
      </c>
      <c r="I24" s="1788" t="s">
        <v>1029</v>
      </c>
      <c r="J24" s="2545"/>
      <c r="K24" s="2545"/>
      <c r="L24" s="1802"/>
      <c r="M24" s="2549" t="s">
        <v>570</v>
      </c>
      <c r="N24" s="2553"/>
      <c r="O24" s="2557"/>
      <c r="P24" s="2561" t="s">
        <v>770</v>
      </c>
      <c r="Q24" s="2568"/>
      <c r="R24" s="2568"/>
      <c r="S24" s="2576"/>
      <c r="T24" s="2584"/>
      <c r="U24" s="2596" t="s">
        <v>837</v>
      </c>
      <c r="V24" s="2602" t="s">
        <v>837</v>
      </c>
      <c r="W24" s="2602" t="s">
        <v>837</v>
      </c>
      <c r="X24" s="2602" t="s">
        <v>837</v>
      </c>
      <c r="Y24" s="2602"/>
      <c r="Z24" s="2602" t="s">
        <v>837</v>
      </c>
      <c r="AA24" s="2608" t="s">
        <v>837</v>
      </c>
      <c r="AB24" s="2596"/>
      <c r="AC24" s="2602" t="s">
        <v>837</v>
      </c>
      <c r="AD24" s="2602" t="s">
        <v>837</v>
      </c>
      <c r="AE24" s="2602" t="s">
        <v>837</v>
      </c>
      <c r="AF24" s="2602"/>
      <c r="AG24" s="2602"/>
      <c r="AH24" s="2608" t="s">
        <v>837</v>
      </c>
      <c r="AI24" s="2596" t="s">
        <v>837</v>
      </c>
      <c r="AJ24" s="2602" t="s">
        <v>837</v>
      </c>
      <c r="AK24" s="2602"/>
      <c r="AL24" s="2602" t="s">
        <v>837</v>
      </c>
      <c r="AM24" s="2602" t="s">
        <v>837</v>
      </c>
      <c r="AN24" s="2602"/>
      <c r="AO24" s="2608" t="s">
        <v>837</v>
      </c>
      <c r="AP24" s="2596" t="s">
        <v>837</v>
      </c>
      <c r="AQ24" s="2602" t="s">
        <v>837</v>
      </c>
      <c r="AR24" s="2602" t="s">
        <v>837</v>
      </c>
      <c r="AS24" s="2602"/>
      <c r="AT24" s="2602" t="s">
        <v>837</v>
      </c>
      <c r="AU24" s="2602"/>
      <c r="AV24" s="2608" t="s">
        <v>837</v>
      </c>
      <c r="AW24" s="2596"/>
      <c r="AX24" s="2602"/>
      <c r="AY24" s="2602"/>
      <c r="AZ24" s="2624"/>
      <c r="BA24" s="2631"/>
      <c r="BB24" s="2638"/>
      <c r="BC24" s="2631"/>
      <c r="BD24" s="1972"/>
      <c r="BE24" s="1977"/>
      <c r="BF24" s="1977"/>
      <c r="BG24" s="1977"/>
      <c r="BH24" s="1988"/>
    </row>
    <row r="25" spans="2:60" ht="20.25" customHeight="1">
      <c r="B25" s="2059">
        <f>B22+1</f>
        <v>2</v>
      </c>
      <c r="C25" s="1755"/>
      <c r="D25" s="1823"/>
      <c r="E25" s="1766"/>
      <c r="F25" s="1766" t="str">
        <f>C24</f>
        <v>計画作成担当者</v>
      </c>
      <c r="G25" s="1801"/>
      <c r="H25" s="2103"/>
      <c r="I25" s="1787"/>
      <c r="J25" s="2543"/>
      <c r="K25" s="2543"/>
      <c r="L25" s="1801"/>
      <c r="M25" s="2547"/>
      <c r="N25" s="2551"/>
      <c r="O25" s="2555"/>
      <c r="P25" s="2559" t="s">
        <v>1023</v>
      </c>
      <c r="Q25" s="2566"/>
      <c r="R25" s="2566"/>
      <c r="S25" s="2574"/>
      <c r="T25" s="2582"/>
      <c r="U25" s="2181" t="e">
        <f>IF(U24="","",VLOOKUP(U24,#REF!,21,FALSE))</f>
        <v>#REF!</v>
      </c>
      <c r="V25" s="2190" t="e">
        <f>IF(V24="","",VLOOKUP(V24,#REF!,21,FALSE))</f>
        <v>#REF!</v>
      </c>
      <c r="W25" s="2190" t="e">
        <f>IF(W24="","",VLOOKUP(W24,#REF!,21,FALSE))</f>
        <v>#REF!</v>
      </c>
      <c r="X25" s="2190" t="e">
        <f>IF(X24="","",VLOOKUP(X24,#REF!,21,FALSE))</f>
        <v>#REF!</v>
      </c>
      <c r="Y25" s="2190" t="str">
        <f>IF(Y24="","",VLOOKUP(Y24,#REF!,21,FALSE))</f>
        <v/>
      </c>
      <c r="Z25" s="2190" t="e">
        <f>IF(Z24="","",VLOOKUP(Z24,#REF!,21,FALSE))</f>
        <v>#REF!</v>
      </c>
      <c r="AA25" s="2197" t="e">
        <f>IF(AA24="","",VLOOKUP(AA24,#REF!,21,FALSE))</f>
        <v>#REF!</v>
      </c>
      <c r="AB25" s="2181" t="str">
        <f>IF(AB24="","",VLOOKUP(AB24,#REF!,21,FALSE))</f>
        <v/>
      </c>
      <c r="AC25" s="2190" t="e">
        <f>IF(AC24="","",VLOOKUP(AC24,#REF!,21,FALSE))</f>
        <v>#REF!</v>
      </c>
      <c r="AD25" s="2190" t="e">
        <f>IF(AD24="","",VLOOKUP(AD24,#REF!,21,FALSE))</f>
        <v>#REF!</v>
      </c>
      <c r="AE25" s="2190" t="e">
        <f>IF(AE24="","",VLOOKUP(AE24,#REF!,21,FALSE))</f>
        <v>#REF!</v>
      </c>
      <c r="AF25" s="2190" t="str">
        <f>IF(AF24="","",VLOOKUP(AF24,#REF!,21,FALSE))</f>
        <v/>
      </c>
      <c r="AG25" s="2190" t="str">
        <f>IF(AG24="","",VLOOKUP(AG24,#REF!,21,FALSE))</f>
        <v/>
      </c>
      <c r="AH25" s="2197" t="e">
        <f>IF(AH24="","",VLOOKUP(AH24,#REF!,21,FALSE))</f>
        <v>#REF!</v>
      </c>
      <c r="AI25" s="2181" t="e">
        <f>IF(AI24="","",VLOOKUP(AI24,#REF!,21,FALSE))</f>
        <v>#REF!</v>
      </c>
      <c r="AJ25" s="2190" t="e">
        <f>IF(AJ24="","",VLOOKUP(AJ24,#REF!,21,FALSE))</f>
        <v>#REF!</v>
      </c>
      <c r="AK25" s="2190" t="str">
        <f>IF(AK24="","",VLOOKUP(AK24,#REF!,21,FALSE))</f>
        <v/>
      </c>
      <c r="AL25" s="2190" t="e">
        <f>IF(AL24="","",VLOOKUP(AL24,#REF!,21,FALSE))</f>
        <v>#REF!</v>
      </c>
      <c r="AM25" s="2190" t="e">
        <f>IF(AM24="","",VLOOKUP(AM24,#REF!,21,FALSE))</f>
        <v>#REF!</v>
      </c>
      <c r="AN25" s="2190" t="str">
        <f>IF(AN24="","",VLOOKUP(AN24,#REF!,21,FALSE))</f>
        <v/>
      </c>
      <c r="AO25" s="2197" t="e">
        <f>IF(AO24="","",VLOOKUP(AO24,#REF!,21,FALSE))</f>
        <v>#REF!</v>
      </c>
      <c r="AP25" s="2181" t="e">
        <f>IF(AP24="","",VLOOKUP(AP24,#REF!,21,FALSE))</f>
        <v>#REF!</v>
      </c>
      <c r="AQ25" s="2190" t="e">
        <f>IF(AQ24="","",VLOOKUP(AQ24,#REF!,21,FALSE))</f>
        <v>#REF!</v>
      </c>
      <c r="AR25" s="2190" t="e">
        <f>IF(AR24="","",VLOOKUP(AR24,#REF!,21,FALSE))</f>
        <v>#REF!</v>
      </c>
      <c r="AS25" s="2190" t="str">
        <f>IF(AS24="","",VLOOKUP(AS24,#REF!,21,FALSE))</f>
        <v/>
      </c>
      <c r="AT25" s="2190" t="e">
        <f>IF(AT24="","",VLOOKUP(AT24,#REF!,21,FALSE))</f>
        <v>#REF!</v>
      </c>
      <c r="AU25" s="2190" t="str">
        <f>IF(AU24="","",VLOOKUP(AU24,#REF!,21,FALSE))</f>
        <v/>
      </c>
      <c r="AV25" s="2197" t="e">
        <f>IF(AV24="","",VLOOKUP(AV24,#REF!,21,FALSE))</f>
        <v>#REF!</v>
      </c>
      <c r="AW25" s="2181" t="str">
        <f>IF(AW24="","",VLOOKUP(AW24,#REF!,21,FALSE))</f>
        <v/>
      </c>
      <c r="AX25" s="2190" t="str">
        <f>IF(AX24="","",VLOOKUP(AX24,#REF!,21,FALSE))</f>
        <v/>
      </c>
      <c r="AY25" s="2190" t="str">
        <f>IF(AY24="","",VLOOKUP(AY24,#REF!,21,FALSE))</f>
        <v/>
      </c>
      <c r="AZ25" s="1943" t="e">
        <f>IF($BC$3="４週",SUM(U25:AV25),IF($BC$3="暦月",SUM(U25:AY25),""))</f>
        <v>#REF!</v>
      </c>
      <c r="BA25" s="1951"/>
      <c r="BB25" s="1960" t="e">
        <f>IF($BC$3="４週",AZ25/4,IF($BC$3="暦月",(AZ25/($BC$8/7)),""))</f>
        <v>#REF!</v>
      </c>
      <c r="BC25" s="1951"/>
      <c r="BD25" s="1971"/>
      <c r="BE25" s="1976"/>
      <c r="BF25" s="1976"/>
      <c r="BG25" s="1976"/>
      <c r="BH25" s="1987"/>
    </row>
    <row r="26" spans="2:60" ht="20.25" customHeight="1">
      <c r="B26" s="1743"/>
      <c r="C26" s="1757"/>
      <c r="D26" s="1825"/>
      <c r="E26" s="1768"/>
      <c r="F26" s="1768"/>
      <c r="G26" s="1803" t="str">
        <f>C24</f>
        <v>計画作成担当者</v>
      </c>
      <c r="H26" s="2104"/>
      <c r="I26" s="1789"/>
      <c r="J26" s="2544"/>
      <c r="K26" s="2544"/>
      <c r="L26" s="1803"/>
      <c r="M26" s="2548"/>
      <c r="N26" s="2552"/>
      <c r="O26" s="2556"/>
      <c r="P26" s="2560" t="s">
        <v>34</v>
      </c>
      <c r="Q26" s="2567"/>
      <c r="R26" s="2567"/>
      <c r="S26" s="2575"/>
      <c r="T26" s="2583"/>
      <c r="U26" s="1885" t="e">
        <f>IF(U24="","",VLOOKUP(U24,#REF!,23,FALSE))</f>
        <v>#REF!</v>
      </c>
      <c r="V26" s="1897" t="e">
        <f>IF(V24="","",VLOOKUP(V24,#REF!,23,FALSE))</f>
        <v>#REF!</v>
      </c>
      <c r="W26" s="1897" t="e">
        <f>IF(W24="","",VLOOKUP(W24,#REF!,23,FALSE))</f>
        <v>#REF!</v>
      </c>
      <c r="X26" s="1897" t="e">
        <f>IF(X24="","",VLOOKUP(X24,#REF!,23,FALSE))</f>
        <v>#REF!</v>
      </c>
      <c r="Y26" s="1897" t="str">
        <f>IF(Y24="","",VLOOKUP(Y24,#REF!,23,FALSE))</f>
        <v/>
      </c>
      <c r="Z26" s="1897" t="e">
        <f>IF(Z24="","",VLOOKUP(Z24,#REF!,23,FALSE))</f>
        <v>#REF!</v>
      </c>
      <c r="AA26" s="1912" t="e">
        <f>IF(AA24="","",VLOOKUP(AA24,#REF!,23,FALSE))</f>
        <v>#REF!</v>
      </c>
      <c r="AB26" s="1885" t="str">
        <f>IF(AB24="","",VLOOKUP(AB24,#REF!,23,FALSE))</f>
        <v/>
      </c>
      <c r="AC26" s="1897" t="e">
        <f>IF(AC24="","",VLOOKUP(AC24,#REF!,23,FALSE))</f>
        <v>#REF!</v>
      </c>
      <c r="AD26" s="1897" t="e">
        <f>IF(AD24="","",VLOOKUP(AD24,#REF!,23,FALSE))</f>
        <v>#REF!</v>
      </c>
      <c r="AE26" s="1897" t="e">
        <f>IF(AE24="","",VLOOKUP(AE24,#REF!,23,FALSE))</f>
        <v>#REF!</v>
      </c>
      <c r="AF26" s="1897" t="str">
        <f>IF(AF24="","",VLOOKUP(AF24,#REF!,23,FALSE))</f>
        <v/>
      </c>
      <c r="AG26" s="1897" t="str">
        <f>IF(AG24="","",VLOOKUP(AG24,#REF!,23,FALSE))</f>
        <v/>
      </c>
      <c r="AH26" s="1912" t="e">
        <f>IF(AH24="","",VLOOKUP(AH24,#REF!,23,FALSE))</f>
        <v>#REF!</v>
      </c>
      <c r="AI26" s="1885" t="e">
        <f>IF(AI24="","",VLOOKUP(AI24,#REF!,23,FALSE))</f>
        <v>#REF!</v>
      </c>
      <c r="AJ26" s="1897" t="e">
        <f>IF(AJ24="","",VLOOKUP(AJ24,#REF!,23,FALSE))</f>
        <v>#REF!</v>
      </c>
      <c r="AK26" s="1897" t="str">
        <f>IF(AK24="","",VLOOKUP(AK24,#REF!,23,FALSE))</f>
        <v/>
      </c>
      <c r="AL26" s="1897" t="e">
        <f>IF(AL24="","",VLOOKUP(AL24,#REF!,23,FALSE))</f>
        <v>#REF!</v>
      </c>
      <c r="AM26" s="1897" t="e">
        <f>IF(AM24="","",VLOOKUP(AM24,#REF!,23,FALSE))</f>
        <v>#REF!</v>
      </c>
      <c r="AN26" s="1897" t="str">
        <f>IF(AN24="","",VLOOKUP(AN24,#REF!,23,FALSE))</f>
        <v/>
      </c>
      <c r="AO26" s="1912" t="e">
        <f>IF(AO24="","",VLOOKUP(AO24,#REF!,23,FALSE))</f>
        <v>#REF!</v>
      </c>
      <c r="AP26" s="1885" t="e">
        <f>IF(AP24="","",VLOOKUP(AP24,#REF!,23,FALSE))</f>
        <v>#REF!</v>
      </c>
      <c r="AQ26" s="1897" t="e">
        <f>IF(AQ24="","",VLOOKUP(AQ24,#REF!,23,FALSE))</f>
        <v>#REF!</v>
      </c>
      <c r="AR26" s="1897" t="e">
        <f>IF(AR24="","",VLOOKUP(AR24,#REF!,23,FALSE))</f>
        <v>#REF!</v>
      </c>
      <c r="AS26" s="1897" t="str">
        <f>IF(AS24="","",VLOOKUP(AS24,#REF!,23,FALSE))</f>
        <v/>
      </c>
      <c r="AT26" s="1897" t="e">
        <f>IF(AT24="","",VLOOKUP(AT24,#REF!,23,FALSE))</f>
        <v>#REF!</v>
      </c>
      <c r="AU26" s="1897" t="str">
        <f>IF(AU24="","",VLOOKUP(AU24,#REF!,23,FALSE))</f>
        <v/>
      </c>
      <c r="AV26" s="1912" t="e">
        <f>IF(AV24="","",VLOOKUP(AV24,#REF!,23,FALSE))</f>
        <v>#REF!</v>
      </c>
      <c r="AW26" s="1885" t="str">
        <f>IF(AW24="","",VLOOKUP(AW24,#REF!,23,FALSE))</f>
        <v/>
      </c>
      <c r="AX26" s="1897" t="str">
        <f>IF(AX24="","",VLOOKUP(AX24,#REF!,23,FALSE))</f>
        <v/>
      </c>
      <c r="AY26" s="1897" t="str">
        <f>IF(AY24="","",VLOOKUP(AY24,#REF!,23,FALSE))</f>
        <v/>
      </c>
      <c r="AZ26" s="1945" t="e">
        <f>IF($BC$3="４週",SUM(U26:AV26),IF($BC$3="暦月",SUM(U26:AY26),""))</f>
        <v>#REF!</v>
      </c>
      <c r="BA26" s="1953"/>
      <c r="BB26" s="1962" t="e">
        <f>IF($BC$3="４週",AZ26/4,IF($BC$3="暦月",(AZ26/($BC$8/7)),""))</f>
        <v>#REF!</v>
      </c>
      <c r="BC26" s="1953"/>
      <c r="BD26" s="1973"/>
      <c r="BE26" s="1978"/>
      <c r="BF26" s="1978"/>
      <c r="BG26" s="1978"/>
      <c r="BH26" s="1989"/>
    </row>
    <row r="27" spans="2:60" ht="20.25" customHeight="1">
      <c r="B27" s="2530"/>
      <c r="C27" s="1756" t="s">
        <v>680</v>
      </c>
      <c r="D27" s="1824"/>
      <c r="E27" s="1767"/>
      <c r="F27" s="1766"/>
      <c r="G27" s="1801"/>
      <c r="H27" s="2541" t="s">
        <v>751</v>
      </c>
      <c r="I27" s="1788" t="s">
        <v>581</v>
      </c>
      <c r="J27" s="2545"/>
      <c r="K27" s="2545"/>
      <c r="L27" s="1802"/>
      <c r="M27" s="2549" t="s">
        <v>500</v>
      </c>
      <c r="N27" s="2553"/>
      <c r="O27" s="2557"/>
      <c r="P27" s="2561" t="s">
        <v>770</v>
      </c>
      <c r="Q27" s="2568"/>
      <c r="R27" s="2568"/>
      <c r="S27" s="2576"/>
      <c r="T27" s="2584"/>
      <c r="U27" s="2596" t="s">
        <v>849</v>
      </c>
      <c r="V27" s="2602" t="s">
        <v>850</v>
      </c>
      <c r="W27" s="2602"/>
      <c r="X27" s="2602" t="s">
        <v>835</v>
      </c>
      <c r="Y27" s="2602" t="s">
        <v>838</v>
      </c>
      <c r="Z27" s="2602"/>
      <c r="AA27" s="2608" t="s">
        <v>835</v>
      </c>
      <c r="AB27" s="2596" t="s">
        <v>849</v>
      </c>
      <c r="AC27" s="2602" t="s">
        <v>850</v>
      </c>
      <c r="AD27" s="2602" t="s">
        <v>838</v>
      </c>
      <c r="AE27" s="2602"/>
      <c r="AF27" s="2602" t="s">
        <v>835</v>
      </c>
      <c r="AG27" s="2602" t="s">
        <v>838</v>
      </c>
      <c r="AH27" s="2608"/>
      <c r="AI27" s="2596" t="s">
        <v>838</v>
      </c>
      <c r="AJ27" s="2602" t="s">
        <v>849</v>
      </c>
      <c r="AK27" s="2602" t="s">
        <v>850</v>
      </c>
      <c r="AL27" s="2602"/>
      <c r="AM27" s="2602"/>
      <c r="AN27" s="2602" t="s">
        <v>849</v>
      </c>
      <c r="AO27" s="2608" t="s">
        <v>850</v>
      </c>
      <c r="AP27" s="2596"/>
      <c r="AQ27" s="2602" t="s">
        <v>835</v>
      </c>
      <c r="AR27" s="2602" t="s">
        <v>838</v>
      </c>
      <c r="AS27" s="2602" t="s">
        <v>849</v>
      </c>
      <c r="AT27" s="2602" t="s">
        <v>850</v>
      </c>
      <c r="AU27" s="2602"/>
      <c r="AV27" s="2608" t="s">
        <v>835</v>
      </c>
      <c r="AW27" s="2596"/>
      <c r="AX27" s="2602"/>
      <c r="AY27" s="2602"/>
      <c r="AZ27" s="2624"/>
      <c r="BA27" s="2631"/>
      <c r="BB27" s="2638"/>
      <c r="BC27" s="2631"/>
      <c r="BD27" s="1972"/>
      <c r="BE27" s="1977"/>
      <c r="BF27" s="1977"/>
      <c r="BG27" s="1977"/>
      <c r="BH27" s="1988"/>
    </row>
    <row r="28" spans="2:60" ht="20.25" customHeight="1">
      <c r="B28" s="2059">
        <f>B25+1</f>
        <v>3</v>
      </c>
      <c r="C28" s="1755"/>
      <c r="D28" s="1823"/>
      <c r="E28" s="1766"/>
      <c r="F28" s="1766" t="str">
        <f>C27</f>
        <v>介護従業者</v>
      </c>
      <c r="G28" s="1801"/>
      <c r="H28" s="2103"/>
      <c r="I28" s="1787"/>
      <c r="J28" s="2543"/>
      <c r="K28" s="2543"/>
      <c r="L28" s="1801"/>
      <c r="M28" s="2547"/>
      <c r="N28" s="2551"/>
      <c r="O28" s="2555"/>
      <c r="P28" s="2559" t="s">
        <v>1023</v>
      </c>
      <c r="Q28" s="2566"/>
      <c r="R28" s="2566"/>
      <c r="S28" s="2574"/>
      <c r="T28" s="2582"/>
      <c r="U28" s="2181" t="e">
        <f>IF(U27="","",VLOOKUP(U27,#REF!,21,FALSE))</f>
        <v>#REF!</v>
      </c>
      <c r="V28" s="2190" t="e">
        <f>IF(V27="","",VLOOKUP(V27,#REF!,21,FALSE))</f>
        <v>#REF!</v>
      </c>
      <c r="W28" s="2190" t="str">
        <f>IF(W27="","",VLOOKUP(W27,#REF!,21,FALSE))</f>
        <v/>
      </c>
      <c r="X28" s="2190" t="e">
        <f>IF(X27="","",VLOOKUP(X27,#REF!,21,FALSE))</f>
        <v>#REF!</v>
      </c>
      <c r="Y28" s="2190" t="e">
        <f>IF(Y27="","",VLOOKUP(Y27,#REF!,21,FALSE))</f>
        <v>#REF!</v>
      </c>
      <c r="Z28" s="2190" t="str">
        <f>IF(Z27="","",VLOOKUP(Z27,#REF!,21,FALSE))</f>
        <v/>
      </c>
      <c r="AA28" s="2197" t="e">
        <f>IF(AA27="","",VLOOKUP(AA27,#REF!,21,FALSE))</f>
        <v>#REF!</v>
      </c>
      <c r="AB28" s="2181" t="e">
        <f>IF(AB27="","",VLOOKUP(AB27,#REF!,21,FALSE))</f>
        <v>#REF!</v>
      </c>
      <c r="AC28" s="2190" t="e">
        <f>IF(AC27="","",VLOOKUP(AC27,#REF!,21,FALSE))</f>
        <v>#REF!</v>
      </c>
      <c r="AD28" s="2190" t="e">
        <f>IF(AD27="","",VLOOKUP(AD27,#REF!,21,FALSE))</f>
        <v>#REF!</v>
      </c>
      <c r="AE28" s="2190" t="str">
        <f>IF(AE27="","",VLOOKUP(AE27,#REF!,21,FALSE))</f>
        <v/>
      </c>
      <c r="AF28" s="2190" t="e">
        <f>IF(AF27="","",VLOOKUP(AF27,#REF!,21,FALSE))</f>
        <v>#REF!</v>
      </c>
      <c r="AG28" s="2190" t="e">
        <f>IF(AG27="","",VLOOKUP(AG27,#REF!,21,FALSE))</f>
        <v>#REF!</v>
      </c>
      <c r="AH28" s="2197" t="str">
        <f>IF(AH27="","",VLOOKUP(AH27,#REF!,21,FALSE))</f>
        <v/>
      </c>
      <c r="AI28" s="2181" t="e">
        <f>IF(AI27="","",VLOOKUP(AI27,#REF!,21,FALSE))</f>
        <v>#REF!</v>
      </c>
      <c r="AJ28" s="2190" t="e">
        <f>IF(AJ27="","",VLOOKUP(AJ27,#REF!,21,FALSE))</f>
        <v>#REF!</v>
      </c>
      <c r="AK28" s="2190" t="e">
        <f>IF(AK27="","",VLOOKUP(AK27,#REF!,21,FALSE))</f>
        <v>#REF!</v>
      </c>
      <c r="AL28" s="2190" t="str">
        <f>IF(AL27="","",VLOOKUP(AL27,#REF!,21,FALSE))</f>
        <v/>
      </c>
      <c r="AM28" s="2190" t="str">
        <f>IF(AM27="","",VLOOKUP(AM27,#REF!,21,FALSE))</f>
        <v/>
      </c>
      <c r="AN28" s="2190" t="e">
        <f>IF(AN27="","",VLOOKUP(AN27,#REF!,21,FALSE))</f>
        <v>#REF!</v>
      </c>
      <c r="AO28" s="2197" t="e">
        <f>IF(AO27="","",VLOOKUP(AO27,#REF!,21,FALSE))</f>
        <v>#REF!</v>
      </c>
      <c r="AP28" s="2181" t="str">
        <f>IF(AP27="","",VLOOKUP(AP27,#REF!,21,FALSE))</f>
        <v/>
      </c>
      <c r="AQ28" s="2190" t="e">
        <f>IF(AQ27="","",VLOOKUP(AQ27,#REF!,21,FALSE))</f>
        <v>#REF!</v>
      </c>
      <c r="AR28" s="2190" t="e">
        <f>IF(AR27="","",VLOOKUP(AR27,#REF!,21,FALSE))</f>
        <v>#REF!</v>
      </c>
      <c r="AS28" s="2190" t="e">
        <f>IF(AS27="","",VLOOKUP(AS27,#REF!,21,FALSE))</f>
        <v>#REF!</v>
      </c>
      <c r="AT28" s="2190" t="e">
        <f>IF(AT27="","",VLOOKUP(AT27,#REF!,21,FALSE))</f>
        <v>#REF!</v>
      </c>
      <c r="AU28" s="2190" t="str">
        <f>IF(AU27="","",VLOOKUP(AU27,#REF!,21,FALSE))</f>
        <v/>
      </c>
      <c r="AV28" s="2197" t="e">
        <f>IF(AV27="","",VLOOKUP(AV27,#REF!,21,FALSE))</f>
        <v>#REF!</v>
      </c>
      <c r="AW28" s="2181" t="str">
        <f>IF(AW27="","",VLOOKUP(AW27,#REF!,21,FALSE))</f>
        <v/>
      </c>
      <c r="AX28" s="2190" t="str">
        <f>IF(AX27="","",VLOOKUP(AX27,#REF!,21,FALSE))</f>
        <v/>
      </c>
      <c r="AY28" s="2190" t="str">
        <f>IF(AY27="","",VLOOKUP(AY27,#REF!,21,FALSE))</f>
        <v/>
      </c>
      <c r="AZ28" s="1943" t="e">
        <f>IF($BC$3="４週",SUM(U28:AV28),IF($BC$3="暦月",SUM(U28:AY28),""))</f>
        <v>#REF!</v>
      </c>
      <c r="BA28" s="1951"/>
      <c r="BB28" s="1960" t="e">
        <f>IF($BC$3="４週",AZ28/4,IF($BC$3="暦月",(AZ28/($BC$8/7)),""))</f>
        <v>#REF!</v>
      </c>
      <c r="BC28" s="1951"/>
      <c r="BD28" s="1971"/>
      <c r="BE28" s="1976"/>
      <c r="BF28" s="1976"/>
      <c r="BG28" s="1976"/>
      <c r="BH28" s="1987"/>
    </row>
    <row r="29" spans="2:60" ht="20.25" customHeight="1">
      <c r="B29" s="1743"/>
      <c r="C29" s="1757"/>
      <c r="D29" s="1825"/>
      <c r="E29" s="1768"/>
      <c r="F29" s="1768"/>
      <c r="G29" s="1803" t="str">
        <f>C27</f>
        <v>介護従業者</v>
      </c>
      <c r="H29" s="2104"/>
      <c r="I29" s="1789"/>
      <c r="J29" s="2544"/>
      <c r="K29" s="2544"/>
      <c r="L29" s="1803"/>
      <c r="M29" s="2548"/>
      <c r="N29" s="2552"/>
      <c r="O29" s="2556"/>
      <c r="P29" s="2560" t="s">
        <v>34</v>
      </c>
      <c r="Q29" s="2569"/>
      <c r="R29" s="2569"/>
      <c r="S29" s="2577"/>
      <c r="T29" s="2585"/>
      <c r="U29" s="1885" t="e">
        <f>IF(U27="","",VLOOKUP(U27,#REF!,23,FALSE))</f>
        <v>#REF!</v>
      </c>
      <c r="V29" s="1897" t="e">
        <f>IF(V27="","",VLOOKUP(V27,#REF!,23,FALSE))</f>
        <v>#REF!</v>
      </c>
      <c r="W29" s="1897" t="str">
        <f>IF(W27="","",VLOOKUP(W27,#REF!,23,FALSE))</f>
        <v/>
      </c>
      <c r="X29" s="1897" t="e">
        <f>IF(X27="","",VLOOKUP(X27,#REF!,23,FALSE))</f>
        <v>#REF!</v>
      </c>
      <c r="Y29" s="1897" t="e">
        <f>IF(Y27="","",VLOOKUP(Y27,#REF!,23,FALSE))</f>
        <v>#REF!</v>
      </c>
      <c r="Z29" s="1897" t="str">
        <f>IF(Z27="","",VLOOKUP(Z27,#REF!,23,FALSE))</f>
        <v/>
      </c>
      <c r="AA29" s="1912" t="e">
        <f>IF(AA27="","",VLOOKUP(AA27,#REF!,23,FALSE))</f>
        <v>#REF!</v>
      </c>
      <c r="AB29" s="1885" t="e">
        <f>IF(AB27="","",VLOOKUP(AB27,#REF!,23,FALSE))</f>
        <v>#REF!</v>
      </c>
      <c r="AC29" s="1897" t="e">
        <f>IF(AC27="","",VLOOKUP(AC27,#REF!,23,FALSE))</f>
        <v>#REF!</v>
      </c>
      <c r="AD29" s="1897" t="e">
        <f>IF(AD27="","",VLOOKUP(AD27,#REF!,23,FALSE))</f>
        <v>#REF!</v>
      </c>
      <c r="AE29" s="1897" t="str">
        <f>IF(AE27="","",VLOOKUP(AE27,#REF!,23,FALSE))</f>
        <v/>
      </c>
      <c r="AF29" s="1897" t="e">
        <f>IF(AF27="","",VLOOKUP(AF27,#REF!,23,FALSE))</f>
        <v>#REF!</v>
      </c>
      <c r="AG29" s="1897" t="e">
        <f>IF(AG27="","",VLOOKUP(AG27,#REF!,23,FALSE))</f>
        <v>#REF!</v>
      </c>
      <c r="AH29" s="1912" t="str">
        <f>IF(AH27="","",VLOOKUP(AH27,#REF!,23,FALSE))</f>
        <v/>
      </c>
      <c r="AI29" s="1885" t="e">
        <f>IF(AI27="","",VLOOKUP(AI27,#REF!,23,FALSE))</f>
        <v>#REF!</v>
      </c>
      <c r="AJ29" s="1897" t="e">
        <f>IF(AJ27="","",VLOOKUP(AJ27,#REF!,23,FALSE))</f>
        <v>#REF!</v>
      </c>
      <c r="AK29" s="1897" t="e">
        <f>IF(AK27="","",VLOOKUP(AK27,#REF!,23,FALSE))</f>
        <v>#REF!</v>
      </c>
      <c r="AL29" s="1897" t="str">
        <f>IF(AL27="","",VLOOKUP(AL27,#REF!,23,FALSE))</f>
        <v/>
      </c>
      <c r="AM29" s="1897" t="str">
        <f>IF(AM27="","",VLOOKUP(AM27,#REF!,23,FALSE))</f>
        <v/>
      </c>
      <c r="AN29" s="1897" t="e">
        <f>IF(AN27="","",VLOOKUP(AN27,#REF!,23,FALSE))</f>
        <v>#REF!</v>
      </c>
      <c r="AO29" s="1912" t="e">
        <f>IF(AO27="","",VLOOKUP(AO27,#REF!,23,FALSE))</f>
        <v>#REF!</v>
      </c>
      <c r="AP29" s="1885" t="str">
        <f>IF(AP27="","",VLOOKUP(AP27,#REF!,23,FALSE))</f>
        <v/>
      </c>
      <c r="AQ29" s="1897" t="e">
        <f>IF(AQ27="","",VLOOKUP(AQ27,#REF!,23,FALSE))</f>
        <v>#REF!</v>
      </c>
      <c r="AR29" s="1897" t="e">
        <f>IF(AR27="","",VLOOKUP(AR27,#REF!,23,FALSE))</f>
        <v>#REF!</v>
      </c>
      <c r="AS29" s="1897" t="e">
        <f>IF(AS27="","",VLOOKUP(AS27,#REF!,23,FALSE))</f>
        <v>#REF!</v>
      </c>
      <c r="AT29" s="1897" t="e">
        <f>IF(AT27="","",VLOOKUP(AT27,#REF!,23,FALSE))</f>
        <v>#REF!</v>
      </c>
      <c r="AU29" s="1897" t="str">
        <f>IF(AU27="","",VLOOKUP(AU27,#REF!,23,FALSE))</f>
        <v/>
      </c>
      <c r="AV29" s="1912" t="e">
        <f>IF(AV27="","",VLOOKUP(AV27,#REF!,23,FALSE))</f>
        <v>#REF!</v>
      </c>
      <c r="AW29" s="1885" t="str">
        <f>IF(AW27="","",VLOOKUP(AW27,#REF!,23,FALSE))</f>
        <v/>
      </c>
      <c r="AX29" s="1897" t="str">
        <f>IF(AX27="","",VLOOKUP(AX27,#REF!,23,FALSE))</f>
        <v/>
      </c>
      <c r="AY29" s="1897" t="str">
        <f>IF(AY27="","",VLOOKUP(AY27,#REF!,23,FALSE))</f>
        <v/>
      </c>
      <c r="AZ29" s="1945" t="e">
        <f>IF($BC$3="４週",SUM(U29:AV29),IF($BC$3="暦月",SUM(U29:AY29),""))</f>
        <v>#REF!</v>
      </c>
      <c r="BA29" s="1953"/>
      <c r="BB29" s="1962" t="e">
        <f>IF($BC$3="４週",AZ29/4,IF($BC$3="暦月",(AZ29/($BC$8/7)),""))</f>
        <v>#REF!</v>
      </c>
      <c r="BC29" s="1953"/>
      <c r="BD29" s="1973"/>
      <c r="BE29" s="1978"/>
      <c r="BF29" s="1978"/>
      <c r="BG29" s="1978"/>
      <c r="BH29" s="1989"/>
    </row>
    <row r="30" spans="2:60" ht="20.25" customHeight="1">
      <c r="B30" s="2530"/>
      <c r="C30" s="1756" t="s">
        <v>680</v>
      </c>
      <c r="D30" s="1824"/>
      <c r="E30" s="1767"/>
      <c r="F30" s="1766"/>
      <c r="G30" s="1801"/>
      <c r="H30" s="2541" t="s">
        <v>751</v>
      </c>
      <c r="I30" s="1788" t="s">
        <v>810</v>
      </c>
      <c r="J30" s="2545"/>
      <c r="K30" s="2545"/>
      <c r="L30" s="1802"/>
      <c r="M30" s="2549" t="s">
        <v>316</v>
      </c>
      <c r="N30" s="2553"/>
      <c r="O30" s="2557"/>
      <c r="P30" s="2561" t="s">
        <v>770</v>
      </c>
      <c r="Q30" s="2568"/>
      <c r="R30" s="2568"/>
      <c r="S30" s="2576"/>
      <c r="T30" s="2584"/>
      <c r="U30" s="2596"/>
      <c r="V30" s="2602" t="s">
        <v>849</v>
      </c>
      <c r="W30" s="2602" t="s">
        <v>850</v>
      </c>
      <c r="X30" s="2602" t="s">
        <v>835</v>
      </c>
      <c r="Y30" s="2602"/>
      <c r="Z30" s="2602" t="s">
        <v>849</v>
      </c>
      <c r="AA30" s="2608" t="s">
        <v>850</v>
      </c>
      <c r="AB30" s="2596"/>
      <c r="AC30" s="2602" t="s">
        <v>835</v>
      </c>
      <c r="AD30" s="2602" t="s">
        <v>849</v>
      </c>
      <c r="AE30" s="2602" t="s">
        <v>850</v>
      </c>
      <c r="AF30" s="2602"/>
      <c r="AG30" s="2602" t="s">
        <v>836</v>
      </c>
      <c r="AH30" s="2608" t="s">
        <v>835</v>
      </c>
      <c r="AI30" s="2596"/>
      <c r="AJ30" s="2602" t="s">
        <v>835</v>
      </c>
      <c r="AK30" s="2602" t="s">
        <v>838</v>
      </c>
      <c r="AL30" s="2602" t="s">
        <v>849</v>
      </c>
      <c r="AM30" s="2602" t="s">
        <v>850</v>
      </c>
      <c r="AN30" s="2602"/>
      <c r="AO30" s="2608" t="s">
        <v>835</v>
      </c>
      <c r="AP30" s="2596" t="s">
        <v>836</v>
      </c>
      <c r="AQ30" s="2602" t="s">
        <v>838</v>
      </c>
      <c r="AR30" s="2602" t="s">
        <v>849</v>
      </c>
      <c r="AS30" s="2602" t="s">
        <v>850</v>
      </c>
      <c r="AT30" s="2602"/>
      <c r="AU30" s="2602"/>
      <c r="AV30" s="2608" t="s">
        <v>835</v>
      </c>
      <c r="AW30" s="2596"/>
      <c r="AX30" s="2602"/>
      <c r="AY30" s="2602"/>
      <c r="AZ30" s="2624"/>
      <c r="BA30" s="2631"/>
      <c r="BB30" s="2638"/>
      <c r="BC30" s="2631"/>
      <c r="BD30" s="1972"/>
      <c r="BE30" s="1977"/>
      <c r="BF30" s="1977"/>
      <c r="BG30" s="1977"/>
      <c r="BH30" s="1988"/>
    </row>
    <row r="31" spans="2:60" ht="20.25" customHeight="1">
      <c r="B31" s="2059">
        <f>B28+1</f>
        <v>4</v>
      </c>
      <c r="C31" s="1755"/>
      <c r="D31" s="1823"/>
      <c r="E31" s="1766"/>
      <c r="F31" s="1766" t="str">
        <f>C30</f>
        <v>介護従業者</v>
      </c>
      <c r="G31" s="1801"/>
      <c r="H31" s="2103"/>
      <c r="I31" s="1787"/>
      <c r="J31" s="2543"/>
      <c r="K31" s="2543"/>
      <c r="L31" s="1801"/>
      <c r="M31" s="2547"/>
      <c r="N31" s="2551"/>
      <c r="O31" s="2555"/>
      <c r="P31" s="2559" t="s">
        <v>1023</v>
      </c>
      <c r="Q31" s="2566"/>
      <c r="R31" s="2566"/>
      <c r="S31" s="2574"/>
      <c r="T31" s="2582"/>
      <c r="U31" s="2181" t="str">
        <f>IF(U30="","",VLOOKUP(U30,#REF!,21,FALSE))</f>
        <v/>
      </c>
      <c r="V31" s="2190" t="e">
        <f>IF(V30="","",VLOOKUP(V30,#REF!,21,FALSE))</f>
        <v>#REF!</v>
      </c>
      <c r="W31" s="2190" t="e">
        <f>IF(W30="","",VLOOKUP(W30,#REF!,21,FALSE))</f>
        <v>#REF!</v>
      </c>
      <c r="X31" s="2190" t="e">
        <f>IF(X30="","",VLOOKUP(X30,#REF!,21,FALSE))</f>
        <v>#REF!</v>
      </c>
      <c r="Y31" s="2190" t="str">
        <f>IF(Y30="","",VLOOKUP(Y30,#REF!,21,FALSE))</f>
        <v/>
      </c>
      <c r="Z31" s="2190" t="e">
        <f>IF(Z30="","",VLOOKUP(Z30,#REF!,21,FALSE))</f>
        <v>#REF!</v>
      </c>
      <c r="AA31" s="2197" t="e">
        <f>IF(AA30="","",VLOOKUP(AA30,#REF!,21,FALSE))</f>
        <v>#REF!</v>
      </c>
      <c r="AB31" s="2181" t="str">
        <f>IF(AB30="","",VLOOKUP(AB30,#REF!,21,FALSE))</f>
        <v/>
      </c>
      <c r="AC31" s="2190" t="e">
        <f>IF(AC30="","",VLOOKUP(AC30,#REF!,21,FALSE))</f>
        <v>#REF!</v>
      </c>
      <c r="AD31" s="2190" t="e">
        <f>IF(AD30="","",VLOOKUP(AD30,#REF!,21,FALSE))</f>
        <v>#REF!</v>
      </c>
      <c r="AE31" s="2190" t="e">
        <f>IF(AE30="","",VLOOKUP(AE30,#REF!,21,FALSE))</f>
        <v>#REF!</v>
      </c>
      <c r="AF31" s="2190" t="str">
        <f>IF(AF30="","",VLOOKUP(AF30,#REF!,21,FALSE))</f>
        <v/>
      </c>
      <c r="AG31" s="2190" t="e">
        <f>IF(AG30="","",VLOOKUP(AG30,#REF!,21,FALSE))</f>
        <v>#REF!</v>
      </c>
      <c r="AH31" s="2197" t="e">
        <f>IF(AH30="","",VLOOKUP(AH30,#REF!,21,FALSE))</f>
        <v>#REF!</v>
      </c>
      <c r="AI31" s="2181" t="str">
        <f>IF(AI30="","",VLOOKUP(AI30,#REF!,21,FALSE))</f>
        <v/>
      </c>
      <c r="AJ31" s="2190" t="e">
        <f>IF(AJ30="","",VLOOKUP(AJ30,#REF!,21,FALSE))</f>
        <v>#REF!</v>
      </c>
      <c r="AK31" s="2190" t="e">
        <f>IF(AK30="","",VLOOKUP(AK30,#REF!,21,FALSE))</f>
        <v>#REF!</v>
      </c>
      <c r="AL31" s="2190" t="e">
        <f>IF(AL30="","",VLOOKUP(AL30,#REF!,21,FALSE))</f>
        <v>#REF!</v>
      </c>
      <c r="AM31" s="2190" t="e">
        <f>IF(AM30="","",VLOOKUP(AM30,#REF!,21,FALSE))</f>
        <v>#REF!</v>
      </c>
      <c r="AN31" s="2190" t="str">
        <f>IF(AN30="","",VLOOKUP(AN30,#REF!,21,FALSE))</f>
        <v/>
      </c>
      <c r="AO31" s="2197" t="e">
        <f>IF(AO30="","",VLOOKUP(AO30,#REF!,21,FALSE))</f>
        <v>#REF!</v>
      </c>
      <c r="AP31" s="2181" t="e">
        <f>IF(AP30="","",VLOOKUP(AP30,#REF!,21,FALSE))</f>
        <v>#REF!</v>
      </c>
      <c r="AQ31" s="2190" t="e">
        <f>IF(AQ30="","",VLOOKUP(AQ30,#REF!,21,FALSE))</f>
        <v>#REF!</v>
      </c>
      <c r="AR31" s="2190" t="e">
        <f>IF(AR30="","",VLOOKUP(AR30,#REF!,21,FALSE))</f>
        <v>#REF!</v>
      </c>
      <c r="AS31" s="2190" t="e">
        <f>IF(AS30="","",VLOOKUP(AS30,#REF!,21,FALSE))</f>
        <v>#REF!</v>
      </c>
      <c r="AT31" s="2190" t="str">
        <f>IF(AT30="","",VLOOKUP(AT30,#REF!,21,FALSE))</f>
        <v/>
      </c>
      <c r="AU31" s="2190" t="str">
        <f>IF(AU30="","",VLOOKUP(AU30,#REF!,21,FALSE))</f>
        <v/>
      </c>
      <c r="AV31" s="2197" t="e">
        <f>IF(AV30="","",VLOOKUP(AV30,#REF!,21,FALSE))</f>
        <v>#REF!</v>
      </c>
      <c r="AW31" s="2181" t="str">
        <f>IF(AW30="","",VLOOKUP(AW30,#REF!,21,FALSE))</f>
        <v/>
      </c>
      <c r="AX31" s="2190" t="str">
        <f>IF(AX30="","",VLOOKUP(AX30,#REF!,21,FALSE))</f>
        <v/>
      </c>
      <c r="AY31" s="2190" t="str">
        <f>IF(AY30="","",VLOOKUP(AY30,#REF!,21,FALSE))</f>
        <v/>
      </c>
      <c r="AZ31" s="1943" t="e">
        <f>IF($BC$3="４週",SUM(U31:AV31),IF($BC$3="暦月",SUM(U31:AY31),""))</f>
        <v>#REF!</v>
      </c>
      <c r="BA31" s="1951"/>
      <c r="BB31" s="1960" t="e">
        <f>IF($BC$3="４週",AZ31/4,IF($BC$3="暦月",(AZ31/($BC$8/7)),""))</f>
        <v>#REF!</v>
      </c>
      <c r="BC31" s="1951"/>
      <c r="BD31" s="1971"/>
      <c r="BE31" s="1976"/>
      <c r="BF31" s="1976"/>
      <c r="BG31" s="1976"/>
      <c r="BH31" s="1987"/>
    </row>
    <row r="32" spans="2:60" ht="20.25" customHeight="1">
      <c r="B32" s="1743"/>
      <c r="C32" s="1757"/>
      <c r="D32" s="1825"/>
      <c r="E32" s="1768"/>
      <c r="F32" s="1768"/>
      <c r="G32" s="1803" t="str">
        <f>C30</f>
        <v>介護従業者</v>
      </c>
      <c r="H32" s="2104"/>
      <c r="I32" s="1789"/>
      <c r="J32" s="2544"/>
      <c r="K32" s="2544"/>
      <c r="L32" s="1803"/>
      <c r="M32" s="2548"/>
      <c r="N32" s="2552"/>
      <c r="O32" s="2556"/>
      <c r="P32" s="2560" t="s">
        <v>34</v>
      </c>
      <c r="Q32" s="2570"/>
      <c r="R32" s="2570"/>
      <c r="S32" s="2575"/>
      <c r="T32" s="2583"/>
      <c r="U32" s="1885" t="str">
        <f>IF(U30="","",VLOOKUP(U30,#REF!,23,FALSE))</f>
        <v/>
      </c>
      <c r="V32" s="1897" t="e">
        <f>IF(V30="","",VLOOKUP(V30,#REF!,23,FALSE))</f>
        <v>#REF!</v>
      </c>
      <c r="W32" s="1897" t="e">
        <f>IF(W30="","",VLOOKUP(W30,#REF!,23,FALSE))</f>
        <v>#REF!</v>
      </c>
      <c r="X32" s="1897" t="e">
        <f>IF(X30="","",VLOOKUP(X30,#REF!,23,FALSE))</f>
        <v>#REF!</v>
      </c>
      <c r="Y32" s="1897" t="str">
        <f>IF(Y30="","",VLOOKUP(Y30,#REF!,23,FALSE))</f>
        <v/>
      </c>
      <c r="Z32" s="1897" t="e">
        <f>IF(Z30="","",VLOOKUP(Z30,#REF!,23,FALSE))</f>
        <v>#REF!</v>
      </c>
      <c r="AA32" s="1912" t="e">
        <f>IF(AA30="","",VLOOKUP(AA30,#REF!,23,FALSE))</f>
        <v>#REF!</v>
      </c>
      <c r="AB32" s="1885" t="str">
        <f>IF(AB30="","",VLOOKUP(AB30,#REF!,23,FALSE))</f>
        <v/>
      </c>
      <c r="AC32" s="1897" t="e">
        <f>IF(AC30="","",VLOOKUP(AC30,#REF!,23,FALSE))</f>
        <v>#REF!</v>
      </c>
      <c r="AD32" s="1897" t="e">
        <f>IF(AD30="","",VLOOKUP(AD30,#REF!,23,FALSE))</f>
        <v>#REF!</v>
      </c>
      <c r="AE32" s="1897" t="e">
        <f>IF(AE30="","",VLOOKUP(AE30,#REF!,23,FALSE))</f>
        <v>#REF!</v>
      </c>
      <c r="AF32" s="1897" t="str">
        <f>IF(AF30="","",VLOOKUP(AF30,#REF!,23,FALSE))</f>
        <v/>
      </c>
      <c r="AG32" s="1897" t="e">
        <f>IF(AG30="","",VLOOKUP(AG30,#REF!,23,FALSE))</f>
        <v>#REF!</v>
      </c>
      <c r="AH32" s="1912" t="e">
        <f>IF(AH30="","",VLOOKUP(AH30,#REF!,23,FALSE))</f>
        <v>#REF!</v>
      </c>
      <c r="AI32" s="1885" t="str">
        <f>IF(AI30="","",VLOOKUP(AI30,#REF!,23,FALSE))</f>
        <v/>
      </c>
      <c r="AJ32" s="1897" t="e">
        <f>IF(AJ30="","",VLOOKUP(AJ30,#REF!,23,FALSE))</f>
        <v>#REF!</v>
      </c>
      <c r="AK32" s="1897" t="e">
        <f>IF(AK30="","",VLOOKUP(AK30,#REF!,23,FALSE))</f>
        <v>#REF!</v>
      </c>
      <c r="AL32" s="1897" t="e">
        <f>IF(AL30="","",VLOOKUP(AL30,#REF!,23,FALSE))</f>
        <v>#REF!</v>
      </c>
      <c r="AM32" s="1897" t="e">
        <f>IF(AM30="","",VLOOKUP(AM30,#REF!,23,FALSE))</f>
        <v>#REF!</v>
      </c>
      <c r="AN32" s="1897" t="str">
        <f>IF(AN30="","",VLOOKUP(AN30,#REF!,23,FALSE))</f>
        <v/>
      </c>
      <c r="AO32" s="1912" t="e">
        <f>IF(AO30="","",VLOOKUP(AO30,#REF!,23,FALSE))</f>
        <v>#REF!</v>
      </c>
      <c r="AP32" s="1885" t="e">
        <f>IF(AP30="","",VLOOKUP(AP30,#REF!,23,FALSE))</f>
        <v>#REF!</v>
      </c>
      <c r="AQ32" s="1897" t="e">
        <f>IF(AQ30="","",VLOOKUP(AQ30,#REF!,23,FALSE))</f>
        <v>#REF!</v>
      </c>
      <c r="AR32" s="1897" t="e">
        <f>IF(AR30="","",VLOOKUP(AR30,#REF!,23,FALSE))</f>
        <v>#REF!</v>
      </c>
      <c r="AS32" s="1897" t="e">
        <f>IF(AS30="","",VLOOKUP(AS30,#REF!,23,FALSE))</f>
        <v>#REF!</v>
      </c>
      <c r="AT32" s="1897" t="str">
        <f>IF(AT30="","",VLOOKUP(AT30,#REF!,23,FALSE))</f>
        <v/>
      </c>
      <c r="AU32" s="1897" t="str">
        <f>IF(AU30="","",VLOOKUP(AU30,#REF!,23,FALSE))</f>
        <v/>
      </c>
      <c r="AV32" s="1912" t="e">
        <f>IF(AV30="","",VLOOKUP(AV30,#REF!,23,FALSE))</f>
        <v>#REF!</v>
      </c>
      <c r="AW32" s="1885" t="str">
        <f>IF(AW30="","",VLOOKUP(AW30,#REF!,23,FALSE))</f>
        <v/>
      </c>
      <c r="AX32" s="1897" t="str">
        <f>IF(AX30="","",VLOOKUP(AX30,#REF!,23,FALSE))</f>
        <v/>
      </c>
      <c r="AY32" s="1897" t="str">
        <f>IF(AY30="","",VLOOKUP(AY30,#REF!,23,FALSE))</f>
        <v/>
      </c>
      <c r="AZ32" s="1945" t="e">
        <f>IF($BC$3="４週",SUM(U32:AV32),IF($BC$3="暦月",SUM(U32:AY32),""))</f>
        <v>#REF!</v>
      </c>
      <c r="BA32" s="1953"/>
      <c r="BB32" s="1962" t="e">
        <f>IF($BC$3="４週",AZ32/4,IF($BC$3="暦月",(AZ32/($BC$8/7)),""))</f>
        <v>#REF!</v>
      </c>
      <c r="BC32" s="1953"/>
      <c r="BD32" s="1973"/>
      <c r="BE32" s="1978"/>
      <c r="BF32" s="1978"/>
      <c r="BG32" s="1978"/>
      <c r="BH32" s="1989"/>
    </row>
    <row r="33" spans="2:60" ht="20.25" customHeight="1">
      <c r="B33" s="2530"/>
      <c r="C33" s="1756" t="s">
        <v>680</v>
      </c>
      <c r="D33" s="1824"/>
      <c r="E33" s="1767"/>
      <c r="F33" s="1766"/>
      <c r="G33" s="1801"/>
      <c r="H33" s="2541" t="s">
        <v>751</v>
      </c>
      <c r="I33" s="1788" t="s">
        <v>810</v>
      </c>
      <c r="J33" s="2545"/>
      <c r="K33" s="2545"/>
      <c r="L33" s="1802"/>
      <c r="M33" s="2549" t="s">
        <v>909</v>
      </c>
      <c r="N33" s="2553"/>
      <c r="O33" s="2557"/>
      <c r="P33" s="2561" t="s">
        <v>770</v>
      </c>
      <c r="Q33" s="2568"/>
      <c r="R33" s="2568"/>
      <c r="S33" s="2576"/>
      <c r="T33" s="2584"/>
      <c r="U33" s="2596" t="s">
        <v>836</v>
      </c>
      <c r="V33" s="2602" t="s">
        <v>835</v>
      </c>
      <c r="W33" s="2602"/>
      <c r="X33" s="2602" t="s">
        <v>835</v>
      </c>
      <c r="Y33" s="2602" t="s">
        <v>836</v>
      </c>
      <c r="Z33" s="2602" t="s">
        <v>836</v>
      </c>
      <c r="AA33" s="2608"/>
      <c r="AB33" s="2596" t="s">
        <v>836</v>
      </c>
      <c r="AC33" s="2602" t="s">
        <v>836</v>
      </c>
      <c r="AD33" s="2602" t="s">
        <v>836</v>
      </c>
      <c r="AE33" s="2602" t="s">
        <v>836</v>
      </c>
      <c r="AF33" s="2602" t="s">
        <v>836</v>
      </c>
      <c r="AG33" s="2602"/>
      <c r="AH33" s="2608"/>
      <c r="AI33" s="2596" t="s">
        <v>836</v>
      </c>
      <c r="AJ33" s="2602"/>
      <c r="AK33" s="2602" t="s">
        <v>835</v>
      </c>
      <c r="AL33" s="2602"/>
      <c r="AM33" s="2602" t="s">
        <v>836</v>
      </c>
      <c r="AN33" s="2602" t="s">
        <v>836</v>
      </c>
      <c r="AO33" s="2608" t="s">
        <v>836</v>
      </c>
      <c r="AP33" s="2596" t="s">
        <v>836</v>
      </c>
      <c r="AQ33" s="2602"/>
      <c r="AR33" s="2602"/>
      <c r="AS33" s="2602" t="s">
        <v>836</v>
      </c>
      <c r="AT33" s="2602" t="s">
        <v>836</v>
      </c>
      <c r="AU33" s="2602" t="s">
        <v>836</v>
      </c>
      <c r="AV33" s="2608" t="s">
        <v>836</v>
      </c>
      <c r="AW33" s="2596"/>
      <c r="AX33" s="2602"/>
      <c r="AY33" s="2602"/>
      <c r="AZ33" s="2624"/>
      <c r="BA33" s="2631"/>
      <c r="BB33" s="2638"/>
      <c r="BC33" s="2631"/>
      <c r="BD33" s="1972"/>
      <c r="BE33" s="1977"/>
      <c r="BF33" s="1977"/>
      <c r="BG33" s="1977"/>
      <c r="BH33" s="1988"/>
    </row>
    <row r="34" spans="2:60" ht="20.25" customHeight="1">
      <c r="B34" s="2059">
        <f>B31+1</f>
        <v>5</v>
      </c>
      <c r="C34" s="1755"/>
      <c r="D34" s="1823"/>
      <c r="E34" s="1766"/>
      <c r="F34" s="1766" t="str">
        <f>C33</f>
        <v>介護従業者</v>
      </c>
      <c r="G34" s="1801"/>
      <c r="H34" s="2103"/>
      <c r="I34" s="1787"/>
      <c r="J34" s="2543"/>
      <c r="K34" s="2543"/>
      <c r="L34" s="1801"/>
      <c r="M34" s="2547"/>
      <c r="N34" s="2551"/>
      <c r="O34" s="2555"/>
      <c r="P34" s="2559" t="s">
        <v>1023</v>
      </c>
      <c r="Q34" s="2566"/>
      <c r="R34" s="2566"/>
      <c r="S34" s="2574"/>
      <c r="T34" s="2582"/>
      <c r="U34" s="2181" t="e">
        <f>IF(U33="","",VLOOKUP(U33,#REF!,21,FALSE))</f>
        <v>#REF!</v>
      </c>
      <c r="V34" s="2190" t="e">
        <f>IF(V33="","",VLOOKUP(V33,#REF!,21,FALSE))</f>
        <v>#REF!</v>
      </c>
      <c r="W34" s="2190" t="str">
        <f>IF(W33="","",VLOOKUP(W33,#REF!,21,FALSE))</f>
        <v/>
      </c>
      <c r="X34" s="2190" t="e">
        <f>IF(X33="","",VLOOKUP(X33,#REF!,21,FALSE))</f>
        <v>#REF!</v>
      </c>
      <c r="Y34" s="2190" t="e">
        <f>IF(Y33="","",VLOOKUP(Y33,#REF!,21,FALSE))</f>
        <v>#REF!</v>
      </c>
      <c r="Z34" s="2190" t="e">
        <f>IF(Z33="","",VLOOKUP(Z33,#REF!,21,FALSE))</f>
        <v>#REF!</v>
      </c>
      <c r="AA34" s="2197" t="str">
        <f>IF(AA33="","",VLOOKUP(AA33,#REF!,21,FALSE))</f>
        <v/>
      </c>
      <c r="AB34" s="2181" t="e">
        <f>IF(AB33="","",VLOOKUP(AB33,#REF!,21,FALSE))</f>
        <v>#REF!</v>
      </c>
      <c r="AC34" s="2190" t="e">
        <f>IF(AC33="","",VLOOKUP(AC33,#REF!,21,FALSE))</f>
        <v>#REF!</v>
      </c>
      <c r="AD34" s="2190" t="e">
        <f>IF(AD33="","",VLOOKUP(AD33,#REF!,21,FALSE))</f>
        <v>#REF!</v>
      </c>
      <c r="AE34" s="2190" t="e">
        <f>IF(AE33="","",VLOOKUP(AE33,#REF!,21,FALSE))</f>
        <v>#REF!</v>
      </c>
      <c r="AF34" s="2190" t="e">
        <f>IF(AF33="","",VLOOKUP(AF33,#REF!,21,FALSE))</f>
        <v>#REF!</v>
      </c>
      <c r="AG34" s="2190" t="str">
        <f>IF(AG33="","",VLOOKUP(AG33,#REF!,21,FALSE))</f>
        <v/>
      </c>
      <c r="AH34" s="2197" t="str">
        <f>IF(AH33="","",VLOOKUP(AH33,#REF!,21,FALSE))</f>
        <v/>
      </c>
      <c r="AI34" s="2181" t="e">
        <f>IF(AI33="","",VLOOKUP(AI33,#REF!,21,FALSE))</f>
        <v>#REF!</v>
      </c>
      <c r="AJ34" s="2190" t="str">
        <f>IF(AJ33="","",VLOOKUP(AJ33,#REF!,21,FALSE))</f>
        <v/>
      </c>
      <c r="AK34" s="2190" t="e">
        <f>IF(AK33="","",VLOOKUP(AK33,#REF!,21,FALSE))</f>
        <v>#REF!</v>
      </c>
      <c r="AL34" s="2190" t="str">
        <f>IF(AL33="","",VLOOKUP(AL33,#REF!,21,FALSE))</f>
        <v/>
      </c>
      <c r="AM34" s="2190" t="e">
        <f>IF(AM33="","",VLOOKUP(AM33,#REF!,21,FALSE))</f>
        <v>#REF!</v>
      </c>
      <c r="AN34" s="2190" t="e">
        <f>IF(AN33="","",VLOOKUP(AN33,#REF!,21,FALSE))</f>
        <v>#REF!</v>
      </c>
      <c r="AO34" s="2197" t="e">
        <f>IF(AO33="","",VLOOKUP(AO33,#REF!,21,FALSE))</f>
        <v>#REF!</v>
      </c>
      <c r="AP34" s="2181" t="e">
        <f>IF(AP33="","",VLOOKUP(AP33,#REF!,21,FALSE))</f>
        <v>#REF!</v>
      </c>
      <c r="AQ34" s="2190" t="str">
        <f>IF(AQ33="","",VLOOKUP(AQ33,#REF!,21,FALSE))</f>
        <v/>
      </c>
      <c r="AR34" s="2190" t="str">
        <f>IF(AR33="","",VLOOKUP(AR33,#REF!,21,FALSE))</f>
        <v/>
      </c>
      <c r="AS34" s="2190" t="e">
        <f>IF(AS33="","",VLOOKUP(AS33,#REF!,21,FALSE))</f>
        <v>#REF!</v>
      </c>
      <c r="AT34" s="2190" t="e">
        <f>IF(AT33="","",VLOOKUP(AT33,#REF!,21,FALSE))</f>
        <v>#REF!</v>
      </c>
      <c r="AU34" s="2190" t="e">
        <f>IF(AU33="","",VLOOKUP(AU33,#REF!,21,FALSE))</f>
        <v>#REF!</v>
      </c>
      <c r="AV34" s="2197" t="e">
        <f>IF(AV33="","",VLOOKUP(AV33,#REF!,21,FALSE))</f>
        <v>#REF!</v>
      </c>
      <c r="AW34" s="2181" t="str">
        <f>IF(AW33="","",VLOOKUP(AW33,#REF!,21,FALSE))</f>
        <v/>
      </c>
      <c r="AX34" s="2190" t="str">
        <f>IF(AX33="","",VLOOKUP(AX33,#REF!,21,FALSE))</f>
        <v/>
      </c>
      <c r="AY34" s="2190" t="str">
        <f>IF(AY33="","",VLOOKUP(AY33,#REF!,21,FALSE))</f>
        <v/>
      </c>
      <c r="AZ34" s="1943" t="e">
        <f>IF($BC$3="４週",SUM(U34:AV34),IF($BC$3="暦月",SUM(U34:AY34),""))</f>
        <v>#REF!</v>
      </c>
      <c r="BA34" s="1951"/>
      <c r="BB34" s="1960" t="e">
        <f>IF($BC$3="４週",AZ34/4,IF($BC$3="暦月",(AZ34/($BC$8/7)),""))</f>
        <v>#REF!</v>
      </c>
      <c r="BC34" s="1951"/>
      <c r="BD34" s="1971"/>
      <c r="BE34" s="1976"/>
      <c r="BF34" s="1976"/>
      <c r="BG34" s="1976"/>
      <c r="BH34" s="1987"/>
    </row>
    <row r="35" spans="2:60" ht="20.25" customHeight="1">
      <c r="B35" s="1743"/>
      <c r="C35" s="1757"/>
      <c r="D35" s="1825"/>
      <c r="E35" s="1768"/>
      <c r="F35" s="1768"/>
      <c r="G35" s="1803" t="str">
        <f>C33</f>
        <v>介護従業者</v>
      </c>
      <c r="H35" s="2104"/>
      <c r="I35" s="1789"/>
      <c r="J35" s="2544"/>
      <c r="K35" s="2544"/>
      <c r="L35" s="1803"/>
      <c r="M35" s="2548"/>
      <c r="N35" s="2552"/>
      <c r="O35" s="2556"/>
      <c r="P35" s="2560" t="s">
        <v>34</v>
      </c>
      <c r="Q35" s="2567"/>
      <c r="R35" s="2567"/>
      <c r="S35" s="2578"/>
      <c r="T35" s="2586"/>
      <c r="U35" s="1885" t="e">
        <f>IF(U33="","",VLOOKUP(U33,#REF!,23,FALSE))</f>
        <v>#REF!</v>
      </c>
      <c r="V35" s="1897" t="e">
        <f>IF(V33="","",VLOOKUP(V33,#REF!,23,FALSE))</f>
        <v>#REF!</v>
      </c>
      <c r="W35" s="1897" t="str">
        <f>IF(W33="","",VLOOKUP(W33,#REF!,23,FALSE))</f>
        <v/>
      </c>
      <c r="X35" s="1897" t="e">
        <f>IF(X33="","",VLOOKUP(X33,#REF!,23,FALSE))</f>
        <v>#REF!</v>
      </c>
      <c r="Y35" s="1897" t="e">
        <f>IF(Y33="","",VLOOKUP(Y33,#REF!,23,FALSE))</f>
        <v>#REF!</v>
      </c>
      <c r="Z35" s="1897" t="e">
        <f>IF(Z33="","",VLOOKUP(Z33,#REF!,23,FALSE))</f>
        <v>#REF!</v>
      </c>
      <c r="AA35" s="1912" t="str">
        <f>IF(AA33="","",VLOOKUP(AA33,#REF!,23,FALSE))</f>
        <v/>
      </c>
      <c r="AB35" s="1885" t="e">
        <f>IF(AB33="","",VLOOKUP(AB33,#REF!,23,FALSE))</f>
        <v>#REF!</v>
      </c>
      <c r="AC35" s="1897" t="e">
        <f>IF(AC33="","",VLOOKUP(AC33,#REF!,23,FALSE))</f>
        <v>#REF!</v>
      </c>
      <c r="AD35" s="1897" t="e">
        <f>IF(AD33="","",VLOOKUP(AD33,#REF!,23,FALSE))</f>
        <v>#REF!</v>
      </c>
      <c r="AE35" s="1897" t="e">
        <f>IF(AE33="","",VLOOKUP(AE33,#REF!,23,FALSE))</f>
        <v>#REF!</v>
      </c>
      <c r="AF35" s="1897" t="e">
        <f>IF(AF33="","",VLOOKUP(AF33,#REF!,23,FALSE))</f>
        <v>#REF!</v>
      </c>
      <c r="AG35" s="1897" t="str">
        <f>IF(AG33="","",VLOOKUP(AG33,#REF!,23,FALSE))</f>
        <v/>
      </c>
      <c r="AH35" s="1912" t="str">
        <f>IF(AH33="","",VLOOKUP(AH33,#REF!,23,FALSE))</f>
        <v/>
      </c>
      <c r="AI35" s="1885" t="e">
        <f>IF(AI33="","",VLOOKUP(AI33,#REF!,23,FALSE))</f>
        <v>#REF!</v>
      </c>
      <c r="AJ35" s="1897" t="str">
        <f>IF(AJ33="","",VLOOKUP(AJ33,#REF!,23,FALSE))</f>
        <v/>
      </c>
      <c r="AK35" s="1897" t="e">
        <f>IF(AK33="","",VLOOKUP(AK33,#REF!,23,FALSE))</f>
        <v>#REF!</v>
      </c>
      <c r="AL35" s="1897" t="str">
        <f>IF(AL33="","",VLOOKUP(AL33,#REF!,23,FALSE))</f>
        <v/>
      </c>
      <c r="AM35" s="1897" t="e">
        <f>IF(AM33="","",VLOOKUP(AM33,#REF!,23,FALSE))</f>
        <v>#REF!</v>
      </c>
      <c r="AN35" s="1897" t="e">
        <f>IF(AN33="","",VLOOKUP(AN33,#REF!,23,FALSE))</f>
        <v>#REF!</v>
      </c>
      <c r="AO35" s="1912" t="e">
        <f>IF(AO33="","",VLOOKUP(AO33,#REF!,23,FALSE))</f>
        <v>#REF!</v>
      </c>
      <c r="AP35" s="1885" t="e">
        <f>IF(AP33="","",VLOOKUP(AP33,#REF!,23,FALSE))</f>
        <v>#REF!</v>
      </c>
      <c r="AQ35" s="1897" t="str">
        <f>IF(AQ33="","",VLOOKUP(AQ33,#REF!,23,FALSE))</f>
        <v/>
      </c>
      <c r="AR35" s="1897" t="str">
        <f>IF(AR33="","",VLOOKUP(AR33,#REF!,23,FALSE))</f>
        <v/>
      </c>
      <c r="AS35" s="1897" t="e">
        <f>IF(AS33="","",VLOOKUP(AS33,#REF!,23,FALSE))</f>
        <v>#REF!</v>
      </c>
      <c r="AT35" s="1897" t="e">
        <f>IF(AT33="","",VLOOKUP(AT33,#REF!,23,FALSE))</f>
        <v>#REF!</v>
      </c>
      <c r="AU35" s="1897" t="e">
        <f>IF(AU33="","",VLOOKUP(AU33,#REF!,23,FALSE))</f>
        <v>#REF!</v>
      </c>
      <c r="AV35" s="1912" t="e">
        <f>IF(AV33="","",VLOOKUP(AV33,#REF!,23,FALSE))</f>
        <v>#REF!</v>
      </c>
      <c r="AW35" s="1885" t="str">
        <f>IF(AW33="","",VLOOKUP(AW33,#REF!,23,FALSE))</f>
        <v/>
      </c>
      <c r="AX35" s="1897" t="str">
        <f>IF(AX33="","",VLOOKUP(AX33,#REF!,23,FALSE))</f>
        <v/>
      </c>
      <c r="AY35" s="1897" t="str">
        <f>IF(AY33="","",VLOOKUP(AY33,#REF!,23,FALSE))</f>
        <v/>
      </c>
      <c r="AZ35" s="1945" t="e">
        <f>IF($BC$3="４週",SUM(U35:AV35),IF($BC$3="暦月",SUM(U35:AY35),""))</f>
        <v>#REF!</v>
      </c>
      <c r="BA35" s="1953"/>
      <c r="BB35" s="1962" t="e">
        <f>IF($BC$3="４週",AZ35/4,IF($BC$3="暦月",(AZ35/($BC$8/7)),""))</f>
        <v>#REF!</v>
      </c>
      <c r="BC35" s="1953"/>
      <c r="BD35" s="1973"/>
      <c r="BE35" s="1978"/>
      <c r="BF35" s="1978"/>
      <c r="BG35" s="1978"/>
      <c r="BH35" s="1989"/>
    </row>
    <row r="36" spans="2:60" ht="20.25" customHeight="1">
      <c r="B36" s="2530"/>
      <c r="C36" s="1756" t="s">
        <v>680</v>
      </c>
      <c r="D36" s="1824"/>
      <c r="E36" s="1767"/>
      <c r="F36" s="1766"/>
      <c r="G36" s="1801"/>
      <c r="H36" s="2541" t="s">
        <v>751</v>
      </c>
      <c r="I36" s="1788" t="s">
        <v>806</v>
      </c>
      <c r="J36" s="2545"/>
      <c r="K36" s="2545"/>
      <c r="L36" s="1802"/>
      <c r="M36" s="2549" t="s">
        <v>614</v>
      </c>
      <c r="N36" s="2553"/>
      <c r="O36" s="2557"/>
      <c r="P36" s="2561" t="s">
        <v>770</v>
      </c>
      <c r="Q36" s="2569"/>
      <c r="R36" s="2569"/>
      <c r="S36" s="2577"/>
      <c r="T36" s="2587"/>
      <c r="U36" s="2596" t="s">
        <v>835</v>
      </c>
      <c r="V36" s="2602"/>
      <c r="W36" s="2602" t="s">
        <v>835</v>
      </c>
      <c r="X36" s="2602"/>
      <c r="Y36" s="2602" t="s">
        <v>849</v>
      </c>
      <c r="Z36" s="2602" t="s">
        <v>850</v>
      </c>
      <c r="AA36" s="2608" t="s">
        <v>836</v>
      </c>
      <c r="AB36" s="2596"/>
      <c r="AC36" s="2602" t="s">
        <v>849</v>
      </c>
      <c r="AD36" s="2602" t="s">
        <v>850</v>
      </c>
      <c r="AE36" s="2602" t="s">
        <v>836</v>
      </c>
      <c r="AF36" s="2602"/>
      <c r="AG36" s="2602" t="s">
        <v>849</v>
      </c>
      <c r="AH36" s="2608" t="s">
        <v>850</v>
      </c>
      <c r="AI36" s="2596"/>
      <c r="AJ36" s="2602" t="s">
        <v>838</v>
      </c>
      <c r="AK36" s="2602" t="s">
        <v>838</v>
      </c>
      <c r="AL36" s="2602" t="s">
        <v>836</v>
      </c>
      <c r="AM36" s="2602" t="s">
        <v>838</v>
      </c>
      <c r="AN36" s="2602"/>
      <c r="AO36" s="2608" t="s">
        <v>849</v>
      </c>
      <c r="AP36" s="2596" t="s">
        <v>850</v>
      </c>
      <c r="AQ36" s="2602" t="s">
        <v>836</v>
      </c>
      <c r="AR36" s="2602" t="s">
        <v>838</v>
      </c>
      <c r="AS36" s="2602"/>
      <c r="AT36" s="2602" t="s">
        <v>838</v>
      </c>
      <c r="AU36" s="2602" t="s">
        <v>836</v>
      </c>
      <c r="AV36" s="2608"/>
      <c r="AW36" s="2596"/>
      <c r="AX36" s="2602"/>
      <c r="AY36" s="2602"/>
      <c r="AZ36" s="2624"/>
      <c r="BA36" s="2631"/>
      <c r="BB36" s="2638"/>
      <c r="BC36" s="2631"/>
      <c r="BD36" s="1972"/>
      <c r="BE36" s="1977"/>
      <c r="BF36" s="1977"/>
      <c r="BG36" s="1977"/>
      <c r="BH36" s="1988"/>
    </row>
    <row r="37" spans="2:60" ht="20.25" customHeight="1">
      <c r="B37" s="2059">
        <f>B34+1</f>
        <v>6</v>
      </c>
      <c r="C37" s="1755"/>
      <c r="D37" s="1823"/>
      <c r="E37" s="1766"/>
      <c r="F37" s="1766" t="str">
        <f>C36</f>
        <v>介護従業者</v>
      </c>
      <c r="G37" s="1801"/>
      <c r="H37" s="2103"/>
      <c r="I37" s="1787"/>
      <c r="J37" s="2543"/>
      <c r="K37" s="2543"/>
      <c r="L37" s="1801"/>
      <c r="M37" s="2547"/>
      <c r="N37" s="2551"/>
      <c r="O37" s="2555"/>
      <c r="P37" s="2559" t="s">
        <v>1023</v>
      </c>
      <c r="Q37" s="2566"/>
      <c r="R37" s="2566"/>
      <c r="S37" s="2574"/>
      <c r="T37" s="2582"/>
      <c r="U37" s="2181" t="e">
        <f>IF(U36="","",VLOOKUP(U36,#REF!,21,FALSE))</f>
        <v>#REF!</v>
      </c>
      <c r="V37" s="2190" t="str">
        <f>IF(V36="","",VLOOKUP(V36,#REF!,21,FALSE))</f>
        <v/>
      </c>
      <c r="W37" s="2190" t="e">
        <f>IF(W36="","",VLOOKUP(W36,#REF!,21,FALSE))</f>
        <v>#REF!</v>
      </c>
      <c r="X37" s="2190" t="str">
        <f>IF(X36="","",VLOOKUP(X36,#REF!,21,FALSE))</f>
        <v/>
      </c>
      <c r="Y37" s="2190" t="e">
        <f>IF(Y36="","",VLOOKUP(Y36,#REF!,21,FALSE))</f>
        <v>#REF!</v>
      </c>
      <c r="Z37" s="2190" t="e">
        <f>IF(Z36="","",VLOOKUP(Z36,#REF!,21,FALSE))</f>
        <v>#REF!</v>
      </c>
      <c r="AA37" s="2197" t="e">
        <f>IF(AA36="","",VLOOKUP(AA36,#REF!,21,FALSE))</f>
        <v>#REF!</v>
      </c>
      <c r="AB37" s="2181" t="str">
        <f>IF(AB36="","",VLOOKUP(AB36,#REF!,21,FALSE))</f>
        <v/>
      </c>
      <c r="AC37" s="2190" t="e">
        <f>IF(AC36="","",VLOOKUP(AC36,#REF!,21,FALSE))</f>
        <v>#REF!</v>
      </c>
      <c r="AD37" s="2190" t="e">
        <f>IF(AD36="","",VLOOKUP(AD36,#REF!,21,FALSE))</f>
        <v>#REF!</v>
      </c>
      <c r="AE37" s="2190" t="e">
        <f>IF(AE36="","",VLOOKUP(AE36,#REF!,21,FALSE))</f>
        <v>#REF!</v>
      </c>
      <c r="AF37" s="2190" t="str">
        <f>IF(AF36="","",VLOOKUP(AF36,#REF!,21,FALSE))</f>
        <v/>
      </c>
      <c r="AG37" s="2190" t="e">
        <f>IF(AG36="","",VLOOKUP(AG36,#REF!,21,FALSE))</f>
        <v>#REF!</v>
      </c>
      <c r="AH37" s="2197" t="e">
        <f>IF(AH36="","",VLOOKUP(AH36,#REF!,21,FALSE))</f>
        <v>#REF!</v>
      </c>
      <c r="AI37" s="2181" t="str">
        <f>IF(AI36="","",VLOOKUP(AI36,#REF!,21,FALSE))</f>
        <v/>
      </c>
      <c r="AJ37" s="2190" t="e">
        <f>IF(AJ36="","",VLOOKUP(AJ36,#REF!,21,FALSE))</f>
        <v>#REF!</v>
      </c>
      <c r="AK37" s="2190" t="e">
        <f>IF(AK36="","",VLOOKUP(AK36,#REF!,21,FALSE))</f>
        <v>#REF!</v>
      </c>
      <c r="AL37" s="2190" t="e">
        <f>IF(AL36="","",VLOOKUP(AL36,#REF!,21,FALSE))</f>
        <v>#REF!</v>
      </c>
      <c r="AM37" s="2190" t="e">
        <f>IF(AM36="","",VLOOKUP(AM36,#REF!,21,FALSE))</f>
        <v>#REF!</v>
      </c>
      <c r="AN37" s="2190" t="str">
        <f>IF(AN36="","",VLOOKUP(AN36,#REF!,21,FALSE))</f>
        <v/>
      </c>
      <c r="AO37" s="2197" t="e">
        <f>IF(AO36="","",VLOOKUP(AO36,#REF!,21,FALSE))</f>
        <v>#REF!</v>
      </c>
      <c r="AP37" s="2181" t="e">
        <f>IF(AP36="","",VLOOKUP(AP36,#REF!,21,FALSE))</f>
        <v>#REF!</v>
      </c>
      <c r="AQ37" s="2190" t="e">
        <f>IF(AQ36="","",VLOOKUP(AQ36,#REF!,21,FALSE))</f>
        <v>#REF!</v>
      </c>
      <c r="AR37" s="2190" t="e">
        <f>IF(AR36="","",VLOOKUP(AR36,#REF!,21,FALSE))</f>
        <v>#REF!</v>
      </c>
      <c r="AS37" s="2190" t="str">
        <f>IF(AS36="","",VLOOKUP(AS36,#REF!,21,FALSE))</f>
        <v/>
      </c>
      <c r="AT37" s="2190" t="e">
        <f>IF(AT36="","",VLOOKUP(AT36,#REF!,21,FALSE))</f>
        <v>#REF!</v>
      </c>
      <c r="AU37" s="2190" t="e">
        <f>IF(AU36="","",VLOOKUP(AU36,#REF!,21,FALSE))</f>
        <v>#REF!</v>
      </c>
      <c r="AV37" s="2197" t="str">
        <f>IF(AV36="","",VLOOKUP(AV36,#REF!,21,FALSE))</f>
        <v/>
      </c>
      <c r="AW37" s="2181" t="str">
        <f>IF(AW36="","",VLOOKUP(AW36,#REF!,21,FALSE))</f>
        <v/>
      </c>
      <c r="AX37" s="2190" t="str">
        <f>IF(AX36="","",VLOOKUP(AX36,#REF!,21,FALSE))</f>
        <v/>
      </c>
      <c r="AY37" s="2190" t="str">
        <f>IF(AY36="","",VLOOKUP(AY36,#REF!,21,FALSE))</f>
        <v/>
      </c>
      <c r="AZ37" s="1943" t="e">
        <f>IF($BC$3="４週",SUM(U37:AV37),IF($BC$3="暦月",SUM(U37:AY37),""))</f>
        <v>#REF!</v>
      </c>
      <c r="BA37" s="1951"/>
      <c r="BB37" s="1960" t="e">
        <f>IF($BC$3="４週",AZ37/4,IF($BC$3="暦月",(AZ37/($BC$8/7)),""))</f>
        <v>#REF!</v>
      </c>
      <c r="BC37" s="1951"/>
      <c r="BD37" s="1971"/>
      <c r="BE37" s="1976"/>
      <c r="BF37" s="1976"/>
      <c r="BG37" s="1976"/>
      <c r="BH37" s="1987"/>
    </row>
    <row r="38" spans="2:60" ht="20.25" customHeight="1">
      <c r="B38" s="1743"/>
      <c r="C38" s="1757"/>
      <c r="D38" s="1825"/>
      <c r="E38" s="1768"/>
      <c r="F38" s="1768"/>
      <c r="G38" s="1803" t="str">
        <f>C36</f>
        <v>介護従業者</v>
      </c>
      <c r="H38" s="2104"/>
      <c r="I38" s="1789"/>
      <c r="J38" s="2544"/>
      <c r="K38" s="2544"/>
      <c r="L38" s="1803"/>
      <c r="M38" s="2548"/>
      <c r="N38" s="2552"/>
      <c r="O38" s="2556"/>
      <c r="P38" s="2560" t="s">
        <v>34</v>
      </c>
      <c r="Q38" s="2570"/>
      <c r="R38" s="2570"/>
      <c r="S38" s="2575"/>
      <c r="T38" s="2583"/>
      <c r="U38" s="1885" t="e">
        <f>IF(U36="","",VLOOKUP(U36,#REF!,23,FALSE))</f>
        <v>#REF!</v>
      </c>
      <c r="V38" s="1897" t="str">
        <f>IF(V36="","",VLOOKUP(V36,#REF!,23,FALSE))</f>
        <v/>
      </c>
      <c r="W38" s="1897" t="e">
        <f>IF(W36="","",VLOOKUP(W36,#REF!,23,FALSE))</f>
        <v>#REF!</v>
      </c>
      <c r="X38" s="1897" t="str">
        <f>IF(X36="","",VLOOKUP(X36,#REF!,23,FALSE))</f>
        <v/>
      </c>
      <c r="Y38" s="1897" t="e">
        <f>IF(Y36="","",VLOOKUP(Y36,#REF!,23,FALSE))</f>
        <v>#REF!</v>
      </c>
      <c r="Z38" s="1897" t="e">
        <f>IF(Z36="","",VLOOKUP(Z36,#REF!,23,FALSE))</f>
        <v>#REF!</v>
      </c>
      <c r="AA38" s="1912" t="e">
        <f>IF(AA36="","",VLOOKUP(AA36,#REF!,23,FALSE))</f>
        <v>#REF!</v>
      </c>
      <c r="AB38" s="1885" t="str">
        <f>IF(AB36="","",VLOOKUP(AB36,#REF!,23,FALSE))</f>
        <v/>
      </c>
      <c r="AC38" s="1897" t="e">
        <f>IF(AC36="","",VLOOKUP(AC36,#REF!,23,FALSE))</f>
        <v>#REF!</v>
      </c>
      <c r="AD38" s="1897" t="e">
        <f>IF(AD36="","",VLOOKUP(AD36,#REF!,23,FALSE))</f>
        <v>#REF!</v>
      </c>
      <c r="AE38" s="1897" t="e">
        <f>IF(AE36="","",VLOOKUP(AE36,#REF!,23,FALSE))</f>
        <v>#REF!</v>
      </c>
      <c r="AF38" s="1897" t="str">
        <f>IF(AF36="","",VLOOKUP(AF36,#REF!,23,FALSE))</f>
        <v/>
      </c>
      <c r="AG38" s="1897" t="e">
        <f>IF(AG36="","",VLOOKUP(AG36,#REF!,23,FALSE))</f>
        <v>#REF!</v>
      </c>
      <c r="AH38" s="1912" t="e">
        <f>IF(AH36="","",VLOOKUP(AH36,#REF!,23,FALSE))</f>
        <v>#REF!</v>
      </c>
      <c r="AI38" s="1885" t="str">
        <f>IF(AI36="","",VLOOKUP(AI36,#REF!,23,FALSE))</f>
        <v/>
      </c>
      <c r="AJ38" s="1897" t="e">
        <f>IF(AJ36="","",VLOOKUP(AJ36,#REF!,23,FALSE))</f>
        <v>#REF!</v>
      </c>
      <c r="AK38" s="1897" t="e">
        <f>IF(AK36="","",VLOOKUP(AK36,#REF!,23,FALSE))</f>
        <v>#REF!</v>
      </c>
      <c r="AL38" s="1897" t="e">
        <f>IF(AL36="","",VLOOKUP(AL36,#REF!,23,FALSE))</f>
        <v>#REF!</v>
      </c>
      <c r="AM38" s="1897" t="e">
        <f>IF(AM36="","",VLOOKUP(AM36,#REF!,23,FALSE))</f>
        <v>#REF!</v>
      </c>
      <c r="AN38" s="1897" t="str">
        <f>IF(AN36="","",VLOOKUP(AN36,#REF!,23,FALSE))</f>
        <v/>
      </c>
      <c r="AO38" s="1912" t="e">
        <f>IF(AO36="","",VLOOKUP(AO36,#REF!,23,FALSE))</f>
        <v>#REF!</v>
      </c>
      <c r="AP38" s="1885" t="e">
        <f>IF(AP36="","",VLOOKUP(AP36,#REF!,23,FALSE))</f>
        <v>#REF!</v>
      </c>
      <c r="AQ38" s="1897" t="e">
        <f>IF(AQ36="","",VLOOKUP(AQ36,#REF!,23,FALSE))</f>
        <v>#REF!</v>
      </c>
      <c r="AR38" s="1897" t="e">
        <f>IF(AR36="","",VLOOKUP(AR36,#REF!,23,FALSE))</f>
        <v>#REF!</v>
      </c>
      <c r="AS38" s="1897" t="str">
        <f>IF(AS36="","",VLOOKUP(AS36,#REF!,23,FALSE))</f>
        <v/>
      </c>
      <c r="AT38" s="1897" t="e">
        <f>IF(AT36="","",VLOOKUP(AT36,#REF!,23,FALSE))</f>
        <v>#REF!</v>
      </c>
      <c r="AU38" s="1897" t="e">
        <f>IF(AU36="","",VLOOKUP(AU36,#REF!,23,FALSE))</f>
        <v>#REF!</v>
      </c>
      <c r="AV38" s="1912" t="str">
        <f>IF(AV36="","",VLOOKUP(AV36,#REF!,23,FALSE))</f>
        <v/>
      </c>
      <c r="AW38" s="1885" t="str">
        <f>IF(AW36="","",VLOOKUP(AW36,#REF!,23,FALSE))</f>
        <v/>
      </c>
      <c r="AX38" s="1897" t="str">
        <f>IF(AX36="","",VLOOKUP(AX36,#REF!,23,FALSE))</f>
        <v/>
      </c>
      <c r="AY38" s="1897" t="str">
        <f>IF(AY36="","",VLOOKUP(AY36,#REF!,23,FALSE))</f>
        <v/>
      </c>
      <c r="AZ38" s="1945" t="e">
        <f>IF($BC$3="４週",SUM(U38:AV38),IF($BC$3="暦月",SUM(U38:AY38),""))</f>
        <v>#REF!</v>
      </c>
      <c r="BA38" s="1953"/>
      <c r="BB38" s="1962" t="e">
        <f>IF($BC$3="４週",AZ38/4,IF($BC$3="暦月",(AZ38/($BC$8/7)),""))</f>
        <v>#REF!</v>
      </c>
      <c r="BC38" s="1953"/>
      <c r="BD38" s="1973"/>
      <c r="BE38" s="1978"/>
      <c r="BF38" s="1978"/>
      <c r="BG38" s="1978"/>
      <c r="BH38" s="1989"/>
    </row>
    <row r="39" spans="2:60" ht="20.25" customHeight="1">
      <c r="B39" s="2530"/>
      <c r="C39" s="1756" t="s">
        <v>680</v>
      </c>
      <c r="D39" s="1824"/>
      <c r="E39" s="1767"/>
      <c r="F39" s="1766"/>
      <c r="G39" s="1801"/>
      <c r="H39" s="2541" t="s">
        <v>751</v>
      </c>
      <c r="I39" s="1788" t="s">
        <v>806</v>
      </c>
      <c r="J39" s="2545"/>
      <c r="K39" s="2545"/>
      <c r="L39" s="1802"/>
      <c r="M39" s="2549" t="s">
        <v>940</v>
      </c>
      <c r="N39" s="2553"/>
      <c r="O39" s="2557"/>
      <c r="P39" s="2561" t="s">
        <v>770</v>
      </c>
      <c r="Q39" s="2568"/>
      <c r="R39" s="2568"/>
      <c r="S39" s="2576"/>
      <c r="T39" s="2584"/>
      <c r="U39" s="2596"/>
      <c r="V39" s="2602" t="s">
        <v>835</v>
      </c>
      <c r="W39" s="2602" t="s">
        <v>849</v>
      </c>
      <c r="X39" s="2602" t="s">
        <v>850</v>
      </c>
      <c r="Y39" s="2602" t="s">
        <v>835</v>
      </c>
      <c r="Z39" s="2602"/>
      <c r="AA39" s="2608" t="s">
        <v>835</v>
      </c>
      <c r="AB39" s="2596" t="s">
        <v>836</v>
      </c>
      <c r="AC39" s="2602" t="s">
        <v>836</v>
      </c>
      <c r="AD39" s="2602"/>
      <c r="AE39" s="2602"/>
      <c r="AF39" s="2602" t="s">
        <v>849</v>
      </c>
      <c r="AG39" s="2602" t="s">
        <v>850</v>
      </c>
      <c r="AH39" s="2608" t="s">
        <v>836</v>
      </c>
      <c r="AI39" s="2596" t="s">
        <v>835</v>
      </c>
      <c r="AJ39" s="2602"/>
      <c r="AK39" s="2602" t="s">
        <v>849</v>
      </c>
      <c r="AL39" s="2602" t="s">
        <v>850</v>
      </c>
      <c r="AM39" s="2602"/>
      <c r="AN39" s="2602" t="s">
        <v>835</v>
      </c>
      <c r="AO39" s="2608" t="s">
        <v>835</v>
      </c>
      <c r="AP39" s="2596" t="s">
        <v>838</v>
      </c>
      <c r="AQ39" s="2602"/>
      <c r="AR39" s="2602" t="s">
        <v>835</v>
      </c>
      <c r="AS39" s="2602" t="s">
        <v>836</v>
      </c>
      <c r="AT39" s="2602" t="s">
        <v>849</v>
      </c>
      <c r="AU39" s="2602" t="s">
        <v>850</v>
      </c>
      <c r="AV39" s="2608"/>
      <c r="AW39" s="2596"/>
      <c r="AX39" s="2602"/>
      <c r="AY39" s="2602"/>
      <c r="AZ39" s="2624"/>
      <c r="BA39" s="2631"/>
      <c r="BB39" s="2638"/>
      <c r="BC39" s="2631"/>
      <c r="BD39" s="1972"/>
      <c r="BE39" s="1977"/>
      <c r="BF39" s="1977"/>
      <c r="BG39" s="1977"/>
      <c r="BH39" s="1988"/>
    </row>
    <row r="40" spans="2:60" ht="20.25" customHeight="1">
      <c r="B40" s="2059">
        <f>B37+1</f>
        <v>7</v>
      </c>
      <c r="C40" s="1755"/>
      <c r="D40" s="1823"/>
      <c r="E40" s="1766"/>
      <c r="F40" s="1766" t="str">
        <f>C39</f>
        <v>介護従業者</v>
      </c>
      <c r="G40" s="1801"/>
      <c r="H40" s="2103"/>
      <c r="I40" s="1787"/>
      <c r="J40" s="2543"/>
      <c r="K40" s="2543"/>
      <c r="L40" s="1801"/>
      <c r="M40" s="2547"/>
      <c r="N40" s="2551"/>
      <c r="O40" s="2555"/>
      <c r="P40" s="2559" t="s">
        <v>1023</v>
      </c>
      <c r="Q40" s="2566"/>
      <c r="R40" s="2566"/>
      <c r="S40" s="2574"/>
      <c r="T40" s="2582"/>
      <c r="U40" s="2181" t="str">
        <f>IF(U39="","",VLOOKUP(U39,#REF!,21,FALSE))</f>
        <v/>
      </c>
      <c r="V40" s="2190" t="e">
        <f>IF(V39="","",VLOOKUP(V39,#REF!,21,FALSE))</f>
        <v>#REF!</v>
      </c>
      <c r="W40" s="2190" t="e">
        <f>IF(W39="","",VLOOKUP(W39,#REF!,21,FALSE))</f>
        <v>#REF!</v>
      </c>
      <c r="X40" s="2190" t="e">
        <f>IF(X39="","",VLOOKUP(X39,#REF!,21,FALSE))</f>
        <v>#REF!</v>
      </c>
      <c r="Y40" s="2190" t="e">
        <f>IF(Y39="","",VLOOKUP(Y39,#REF!,21,FALSE))</f>
        <v>#REF!</v>
      </c>
      <c r="Z40" s="2190" t="str">
        <f>IF(Z39="","",VLOOKUP(Z39,#REF!,21,FALSE))</f>
        <v/>
      </c>
      <c r="AA40" s="2197" t="e">
        <f>IF(AA39="","",VLOOKUP(AA39,#REF!,21,FALSE))</f>
        <v>#REF!</v>
      </c>
      <c r="AB40" s="2181" t="e">
        <f>IF(AB39="","",VLOOKUP(AB39,#REF!,21,FALSE))</f>
        <v>#REF!</v>
      </c>
      <c r="AC40" s="2190" t="e">
        <f>IF(AC39="","",VLOOKUP(AC39,#REF!,21,FALSE))</f>
        <v>#REF!</v>
      </c>
      <c r="AD40" s="2190" t="str">
        <f>IF(AD39="","",VLOOKUP(AD39,#REF!,21,FALSE))</f>
        <v/>
      </c>
      <c r="AE40" s="2190" t="str">
        <f>IF(AE39="","",VLOOKUP(AE39,#REF!,21,FALSE))</f>
        <v/>
      </c>
      <c r="AF40" s="2190" t="e">
        <f>IF(AF39="","",VLOOKUP(AF39,#REF!,21,FALSE))</f>
        <v>#REF!</v>
      </c>
      <c r="AG40" s="2190" t="e">
        <f>IF(AG39="","",VLOOKUP(AG39,#REF!,21,FALSE))</f>
        <v>#REF!</v>
      </c>
      <c r="AH40" s="2197" t="e">
        <f>IF(AH39="","",VLOOKUP(AH39,#REF!,21,FALSE))</f>
        <v>#REF!</v>
      </c>
      <c r="AI40" s="2181" t="e">
        <f>IF(AI39="","",VLOOKUP(AI39,#REF!,21,FALSE))</f>
        <v>#REF!</v>
      </c>
      <c r="AJ40" s="2190" t="str">
        <f>IF(AJ39="","",VLOOKUP(AJ39,#REF!,21,FALSE))</f>
        <v/>
      </c>
      <c r="AK40" s="2190" t="e">
        <f>IF(AK39="","",VLOOKUP(AK39,#REF!,21,FALSE))</f>
        <v>#REF!</v>
      </c>
      <c r="AL40" s="2190" t="e">
        <f>IF(AL39="","",VLOOKUP(AL39,#REF!,21,FALSE))</f>
        <v>#REF!</v>
      </c>
      <c r="AM40" s="2190" t="str">
        <f>IF(AM39="","",VLOOKUP(AM39,#REF!,21,FALSE))</f>
        <v/>
      </c>
      <c r="AN40" s="2190" t="e">
        <f>IF(AN39="","",VLOOKUP(AN39,#REF!,21,FALSE))</f>
        <v>#REF!</v>
      </c>
      <c r="AO40" s="2197" t="e">
        <f>IF(AO39="","",VLOOKUP(AO39,#REF!,21,FALSE))</f>
        <v>#REF!</v>
      </c>
      <c r="AP40" s="2181" t="e">
        <f>IF(AP39="","",VLOOKUP(AP39,#REF!,21,FALSE))</f>
        <v>#REF!</v>
      </c>
      <c r="AQ40" s="2190" t="str">
        <f>IF(AQ39="","",VLOOKUP(AQ39,#REF!,21,FALSE))</f>
        <v/>
      </c>
      <c r="AR40" s="2190" t="e">
        <f>IF(AR39="","",VLOOKUP(AR39,#REF!,21,FALSE))</f>
        <v>#REF!</v>
      </c>
      <c r="AS40" s="2190" t="e">
        <f>IF(AS39="","",VLOOKUP(AS39,#REF!,21,FALSE))</f>
        <v>#REF!</v>
      </c>
      <c r="AT40" s="2190" t="e">
        <f>IF(AT39="","",VLOOKUP(AT39,#REF!,21,FALSE))</f>
        <v>#REF!</v>
      </c>
      <c r="AU40" s="2190" t="e">
        <f>IF(AU39="","",VLOOKUP(AU39,#REF!,21,FALSE))</f>
        <v>#REF!</v>
      </c>
      <c r="AV40" s="2197" t="str">
        <f>IF(AV39="","",VLOOKUP(AV39,#REF!,21,FALSE))</f>
        <v/>
      </c>
      <c r="AW40" s="2181" t="str">
        <f>IF(AW39="","",VLOOKUP(AW39,#REF!,21,FALSE))</f>
        <v/>
      </c>
      <c r="AX40" s="2190" t="str">
        <f>IF(AX39="","",VLOOKUP(AX39,#REF!,21,FALSE))</f>
        <v/>
      </c>
      <c r="AY40" s="2190" t="str">
        <f>IF(AY39="","",VLOOKUP(AY39,#REF!,21,FALSE))</f>
        <v/>
      </c>
      <c r="AZ40" s="1943" t="e">
        <f>IF($BC$3="４週",SUM(U40:AV40),IF($BC$3="暦月",SUM(U40:AY40),""))</f>
        <v>#REF!</v>
      </c>
      <c r="BA40" s="1951"/>
      <c r="BB40" s="1960" t="e">
        <f>IF($BC$3="４週",AZ40/4,IF($BC$3="暦月",(AZ40/($BC$8/7)),""))</f>
        <v>#REF!</v>
      </c>
      <c r="BC40" s="1951"/>
      <c r="BD40" s="1971"/>
      <c r="BE40" s="1976"/>
      <c r="BF40" s="1976"/>
      <c r="BG40" s="1976"/>
      <c r="BH40" s="1987"/>
    </row>
    <row r="41" spans="2:60" ht="20.25" customHeight="1">
      <c r="B41" s="1743"/>
      <c r="C41" s="1757"/>
      <c r="D41" s="1825"/>
      <c r="E41" s="1768"/>
      <c r="F41" s="1768"/>
      <c r="G41" s="1803" t="str">
        <f>C39</f>
        <v>介護従業者</v>
      </c>
      <c r="H41" s="2104"/>
      <c r="I41" s="1789"/>
      <c r="J41" s="2544"/>
      <c r="K41" s="2544"/>
      <c r="L41" s="1803"/>
      <c r="M41" s="2548"/>
      <c r="N41" s="2552"/>
      <c r="O41" s="2556"/>
      <c r="P41" s="2560" t="s">
        <v>34</v>
      </c>
      <c r="Q41" s="2569"/>
      <c r="R41" s="2569"/>
      <c r="S41" s="2577"/>
      <c r="T41" s="2585"/>
      <c r="U41" s="1885" t="str">
        <f>IF(U39="","",VLOOKUP(U39,#REF!,23,FALSE))</f>
        <v/>
      </c>
      <c r="V41" s="1897" t="e">
        <f>IF(V39="","",VLOOKUP(V39,#REF!,23,FALSE))</f>
        <v>#REF!</v>
      </c>
      <c r="W41" s="1897" t="e">
        <f>IF(W39="","",VLOOKUP(W39,#REF!,23,FALSE))</f>
        <v>#REF!</v>
      </c>
      <c r="X41" s="1897" t="e">
        <f>IF(X39="","",VLOOKUP(X39,#REF!,23,FALSE))</f>
        <v>#REF!</v>
      </c>
      <c r="Y41" s="1897" t="e">
        <f>IF(Y39="","",VLOOKUP(Y39,#REF!,23,FALSE))</f>
        <v>#REF!</v>
      </c>
      <c r="Z41" s="1897" t="str">
        <f>IF(Z39="","",VLOOKUP(Z39,#REF!,23,FALSE))</f>
        <v/>
      </c>
      <c r="AA41" s="1912" t="e">
        <f>IF(AA39="","",VLOOKUP(AA39,#REF!,23,FALSE))</f>
        <v>#REF!</v>
      </c>
      <c r="AB41" s="1885" t="e">
        <f>IF(AB39="","",VLOOKUP(AB39,#REF!,23,FALSE))</f>
        <v>#REF!</v>
      </c>
      <c r="AC41" s="1897" t="e">
        <f>IF(AC39="","",VLOOKUP(AC39,#REF!,23,FALSE))</f>
        <v>#REF!</v>
      </c>
      <c r="AD41" s="1897" t="str">
        <f>IF(AD39="","",VLOOKUP(AD39,#REF!,23,FALSE))</f>
        <v/>
      </c>
      <c r="AE41" s="1897" t="str">
        <f>IF(AE39="","",VLOOKUP(AE39,#REF!,23,FALSE))</f>
        <v/>
      </c>
      <c r="AF41" s="1897" t="e">
        <f>IF(AF39="","",VLOOKUP(AF39,#REF!,23,FALSE))</f>
        <v>#REF!</v>
      </c>
      <c r="AG41" s="1897" t="e">
        <f>IF(AG39="","",VLOOKUP(AG39,#REF!,23,FALSE))</f>
        <v>#REF!</v>
      </c>
      <c r="AH41" s="1912" t="e">
        <f>IF(AH39="","",VLOOKUP(AH39,#REF!,23,FALSE))</f>
        <v>#REF!</v>
      </c>
      <c r="AI41" s="1885" t="e">
        <f>IF(AI39="","",VLOOKUP(AI39,#REF!,23,FALSE))</f>
        <v>#REF!</v>
      </c>
      <c r="AJ41" s="1897" t="str">
        <f>IF(AJ39="","",VLOOKUP(AJ39,#REF!,23,FALSE))</f>
        <v/>
      </c>
      <c r="AK41" s="1897" t="e">
        <f>IF(AK39="","",VLOOKUP(AK39,#REF!,23,FALSE))</f>
        <v>#REF!</v>
      </c>
      <c r="AL41" s="1897" t="e">
        <f>IF(AL39="","",VLOOKUP(AL39,#REF!,23,FALSE))</f>
        <v>#REF!</v>
      </c>
      <c r="AM41" s="1897" t="str">
        <f>IF(AM39="","",VLOOKUP(AM39,#REF!,23,FALSE))</f>
        <v/>
      </c>
      <c r="AN41" s="1897" t="e">
        <f>IF(AN39="","",VLOOKUP(AN39,#REF!,23,FALSE))</f>
        <v>#REF!</v>
      </c>
      <c r="AO41" s="1912" t="e">
        <f>IF(AO39="","",VLOOKUP(AO39,#REF!,23,FALSE))</f>
        <v>#REF!</v>
      </c>
      <c r="AP41" s="1885" t="e">
        <f>IF(AP39="","",VLOOKUP(AP39,#REF!,23,FALSE))</f>
        <v>#REF!</v>
      </c>
      <c r="AQ41" s="1897" t="str">
        <f>IF(AQ39="","",VLOOKUP(AQ39,#REF!,23,FALSE))</f>
        <v/>
      </c>
      <c r="AR41" s="1897" t="e">
        <f>IF(AR39="","",VLOOKUP(AR39,#REF!,23,FALSE))</f>
        <v>#REF!</v>
      </c>
      <c r="AS41" s="1897" t="e">
        <f>IF(AS39="","",VLOOKUP(AS39,#REF!,23,FALSE))</f>
        <v>#REF!</v>
      </c>
      <c r="AT41" s="1897" t="e">
        <f>IF(AT39="","",VLOOKUP(AT39,#REF!,23,FALSE))</f>
        <v>#REF!</v>
      </c>
      <c r="AU41" s="1897" t="e">
        <f>IF(AU39="","",VLOOKUP(AU39,#REF!,23,FALSE))</f>
        <v>#REF!</v>
      </c>
      <c r="AV41" s="1912" t="str">
        <f>IF(AV39="","",VLOOKUP(AV39,#REF!,23,FALSE))</f>
        <v/>
      </c>
      <c r="AW41" s="1885" t="str">
        <f>IF(AW39="","",VLOOKUP(AW39,#REF!,23,FALSE))</f>
        <v/>
      </c>
      <c r="AX41" s="1897" t="str">
        <f>IF(AX39="","",VLOOKUP(AX39,#REF!,23,FALSE))</f>
        <v/>
      </c>
      <c r="AY41" s="1897" t="str">
        <f>IF(AY39="","",VLOOKUP(AY39,#REF!,23,FALSE))</f>
        <v/>
      </c>
      <c r="AZ41" s="1945" t="e">
        <f>IF($BC$3="４週",SUM(U41:AV41),IF($BC$3="暦月",SUM(U41:AY41),""))</f>
        <v>#REF!</v>
      </c>
      <c r="BA41" s="1953"/>
      <c r="BB41" s="1962" t="e">
        <f>IF($BC$3="４週",AZ41/4,IF($BC$3="暦月",(AZ41/($BC$8/7)),""))</f>
        <v>#REF!</v>
      </c>
      <c r="BC41" s="1953"/>
      <c r="BD41" s="1973"/>
      <c r="BE41" s="1978"/>
      <c r="BF41" s="1978"/>
      <c r="BG41" s="1978"/>
      <c r="BH41" s="1989"/>
    </row>
    <row r="42" spans="2:60" ht="20.25" customHeight="1">
      <c r="B42" s="2530"/>
      <c r="C42" s="1756" t="s">
        <v>680</v>
      </c>
      <c r="D42" s="1824"/>
      <c r="E42" s="1767"/>
      <c r="F42" s="1766"/>
      <c r="G42" s="1801"/>
      <c r="H42" s="2541" t="s">
        <v>751</v>
      </c>
      <c r="I42" s="1788" t="s">
        <v>16</v>
      </c>
      <c r="J42" s="2545"/>
      <c r="K42" s="2545"/>
      <c r="L42" s="1802"/>
      <c r="M42" s="2549" t="s">
        <v>942</v>
      </c>
      <c r="N42" s="2553"/>
      <c r="O42" s="2557"/>
      <c r="P42" s="2561" t="s">
        <v>770</v>
      </c>
      <c r="Q42" s="2568"/>
      <c r="R42" s="2568"/>
      <c r="S42" s="2576"/>
      <c r="T42" s="2584"/>
      <c r="U42" s="2596" t="s">
        <v>835</v>
      </c>
      <c r="V42" s="2602"/>
      <c r="W42" s="2602" t="s">
        <v>836</v>
      </c>
      <c r="X42" s="2602" t="s">
        <v>849</v>
      </c>
      <c r="Y42" s="2602" t="s">
        <v>850</v>
      </c>
      <c r="Z42" s="2602" t="s">
        <v>835</v>
      </c>
      <c r="AA42" s="2608"/>
      <c r="AB42" s="2596" t="s">
        <v>835</v>
      </c>
      <c r="AC42" s="2602"/>
      <c r="AD42" s="2602" t="s">
        <v>838</v>
      </c>
      <c r="AE42" s="2602" t="s">
        <v>849</v>
      </c>
      <c r="AF42" s="2602" t="s">
        <v>850</v>
      </c>
      <c r="AG42" s="2602"/>
      <c r="AH42" s="2608" t="s">
        <v>835</v>
      </c>
      <c r="AI42" s="2596" t="s">
        <v>849</v>
      </c>
      <c r="AJ42" s="2602" t="s">
        <v>850</v>
      </c>
      <c r="AK42" s="2602"/>
      <c r="AL42" s="2602" t="s">
        <v>835</v>
      </c>
      <c r="AM42" s="2602" t="s">
        <v>835</v>
      </c>
      <c r="AN42" s="2602" t="s">
        <v>836</v>
      </c>
      <c r="AO42" s="2608"/>
      <c r="AP42" s="2596" t="s">
        <v>849</v>
      </c>
      <c r="AQ42" s="2602" t="s">
        <v>850</v>
      </c>
      <c r="AR42" s="2602"/>
      <c r="AS42" s="2602" t="s">
        <v>835</v>
      </c>
      <c r="AT42" s="2602"/>
      <c r="AU42" s="2602" t="s">
        <v>849</v>
      </c>
      <c r="AV42" s="2608" t="s">
        <v>850</v>
      </c>
      <c r="AW42" s="2596"/>
      <c r="AX42" s="2602"/>
      <c r="AY42" s="2602"/>
      <c r="AZ42" s="2624"/>
      <c r="BA42" s="2631"/>
      <c r="BB42" s="2638"/>
      <c r="BC42" s="2631"/>
      <c r="BD42" s="1972"/>
      <c r="BE42" s="1977"/>
      <c r="BF42" s="1977"/>
      <c r="BG42" s="1977"/>
      <c r="BH42" s="1988"/>
    </row>
    <row r="43" spans="2:60" ht="20.25" customHeight="1">
      <c r="B43" s="2059">
        <f>B40+1</f>
        <v>8</v>
      </c>
      <c r="C43" s="1755"/>
      <c r="D43" s="1823"/>
      <c r="E43" s="1766"/>
      <c r="F43" s="1766" t="str">
        <f>C42</f>
        <v>介護従業者</v>
      </c>
      <c r="G43" s="1801"/>
      <c r="H43" s="2103"/>
      <c r="I43" s="1787"/>
      <c r="J43" s="2543"/>
      <c r="K43" s="2543"/>
      <c r="L43" s="1801"/>
      <c r="M43" s="2547"/>
      <c r="N43" s="2551"/>
      <c r="O43" s="2555"/>
      <c r="P43" s="2559" t="s">
        <v>1023</v>
      </c>
      <c r="Q43" s="2566"/>
      <c r="R43" s="2566"/>
      <c r="S43" s="2574"/>
      <c r="T43" s="2582"/>
      <c r="U43" s="2181" t="e">
        <f>IF(U42="","",VLOOKUP(U42,#REF!,21,FALSE))</f>
        <v>#REF!</v>
      </c>
      <c r="V43" s="2190" t="str">
        <f>IF(V42="","",VLOOKUP(V42,#REF!,21,FALSE))</f>
        <v/>
      </c>
      <c r="W43" s="2190" t="e">
        <f>IF(W42="","",VLOOKUP(W42,#REF!,21,FALSE))</f>
        <v>#REF!</v>
      </c>
      <c r="X43" s="2190" t="e">
        <f>IF(X42="","",VLOOKUP(X42,#REF!,21,FALSE))</f>
        <v>#REF!</v>
      </c>
      <c r="Y43" s="2190" t="e">
        <f>IF(Y42="","",VLOOKUP(Y42,#REF!,21,FALSE))</f>
        <v>#REF!</v>
      </c>
      <c r="Z43" s="2190" t="e">
        <f>IF(Z42="","",VLOOKUP(Z42,#REF!,21,FALSE))</f>
        <v>#REF!</v>
      </c>
      <c r="AA43" s="2197" t="str">
        <f>IF(AA42="","",VLOOKUP(AA42,#REF!,21,FALSE))</f>
        <v/>
      </c>
      <c r="AB43" s="2181" t="e">
        <f>IF(AB42="","",VLOOKUP(AB42,#REF!,21,FALSE))</f>
        <v>#REF!</v>
      </c>
      <c r="AC43" s="2190" t="str">
        <f>IF(AC42="","",VLOOKUP(AC42,#REF!,21,FALSE))</f>
        <v/>
      </c>
      <c r="AD43" s="2190" t="e">
        <f>IF(AD42="","",VLOOKUP(AD42,#REF!,21,FALSE))</f>
        <v>#REF!</v>
      </c>
      <c r="AE43" s="2190" t="e">
        <f>IF(AE42="","",VLOOKUP(AE42,#REF!,21,FALSE))</f>
        <v>#REF!</v>
      </c>
      <c r="AF43" s="2190" t="e">
        <f>IF(AF42="","",VLOOKUP(AF42,#REF!,21,FALSE))</f>
        <v>#REF!</v>
      </c>
      <c r="AG43" s="2190" t="str">
        <f>IF(AG42="","",VLOOKUP(AG42,#REF!,21,FALSE))</f>
        <v/>
      </c>
      <c r="AH43" s="2197" t="e">
        <f>IF(AH42="","",VLOOKUP(AH42,#REF!,21,FALSE))</f>
        <v>#REF!</v>
      </c>
      <c r="AI43" s="2181" t="e">
        <f>IF(AI42="","",VLOOKUP(AI42,#REF!,21,FALSE))</f>
        <v>#REF!</v>
      </c>
      <c r="AJ43" s="2190" t="e">
        <f>IF(AJ42="","",VLOOKUP(AJ42,#REF!,21,FALSE))</f>
        <v>#REF!</v>
      </c>
      <c r="AK43" s="2190" t="str">
        <f>IF(AK42="","",VLOOKUP(AK42,#REF!,21,FALSE))</f>
        <v/>
      </c>
      <c r="AL43" s="2190" t="e">
        <f>IF(AL42="","",VLOOKUP(AL42,#REF!,21,FALSE))</f>
        <v>#REF!</v>
      </c>
      <c r="AM43" s="2190" t="e">
        <f>IF(AM42="","",VLOOKUP(AM42,#REF!,21,FALSE))</f>
        <v>#REF!</v>
      </c>
      <c r="AN43" s="2190" t="e">
        <f>IF(AN42="","",VLOOKUP(AN42,#REF!,21,FALSE))</f>
        <v>#REF!</v>
      </c>
      <c r="AO43" s="2197" t="str">
        <f>IF(AO42="","",VLOOKUP(AO42,#REF!,21,FALSE))</f>
        <v/>
      </c>
      <c r="AP43" s="2181" t="e">
        <f>IF(AP42="","",VLOOKUP(AP42,#REF!,21,FALSE))</f>
        <v>#REF!</v>
      </c>
      <c r="AQ43" s="2190" t="e">
        <f>IF(AQ42="","",VLOOKUP(AQ42,#REF!,21,FALSE))</f>
        <v>#REF!</v>
      </c>
      <c r="AR43" s="2190" t="str">
        <f>IF(AR42="","",VLOOKUP(AR42,#REF!,21,FALSE))</f>
        <v/>
      </c>
      <c r="AS43" s="2190" t="e">
        <f>IF(AS42="","",VLOOKUP(AS42,#REF!,21,FALSE))</f>
        <v>#REF!</v>
      </c>
      <c r="AT43" s="2190" t="str">
        <f>IF(AT42="","",VLOOKUP(AT42,#REF!,21,FALSE))</f>
        <v/>
      </c>
      <c r="AU43" s="2190" t="e">
        <f>IF(AU42="","",VLOOKUP(AU42,#REF!,21,FALSE))</f>
        <v>#REF!</v>
      </c>
      <c r="AV43" s="2197" t="e">
        <f>IF(AV42="","",VLOOKUP(AV42,#REF!,21,FALSE))</f>
        <v>#REF!</v>
      </c>
      <c r="AW43" s="2181" t="str">
        <f>IF(AW42="","",VLOOKUP(AW42,#REF!,21,FALSE))</f>
        <v/>
      </c>
      <c r="AX43" s="2190" t="str">
        <f>IF(AX42="","",VLOOKUP(AX42,#REF!,21,FALSE))</f>
        <v/>
      </c>
      <c r="AY43" s="2190" t="str">
        <f>IF(AY42="","",VLOOKUP(AY42,#REF!,21,FALSE))</f>
        <v/>
      </c>
      <c r="AZ43" s="1943" t="e">
        <f>IF($BC$3="４週",SUM(U43:AV43),IF($BC$3="暦月",SUM(U43:AY43),""))</f>
        <v>#REF!</v>
      </c>
      <c r="BA43" s="1951"/>
      <c r="BB43" s="1960" t="e">
        <f>IF($BC$3="４週",AZ43/4,IF($BC$3="暦月",(AZ43/($BC$8/7)),""))</f>
        <v>#REF!</v>
      </c>
      <c r="BC43" s="1951"/>
      <c r="BD43" s="1971"/>
      <c r="BE43" s="1976"/>
      <c r="BF43" s="1976"/>
      <c r="BG43" s="1976"/>
      <c r="BH43" s="1987"/>
    </row>
    <row r="44" spans="2:60" ht="20.25" customHeight="1">
      <c r="B44" s="1743"/>
      <c r="C44" s="1757"/>
      <c r="D44" s="1825"/>
      <c r="E44" s="1768"/>
      <c r="F44" s="1768"/>
      <c r="G44" s="1803" t="str">
        <f>C42</f>
        <v>介護従業者</v>
      </c>
      <c r="H44" s="2104"/>
      <c r="I44" s="1789"/>
      <c r="J44" s="2544"/>
      <c r="K44" s="2544"/>
      <c r="L44" s="1803"/>
      <c r="M44" s="2548"/>
      <c r="N44" s="2552"/>
      <c r="O44" s="2556"/>
      <c r="P44" s="2560" t="s">
        <v>34</v>
      </c>
      <c r="Q44" s="2570"/>
      <c r="R44" s="2570"/>
      <c r="S44" s="2575"/>
      <c r="T44" s="2583"/>
      <c r="U44" s="1885" t="e">
        <f>IF(U42="","",VLOOKUP(U42,#REF!,23,FALSE))</f>
        <v>#REF!</v>
      </c>
      <c r="V44" s="1897" t="str">
        <f>IF(V42="","",VLOOKUP(V42,#REF!,23,FALSE))</f>
        <v/>
      </c>
      <c r="W44" s="1897" t="e">
        <f>IF(W42="","",VLOOKUP(W42,#REF!,23,FALSE))</f>
        <v>#REF!</v>
      </c>
      <c r="X44" s="1897" t="e">
        <f>IF(X42="","",VLOOKUP(X42,#REF!,23,FALSE))</f>
        <v>#REF!</v>
      </c>
      <c r="Y44" s="1897" t="e">
        <f>IF(Y42="","",VLOOKUP(Y42,#REF!,23,FALSE))</f>
        <v>#REF!</v>
      </c>
      <c r="Z44" s="1897" t="e">
        <f>IF(Z42="","",VLOOKUP(Z42,#REF!,23,FALSE))</f>
        <v>#REF!</v>
      </c>
      <c r="AA44" s="1912" t="str">
        <f>IF(AA42="","",VLOOKUP(AA42,#REF!,23,FALSE))</f>
        <v/>
      </c>
      <c r="AB44" s="1885" t="e">
        <f>IF(AB42="","",VLOOKUP(AB42,#REF!,23,FALSE))</f>
        <v>#REF!</v>
      </c>
      <c r="AC44" s="1897" t="str">
        <f>IF(AC42="","",VLOOKUP(AC42,#REF!,23,FALSE))</f>
        <v/>
      </c>
      <c r="AD44" s="1897" t="e">
        <f>IF(AD42="","",VLOOKUP(AD42,#REF!,23,FALSE))</f>
        <v>#REF!</v>
      </c>
      <c r="AE44" s="1897" t="e">
        <f>IF(AE42="","",VLOOKUP(AE42,#REF!,23,FALSE))</f>
        <v>#REF!</v>
      </c>
      <c r="AF44" s="1897" t="e">
        <f>IF(AF42="","",VLOOKUP(AF42,#REF!,23,FALSE))</f>
        <v>#REF!</v>
      </c>
      <c r="AG44" s="1897" t="str">
        <f>IF(AG42="","",VLOOKUP(AG42,#REF!,23,FALSE))</f>
        <v/>
      </c>
      <c r="AH44" s="1912" t="e">
        <f>IF(AH42="","",VLOOKUP(AH42,#REF!,23,FALSE))</f>
        <v>#REF!</v>
      </c>
      <c r="AI44" s="1885" t="e">
        <f>IF(AI42="","",VLOOKUP(AI42,#REF!,23,FALSE))</f>
        <v>#REF!</v>
      </c>
      <c r="AJ44" s="1897" t="e">
        <f>IF(AJ42="","",VLOOKUP(AJ42,#REF!,23,FALSE))</f>
        <v>#REF!</v>
      </c>
      <c r="AK44" s="1897" t="str">
        <f>IF(AK42="","",VLOOKUP(AK42,#REF!,23,FALSE))</f>
        <v/>
      </c>
      <c r="AL44" s="1897" t="e">
        <f>IF(AL42="","",VLOOKUP(AL42,#REF!,23,FALSE))</f>
        <v>#REF!</v>
      </c>
      <c r="AM44" s="1897" t="e">
        <f>IF(AM42="","",VLOOKUP(AM42,#REF!,23,FALSE))</f>
        <v>#REF!</v>
      </c>
      <c r="AN44" s="1897" t="e">
        <f>IF(AN42="","",VLOOKUP(AN42,#REF!,23,FALSE))</f>
        <v>#REF!</v>
      </c>
      <c r="AO44" s="1912" t="str">
        <f>IF(AO42="","",VLOOKUP(AO42,#REF!,23,FALSE))</f>
        <v/>
      </c>
      <c r="AP44" s="1885" t="e">
        <f>IF(AP42="","",VLOOKUP(AP42,#REF!,23,FALSE))</f>
        <v>#REF!</v>
      </c>
      <c r="AQ44" s="1897" t="e">
        <f>IF(AQ42="","",VLOOKUP(AQ42,#REF!,23,FALSE))</f>
        <v>#REF!</v>
      </c>
      <c r="AR44" s="1897" t="str">
        <f>IF(AR42="","",VLOOKUP(AR42,#REF!,23,FALSE))</f>
        <v/>
      </c>
      <c r="AS44" s="1897" t="e">
        <f>IF(AS42="","",VLOOKUP(AS42,#REF!,23,FALSE))</f>
        <v>#REF!</v>
      </c>
      <c r="AT44" s="1897" t="str">
        <f>IF(AT42="","",VLOOKUP(AT42,#REF!,23,FALSE))</f>
        <v/>
      </c>
      <c r="AU44" s="1897" t="e">
        <f>IF(AU42="","",VLOOKUP(AU42,#REF!,23,FALSE))</f>
        <v>#REF!</v>
      </c>
      <c r="AV44" s="1912" t="e">
        <f>IF(AV42="","",VLOOKUP(AV42,#REF!,23,FALSE))</f>
        <v>#REF!</v>
      </c>
      <c r="AW44" s="1885" t="str">
        <f>IF(AW42="","",VLOOKUP(AW42,#REF!,23,FALSE))</f>
        <v/>
      </c>
      <c r="AX44" s="1897" t="str">
        <f>IF(AX42="","",VLOOKUP(AX42,#REF!,23,FALSE))</f>
        <v/>
      </c>
      <c r="AY44" s="1897" t="str">
        <f>IF(AY42="","",VLOOKUP(AY42,#REF!,23,FALSE))</f>
        <v/>
      </c>
      <c r="AZ44" s="1945" t="e">
        <f>IF($BC$3="４週",SUM(U44:AV44),IF($BC$3="暦月",SUM(U44:AY44),""))</f>
        <v>#REF!</v>
      </c>
      <c r="BA44" s="1953"/>
      <c r="BB44" s="1962" t="e">
        <f>IF($BC$3="４週",AZ44/4,IF($BC$3="暦月",(AZ44/($BC$8/7)),""))</f>
        <v>#REF!</v>
      </c>
      <c r="BC44" s="1953"/>
      <c r="BD44" s="1973"/>
      <c r="BE44" s="1978"/>
      <c r="BF44" s="1978"/>
      <c r="BG44" s="1978"/>
      <c r="BH44" s="1989"/>
    </row>
    <row r="45" spans="2:60" ht="20.25" customHeight="1">
      <c r="B45" s="2530"/>
      <c r="C45" s="1756" t="s">
        <v>680</v>
      </c>
      <c r="D45" s="1824"/>
      <c r="E45" s="1767"/>
      <c r="F45" s="1766"/>
      <c r="G45" s="1801"/>
      <c r="H45" s="2541" t="s">
        <v>751</v>
      </c>
      <c r="I45" s="1788" t="s">
        <v>581</v>
      </c>
      <c r="J45" s="2545"/>
      <c r="K45" s="2545"/>
      <c r="L45" s="1802"/>
      <c r="M45" s="2549" t="s">
        <v>943</v>
      </c>
      <c r="N45" s="2553"/>
      <c r="O45" s="2557"/>
      <c r="P45" s="2561" t="s">
        <v>770</v>
      </c>
      <c r="Q45" s="2568"/>
      <c r="R45" s="2568"/>
      <c r="S45" s="2576"/>
      <c r="T45" s="2584"/>
      <c r="U45" s="2596" t="s">
        <v>850</v>
      </c>
      <c r="V45" s="2602" t="s">
        <v>838</v>
      </c>
      <c r="W45" s="2602" t="s">
        <v>838</v>
      </c>
      <c r="X45" s="2602"/>
      <c r="Y45" s="2602"/>
      <c r="Z45" s="2602" t="s">
        <v>836</v>
      </c>
      <c r="AA45" s="2608" t="s">
        <v>849</v>
      </c>
      <c r="AB45" s="2596" t="s">
        <v>850</v>
      </c>
      <c r="AC45" s="2602"/>
      <c r="AD45" s="2602"/>
      <c r="AE45" s="2602" t="s">
        <v>835</v>
      </c>
      <c r="AF45" s="2602" t="s">
        <v>838</v>
      </c>
      <c r="AG45" s="2602" t="s">
        <v>838</v>
      </c>
      <c r="AH45" s="2608" t="s">
        <v>849</v>
      </c>
      <c r="AI45" s="2596" t="s">
        <v>850</v>
      </c>
      <c r="AJ45" s="2602" t="s">
        <v>838</v>
      </c>
      <c r="AK45" s="2602"/>
      <c r="AL45" s="2602" t="s">
        <v>836</v>
      </c>
      <c r="AM45" s="2602" t="s">
        <v>849</v>
      </c>
      <c r="AN45" s="2602" t="s">
        <v>850</v>
      </c>
      <c r="AO45" s="2608"/>
      <c r="AP45" s="2596"/>
      <c r="AQ45" s="2602" t="s">
        <v>849</v>
      </c>
      <c r="AR45" s="2602" t="s">
        <v>850</v>
      </c>
      <c r="AS45" s="2602"/>
      <c r="AT45" s="2602" t="s">
        <v>835</v>
      </c>
      <c r="AU45" s="2602" t="s">
        <v>836</v>
      </c>
      <c r="AV45" s="2608" t="s">
        <v>849</v>
      </c>
      <c r="AW45" s="2596"/>
      <c r="AX45" s="2602"/>
      <c r="AY45" s="2602"/>
      <c r="AZ45" s="2624"/>
      <c r="BA45" s="2631"/>
      <c r="BB45" s="2638"/>
      <c r="BC45" s="2631"/>
      <c r="BD45" s="1972"/>
      <c r="BE45" s="1977"/>
      <c r="BF45" s="1977"/>
      <c r="BG45" s="1977"/>
      <c r="BH45" s="1988"/>
    </row>
    <row r="46" spans="2:60" ht="20.25" customHeight="1">
      <c r="B46" s="2059">
        <f>B43+1</f>
        <v>9</v>
      </c>
      <c r="C46" s="1755"/>
      <c r="D46" s="1823"/>
      <c r="E46" s="1766"/>
      <c r="F46" s="1766" t="str">
        <f>C45</f>
        <v>介護従業者</v>
      </c>
      <c r="G46" s="1801"/>
      <c r="H46" s="2103"/>
      <c r="I46" s="1787"/>
      <c r="J46" s="2543"/>
      <c r="K46" s="2543"/>
      <c r="L46" s="1801"/>
      <c r="M46" s="2547"/>
      <c r="N46" s="2551"/>
      <c r="O46" s="2555"/>
      <c r="P46" s="2559" t="s">
        <v>1023</v>
      </c>
      <c r="Q46" s="2566"/>
      <c r="R46" s="2566"/>
      <c r="S46" s="2574"/>
      <c r="T46" s="2582"/>
      <c r="U46" s="2181" t="e">
        <f>IF(U45="","",VLOOKUP(U45,#REF!,21,FALSE))</f>
        <v>#REF!</v>
      </c>
      <c r="V46" s="2190" t="e">
        <f>IF(V45="","",VLOOKUP(V45,#REF!,21,FALSE))</f>
        <v>#REF!</v>
      </c>
      <c r="W46" s="2190" t="e">
        <f>IF(W45="","",VLOOKUP(W45,#REF!,21,FALSE))</f>
        <v>#REF!</v>
      </c>
      <c r="X46" s="2190" t="str">
        <f>IF(X45="","",VLOOKUP(X45,#REF!,21,FALSE))</f>
        <v/>
      </c>
      <c r="Y46" s="2190" t="str">
        <f>IF(Y45="","",VLOOKUP(Y45,#REF!,21,FALSE))</f>
        <v/>
      </c>
      <c r="Z46" s="2190" t="e">
        <f>IF(Z45="","",VLOOKUP(Z45,#REF!,21,FALSE))</f>
        <v>#REF!</v>
      </c>
      <c r="AA46" s="2197" t="e">
        <f>IF(AA45="","",VLOOKUP(AA45,#REF!,21,FALSE))</f>
        <v>#REF!</v>
      </c>
      <c r="AB46" s="2181" t="e">
        <f>IF(AB45="","",VLOOKUP(AB45,#REF!,21,FALSE))</f>
        <v>#REF!</v>
      </c>
      <c r="AC46" s="2190" t="str">
        <f>IF(AC45="","",VLOOKUP(AC45,#REF!,21,FALSE))</f>
        <v/>
      </c>
      <c r="AD46" s="2190" t="str">
        <f>IF(AD45="","",VLOOKUP(AD45,#REF!,21,FALSE))</f>
        <v/>
      </c>
      <c r="AE46" s="2190" t="e">
        <f>IF(AE45="","",VLOOKUP(AE45,#REF!,21,FALSE))</f>
        <v>#REF!</v>
      </c>
      <c r="AF46" s="2190" t="e">
        <f>IF(AF45="","",VLOOKUP(AF45,#REF!,21,FALSE))</f>
        <v>#REF!</v>
      </c>
      <c r="AG46" s="2190" t="e">
        <f>IF(AG45="","",VLOOKUP(AG45,#REF!,21,FALSE))</f>
        <v>#REF!</v>
      </c>
      <c r="AH46" s="2197" t="e">
        <f>IF(AH45="","",VLOOKUP(AH45,#REF!,21,FALSE))</f>
        <v>#REF!</v>
      </c>
      <c r="AI46" s="2181" t="e">
        <f>IF(AI45="","",VLOOKUP(AI45,#REF!,21,FALSE))</f>
        <v>#REF!</v>
      </c>
      <c r="AJ46" s="2190" t="e">
        <f>IF(AJ45="","",VLOOKUP(AJ45,#REF!,21,FALSE))</f>
        <v>#REF!</v>
      </c>
      <c r="AK46" s="2190" t="str">
        <f>IF(AK45="","",VLOOKUP(AK45,#REF!,21,FALSE))</f>
        <v/>
      </c>
      <c r="AL46" s="2190" t="e">
        <f>IF(AL45="","",VLOOKUP(AL45,#REF!,21,FALSE))</f>
        <v>#REF!</v>
      </c>
      <c r="AM46" s="2190" t="e">
        <f>IF(AM45="","",VLOOKUP(AM45,#REF!,21,FALSE))</f>
        <v>#REF!</v>
      </c>
      <c r="AN46" s="2190" t="e">
        <f>IF(AN45="","",VLOOKUP(AN45,#REF!,21,FALSE))</f>
        <v>#REF!</v>
      </c>
      <c r="AO46" s="2197" t="str">
        <f>IF(AO45="","",VLOOKUP(AO45,#REF!,21,FALSE))</f>
        <v/>
      </c>
      <c r="AP46" s="2181" t="str">
        <f>IF(AP45="","",VLOOKUP(AP45,#REF!,21,FALSE))</f>
        <v/>
      </c>
      <c r="AQ46" s="2190" t="e">
        <f>IF(AQ45="","",VLOOKUP(AQ45,#REF!,21,FALSE))</f>
        <v>#REF!</v>
      </c>
      <c r="AR46" s="2190" t="e">
        <f>IF(AR45="","",VLOOKUP(AR45,#REF!,21,FALSE))</f>
        <v>#REF!</v>
      </c>
      <c r="AS46" s="2190" t="str">
        <f>IF(AS45="","",VLOOKUP(AS45,#REF!,21,FALSE))</f>
        <v/>
      </c>
      <c r="AT46" s="2190" t="e">
        <f>IF(AT45="","",VLOOKUP(AT45,#REF!,21,FALSE))</f>
        <v>#REF!</v>
      </c>
      <c r="AU46" s="2190" t="e">
        <f>IF(AU45="","",VLOOKUP(AU45,#REF!,21,FALSE))</f>
        <v>#REF!</v>
      </c>
      <c r="AV46" s="2197" t="e">
        <f>IF(AV45="","",VLOOKUP(AV45,#REF!,21,FALSE))</f>
        <v>#REF!</v>
      </c>
      <c r="AW46" s="2181" t="str">
        <f>IF(AW45="","",VLOOKUP(AW45,#REF!,21,FALSE))</f>
        <v/>
      </c>
      <c r="AX46" s="2190" t="str">
        <f>IF(AX45="","",VLOOKUP(AX45,#REF!,21,FALSE))</f>
        <v/>
      </c>
      <c r="AY46" s="2190" t="str">
        <f>IF(AY45="","",VLOOKUP(AY45,#REF!,21,FALSE))</f>
        <v/>
      </c>
      <c r="AZ46" s="1943" t="e">
        <f>IF($BC$3="４週",SUM(U46:AV46),IF($BC$3="暦月",SUM(U46:AY46),""))</f>
        <v>#REF!</v>
      </c>
      <c r="BA46" s="1951"/>
      <c r="BB46" s="1960" t="e">
        <f>IF($BC$3="４週",AZ46/4,IF($BC$3="暦月",(AZ46/($BC$8/7)),""))</f>
        <v>#REF!</v>
      </c>
      <c r="BC46" s="1951"/>
      <c r="BD46" s="1971"/>
      <c r="BE46" s="1976"/>
      <c r="BF46" s="1976"/>
      <c r="BG46" s="1976"/>
      <c r="BH46" s="1987"/>
    </row>
    <row r="47" spans="2:60" ht="20.25" customHeight="1">
      <c r="B47" s="1743"/>
      <c r="C47" s="1757"/>
      <c r="D47" s="1825"/>
      <c r="E47" s="1768"/>
      <c r="F47" s="1768"/>
      <c r="G47" s="1803" t="str">
        <f>C45</f>
        <v>介護従業者</v>
      </c>
      <c r="H47" s="2104"/>
      <c r="I47" s="1789"/>
      <c r="J47" s="2544"/>
      <c r="K47" s="2544"/>
      <c r="L47" s="1803"/>
      <c r="M47" s="2548"/>
      <c r="N47" s="2552"/>
      <c r="O47" s="2556"/>
      <c r="P47" s="2560" t="s">
        <v>34</v>
      </c>
      <c r="Q47" s="2567"/>
      <c r="R47" s="2567"/>
      <c r="S47" s="2578"/>
      <c r="T47" s="2586"/>
      <c r="U47" s="1885" t="e">
        <f>IF(U45="","",VLOOKUP(U45,#REF!,23,FALSE))</f>
        <v>#REF!</v>
      </c>
      <c r="V47" s="1897" t="e">
        <f>IF(V45="","",VLOOKUP(V45,#REF!,23,FALSE))</f>
        <v>#REF!</v>
      </c>
      <c r="W47" s="1897" t="e">
        <f>IF(W45="","",VLOOKUP(W45,#REF!,23,FALSE))</f>
        <v>#REF!</v>
      </c>
      <c r="X47" s="1897" t="str">
        <f>IF(X45="","",VLOOKUP(X45,#REF!,23,FALSE))</f>
        <v/>
      </c>
      <c r="Y47" s="1897" t="str">
        <f>IF(Y45="","",VLOOKUP(Y45,#REF!,23,FALSE))</f>
        <v/>
      </c>
      <c r="Z47" s="1897" t="e">
        <f>IF(Z45="","",VLOOKUP(Z45,#REF!,23,FALSE))</f>
        <v>#REF!</v>
      </c>
      <c r="AA47" s="1912" t="e">
        <f>IF(AA45="","",VLOOKUP(AA45,#REF!,23,FALSE))</f>
        <v>#REF!</v>
      </c>
      <c r="AB47" s="1885" t="e">
        <f>IF(AB45="","",VLOOKUP(AB45,#REF!,23,FALSE))</f>
        <v>#REF!</v>
      </c>
      <c r="AC47" s="1897" t="str">
        <f>IF(AC45="","",VLOOKUP(AC45,#REF!,23,FALSE))</f>
        <v/>
      </c>
      <c r="AD47" s="1897" t="str">
        <f>IF(AD45="","",VLOOKUP(AD45,#REF!,23,FALSE))</f>
        <v/>
      </c>
      <c r="AE47" s="1897" t="e">
        <f>IF(AE45="","",VLOOKUP(AE45,#REF!,23,FALSE))</f>
        <v>#REF!</v>
      </c>
      <c r="AF47" s="1897" t="e">
        <f>IF(AF45="","",VLOOKUP(AF45,#REF!,23,FALSE))</f>
        <v>#REF!</v>
      </c>
      <c r="AG47" s="1897" t="e">
        <f>IF(AG45="","",VLOOKUP(AG45,#REF!,23,FALSE))</f>
        <v>#REF!</v>
      </c>
      <c r="AH47" s="1912" t="e">
        <f>IF(AH45="","",VLOOKUP(AH45,#REF!,23,FALSE))</f>
        <v>#REF!</v>
      </c>
      <c r="AI47" s="1885" t="e">
        <f>IF(AI45="","",VLOOKUP(AI45,#REF!,23,FALSE))</f>
        <v>#REF!</v>
      </c>
      <c r="AJ47" s="1897" t="e">
        <f>IF(AJ45="","",VLOOKUP(AJ45,#REF!,23,FALSE))</f>
        <v>#REF!</v>
      </c>
      <c r="AK47" s="1897" t="str">
        <f>IF(AK45="","",VLOOKUP(AK45,#REF!,23,FALSE))</f>
        <v/>
      </c>
      <c r="AL47" s="1897" t="e">
        <f>IF(AL45="","",VLOOKUP(AL45,#REF!,23,FALSE))</f>
        <v>#REF!</v>
      </c>
      <c r="AM47" s="1897" t="e">
        <f>IF(AM45="","",VLOOKUP(AM45,#REF!,23,FALSE))</f>
        <v>#REF!</v>
      </c>
      <c r="AN47" s="1897" t="e">
        <f>IF(AN45="","",VLOOKUP(AN45,#REF!,23,FALSE))</f>
        <v>#REF!</v>
      </c>
      <c r="AO47" s="1912" t="str">
        <f>IF(AO45="","",VLOOKUP(AO45,#REF!,23,FALSE))</f>
        <v/>
      </c>
      <c r="AP47" s="1885" t="str">
        <f>IF(AP45="","",VLOOKUP(AP45,#REF!,23,FALSE))</f>
        <v/>
      </c>
      <c r="AQ47" s="1897" t="e">
        <f>IF(AQ45="","",VLOOKUP(AQ45,#REF!,23,FALSE))</f>
        <v>#REF!</v>
      </c>
      <c r="AR47" s="1897" t="e">
        <f>IF(AR45="","",VLOOKUP(AR45,#REF!,23,FALSE))</f>
        <v>#REF!</v>
      </c>
      <c r="AS47" s="1897" t="str">
        <f>IF(AS45="","",VLOOKUP(AS45,#REF!,23,FALSE))</f>
        <v/>
      </c>
      <c r="AT47" s="1897" t="e">
        <f>IF(AT45="","",VLOOKUP(AT45,#REF!,23,FALSE))</f>
        <v>#REF!</v>
      </c>
      <c r="AU47" s="1897" t="e">
        <f>IF(AU45="","",VLOOKUP(AU45,#REF!,23,FALSE))</f>
        <v>#REF!</v>
      </c>
      <c r="AV47" s="1912" t="e">
        <f>IF(AV45="","",VLOOKUP(AV45,#REF!,23,FALSE))</f>
        <v>#REF!</v>
      </c>
      <c r="AW47" s="1885" t="str">
        <f>IF(AW45="","",VLOOKUP(AW45,#REF!,23,FALSE))</f>
        <v/>
      </c>
      <c r="AX47" s="1897" t="str">
        <f>IF(AX45="","",VLOOKUP(AX45,#REF!,23,FALSE))</f>
        <v/>
      </c>
      <c r="AY47" s="1897" t="str">
        <f>IF(AY45="","",VLOOKUP(AY45,#REF!,23,FALSE))</f>
        <v/>
      </c>
      <c r="AZ47" s="1945" t="e">
        <f>IF($BC$3="４週",SUM(U47:AV47),IF($BC$3="暦月",SUM(U47:AY47),""))</f>
        <v>#REF!</v>
      </c>
      <c r="BA47" s="1953"/>
      <c r="BB47" s="1962" t="e">
        <f>IF($BC$3="４週",AZ47/4,IF($BC$3="暦月",(AZ47/($BC$8/7)),""))</f>
        <v>#REF!</v>
      </c>
      <c r="BC47" s="1953"/>
      <c r="BD47" s="1973"/>
      <c r="BE47" s="1978"/>
      <c r="BF47" s="1978"/>
      <c r="BG47" s="1978"/>
      <c r="BH47" s="1989"/>
    </row>
    <row r="48" spans="2:60" ht="20.25" customHeight="1">
      <c r="B48" s="2530"/>
      <c r="C48" s="1756" t="s">
        <v>680</v>
      </c>
      <c r="D48" s="1824"/>
      <c r="E48" s="1767"/>
      <c r="F48" s="1766"/>
      <c r="G48" s="1801"/>
      <c r="H48" s="2541" t="s">
        <v>702</v>
      </c>
      <c r="I48" s="1788" t="s">
        <v>810</v>
      </c>
      <c r="J48" s="2545"/>
      <c r="K48" s="2545"/>
      <c r="L48" s="1802"/>
      <c r="M48" s="2549" t="s">
        <v>822</v>
      </c>
      <c r="N48" s="2553"/>
      <c r="O48" s="2557"/>
      <c r="P48" s="2561" t="s">
        <v>770</v>
      </c>
      <c r="Q48" s="2569"/>
      <c r="R48" s="2569"/>
      <c r="S48" s="2577"/>
      <c r="T48" s="2587"/>
      <c r="U48" s="2596"/>
      <c r="V48" s="2602"/>
      <c r="W48" s="2602"/>
      <c r="X48" s="2602" t="s">
        <v>835</v>
      </c>
      <c r="Y48" s="2602" t="s">
        <v>844</v>
      </c>
      <c r="Z48" s="2602"/>
      <c r="AA48" s="2608"/>
      <c r="AB48" s="2596"/>
      <c r="AC48" s="2602"/>
      <c r="AD48" s="2602"/>
      <c r="AE48" s="2602" t="s">
        <v>835</v>
      </c>
      <c r="AF48" s="2602" t="s">
        <v>844</v>
      </c>
      <c r="AG48" s="2602"/>
      <c r="AH48" s="2608"/>
      <c r="AI48" s="2596"/>
      <c r="AJ48" s="2602"/>
      <c r="AK48" s="2602"/>
      <c r="AL48" s="2602" t="s">
        <v>835</v>
      </c>
      <c r="AM48" s="2602" t="s">
        <v>844</v>
      </c>
      <c r="AN48" s="2602"/>
      <c r="AO48" s="2608"/>
      <c r="AP48" s="2596"/>
      <c r="AQ48" s="2602"/>
      <c r="AR48" s="2602"/>
      <c r="AS48" s="2602" t="s">
        <v>835</v>
      </c>
      <c r="AT48" s="2602" t="s">
        <v>844</v>
      </c>
      <c r="AU48" s="2602"/>
      <c r="AV48" s="2608"/>
      <c r="AW48" s="2596"/>
      <c r="AX48" s="2602"/>
      <c r="AY48" s="2602"/>
      <c r="AZ48" s="2624"/>
      <c r="BA48" s="2631"/>
      <c r="BB48" s="2638"/>
      <c r="BC48" s="2631"/>
      <c r="BD48" s="1972"/>
      <c r="BE48" s="1977"/>
      <c r="BF48" s="1977"/>
      <c r="BG48" s="1977"/>
      <c r="BH48" s="1988"/>
    </row>
    <row r="49" spans="2:60" ht="20.25" customHeight="1">
      <c r="B49" s="2059">
        <f>B46+1</f>
        <v>10</v>
      </c>
      <c r="C49" s="1755"/>
      <c r="D49" s="1823"/>
      <c r="E49" s="1766"/>
      <c r="F49" s="1766" t="str">
        <f>C48</f>
        <v>介護従業者</v>
      </c>
      <c r="G49" s="1801"/>
      <c r="H49" s="2103"/>
      <c r="I49" s="1787"/>
      <c r="J49" s="2543"/>
      <c r="K49" s="2543"/>
      <c r="L49" s="1801"/>
      <c r="M49" s="2547"/>
      <c r="N49" s="2551"/>
      <c r="O49" s="2555"/>
      <c r="P49" s="2559" t="s">
        <v>1023</v>
      </c>
      <c r="Q49" s="2566"/>
      <c r="R49" s="2566"/>
      <c r="S49" s="2574"/>
      <c r="T49" s="2582"/>
      <c r="U49" s="2181" t="str">
        <f>IF(U48="","",VLOOKUP(U48,#REF!,21,FALSE))</f>
        <v/>
      </c>
      <c r="V49" s="2190" t="str">
        <f>IF(V48="","",VLOOKUP(V48,#REF!,21,FALSE))</f>
        <v/>
      </c>
      <c r="W49" s="2190" t="str">
        <f>IF(W48="","",VLOOKUP(W48,#REF!,21,FALSE))</f>
        <v/>
      </c>
      <c r="X49" s="2190" t="e">
        <f>IF(X48="","",VLOOKUP(X48,#REF!,21,FALSE))</f>
        <v>#REF!</v>
      </c>
      <c r="Y49" s="2190" t="e">
        <f>IF(Y48="","",VLOOKUP(Y48,#REF!,21,FALSE))</f>
        <v>#REF!</v>
      </c>
      <c r="Z49" s="2190" t="str">
        <f>IF(Z48="","",VLOOKUP(Z48,#REF!,21,FALSE))</f>
        <v/>
      </c>
      <c r="AA49" s="2197" t="str">
        <f>IF(AA48="","",VLOOKUP(AA48,#REF!,21,FALSE))</f>
        <v/>
      </c>
      <c r="AB49" s="2181" t="str">
        <f>IF(AB48="","",VLOOKUP(AB48,#REF!,21,FALSE))</f>
        <v/>
      </c>
      <c r="AC49" s="2190" t="str">
        <f>IF(AC48="","",VLOOKUP(AC48,#REF!,21,FALSE))</f>
        <v/>
      </c>
      <c r="AD49" s="2190" t="str">
        <f>IF(AD48="","",VLOOKUP(AD48,#REF!,21,FALSE))</f>
        <v/>
      </c>
      <c r="AE49" s="2190" t="e">
        <f>IF(AE48="","",VLOOKUP(AE48,#REF!,21,FALSE))</f>
        <v>#REF!</v>
      </c>
      <c r="AF49" s="2190" t="e">
        <f>IF(AF48="","",VLOOKUP(AF48,#REF!,21,FALSE))</f>
        <v>#REF!</v>
      </c>
      <c r="AG49" s="2190" t="str">
        <f>IF(AG48="","",VLOOKUP(AG48,#REF!,21,FALSE))</f>
        <v/>
      </c>
      <c r="AH49" s="2197" t="str">
        <f>IF(AH48="","",VLOOKUP(AH48,#REF!,21,FALSE))</f>
        <v/>
      </c>
      <c r="AI49" s="2181" t="str">
        <f>IF(AI48="","",VLOOKUP(AI48,#REF!,21,FALSE))</f>
        <v/>
      </c>
      <c r="AJ49" s="2190" t="str">
        <f>IF(AJ48="","",VLOOKUP(AJ48,#REF!,21,FALSE))</f>
        <v/>
      </c>
      <c r="AK49" s="2190" t="str">
        <f>IF(AK48="","",VLOOKUP(AK48,#REF!,21,FALSE))</f>
        <v/>
      </c>
      <c r="AL49" s="2190" t="e">
        <f>IF(AL48="","",VLOOKUP(AL48,#REF!,21,FALSE))</f>
        <v>#REF!</v>
      </c>
      <c r="AM49" s="2190" t="e">
        <f>IF(AM48="","",VLOOKUP(AM48,#REF!,21,FALSE))</f>
        <v>#REF!</v>
      </c>
      <c r="AN49" s="2190" t="str">
        <f>IF(AN48="","",VLOOKUP(AN48,#REF!,21,FALSE))</f>
        <v/>
      </c>
      <c r="AO49" s="2197" t="str">
        <f>IF(AO48="","",VLOOKUP(AO48,#REF!,21,FALSE))</f>
        <v/>
      </c>
      <c r="AP49" s="2181" t="str">
        <f>IF(AP48="","",VLOOKUP(AP48,#REF!,21,FALSE))</f>
        <v/>
      </c>
      <c r="AQ49" s="2190" t="str">
        <f>IF(AQ48="","",VLOOKUP(AQ48,#REF!,21,FALSE))</f>
        <v/>
      </c>
      <c r="AR49" s="2190" t="str">
        <f>IF(AR48="","",VLOOKUP(AR48,#REF!,21,FALSE))</f>
        <v/>
      </c>
      <c r="AS49" s="2190" t="e">
        <f>IF(AS48="","",VLOOKUP(AS48,#REF!,21,FALSE))</f>
        <v>#REF!</v>
      </c>
      <c r="AT49" s="2190" t="e">
        <f>IF(AT48="","",VLOOKUP(AT48,#REF!,21,FALSE))</f>
        <v>#REF!</v>
      </c>
      <c r="AU49" s="2190" t="str">
        <f>IF(AU48="","",VLOOKUP(AU48,#REF!,21,FALSE))</f>
        <v/>
      </c>
      <c r="AV49" s="2197" t="str">
        <f>IF(AV48="","",VLOOKUP(AV48,#REF!,21,FALSE))</f>
        <v/>
      </c>
      <c r="AW49" s="2181" t="str">
        <f>IF(AW48="","",VLOOKUP(AW48,#REF!,21,FALSE))</f>
        <v/>
      </c>
      <c r="AX49" s="2190" t="str">
        <f>IF(AX48="","",VLOOKUP(AX48,#REF!,21,FALSE))</f>
        <v/>
      </c>
      <c r="AY49" s="2190" t="str">
        <f>IF(AY48="","",VLOOKUP(AY48,#REF!,21,FALSE))</f>
        <v/>
      </c>
      <c r="AZ49" s="1943" t="e">
        <f>IF($BC$3="４週",SUM(U49:AV49),IF($BC$3="暦月",SUM(U49:AY49),""))</f>
        <v>#REF!</v>
      </c>
      <c r="BA49" s="1951"/>
      <c r="BB49" s="1960" t="e">
        <f>IF($BC$3="４週",AZ49/4,IF($BC$3="暦月",(AZ49/($BC$8/7)),""))</f>
        <v>#REF!</v>
      </c>
      <c r="BC49" s="1951"/>
      <c r="BD49" s="1971"/>
      <c r="BE49" s="1976"/>
      <c r="BF49" s="1976"/>
      <c r="BG49" s="1976"/>
      <c r="BH49" s="1987"/>
    </row>
    <row r="50" spans="2:60" ht="20.25" customHeight="1">
      <c r="B50" s="1743"/>
      <c r="C50" s="1757"/>
      <c r="D50" s="1825"/>
      <c r="E50" s="1768"/>
      <c r="F50" s="1768"/>
      <c r="G50" s="1803" t="str">
        <f>C48</f>
        <v>介護従業者</v>
      </c>
      <c r="H50" s="2104"/>
      <c r="I50" s="1789"/>
      <c r="J50" s="2544"/>
      <c r="K50" s="2544"/>
      <c r="L50" s="1803"/>
      <c r="M50" s="2548"/>
      <c r="N50" s="2552"/>
      <c r="O50" s="2556"/>
      <c r="P50" s="2562" t="s">
        <v>34</v>
      </c>
      <c r="Q50" s="2571"/>
      <c r="R50" s="2571"/>
      <c r="S50" s="2579"/>
      <c r="T50" s="2588"/>
      <c r="U50" s="1885" t="str">
        <f>IF(U48="","",VLOOKUP(U48,#REF!,23,FALSE))</f>
        <v/>
      </c>
      <c r="V50" s="1897" t="str">
        <f>IF(V48="","",VLOOKUP(V48,#REF!,23,FALSE))</f>
        <v/>
      </c>
      <c r="W50" s="1897" t="str">
        <f>IF(W48="","",VLOOKUP(W48,#REF!,23,FALSE))</f>
        <v/>
      </c>
      <c r="X50" s="1897" t="e">
        <f>IF(X48="","",VLOOKUP(X48,#REF!,23,FALSE))</f>
        <v>#REF!</v>
      </c>
      <c r="Y50" s="1897" t="e">
        <f>IF(Y48="","",VLOOKUP(Y48,#REF!,23,FALSE))</f>
        <v>#REF!</v>
      </c>
      <c r="Z50" s="1897" t="str">
        <f>IF(Z48="","",VLOOKUP(Z48,#REF!,23,FALSE))</f>
        <v/>
      </c>
      <c r="AA50" s="1912" t="str">
        <f>IF(AA48="","",VLOOKUP(AA48,#REF!,23,FALSE))</f>
        <v/>
      </c>
      <c r="AB50" s="1885" t="str">
        <f>IF(AB48="","",VLOOKUP(AB48,#REF!,23,FALSE))</f>
        <v/>
      </c>
      <c r="AC50" s="1897" t="str">
        <f>IF(AC48="","",VLOOKUP(AC48,#REF!,23,FALSE))</f>
        <v/>
      </c>
      <c r="AD50" s="1897" t="str">
        <f>IF(AD48="","",VLOOKUP(AD48,#REF!,23,FALSE))</f>
        <v/>
      </c>
      <c r="AE50" s="1897" t="e">
        <f>IF(AE48="","",VLOOKUP(AE48,#REF!,23,FALSE))</f>
        <v>#REF!</v>
      </c>
      <c r="AF50" s="1897" t="e">
        <f>IF(AF48="","",VLOOKUP(AF48,#REF!,23,FALSE))</f>
        <v>#REF!</v>
      </c>
      <c r="AG50" s="1897" t="str">
        <f>IF(AG48="","",VLOOKUP(AG48,#REF!,23,FALSE))</f>
        <v/>
      </c>
      <c r="AH50" s="1912" t="str">
        <f>IF(AH48="","",VLOOKUP(AH48,#REF!,23,FALSE))</f>
        <v/>
      </c>
      <c r="AI50" s="1885" t="str">
        <f>IF(AI48="","",VLOOKUP(AI48,#REF!,23,FALSE))</f>
        <v/>
      </c>
      <c r="AJ50" s="1897" t="str">
        <f>IF(AJ48="","",VLOOKUP(AJ48,#REF!,23,FALSE))</f>
        <v/>
      </c>
      <c r="AK50" s="1897" t="str">
        <f>IF(AK48="","",VLOOKUP(AK48,#REF!,23,FALSE))</f>
        <v/>
      </c>
      <c r="AL50" s="1897" t="e">
        <f>IF(AL48="","",VLOOKUP(AL48,#REF!,23,FALSE))</f>
        <v>#REF!</v>
      </c>
      <c r="AM50" s="1897" t="e">
        <f>IF(AM48="","",VLOOKUP(AM48,#REF!,23,FALSE))</f>
        <v>#REF!</v>
      </c>
      <c r="AN50" s="1897" t="str">
        <f>IF(AN48="","",VLOOKUP(AN48,#REF!,23,FALSE))</f>
        <v/>
      </c>
      <c r="AO50" s="1912" t="str">
        <f>IF(AO48="","",VLOOKUP(AO48,#REF!,23,FALSE))</f>
        <v/>
      </c>
      <c r="AP50" s="1885" t="str">
        <f>IF(AP48="","",VLOOKUP(AP48,#REF!,23,FALSE))</f>
        <v/>
      </c>
      <c r="AQ50" s="1897" t="str">
        <f>IF(AQ48="","",VLOOKUP(AQ48,#REF!,23,FALSE))</f>
        <v/>
      </c>
      <c r="AR50" s="1897" t="str">
        <f>IF(AR48="","",VLOOKUP(AR48,#REF!,23,FALSE))</f>
        <v/>
      </c>
      <c r="AS50" s="1897" t="e">
        <f>IF(AS48="","",VLOOKUP(AS48,#REF!,23,FALSE))</f>
        <v>#REF!</v>
      </c>
      <c r="AT50" s="1897" t="e">
        <f>IF(AT48="","",VLOOKUP(AT48,#REF!,23,FALSE))</f>
        <v>#REF!</v>
      </c>
      <c r="AU50" s="1897" t="str">
        <f>IF(AU48="","",VLOOKUP(AU48,#REF!,23,FALSE))</f>
        <v/>
      </c>
      <c r="AV50" s="1912" t="str">
        <f>IF(AV48="","",VLOOKUP(AV48,#REF!,23,FALSE))</f>
        <v/>
      </c>
      <c r="AW50" s="1885" t="str">
        <f>IF(AW48="","",VLOOKUP(AW48,#REF!,23,FALSE))</f>
        <v/>
      </c>
      <c r="AX50" s="1897" t="str">
        <f>IF(AX48="","",VLOOKUP(AX48,#REF!,23,FALSE))</f>
        <v/>
      </c>
      <c r="AY50" s="1897" t="str">
        <f>IF(AY48="","",VLOOKUP(AY48,#REF!,23,FALSE))</f>
        <v/>
      </c>
      <c r="AZ50" s="1945" t="e">
        <f>IF($BC$3="４週",SUM(U50:AV50),IF($BC$3="暦月",SUM(U50:AY50),""))</f>
        <v>#REF!</v>
      </c>
      <c r="BA50" s="1953"/>
      <c r="BB50" s="1962" t="e">
        <f>IF($BC$3="４週",AZ50/4,IF($BC$3="暦月",(AZ50/($BC$8/7)),""))</f>
        <v>#REF!</v>
      </c>
      <c r="BC50" s="1953"/>
      <c r="BD50" s="1973"/>
      <c r="BE50" s="1978"/>
      <c r="BF50" s="1978"/>
      <c r="BG50" s="1978"/>
      <c r="BH50" s="1989"/>
    </row>
    <row r="51" spans="2:60" ht="20.25" customHeight="1">
      <c r="B51" s="2530"/>
      <c r="C51" s="1756" t="s">
        <v>680</v>
      </c>
      <c r="D51" s="1824"/>
      <c r="E51" s="1767"/>
      <c r="F51" s="1766"/>
      <c r="G51" s="1801"/>
      <c r="H51" s="2541" t="s">
        <v>702</v>
      </c>
      <c r="I51" s="1788" t="s">
        <v>810</v>
      </c>
      <c r="J51" s="2545"/>
      <c r="K51" s="2545"/>
      <c r="L51" s="1802"/>
      <c r="M51" s="2549" t="s">
        <v>945</v>
      </c>
      <c r="N51" s="2553"/>
      <c r="O51" s="2557"/>
      <c r="P51" s="2561" t="s">
        <v>770</v>
      </c>
      <c r="Q51" s="2569"/>
      <c r="R51" s="2569"/>
      <c r="S51" s="2577"/>
      <c r="T51" s="2587"/>
      <c r="U51" s="2596"/>
      <c r="V51" s="2602"/>
      <c r="W51" s="2602"/>
      <c r="X51" s="2602" t="s">
        <v>844</v>
      </c>
      <c r="Y51" s="2602"/>
      <c r="Z51" s="2602"/>
      <c r="AA51" s="2608" t="s">
        <v>844</v>
      </c>
      <c r="AB51" s="2596"/>
      <c r="AC51" s="2602"/>
      <c r="AD51" s="2602"/>
      <c r="AE51" s="2602" t="s">
        <v>844</v>
      </c>
      <c r="AF51" s="2602"/>
      <c r="AG51" s="2602"/>
      <c r="AH51" s="2608" t="s">
        <v>844</v>
      </c>
      <c r="AI51" s="2596"/>
      <c r="AJ51" s="2602"/>
      <c r="AK51" s="2602"/>
      <c r="AL51" s="2602" t="s">
        <v>844</v>
      </c>
      <c r="AM51" s="2602"/>
      <c r="AN51" s="2602"/>
      <c r="AO51" s="2608" t="s">
        <v>844</v>
      </c>
      <c r="AP51" s="2596"/>
      <c r="AQ51" s="2602"/>
      <c r="AR51" s="2602"/>
      <c r="AS51" s="2602" t="s">
        <v>844</v>
      </c>
      <c r="AT51" s="2602"/>
      <c r="AU51" s="2602"/>
      <c r="AV51" s="2608" t="s">
        <v>844</v>
      </c>
      <c r="AW51" s="2596"/>
      <c r="AX51" s="2602"/>
      <c r="AY51" s="2602"/>
      <c r="AZ51" s="2624"/>
      <c r="BA51" s="2631"/>
      <c r="BB51" s="2638"/>
      <c r="BC51" s="2631"/>
      <c r="BD51" s="1972"/>
      <c r="BE51" s="1977"/>
      <c r="BF51" s="1977"/>
      <c r="BG51" s="1977"/>
      <c r="BH51" s="1988"/>
    </row>
    <row r="52" spans="2:60" ht="20.25" customHeight="1">
      <c r="B52" s="2059">
        <f>B49+1</f>
        <v>11</v>
      </c>
      <c r="C52" s="1755"/>
      <c r="D52" s="1823"/>
      <c r="E52" s="1766"/>
      <c r="F52" s="1766" t="str">
        <f>C51</f>
        <v>介護従業者</v>
      </c>
      <c r="G52" s="1801"/>
      <c r="H52" s="2103"/>
      <c r="I52" s="1787"/>
      <c r="J52" s="2543"/>
      <c r="K52" s="2543"/>
      <c r="L52" s="1801"/>
      <c r="M52" s="2547"/>
      <c r="N52" s="2551"/>
      <c r="O52" s="2555"/>
      <c r="P52" s="2559" t="s">
        <v>1023</v>
      </c>
      <c r="Q52" s="2566"/>
      <c r="R52" s="2566"/>
      <c r="S52" s="2574"/>
      <c r="T52" s="2582"/>
      <c r="U52" s="2181" t="str">
        <f>IF(U51="","",VLOOKUP(U51,#REF!,21,FALSE))</f>
        <v/>
      </c>
      <c r="V52" s="2190" t="str">
        <f>IF(V51="","",VLOOKUP(V51,#REF!,21,FALSE))</f>
        <v/>
      </c>
      <c r="W52" s="2190" t="str">
        <f>IF(W51="","",VLOOKUP(W51,#REF!,21,FALSE))</f>
        <v/>
      </c>
      <c r="X52" s="2190" t="e">
        <f>IF(X51="","",VLOOKUP(X51,#REF!,21,FALSE))</f>
        <v>#REF!</v>
      </c>
      <c r="Y52" s="2190" t="str">
        <f>IF(Y51="","",VLOOKUP(Y51,#REF!,21,FALSE))</f>
        <v/>
      </c>
      <c r="Z52" s="2190" t="str">
        <f>IF(Z51="","",VLOOKUP(Z51,#REF!,21,FALSE))</f>
        <v/>
      </c>
      <c r="AA52" s="2197" t="e">
        <f>IF(AA51="","",VLOOKUP(AA51,#REF!,21,FALSE))</f>
        <v>#REF!</v>
      </c>
      <c r="AB52" s="2181" t="str">
        <f>IF(AB51="","",VLOOKUP(AB51,#REF!,21,FALSE))</f>
        <v/>
      </c>
      <c r="AC52" s="2190" t="str">
        <f>IF(AC51="","",VLOOKUP(AC51,#REF!,21,FALSE))</f>
        <v/>
      </c>
      <c r="AD52" s="2190" t="str">
        <f>IF(AD51="","",VLOOKUP(AD51,#REF!,21,FALSE))</f>
        <v/>
      </c>
      <c r="AE52" s="2190" t="e">
        <f>IF(AE51="","",VLOOKUP(AE51,#REF!,21,FALSE))</f>
        <v>#REF!</v>
      </c>
      <c r="AF52" s="2190" t="str">
        <f>IF(AF51="","",VLOOKUP(AF51,#REF!,21,FALSE))</f>
        <v/>
      </c>
      <c r="AG52" s="2190" t="str">
        <f>IF(AG51="","",VLOOKUP(AG51,#REF!,21,FALSE))</f>
        <v/>
      </c>
      <c r="AH52" s="2197" t="e">
        <f>IF(AH51="","",VLOOKUP(AH51,#REF!,21,FALSE))</f>
        <v>#REF!</v>
      </c>
      <c r="AI52" s="2181" t="str">
        <f>IF(AI51="","",VLOOKUP(AI51,#REF!,21,FALSE))</f>
        <v/>
      </c>
      <c r="AJ52" s="2190" t="str">
        <f>IF(AJ51="","",VLOOKUP(AJ51,#REF!,21,FALSE))</f>
        <v/>
      </c>
      <c r="AK52" s="2190" t="str">
        <f>IF(AK51="","",VLOOKUP(AK51,#REF!,21,FALSE))</f>
        <v/>
      </c>
      <c r="AL52" s="2190" t="e">
        <f>IF(AL51="","",VLOOKUP(AL51,#REF!,21,FALSE))</f>
        <v>#REF!</v>
      </c>
      <c r="AM52" s="2190" t="str">
        <f>IF(AM51="","",VLOOKUP(AM51,#REF!,21,FALSE))</f>
        <v/>
      </c>
      <c r="AN52" s="2190" t="str">
        <f>IF(AN51="","",VLOOKUP(AN51,#REF!,21,FALSE))</f>
        <v/>
      </c>
      <c r="AO52" s="2197" t="e">
        <f>IF(AO51="","",VLOOKUP(AO51,#REF!,21,FALSE))</f>
        <v>#REF!</v>
      </c>
      <c r="AP52" s="2181" t="str">
        <f>IF(AP51="","",VLOOKUP(AP51,#REF!,21,FALSE))</f>
        <v/>
      </c>
      <c r="AQ52" s="2190" t="str">
        <f>IF(AQ51="","",VLOOKUP(AQ51,#REF!,21,FALSE))</f>
        <v/>
      </c>
      <c r="AR52" s="2190" t="str">
        <f>IF(AR51="","",VLOOKUP(AR51,#REF!,21,FALSE))</f>
        <v/>
      </c>
      <c r="AS52" s="2190" t="e">
        <f>IF(AS51="","",VLOOKUP(AS51,#REF!,21,FALSE))</f>
        <v>#REF!</v>
      </c>
      <c r="AT52" s="2190" t="str">
        <f>IF(AT51="","",VLOOKUP(AT51,#REF!,21,FALSE))</f>
        <v/>
      </c>
      <c r="AU52" s="2190" t="str">
        <f>IF(AU51="","",VLOOKUP(AU51,#REF!,21,FALSE))</f>
        <v/>
      </c>
      <c r="AV52" s="2197" t="e">
        <f>IF(AV51="","",VLOOKUP(AV51,#REF!,21,FALSE))</f>
        <v>#REF!</v>
      </c>
      <c r="AW52" s="2181" t="str">
        <f>IF(AW51="","",VLOOKUP(AW51,#REF!,21,FALSE))</f>
        <v/>
      </c>
      <c r="AX52" s="2190" t="str">
        <f>IF(AX51="","",VLOOKUP(AX51,#REF!,21,FALSE))</f>
        <v/>
      </c>
      <c r="AY52" s="2190" t="str">
        <f>IF(AY51="","",VLOOKUP(AY51,#REF!,21,FALSE))</f>
        <v/>
      </c>
      <c r="AZ52" s="1943" t="e">
        <f>IF($BC$3="４週",SUM(U52:AV52),IF($BC$3="暦月",SUM(U52:AY52),""))</f>
        <v>#REF!</v>
      </c>
      <c r="BA52" s="1951"/>
      <c r="BB52" s="1960" t="e">
        <f>IF($BC$3="４週",AZ52/4,IF($BC$3="暦月",(AZ52/($BC$8/7)),""))</f>
        <v>#REF!</v>
      </c>
      <c r="BC52" s="1951"/>
      <c r="BD52" s="1971"/>
      <c r="BE52" s="1976"/>
      <c r="BF52" s="1976"/>
      <c r="BG52" s="1976"/>
      <c r="BH52" s="1987"/>
    </row>
    <row r="53" spans="2:60" ht="20.25" customHeight="1">
      <c r="B53" s="1743"/>
      <c r="C53" s="1757"/>
      <c r="D53" s="1825"/>
      <c r="E53" s="1768"/>
      <c r="F53" s="1768"/>
      <c r="G53" s="1803" t="str">
        <f>C51</f>
        <v>介護従業者</v>
      </c>
      <c r="H53" s="2104"/>
      <c r="I53" s="1789"/>
      <c r="J53" s="2544"/>
      <c r="K53" s="2544"/>
      <c r="L53" s="1803"/>
      <c r="M53" s="2548"/>
      <c r="N53" s="2552"/>
      <c r="O53" s="2556"/>
      <c r="P53" s="2562" t="s">
        <v>34</v>
      </c>
      <c r="Q53" s="2571"/>
      <c r="R53" s="2571"/>
      <c r="S53" s="2579"/>
      <c r="T53" s="2588"/>
      <c r="U53" s="1885" t="str">
        <f>IF(U51="","",VLOOKUP(U51,#REF!,23,FALSE))</f>
        <v/>
      </c>
      <c r="V53" s="1897" t="str">
        <f>IF(V51="","",VLOOKUP(V51,#REF!,23,FALSE))</f>
        <v/>
      </c>
      <c r="W53" s="1897" t="str">
        <f>IF(W51="","",VLOOKUP(W51,#REF!,23,FALSE))</f>
        <v/>
      </c>
      <c r="X53" s="1897" t="e">
        <f>IF(X51="","",VLOOKUP(X51,#REF!,23,FALSE))</f>
        <v>#REF!</v>
      </c>
      <c r="Y53" s="1897" t="str">
        <f>IF(Y51="","",VLOOKUP(Y51,#REF!,23,FALSE))</f>
        <v/>
      </c>
      <c r="Z53" s="1897" t="str">
        <f>IF(Z51="","",VLOOKUP(Z51,#REF!,23,FALSE))</f>
        <v/>
      </c>
      <c r="AA53" s="1912" t="e">
        <f>IF(AA51="","",VLOOKUP(AA51,#REF!,23,FALSE))</f>
        <v>#REF!</v>
      </c>
      <c r="AB53" s="1885" t="str">
        <f>IF(AB51="","",VLOOKUP(AB51,#REF!,23,FALSE))</f>
        <v/>
      </c>
      <c r="AC53" s="1897" t="str">
        <f>IF(AC51="","",VLOOKUP(AC51,#REF!,23,FALSE))</f>
        <v/>
      </c>
      <c r="AD53" s="1897" t="str">
        <f>IF(AD51="","",VLOOKUP(AD51,#REF!,23,FALSE))</f>
        <v/>
      </c>
      <c r="AE53" s="1897" t="e">
        <f>IF(AE51="","",VLOOKUP(AE51,#REF!,23,FALSE))</f>
        <v>#REF!</v>
      </c>
      <c r="AF53" s="1897" t="str">
        <f>IF(AF51="","",VLOOKUP(AF51,#REF!,23,FALSE))</f>
        <v/>
      </c>
      <c r="AG53" s="1897" t="str">
        <f>IF(AG51="","",VLOOKUP(AG51,#REF!,23,FALSE))</f>
        <v/>
      </c>
      <c r="AH53" s="1912" t="e">
        <f>IF(AH51="","",VLOOKUP(AH51,#REF!,23,FALSE))</f>
        <v>#REF!</v>
      </c>
      <c r="AI53" s="1885" t="str">
        <f>IF(AI51="","",VLOOKUP(AI51,#REF!,23,FALSE))</f>
        <v/>
      </c>
      <c r="AJ53" s="1897" t="str">
        <f>IF(AJ51="","",VLOOKUP(AJ51,#REF!,23,FALSE))</f>
        <v/>
      </c>
      <c r="AK53" s="1897" t="str">
        <f>IF(AK51="","",VLOOKUP(AK51,#REF!,23,FALSE))</f>
        <v/>
      </c>
      <c r="AL53" s="1897" t="e">
        <f>IF(AL51="","",VLOOKUP(AL51,#REF!,23,FALSE))</f>
        <v>#REF!</v>
      </c>
      <c r="AM53" s="1897" t="str">
        <f>IF(AM51="","",VLOOKUP(AM51,#REF!,23,FALSE))</f>
        <v/>
      </c>
      <c r="AN53" s="1897" t="str">
        <f>IF(AN51="","",VLOOKUP(AN51,#REF!,23,FALSE))</f>
        <v/>
      </c>
      <c r="AO53" s="1912" t="e">
        <f>IF(AO51="","",VLOOKUP(AO51,#REF!,23,FALSE))</f>
        <v>#REF!</v>
      </c>
      <c r="AP53" s="1885" t="str">
        <f>IF(AP51="","",VLOOKUP(AP51,#REF!,23,FALSE))</f>
        <v/>
      </c>
      <c r="AQ53" s="1897" t="str">
        <f>IF(AQ51="","",VLOOKUP(AQ51,#REF!,23,FALSE))</f>
        <v/>
      </c>
      <c r="AR53" s="1897" t="str">
        <f>IF(AR51="","",VLOOKUP(AR51,#REF!,23,FALSE))</f>
        <v/>
      </c>
      <c r="AS53" s="1897" t="e">
        <f>IF(AS51="","",VLOOKUP(AS51,#REF!,23,FALSE))</f>
        <v>#REF!</v>
      </c>
      <c r="AT53" s="1897" t="str">
        <f>IF(AT51="","",VLOOKUP(AT51,#REF!,23,FALSE))</f>
        <v/>
      </c>
      <c r="AU53" s="1897" t="str">
        <f>IF(AU51="","",VLOOKUP(AU51,#REF!,23,FALSE))</f>
        <v/>
      </c>
      <c r="AV53" s="1912" t="e">
        <f>IF(AV51="","",VLOOKUP(AV51,#REF!,23,FALSE))</f>
        <v>#REF!</v>
      </c>
      <c r="AW53" s="1885" t="str">
        <f>IF(AW51="","",VLOOKUP(AW51,#REF!,23,FALSE))</f>
        <v/>
      </c>
      <c r="AX53" s="1897" t="str">
        <f>IF(AX51="","",VLOOKUP(AX51,#REF!,23,FALSE))</f>
        <v/>
      </c>
      <c r="AY53" s="1897" t="str">
        <f>IF(AY51="","",VLOOKUP(AY51,#REF!,23,FALSE))</f>
        <v/>
      </c>
      <c r="AZ53" s="1945" t="e">
        <f>IF($BC$3="４週",SUM(U53:AV53),IF($BC$3="暦月",SUM(U53:AY53),""))</f>
        <v>#REF!</v>
      </c>
      <c r="BA53" s="1953"/>
      <c r="BB53" s="1962" t="e">
        <f>IF($BC$3="４週",AZ53/4,IF($BC$3="暦月",(AZ53/($BC$8/7)),""))</f>
        <v>#REF!</v>
      </c>
      <c r="BC53" s="1953"/>
      <c r="BD53" s="1973"/>
      <c r="BE53" s="1978"/>
      <c r="BF53" s="1978"/>
      <c r="BG53" s="1978"/>
      <c r="BH53" s="1989"/>
    </row>
    <row r="54" spans="2:60" ht="20.25" customHeight="1">
      <c r="B54" s="2530"/>
      <c r="C54" s="1756" t="s">
        <v>680</v>
      </c>
      <c r="D54" s="1824"/>
      <c r="E54" s="1767"/>
      <c r="F54" s="1766"/>
      <c r="G54" s="1801"/>
      <c r="H54" s="2541" t="s">
        <v>702</v>
      </c>
      <c r="I54" s="1788" t="s">
        <v>806</v>
      </c>
      <c r="J54" s="2545"/>
      <c r="K54" s="2545"/>
      <c r="L54" s="1802"/>
      <c r="M54" s="2549" t="s">
        <v>456</v>
      </c>
      <c r="N54" s="2553"/>
      <c r="O54" s="2557"/>
      <c r="P54" s="2561" t="s">
        <v>770</v>
      </c>
      <c r="Q54" s="2569"/>
      <c r="R54" s="2569"/>
      <c r="S54" s="2577"/>
      <c r="T54" s="2587"/>
      <c r="U54" s="2596"/>
      <c r="V54" s="2602" t="s">
        <v>835</v>
      </c>
      <c r="W54" s="2602"/>
      <c r="X54" s="2602"/>
      <c r="Y54" s="2602" t="s">
        <v>835</v>
      </c>
      <c r="Z54" s="2602"/>
      <c r="AA54" s="2608"/>
      <c r="AB54" s="2596"/>
      <c r="AC54" s="2602" t="s">
        <v>835</v>
      </c>
      <c r="AD54" s="2602"/>
      <c r="AE54" s="2602"/>
      <c r="AF54" s="2602" t="s">
        <v>835</v>
      </c>
      <c r="AG54" s="2602"/>
      <c r="AH54" s="2608"/>
      <c r="AI54" s="2596"/>
      <c r="AJ54" s="2602" t="s">
        <v>835</v>
      </c>
      <c r="AK54" s="2602"/>
      <c r="AL54" s="2602"/>
      <c r="AM54" s="2602" t="s">
        <v>835</v>
      </c>
      <c r="AN54" s="2602"/>
      <c r="AO54" s="2608"/>
      <c r="AP54" s="2596"/>
      <c r="AQ54" s="2602" t="s">
        <v>835</v>
      </c>
      <c r="AR54" s="2602"/>
      <c r="AS54" s="2602"/>
      <c r="AT54" s="2602" t="s">
        <v>835</v>
      </c>
      <c r="AU54" s="2602"/>
      <c r="AV54" s="2608"/>
      <c r="AW54" s="2596"/>
      <c r="AX54" s="2602"/>
      <c r="AY54" s="2602"/>
      <c r="AZ54" s="2624"/>
      <c r="BA54" s="2631"/>
      <c r="BB54" s="2638"/>
      <c r="BC54" s="2631"/>
      <c r="BD54" s="1972"/>
      <c r="BE54" s="1977"/>
      <c r="BF54" s="1977"/>
      <c r="BG54" s="1977"/>
      <c r="BH54" s="1988"/>
    </row>
    <row r="55" spans="2:60" ht="20.25" customHeight="1">
      <c r="B55" s="2059">
        <f>B52+1</f>
        <v>12</v>
      </c>
      <c r="C55" s="1755"/>
      <c r="D55" s="1823"/>
      <c r="E55" s="1766"/>
      <c r="F55" s="1766" t="str">
        <f>C54</f>
        <v>介護従業者</v>
      </c>
      <c r="G55" s="1801"/>
      <c r="H55" s="2103"/>
      <c r="I55" s="1787"/>
      <c r="J55" s="2543"/>
      <c r="K55" s="2543"/>
      <c r="L55" s="1801"/>
      <c r="M55" s="2547"/>
      <c r="N55" s="2551"/>
      <c r="O55" s="2555"/>
      <c r="P55" s="2559" t="s">
        <v>1023</v>
      </c>
      <c r="Q55" s="2566"/>
      <c r="R55" s="2566"/>
      <c r="S55" s="2574"/>
      <c r="T55" s="2582"/>
      <c r="U55" s="2181" t="str">
        <f>IF(U54="","",VLOOKUP(U54,#REF!,21,FALSE))</f>
        <v/>
      </c>
      <c r="V55" s="2190" t="e">
        <f>IF(V54="","",VLOOKUP(V54,#REF!,21,FALSE))</f>
        <v>#REF!</v>
      </c>
      <c r="W55" s="2190" t="str">
        <f>IF(W54="","",VLOOKUP(W54,#REF!,21,FALSE))</f>
        <v/>
      </c>
      <c r="X55" s="2190" t="str">
        <f>IF(X54="","",VLOOKUP(X54,#REF!,21,FALSE))</f>
        <v/>
      </c>
      <c r="Y55" s="2190" t="e">
        <f>IF(Y54="","",VLOOKUP(Y54,#REF!,21,FALSE))</f>
        <v>#REF!</v>
      </c>
      <c r="Z55" s="2190" t="str">
        <f>IF(Z54="","",VLOOKUP(Z54,#REF!,21,FALSE))</f>
        <v/>
      </c>
      <c r="AA55" s="2197" t="str">
        <f>IF(AA54="","",VLOOKUP(AA54,#REF!,21,FALSE))</f>
        <v/>
      </c>
      <c r="AB55" s="2181" t="str">
        <f>IF(AB54="","",VLOOKUP(AB54,#REF!,21,FALSE))</f>
        <v/>
      </c>
      <c r="AC55" s="2190" t="e">
        <f>IF(AC54="","",VLOOKUP(AC54,#REF!,21,FALSE))</f>
        <v>#REF!</v>
      </c>
      <c r="AD55" s="2190" t="str">
        <f>IF(AD54="","",VLOOKUP(AD54,#REF!,21,FALSE))</f>
        <v/>
      </c>
      <c r="AE55" s="2190" t="str">
        <f>IF(AE54="","",VLOOKUP(AE54,#REF!,21,FALSE))</f>
        <v/>
      </c>
      <c r="AF55" s="2190" t="e">
        <f>IF(AF54="","",VLOOKUP(AF54,#REF!,21,FALSE))</f>
        <v>#REF!</v>
      </c>
      <c r="AG55" s="2190" t="str">
        <f>IF(AG54="","",VLOOKUP(AG54,#REF!,21,FALSE))</f>
        <v/>
      </c>
      <c r="AH55" s="2197" t="str">
        <f>IF(AH54="","",VLOOKUP(AH54,#REF!,21,FALSE))</f>
        <v/>
      </c>
      <c r="AI55" s="2181" t="str">
        <f>IF(AI54="","",VLOOKUP(AI54,#REF!,21,FALSE))</f>
        <v/>
      </c>
      <c r="AJ55" s="2190" t="e">
        <f>IF(AJ54="","",VLOOKUP(AJ54,#REF!,21,FALSE))</f>
        <v>#REF!</v>
      </c>
      <c r="AK55" s="2190" t="str">
        <f>IF(AK54="","",VLOOKUP(AK54,#REF!,21,FALSE))</f>
        <v/>
      </c>
      <c r="AL55" s="2190" t="str">
        <f>IF(AL54="","",VLOOKUP(AL54,#REF!,21,FALSE))</f>
        <v/>
      </c>
      <c r="AM55" s="2190" t="e">
        <f>IF(AM54="","",VLOOKUP(AM54,#REF!,21,FALSE))</f>
        <v>#REF!</v>
      </c>
      <c r="AN55" s="2190" t="str">
        <f>IF(AN54="","",VLOOKUP(AN54,#REF!,21,FALSE))</f>
        <v/>
      </c>
      <c r="AO55" s="2197" t="str">
        <f>IF(AO54="","",VLOOKUP(AO54,#REF!,21,FALSE))</f>
        <v/>
      </c>
      <c r="AP55" s="2181" t="str">
        <f>IF(AP54="","",VLOOKUP(AP54,#REF!,21,FALSE))</f>
        <v/>
      </c>
      <c r="AQ55" s="2190" t="e">
        <f>IF(AQ54="","",VLOOKUP(AQ54,#REF!,21,FALSE))</f>
        <v>#REF!</v>
      </c>
      <c r="AR55" s="2190" t="str">
        <f>IF(AR54="","",VLOOKUP(AR54,#REF!,21,FALSE))</f>
        <v/>
      </c>
      <c r="AS55" s="2190" t="str">
        <f>IF(AS54="","",VLOOKUP(AS54,#REF!,21,FALSE))</f>
        <v/>
      </c>
      <c r="AT55" s="2190" t="e">
        <f>IF(AT54="","",VLOOKUP(AT54,#REF!,21,FALSE))</f>
        <v>#REF!</v>
      </c>
      <c r="AU55" s="2190" t="str">
        <f>IF(AU54="","",VLOOKUP(AU54,#REF!,21,FALSE))</f>
        <v/>
      </c>
      <c r="AV55" s="2197" t="str">
        <f>IF(AV54="","",VLOOKUP(AV54,#REF!,21,FALSE))</f>
        <v/>
      </c>
      <c r="AW55" s="2181" t="str">
        <f>IF(AW54="","",VLOOKUP(AW54,#REF!,21,FALSE))</f>
        <v/>
      </c>
      <c r="AX55" s="2190" t="str">
        <f>IF(AX54="","",VLOOKUP(AX54,#REF!,21,FALSE))</f>
        <v/>
      </c>
      <c r="AY55" s="2190" t="str">
        <f>IF(AY54="","",VLOOKUP(AY54,#REF!,21,FALSE))</f>
        <v/>
      </c>
      <c r="AZ55" s="1943" t="e">
        <f>IF($BC$3="４週",SUM(U55:AV55),IF($BC$3="暦月",SUM(U55:AY55),""))</f>
        <v>#REF!</v>
      </c>
      <c r="BA55" s="1951"/>
      <c r="BB55" s="1960" t="e">
        <f>IF($BC$3="４週",AZ55/4,IF($BC$3="暦月",(AZ55/($BC$8/7)),""))</f>
        <v>#REF!</v>
      </c>
      <c r="BC55" s="1951"/>
      <c r="BD55" s="1971"/>
      <c r="BE55" s="1976"/>
      <c r="BF55" s="1976"/>
      <c r="BG55" s="1976"/>
      <c r="BH55" s="1987"/>
    </row>
    <row r="56" spans="2:60" ht="20.25" customHeight="1">
      <c r="B56" s="1743"/>
      <c r="C56" s="1757"/>
      <c r="D56" s="1825"/>
      <c r="E56" s="1768"/>
      <c r="F56" s="1768"/>
      <c r="G56" s="1803" t="str">
        <f>C54</f>
        <v>介護従業者</v>
      </c>
      <c r="H56" s="2104"/>
      <c r="I56" s="1789"/>
      <c r="J56" s="2544"/>
      <c r="K56" s="2544"/>
      <c r="L56" s="1803"/>
      <c r="M56" s="2548"/>
      <c r="N56" s="2552"/>
      <c r="O56" s="2556"/>
      <c r="P56" s="2562" t="s">
        <v>34</v>
      </c>
      <c r="Q56" s="2571"/>
      <c r="R56" s="2571"/>
      <c r="S56" s="2579"/>
      <c r="T56" s="2588"/>
      <c r="U56" s="1885" t="str">
        <f>IF(U54="","",VLOOKUP(U54,#REF!,23,FALSE))</f>
        <v/>
      </c>
      <c r="V56" s="1897" t="e">
        <f>IF(V54="","",VLOOKUP(V54,#REF!,23,FALSE))</f>
        <v>#REF!</v>
      </c>
      <c r="W56" s="1897" t="str">
        <f>IF(W54="","",VLOOKUP(W54,#REF!,23,FALSE))</f>
        <v/>
      </c>
      <c r="X56" s="1897" t="str">
        <f>IF(X54="","",VLOOKUP(X54,#REF!,23,FALSE))</f>
        <v/>
      </c>
      <c r="Y56" s="1897" t="e">
        <f>IF(Y54="","",VLOOKUP(Y54,#REF!,23,FALSE))</f>
        <v>#REF!</v>
      </c>
      <c r="Z56" s="1897" t="str">
        <f>IF(Z54="","",VLOOKUP(Z54,#REF!,23,FALSE))</f>
        <v/>
      </c>
      <c r="AA56" s="1912" t="str">
        <f>IF(AA54="","",VLOOKUP(AA54,#REF!,23,FALSE))</f>
        <v/>
      </c>
      <c r="AB56" s="1885" t="str">
        <f>IF(AB54="","",VLOOKUP(AB54,#REF!,23,FALSE))</f>
        <v/>
      </c>
      <c r="AC56" s="1897" t="e">
        <f>IF(AC54="","",VLOOKUP(AC54,#REF!,23,FALSE))</f>
        <v>#REF!</v>
      </c>
      <c r="AD56" s="1897" t="str">
        <f>IF(AD54="","",VLOOKUP(AD54,#REF!,23,FALSE))</f>
        <v/>
      </c>
      <c r="AE56" s="1897" t="str">
        <f>IF(AE54="","",VLOOKUP(AE54,#REF!,23,FALSE))</f>
        <v/>
      </c>
      <c r="AF56" s="1897" t="e">
        <f>IF(AF54="","",VLOOKUP(AF54,#REF!,23,FALSE))</f>
        <v>#REF!</v>
      </c>
      <c r="AG56" s="1897" t="str">
        <f>IF(AG54="","",VLOOKUP(AG54,#REF!,23,FALSE))</f>
        <v/>
      </c>
      <c r="AH56" s="1912" t="str">
        <f>IF(AH54="","",VLOOKUP(AH54,#REF!,23,FALSE))</f>
        <v/>
      </c>
      <c r="AI56" s="1885" t="str">
        <f>IF(AI54="","",VLOOKUP(AI54,#REF!,23,FALSE))</f>
        <v/>
      </c>
      <c r="AJ56" s="1897" t="e">
        <f>IF(AJ54="","",VLOOKUP(AJ54,#REF!,23,FALSE))</f>
        <v>#REF!</v>
      </c>
      <c r="AK56" s="1897" t="str">
        <f>IF(AK54="","",VLOOKUP(AK54,#REF!,23,FALSE))</f>
        <v/>
      </c>
      <c r="AL56" s="1897" t="str">
        <f>IF(AL54="","",VLOOKUP(AL54,#REF!,23,FALSE))</f>
        <v/>
      </c>
      <c r="AM56" s="1897" t="e">
        <f>IF(AM54="","",VLOOKUP(AM54,#REF!,23,FALSE))</f>
        <v>#REF!</v>
      </c>
      <c r="AN56" s="1897" t="str">
        <f>IF(AN54="","",VLOOKUP(AN54,#REF!,23,FALSE))</f>
        <v/>
      </c>
      <c r="AO56" s="1912" t="str">
        <f>IF(AO54="","",VLOOKUP(AO54,#REF!,23,FALSE))</f>
        <v/>
      </c>
      <c r="AP56" s="1885" t="str">
        <f>IF(AP54="","",VLOOKUP(AP54,#REF!,23,FALSE))</f>
        <v/>
      </c>
      <c r="AQ56" s="1897" t="e">
        <f>IF(AQ54="","",VLOOKUP(AQ54,#REF!,23,FALSE))</f>
        <v>#REF!</v>
      </c>
      <c r="AR56" s="1897" t="str">
        <f>IF(AR54="","",VLOOKUP(AR54,#REF!,23,FALSE))</f>
        <v/>
      </c>
      <c r="AS56" s="1897" t="str">
        <f>IF(AS54="","",VLOOKUP(AS54,#REF!,23,FALSE))</f>
        <v/>
      </c>
      <c r="AT56" s="1897" t="e">
        <f>IF(AT54="","",VLOOKUP(AT54,#REF!,23,FALSE))</f>
        <v>#REF!</v>
      </c>
      <c r="AU56" s="1897" t="str">
        <f>IF(AU54="","",VLOOKUP(AU54,#REF!,23,FALSE))</f>
        <v/>
      </c>
      <c r="AV56" s="1912" t="str">
        <f>IF(AV54="","",VLOOKUP(AV54,#REF!,23,FALSE))</f>
        <v/>
      </c>
      <c r="AW56" s="1885" t="str">
        <f>IF(AW54="","",VLOOKUP(AW54,#REF!,23,FALSE))</f>
        <v/>
      </c>
      <c r="AX56" s="1897" t="str">
        <f>IF(AX54="","",VLOOKUP(AX54,#REF!,23,FALSE))</f>
        <v/>
      </c>
      <c r="AY56" s="1897" t="str">
        <f>IF(AY54="","",VLOOKUP(AY54,#REF!,23,FALSE))</f>
        <v/>
      </c>
      <c r="AZ56" s="1945" t="e">
        <f>IF($BC$3="４週",SUM(U56:AV56),IF($BC$3="暦月",SUM(U56:AY56),""))</f>
        <v>#REF!</v>
      </c>
      <c r="BA56" s="1953"/>
      <c r="BB56" s="1962" t="e">
        <f>IF($BC$3="４週",AZ56/4,IF($BC$3="暦月",(AZ56/($BC$8/7)),""))</f>
        <v>#REF!</v>
      </c>
      <c r="BC56" s="1953"/>
      <c r="BD56" s="1973"/>
      <c r="BE56" s="1978"/>
      <c r="BF56" s="1978"/>
      <c r="BG56" s="1978"/>
      <c r="BH56" s="1989"/>
    </row>
    <row r="57" spans="2:60" ht="20.25" customHeight="1">
      <c r="B57" s="2530"/>
      <c r="C57" s="1756" t="s">
        <v>680</v>
      </c>
      <c r="D57" s="1824"/>
      <c r="E57" s="1767"/>
      <c r="F57" s="1766"/>
      <c r="G57" s="1801"/>
      <c r="H57" s="2541" t="s">
        <v>702</v>
      </c>
      <c r="I57" s="1788" t="s">
        <v>806</v>
      </c>
      <c r="J57" s="2545"/>
      <c r="K57" s="2545"/>
      <c r="L57" s="1802"/>
      <c r="M57" s="2549" t="s">
        <v>25</v>
      </c>
      <c r="N57" s="2553"/>
      <c r="O57" s="2557"/>
      <c r="P57" s="2561" t="s">
        <v>770</v>
      </c>
      <c r="Q57" s="2569"/>
      <c r="R57" s="2569"/>
      <c r="S57" s="2577"/>
      <c r="T57" s="2587"/>
      <c r="U57" s="2596" t="s">
        <v>390</v>
      </c>
      <c r="V57" s="2602"/>
      <c r="W57" s="2602"/>
      <c r="X57" s="2602"/>
      <c r="Y57" s="2602"/>
      <c r="Z57" s="2602" t="s">
        <v>390</v>
      </c>
      <c r="AA57" s="2608"/>
      <c r="AB57" s="2596" t="s">
        <v>390</v>
      </c>
      <c r="AC57" s="2602"/>
      <c r="AD57" s="2602"/>
      <c r="AE57" s="2602"/>
      <c r="AF57" s="2602"/>
      <c r="AG57" s="2602" t="s">
        <v>390</v>
      </c>
      <c r="AH57" s="2608"/>
      <c r="AI57" s="2596" t="s">
        <v>390</v>
      </c>
      <c r="AJ57" s="2602"/>
      <c r="AK57" s="2602"/>
      <c r="AL57" s="2602"/>
      <c r="AM57" s="2602"/>
      <c r="AN57" s="2602" t="s">
        <v>390</v>
      </c>
      <c r="AO57" s="2608"/>
      <c r="AP57" s="2596" t="s">
        <v>390</v>
      </c>
      <c r="AQ57" s="2602"/>
      <c r="AR57" s="2602"/>
      <c r="AS57" s="2602"/>
      <c r="AT57" s="2602"/>
      <c r="AU57" s="2602" t="s">
        <v>390</v>
      </c>
      <c r="AV57" s="2608"/>
      <c r="AW57" s="2596"/>
      <c r="AX57" s="2602"/>
      <c r="AY57" s="2602"/>
      <c r="AZ57" s="2624"/>
      <c r="BA57" s="2631"/>
      <c r="BB57" s="2638"/>
      <c r="BC57" s="2631"/>
      <c r="BD57" s="1972"/>
      <c r="BE57" s="1977"/>
      <c r="BF57" s="1977"/>
      <c r="BG57" s="1977"/>
      <c r="BH57" s="1988"/>
    </row>
    <row r="58" spans="2:60" ht="20.25" customHeight="1">
      <c r="B58" s="2059">
        <f>B55+1</f>
        <v>13</v>
      </c>
      <c r="C58" s="1755"/>
      <c r="D58" s="1823"/>
      <c r="E58" s="1766"/>
      <c r="F58" s="1766" t="str">
        <f>C57</f>
        <v>介護従業者</v>
      </c>
      <c r="G58" s="1801"/>
      <c r="H58" s="2103"/>
      <c r="I58" s="1787"/>
      <c r="J58" s="2543"/>
      <c r="K58" s="2543"/>
      <c r="L58" s="1801"/>
      <c r="M58" s="2547"/>
      <c r="N58" s="2551"/>
      <c r="O58" s="2555"/>
      <c r="P58" s="2559" t="s">
        <v>1023</v>
      </c>
      <c r="Q58" s="2566"/>
      <c r="R58" s="2566"/>
      <c r="S58" s="2574"/>
      <c r="T58" s="2582"/>
      <c r="U58" s="2181" t="e">
        <f>IF(U57="","",VLOOKUP(U57,#REF!,21,FALSE))</f>
        <v>#REF!</v>
      </c>
      <c r="V58" s="2190" t="str">
        <f>IF(V57="","",VLOOKUP(V57,#REF!,21,FALSE))</f>
        <v/>
      </c>
      <c r="W58" s="2190" t="str">
        <f>IF(W57="","",VLOOKUP(W57,#REF!,21,FALSE))</f>
        <v/>
      </c>
      <c r="X58" s="2190" t="str">
        <f>IF(X57="","",VLOOKUP(X57,#REF!,21,FALSE))</f>
        <v/>
      </c>
      <c r="Y58" s="2190" t="str">
        <f>IF(Y57="","",VLOOKUP(Y57,#REF!,21,FALSE))</f>
        <v/>
      </c>
      <c r="Z58" s="2190" t="e">
        <f>IF(Z57="","",VLOOKUP(Z57,#REF!,21,FALSE))</f>
        <v>#REF!</v>
      </c>
      <c r="AA58" s="2197" t="str">
        <f>IF(AA57="","",VLOOKUP(AA57,#REF!,21,FALSE))</f>
        <v/>
      </c>
      <c r="AB58" s="2181" t="e">
        <f>IF(AB57="","",VLOOKUP(AB57,#REF!,21,FALSE))</f>
        <v>#REF!</v>
      </c>
      <c r="AC58" s="2190" t="str">
        <f>IF(AC57="","",VLOOKUP(AC57,#REF!,21,FALSE))</f>
        <v/>
      </c>
      <c r="AD58" s="2190" t="str">
        <f>IF(AD57="","",VLOOKUP(AD57,#REF!,21,FALSE))</f>
        <v/>
      </c>
      <c r="AE58" s="2190" t="str">
        <f>IF(AE57="","",VLOOKUP(AE57,#REF!,21,FALSE))</f>
        <v/>
      </c>
      <c r="AF58" s="2190" t="str">
        <f>IF(AF57="","",VLOOKUP(AF57,#REF!,21,FALSE))</f>
        <v/>
      </c>
      <c r="AG58" s="2190" t="e">
        <f>IF(AG57="","",VLOOKUP(AG57,#REF!,21,FALSE))</f>
        <v>#REF!</v>
      </c>
      <c r="AH58" s="2197" t="str">
        <f>IF(AH57="","",VLOOKUP(AH57,#REF!,21,FALSE))</f>
        <v/>
      </c>
      <c r="AI58" s="2181" t="e">
        <f>IF(AI57="","",VLOOKUP(AI57,#REF!,21,FALSE))</f>
        <v>#REF!</v>
      </c>
      <c r="AJ58" s="2190" t="str">
        <f>IF(AJ57="","",VLOOKUP(AJ57,#REF!,21,FALSE))</f>
        <v/>
      </c>
      <c r="AK58" s="2190" t="str">
        <f>IF(AK57="","",VLOOKUP(AK57,#REF!,21,FALSE))</f>
        <v/>
      </c>
      <c r="AL58" s="2190" t="str">
        <f>IF(AL57="","",VLOOKUP(AL57,#REF!,21,FALSE))</f>
        <v/>
      </c>
      <c r="AM58" s="2190" t="str">
        <f>IF(AM57="","",VLOOKUP(AM57,#REF!,21,FALSE))</f>
        <v/>
      </c>
      <c r="AN58" s="2190" t="e">
        <f>IF(AN57="","",VLOOKUP(AN57,#REF!,21,FALSE))</f>
        <v>#REF!</v>
      </c>
      <c r="AO58" s="2197" t="str">
        <f>IF(AO57="","",VLOOKUP(AO57,#REF!,21,FALSE))</f>
        <v/>
      </c>
      <c r="AP58" s="2181" t="e">
        <f>IF(AP57="","",VLOOKUP(AP57,#REF!,21,FALSE))</f>
        <v>#REF!</v>
      </c>
      <c r="AQ58" s="2190" t="str">
        <f>IF(AQ57="","",VLOOKUP(AQ57,#REF!,21,FALSE))</f>
        <v/>
      </c>
      <c r="AR58" s="2190" t="str">
        <f>IF(AR57="","",VLOOKUP(AR57,#REF!,21,FALSE))</f>
        <v/>
      </c>
      <c r="AS58" s="2190" t="str">
        <f>IF(AS57="","",VLOOKUP(AS57,#REF!,21,FALSE))</f>
        <v/>
      </c>
      <c r="AT58" s="2190" t="str">
        <f>IF(AT57="","",VLOOKUP(AT57,#REF!,21,FALSE))</f>
        <v/>
      </c>
      <c r="AU58" s="2190" t="e">
        <f>IF(AU57="","",VLOOKUP(AU57,#REF!,21,FALSE))</f>
        <v>#REF!</v>
      </c>
      <c r="AV58" s="2197" t="str">
        <f>IF(AV57="","",VLOOKUP(AV57,#REF!,21,FALSE))</f>
        <v/>
      </c>
      <c r="AW58" s="2181" t="str">
        <f>IF(AW57="","",VLOOKUP(AW57,#REF!,21,FALSE))</f>
        <v/>
      </c>
      <c r="AX58" s="2190" t="str">
        <f>IF(AX57="","",VLOOKUP(AX57,#REF!,21,FALSE))</f>
        <v/>
      </c>
      <c r="AY58" s="2190" t="str">
        <f>IF(AY57="","",VLOOKUP(AY57,#REF!,21,FALSE))</f>
        <v/>
      </c>
      <c r="AZ58" s="1943" t="e">
        <f>IF($BC$3="４週",SUM(U58:AV58),IF($BC$3="暦月",SUM(U58:AY58),""))</f>
        <v>#REF!</v>
      </c>
      <c r="BA58" s="1951"/>
      <c r="BB58" s="1960" t="e">
        <f>IF($BC$3="４週",AZ58/4,IF($BC$3="暦月",(AZ58/($BC$8/7)),""))</f>
        <v>#REF!</v>
      </c>
      <c r="BC58" s="1951"/>
      <c r="BD58" s="1971"/>
      <c r="BE58" s="1976"/>
      <c r="BF58" s="1976"/>
      <c r="BG58" s="1976"/>
      <c r="BH58" s="1987"/>
    </row>
    <row r="59" spans="2:60" ht="20.25" customHeight="1">
      <c r="B59" s="1743"/>
      <c r="C59" s="1757"/>
      <c r="D59" s="1825"/>
      <c r="E59" s="1768"/>
      <c r="F59" s="1768"/>
      <c r="G59" s="1803" t="str">
        <f>C57</f>
        <v>介護従業者</v>
      </c>
      <c r="H59" s="2104"/>
      <c r="I59" s="1789"/>
      <c r="J59" s="2544"/>
      <c r="K59" s="2544"/>
      <c r="L59" s="1803"/>
      <c r="M59" s="2548"/>
      <c r="N59" s="2552"/>
      <c r="O59" s="2556"/>
      <c r="P59" s="2562" t="s">
        <v>34</v>
      </c>
      <c r="Q59" s="2571"/>
      <c r="R59" s="2571"/>
      <c r="S59" s="2579"/>
      <c r="T59" s="2588"/>
      <c r="U59" s="1885" t="e">
        <f>IF(U57="","",VLOOKUP(U57,#REF!,23,FALSE))</f>
        <v>#REF!</v>
      </c>
      <c r="V59" s="1897" t="str">
        <f>IF(V57="","",VLOOKUP(V57,#REF!,23,FALSE))</f>
        <v/>
      </c>
      <c r="W59" s="1897" t="str">
        <f>IF(W57="","",VLOOKUP(W57,#REF!,23,FALSE))</f>
        <v/>
      </c>
      <c r="X59" s="1897" t="str">
        <f>IF(X57="","",VLOOKUP(X57,#REF!,23,FALSE))</f>
        <v/>
      </c>
      <c r="Y59" s="1897" t="str">
        <f>IF(Y57="","",VLOOKUP(Y57,#REF!,23,FALSE))</f>
        <v/>
      </c>
      <c r="Z59" s="1897" t="e">
        <f>IF(Z57="","",VLOOKUP(Z57,#REF!,23,FALSE))</f>
        <v>#REF!</v>
      </c>
      <c r="AA59" s="1912" t="str">
        <f>IF(AA57="","",VLOOKUP(AA57,#REF!,23,FALSE))</f>
        <v/>
      </c>
      <c r="AB59" s="1885" t="e">
        <f>IF(AB57="","",VLOOKUP(AB57,#REF!,23,FALSE))</f>
        <v>#REF!</v>
      </c>
      <c r="AC59" s="1897" t="str">
        <f>IF(AC57="","",VLOOKUP(AC57,#REF!,23,FALSE))</f>
        <v/>
      </c>
      <c r="AD59" s="1897" t="str">
        <f>IF(AD57="","",VLOOKUP(AD57,#REF!,23,FALSE))</f>
        <v/>
      </c>
      <c r="AE59" s="1897" t="str">
        <f>IF(AE57="","",VLOOKUP(AE57,#REF!,23,FALSE))</f>
        <v/>
      </c>
      <c r="AF59" s="1897" t="str">
        <f>IF(AF57="","",VLOOKUP(AF57,#REF!,23,FALSE))</f>
        <v/>
      </c>
      <c r="AG59" s="1897" t="e">
        <f>IF(AG57="","",VLOOKUP(AG57,#REF!,23,FALSE))</f>
        <v>#REF!</v>
      </c>
      <c r="AH59" s="1912" t="str">
        <f>IF(AH57="","",VLOOKUP(AH57,#REF!,23,FALSE))</f>
        <v/>
      </c>
      <c r="AI59" s="1885" t="e">
        <f>IF(AI57="","",VLOOKUP(AI57,#REF!,23,FALSE))</f>
        <v>#REF!</v>
      </c>
      <c r="AJ59" s="1897" t="str">
        <f>IF(AJ57="","",VLOOKUP(AJ57,#REF!,23,FALSE))</f>
        <v/>
      </c>
      <c r="AK59" s="1897" t="str">
        <f>IF(AK57="","",VLOOKUP(AK57,#REF!,23,FALSE))</f>
        <v/>
      </c>
      <c r="AL59" s="1897" t="str">
        <f>IF(AL57="","",VLOOKUP(AL57,#REF!,23,FALSE))</f>
        <v/>
      </c>
      <c r="AM59" s="1897" t="str">
        <f>IF(AM57="","",VLOOKUP(AM57,#REF!,23,FALSE))</f>
        <v/>
      </c>
      <c r="AN59" s="1897" t="e">
        <f>IF(AN57="","",VLOOKUP(AN57,#REF!,23,FALSE))</f>
        <v>#REF!</v>
      </c>
      <c r="AO59" s="1912" t="str">
        <f>IF(AO57="","",VLOOKUP(AO57,#REF!,23,FALSE))</f>
        <v/>
      </c>
      <c r="AP59" s="1885" t="e">
        <f>IF(AP57="","",VLOOKUP(AP57,#REF!,23,FALSE))</f>
        <v>#REF!</v>
      </c>
      <c r="AQ59" s="1897" t="str">
        <f>IF(AQ57="","",VLOOKUP(AQ57,#REF!,23,FALSE))</f>
        <v/>
      </c>
      <c r="AR59" s="1897" t="str">
        <f>IF(AR57="","",VLOOKUP(AR57,#REF!,23,FALSE))</f>
        <v/>
      </c>
      <c r="AS59" s="1897" t="str">
        <f>IF(AS57="","",VLOOKUP(AS57,#REF!,23,FALSE))</f>
        <v/>
      </c>
      <c r="AT59" s="1897" t="str">
        <f>IF(AT57="","",VLOOKUP(AT57,#REF!,23,FALSE))</f>
        <v/>
      </c>
      <c r="AU59" s="1897" t="e">
        <f>IF(AU57="","",VLOOKUP(AU57,#REF!,23,FALSE))</f>
        <v>#REF!</v>
      </c>
      <c r="AV59" s="1912" t="str">
        <f>IF(AV57="","",VLOOKUP(AV57,#REF!,23,FALSE))</f>
        <v/>
      </c>
      <c r="AW59" s="1885" t="str">
        <f>IF(AW57="","",VLOOKUP(AW57,#REF!,23,FALSE))</f>
        <v/>
      </c>
      <c r="AX59" s="1897" t="str">
        <f>IF(AX57="","",VLOOKUP(AX57,#REF!,23,FALSE))</f>
        <v/>
      </c>
      <c r="AY59" s="1897" t="str">
        <f>IF(AY57="","",VLOOKUP(AY57,#REF!,23,FALSE))</f>
        <v/>
      </c>
      <c r="AZ59" s="1945" t="e">
        <f>IF($BC$3="４週",SUM(U59:AV59),IF($BC$3="暦月",SUM(U59:AY59),""))</f>
        <v>#REF!</v>
      </c>
      <c r="BA59" s="1953"/>
      <c r="BB59" s="1962" t="e">
        <f>IF($BC$3="４週",AZ59/4,IF($BC$3="暦月",(AZ59/($BC$8/7)),""))</f>
        <v>#REF!</v>
      </c>
      <c r="BC59" s="1953"/>
      <c r="BD59" s="1973"/>
      <c r="BE59" s="1978"/>
      <c r="BF59" s="1978"/>
      <c r="BG59" s="1978"/>
      <c r="BH59" s="1989"/>
    </row>
    <row r="60" spans="2:60" ht="20.25" customHeight="1">
      <c r="B60" s="2530"/>
      <c r="C60" s="1756" t="s">
        <v>680</v>
      </c>
      <c r="D60" s="1824"/>
      <c r="E60" s="1767"/>
      <c r="F60" s="1766"/>
      <c r="G60" s="1801"/>
      <c r="H60" s="2541" t="s">
        <v>702</v>
      </c>
      <c r="I60" s="1788" t="s">
        <v>806</v>
      </c>
      <c r="J60" s="2545"/>
      <c r="K60" s="2545"/>
      <c r="L60" s="1802"/>
      <c r="M60" s="2549" t="s">
        <v>419</v>
      </c>
      <c r="N60" s="2553"/>
      <c r="O60" s="2557"/>
      <c r="P60" s="2561" t="s">
        <v>770</v>
      </c>
      <c r="Q60" s="2569"/>
      <c r="R60" s="2569"/>
      <c r="S60" s="2577"/>
      <c r="T60" s="2587"/>
      <c r="U60" s="2596" t="s">
        <v>847</v>
      </c>
      <c r="V60" s="2602" t="s">
        <v>847</v>
      </c>
      <c r="W60" s="2602" t="s">
        <v>847</v>
      </c>
      <c r="X60" s="2602"/>
      <c r="Y60" s="2602"/>
      <c r="Z60" s="2602"/>
      <c r="AA60" s="2608" t="s">
        <v>847</v>
      </c>
      <c r="AB60" s="2596" t="s">
        <v>847</v>
      </c>
      <c r="AC60" s="2602" t="s">
        <v>847</v>
      </c>
      <c r="AD60" s="2602" t="s">
        <v>847</v>
      </c>
      <c r="AE60" s="2602"/>
      <c r="AF60" s="2602"/>
      <c r="AG60" s="2602"/>
      <c r="AH60" s="2608" t="s">
        <v>847</v>
      </c>
      <c r="AI60" s="2596" t="s">
        <v>847</v>
      </c>
      <c r="AJ60" s="2602" t="s">
        <v>847</v>
      </c>
      <c r="AK60" s="2602" t="s">
        <v>847</v>
      </c>
      <c r="AL60" s="2602"/>
      <c r="AM60" s="2602"/>
      <c r="AN60" s="2602"/>
      <c r="AO60" s="2608" t="s">
        <v>847</v>
      </c>
      <c r="AP60" s="2596" t="s">
        <v>847</v>
      </c>
      <c r="AQ60" s="2602" t="s">
        <v>847</v>
      </c>
      <c r="AR60" s="2602" t="s">
        <v>847</v>
      </c>
      <c r="AS60" s="2602"/>
      <c r="AT60" s="2602"/>
      <c r="AU60" s="2602"/>
      <c r="AV60" s="2608" t="s">
        <v>847</v>
      </c>
      <c r="AW60" s="2596"/>
      <c r="AX60" s="2602"/>
      <c r="AY60" s="2602"/>
      <c r="AZ60" s="2624"/>
      <c r="BA60" s="2631"/>
      <c r="BB60" s="2638"/>
      <c r="BC60" s="2631"/>
      <c r="BD60" s="1972"/>
      <c r="BE60" s="1977"/>
      <c r="BF60" s="1977"/>
      <c r="BG60" s="1977"/>
      <c r="BH60" s="1988"/>
    </row>
    <row r="61" spans="2:60" ht="20.25" customHeight="1">
      <c r="B61" s="2059">
        <f>B58+1</f>
        <v>14</v>
      </c>
      <c r="C61" s="1755"/>
      <c r="D61" s="1823"/>
      <c r="E61" s="1766"/>
      <c r="F61" s="1766" t="str">
        <f>C60</f>
        <v>介護従業者</v>
      </c>
      <c r="G61" s="1801"/>
      <c r="H61" s="2103"/>
      <c r="I61" s="1787"/>
      <c r="J61" s="2543"/>
      <c r="K61" s="2543"/>
      <c r="L61" s="1801"/>
      <c r="M61" s="2547"/>
      <c r="N61" s="2551"/>
      <c r="O61" s="2555"/>
      <c r="P61" s="2559" t="s">
        <v>1023</v>
      </c>
      <c r="Q61" s="2566"/>
      <c r="R61" s="2566"/>
      <c r="S61" s="2574"/>
      <c r="T61" s="2582"/>
      <c r="U61" s="2181" t="e">
        <f>IF(U60="","",VLOOKUP(U60,#REF!,21,FALSE))</f>
        <v>#REF!</v>
      </c>
      <c r="V61" s="2190" t="e">
        <f>IF(V60="","",VLOOKUP(V60,#REF!,21,FALSE))</f>
        <v>#REF!</v>
      </c>
      <c r="W61" s="2190" t="e">
        <f>IF(W60="","",VLOOKUP(W60,#REF!,21,FALSE))</f>
        <v>#REF!</v>
      </c>
      <c r="X61" s="2190" t="str">
        <f>IF(X60="","",VLOOKUP(X60,#REF!,21,FALSE))</f>
        <v/>
      </c>
      <c r="Y61" s="2190" t="str">
        <f>IF(Y60="","",VLOOKUP(Y60,#REF!,21,FALSE))</f>
        <v/>
      </c>
      <c r="Z61" s="2190" t="str">
        <f>IF(Z60="","",VLOOKUP(Z60,#REF!,21,FALSE))</f>
        <v/>
      </c>
      <c r="AA61" s="2197" t="e">
        <f>IF(AA60="","",VLOOKUP(AA60,#REF!,21,FALSE))</f>
        <v>#REF!</v>
      </c>
      <c r="AB61" s="2181" t="e">
        <f>IF(AB60="","",VLOOKUP(AB60,#REF!,21,FALSE))</f>
        <v>#REF!</v>
      </c>
      <c r="AC61" s="2190" t="e">
        <f>IF(AC60="","",VLOOKUP(AC60,#REF!,21,FALSE))</f>
        <v>#REF!</v>
      </c>
      <c r="AD61" s="2190" t="e">
        <f>IF(AD60="","",VLOOKUP(AD60,#REF!,21,FALSE))</f>
        <v>#REF!</v>
      </c>
      <c r="AE61" s="2190" t="str">
        <f>IF(AE60="","",VLOOKUP(AE60,#REF!,21,FALSE))</f>
        <v/>
      </c>
      <c r="AF61" s="2190" t="str">
        <f>IF(AF60="","",VLOOKUP(AF60,#REF!,21,FALSE))</f>
        <v/>
      </c>
      <c r="AG61" s="2190" t="str">
        <f>IF(AG60="","",VLOOKUP(AG60,#REF!,21,FALSE))</f>
        <v/>
      </c>
      <c r="AH61" s="2197" t="e">
        <f>IF(AH60="","",VLOOKUP(AH60,#REF!,21,FALSE))</f>
        <v>#REF!</v>
      </c>
      <c r="AI61" s="2181" t="e">
        <f>IF(AI60="","",VLOOKUP(AI60,#REF!,21,FALSE))</f>
        <v>#REF!</v>
      </c>
      <c r="AJ61" s="2190" t="e">
        <f>IF(AJ60="","",VLOOKUP(AJ60,#REF!,21,FALSE))</f>
        <v>#REF!</v>
      </c>
      <c r="AK61" s="2190" t="e">
        <f>IF(AK60="","",VLOOKUP(AK60,#REF!,21,FALSE))</f>
        <v>#REF!</v>
      </c>
      <c r="AL61" s="2190" t="str">
        <f>IF(AL60="","",VLOOKUP(AL60,#REF!,21,FALSE))</f>
        <v/>
      </c>
      <c r="AM61" s="2190" t="str">
        <f>IF(AM60="","",VLOOKUP(AM60,#REF!,21,FALSE))</f>
        <v/>
      </c>
      <c r="AN61" s="2190" t="str">
        <f>IF(AN60="","",VLOOKUP(AN60,#REF!,21,FALSE))</f>
        <v/>
      </c>
      <c r="AO61" s="2197" t="e">
        <f>IF(AO60="","",VLOOKUP(AO60,#REF!,21,FALSE))</f>
        <v>#REF!</v>
      </c>
      <c r="AP61" s="2181" t="e">
        <f>IF(AP60="","",VLOOKUP(AP60,#REF!,21,FALSE))</f>
        <v>#REF!</v>
      </c>
      <c r="AQ61" s="2190" t="e">
        <f>IF(AQ60="","",VLOOKUP(AQ60,#REF!,21,FALSE))</f>
        <v>#REF!</v>
      </c>
      <c r="AR61" s="2190" t="e">
        <f>IF(AR60="","",VLOOKUP(AR60,#REF!,21,FALSE))</f>
        <v>#REF!</v>
      </c>
      <c r="AS61" s="2190" t="str">
        <f>IF(AS60="","",VLOOKUP(AS60,#REF!,21,FALSE))</f>
        <v/>
      </c>
      <c r="AT61" s="2190" t="str">
        <f>IF(AT60="","",VLOOKUP(AT60,#REF!,21,FALSE))</f>
        <v/>
      </c>
      <c r="AU61" s="2190" t="str">
        <f>IF(AU60="","",VLOOKUP(AU60,#REF!,21,FALSE))</f>
        <v/>
      </c>
      <c r="AV61" s="2197" t="e">
        <f>IF(AV60="","",VLOOKUP(AV60,#REF!,21,FALSE))</f>
        <v>#REF!</v>
      </c>
      <c r="AW61" s="2181" t="str">
        <f>IF(AW60="","",VLOOKUP(AW60,#REF!,21,FALSE))</f>
        <v/>
      </c>
      <c r="AX61" s="2190" t="str">
        <f>IF(AX60="","",VLOOKUP(AX60,#REF!,21,FALSE))</f>
        <v/>
      </c>
      <c r="AY61" s="2190" t="str">
        <f>IF(AY60="","",VLOOKUP(AY60,#REF!,21,FALSE))</f>
        <v/>
      </c>
      <c r="AZ61" s="1943" t="e">
        <f>IF($BC$3="４週",SUM(U61:AV61),IF($BC$3="暦月",SUM(U61:AY61),""))</f>
        <v>#REF!</v>
      </c>
      <c r="BA61" s="1951"/>
      <c r="BB61" s="1960" t="e">
        <f>IF($BC$3="４週",AZ61/4,IF($BC$3="暦月",(AZ61/($BC$8/7)),""))</f>
        <v>#REF!</v>
      </c>
      <c r="BC61" s="1951"/>
      <c r="BD61" s="1971"/>
      <c r="BE61" s="1976"/>
      <c r="BF61" s="1976"/>
      <c r="BG61" s="1976"/>
      <c r="BH61" s="1987"/>
    </row>
    <row r="62" spans="2:60" ht="20.25" customHeight="1">
      <c r="B62" s="1743"/>
      <c r="C62" s="1757"/>
      <c r="D62" s="1825"/>
      <c r="E62" s="1768"/>
      <c r="F62" s="1768"/>
      <c r="G62" s="1803" t="str">
        <f>C60</f>
        <v>介護従業者</v>
      </c>
      <c r="H62" s="2104"/>
      <c r="I62" s="1789"/>
      <c r="J62" s="2544"/>
      <c r="K62" s="2544"/>
      <c r="L62" s="1803"/>
      <c r="M62" s="2548"/>
      <c r="N62" s="2552"/>
      <c r="O62" s="2556"/>
      <c r="P62" s="2562" t="s">
        <v>34</v>
      </c>
      <c r="Q62" s="2571"/>
      <c r="R62" s="2571"/>
      <c r="S62" s="2579"/>
      <c r="T62" s="2588"/>
      <c r="U62" s="1885" t="e">
        <f>IF(U60="","",VLOOKUP(U60,#REF!,23,FALSE))</f>
        <v>#REF!</v>
      </c>
      <c r="V62" s="1897" t="e">
        <f>IF(V60="","",VLOOKUP(V60,#REF!,23,FALSE))</f>
        <v>#REF!</v>
      </c>
      <c r="W62" s="1897" t="e">
        <f>IF(W60="","",VLOOKUP(W60,#REF!,23,FALSE))</f>
        <v>#REF!</v>
      </c>
      <c r="X62" s="1897" t="str">
        <f>IF(X60="","",VLOOKUP(X60,#REF!,23,FALSE))</f>
        <v/>
      </c>
      <c r="Y62" s="1897" t="str">
        <f>IF(Y60="","",VLOOKUP(Y60,#REF!,23,FALSE))</f>
        <v/>
      </c>
      <c r="Z62" s="1897" t="str">
        <f>IF(Z60="","",VLOOKUP(Z60,#REF!,23,FALSE))</f>
        <v/>
      </c>
      <c r="AA62" s="1912" t="e">
        <f>IF(AA60="","",VLOOKUP(AA60,#REF!,23,FALSE))</f>
        <v>#REF!</v>
      </c>
      <c r="AB62" s="1885" t="e">
        <f>IF(AB60="","",VLOOKUP(AB60,#REF!,23,FALSE))</f>
        <v>#REF!</v>
      </c>
      <c r="AC62" s="1897" t="e">
        <f>IF(AC60="","",VLOOKUP(AC60,#REF!,23,FALSE))</f>
        <v>#REF!</v>
      </c>
      <c r="AD62" s="1897" t="e">
        <f>IF(AD60="","",VLOOKUP(AD60,#REF!,23,FALSE))</f>
        <v>#REF!</v>
      </c>
      <c r="AE62" s="1897" t="str">
        <f>IF(AE60="","",VLOOKUP(AE60,#REF!,23,FALSE))</f>
        <v/>
      </c>
      <c r="AF62" s="1897" t="str">
        <f>IF(AF60="","",VLOOKUP(AF60,#REF!,23,FALSE))</f>
        <v/>
      </c>
      <c r="AG62" s="1897" t="str">
        <f>IF(AG60="","",VLOOKUP(AG60,#REF!,23,FALSE))</f>
        <v/>
      </c>
      <c r="AH62" s="1912" t="e">
        <f>IF(AH60="","",VLOOKUP(AH60,#REF!,23,FALSE))</f>
        <v>#REF!</v>
      </c>
      <c r="AI62" s="1885" t="e">
        <f>IF(AI60="","",VLOOKUP(AI60,#REF!,23,FALSE))</f>
        <v>#REF!</v>
      </c>
      <c r="AJ62" s="1897" t="e">
        <f>IF(AJ60="","",VLOOKUP(AJ60,#REF!,23,FALSE))</f>
        <v>#REF!</v>
      </c>
      <c r="AK62" s="1897" t="e">
        <f>IF(AK60="","",VLOOKUP(AK60,#REF!,23,FALSE))</f>
        <v>#REF!</v>
      </c>
      <c r="AL62" s="1897" t="str">
        <f>IF(AL60="","",VLOOKUP(AL60,#REF!,23,FALSE))</f>
        <v/>
      </c>
      <c r="AM62" s="1897" t="str">
        <f>IF(AM60="","",VLOOKUP(AM60,#REF!,23,FALSE))</f>
        <v/>
      </c>
      <c r="AN62" s="1897" t="str">
        <f>IF(AN60="","",VLOOKUP(AN60,#REF!,23,FALSE))</f>
        <v/>
      </c>
      <c r="AO62" s="1912" t="e">
        <f>IF(AO60="","",VLOOKUP(AO60,#REF!,23,FALSE))</f>
        <v>#REF!</v>
      </c>
      <c r="AP62" s="1885" t="e">
        <f>IF(AP60="","",VLOOKUP(AP60,#REF!,23,FALSE))</f>
        <v>#REF!</v>
      </c>
      <c r="AQ62" s="1897" t="e">
        <f>IF(AQ60="","",VLOOKUP(AQ60,#REF!,23,FALSE))</f>
        <v>#REF!</v>
      </c>
      <c r="AR62" s="1897" t="e">
        <f>IF(AR60="","",VLOOKUP(AR60,#REF!,23,FALSE))</f>
        <v>#REF!</v>
      </c>
      <c r="AS62" s="1897" t="str">
        <f>IF(AS60="","",VLOOKUP(AS60,#REF!,23,FALSE))</f>
        <v/>
      </c>
      <c r="AT62" s="1897" t="str">
        <f>IF(AT60="","",VLOOKUP(AT60,#REF!,23,FALSE))</f>
        <v/>
      </c>
      <c r="AU62" s="1897" t="str">
        <f>IF(AU60="","",VLOOKUP(AU60,#REF!,23,FALSE))</f>
        <v/>
      </c>
      <c r="AV62" s="1912" t="e">
        <f>IF(AV60="","",VLOOKUP(AV60,#REF!,23,FALSE))</f>
        <v>#REF!</v>
      </c>
      <c r="AW62" s="1885" t="str">
        <f>IF(AW60="","",VLOOKUP(AW60,#REF!,23,FALSE))</f>
        <v/>
      </c>
      <c r="AX62" s="1897" t="str">
        <f>IF(AX60="","",VLOOKUP(AX60,#REF!,23,FALSE))</f>
        <v/>
      </c>
      <c r="AY62" s="1897" t="str">
        <f>IF(AY60="","",VLOOKUP(AY60,#REF!,23,FALSE))</f>
        <v/>
      </c>
      <c r="AZ62" s="1945" t="e">
        <f>IF($BC$3="４週",SUM(U62:AV62),IF($BC$3="暦月",SUM(U62:AY62),""))</f>
        <v>#REF!</v>
      </c>
      <c r="BA62" s="1953"/>
      <c r="BB62" s="1962" t="e">
        <f>IF($BC$3="４週",AZ62/4,IF($BC$3="暦月",(AZ62/($BC$8/7)),""))</f>
        <v>#REF!</v>
      </c>
      <c r="BC62" s="1953"/>
      <c r="BD62" s="1973"/>
      <c r="BE62" s="1978"/>
      <c r="BF62" s="1978"/>
      <c r="BG62" s="1978"/>
      <c r="BH62" s="1989"/>
    </row>
    <row r="63" spans="2:60" ht="20.25" customHeight="1">
      <c r="B63" s="2530"/>
      <c r="C63" s="1756" t="s">
        <v>680</v>
      </c>
      <c r="D63" s="1824"/>
      <c r="E63" s="1767"/>
      <c r="F63" s="1766"/>
      <c r="G63" s="1801"/>
      <c r="H63" s="2541" t="s">
        <v>702</v>
      </c>
      <c r="I63" s="1788" t="s">
        <v>806</v>
      </c>
      <c r="J63" s="2545"/>
      <c r="K63" s="2545"/>
      <c r="L63" s="1802"/>
      <c r="M63" s="2549" t="s">
        <v>280</v>
      </c>
      <c r="N63" s="2553"/>
      <c r="O63" s="2557"/>
      <c r="P63" s="2561" t="s">
        <v>770</v>
      </c>
      <c r="Q63" s="2569"/>
      <c r="R63" s="2569"/>
      <c r="S63" s="2577"/>
      <c r="T63" s="2587"/>
      <c r="U63" s="2596" t="s">
        <v>845</v>
      </c>
      <c r="V63" s="2602" t="s">
        <v>845</v>
      </c>
      <c r="W63" s="2602" t="s">
        <v>845</v>
      </c>
      <c r="X63" s="2602"/>
      <c r="Y63" s="2602"/>
      <c r="Z63" s="2602"/>
      <c r="AA63" s="2608"/>
      <c r="AB63" s="2596" t="s">
        <v>845</v>
      </c>
      <c r="AC63" s="2602" t="s">
        <v>845</v>
      </c>
      <c r="AD63" s="2602" t="s">
        <v>845</v>
      </c>
      <c r="AE63" s="2602"/>
      <c r="AF63" s="2602"/>
      <c r="AG63" s="2602"/>
      <c r="AH63" s="2608"/>
      <c r="AI63" s="2596" t="s">
        <v>845</v>
      </c>
      <c r="AJ63" s="2602" t="s">
        <v>845</v>
      </c>
      <c r="AK63" s="2602" t="s">
        <v>845</v>
      </c>
      <c r="AL63" s="2602"/>
      <c r="AM63" s="2602"/>
      <c r="AN63" s="2602"/>
      <c r="AO63" s="2608"/>
      <c r="AP63" s="2596" t="s">
        <v>845</v>
      </c>
      <c r="AQ63" s="2602" t="s">
        <v>845</v>
      </c>
      <c r="AR63" s="2602" t="s">
        <v>845</v>
      </c>
      <c r="AS63" s="2602"/>
      <c r="AT63" s="2602"/>
      <c r="AU63" s="2602"/>
      <c r="AV63" s="2608"/>
      <c r="AW63" s="2596"/>
      <c r="AX63" s="2602"/>
      <c r="AY63" s="2602"/>
      <c r="AZ63" s="2624"/>
      <c r="BA63" s="2631"/>
      <c r="BB63" s="2638"/>
      <c r="BC63" s="2631"/>
      <c r="BD63" s="1972"/>
      <c r="BE63" s="1977"/>
      <c r="BF63" s="1977"/>
      <c r="BG63" s="1977"/>
      <c r="BH63" s="1988"/>
    </row>
    <row r="64" spans="2:60" ht="20.25" customHeight="1">
      <c r="B64" s="2059">
        <f>B61+1</f>
        <v>15</v>
      </c>
      <c r="C64" s="1755"/>
      <c r="D64" s="1823"/>
      <c r="E64" s="1766"/>
      <c r="F64" s="1766" t="str">
        <f>C63</f>
        <v>介護従業者</v>
      </c>
      <c r="G64" s="1801"/>
      <c r="H64" s="2103"/>
      <c r="I64" s="1787"/>
      <c r="J64" s="2543"/>
      <c r="K64" s="2543"/>
      <c r="L64" s="1801"/>
      <c r="M64" s="2547"/>
      <c r="N64" s="2551"/>
      <c r="O64" s="2555"/>
      <c r="P64" s="2559" t="s">
        <v>1023</v>
      </c>
      <c r="Q64" s="2566"/>
      <c r="R64" s="2566"/>
      <c r="S64" s="2574"/>
      <c r="T64" s="2582"/>
      <c r="U64" s="2181" t="e">
        <f>IF(U63="","",VLOOKUP(U63,#REF!,21,FALSE))</f>
        <v>#REF!</v>
      </c>
      <c r="V64" s="2190" t="e">
        <f>IF(V63="","",VLOOKUP(V63,#REF!,21,FALSE))</f>
        <v>#REF!</v>
      </c>
      <c r="W64" s="2190" t="e">
        <f>IF(W63="","",VLOOKUP(W63,#REF!,21,FALSE))</f>
        <v>#REF!</v>
      </c>
      <c r="X64" s="2190" t="str">
        <f>IF(X63="","",VLOOKUP(X63,#REF!,21,FALSE))</f>
        <v/>
      </c>
      <c r="Y64" s="2190" t="str">
        <f>IF(Y63="","",VLOOKUP(Y63,#REF!,21,FALSE))</f>
        <v/>
      </c>
      <c r="Z64" s="2190" t="str">
        <f>IF(Z63="","",VLOOKUP(Z63,#REF!,21,FALSE))</f>
        <v/>
      </c>
      <c r="AA64" s="2197" t="str">
        <f>IF(AA63="","",VLOOKUP(AA63,#REF!,21,FALSE))</f>
        <v/>
      </c>
      <c r="AB64" s="2181" t="e">
        <f>IF(AB63="","",VLOOKUP(AB63,#REF!,21,FALSE))</f>
        <v>#REF!</v>
      </c>
      <c r="AC64" s="2190" t="e">
        <f>IF(AC63="","",VLOOKUP(AC63,#REF!,21,FALSE))</f>
        <v>#REF!</v>
      </c>
      <c r="AD64" s="2190" t="e">
        <f>IF(AD63="","",VLOOKUP(AD63,#REF!,21,FALSE))</f>
        <v>#REF!</v>
      </c>
      <c r="AE64" s="2190" t="str">
        <f>IF(AE63="","",VLOOKUP(AE63,#REF!,21,FALSE))</f>
        <v/>
      </c>
      <c r="AF64" s="2190" t="str">
        <f>IF(AF63="","",VLOOKUP(AF63,#REF!,21,FALSE))</f>
        <v/>
      </c>
      <c r="AG64" s="2190" t="str">
        <f>IF(AG63="","",VLOOKUP(AG63,#REF!,21,FALSE))</f>
        <v/>
      </c>
      <c r="AH64" s="2197" t="str">
        <f>IF(AH63="","",VLOOKUP(AH63,#REF!,21,FALSE))</f>
        <v/>
      </c>
      <c r="AI64" s="2181" t="e">
        <f>IF(AI63="","",VLOOKUP(AI63,#REF!,21,FALSE))</f>
        <v>#REF!</v>
      </c>
      <c r="AJ64" s="2190" t="e">
        <f>IF(AJ63="","",VLOOKUP(AJ63,#REF!,21,FALSE))</f>
        <v>#REF!</v>
      </c>
      <c r="AK64" s="2190" t="e">
        <f>IF(AK63="","",VLOOKUP(AK63,#REF!,21,FALSE))</f>
        <v>#REF!</v>
      </c>
      <c r="AL64" s="2190" t="str">
        <f>IF(AL63="","",VLOOKUP(AL63,#REF!,21,FALSE))</f>
        <v/>
      </c>
      <c r="AM64" s="2190" t="str">
        <f>IF(AM63="","",VLOOKUP(AM63,#REF!,21,FALSE))</f>
        <v/>
      </c>
      <c r="AN64" s="2190" t="str">
        <f>IF(AN63="","",VLOOKUP(AN63,#REF!,21,FALSE))</f>
        <v/>
      </c>
      <c r="AO64" s="2197" t="str">
        <f>IF(AO63="","",VLOOKUP(AO63,#REF!,21,FALSE))</f>
        <v/>
      </c>
      <c r="AP64" s="2181" t="e">
        <f>IF(AP63="","",VLOOKUP(AP63,#REF!,21,FALSE))</f>
        <v>#REF!</v>
      </c>
      <c r="AQ64" s="2190" t="e">
        <f>IF(AQ63="","",VLOOKUP(AQ63,#REF!,21,FALSE))</f>
        <v>#REF!</v>
      </c>
      <c r="AR64" s="2190" t="e">
        <f>IF(AR63="","",VLOOKUP(AR63,#REF!,21,FALSE))</f>
        <v>#REF!</v>
      </c>
      <c r="AS64" s="2190" t="str">
        <f>IF(AS63="","",VLOOKUP(AS63,#REF!,21,FALSE))</f>
        <v/>
      </c>
      <c r="AT64" s="2190" t="str">
        <f>IF(AT63="","",VLOOKUP(AT63,#REF!,21,FALSE))</f>
        <v/>
      </c>
      <c r="AU64" s="2190" t="str">
        <f>IF(AU63="","",VLOOKUP(AU63,#REF!,21,FALSE))</f>
        <v/>
      </c>
      <c r="AV64" s="2197" t="str">
        <f>IF(AV63="","",VLOOKUP(AV63,#REF!,21,FALSE))</f>
        <v/>
      </c>
      <c r="AW64" s="2181" t="str">
        <f>IF(AW63="","",VLOOKUP(AW63,#REF!,21,FALSE))</f>
        <v/>
      </c>
      <c r="AX64" s="2190" t="str">
        <f>IF(AX63="","",VLOOKUP(AX63,#REF!,21,FALSE))</f>
        <v/>
      </c>
      <c r="AY64" s="2190" t="str">
        <f>IF(AY63="","",VLOOKUP(AY63,#REF!,21,FALSE))</f>
        <v/>
      </c>
      <c r="AZ64" s="1943" t="e">
        <f>IF($BC$3="４週",SUM(U64:AV64),IF($BC$3="暦月",SUM(U64:AY64),""))</f>
        <v>#REF!</v>
      </c>
      <c r="BA64" s="1951"/>
      <c r="BB64" s="1960" t="e">
        <f>IF($BC$3="４週",AZ64/4,IF($BC$3="暦月",(AZ64/($BC$8/7)),""))</f>
        <v>#REF!</v>
      </c>
      <c r="BC64" s="1951"/>
      <c r="BD64" s="1971"/>
      <c r="BE64" s="1976"/>
      <c r="BF64" s="1976"/>
      <c r="BG64" s="1976"/>
      <c r="BH64" s="1987"/>
    </row>
    <row r="65" spans="2:60" ht="20.25" customHeight="1">
      <c r="B65" s="1743"/>
      <c r="C65" s="1757"/>
      <c r="D65" s="1825"/>
      <c r="E65" s="1768"/>
      <c r="F65" s="1768"/>
      <c r="G65" s="1803" t="str">
        <f>C63</f>
        <v>介護従業者</v>
      </c>
      <c r="H65" s="2104"/>
      <c r="I65" s="1789"/>
      <c r="J65" s="2544"/>
      <c r="K65" s="2544"/>
      <c r="L65" s="1803"/>
      <c r="M65" s="2548"/>
      <c r="N65" s="2552"/>
      <c r="O65" s="2556"/>
      <c r="P65" s="2562" t="s">
        <v>34</v>
      </c>
      <c r="Q65" s="2571"/>
      <c r="R65" s="2571"/>
      <c r="S65" s="2579"/>
      <c r="T65" s="2588"/>
      <c r="U65" s="1885" t="e">
        <f>IF(U63="","",VLOOKUP(U63,#REF!,23,FALSE))</f>
        <v>#REF!</v>
      </c>
      <c r="V65" s="1897" t="e">
        <f>IF(V63="","",VLOOKUP(V63,#REF!,23,FALSE))</f>
        <v>#REF!</v>
      </c>
      <c r="W65" s="1897" t="e">
        <f>IF(W63="","",VLOOKUP(W63,#REF!,23,FALSE))</f>
        <v>#REF!</v>
      </c>
      <c r="X65" s="1897" t="str">
        <f>IF(X63="","",VLOOKUP(X63,#REF!,23,FALSE))</f>
        <v/>
      </c>
      <c r="Y65" s="1897" t="str">
        <f>IF(Y63="","",VLOOKUP(Y63,#REF!,23,FALSE))</f>
        <v/>
      </c>
      <c r="Z65" s="1897" t="str">
        <f>IF(Z63="","",VLOOKUP(Z63,#REF!,23,FALSE))</f>
        <v/>
      </c>
      <c r="AA65" s="1912" t="str">
        <f>IF(AA63="","",VLOOKUP(AA63,#REF!,23,FALSE))</f>
        <v/>
      </c>
      <c r="AB65" s="1885" t="e">
        <f>IF(AB63="","",VLOOKUP(AB63,#REF!,23,FALSE))</f>
        <v>#REF!</v>
      </c>
      <c r="AC65" s="1897" t="e">
        <f>IF(AC63="","",VLOOKUP(AC63,#REF!,23,FALSE))</f>
        <v>#REF!</v>
      </c>
      <c r="AD65" s="1897" t="e">
        <f>IF(AD63="","",VLOOKUP(AD63,#REF!,23,FALSE))</f>
        <v>#REF!</v>
      </c>
      <c r="AE65" s="1897" t="str">
        <f>IF(AE63="","",VLOOKUP(AE63,#REF!,23,FALSE))</f>
        <v/>
      </c>
      <c r="AF65" s="1897" t="str">
        <f>IF(AF63="","",VLOOKUP(AF63,#REF!,23,FALSE))</f>
        <v/>
      </c>
      <c r="AG65" s="1897" t="str">
        <f>IF(AG63="","",VLOOKUP(AG63,#REF!,23,FALSE))</f>
        <v/>
      </c>
      <c r="AH65" s="1912" t="str">
        <f>IF(AH63="","",VLOOKUP(AH63,#REF!,23,FALSE))</f>
        <v/>
      </c>
      <c r="AI65" s="1885" t="e">
        <f>IF(AI63="","",VLOOKUP(AI63,#REF!,23,FALSE))</f>
        <v>#REF!</v>
      </c>
      <c r="AJ65" s="1897" t="e">
        <f>IF(AJ63="","",VLOOKUP(AJ63,#REF!,23,FALSE))</f>
        <v>#REF!</v>
      </c>
      <c r="AK65" s="1897" t="e">
        <f>IF(AK63="","",VLOOKUP(AK63,#REF!,23,FALSE))</f>
        <v>#REF!</v>
      </c>
      <c r="AL65" s="1897" t="str">
        <f>IF(AL63="","",VLOOKUP(AL63,#REF!,23,FALSE))</f>
        <v/>
      </c>
      <c r="AM65" s="1897" t="str">
        <f>IF(AM63="","",VLOOKUP(AM63,#REF!,23,FALSE))</f>
        <v/>
      </c>
      <c r="AN65" s="1897" t="str">
        <f>IF(AN63="","",VLOOKUP(AN63,#REF!,23,FALSE))</f>
        <v/>
      </c>
      <c r="AO65" s="1912" t="str">
        <f>IF(AO63="","",VLOOKUP(AO63,#REF!,23,FALSE))</f>
        <v/>
      </c>
      <c r="AP65" s="1885" t="e">
        <f>IF(AP63="","",VLOOKUP(AP63,#REF!,23,FALSE))</f>
        <v>#REF!</v>
      </c>
      <c r="AQ65" s="1897" t="e">
        <f>IF(AQ63="","",VLOOKUP(AQ63,#REF!,23,FALSE))</f>
        <v>#REF!</v>
      </c>
      <c r="AR65" s="1897" t="e">
        <f>IF(AR63="","",VLOOKUP(AR63,#REF!,23,FALSE))</f>
        <v>#REF!</v>
      </c>
      <c r="AS65" s="1897" t="str">
        <f>IF(AS63="","",VLOOKUP(AS63,#REF!,23,FALSE))</f>
        <v/>
      </c>
      <c r="AT65" s="1897" t="str">
        <f>IF(AT63="","",VLOOKUP(AT63,#REF!,23,FALSE))</f>
        <v/>
      </c>
      <c r="AU65" s="1897" t="str">
        <f>IF(AU63="","",VLOOKUP(AU63,#REF!,23,FALSE))</f>
        <v/>
      </c>
      <c r="AV65" s="1912" t="str">
        <f>IF(AV63="","",VLOOKUP(AV63,#REF!,23,FALSE))</f>
        <v/>
      </c>
      <c r="AW65" s="1885" t="str">
        <f>IF(AW63="","",VLOOKUP(AW63,#REF!,23,FALSE))</f>
        <v/>
      </c>
      <c r="AX65" s="1897" t="str">
        <f>IF(AX63="","",VLOOKUP(AX63,#REF!,23,FALSE))</f>
        <v/>
      </c>
      <c r="AY65" s="1897" t="str">
        <f>IF(AY63="","",VLOOKUP(AY63,#REF!,23,FALSE))</f>
        <v/>
      </c>
      <c r="AZ65" s="1945" t="e">
        <f>IF($BC$3="４週",SUM(U65:AV65),IF($BC$3="暦月",SUM(U65:AY65),""))</f>
        <v>#REF!</v>
      </c>
      <c r="BA65" s="1953"/>
      <c r="BB65" s="1962" t="e">
        <f>IF($BC$3="４週",AZ65/4,IF($BC$3="暦月",(AZ65/($BC$8/7)),""))</f>
        <v>#REF!</v>
      </c>
      <c r="BC65" s="1953"/>
      <c r="BD65" s="1973"/>
      <c r="BE65" s="1978"/>
      <c r="BF65" s="1978"/>
      <c r="BG65" s="1978"/>
      <c r="BH65" s="1989"/>
    </row>
    <row r="66" spans="2:60" ht="20.25" customHeight="1">
      <c r="B66" s="2530"/>
      <c r="C66" s="1756" t="s">
        <v>680</v>
      </c>
      <c r="D66" s="1824"/>
      <c r="E66" s="1767"/>
      <c r="F66" s="1766"/>
      <c r="G66" s="1801"/>
      <c r="H66" s="2541" t="s">
        <v>702</v>
      </c>
      <c r="I66" s="1788" t="s">
        <v>806</v>
      </c>
      <c r="J66" s="2545"/>
      <c r="K66" s="2545"/>
      <c r="L66" s="1802"/>
      <c r="M66" s="2549" t="s">
        <v>826</v>
      </c>
      <c r="N66" s="2553"/>
      <c r="O66" s="2557"/>
      <c r="P66" s="2563" t="s">
        <v>770</v>
      </c>
      <c r="Q66" s="2572"/>
      <c r="R66" s="2572"/>
      <c r="S66" s="2580"/>
      <c r="T66" s="2589"/>
      <c r="U66" s="2596"/>
      <c r="V66" s="2602"/>
      <c r="W66" s="2602" t="s">
        <v>866</v>
      </c>
      <c r="X66" s="2602"/>
      <c r="Y66" s="2602"/>
      <c r="Z66" s="2602" t="s">
        <v>866</v>
      </c>
      <c r="AA66" s="2608"/>
      <c r="AB66" s="2596"/>
      <c r="AC66" s="2602"/>
      <c r="AD66" s="2602" t="s">
        <v>866</v>
      </c>
      <c r="AE66" s="2602"/>
      <c r="AF66" s="2602"/>
      <c r="AG66" s="2602" t="s">
        <v>866</v>
      </c>
      <c r="AH66" s="2608"/>
      <c r="AI66" s="2596"/>
      <c r="AJ66" s="2602"/>
      <c r="AK66" s="2602" t="s">
        <v>866</v>
      </c>
      <c r="AL66" s="2602"/>
      <c r="AM66" s="2602"/>
      <c r="AN66" s="2602" t="s">
        <v>866</v>
      </c>
      <c r="AO66" s="2608"/>
      <c r="AP66" s="2596"/>
      <c r="AQ66" s="2602"/>
      <c r="AR66" s="2602" t="s">
        <v>866</v>
      </c>
      <c r="AS66" s="2602"/>
      <c r="AT66" s="2602"/>
      <c r="AU66" s="2602" t="s">
        <v>866</v>
      </c>
      <c r="AV66" s="2608"/>
      <c r="AW66" s="2596"/>
      <c r="AX66" s="2602"/>
      <c r="AY66" s="2602"/>
      <c r="AZ66" s="2624"/>
      <c r="BA66" s="2631"/>
      <c r="BB66" s="2638"/>
      <c r="BC66" s="2631"/>
      <c r="BD66" s="1972"/>
      <c r="BE66" s="1977"/>
      <c r="BF66" s="1977"/>
      <c r="BG66" s="1977"/>
      <c r="BH66" s="1988"/>
    </row>
    <row r="67" spans="2:60" ht="20.25" customHeight="1">
      <c r="B67" s="2059">
        <f>B64+1</f>
        <v>16</v>
      </c>
      <c r="C67" s="1755"/>
      <c r="D67" s="1823"/>
      <c r="E67" s="1766"/>
      <c r="F67" s="1766" t="str">
        <f>C66</f>
        <v>介護従業者</v>
      </c>
      <c r="G67" s="1801"/>
      <c r="H67" s="2103"/>
      <c r="I67" s="1787"/>
      <c r="J67" s="2543"/>
      <c r="K67" s="2543"/>
      <c r="L67" s="1801"/>
      <c r="M67" s="2547"/>
      <c r="N67" s="2551"/>
      <c r="O67" s="2555"/>
      <c r="P67" s="2559" t="s">
        <v>1023</v>
      </c>
      <c r="Q67" s="2566"/>
      <c r="R67" s="2566"/>
      <c r="S67" s="2574"/>
      <c r="T67" s="2582"/>
      <c r="U67" s="2181" t="str">
        <f>IF(U66="","",VLOOKUP(U66,#REF!,21,FALSE))</f>
        <v/>
      </c>
      <c r="V67" s="2190" t="str">
        <f>IF(V66="","",VLOOKUP(V66,#REF!,21,FALSE))</f>
        <v/>
      </c>
      <c r="W67" s="2190" t="e">
        <f>IF(W66="","",VLOOKUP(W66,#REF!,21,FALSE))</f>
        <v>#REF!</v>
      </c>
      <c r="X67" s="2190" t="str">
        <f>IF(X66="","",VLOOKUP(X66,#REF!,21,FALSE))</f>
        <v/>
      </c>
      <c r="Y67" s="2190" t="str">
        <f>IF(Y66="","",VLOOKUP(Y66,#REF!,21,FALSE))</f>
        <v/>
      </c>
      <c r="Z67" s="2190" t="e">
        <f>IF(Z66="","",VLOOKUP(Z66,#REF!,21,FALSE))</f>
        <v>#REF!</v>
      </c>
      <c r="AA67" s="2197" t="str">
        <f>IF(AA66="","",VLOOKUP(AA66,#REF!,21,FALSE))</f>
        <v/>
      </c>
      <c r="AB67" s="2181" t="str">
        <f>IF(AB66="","",VLOOKUP(AB66,#REF!,21,FALSE))</f>
        <v/>
      </c>
      <c r="AC67" s="2190" t="str">
        <f>IF(AC66="","",VLOOKUP(AC66,#REF!,21,FALSE))</f>
        <v/>
      </c>
      <c r="AD67" s="2190" t="e">
        <f>IF(AD66="","",VLOOKUP(AD66,#REF!,21,FALSE))</f>
        <v>#REF!</v>
      </c>
      <c r="AE67" s="2190" t="str">
        <f>IF(AE66="","",VLOOKUP(AE66,#REF!,21,FALSE))</f>
        <v/>
      </c>
      <c r="AF67" s="2190" t="str">
        <f>IF(AF66="","",VLOOKUP(AF66,#REF!,21,FALSE))</f>
        <v/>
      </c>
      <c r="AG67" s="2190" t="e">
        <f>IF(AG66="","",VLOOKUP(AG66,#REF!,21,FALSE))</f>
        <v>#REF!</v>
      </c>
      <c r="AH67" s="2197" t="str">
        <f>IF(AH66="","",VLOOKUP(AH66,#REF!,21,FALSE))</f>
        <v/>
      </c>
      <c r="AI67" s="2181" t="str">
        <f>IF(AI66="","",VLOOKUP(AI66,#REF!,21,FALSE))</f>
        <v/>
      </c>
      <c r="AJ67" s="2190" t="str">
        <f>IF(AJ66="","",VLOOKUP(AJ66,#REF!,21,FALSE))</f>
        <v/>
      </c>
      <c r="AK67" s="2190" t="e">
        <f>IF(AK66="","",VLOOKUP(AK66,#REF!,21,FALSE))</f>
        <v>#REF!</v>
      </c>
      <c r="AL67" s="2190" t="str">
        <f>IF(AL66="","",VLOOKUP(AL66,#REF!,21,FALSE))</f>
        <v/>
      </c>
      <c r="AM67" s="2190" t="str">
        <f>IF(AM66="","",VLOOKUP(AM66,#REF!,21,FALSE))</f>
        <v/>
      </c>
      <c r="AN67" s="2190" t="e">
        <f>IF(AN66="","",VLOOKUP(AN66,#REF!,21,FALSE))</f>
        <v>#REF!</v>
      </c>
      <c r="AO67" s="2197" t="str">
        <f>IF(AO66="","",VLOOKUP(AO66,#REF!,21,FALSE))</f>
        <v/>
      </c>
      <c r="AP67" s="2181" t="str">
        <f>IF(AP66="","",VLOOKUP(AP66,#REF!,21,FALSE))</f>
        <v/>
      </c>
      <c r="AQ67" s="2190" t="str">
        <f>IF(AQ66="","",VLOOKUP(AQ66,#REF!,21,FALSE))</f>
        <v/>
      </c>
      <c r="AR67" s="2190" t="e">
        <f>IF(AR66="","",VLOOKUP(AR66,#REF!,21,FALSE))</f>
        <v>#REF!</v>
      </c>
      <c r="AS67" s="2190" t="str">
        <f>IF(AS66="","",VLOOKUP(AS66,#REF!,21,FALSE))</f>
        <v/>
      </c>
      <c r="AT67" s="2190" t="str">
        <f>IF(AT66="","",VLOOKUP(AT66,#REF!,21,FALSE))</f>
        <v/>
      </c>
      <c r="AU67" s="2190" t="e">
        <f>IF(AU66="","",VLOOKUP(AU66,#REF!,21,FALSE))</f>
        <v>#REF!</v>
      </c>
      <c r="AV67" s="2197" t="str">
        <f>IF(AV66="","",VLOOKUP(AV66,#REF!,21,FALSE))</f>
        <v/>
      </c>
      <c r="AW67" s="2181" t="str">
        <f>IF(AW66="","",VLOOKUP(AW66,#REF!,21,FALSE))</f>
        <v/>
      </c>
      <c r="AX67" s="2190" t="str">
        <f>IF(AX66="","",VLOOKUP(AX66,#REF!,21,FALSE))</f>
        <v/>
      </c>
      <c r="AY67" s="2190" t="str">
        <f>IF(AY66="","",VLOOKUP(AY66,#REF!,21,FALSE))</f>
        <v/>
      </c>
      <c r="AZ67" s="1943" t="e">
        <f>IF($BC$3="４週",SUM(U67:AV67),IF($BC$3="暦月",SUM(U67:AY67),""))</f>
        <v>#REF!</v>
      </c>
      <c r="BA67" s="1951"/>
      <c r="BB67" s="1960" t="e">
        <f>IF($BC$3="４週",AZ67/4,IF($BC$3="暦月",(AZ67/($BC$8/7)),""))</f>
        <v>#REF!</v>
      </c>
      <c r="BC67" s="1951"/>
      <c r="BD67" s="1971"/>
      <c r="BE67" s="1976"/>
      <c r="BF67" s="1976"/>
      <c r="BG67" s="1976"/>
      <c r="BH67" s="1987"/>
    </row>
    <row r="68" spans="2:60" ht="20.25" customHeight="1">
      <c r="B68" s="2059"/>
      <c r="C68" s="1758"/>
      <c r="D68" s="1826"/>
      <c r="E68" s="1769"/>
      <c r="F68" s="1769"/>
      <c r="G68" s="1804" t="str">
        <f>C66</f>
        <v>介護従業者</v>
      </c>
      <c r="H68" s="2105"/>
      <c r="I68" s="1790"/>
      <c r="J68" s="2640"/>
      <c r="K68" s="2640"/>
      <c r="L68" s="1804"/>
      <c r="M68" s="2641"/>
      <c r="N68" s="2642"/>
      <c r="O68" s="2643"/>
      <c r="P68" s="2644" t="s">
        <v>34</v>
      </c>
      <c r="Q68" s="2645"/>
      <c r="R68" s="2645"/>
      <c r="S68" s="2646"/>
      <c r="T68" s="2647"/>
      <c r="U68" s="1885" t="str">
        <f>IF(U66="","",VLOOKUP(U66,#REF!,23,FALSE))</f>
        <v/>
      </c>
      <c r="V68" s="1897" t="str">
        <f>IF(V66="","",VLOOKUP(V66,#REF!,23,FALSE))</f>
        <v/>
      </c>
      <c r="W68" s="1897" t="e">
        <f>IF(W66="","",VLOOKUP(W66,#REF!,23,FALSE))</f>
        <v>#REF!</v>
      </c>
      <c r="X68" s="1897" t="str">
        <f>IF(X66="","",VLOOKUP(X66,#REF!,23,FALSE))</f>
        <v/>
      </c>
      <c r="Y68" s="1897" t="str">
        <f>IF(Y66="","",VLOOKUP(Y66,#REF!,23,FALSE))</f>
        <v/>
      </c>
      <c r="Z68" s="1897" t="e">
        <f>IF(Z66="","",VLOOKUP(Z66,#REF!,23,FALSE))</f>
        <v>#REF!</v>
      </c>
      <c r="AA68" s="1912" t="str">
        <f>IF(AA66="","",VLOOKUP(AA66,#REF!,23,FALSE))</f>
        <v/>
      </c>
      <c r="AB68" s="1885" t="str">
        <f>IF(AB66="","",VLOOKUP(AB66,#REF!,23,FALSE))</f>
        <v/>
      </c>
      <c r="AC68" s="1897" t="str">
        <f>IF(AC66="","",VLOOKUP(AC66,#REF!,23,FALSE))</f>
        <v/>
      </c>
      <c r="AD68" s="1897" t="e">
        <f>IF(AD66="","",VLOOKUP(AD66,#REF!,23,FALSE))</f>
        <v>#REF!</v>
      </c>
      <c r="AE68" s="1897" t="str">
        <f>IF(AE66="","",VLOOKUP(AE66,#REF!,23,FALSE))</f>
        <v/>
      </c>
      <c r="AF68" s="1897" t="str">
        <f>IF(AF66="","",VLOOKUP(AF66,#REF!,23,FALSE))</f>
        <v/>
      </c>
      <c r="AG68" s="1897" t="e">
        <f>IF(AG66="","",VLOOKUP(AG66,#REF!,23,FALSE))</f>
        <v>#REF!</v>
      </c>
      <c r="AH68" s="1912" t="str">
        <f>IF(AH66="","",VLOOKUP(AH66,#REF!,23,FALSE))</f>
        <v/>
      </c>
      <c r="AI68" s="1885" t="str">
        <f>IF(AI66="","",VLOOKUP(AI66,#REF!,23,FALSE))</f>
        <v/>
      </c>
      <c r="AJ68" s="1897" t="str">
        <f>IF(AJ66="","",VLOOKUP(AJ66,#REF!,23,FALSE))</f>
        <v/>
      </c>
      <c r="AK68" s="1897" t="e">
        <f>IF(AK66="","",VLOOKUP(AK66,#REF!,23,FALSE))</f>
        <v>#REF!</v>
      </c>
      <c r="AL68" s="1897" t="str">
        <f>IF(AL66="","",VLOOKUP(AL66,#REF!,23,FALSE))</f>
        <v/>
      </c>
      <c r="AM68" s="1897" t="str">
        <f>IF(AM66="","",VLOOKUP(AM66,#REF!,23,FALSE))</f>
        <v/>
      </c>
      <c r="AN68" s="1897" t="e">
        <f>IF(AN66="","",VLOOKUP(AN66,#REF!,23,FALSE))</f>
        <v>#REF!</v>
      </c>
      <c r="AO68" s="1912" t="str">
        <f>IF(AO66="","",VLOOKUP(AO66,#REF!,23,FALSE))</f>
        <v/>
      </c>
      <c r="AP68" s="1885" t="str">
        <f>IF(AP66="","",VLOOKUP(AP66,#REF!,23,FALSE))</f>
        <v/>
      </c>
      <c r="AQ68" s="1897" t="str">
        <f>IF(AQ66="","",VLOOKUP(AQ66,#REF!,23,FALSE))</f>
        <v/>
      </c>
      <c r="AR68" s="1897" t="e">
        <f>IF(AR66="","",VLOOKUP(AR66,#REF!,23,FALSE))</f>
        <v>#REF!</v>
      </c>
      <c r="AS68" s="1897" t="str">
        <f>IF(AS66="","",VLOOKUP(AS66,#REF!,23,FALSE))</f>
        <v/>
      </c>
      <c r="AT68" s="1897" t="str">
        <f>IF(AT66="","",VLOOKUP(AT66,#REF!,23,FALSE))</f>
        <v/>
      </c>
      <c r="AU68" s="1897" t="e">
        <f>IF(AU66="","",VLOOKUP(AU66,#REF!,23,FALSE))</f>
        <v>#REF!</v>
      </c>
      <c r="AV68" s="1912" t="str">
        <f>IF(AV66="","",VLOOKUP(AV66,#REF!,23,FALSE))</f>
        <v/>
      </c>
      <c r="AW68" s="1885" t="str">
        <f>IF(AW66="","",VLOOKUP(AW66,#REF!,23,FALSE))</f>
        <v/>
      </c>
      <c r="AX68" s="1897" t="str">
        <f>IF(AX66="","",VLOOKUP(AX66,#REF!,23,FALSE))</f>
        <v/>
      </c>
      <c r="AY68" s="1897" t="str">
        <f>IF(AY66="","",VLOOKUP(AY66,#REF!,23,FALSE))</f>
        <v/>
      </c>
      <c r="AZ68" s="1945" t="e">
        <f>IF($BC$3="４週",SUM(U68:AV68),IF($BC$3="暦月",SUM(U68:AY68),""))</f>
        <v>#REF!</v>
      </c>
      <c r="BA68" s="1953"/>
      <c r="BB68" s="1962" t="e">
        <f>IF($BC$3="４週",AZ68/4,IF($BC$3="暦月",(AZ68/($BC$8/7)),""))</f>
        <v>#REF!</v>
      </c>
      <c r="BC68" s="1953"/>
      <c r="BD68" s="1971"/>
      <c r="BE68" s="1976"/>
      <c r="BF68" s="1976"/>
      <c r="BG68" s="1976"/>
      <c r="BH68" s="1987"/>
    </row>
    <row r="69" spans="2:60" ht="20.25" customHeight="1">
      <c r="B69" s="2531" t="s">
        <v>941</v>
      </c>
      <c r="C69" s="2534"/>
      <c r="D69" s="2534"/>
      <c r="E69" s="2534"/>
      <c r="F69" s="2534"/>
      <c r="G69" s="2534"/>
      <c r="H69" s="2534"/>
      <c r="I69" s="2534"/>
      <c r="J69" s="2534"/>
      <c r="K69" s="2534"/>
      <c r="L69" s="2534"/>
      <c r="M69" s="2534"/>
      <c r="N69" s="2534"/>
      <c r="O69" s="2534"/>
      <c r="P69" s="2534"/>
      <c r="Q69" s="2534"/>
      <c r="R69" s="2534"/>
      <c r="S69" s="2534"/>
      <c r="T69" s="2590"/>
      <c r="U69" s="2597">
        <v>10</v>
      </c>
      <c r="V69" s="2603">
        <v>11</v>
      </c>
      <c r="W69" s="2603">
        <v>12</v>
      </c>
      <c r="X69" s="2603">
        <v>13</v>
      </c>
      <c r="Y69" s="2603">
        <v>14</v>
      </c>
      <c r="Z69" s="2603">
        <v>15</v>
      </c>
      <c r="AA69" s="2609">
        <v>16</v>
      </c>
      <c r="AB69" s="2597">
        <v>10</v>
      </c>
      <c r="AC69" s="2603">
        <v>11</v>
      </c>
      <c r="AD69" s="2603">
        <v>12</v>
      </c>
      <c r="AE69" s="2603">
        <v>13</v>
      </c>
      <c r="AF69" s="2603">
        <v>14</v>
      </c>
      <c r="AG69" s="2603">
        <v>15</v>
      </c>
      <c r="AH69" s="2609">
        <v>16</v>
      </c>
      <c r="AI69" s="2597">
        <v>10</v>
      </c>
      <c r="AJ69" s="2603">
        <v>11</v>
      </c>
      <c r="AK69" s="2603">
        <v>12</v>
      </c>
      <c r="AL69" s="2603">
        <v>13</v>
      </c>
      <c r="AM69" s="2603">
        <v>14</v>
      </c>
      <c r="AN69" s="2603">
        <v>15</v>
      </c>
      <c r="AO69" s="2609">
        <v>16</v>
      </c>
      <c r="AP69" s="2597">
        <v>10</v>
      </c>
      <c r="AQ69" s="2603">
        <v>11</v>
      </c>
      <c r="AR69" s="2603">
        <v>12</v>
      </c>
      <c r="AS69" s="2603">
        <v>13</v>
      </c>
      <c r="AT69" s="2603">
        <v>14</v>
      </c>
      <c r="AU69" s="2603">
        <v>15</v>
      </c>
      <c r="AV69" s="2609">
        <v>16</v>
      </c>
      <c r="AW69" s="2613"/>
      <c r="AX69" s="2603"/>
      <c r="AY69" s="2620"/>
      <c r="AZ69" s="2625"/>
      <c r="BA69" s="2632"/>
      <c r="BB69" s="2289"/>
      <c r="BC69" s="2296"/>
      <c r="BD69" s="2296"/>
      <c r="BE69" s="2296"/>
      <c r="BF69" s="2296"/>
      <c r="BG69" s="2296"/>
      <c r="BH69" s="2306"/>
    </row>
    <row r="70" spans="2:60" ht="20.25" customHeight="1">
      <c r="B70" s="2532" t="s">
        <v>873</v>
      </c>
      <c r="C70" s="2535"/>
      <c r="D70" s="2535"/>
      <c r="E70" s="2535"/>
      <c r="F70" s="2535"/>
      <c r="G70" s="2535"/>
      <c r="H70" s="2535"/>
      <c r="I70" s="2535"/>
      <c r="J70" s="2535"/>
      <c r="K70" s="2535"/>
      <c r="L70" s="2535"/>
      <c r="M70" s="2535"/>
      <c r="N70" s="2535"/>
      <c r="O70" s="2535"/>
      <c r="P70" s="2535"/>
      <c r="Q70" s="2535"/>
      <c r="R70" s="2535"/>
      <c r="S70" s="2535"/>
      <c r="T70" s="2591"/>
      <c r="U70" s="2598"/>
      <c r="V70" s="2604"/>
      <c r="W70" s="2604"/>
      <c r="X70" s="2604"/>
      <c r="Y70" s="2604"/>
      <c r="Z70" s="2604"/>
      <c r="AA70" s="2610"/>
      <c r="AB70" s="2614"/>
      <c r="AC70" s="2604"/>
      <c r="AD70" s="2604"/>
      <c r="AE70" s="2604"/>
      <c r="AF70" s="2604"/>
      <c r="AG70" s="2604"/>
      <c r="AH70" s="2610"/>
      <c r="AI70" s="2614"/>
      <c r="AJ70" s="2604"/>
      <c r="AK70" s="2604"/>
      <c r="AL70" s="2604"/>
      <c r="AM70" s="2604"/>
      <c r="AN70" s="2604"/>
      <c r="AO70" s="2610"/>
      <c r="AP70" s="2614"/>
      <c r="AQ70" s="2604"/>
      <c r="AR70" s="2604"/>
      <c r="AS70" s="2604"/>
      <c r="AT70" s="2604"/>
      <c r="AU70" s="2604"/>
      <c r="AV70" s="2610"/>
      <c r="AW70" s="2614"/>
      <c r="AX70" s="2604"/>
      <c r="AY70" s="2621"/>
      <c r="AZ70" s="2626"/>
      <c r="BA70" s="2633"/>
      <c r="BB70" s="2290"/>
      <c r="BC70" s="2297"/>
      <c r="BD70" s="2297"/>
      <c r="BE70" s="2297"/>
      <c r="BF70" s="2297"/>
      <c r="BG70" s="2297"/>
      <c r="BH70" s="2307"/>
    </row>
    <row r="71" spans="2:60" ht="20.25" customHeight="1">
      <c r="B71" s="2532" t="s">
        <v>1052</v>
      </c>
      <c r="C71" s="2535"/>
      <c r="D71" s="2535"/>
      <c r="E71" s="2535"/>
      <c r="F71" s="2535"/>
      <c r="G71" s="2535"/>
      <c r="H71" s="2535"/>
      <c r="I71" s="2535"/>
      <c r="J71" s="2535"/>
      <c r="K71" s="2535"/>
      <c r="L71" s="2535"/>
      <c r="M71" s="2535"/>
      <c r="N71" s="2535"/>
      <c r="O71" s="2535"/>
      <c r="P71" s="2535"/>
      <c r="Q71" s="2535"/>
      <c r="R71" s="2535"/>
      <c r="S71" s="2535"/>
      <c r="T71" s="2591"/>
      <c r="U71" s="2598">
        <v>9</v>
      </c>
      <c r="V71" s="2604">
        <v>9</v>
      </c>
      <c r="W71" s="2604">
        <v>9</v>
      </c>
      <c r="X71" s="2604">
        <v>9</v>
      </c>
      <c r="Y71" s="2604">
        <v>9</v>
      </c>
      <c r="Z71" s="2604">
        <v>9</v>
      </c>
      <c r="AA71" s="2199">
        <v>9</v>
      </c>
      <c r="AB71" s="2183">
        <v>9</v>
      </c>
      <c r="AC71" s="2604">
        <v>9</v>
      </c>
      <c r="AD71" s="2604">
        <v>9</v>
      </c>
      <c r="AE71" s="2604">
        <v>9</v>
      </c>
      <c r="AF71" s="2604">
        <v>9</v>
      </c>
      <c r="AG71" s="2604">
        <v>9</v>
      </c>
      <c r="AH71" s="2199">
        <v>9</v>
      </c>
      <c r="AI71" s="2183">
        <v>9</v>
      </c>
      <c r="AJ71" s="2604">
        <v>9</v>
      </c>
      <c r="AK71" s="2604">
        <v>9</v>
      </c>
      <c r="AL71" s="2604">
        <v>9</v>
      </c>
      <c r="AM71" s="2604">
        <v>9</v>
      </c>
      <c r="AN71" s="2604">
        <v>9</v>
      </c>
      <c r="AO71" s="2199">
        <v>9</v>
      </c>
      <c r="AP71" s="2183">
        <v>9</v>
      </c>
      <c r="AQ71" s="2604">
        <v>9</v>
      </c>
      <c r="AR71" s="2604">
        <v>9</v>
      </c>
      <c r="AS71" s="2604">
        <v>9</v>
      </c>
      <c r="AT71" s="2604">
        <v>9</v>
      </c>
      <c r="AU71" s="2604">
        <v>9</v>
      </c>
      <c r="AV71" s="2199">
        <v>9</v>
      </c>
      <c r="AW71" s="2183"/>
      <c r="AX71" s="2604"/>
      <c r="AY71" s="2621"/>
      <c r="AZ71" s="2627"/>
      <c r="BA71" s="2634"/>
      <c r="BB71" s="2290"/>
      <c r="BC71" s="2297"/>
      <c r="BD71" s="2297"/>
      <c r="BE71" s="2297"/>
      <c r="BF71" s="2297"/>
      <c r="BG71" s="2297"/>
      <c r="BH71" s="2307"/>
    </row>
    <row r="72" spans="2:60" ht="20.25" customHeight="1">
      <c r="B72" s="2532" t="s">
        <v>972</v>
      </c>
      <c r="C72" s="2535"/>
      <c r="D72" s="2535"/>
      <c r="E72" s="2535"/>
      <c r="F72" s="2535"/>
      <c r="G72" s="2535"/>
      <c r="H72" s="2535"/>
      <c r="I72" s="2535"/>
      <c r="J72" s="2535"/>
      <c r="K72" s="2535"/>
      <c r="L72" s="2535"/>
      <c r="M72" s="2535"/>
      <c r="N72" s="2535"/>
      <c r="O72" s="2535"/>
      <c r="P72" s="2535"/>
      <c r="Q72" s="2535"/>
      <c r="R72" s="2535"/>
      <c r="S72" s="2535"/>
      <c r="T72" s="2591"/>
      <c r="U72" s="2599" t="e">
        <f t="shared" ref="U72:AY72" si="1">IF(SUMIF($F$21:$F$68,"介護従業者",U21:U68)=0,"",SUMIF($F$21:$F$68,"介護従業者",U21:U68))</f>
        <v>#REF!</v>
      </c>
      <c r="V72" s="2605" t="e">
        <f t="shared" si="1"/>
        <v>#REF!</v>
      </c>
      <c r="W72" s="2605" t="e">
        <f t="shared" si="1"/>
        <v>#REF!</v>
      </c>
      <c r="X72" s="2605" t="e">
        <f t="shared" si="1"/>
        <v>#REF!</v>
      </c>
      <c r="Y72" s="2605" t="e">
        <f t="shared" si="1"/>
        <v>#REF!</v>
      </c>
      <c r="Z72" s="2605" t="e">
        <f t="shared" si="1"/>
        <v>#REF!</v>
      </c>
      <c r="AA72" s="2200" t="e">
        <f t="shared" si="1"/>
        <v>#REF!</v>
      </c>
      <c r="AB72" s="2599" t="e">
        <f t="shared" si="1"/>
        <v>#REF!</v>
      </c>
      <c r="AC72" s="2605" t="e">
        <f t="shared" si="1"/>
        <v>#REF!</v>
      </c>
      <c r="AD72" s="2605" t="e">
        <f t="shared" si="1"/>
        <v>#REF!</v>
      </c>
      <c r="AE72" s="2605" t="e">
        <f t="shared" si="1"/>
        <v>#REF!</v>
      </c>
      <c r="AF72" s="2605" t="e">
        <f t="shared" si="1"/>
        <v>#REF!</v>
      </c>
      <c r="AG72" s="2605" t="e">
        <f t="shared" si="1"/>
        <v>#REF!</v>
      </c>
      <c r="AH72" s="2200" t="e">
        <f t="shared" si="1"/>
        <v>#REF!</v>
      </c>
      <c r="AI72" s="2599" t="e">
        <f t="shared" si="1"/>
        <v>#REF!</v>
      </c>
      <c r="AJ72" s="2605" t="e">
        <f t="shared" si="1"/>
        <v>#REF!</v>
      </c>
      <c r="AK72" s="2605" t="e">
        <f t="shared" si="1"/>
        <v>#REF!</v>
      </c>
      <c r="AL72" s="2605" t="e">
        <f t="shared" si="1"/>
        <v>#REF!</v>
      </c>
      <c r="AM72" s="2605" t="e">
        <f t="shared" si="1"/>
        <v>#REF!</v>
      </c>
      <c r="AN72" s="2605" t="e">
        <f t="shared" si="1"/>
        <v>#REF!</v>
      </c>
      <c r="AO72" s="2200" t="e">
        <f t="shared" si="1"/>
        <v>#REF!</v>
      </c>
      <c r="AP72" s="2599" t="e">
        <f t="shared" si="1"/>
        <v>#REF!</v>
      </c>
      <c r="AQ72" s="2605" t="e">
        <f t="shared" si="1"/>
        <v>#REF!</v>
      </c>
      <c r="AR72" s="2605" t="e">
        <f t="shared" si="1"/>
        <v>#REF!</v>
      </c>
      <c r="AS72" s="2605" t="e">
        <f t="shared" si="1"/>
        <v>#REF!</v>
      </c>
      <c r="AT72" s="2605" t="e">
        <f t="shared" si="1"/>
        <v>#REF!</v>
      </c>
      <c r="AU72" s="2605" t="e">
        <f t="shared" si="1"/>
        <v>#REF!</v>
      </c>
      <c r="AV72" s="2200" t="e">
        <f t="shared" si="1"/>
        <v>#REF!</v>
      </c>
      <c r="AW72" s="2599" t="str">
        <f t="shared" si="1"/>
        <v/>
      </c>
      <c r="AX72" s="2605" t="str">
        <f t="shared" si="1"/>
        <v/>
      </c>
      <c r="AY72" s="2605" t="str">
        <f t="shared" si="1"/>
        <v/>
      </c>
      <c r="AZ72" s="2628" t="e">
        <f>IF($BC$3="４週",SUM(U72:AV72),IF($BC$3="暦月",SUM(U72:AY72),""))</f>
        <v>#REF!</v>
      </c>
      <c r="BA72" s="2635"/>
      <c r="BB72" s="2290"/>
      <c r="BC72" s="2297"/>
      <c r="BD72" s="2297"/>
      <c r="BE72" s="2297"/>
      <c r="BF72" s="2297"/>
      <c r="BG72" s="2297"/>
      <c r="BH72" s="2307"/>
    </row>
    <row r="73" spans="2:60" ht="20.25" customHeight="1">
      <c r="B73" s="2533" t="s">
        <v>632</v>
      </c>
      <c r="C73" s="2536"/>
      <c r="D73" s="2536"/>
      <c r="E73" s="2536"/>
      <c r="F73" s="2536"/>
      <c r="G73" s="2536"/>
      <c r="H73" s="2536"/>
      <c r="I73" s="2536"/>
      <c r="J73" s="2536"/>
      <c r="K73" s="2536"/>
      <c r="L73" s="2536"/>
      <c r="M73" s="2536"/>
      <c r="N73" s="2536"/>
      <c r="O73" s="2536"/>
      <c r="P73" s="2536"/>
      <c r="Q73" s="2536"/>
      <c r="R73" s="2536"/>
      <c r="S73" s="2536"/>
      <c r="T73" s="2592"/>
      <c r="U73" s="2600" t="e">
        <f t="shared" ref="U73:AY73" si="2">IF(SUMIF($G$21:$G$68,"介護従業者",U21:U68)=0,"",SUMIF($G$21:$G$68,"介護従業者",U21:U68))</f>
        <v>#REF!</v>
      </c>
      <c r="V73" s="2606" t="e">
        <f t="shared" si="2"/>
        <v>#REF!</v>
      </c>
      <c r="W73" s="2606" t="e">
        <f t="shared" si="2"/>
        <v>#REF!</v>
      </c>
      <c r="X73" s="2606" t="e">
        <f t="shared" si="2"/>
        <v>#REF!</v>
      </c>
      <c r="Y73" s="2606" t="e">
        <f t="shared" si="2"/>
        <v>#REF!</v>
      </c>
      <c r="Z73" s="2606" t="e">
        <f t="shared" si="2"/>
        <v>#REF!</v>
      </c>
      <c r="AA73" s="2611" t="e">
        <f t="shared" si="2"/>
        <v>#REF!</v>
      </c>
      <c r="AB73" s="2615" t="e">
        <f t="shared" si="2"/>
        <v>#REF!</v>
      </c>
      <c r="AC73" s="2606" t="e">
        <f t="shared" si="2"/>
        <v>#REF!</v>
      </c>
      <c r="AD73" s="2606" t="e">
        <f t="shared" si="2"/>
        <v>#REF!</v>
      </c>
      <c r="AE73" s="2606" t="e">
        <f t="shared" si="2"/>
        <v>#REF!</v>
      </c>
      <c r="AF73" s="2606" t="e">
        <f t="shared" si="2"/>
        <v>#REF!</v>
      </c>
      <c r="AG73" s="2606" t="e">
        <f t="shared" si="2"/>
        <v>#REF!</v>
      </c>
      <c r="AH73" s="2611" t="e">
        <f t="shared" si="2"/>
        <v>#REF!</v>
      </c>
      <c r="AI73" s="2615" t="e">
        <f t="shared" si="2"/>
        <v>#REF!</v>
      </c>
      <c r="AJ73" s="2606" t="e">
        <f t="shared" si="2"/>
        <v>#REF!</v>
      </c>
      <c r="AK73" s="2606" t="e">
        <f t="shared" si="2"/>
        <v>#REF!</v>
      </c>
      <c r="AL73" s="2606" t="e">
        <f t="shared" si="2"/>
        <v>#REF!</v>
      </c>
      <c r="AM73" s="2606" t="e">
        <f t="shared" si="2"/>
        <v>#REF!</v>
      </c>
      <c r="AN73" s="2606" t="e">
        <f t="shared" si="2"/>
        <v>#REF!</v>
      </c>
      <c r="AO73" s="2611" t="e">
        <f t="shared" si="2"/>
        <v>#REF!</v>
      </c>
      <c r="AP73" s="2615" t="e">
        <f t="shared" si="2"/>
        <v>#REF!</v>
      </c>
      <c r="AQ73" s="2606" t="e">
        <f t="shared" si="2"/>
        <v>#REF!</v>
      </c>
      <c r="AR73" s="2606" t="e">
        <f t="shared" si="2"/>
        <v>#REF!</v>
      </c>
      <c r="AS73" s="2606" t="e">
        <f t="shared" si="2"/>
        <v>#REF!</v>
      </c>
      <c r="AT73" s="2606" t="e">
        <f t="shared" si="2"/>
        <v>#REF!</v>
      </c>
      <c r="AU73" s="2606" t="e">
        <f t="shared" si="2"/>
        <v>#REF!</v>
      </c>
      <c r="AV73" s="2611" t="e">
        <f t="shared" si="2"/>
        <v>#REF!</v>
      </c>
      <c r="AW73" s="2615" t="str">
        <f t="shared" si="2"/>
        <v/>
      </c>
      <c r="AX73" s="2606" t="str">
        <f t="shared" si="2"/>
        <v/>
      </c>
      <c r="AY73" s="2622" t="str">
        <f t="shared" si="2"/>
        <v/>
      </c>
      <c r="AZ73" s="2629" t="e">
        <f>IF($BC$3="４週",SUM(U73:AV73),IF($BC$3="暦月",SUM(U73:AY73),""))</f>
        <v>#REF!</v>
      </c>
      <c r="BA73" s="2636"/>
      <c r="BB73" s="2291"/>
      <c r="BC73" s="2298"/>
      <c r="BD73" s="2298"/>
      <c r="BE73" s="2298"/>
      <c r="BF73" s="2298"/>
      <c r="BG73" s="2298"/>
      <c r="BH73" s="2308"/>
    </row>
    <row r="74" spans="2:60" s="2528" customFormat="1" ht="20.25" customHeight="1">
      <c r="C74" s="2537"/>
      <c r="D74" s="2537"/>
      <c r="E74" s="2537"/>
      <c r="F74" s="2537"/>
      <c r="G74" s="2537"/>
      <c r="BH74" s="2639"/>
    </row>
    <row r="75" spans="2:60" ht="20.25" customHeight="1"/>
    <row r="76" spans="2:60" ht="20.25" customHeight="1"/>
    <row r="77" spans="2:60" ht="20.25" customHeight="1"/>
    <row r="78" spans="2:60" ht="20.25" customHeight="1"/>
    <row r="79" spans="2:60" ht="20.25" customHeight="1"/>
    <row r="80" spans="2:6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28" spans="3:57">
      <c r="C128" s="1760"/>
      <c r="D128" s="1760"/>
      <c r="E128" s="1760"/>
      <c r="F128" s="1760"/>
      <c r="G128" s="1760"/>
      <c r="H128" s="1760"/>
      <c r="I128" s="1818"/>
      <c r="J128" s="1818"/>
      <c r="K128" s="1818"/>
      <c r="L128" s="1818"/>
      <c r="M128" s="1818"/>
      <c r="N128" s="1818"/>
      <c r="O128" s="1818"/>
      <c r="P128" s="1818"/>
      <c r="Q128" s="1818"/>
      <c r="R128" s="1818"/>
      <c r="S128" s="1818"/>
      <c r="T128" s="1818"/>
      <c r="U128" s="1818"/>
      <c r="V128" s="1818"/>
      <c r="W128" s="1818"/>
      <c r="X128" s="1818"/>
      <c r="Y128" s="1818"/>
      <c r="Z128" s="1818"/>
      <c r="AA128" s="1818"/>
      <c r="AB128" s="1818"/>
      <c r="AC128" s="1818"/>
      <c r="AD128" s="1818"/>
      <c r="AE128" s="1818"/>
      <c r="AF128" s="1818"/>
      <c r="AG128" s="1818"/>
      <c r="AH128" s="1818"/>
      <c r="AI128" s="1818"/>
      <c r="AJ128" s="1818"/>
      <c r="AK128" s="1818"/>
      <c r="AL128" s="1818"/>
      <c r="AM128" s="1818"/>
      <c r="AN128" s="1818"/>
      <c r="AO128" s="1818"/>
      <c r="AP128" s="1818"/>
      <c r="AQ128" s="1818"/>
      <c r="AR128" s="1818"/>
      <c r="AS128" s="1818"/>
      <c r="AT128" s="1818"/>
      <c r="AU128" s="1818"/>
      <c r="AV128" s="1818"/>
      <c r="AW128" s="1818"/>
      <c r="AX128" s="1818"/>
      <c r="AY128" s="1818"/>
      <c r="AZ128" s="1818"/>
      <c r="BA128" s="1818"/>
      <c r="BB128" s="1818"/>
      <c r="BC128" s="1818"/>
      <c r="BD128" s="1818"/>
      <c r="BE128" s="1818"/>
    </row>
    <row r="129" spans="3:57">
      <c r="C129" s="1760"/>
      <c r="D129" s="1760"/>
      <c r="E129" s="1760"/>
      <c r="F129" s="1760"/>
      <c r="G129" s="1760"/>
      <c r="H129" s="1760"/>
      <c r="I129" s="1818"/>
      <c r="J129" s="1818"/>
      <c r="K129" s="1818"/>
      <c r="L129" s="1818"/>
      <c r="M129" s="1818"/>
      <c r="N129" s="1818"/>
      <c r="O129" s="1818"/>
      <c r="P129" s="1818"/>
      <c r="Q129" s="1818"/>
      <c r="R129" s="1818"/>
      <c r="S129" s="1818"/>
      <c r="T129" s="1818"/>
      <c r="U129" s="1818"/>
      <c r="V129" s="1818"/>
      <c r="W129" s="1818"/>
      <c r="X129" s="1818"/>
      <c r="Y129" s="1818"/>
      <c r="Z129" s="1818"/>
      <c r="AA129" s="1818"/>
      <c r="AB129" s="1818"/>
      <c r="AC129" s="1818"/>
      <c r="AD129" s="1818"/>
      <c r="AE129" s="1818"/>
      <c r="AF129" s="1818"/>
      <c r="AG129" s="1818"/>
      <c r="AH129" s="1818"/>
      <c r="AI129" s="1818"/>
      <c r="AJ129" s="1818"/>
      <c r="AK129" s="1818"/>
      <c r="AL129" s="1818"/>
      <c r="AM129" s="1818"/>
      <c r="AN129" s="1818"/>
      <c r="AO129" s="1818"/>
      <c r="AP129" s="1818"/>
      <c r="AQ129" s="1818"/>
      <c r="AR129" s="1818"/>
      <c r="AS129" s="1818"/>
      <c r="AT129" s="1818"/>
      <c r="AU129" s="1818"/>
      <c r="AV129" s="1818"/>
      <c r="AW129" s="1818"/>
      <c r="AX129" s="1818"/>
      <c r="AY129" s="1818"/>
      <c r="AZ129" s="1818"/>
      <c r="BA129" s="1818"/>
      <c r="BB129" s="1818"/>
      <c r="BC129" s="1818"/>
      <c r="BD129" s="1818"/>
      <c r="BE129" s="1818"/>
    </row>
    <row r="130" spans="3:57">
      <c r="C130" s="1761"/>
      <c r="D130" s="1761"/>
      <c r="E130" s="1761"/>
      <c r="F130" s="1761"/>
      <c r="G130" s="1761"/>
      <c r="H130" s="1761"/>
      <c r="I130" s="1760"/>
      <c r="J130" s="1760"/>
    </row>
    <row r="131" spans="3:57">
      <c r="C131" s="1761"/>
      <c r="D131" s="1761"/>
      <c r="E131" s="1761"/>
      <c r="F131" s="1761"/>
      <c r="G131" s="1761"/>
      <c r="H131" s="1761"/>
      <c r="I131" s="1760"/>
      <c r="J131" s="1760"/>
    </row>
    <row r="132" spans="3:57">
      <c r="C132" s="1760"/>
      <c r="D132" s="1760"/>
      <c r="E132" s="1760"/>
      <c r="F132" s="1760"/>
      <c r="G132" s="1760"/>
      <c r="H132" s="1760"/>
    </row>
    <row r="133" spans="3:57">
      <c r="C133" s="1760"/>
      <c r="D133" s="1760"/>
      <c r="E133" s="1760"/>
      <c r="F133" s="1760"/>
      <c r="G133" s="1760"/>
      <c r="H133" s="1760"/>
    </row>
    <row r="134" spans="3:57">
      <c r="C134" s="1760"/>
      <c r="D134" s="1760"/>
      <c r="E134" s="1760"/>
      <c r="F134" s="1760"/>
      <c r="G134" s="1760"/>
      <c r="H134" s="1760"/>
    </row>
    <row r="135" spans="3:57">
      <c r="C135" s="1760"/>
      <c r="D135" s="1760"/>
      <c r="E135" s="1760"/>
      <c r="F135" s="1760"/>
      <c r="G135" s="1760"/>
      <c r="H135" s="1760"/>
    </row>
  </sheetData>
  <mergeCells count="217">
    <mergeCell ref="AR1:BG1"/>
    <mergeCell ref="AA2:AB2"/>
    <mergeCell ref="AD2:AE2"/>
    <mergeCell ref="AH2:AI2"/>
    <mergeCell ref="AR2:BG2"/>
    <mergeCell ref="BC3:BF3"/>
    <mergeCell ref="BC4:BF4"/>
    <mergeCell ref="AY6:AZ6"/>
    <mergeCell ref="BC6:BD6"/>
    <mergeCell ref="BC8:BD8"/>
    <mergeCell ref="BC10:BD10"/>
    <mergeCell ref="U12:V12"/>
    <mergeCell ref="AM13:AN13"/>
    <mergeCell ref="BB13:BD13"/>
    <mergeCell ref="BF13:BH13"/>
    <mergeCell ref="AM14:AN14"/>
    <mergeCell ref="BB14:BD14"/>
    <mergeCell ref="BF14:BH14"/>
    <mergeCell ref="U17:AA17"/>
    <mergeCell ref="AB17:AH17"/>
    <mergeCell ref="AI17:AO17"/>
    <mergeCell ref="AP17:AV17"/>
    <mergeCell ref="AW17:AY17"/>
    <mergeCell ref="AZ21:BA21"/>
    <mergeCell ref="BB21:BC21"/>
    <mergeCell ref="AZ22:BA22"/>
    <mergeCell ref="BB22:BC22"/>
    <mergeCell ref="AZ23:BA23"/>
    <mergeCell ref="BB23:BC23"/>
    <mergeCell ref="AZ24:BA24"/>
    <mergeCell ref="BB24:BC24"/>
    <mergeCell ref="AZ25:BA25"/>
    <mergeCell ref="BB25:BC25"/>
    <mergeCell ref="AZ26:BA26"/>
    <mergeCell ref="BB26:BC26"/>
    <mergeCell ref="AZ27:BA27"/>
    <mergeCell ref="BB27:BC27"/>
    <mergeCell ref="AZ28:BA28"/>
    <mergeCell ref="BB28:BC28"/>
    <mergeCell ref="AZ29:BA29"/>
    <mergeCell ref="BB29:BC29"/>
    <mergeCell ref="AZ30:BA30"/>
    <mergeCell ref="BB30:BC30"/>
    <mergeCell ref="AZ31:BA31"/>
    <mergeCell ref="BB31:BC31"/>
    <mergeCell ref="AZ32:BA32"/>
    <mergeCell ref="BB32:BC32"/>
    <mergeCell ref="AZ33:BA33"/>
    <mergeCell ref="BB33:BC33"/>
    <mergeCell ref="AZ34:BA34"/>
    <mergeCell ref="BB34:BC34"/>
    <mergeCell ref="AZ35:BA35"/>
    <mergeCell ref="BB35:BC35"/>
    <mergeCell ref="AZ36:BA36"/>
    <mergeCell ref="BB36:BC36"/>
    <mergeCell ref="AZ37:BA37"/>
    <mergeCell ref="BB37:BC37"/>
    <mergeCell ref="AZ38:BA38"/>
    <mergeCell ref="BB38:BC38"/>
    <mergeCell ref="AZ39:BA39"/>
    <mergeCell ref="BB39:BC39"/>
    <mergeCell ref="AZ40:BA40"/>
    <mergeCell ref="BB40:BC40"/>
    <mergeCell ref="AZ41:BA41"/>
    <mergeCell ref="BB41:BC41"/>
    <mergeCell ref="AZ42:BA42"/>
    <mergeCell ref="BB42:BC42"/>
    <mergeCell ref="AZ43:BA43"/>
    <mergeCell ref="BB43:BC43"/>
    <mergeCell ref="AZ44:BA44"/>
    <mergeCell ref="BB44:BC44"/>
    <mergeCell ref="AZ45:BA45"/>
    <mergeCell ref="BB45:BC45"/>
    <mergeCell ref="AZ46:BA46"/>
    <mergeCell ref="BB46:BC46"/>
    <mergeCell ref="AZ47:BA47"/>
    <mergeCell ref="BB47:BC47"/>
    <mergeCell ref="AZ48:BA48"/>
    <mergeCell ref="BB48:BC48"/>
    <mergeCell ref="AZ49:BA49"/>
    <mergeCell ref="BB49:BC49"/>
    <mergeCell ref="AZ50:BA50"/>
    <mergeCell ref="BB50:BC50"/>
    <mergeCell ref="AZ51:BA51"/>
    <mergeCell ref="BB51:BC51"/>
    <mergeCell ref="AZ52:BA52"/>
    <mergeCell ref="BB52:BC52"/>
    <mergeCell ref="AZ53:BA53"/>
    <mergeCell ref="BB53:BC53"/>
    <mergeCell ref="AZ54:BA54"/>
    <mergeCell ref="BB54:BC54"/>
    <mergeCell ref="AZ55:BA55"/>
    <mergeCell ref="BB55:BC55"/>
    <mergeCell ref="AZ56:BA56"/>
    <mergeCell ref="BB56:BC56"/>
    <mergeCell ref="AZ57:BA57"/>
    <mergeCell ref="BB57:BC57"/>
    <mergeCell ref="AZ58:BA58"/>
    <mergeCell ref="BB58:BC58"/>
    <mergeCell ref="AZ59:BA59"/>
    <mergeCell ref="BB59:BC59"/>
    <mergeCell ref="AZ60:BA60"/>
    <mergeCell ref="BB60:BC60"/>
    <mergeCell ref="AZ61:BA61"/>
    <mergeCell ref="BB61:BC61"/>
    <mergeCell ref="AZ62:BA62"/>
    <mergeCell ref="BB62:BC62"/>
    <mergeCell ref="AZ63:BA63"/>
    <mergeCell ref="BB63:BC63"/>
    <mergeCell ref="AZ64:BA64"/>
    <mergeCell ref="BB64:BC64"/>
    <mergeCell ref="AZ65:BA65"/>
    <mergeCell ref="BB65:BC65"/>
    <mergeCell ref="AZ66:BA66"/>
    <mergeCell ref="BB66:BC66"/>
    <mergeCell ref="AZ67:BA67"/>
    <mergeCell ref="BB67:BC67"/>
    <mergeCell ref="AZ68:BA68"/>
    <mergeCell ref="BB68:BC68"/>
    <mergeCell ref="B69:T69"/>
    <mergeCell ref="B70:T70"/>
    <mergeCell ref="B71:T71"/>
    <mergeCell ref="B72:T72"/>
    <mergeCell ref="AZ72:BA72"/>
    <mergeCell ref="B73:T73"/>
    <mergeCell ref="AZ73:BA73"/>
    <mergeCell ref="B16:B20"/>
    <mergeCell ref="C16:E20"/>
    <mergeCell ref="H16:H20"/>
    <mergeCell ref="I16:L20"/>
    <mergeCell ref="M16:O20"/>
    <mergeCell ref="P16:T20"/>
    <mergeCell ref="AZ16:BA20"/>
    <mergeCell ref="BB16:BC20"/>
    <mergeCell ref="BD16:BH20"/>
    <mergeCell ref="C21:E23"/>
    <mergeCell ref="H21:H23"/>
    <mergeCell ref="I21:L23"/>
    <mergeCell ref="M21:O23"/>
    <mergeCell ref="BD21:BH23"/>
    <mergeCell ref="C24:E26"/>
    <mergeCell ref="H24:H26"/>
    <mergeCell ref="I24:L26"/>
    <mergeCell ref="M24:O26"/>
    <mergeCell ref="BD24:BH26"/>
    <mergeCell ref="C27:E29"/>
    <mergeCell ref="H27:H29"/>
    <mergeCell ref="I27:L29"/>
    <mergeCell ref="M27:O29"/>
    <mergeCell ref="BD27:BH29"/>
    <mergeCell ref="C30:E32"/>
    <mergeCell ref="H30:H32"/>
    <mergeCell ref="I30:L32"/>
    <mergeCell ref="M30:O32"/>
    <mergeCell ref="BD30:BH32"/>
    <mergeCell ref="C33:E35"/>
    <mergeCell ref="H33:H35"/>
    <mergeCell ref="I33:L35"/>
    <mergeCell ref="M33:O35"/>
    <mergeCell ref="BD33:BH35"/>
    <mergeCell ref="C36:E38"/>
    <mergeCell ref="H36:H38"/>
    <mergeCell ref="I36:L38"/>
    <mergeCell ref="M36:O38"/>
    <mergeCell ref="BD36:BH38"/>
    <mergeCell ref="C39:E41"/>
    <mergeCell ref="H39:H41"/>
    <mergeCell ref="I39:L41"/>
    <mergeCell ref="M39:O41"/>
    <mergeCell ref="BD39:BH41"/>
    <mergeCell ref="C42:E44"/>
    <mergeCell ref="H42:H44"/>
    <mergeCell ref="I42:L44"/>
    <mergeCell ref="M42:O44"/>
    <mergeCell ref="BD42:BH44"/>
    <mergeCell ref="C45:E47"/>
    <mergeCell ref="H45:H47"/>
    <mergeCell ref="I45:L47"/>
    <mergeCell ref="M45:O47"/>
    <mergeCell ref="BD45:BH47"/>
    <mergeCell ref="C48:E50"/>
    <mergeCell ref="H48:H50"/>
    <mergeCell ref="I48:L50"/>
    <mergeCell ref="M48:O50"/>
    <mergeCell ref="BD48:BH50"/>
    <mergeCell ref="C51:E53"/>
    <mergeCell ref="H51:H53"/>
    <mergeCell ref="I51:L53"/>
    <mergeCell ref="M51:O53"/>
    <mergeCell ref="BD51:BH53"/>
    <mergeCell ref="C54:E56"/>
    <mergeCell ref="H54:H56"/>
    <mergeCell ref="I54:L56"/>
    <mergeCell ref="M54:O56"/>
    <mergeCell ref="BD54:BH56"/>
    <mergeCell ref="C57:E59"/>
    <mergeCell ref="H57:H59"/>
    <mergeCell ref="I57:L59"/>
    <mergeCell ref="M57:O59"/>
    <mergeCell ref="BD57:BH59"/>
    <mergeCell ref="C60:E62"/>
    <mergeCell ref="H60:H62"/>
    <mergeCell ref="I60:L62"/>
    <mergeCell ref="M60:O62"/>
    <mergeCell ref="BD60:BH62"/>
    <mergeCell ref="C63:E65"/>
    <mergeCell ref="H63:H65"/>
    <mergeCell ref="I63:L65"/>
    <mergeCell ref="M63:O65"/>
    <mergeCell ref="BD63:BH65"/>
    <mergeCell ref="C66:E68"/>
    <mergeCell ref="H66:H68"/>
    <mergeCell ref="I66:L68"/>
    <mergeCell ref="M66:O68"/>
    <mergeCell ref="BD66:BH68"/>
    <mergeCell ref="AZ69:BA71"/>
    <mergeCell ref="BB69:BH73"/>
  </mergeCells>
  <phoneticPr fontId="6"/>
  <conditionalFormatting sqref="U68:AY68 U65:AY65 U62:AY62 U59:AY59 U56:AY56 U53:AY53 U50:AY50 U47:AY47 U44:AY44 U41:AY41 U38:AY38 U35:AY35 U32:AY32 U29:AY29 U26:AY26 U23:AY23">
    <cfRule type="expression" dxfId="1375" priority="193">
      <formula>OR(U$69=$B22,U$70=$B22)</formula>
    </cfRule>
  </conditionalFormatting>
  <conditionalFormatting sqref="U22:AA23 U69:BA73">
    <cfRule type="expression" dxfId="1374" priority="177">
      <formula>INDIRECT(ADDRESS(ROW(),COLUMN()))=TRUNC(INDIRECT(ADDRESS(ROW(),COLUMN())))</formula>
    </cfRule>
  </conditionalFormatting>
  <conditionalFormatting sqref="AB22:AH23">
    <cfRule type="expression" dxfId="1373" priority="175">
      <formula>INDIRECT(ADDRESS(ROW(),COLUMN()))=TRUNC(INDIRECT(ADDRESS(ROW(),COLUMN())))</formula>
    </cfRule>
  </conditionalFormatting>
  <conditionalFormatting sqref="AI22:AO23">
    <cfRule type="expression" dxfId="1372" priority="173">
      <formula>INDIRECT(ADDRESS(ROW(),COLUMN()))=TRUNC(INDIRECT(ADDRESS(ROW(),COLUMN())))</formula>
    </cfRule>
  </conditionalFormatting>
  <conditionalFormatting sqref="AP22:AV23">
    <cfRule type="expression" dxfId="1371" priority="171">
      <formula>INDIRECT(ADDRESS(ROW(),COLUMN()))=TRUNC(INDIRECT(ADDRESS(ROW(),COLUMN())))</formula>
    </cfRule>
  </conditionalFormatting>
  <conditionalFormatting sqref="AW22:AY23">
    <cfRule type="expression" dxfId="1370" priority="169">
      <formula>INDIRECT(ADDRESS(ROW(),COLUMN()))=TRUNC(INDIRECT(ADDRESS(ROW(),COLUMN())))</formula>
    </cfRule>
  </conditionalFormatting>
  <conditionalFormatting sqref="AZ22:BC23">
    <cfRule type="expression" dxfId="1369" priority="168">
      <formula>INDIRECT(ADDRESS(ROW(),COLUMN()))=TRUNC(INDIRECT(ADDRESS(ROW(),COLUMN())))</formula>
    </cfRule>
  </conditionalFormatting>
  <conditionalFormatting sqref="U25:AA26">
    <cfRule type="expression" dxfId="1368" priority="166">
      <formula>INDIRECT(ADDRESS(ROW(),COLUMN()))=TRUNC(INDIRECT(ADDRESS(ROW(),COLUMN())))</formula>
    </cfRule>
  </conditionalFormatting>
  <conditionalFormatting sqref="AB25:AH26">
    <cfRule type="expression" dxfId="1367" priority="164">
      <formula>INDIRECT(ADDRESS(ROW(),COLUMN()))=TRUNC(INDIRECT(ADDRESS(ROW(),COLUMN())))</formula>
    </cfRule>
  </conditionalFormatting>
  <conditionalFormatting sqref="AI25:AO26">
    <cfRule type="expression" dxfId="1366" priority="162">
      <formula>INDIRECT(ADDRESS(ROW(),COLUMN()))=TRUNC(INDIRECT(ADDRESS(ROW(),COLUMN())))</formula>
    </cfRule>
  </conditionalFormatting>
  <conditionalFormatting sqref="AP25:AV26">
    <cfRule type="expression" dxfId="1365" priority="160">
      <formula>INDIRECT(ADDRESS(ROW(),COLUMN()))=TRUNC(INDIRECT(ADDRESS(ROW(),COLUMN())))</formula>
    </cfRule>
  </conditionalFormatting>
  <conditionalFormatting sqref="AW25:AY26">
    <cfRule type="expression" dxfId="1364" priority="158">
      <formula>INDIRECT(ADDRESS(ROW(),COLUMN()))=TRUNC(INDIRECT(ADDRESS(ROW(),COLUMN())))</formula>
    </cfRule>
  </conditionalFormatting>
  <conditionalFormatting sqref="AZ25:BC26">
    <cfRule type="expression" dxfId="1363" priority="157">
      <formula>INDIRECT(ADDRESS(ROW(),COLUMN()))=TRUNC(INDIRECT(ADDRESS(ROW(),COLUMN())))</formula>
    </cfRule>
  </conditionalFormatting>
  <conditionalFormatting sqref="U28:AA29">
    <cfRule type="expression" dxfId="1362" priority="155">
      <formula>INDIRECT(ADDRESS(ROW(),COLUMN()))=TRUNC(INDIRECT(ADDRESS(ROW(),COLUMN())))</formula>
    </cfRule>
  </conditionalFormatting>
  <conditionalFormatting sqref="AB28:AH29">
    <cfRule type="expression" dxfId="1361" priority="153">
      <formula>INDIRECT(ADDRESS(ROW(),COLUMN()))=TRUNC(INDIRECT(ADDRESS(ROW(),COLUMN())))</formula>
    </cfRule>
  </conditionalFormatting>
  <conditionalFormatting sqref="AI28:AO29">
    <cfRule type="expression" dxfId="1360" priority="151">
      <formula>INDIRECT(ADDRESS(ROW(),COLUMN()))=TRUNC(INDIRECT(ADDRESS(ROW(),COLUMN())))</formula>
    </cfRule>
  </conditionalFormatting>
  <conditionalFormatting sqref="AP28:AV29">
    <cfRule type="expression" dxfId="1359" priority="149">
      <formula>INDIRECT(ADDRESS(ROW(),COLUMN()))=TRUNC(INDIRECT(ADDRESS(ROW(),COLUMN())))</formula>
    </cfRule>
  </conditionalFormatting>
  <conditionalFormatting sqref="AW28:AY29">
    <cfRule type="expression" dxfId="1358" priority="147">
      <formula>INDIRECT(ADDRESS(ROW(),COLUMN()))=TRUNC(INDIRECT(ADDRESS(ROW(),COLUMN())))</formula>
    </cfRule>
  </conditionalFormatting>
  <conditionalFormatting sqref="AZ28:BC29">
    <cfRule type="expression" dxfId="1357" priority="146">
      <formula>INDIRECT(ADDRESS(ROW(),COLUMN()))=TRUNC(INDIRECT(ADDRESS(ROW(),COLUMN())))</formula>
    </cfRule>
  </conditionalFormatting>
  <conditionalFormatting sqref="U31:AA32">
    <cfRule type="expression" dxfId="1356" priority="144">
      <formula>INDIRECT(ADDRESS(ROW(),COLUMN()))=TRUNC(INDIRECT(ADDRESS(ROW(),COLUMN())))</formula>
    </cfRule>
  </conditionalFormatting>
  <conditionalFormatting sqref="AB31:AH32">
    <cfRule type="expression" dxfId="1355" priority="142">
      <formula>INDIRECT(ADDRESS(ROW(),COLUMN()))=TRUNC(INDIRECT(ADDRESS(ROW(),COLUMN())))</formula>
    </cfRule>
  </conditionalFormatting>
  <conditionalFormatting sqref="AI31:AO32">
    <cfRule type="expression" dxfId="1354" priority="140">
      <formula>INDIRECT(ADDRESS(ROW(),COLUMN()))=TRUNC(INDIRECT(ADDRESS(ROW(),COLUMN())))</formula>
    </cfRule>
  </conditionalFormatting>
  <conditionalFormatting sqref="AP31:AV32">
    <cfRule type="expression" dxfId="1353" priority="138">
      <formula>INDIRECT(ADDRESS(ROW(),COLUMN()))=TRUNC(INDIRECT(ADDRESS(ROW(),COLUMN())))</formula>
    </cfRule>
  </conditionalFormatting>
  <conditionalFormatting sqref="AW31:AY32">
    <cfRule type="expression" dxfId="1352" priority="136">
      <formula>INDIRECT(ADDRESS(ROW(),COLUMN()))=TRUNC(INDIRECT(ADDRESS(ROW(),COLUMN())))</formula>
    </cfRule>
  </conditionalFormatting>
  <conditionalFormatting sqref="AZ31:BC32">
    <cfRule type="expression" dxfId="1351" priority="135">
      <formula>INDIRECT(ADDRESS(ROW(),COLUMN()))=TRUNC(INDIRECT(ADDRESS(ROW(),COLUMN())))</formula>
    </cfRule>
  </conditionalFormatting>
  <conditionalFormatting sqref="U34:AA35">
    <cfRule type="expression" dxfId="1350" priority="133">
      <formula>INDIRECT(ADDRESS(ROW(),COLUMN()))=TRUNC(INDIRECT(ADDRESS(ROW(),COLUMN())))</formula>
    </cfRule>
  </conditionalFormatting>
  <conditionalFormatting sqref="AB34:AH35">
    <cfRule type="expression" dxfId="1349" priority="131">
      <formula>INDIRECT(ADDRESS(ROW(),COLUMN()))=TRUNC(INDIRECT(ADDRESS(ROW(),COLUMN())))</formula>
    </cfRule>
  </conditionalFormatting>
  <conditionalFormatting sqref="AI34:AO35">
    <cfRule type="expression" dxfId="1348" priority="129">
      <formula>INDIRECT(ADDRESS(ROW(),COLUMN()))=TRUNC(INDIRECT(ADDRESS(ROW(),COLUMN())))</formula>
    </cfRule>
  </conditionalFormatting>
  <conditionalFormatting sqref="AP34:AV35">
    <cfRule type="expression" dxfId="1347" priority="127">
      <formula>INDIRECT(ADDRESS(ROW(),COLUMN()))=TRUNC(INDIRECT(ADDRESS(ROW(),COLUMN())))</formula>
    </cfRule>
  </conditionalFormatting>
  <conditionalFormatting sqref="AW34:AY35">
    <cfRule type="expression" dxfId="1346" priority="125">
      <formula>INDIRECT(ADDRESS(ROW(),COLUMN()))=TRUNC(INDIRECT(ADDRESS(ROW(),COLUMN())))</formula>
    </cfRule>
  </conditionalFormatting>
  <conditionalFormatting sqref="AZ34:BC35">
    <cfRule type="expression" dxfId="1345" priority="124">
      <formula>INDIRECT(ADDRESS(ROW(),COLUMN()))=TRUNC(INDIRECT(ADDRESS(ROW(),COLUMN())))</formula>
    </cfRule>
  </conditionalFormatting>
  <conditionalFormatting sqref="U37:AA38">
    <cfRule type="expression" dxfId="1344" priority="122">
      <formula>INDIRECT(ADDRESS(ROW(),COLUMN()))=TRUNC(INDIRECT(ADDRESS(ROW(),COLUMN())))</formula>
    </cfRule>
  </conditionalFormatting>
  <conditionalFormatting sqref="AB37:AH38">
    <cfRule type="expression" dxfId="1343" priority="120">
      <formula>INDIRECT(ADDRESS(ROW(),COLUMN()))=TRUNC(INDIRECT(ADDRESS(ROW(),COLUMN())))</formula>
    </cfRule>
  </conditionalFormatting>
  <conditionalFormatting sqref="AI37:AO38">
    <cfRule type="expression" dxfId="1342" priority="118">
      <formula>INDIRECT(ADDRESS(ROW(),COLUMN()))=TRUNC(INDIRECT(ADDRESS(ROW(),COLUMN())))</formula>
    </cfRule>
  </conditionalFormatting>
  <conditionalFormatting sqref="AP37:AV38">
    <cfRule type="expression" dxfId="1341" priority="116">
      <formula>INDIRECT(ADDRESS(ROW(),COLUMN()))=TRUNC(INDIRECT(ADDRESS(ROW(),COLUMN())))</formula>
    </cfRule>
  </conditionalFormatting>
  <conditionalFormatting sqref="AW37:AY38">
    <cfRule type="expression" dxfId="1340" priority="114">
      <formula>INDIRECT(ADDRESS(ROW(),COLUMN()))=TRUNC(INDIRECT(ADDRESS(ROW(),COLUMN())))</formula>
    </cfRule>
  </conditionalFormatting>
  <conditionalFormatting sqref="AZ37:BC38">
    <cfRule type="expression" dxfId="1339" priority="113">
      <formula>INDIRECT(ADDRESS(ROW(),COLUMN()))=TRUNC(INDIRECT(ADDRESS(ROW(),COLUMN())))</formula>
    </cfRule>
  </conditionalFormatting>
  <conditionalFormatting sqref="U40:AA41">
    <cfRule type="expression" dxfId="1338" priority="111">
      <formula>INDIRECT(ADDRESS(ROW(),COLUMN()))=TRUNC(INDIRECT(ADDRESS(ROW(),COLUMN())))</formula>
    </cfRule>
  </conditionalFormatting>
  <conditionalFormatting sqref="AB40:AH41">
    <cfRule type="expression" dxfId="1337" priority="109">
      <formula>INDIRECT(ADDRESS(ROW(),COLUMN()))=TRUNC(INDIRECT(ADDRESS(ROW(),COLUMN())))</formula>
    </cfRule>
  </conditionalFormatting>
  <conditionalFormatting sqref="AI40:AO41">
    <cfRule type="expression" dxfId="1336" priority="107">
      <formula>INDIRECT(ADDRESS(ROW(),COLUMN()))=TRUNC(INDIRECT(ADDRESS(ROW(),COLUMN())))</formula>
    </cfRule>
  </conditionalFormatting>
  <conditionalFormatting sqref="AP40:AV41">
    <cfRule type="expression" dxfId="1335" priority="105">
      <formula>INDIRECT(ADDRESS(ROW(),COLUMN()))=TRUNC(INDIRECT(ADDRESS(ROW(),COLUMN())))</formula>
    </cfRule>
  </conditionalFormatting>
  <conditionalFormatting sqref="AW40:AY41">
    <cfRule type="expression" dxfId="1334" priority="103">
      <formula>INDIRECT(ADDRESS(ROW(),COLUMN()))=TRUNC(INDIRECT(ADDRESS(ROW(),COLUMN())))</formula>
    </cfRule>
  </conditionalFormatting>
  <conditionalFormatting sqref="AZ40:BC41">
    <cfRule type="expression" dxfId="1333" priority="102">
      <formula>INDIRECT(ADDRESS(ROW(),COLUMN()))=TRUNC(INDIRECT(ADDRESS(ROW(),COLUMN())))</formula>
    </cfRule>
  </conditionalFormatting>
  <conditionalFormatting sqref="U43:AA44">
    <cfRule type="expression" dxfId="1332" priority="100">
      <formula>INDIRECT(ADDRESS(ROW(),COLUMN()))=TRUNC(INDIRECT(ADDRESS(ROW(),COLUMN())))</formula>
    </cfRule>
  </conditionalFormatting>
  <conditionalFormatting sqref="AB43:AH44">
    <cfRule type="expression" dxfId="1331" priority="98">
      <formula>INDIRECT(ADDRESS(ROW(),COLUMN()))=TRUNC(INDIRECT(ADDRESS(ROW(),COLUMN())))</formula>
    </cfRule>
  </conditionalFormatting>
  <conditionalFormatting sqref="AI43:AO44">
    <cfRule type="expression" dxfId="1330" priority="96">
      <formula>INDIRECT(ADDRESS(ROW(),COLUMN()))=TRUNC(INDIRECT(ADDRESS(ROW(),COLUMN())))</formula>
    </cfRule>
  </conditionalFormatting>
  <conditionalFormatting sqref="AP43:AV44">
    <cfRule type="expression" dxfId="1329" priority="94">
      <formula>INDIRECT(ADDRESS(ROW(),COLUMN()))=TRUNC(INDIRECT(ADDRESS(ROW(),COLUMN())))</formula>
    </cfRule>
  </conditionalFormatting>
  <conditionalFormatting sqref="AW43:AY44">
    <cfRule type="expression" dxfId="1328" priority="92">
      <formula>INDIRECT(ADDRESS(ROW(),COLUMN()))=TRUNC(INDIRECT(ADDRESS(ROW(),COLUMN())))</formula>
    </cfRule>
  </conditionalFormatting>
  <conditionalFormatting sqref="AZ43:BC44">
    <cfRule type="expression" dxfId="1327" priority="91">
      <formula>INDIRECT(ADDRESS(ROW(),COLUMN()))=TRUNC(INDIRECT(ADDRESS(ROW(),COLUMN())))</formula>
    </cfRule>
  </conditionalFormatting>
  <conditionalFormatting sqref="U46:AA47">
    <cfRule type="expression" dxfId="1326" priority="89">
      <formula>INDIRECT(ADDRESS(ROW(),COLUMN()))=TRUNC(INDIRECT(ADDRESS(ROW(),COLUMN())))</formula>
    </cfRule>
  </conditionalFormatting>
  <conditionalFormatting sqref="AB46:AH47">
    <cfRule type="expression" dxfId="1325" priority="87">
      <formula>INDIRECT(ADDRESS(ROW(),COLUMN()))=TRUNC(INDIRECT(ADDRESS(ROW(),COLUMN())))</formula>
    </cfRule>
  </conditionalFormatting>
  <conditionalFormatting sqref="AI46:AO47">
    <cfRule type="expression" dxfId="1324" priority="85">
      <formula>INDIRECT(ADDRESS(ROW(),COLUMN()))=TRUNC(INDIRECT(ADDRESS(ROW(),COLUMN())))</formula>
    </cfRule>
  </conditionalFormatting>
  <conditionalFormatting sqref="AP46:AV47">
    <cfRule type="expression" dxfId="1323" priority="83">
      <formula>INDIRECT(ADDRESS(ROW(),COLUMN()))=TRUNC(INDIRECT(ADDRESS(ROW(),COLUMN())))</formula>
    </cfRule>
  </conditionalFormatting>
  <conditionalFormatting sqref="AW46:AY47">
    <cfRule type="expression" dxfId="1322" priority="81">
      <formula>INDIRECT(ADDRESS(ROW(),COLUMN()))=TRUNC(INDIRECT(ADDRESS(ROW(),COLUMN())))</formula>
    </cfRule>
  </conditionalFormatting>
  <conditionalFormatting sqref="AZ46:BC47">
    <cfRule type="expression" dxfId="1321" priority="80">
      <formula>INDIRECT(ADDRESS(ROW(),COLUMN()))=TRUNC(INDIRECT(ADDRESS(ROW(),COLUMN())))</formula>
    </cfRule>
  </conditionalFormatting>
  <conditionalFormatting sqref="U49:AA50">
    <cfRule type="expression" dxfId="1320" priority="78">
      <formula>INDIRECT(ADDRESS(ROW(),COLUMN()))=TRUNC(INDIRECT(ADDRESS(ROW(),COLUMN())))</formula>
    </cfRule>
  </conditionalFormatting>
  <conditionalFormatting sqref="AB49:AH50">
    <cfRule type="expression" dxfId="1319" priority="76">
      <formula>INDIRECT(ADDRESS(ROW(),COLUMN()))=TRUNC(INDIRECT(ADDRESS(ROW(),COLUMN())))</formula>
    </cfRule>
  </conditionalFormatting>
  <conditionalFormatting sqref="AI49:AO50">
    <cfRule type="expression" dxfId="1318" priority="74">
      <formula>INDIRECT(ADDRESS(ROW(),COLUMN()))=TRUNC(INDIRECT(ADDRESS(ROW(),COLUMN())))</formula>
    </cfRule>
  </conditionalFormatting>
  <conditionalFormatting sqref="AP49:AV50">
    <cfRule type="expression" dxfId="1317" priority="72">
      <formula>INDIRECT(ADDRESS(ROW(),COLUMN()))=TRUNC(INDIRECT(ADDRESS(ROW(),COLUMN())))</formula>
    </cfRule>
  </conditionalFormatting>
  <conditionalFormatting sqref="AW49:AY50">
    <cfRule type="expression" dxfId="1316" priority="70">
      <formula>INDIRECT(ADDRESS(ROW(),COLUMN()))=TRUNC(INDIRECT(ADDRESS(ROW(),COLUMN())))</formula>
    </cfRule>
  </conditionalFormatting>
  <conditionalFormatting sqref="AZ49:BC50">
    <cfRule type="expression" dxfId="1315" priority="69">
      <formula>INDIRECT(ADDRESS(ROW(),COLUMN()))=TRUNC(INDIRECT(ADDRESS(ROW(),COLUMN())))</formula>
    </cfRule>
  </conditionalFormatting>
  <conditionalFormatting sqref="U52:AA53">
    <cfRule type="expression" dxfId="1314" priority="67">
      <formula>INDIRECT(ADDRESS(ROW(),COLUMN()))=TRUNC(INDIRECT(ADDRESS(ROW(),COLUMN())))</formula>
    </cfRule>
  </conditionalFormatting>
  <conditionalFormatting sqref="AB52:AH53">
    <cfRule type="expression" dxfId="1313" priority="65">
      <formula>INDIRECT(ADDRESS(ROW(),COLUMN()))=TRUNC(INDIRECT(ADDRESS(ROW(),COLUMN())))</formula>
    </cfRule>
  </conditionalFormatting>
  <conditionalFormatting sqref="AI52:AO53">
    <cfRule type="expression" dxfId="1312" priority="63">
      <formula>INDIRECT(ADDRESS(ROW(),COLUMN()))=TRUNC(INDIRECT(ADDRESS(ROW(),COLUMN())))</formula>
    </cfRule>
  </conditionalFormatting>
  <conditionalFormatting sqref="AP52:AV53">
    <cfRule type="expression" dxfId="1311" priority="61">
      <formula>INDIRECT(ADDRESS(ROW(),COLUMN()))=TRUNC(INDIRECT(ADDRESS(ROW(),COLUMN())))</formula>
    </cfRule>
  </conditionalFormatting>
  <conditionalFormatting sqref="AW52:AY53">
    <cfRule type="expression" dxfId="1310" priority="59">
      <formula>INDIRECT(ADDRESS(ROW(),COLUMN()))=TRUNC(INDIRECT(ADDRESS(ROW(),COLUMN())))</formula>
    </cfRule>
  </conditionalFormatting>
  <conditionalFormatting sqref="AZ52:BC53">
    <cfRule type="expression" dxfId="1309" priority="58">
      <formula>INDIRECT(ADDRESS(ROW(),COLUMN()))=TRUNC(INDIRECT(ADDRESS(ROW(),COLUMN())))</formula>
    </cfRule>
  </conditionalFormatting>
  <conditionalFormatting sqref="U55:AA56">
    <cfRule type="expression" dxfId="1308" priority="56">
      <formula>INDIRECT(ADDRESS(ROW(),COLUMN()))=TRUNC(INDIRECT(ADDRESS(ROW(),COLUMN())))</formula>
    </cfRule>
  </conditionalFormatting>
  <conditionalFormatting sqref="AB55:AH56">
    <cfRule type="expression" dxfId="1307" priority="54">
      <formula>INDIRECT(ADDRESS(ROW(),COLUMN()))=TRUNC(INDIRECT(ADDRESS(ROW(),COLUMN())))</formula>
    </cfRule>
  </conditionalFormatting>
  <conditionalFormatting sqref="AI55:AO56">
    <cfRule type="expression" dxfId="1306" priority="52">
      <formula>INDIRECT(ADDRESS(ROW(),COLUMN()))=TRUNC(INDIRECT(ADDRESS(ROW(),COLUMN())))</formula>
    </cfRule>
  </conditionalFormatting>
  <conditionalFormatting sqref="AP55:AV56">
    <cfRule type="expression" dxfId="1305" priority="50">
      <formula>INDIRECT(ADDRESS(ROW(),COLUMN()))=TRUNC(INDIRECT(ADDRESS(ROW(),COLUMN())))</formula>
    </cfRule>
  </conditionalFormatting>
  <conditionalFormatting sqref="AW55:AY56">
    <cfRule type="expression" dxfId="1304" priority="48">
      <formula>INDIRECT(ADDRESS(ROW(),COLUMN()))=TRUNC(INDIRECT(ADDRESS(ROW(),COLUMN())))</formula>
    </cfRule>
  </conditionalFormatting>
  <conditionalFormatting sqref="AZ55:BC56">
    <cfRule type="expression" dxfId="1303" priority="47">
      <formula>INDIRECT(ADDRESS(ROW(),COLUMN()))=TRUNC(INDIRECT(ADDRESS(ROW(),COLUMN())))</formula>
    </cfRule>
  </conditionalFormatting>
  <conditionalFormatting sqref="U58:AA59">
    <cfRule type="expression" dxfId="1302" priority="45">
      <formula>INDIRECT(ADDRESS(ROW(),COLUMN()))=TRUNC(INDIRECT(ADDRESS(ROW(),COLUMN())))</formula>
    </cfRule>
  </conditionalFormatting>
  <conditionalFormatting sqref="AB58:AH59">
    <cfRule type="expression" dxfId="1301" priority="43">
      <formula>INDIRECT(ADDRESS(ROW(),COLUMN()))=TRUNC(INDIRECT(ADDRESS(ROW(),COLUMN())))</formula>
    </cfRule>
  </conditionalFormatting>
  <conditionalFormatting sqref="AI58:AO59">
    <cfRule type="expression" dxfId="1300" priority="41">
      <formula>INDIRECT(ADDRESS(ROW(),COLUMN()))=TRUNC(INDIRECT(ADDRESS(ROW(),COLUMN())))</formula>
    </cfRule>
  </conditionalFormatting>
  <conditionalFormatting sqref="AP58:AV59">
    <cfRule type="expression" dxfId="1299" priority="39">
      <formula>INDIRECT(ADDRESS(ROW(),COLUMN()))=TRUNC(INDIRECT(ADDRESS(ROW(),COLUMN())))</formula>
    </cfRule>
  </conditionalFormatting>
  <conditionalFormatting sqref="AW58:AY59">
    <cfRule type="expression" dxfId="1298" priority="37">
      <formula>INDIRECT(ADDRESS(ROW(),COLUMN()))=TRUNC(INDIRECT(ADDRESS(ROW(),COLUMN())))</formula>
    </cfRule>
  </conditionalFormatting>
  <conditionalFormatting sqref="AZ58:BC59">
    <cfRule type="expression" dxfId="1297" priority="36">
      <formula>INDIRECT(ADDRESS(ROW(),COLUMN()))=TRUNC(INDIRECT(ADDRESS(ROW(),COLUMN())))</formula>
    </cfRule>
  </conditionalFormatting>
  <conditionalFormatting sqref="U61:AA62">
    <cfRule type="expression" dxfId="1296" priority="34">
      <formula>INDIRECT(ADDRESS(ROW(),COLUMN()))=TRUNC(INDIRECT(ADDRESS(ROW(),COLUMN())))</formula>
    </cfRule>
  </conditionalFormatting>
  <conditionalFormatting sqref="AB61:AH62">
    <cfRule type="expression" dxfId="1295" priority="32">
      <formula>INDIRECT(ADDRESS(ROW(),COLUMN()))=TRUNC(INDIRECT(ADDRESS(ROW(),COLUMN())))</formula>
    </cfRule>
  </conditionalFormatting>
  <conditionalFormatting sqref="AI61:AO62">
    <cfRule type="expression" dxfId="1294" priority="30">
      <formula>INDIRECT(ADDRESS(ROW(),COLUMN()))=TRUNC(INDIRECT(ADDRESS(ROW(),COLUMN())))</formula>
    </cfRule>
  </conditionalFormatting>
  <conditionalFormatting sqref="AP61:AV62">
    <cfRule type="expression" dxfId="1293" priority="28">
      <formula>INDIRECT(ADDRESS(ROW(),COLUMN()))=TRUNC(INDIRECT(ADDRESS(ROW(),COLUMN())))</formula>
    </cfRule>
  </conditionalFormatting>
  <conditionalFormatting sqref="AW61:AY62">
    <cfRule type="expression" dxfId="1292" priority="26">
      <formula>INDIRECT(ADDRESS(ROW(),COLUMN()))=TRUNC(INDIRECT(ADDRESS(ROW(),COLUMN())))</formula>
    </cfRule>
  </conditionalFormatting>
  <conditionalFormatting sqref="AZ61:BC62">
    <cfRule type="expression" dxfId="1291" priority="25">
      <formula>INDIRECT(ADDRESS(ROW(),COLUMN()))=TRUNC(INDIRECT(ADDRESS(ROW(),COLUMN())))</formula>
    </cfRule>
  </conditionalFormatting>
  <conditionalFormatting sqref="U64:AA65">
    <cfRule type="expression" dxfId="1290" priority="23">
      <formula>INDIRECT(ADDRESS(ROW(),COLUMN()))=TRUNC(INDIRECT(ADDRESS(ROW(),COLUMN())))</formula>
    </cfRule>
  </conditionalFormatting>
  <conditionalFormatting sqref="AB64:AH65">
    <cfRule type="expression" dxfId="1289" priority="21">
      <formula>INDIRECT(ADDRESS(ROW(),COLUMN()))=TRUNC(INDIRECT(ADDRESS(ROW(),COLUMN())))</formula>
    </cfRule>
  </conditionalFormatting>
  <conditionalFormatting sqref="AI64:AO65">
    <cfRule type="expression" dxfId="1288" priority="19">
      <formula>INDIRECT(ADDRESS(ROW(),COLUMN()))=TRUNC(INDIRECT(ADDRESS(ROW(),COLUMN())))</formula>
    </cfRule>
  </conditionalFormatting>
  <conditionalFormatting sqref="AP64:AV65">
    <cfRule type="expression" dxfId="1287" priority="17">
      <formula>INDIRECT(ADDRESS(ROW(),COLUMN()))=TRUNC(INDIRECT(ADDRESS(ROW(),COLUMN())))</formula>
    </cfRule>
  </conditionalFormatting>
  <conditionalFormatting sqref="AW64:AY65">
    <cfRule type="expression" dxfId="1286" priority="15">
      <formula>INDIRECT(ADDRESS(ROW(),COLUMN()))=TRUNC(INDIRECT(ADDRESS(ROW(),COLUMN())))</formula>
    </cfRule>
  </conditionalFormatting>
  <conditionalFormatting sqref="AZ64:BC65">
    <cfRule type="expression" dxfId="1285" priority="14">
      <formula>INDIRECT(ADDRESS(ROW(),COLUMN()))=TRUNC(INDIRECT(ADDRESS(ROW(),COLUMN())))</formula>
    </cfRule>
  </conditionalFormatting>
  <conditionalFormatting sqref="U67:AA68">
    <cfRule type="expression" dxfId="1284" priority="12">
      <formula>INDIRECT(ADDRESS(ROW(),COLUMN()))=TRUNC(INDIRECT(ADDRESS(ROW(),COLUMN())))</formula>
    </cfRule>
  </conditionalFormatting>
  <conditionalFormatting sqref="AB67:AH68">
    <cfRule type="expression" dxfId="1283" priority="10">
      <formula>INDIRECT(ADDRESS(ROW(),COLUMN()))=TRUNC(INDIRECT(ADDRESS(ROW(),COLUMN())))</formula>
    </cfRule>
  </conditionalFormatting>
  <conditionalFormatting sqref="AI67:AO68">
    <cfRule type="expression" dxfId="1282" priority="8">
      <formula>INDIRECT(ADDRESS(ROW(),COLUMN()))=TRUNC(INDIRECT(ADDRESS(ROW(),COLUMN())))</formula>
    </cfRule>
  </conditionalFormatting>
  <conditionalFormatting sqref="AP67:AV68">
    <cfRule type="expression" dxfId="1281" priority="6">
      <formula>INDIRECT(ADDRESS(ROW(),COLUMN()))=TRUNC(INDIRECT(ADDRESS(ROW(),COLUMN())))</formula>
    </cfRule>
  </conditionalFormatting>
  <conditionalFormatting sqref="AW67:AY68">
    <cfRule type="expression" dxfId="1280" priority="4">
      <formula>INDIRECT(ADDRESS(ROW(),COLUMN()))=TRUNC(INDIRECT(ADDRESS(ROW(),COLUMN())))</formula>
    </cfRule>
  </conditionalFormatting>
  <conditionalFormatting sqref="AZ67:BC68">
    <cfRule type="expression" dxfId="1279" priority="3">
      <formula>INDIRECT(ADDRESS(ROW(),COLUMN()))=TRUNC(INDIRECT(ADDRESS(ROW(),COLUMN())))</formula>
    </cfRule>
  </conditionalFormatting>
  <dataValidations count="10">
    <dataValidation type="list" allowBlank="1" showDropDown="0" showInputMessage="1" showErrorMessage="1" sqref="BC3:BF3">
      <formula1>"４週,暦月"</formula1>
    </dataValidation>
    <dataValidation type="decimal" allowBlank="1" showDropDown="0" showInputMessage="1" showErrorMessage="1" error="入力可能範囲　32～40" sqref="AY6:AZ6">
      <formula1>32</formula1>
      <formula2>40</formula2>
    </dataValidation>
    <dataValidation type="list" allowBlank="1" showDropDown="0" showInputMessage="1" showErrorMessage="1" sqref="AD3:AD4">
      <formula1>#REF!</formula1>
    </dataValidation>
    <dataValidation type="list" allowBlank="1" showDropDown="0" showInputMessage="1" showErrorMessage="1" sqref="BC4:BF4">
      <formula1>"予定,実績,予定・実績"</formula1>
    </dataValidation>
    <dataValidation type="list" allowBlank="1" showDropDown="0" showInputMessage="1" showErrorMessage="1" sqref="U24:AY24 U27:AY27 U30:AY30 U33:AY33 U36:AY36 U39:AY39 U42:AY42 U45:AY45 U48:AY48 U51:AY51 U54:AY54 U57:AY57 U60:AY60 U63:AY63 U66:AY66 U21:AY21">
      <formula1>【記載例】シフト記号</formula1>
    </dataValidation>
    <dataValidation type="list" allowBlank="1" showDropDown="0" showInputMessage="1" showErrorMessage="0" sqref="C21:E68"/>
    <dataValidation type="list" allowBlank="1" showDropDown="0" showInputMessage="1" showErrorMessage="0" sqref="H21:H68">
      <formula1>"A, B, C, D"</formula1>
    </dataValidation>
    <dataValidation type="list" errorStyle="warning" allowBlank="1" showDropDown="0" showInputMessage="1" showErrorMessage="0" error="リストにない場合のみ、入力してください。" sqref="I21:L68">
      <formula1>INDIRECT(C21)</formula1>
    </dataValidation>
    <dataValidation allowBlank="1" showDropDown="0" showInputMessage="1" showErrorMessage="1" error="入力可能範囲　32～40" sqref="BC10"/>
    <dataValidation type="list" allowBlank="1" showDropDown="0" showInputMessage="1" showErrorMessage="0" sqref="AR1:BG1">
      <formula1>#REF!</formula1>
    </dataValidation>
  </dataValidations>
  <printOptions horizontalCentered="1"/>
  <pageMargins left="0.15748031496062992" right="0.15748031496062992" top="0.39370078740157483" bottom="0.15748031496062992" header="0.15748031496062992" footer="0.15748031496062992"/>
  <pageSetup paperSize="9" scale="39" fitToWidth="1" fitToHeight="0" orientation="landscape" usePrinterDefaults="1"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AB52"/>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10.59765625" style="1997" hidden="1" customWidth="1"/>
    <col min="5" max="5" width="3.3984375" style="1997" bestFit="1" customWidth="1"/>
    <col min="6" max="6" width="15.59765625" style="1996" customWidth="1"/>
    <col min="7" max="7" width="3.3984375" style="1996" bestFit="1" customWidth="1"/>
    <col min="8" max="8" width="15.59765625" style="1996" customWidth="1"/>
    <col min="9" max="9" width="3.3984375" style="1996" bestFit="1" customWidth="1"/>
    <col min="10" max="10" width="15.59765625" style="1997" customWidth="1"/>
    <col min="11" max="11" width="3.3984375" style="1996" bestFit="1" customWidth="1"/>
    <col min="12" max="12" width="15.59765625" style="1996" customWidth="1"/>
    <col min="13" max="13" width="5" style="1996" customWidth="1"/>
    <col min="14" max="14" width="15.59765625" style="1996" customWidth="1"/>
    <col min="15" max="15" width="3.3984375" style="1996" customWidth="1"/>
    <col min="16" max="16" width="15.59765625" style="1996" customWidth="1"/>
    <col min="17" max="17" width="3.3984375" style="1996" customWidth="1"/>
    <col min="18" max="18" width="15.59765625" style="1996" customWidth="1"/>
    <col min="19" max="19" width="3.3984375" style="1996" customWidth="1"/>
    <col min="20" max="20" width="15.59765625" style="1996" customWidth="1"/>
    <col min="21" max="21" width="3.3984375" style="1996" customWidth="1"/>
    <col min="22" max="22" width="15.59765625" style="1996" customWidth="1"/>
    <col min="23" max="23" width="3.3984375" style="1996" customWidth="1"/>
    <col min="24" max="24" width="15.59765625" style="1996" customWidth="1"/>
    <col min="25" max="25" width="3.3984375" style="1996" customWidth="1"/>
    <col min="26" max="26" width="15.59765625" style="1996" customWidth="1"/>
    <col min="27" max="27" width="3.3984375" style="1996" customWidth="1"/>
    <col min="28" max="28" width="50.59765625" style="1996" customWidth="1"/>
    <col min="29" max="16384" width="9" style="1996"/>
  </cols>
  <sheetData>
    <row r="1" spans="2:28">
      <c r="B1" s="1998" t="s">
        <v>842</v>
      </c>
    </row>
    <row r="2" spans="2:28">
      <c r="B2" s="1999" t="s">
        <v>487</v>
      </c>
      <c r="F2" s="2000"/>
      <c r="G2" s="2011"/>
      <c r="H2" s="2011"/>
      <c r="I2" s="2011"/>
      <c r="J2" s="2007"/>
      <c r="K2" s="2011"/>
      <c r="L2" s="2011"/>
    </row>
    <row r="3" spans="2:28">
      <c r="B3" s="2000" t="s">
        <v>843</v>
      </c>
      <c r="F3" s="2007" t="s">
        <v>871</v>
      </c>
      <c r="G3" s="2011"/>
      <c r="H3" s="2011"/>
      <c r="I3" s="2011"/>
      <c r="J3" s="2007"/>
      <c r="K3" s="2011"/>
      <c r="L3" s="2011"/>
    </row>
    <row r="4" spans="2:28">
      <c r="B4" s="1999"/>
      <c r="F4" s="2008" t="s">
        <v>662</v>
      </c>
      <c r="G4" s="2008"/>
      <c r="H4" s="2008"/>
      <c r="I4" s="2008"/>
      <c r="J4" s="2008"/>
      <c r="K4" s="2008"/>
      <c r="L4" s="2008"/>
      <c r="N4" s="2008" t="s">
        <v>1031</v>
      </c>
      <c r="O4" s="2008"/>
      <c r="P4" s="2008"/>
      <c r="R4" s="2008" t="s">
        <v>1032</v>
      </c>
      <c r="S4" s="2008"/>
      <c r="T4" s="2008"/>
      <c r="U4" s="2008"/>
      <c r="V4" s="2008"/>
      <c r="W4" s="2008"/>
      <c r="X4" s="2008"/>
      <c r="Z4" s="2650" t="s">
        <v>633</v>
      </c>
      <c r="AB4" s="2008" t="s">
        <v>876</v>
      </c>
    </row>
    <row r="5" spans="2:28">
      <c r="B5" s="1997" t="s">
        <v>504</v>
      </c>
      <c r="C5" s="1997" t="s">
        <v>779</v>
      </c>
      <c r="F5" s="1997" t="s">
        <v>36</v>
      </c>
      <c r="G5" s="1997"/>
      <c r="H5" s="1997" t="s">
        <v>530</v>
      </c>
      <c r="J5" s="1997" t="s">
        <v>875</v>
      </c>
      <c r="L5" s="1997" t="s">
        <v>662</v>
      </c>
      <c r="N5" s="1997" t="s">
        <v>88</v>
      </c>
      <c r="P5" s="1997" t="s">
        <v>989</v>
      </c>
      <c r="R5" s="1997" t="s">
        <v>88</v>
      </c>
      <c r="T5" s="1997" t="s">
        <v>989</v>
      </c>
      <c r="V5" s="1997" t="s">
        <v>875</v>
      </c>
      <c r="X5" s="1997" t="s">
        <v>662</v>
      </c>
      <c r="Z5" s="2651" t="s">
        <v>1033</v>
      </c>
      <c r="AB5" s="2008"/>
    </row>
    <row r="6" spans="2:28">
      <c r="B6" s="2001">
        <v>1</v>
      </c>
      <c r="C6" s="2002" t="s">
        <v>835</v>
      </c>
      <c r="D6" s="2006" t="str">
        <f t="shared" ref="D6:D38" si="0">C6</f>
        <v>a</v>
      </c>
      <c r="E6" s="2001" t="s">
        <v>591</v>
      </c>
      <c r="F6" s="2009"/>
      <c r="G6" s="2001" t="s">
        <v>363</v>
      </c>
      <c r="H6" s="2009"/>
      <c r="I6" s="2012" t="s">
        <v>874</v>
      </c>
      <c r="J6" s="2009">
        <v>0</v>
      </c>
      <c r="K6" s="2013" t="s">
        <v>156</v>
      </c>
      <c r="L6" s="2008" t="str">
        <f t="shared" ref="L6:L22" si="1">IF(OR(F6="",H6=""),"",(H6+IF(F6&gt;H6,1,0)-F6-J6)*24)</f>
        <v/>
      </c>
      <c r="N6" s="2009">
        <v>0.29166666666666669</v>
      </c>
      <c r="O6" s="1997" t="s">
        <v>363</v>
      </c>
      <c r="P6" s="2009">
        <v>0.83333333333333337</v>
      </c>
      <c r="R6" s="2478" t="str">
        <f t="shared" ref="R6:R22" si="2">IF(F6="","",IF(F6&lt;N6,N6,IF(F6&gt;=P6,"",F6)))</f>
        <v/>
      </c>
      <c r="S6" s="1997" t="s">
        <v>363</v>
      </c>
      <c r="T6" s="2478" t="str">
        <f t="shared" ref="T6:T22" si="3">IF(H6="","",IF(H6&gt;F6,IF(H6&lt;P6,H6,P6),P6))</f>
        <v/>
      </c>
      <c r="U6" s="2649" t="s">
        <v>874</v>
      </c>
      <c r="V6" s="2009">
        <v>0</v>
      </c>
      <c r="W6" s="1996" t="s">
        <v>156</v>
      </c>
      <c r="X6" s="2008" t="str">
        <f t="shared" ref="X6:X22" si="4">IF(R6="","",IF((T6+IF(R6&gt;T6,1,0)-R6-V6)*24=0,"",(T6+IF(R6&gt;T6,1,0)-R6-V6)*24))</f>
        <v/>
      </c>
      <c r="Z6" s="2008" t="str">
        <f t="shared" ref="Z6:Z22" si="5">IF(X6="",L6,IF(OR(L6-X6=0,L6-X6&lt;0),"-",L6-X6))</f>
        <v/>
      </c>
      <c r="AB6" s="2014"/>
    </row>
    <row r="7" spans="2:28">
      <c r="B7" s="2001">
        <v>2</v>
      </c>
      <c r="C7" s="2002" t="s">
        <v>836</v>
      </c>
      <c r="D7" s="2006" t="str">
        <f t="shared" si="0"/>
        <v>b</v>
      </c>
      <c r="E7" s="2001" t="s">
        <v>591</v>
      </c>
      <c r="F7" s="2009"/>
      <c r="G7" s="2001" t="s">
        <v>363</v>
      </c>
      <c r="H7" s="2009"/>
      <c r="I7" s="2012" t="s">
        <v>874</v>
      </c>
      <c r="J7" s="2009">
        <v>0</v>
      </c>
      <c r="K7" s="2013" t="s">
        <v>156</v>
      </c>
      <c r="L7" s="2008" t="str">
        <f t="shared" si="1"/>
        <v/>
      </c>
      <c r="N7" s="2477">
        <f t="shared" ref="N7:N22" si="6">$N$6</f>
        <v>0.29166666666666669</v>
      </c>
      <c r="O7" s="1997" t="s">
        <v>363</v>
      </c>
      <c r="P7" s="2477">
        <f t="shared" ref="P7:P22" si="7">$P$6</f>
        <v>0.83333333333333337</v>
      </c>
      <c r="R7" s="2478" t="str">
        <f t="shared" si="2"/>
        <v/>
      </c>
      <c r="S7" s="1997" t="s">
        <v>363</v>
      </c>
      <c r="T7" s="2478" t="str">
        <f t="shared" si="3"/>
        <v/>
      </c>
      <c r="U7" s="2649" t="s">
        <v>874</v>
      </c>
      <c r="V7" s="2009">
        <v>0</v>
      </c>
      <c r="W7" s="1996" t="s">
        <v>156</v>
      </c>
      <c r="X7" s="2008" t="str">
        <f t="shared" si="4"/>
        <v/>
      </c>
      <c r="Z7" s="2008" t="str">
        <f t="shared" si="5"/>
        <v/>
      </c>
      <c r="AB7" s="2014"/>
    </row>
    <row r="8" spans="2:28">
      <c r="B8" s="2001">
        <v>3</v>
      </c>
      <c r="C8" s="2002" t="s">
        <v>838</v>
      </c>
      <c r="D8" s="2006" t="str">
        <f t="shared" si="0"/>
        <v>c</v>
      </c>
      <c r="E8" s="2001" t="s">
        <v>591</v>
      </c>
      <c r="F8" s="2009"/>
      <c r="G8" s="2001" t="s">
        <v>363</v>
      </c>
      <c r="H8" s="2009"/>
      <c r="I8" s="2012" t="s">
        <v>874</v>
      </c>
      <c r="J8" s="2009">
        <v>0</v>
      </c>
      <c r="K8" s="2013" t="s">
        <v>156</v>
      </c>
      <c r="L8" s="2008" t="str">
        <f t="shared" si="1"/>
        <v/>
      </c>
      <c r="N8" s="2477">
        <f t="shared" si="6"/>
        <v>0.29166666666666669</v>
      </c>
      <c r="O8" s="1997" t="s">
        <v>363</v>
      </c>
      <c r="P8" s="2477">
        <f t="shared" si="7"/>
        <v>0.83333333333333337</v>
      </c>
      <c r="R8" s="2478" t="str">
        <f t="shared" si="2"/>
        <v/>
      </c>
      <c r="S8" s="1997" t="s">
        <v>363</v>
      </c>
      <c r="T8" s="2478" t="str">
        <f t="shared" si="3"/>
        <v/>
      </c>
      <c r="U8" s="2649" t="s">
        <v>874</v>
      </c>
      <c r="V8" s="2009">
        <v>0</v>
      </c>
      <c r="W8" s="1996" t="s">
        <v>156</v>
      </c>
      <c r="X8" s="2008" t="str">
        <f t="shared" si="4"/>
        <v/>
      </c>
      <c r="Z8" s="2008" t="str">
        <f t="shared" si="5"/>
        <v/>
      </c>
      <c r="AB8" s="2014"/>
    </row>
    <row r="9" spans="2:28">
      <c r="B9" s="2001">
        <v>4</v>
      </c>
      <c r="C9" s="2002" t="s">
        <v>837</v>
      </c>
      <c r="D9" s="2006" t="str">
        <f t="shared" si="0"/>
        <v>d</v>
      </c>
      <c r="E9" s="2001" t="s">
        <v>591</v>
      </c>
      <c r="F9" s="2009"/>
      <c r="G9" s="2001" t="s">
        <v>363</v>
      </c>
      <c r="H9" s="2009"/>
      <c r="I9" s="2012" t="s">
        <v>874</v>
      </c>
      <c r="J9" s="2009">
        <v>0</v>
      </c>
      <c r="K9" s="2013" t="s">
        <v>156</v>
      </c>
      <c r="L9" s="2008" t="str">
        <f t="shared" si="1"/>
        <v/>
      </c>
      <c r="N9" s="2477">
        <f t="shared" si="6"/>
        <v>0.29166666666666669</v>
      </c>
      <c r="O9" s="1997" t="s">
        <v>363</v>
      </c>
      <c r="P9" s="2477">
        <f t="shared" si="7"/>
        <v>0.83333333333333337</v>
      </c>
      <c r="R9" s="2478" t="str">
        <f t="shared" si="2"/>
        <v/>
      </c>
      <c r="S9" s="1997" t="s">
        <v>363</v>
      </c>
      <c r="T9" s="2478" t="str">
        <f t="shared" si="3"/>
        <v/>
      </c>
      <c r="U9" s="2649" t="s">
        <v>874</v>
      </c>
      <c r="V9" s="2009">
        <v>0</v>
      </c>
      <c r="W9" s="1996" t="s">
        <v>156</v>
      </c>
      <c r="X9" s="2008" t="str">
        <f t="shared" si="4"/>
        <v/>
      </c>
      <c r="Z9" s="2008" t="str">
        <f t="shared" si="5"/>
        <v/>
      </c>
      <c r="AB9" s="2014"/>
    </row>
    <row r="10" spans="2:28">
      <c r="B10" s="2001">
        <v>5</v>
      </c>
      <c r="C10" s="2002" t="s">
        <v>390</v>
      </c>
      <c r="D10" s="2006" t="str">
        <f t="shared" si="0"/>
        <v>e</v>
      </c>
      <c r="E10" s="2001" t="s">
        <v>591</v>
      </c>
      <c r="F10" s="2009"/>
      <c r="G10" s="2001" t="s">
        <v>363</v>
      </c>
      <c r="H10" s="2009"/>
      <c r="I10" s="2012" t="s">
        <v>874</v>
      </c>
      <c r="J10" s="2009">
        <v>0</v>
      </c>
      <c r="K10" s="2013" t="s">
        <v>156</v>
      </c>
      <c r="L10" s="2008" t="str">
        <f t="shared" si="1"/>
        <v/>
      </c>
      <c r="N10" s="2477">
        <f t="shared" si="6"/>
        <v>0.29166666666666669</v>
      </c>
      <c r="O10" s="1997" t="s">
        <v>363</v>
      </c>
      <c r="P10" s="2477">
        <f t="shared" si="7"/>
        <v>0.83333333333333337</v>
      </c>
      <c r="R10" s="2478" t="str">
        <f t="shared" si="2"/>
        <v/>
      </c>
      <c r="S10" s="1997" t="s">
        <v>363</v>
      </c>
      <c r="T10" s="2478" t="str">
        <f t="shared" si="3"/>
        <v/>
      </c>
      <c r="U10" s="2649" t="s">
        <v>874</v>
      </c>
      <c r="V10" s="2009">
        <v>0</v>
      </c>
      <c r="W10" s="1996" t="s">
        <v>156</v>
      </c>
      <c r="X10" s="2008" t="str">
        <f t="shared" si="4"/>
        <v/>
      </c>
      <c r="Z10" s="2008" t="str">
        <f t="shared" si="5"/>
        <v/>
      </c>
      <c r="AB10" s="2014"/>
    </row>
    <row r="11" spans="2:28">
      <c r="B11" s="2001">
        <v>6</v>
      </c>
      <c r="C11" s="2002" t="s">
        <v>844</v>
      </c>
      <c r="D11" s="2006" t="str">
        <f t="shared" si="0"/>
        <v>f</v>
      </c>
      <c r="E11" s="2001" t="s">
        <v>591</v>
      </c>
      <c r="F11" s="2009"/>
      <c r="G11" s="2001" t="s">
        <v>363</v>
      </c>
      <c r="H11" s="2009"/>
      <c r="I11" s="2012" t="s">
        <v>874</v>
      </c>
      <c r="J11" s="2009">
        <v>0</v>
      </c>
      <c r="K11" s="2013" t="s">
        <v>156</v>
      </c>
      <c r="L11" s="2008" t="str">
        <f t="shared" si="1"/>
        <v/>
      </c>
      <c r="N11" s="2477">
        <f t="shared" si="6"/>
        <v>0.29166666666666669</v>
      </c>
      <c r="O11" s="1997" t="s">
        <v>363</v>
      </c>
      <c r="P11" s="2477">
        <f t="shared" si="7"/>
        <v>0.83333333333333337</v>
      </c>
      <c r="R11" s="2478" t="str">
        <f t="shared" si="2"/>
        <v/>
      </c>
      <c r="S11" s="1997" t="s">
        <v>363</v>
      </c>
      <c r="T11" s="2478" t="str">
        <f t="shared" si="3"/>
        <v/>
      </c>
      <c r="U11" s="2649" t="s">
        <v>874</v>
      </c>
      <c r="V11" s="2009">
        <v>0</v>
      </c>
      <c r="W11" s="1996" t="s">
        <v>156</v>
      </c>
      <c r="X11" s="2008" t="str">
        <f t="shared" si="4"/>
        <v/>
      </c>
      <c r="Z11" s="2008" t="str">
        <f t="shared" si="5"/>
        <v/>
      </c>
      <c r="AB11" s="2014"/>
    </row>
    <row r="12" spans="2:28">
      <c r="B12" s="2001">
        <v>7</v>
      </c>
      <c r="C12" s="2002" t="s">
        <v>845</v>
      </c>
      <c r="D12" s="2006" t="str">
        <f t="shared" si="0"/>
        <v>g</v>
      </c>
      <c r="E12" s="2001" t="s">
        <v>591</v>
      </c>
      <c r="F12" s="2009"/>
      <c r="G12" s="2001" t="s">
        <v>363</v>
      </c>
      <c r="H12" s="2009"/>
      <c r="I12" s="2012" t="s">
        <v>874</v>
      </c>
      <c r="J12" s="2009">
        <v>0</v>
      </c>
      <c r="K12" s="2013" t="s">
        <v>156</v>
      </c>
      <c r="L12" s="2008" t="str">
        <f t="shared" si="1"/>
        <v/>
      </c>
      <c r="N12" s="2477">
        <f t="shared" si="6"/>
        <v>0.29166666666666669</v>
      </c>
      <c r="O12" s="1997" t="s">
        <v>363</v>
      </c>
      <c r="P12" s="2477">
        <f t="shared" si="7"/>
        <v>0.83333333333333337</v>
      </c>
      <c r="R12" s="2478" t="str">
        <f t="shared" si="2"/>
        <v/>
      </c>
      <c r="S12" s="1997" t="s">
        <v>363</v>
      </c>
      <c r="T12" s="2478" t="str">
        <f t="shared" si="3"/>
        <v/>
      </c>
      <c r="U12" s="2649" t="s">
        <v>874</v>
      </c>
      <c r="V12" s="2009">
        <v>0</v>
      </c>
      <c r="W12" s="1996" t="s">
        <v>156</v>
      </c>
      <c r="X12" s="2008" t="str">
        <f t="shared" si="4"/>
        <v/>
      </c>
      <c r="Z12" s="2008" t="str">
        <f t="shared" si="5"/>
        <v/>
      </c>
      <c r="AB12" s="2014"/>
    </row>
    <row r="13" spans="2:28">
      <c r="B13" s="2001">
        <v>8</v>
      </c>
      <c r="C13" s="2002" t="s">
        <v>847</v>
      </c>
      <c r="D13" s="2006" t="str">
        <f t="shared" si="0"/>
        <v>h</v>
      </c>
      <c r="E13" s="2001" t="s">
        <v>591</v>
      </c>
      <c r="F13" s="2009"/>
      <c r="G13" s="2001" t="s">
        <v>363</v>
      </c>
      <c r="H13" s="2009"/>
      <c r="I13" s="2012" t="s">
        <v>874</v>
      </c>
      <c r="J13" s="2009">
        <v>0</v>
      </c>
      <c r="K13" s="2013" t="s">
        <v>156</v>
      </c>
      <c r="L13" s="2008" t="str">
        <f t="shared" si="1"/>
        <v/>
      </c>
      <c r="N13" s="2477">
        <f t="shared" si="6"/>
        <v>0.29166666666666669</v>
      </c>
      <c r="O13" s="1997" t="s">
        <v>363</v>
      </c>
      <c r="P13" s="2477">
        <f t="shared" si="7"/>
        <v>0.83333333333333337</v>
      </c>
      <c r="R13" s="2478" t="str">
        <f t="shared" si="2"/>
        <v/>
      </c>
      <c r="S13" s="1997" t="s">
        <v>363</v>
      </c>
      <c r="T13" s="2478" t="str">
        <f t="shared" si="3"/>
        <v/>
      </c>
      <c r="U13" s="2649" t="s">
        <v>874</v>
      </c>
      <c r="V13" s="2009">
        <v>0</v>
      </c>
      <c r="W13" s="1996" t="s">
        <v>156</v>
      </c>
      <c r="X13" s="2008" t="str">
        <f t="shared" si="4"/>
        <v/>
      </c>
      <c r="Z13" s="2008" t="str">
        <f t="shared" si="5"/>
        <v/>
      </c>
      <c r="AB13" s="2014"/>
    </row>
    <row r="14" spans="2:28">
      <c r="B14" s="2001">
        <v>9</v>
      </c>
      <c r="C14" s="2002" t="s">
        <v>849</v>
      </c>
      <c r="D14" s="2006" t="str">
        <f t="shared" si="0"/>
        <v>i</v>
      </c>
      <c r="E14" s="2001" t="s">
        <v>591</v>
      </c>
      <c r="F14" s="2009"/>
      <c r="G14" s="2001" t="s">
        <v>363</v>
      </c>
      <c r="H14" s="2009"/>
      <c r="I14" s="2012" t="s">
        <v>874</v>
      </c>
      <c r="J14" s="2009">
        <v>0</v>
      </c>
      <c r="K14" s="2013" t="s">
        <v>156</v>
      </c>
      <c r="L14" s="2008" t="str">
        <f t="shared" si="1"/>
        <v/>
      </c>
      <c r="N14" s="2477">
        <f t="shared" si="6"/>
        <v>0.29166666666666669</v>
      </c>
      <c r="O14" s="1997" t="s">
        <v>363</v>
      </c>
      <c r="P14" s="2477">
        <f t="shared" si="7"/>
        <v>0.83333333333333337</v>
      </c>
      <c r="R14" s="2478" t="str">
        <f t="shared" si="2"/>
        <v/>
      </c>
      <c r="S14" s="1997" t="s">
        <v>363</v>
      </c>
      <c r="T14" s="2478" t="str">
        <f t="shared" si="3"/>
        <v/>
      </c>
      <c r="U14" s="2649" t="s">
        <v>874</v>
      </c>
      <c r="V14" s="2009">
        <v>0</v>
      </c>
      <c r="W14" s="1996" t="s">
        <v>156</v>
      </c>
      <c r="X14" s="2008" t="str">
        <f t="shared" si="4"/>
        <v/>
      </c>
      <c r="Z14" s="2008" t="str">
        <f t="shared" si="5"/>
        <v/>
      </c>
      <c r="AB14" s="2014"/>
    </row>
    <row r="15" spans="2:28">
      <c r="B15" s="2001">
        <v>10</v>
      </c>
      <c r="C15" s="2002" t="s">
        <v>850</v>
      </c>
      <c r="D15" s="2006" t="str">
        <f t="shared" si="0"/>
        <v>j</v>
      </c>
      <c r="E15" s="2001" t="s">
        <v>591</v>
      </c>
      <c r="F15" s="2009"/>
      <c r="G15" s="2001" t="s">
        <v>363</v>
      </c>
      <c r="H15" s="2009"/>
      <c r="I15" s="2012" t="s">
        <v>874</v>
      </c>
      <c r="J15" s="2009">
        <v>0</v>
      </c>
      <c r="K15" s="2013" t="s">
        <v>156</v>
      </c>
      <c r="L15" s="2008" t="str">
        <f t="shared" si="1"/>
        <v/>
      </c>
      <c r="N15" s="2477">
        <f t="shared" si="6"/>
        <v>0.29166666666666669</v>
      </c>
      <c r="O15" s="1997" t="s">
        <v>363</v>
      </c>
      <c r="P15" s="2477">
        <f t="shared" si="7"/>
        <v>0.83333333333333337</v>
      </c>
      <c r="R15" s="2478" t="str">
        <f t="shared" si="2"/>
        <v/>
      </c>
      <c r="S15" s="1997" t="s">
        <v>363</v>
      </c>
      <c r="T15" s="2478" t="str">
        <f t="shared" si="3"/>
        <v/>
      </c>
      <c r="U15" s="2649" t="s">
        <v>874</v>
      </c>
      <c r="V15" s="2009">
        <v>0</v>
      </c>
      <c r="W15" s="1996" t="s">
        <v>156</v>
      </c>
      <c r="X15" s="2008" t="str">
        <f t="shared" si="4"/>
        <v/>
      </c>
      <c r="Z15" s="2008" t="str">
        <f t="shared" si="5"/>
        <v/>
      </c>
      <c r="AB15" s="2014"/>
    </row>
    <row r="16" spans="2:28">
      <c r="B16" s="2001">
        <v>11</v>
      </c>
      <c r="C16" s="2002" t="s">
        <v>451</v>
      </c>
      <c r="D16" s="2006" t="str">
        <f t="shared" si="0"/>
        <v>k</v>
      </c>
      <c r="E16" s="2001" t="s">
        <v>591</v>
      </c>
      <c r="F16" s="2009"/>
      <c r="G16" s="2001" t="s">
        <v>363</v>
      </c>
      <c r="H16" s="2009"/>
      <c r="I16" s="2012" t="s">
        <v>874</v>
      </c>
      <c r="J16" s="2009">
        <v>0</v>
      </c>
      <c r="K16" s="2013" t="s">
        <v>156</v>
      </c>
      <c r="L16" s="2008" t="str">
        <f t="shared" si="1"/>
        <v/>
      </c>
      <c r="N16" s="2477">
        <f t="shared" si="6"/>
        <v>0.29166666666666669</v>
      </c>
      <c r="O16" s="1997" t="s">
        <v>363</v>
      </c>
      <c r="P16" s="2477">
        <f t="shared" si="7"/>
        <v>0.83333333333333337</v>
      </c>
      <c r="R16" s="2478" t="str">
        <f t="shared" si="2"/>
        <v/>
      </c>
      <c r="S16" s="1997" t="s">
        <v>363</v>
      </c>
      <c r="T16" s="2478" t="str">
        <f t="shared" si="3"/>
        <v/>
      </c>
      <c r="U16" s="2649" t="s">
        <v>874</v>
      </c>
      <c r="V16" s="2009">
        <v>0</v>
      </c>
      <c r="W16" s="1996" t="s">
        <v>156</v>
      </c>
      <c r="X16" s="2008" t="str">
        <f t="shared" si="4"/>
        <v/>
      </c>
      <c r="Z16" s="2008" t="str">
        <f t="shared" si="5"/>
        <v/>
      </c>
      <c r="AB16" s="2014"/>
    </row>
    <row r="17" spans="2:28">
      <c r="B17" s="2001">
        <v>12</v>
      </c>
      <c r="C17" s="2002" t="s">
        <v>851</v>
      </c>
      <c r="D17" s="2006" t="str">
        <f t="shared" si="0"/>
        <v>l</v>
      </c>
      <c r="E17" s="2001" t="s">
        <v>591</v>
      </c>
      <c r="F17" s="2009"/>
      <c r="G17" s="2001" t="s">
        <v>363</v>
      </c>
      <c r="H17" s="2009"/>
      <c r="I17" s="2012" t="s">
        <v>874</v>
      </c>
      <c r="J17" s="2009">
        <v>0</v>
      </c>
      <c r="K17" s="2013" t="s">
        <v>156</v>
      </c>
      <c r="L17" s="2008" t="str">
        <f t="shared" si="1"/>
        <v/>
      </c>
      <c r="N17" s="2477">
        <f t="shared" si="6"/>
        <v>0.29166666666666669</v>
      </c>
      <c r="O17" s="1997" t="s">
        <v>363</v>
      </c>
      <c r="P17" s="2477">
        <f t="shared" si="7"/>
        <v>0.83333333333333337</v>
      </c>
      <c r="R17" s="2478" t="str">
        <f t="shared" si="2"/>
        <v/>
      </c>
      <c r="S17" s="1997" t="s">
        <v>363</v>
      </c>
      <c r="T17" s="2478" t="str">
        <f t="shared" si="3"/>
        <v/>
      </c>
      <c r="U17" s="2649" t="s">
        <v>874</v>
      </c>
      <c r="V17" s="2009">
        <v>0</v>
      </c>
      <c r="W17" s="1996" t="s">
        <v>156</v>
      </c>
      <c r="X17" s="2008" t="str">
        <f t="shared" si="4"/>
        <v/>
      </c>
      <c r="Z17" s="2008" t="str">
        <f t="shared" si="5"/>
        <v/>
      </c>
      <c r="AB17" s="2014"/>
    </row>
    <row r="18" spans="2:28">
      <c r="B18" s="2001">
        <v>13</v>
      </c>
      <c r="C18" s="2002" t="s">
        <v>463</v>
      </c>
      <c r="D18" s="2006" t="str">
        <f t="shared" si="0"/>
        <v>m</v>
      </c>
      <c r="E18" s="2001" t="s">
        <v>591</v>
      </c>
      <c r="F18" s="2009"/>
      <c r="G18" s="2001" t="s">
        <v>363</v>
      </c>
      <c r="H18" s="2009"/>
      <c r="I18" s="2012" t="s">
        <v>874</v>
      </c>
      <c r="J18" s="2009">
        <v>0</v>
      </c>
      <c r="K18" s="2013" t="s">
        <v>156</v>
      </c>
      <c r="L18" s="2008" t="str">
        <f t="shared" si="1"/>
        <v/>
      </c>
      <c r="N18" s="2477">
        <f t="shared" si="6"/>
        <v>0.29166666666666669</v>
      </c>
      <c r="O18" s="1997" t="s">
        <v>363</v>
      </c>
      <c r="P18" s="2477">
        <f t="shared" si="7"/>
        <v>0.83333333333333337</v>
      </c>
      <c r="R18" s="2478" t="str">
        <f t="shared" si="2"/>
        <v/>
      </c>
      <c r="S18" s="1997" t="s">
        <v>363</v>
      </c>
      <c r="T18" s="2478" t="str">
        <f t="shared" si="3"/>
        <v/>
      </c>
      <c r="U18" s="2649" t="s">
        <v>874</v>
      </c>
      <c r="V18" s="2009">
        <v>0</v>
      </c>
      <c r="W18" s="1996" t="s">
        <v>156</v>
      </c>
      <c r="X18" s="2008" t="str">
        <f t="shared" si="4"/>
        <v/>
      </c>
      <c r="Z18" s="2008" t="str">
        <f t="shared" si="5"/>
        <v/>
      </c>
      <c r="AB18" s="2014"/>
    </row>
    <row r="19" spans="2:28">
      <c r="B19" s="2001">
        <v>14</v>
      </c>
      <c r="C19" s="2002" t="s">
        <v>118</v>
      </c>
      <c r="D19" s="2006" t="str">
        <f t="shared" si="0"/>
        <v>n</v>
      </c>
      <c r="E19" s="2001" t="s">
        <v>591</v>
      </c>
      <c r="F19" s="2009"/>
      <c r="G19" s="2001" t="s">
        <v>363</v>
      </c>
      <c r="H19" s="2009"/>
      <c r="I19" s="2012" t="s">
        <v>874</v>
      </c>
      <c r="J19" s="2009">
        <v>0</v>
      </c>
      <c r="K19" s="2013" t="s">
        <v>156</v>
      </c>
      <c r="L19" s="2008" t="str">
        <f t="shared" si="1"/>
        <v/>
      </c>
      <c r="N19" s="2477">
        <f t="shared" si="6"/>
        <v>0.29166666666666669</v>
      </c>
      <c r="O19" s="1997" t="s">
        <v>363</v>
      </c>
      <c r="P19" s="2477">
        <f t="shared" si="7"/>
        <v>0.83333333333333337</v>
      </c>
      <c r="R19" s="2478" t="str">
        <f t="shared" si="2"/>
        <v/>
      </c>
      <c r="S19" s="1997" t="s">
        <v>363</v>
      </c>
      <c r="T19" s="2478" t="str">
        <f t="shared" si="3"/>
        <v/>
      </c>
      <c r="U19" s="2649" t="s">
        <v>874</v>
      </c>
      <c r="V19" s="2009">
        <v>0</v>
      </c>
      <c r="W19" s="1996" t="s">
        <v>156</v>
      </c>
      <c r="X19" s="2008" t="str">
        <f t="shared" si="4"/>
        <v/>
      </c>
      <c r="Z19" s="2008" t="str">
        <f t="shared" si="5"/>
        <v/>
      </c>
      <c r="AB19" s="2014"/>
    </row>
    <row r="20" spans="2:28">
      <c r="B20" s="2001">
        <v>15</v>
      </c>
      <c r="C20" s="2002" t="s">
        <v>590</v>
      </c>
      <c r="D20" s="2006" t="str">
        <f t="shared" si="0"/>
        <v>o</v>
      </c>
      <c r="E20" s="2001" t="s">
        <v>591</v>
      </c>
      <c r="F20" s="2009"/>
      <c r="G20" s="2001" t="s">
        <v>363</v>
      </c>
      <c r="H20" s="2009"/>
      <c r="I20" s="2012" t="s">
        <v>874</v>
      </c>
      <c r="J20" s="2009">
        <v>0</v>
      </c>
      <c r="K20" s="2013" t="s">
        <v>156</v>
      </c>
      <c r="L20" s="2008" t="str">
        <f t="shared" si="1"/>
        <v/>
      </c>
      <c r="N20" s="2477">
        <f t="shared" si="6"/>
        <v>0.29166666666666669</v>
      </c>
      <c r="O20" s="1997" t="s">
        <v>363</v>
      </c>
      <c r="P20" s="2477">
        <f t="shared" si="7"/>
        <v>0.83333333333333337</v>
      </c>
      <c r="R20" s="2478" t="str">
        <f t="shared" si="2"/>
        <v/>
      </c>
      <c r="S20" s="1997" t="s">
        <v>363</v>
      </c>
      <c r="T20" s="2478" t="str">
        <f t="shared" si="3"/>
        <v/>
      </c>
      <c r="U20" s="2649" t="s">
        <v>874</v>
      </c>
      <c r="V20" s="2009">
        <v>0</v>
      </c>
      <c r="W20" s="1996" t="s">
        <v>156</v>
      </c>
      <c r="X20" s="2008" t="str">
        <f t="shared" si="4"/>
        <v/>
      </c>
      <c r="Z20" s="2008" t="str">
        <f t="shared" si="5"/>
        <v/>
      </c>
      <c r="AB20" s="2014"/>
    </row>
    <row r="21" spans="2:28">
      <c r="B21" s="2001">
        <v>16</v>
      </c>
      <c r="C21" s="2002" t="s">
        <v>409</v>
      </c>
      <c r="D21" s="2006" t="str">
        <f t="shared" si="0"/>
        <v>p</v>
      </c>
      <c r="E21" s="2001" t="s">
        <v>591</v>
      </c>
      <c r="F21" s="2009"/>
      <c r="G21" s="2001" t="s">
        <v>363</v>
      </c>
      <c r="H21" s="2009"/>
      <c r="I21" s="2012" t="s">
        <v>874</v>
      </c>
      <c r="J21" s="2009">
        <v>0</v>
      </c>
      <c r="K21" s="2013" t="s">
        <v>156</v>
      </c>
      <c r="L21" s="2008" t="str">
        <f t="shared" si="1"/>
        <v/>
      </c>
      <c r="N21" s="2477">
        <f t="shared" si="6"/>
        <v>0.29166666666666669</v>
      </c>
      <c r="O21" s="1997" t="s">
        <v>363</v>
      </c>
      <c r="P21" s="2477">
        <f t="shared" si="7"/>
        <v>0.83333333333333337</v>
      </c>
      <c r="R21" s="2478" t="str">
        <f t="shared" si="2"/>
        <v/>
      </c>
      <c r="S21" s="1997" t="s">
        <v>363</v>
      </c>
      <c r="T21" s="2478" t="str">
        <f t="shared" si="3"/>
        <v/>
      </c>
      <c r="U21" s="2649" t="s">
        <v>874</v>
      </c>
      <c r="V21" s="2009">
        <v>0</v>
      </c>
      <c r="W21" s="1996" t="s">
        <v>156</v>
      </c>
      <c r="X21" s="2008" t="str">
        <f t="shared" si="4"/>
        <v/>
      </c>
      <c r="Z21" s="2008" t="str">
        <f t="shared" si="5"/>
        <v/>
      </c>
      <c r="AB21" s="2014"/>
    </row>
    <row r="22" spans="2:28">
      <c r="B22" s="2001">
        <v>17</v>
      </c>
      <c r="C22" s="2002" t="s">
        <v>852</v>
      </c>
      <c r="D22" s="2006" t="str">
        <f t="shared" si="0"/>
        <v>q</v>
      </c>
      <c r="E22" s="2001" t="s">
        <v>591</v>
      </c>
      <c r="F22" s="2009"/>
      <c r="G22" s="2001" t="s">
        <v>363</v>
      </c>
      <c r="H22" s="2009"/>
      <c r="I22" s="2012" t="s">
        <v>874</v>
      </c>
      <c r="J22" s="2009">
        <v>0</v>
      </c>
      <c r="K22" s="2013" t="s">
        <v>156</v>
      </c>
      <c r="L22" s="2008" t="str">
        <f t="shared" si="1"/>
        <v/>
      </c>
      <c r="N22" s="2477">
        <f t="shared" si="6"/>
        <v>0.29166666666666669</v>
      </c>
      <c r="O22" s="1997" t="s">
        <v>363</v>
      </c>
      <c r="P22" s="2477">
        <f t="shared" si="7"/>
        <v>0.83333333333333337</v>
      </c>
      <c r="R22" s="2478" t="str">
        <f t="shared" si="2"/>
        <v/>
      </c>
      <c r="S22" s="1997" t="s">
        <v>363</v>
      </c>
      <c r="T22" s="2478" t="str">
        <f t="shared" si="3"/>
        <v/>
      </c>
      <c r="U22" s="2649" t="s">
        <v>874</v>
      </c>
      <c r="V22" s="2009">
        <v>0</v>
      </c>
      <c r="W22" s="1996" t="s">
        <v>156</v>
      </c>
      <c r="X22" s="2008" t="str">
        <f t="shared" si="4"/>
        <v/>
      </c>
      <c r="Z22" s="2008" t="str">
        <f t="shared" si="5"/>
        <v/>
      </c>
      <c r="AB22" s="2014"/>
    </row>
    <row r="23" spans="2:28">
      <c r="B23" s="2001">
        <v>18</v>
      </c>
      <c r="C23" s="2002" t="s">
        <v>115</v>
      </c>
      <c r="D23" s="2006" t="str">
        <f t="shared" si="0"/>
        <v>r</v>
      </c>
      <c r="E23" s="2001" t="s">
        <v>591</v>
      </c>
      <c r="F23" s="2010"/>
      <c r="G23" s="2001" t="s">
        <v>363</v>
      </c>
      <c r="H23" s="2010"/>
      <c r="I23" s="2012" t="s">
        <v>874</v>
      </c>
      <c r="J23" s="2010"/>
      <c r="K23" s="2013" t="s">
        <v>156</v>
      </c>
      <c r="L23" s="2002">
        <v>1</v>
      </c>
      <c r="N23" s="2648"/>
      <c r="O23" s="2001" t="s">
        <v>363</v>
      </c>
      <c r="P23" s="2648"/>
      <c r="Q23" s="2013"/>
      <c r="R23" s="2648"/>
      <c r="S23" s="2001" t="s">
        <v>363</v>
      </c>
      <c r="T23" s="2648"/>
      <c r="U23" s="2012" t="s">
        <v>874</v>
      </c>
      <c r="V23" s="2010"/>
      <c r="W23" s="2013" t="s">
        <v>156</v>
      </c>
      <c r="X23" s="2002">
        <v>1</v>
      </c>
      <c r="Y23" s="2013"/>
      <c r="Z23" s="2002" t="s">
        <v>41</v>
      </c>
      <c r="AB23" s="2014"/>
    </row>
    <row r="24" spans="2:28">
      <c r="B24" s="2001">
        <v>19</v>
      </c>
      <c r="C24" s="2002" t="s">
        <v>853</v>
      </c>
      <c r="D24" s="2006" t="str">
        <f t="shared" si="0"/>
        <v>s</v>
      </c>
      <c r="E24" s="2001" t="s">
        <v>591</v>
      </c>
      <c r="F24" s="2010"/>
      <c r="G24" s="2001" t="s">
        <v>363</v>
      </c>
      <c r="H24" s="2010"/>
      <c r="I24" s="2012" t="s">
        <v>874</v>
      </c>
      <c r="J24" s="2010"/>
      <c r="K24" s="2013" t="s">
        <v>156</v>
      </c>
      <c r="L24" s="2002">
        <v>2</v>
      </c>
      <c r="N24" s="2648"/>
      <c r="O24" s="2001" t="s">
        <v>363</v>
      </c>
      <c r="P24" s="2648"/>
      <c r="Q24" s="2013"/>
      <c r="R24" s="2648"/>
      <c r="S24" s="2001" t="s">
        <v>363</v>
      </c>
      <c r="T24" s="2648"/>
      <c r="U24" s="2012" t="s">
        <v>874</v>
      </c>
      <c r="V24" s="2010"/>
      <c r="W24" s="2013" t="s">
        <v>156</v>
      </c>
      <c r="X24" s="2002">
        <v>2</v>
      </c>
      <c r="Y24" s="2013"/>
      <c r="Z24" s="2002" t="s">
        <v>41</v>
      </c>
      <c r="AB24" s="2014"/>
    </row>
    <row r="25" spans="2:28">
      <c r="B25" s="2001">
        <v>20</v>
      </c>
      <c r="C25" s="2002" t="s">
        <v>854</v>
      </c>
      <c r="D25" s="2006" t="str">
        <f t="shared" si="0"/>
        <v>t</v>
      </c>
      <c r="E25" s="2001" t="s">
        <v>591</v>
      </c>
      <c r="F25" s="2010"/>
      <c r="G25" s="2001" t="s">
        <v>363</v>
      </c>
      <c r="H25" s="2010"/>
      <c r="I25" s="2012" t="s">
        <v>874</v>
      </c>
      <c r="J25" s="2010"/>
      <c r="K25" s="2013" t="s">
        <v>156</v>
      </c>
      <c r="L25" s="2002">
        <v>3</v>
      </c>
      <c r="N25" s="2648"/>
      <c r="O25" s="2001" t="s">
        <v>363</v>
      </c>
      <c r="P25" s="2648"/>
      <c r="Q25" s="2013"/>
      <c r="R25" s="2648"/>
      <c r="S25" s="2001" t="s">
        <v>363</v>
      </c>
      <c r="T25" s="2648"/>
      <c r="U25" s="2012" t="s">
        <v>874</v>
      </c>
      <c r="V25" s="2010"/>
      <c r="W25" s="2013" t="s">
        <v>156</v>
      </c>
      <c r="X25" s="2002">
        <v>3</v>
      </c>
      <c r="Y25" s="2013"/>
      <c r="Z25" s="2002" t="s">
        <v>41</v>
      </c>
      <c r="AB25" s="2014"/>
    </row>
    <row r="26" spans="2:28">
      <c r="B26" s="2001">
        <v>21</v>
      </c>
      <c r="C26" s="2002" t="s">
        <v>857</v>
      </c>
      <c r="D26" s="2006" t="str">
        <f t="shared" si="0"/>
        <v>u</v>
      </c>
      <c r="E26" s="2001" t="s">
        <v>591</v>
      </c>
      <c r="F26" s="2010"/>
      <c r="G26" s="2001" t="s">
        <v>363</v>
      </c>
      <c r="H26" s="2010"/>
      <c r="I26" s="2012" t="s">
        <v>874</v>
      </c>
      <c r="J26" s="2010"/>
      <c r="K26" s="2013" t="s">
        <v>156</v>
      </c>
      <c r="L26" s="2002">
        <v>4</v>
      </c>
      <c r="N26" s="2648"/>
      <c r="O26" s="2001" t="s">
        <v>363</v>
      </c>
      <c r="P26" s="2648"/>
      <c r="Q26" s="2013"/>
      <c r="R26" s="2648"/>
      <c r="S26" s="2001" t="s">
        <v>363</v>
      </c>
      <c r="T26" s="2648"/>
      <c r="U26" s="2012" t="s">
        <v>874</v>
      </c>
      <c r="V26" s="2010"/>
      <c r="W26" s="2013" t="s">
        <v>156</v>
      </c>
      <c r="X26" s="2002">
        <v>4</v>
      </c>
      <c r="Y26" s="2013"/>
      <c r="Z26" s="2002" t="s">
        <v>41</v>
      </c>
      <c r="AB26" s="2014"/>
    </row>
    <row r="27" spans="2:28">
      <c r="B27" s="2001">
        <v>22</v>
      </c>
      <c r="C27" s="2002" t="s">
        <v>858</v>
      </c>
      <c r="D27" s="2006" t="str">
        <f t="shared" si="0"/>
        <v>v</v>
      </c>
      <c r="E27" s="2001" t="s">
        <v>591</v>
      </c>
      <c r="F27" s="2010"/>
      <c r="G27" s="2001" t="s">
        <v>363</v>
      </c>
      <c r="H27" s="2010"/>
      <c r="I27" s="2012" t="s">
        <v>874</v>
      </c>
      <c r="J27" s="2010"/>
      <c r="K27" s="2013" t="s">
        <v>156</v>
      </c>
      <c r="L27" s="2002">
        <v>5</v>
      </c>
      <c r="N27" s="2648"/>
      <c r="O27" s="2001" t="s">
        <v>363</v>
      </c>
      <c r="P27" s="2648"/>
      <c r="Q27" s="2013"/>
      <c r="R27" s="2648"/>
      <c r="S27" s="2001" t="s">
        <v>363</v>
      </c>
      <c r="T27" s="2648"/>
      <c r="U27" s="2012" t="s">
        <v>874</v>
      </c>
      <c r="V27" s="2010"/>
      <c r="W27" s="2013" t="s">
        <v>156</v>
      </c>
      <c r="X27" s="2002">
        <v>5</v>
      </c>
      <c r="Y27" s="2013"/>
      <c r="Z27" s="2002" t="s">
        <v>41</v>
      </c>
      <c r="AB27" s="2014"/>
    </row>
    <row r="28" spans="2:28">
      <c r="B28" s="2001">
        <v>23</v>
      </c>
      <c r="C28" s="2002" t="s">
        <v>762</v>
      </c>
      <c r="D28" s="2006" t="str">
        <f t="shared" si="0"/>
        <v>w</v>
      </c>
      <c r="E28" s="2001" t="s">
        <v>591</v>
      </c>
      <c r="F28" s="2010"/>
      <c r="G28" s="2001" t="s">
        <v>363</v>
      </c>
      <c r="H28" s="2010"/>
      <c r="I28" s="2012" t="s">
        <v>874</v>
      </c>
      <c r="J28" s="2010"/>
      <c r="K28" s="2013" t="s">
        <v>156</v>
      </c>
      <c r="L28" s="2002">
        <v>6</v>
      </c>
      <c r="N28" s="2648"/>
      <c r="O28" s="2001" t="s">
        <v>363</v>
      </c>
      <c r="P28" s="2648"/>
      <c r="Q28" s="2013"/>
      <c r="R28" s="2648"/>
      <c r="S28" s="2001" t="s">
        <v>363</v>
      </c>
      <c r="T28" s="2648"/>
      <c r="U28" s="2012" t="s">
        <v>874</v>
      </c>
      <c r="V28" s="2010"/>
      <c r="W28" s="2013" t="s">
        <v>156</v>
      </c>
      <c r="X28" s="2002">
        <v>6</v>
      </c>
      <c r="Y28" s="2013"/>
      <c r="Z28" s="2002" t="s">
        <v>41</v>
      </c>
      <c r="AB28" s="2014"/>
    </row>
    <row r="29" spans="2:28">
      <c r="B29" s="2001">
        <v>24</v>
      </c>
      <c r="C29" s="2002" t="s">
        <v>438</v>
      </c>
      <c r="D29" s="2006" t="str">
        <f t="shared" si="0"/>
        <v>x</v>
      </c>
      <c r="E29" s="2001" t="s">
        <v>591</v>
      </c>
      <c r="F29" s="2010"/>
      <c r="G29" s="2001" t="s">
        <v>363</v>
      </c>
      <c r="H29" s="2010"/>
      <c r="I29" s="2012" t="s">
        <v>874</v>
      </c>
      <c r="J29" s="2010"/>
      <c r="K29" s="2013" t="s">
        <v>156</v>
      </c>
      <c r="L29" s="2002">
        <v>7</v>
      </c>
      <c r="N29" s="2648"/>
      <c r="O29" s="2001" t="s">
        <v>363</v>
      </c>
      <c r="P29" s="2648"/>
      <c r="Q29" s="2013"/>
      <c r="R29" s="2648"/>
      <c r="S29" s="2001" t="s">
        <v>363</v>
      </c>
      <c r="T29" s="2648"/>
      <c r="U29" s="2012" t="s">
        <v>874</v>
      </c>
      <c r="V29" s="2010"/>
      <c r="W29" s="2013" t="s">
        <v>156</v>
      </c>
      <c r="X29" s="2002">
        <v>7</v>
      </c>
      <c r="Y29" s="2013"/>
      <c r="Z29" s="2002" t="s">
        <v>41</v>
      </c>
      <c r="AB29" s="2014"/>
    </row>
    <row r="30" spans="2:28">
      <c r="B30" s="2001">
        <v>25</v>
      </c>
      <c r="C30" s="2002" t="s">
        <v>495</v>
      </c>
      <c r="D30" s="2006" t="str">
        <f t="shared" si="0"/>
        <v>y</v>
      </c>
      <c r="E30" s="2001" t="s">
        <v>591</v>
      </c>
      <c r="F30" s="2010"/>
      <c r="G30" s="2001" t="s">
        <v>363</v>
      </c>
      <c r="H30" s="2010"/>
      <c r="I30" s="2012" t="s">
        <v>874</v>
      </c>
      <c r="J30" s="2010"/>
      <c r="K30" s="2013" t="s">
        <v>156</v>
      </c>
      <c r="L30" s="2002">
        <v>8</v>
      </c>
      <c r="N30" s="2648"/>
      <c r="O30" s="2001" t="s">
        <v>363</v>
      </c>
      <c r="P30" s="2648"/>
      <c r="Q30" s="2013"/>
      <c r="R30" s="2648"/>
      <c r="S30" s="2001" t="s">
        <v>363</v>
      </c>
      <c r="T30" s="2648"/>
      <c r="U30" s="2012" t="s">
        <v>874</v>
      </c>
      <c r="V30" s="2010"/>
      <c r="W30" s="2013" t="s">
        <v>156</v>
      </c>
      <c r="X30" s="2002">
        <v>8</v>
      </c>
      <c r="Y30" s="2013"/>
      <c r="Z30" s="2002" t="s">
        <v>41</v>
      </c>
      <c r="AB30" s="2014"/>
    </row>
    <row r="31" spans="2:28">
      <c r="B31" s="2001">
        <v>26</v>
      </c>
      <c r="C31" s="2002" t="s">
        <v>440</v>
      </c>
      <c r="D31" s="2006" t="str">
        <f t="shared" si="0"/>
        <v>z</v>
      </c>
      <c r="E31" s="2001" t="s">
        <v>591</v>
      </c>
      <c r="F31" s="2010"/>
      <c r="G31" s="2001" t="s">
        <v>363</v>
      </c>
      <c r="H31" s="2010"/>
      <c r="I31" s="2012" t="s">
        <v>874</v>
      </c>
      <c r="J31" s="2010"/>
      <c r="K31" s="2013" t="s">
        <v>156</v>
      </c>
      <c r="L31" s="2002">
        <v>1</v>
      </c>
      <c r="N31" s="2648"/>
      <c r="O31" s="2001" t="s">
        <v>363</v>
      </c>
      <c r="P31" s="2648"/>
      <c r="Q31" s="2013"/>
      <c r="R31" s="2648"/>
      <c r="S31" s="2001" t="s">
        <v>363</v>
      </c>
      <c r="T31" s="2648"/>
      <c r="U31" s="2012" t="s">
        <v>874</v>
      </c>
      <c r="V31" s="2010"/>
      <c r="W31" s="2013" t="s">
        <v>156</v>
      </c>
      <c r="X31" s="2002" t="s">
        <v>41</v>
      </c>
      <c r="Y31" s="2013"/>
      <c r="Z31" s="2002">
        <v>1</v>
      </c>
      <c r="AB31" s="2014"/>
    </row>
    <row r="32" spans="2:28">
      <c r="B32" s="2001">
        <v>27</v>
      </c>
      <c r="C32" s="2002" t="s">
        <v>438</v>
      </c>
      <c r="D32" s="2006" t="str">
        <f t="shared" si="0"/>
        <v>x</v>
      </c>
      <c r="E32" s="2001" t="s">
        <v>591</v>
      </c>
      <c r="F32" s="2010"/>
      <c r="G32" s="2001" t="s">
        <v>363</v>
      </c>
      <c r="H32" s="2010"/>
      <c r="I32" s="2012" t="s">
        <v>874</v>
      </c>
      <c r="J32" s="2010"/>
      <c r="K32" s="2013" t="s">
        <v>156</v>
      </c>
      <c r="L32" s="2002">
        <v>2</v>
      </c>
      <c r="N32" s="2648"/>
      <c r="O32" s="2001" t="s">
        <v>363</v>
      </c>
      <c r="P32" s="2648"/>
      <c r="Q32" s="2013"/>
      <c r="R32" s="2648"/>
      <c r="S32" s="2001" t="s">
        <v>363</v>
      </c>
      <c r="T32" s="2648"/>
      <c r="U32" s="2012" t="s">
        <v>874</v>
      </c>
      <c r="V32" s="2010"/>
      <c r="W32" s="2013" t="s">
        <v>156</v>
      </c>
      <c r="X32" s="2002" t="s">
        <v>41</v>
      </c>
      <c r="Y32" s="2013"/>
      <c r="Z32" s="2002">
        <v>2</v>
      </c>
      <c r="AB32" s="2014"/>
    </row>
    <row r="33" spans="2:28">
      <c r="B33" s="2001">
        <v>28</v>
      </c>
      <c r="C33" s="2002" t="s">
        <v>861</v>
      </c>
      <c r="D33" s="2006" t="str">
        <f t="shared" si="0"/>
        <v>aa</v>
      </c>
      <c r="E33" s="2001" t="s">
        <v>591</v>
      </c>
      <c r="F33" s="2010"/>
      <c r="G33" s="2001" t="s">
        <v>363</v>
      </c>
      <c r="H33" s="2010"/>
      <c r="I33" s="2012" t="s">
        <v>874</v>
      </c>
      <c r="J33" s="2010"/>
      <c r="K33" s="2013" t="s">
        <v>156</v>
      </c>
      <c r="L33" s="2002">
        <v>3</v>
      </c>
      <c r="N33" s="2648"/>
      <c r="O33" s="2001" t="s">
        <v>363</v>
      </c>
      <c r="P33" s="2648"/>
      <c r="Q33" s="2013"/>
      <c r="R33" s="2648"/>
      <c r="S33" s="2001" t="s">
        <v>363</v>
      </c>
      <c r="T33" s="2648"/>
      <c r="U33" s="2012" t="s">
        <v>874</v>
      </c>
      <c r="V33" s="2010"/>
      <c r="W33" s="2013" t="s">
        <v>156</v>
      </c>
      <c r="X33" s="2002" t="s">
        <v>41</v>
      </c>
      <c r="Y33" s="2013"/>
      <c r="Z33" s="2002">
        <v>3</v>
      </c>
      <c r="AB33" s="2014"/>
    </row>
    <row r="34" spans="2:28">
      <c r="B34" s="2001">
        <v>29</v>
      </c>
      <c r="C34" s="2002" t="s">
        <v>863</v>
      </c>
      <c r="D34" s="2006" t="str">
        <f t="shared" si="0"/>
        <v>ab</v>
      </c>
      <c r="E34" s="2001" t="s">
        <v>591</v>
      </c>
      <c r="F34" s="2010"/>
      <c r="G34" s="2001" t="s">
        <v>363</v>
      </c>
      <c r="H34" s="2010"/>
      <c r="I34" s="2012" t="s">
        <v>874</v>
      </c>
      <c r="J34" s="2010"/>
      <c r="K34" s="2013" t="s">
        <v>156</v>
      </c>
      <c r="L34" s="2002">
        <v>4</v>
      </c>
      <c r="N34" s="2648"/>
      <c r="O34" s="2001" t="s">
        <v>363</v>
      </c>
      <c r="P34" s="2648"/>
      <c r="Q34" s="2013"/>
      <c r="R34" s="2648"/>
      <c r="S34" s="2001" t="s">
        <v>363</v>
      </c>
      <c r="T34" s="2648"/>
      <c r="U34" s="2012" t="s">
        <v>874</v>
      </c>
      <c r="V34" s="2010"/>
      <c r="W34" s="2013" t="s">
        <v>156</v>
      </c>
      <c r="X34" s="2002" t="s">
        <v>41</v>
      </c>
      <c r="Y34" s="2013"/>
      <c r="Z34" s="2002">
        <v>4</v>
      </c>
      <c r="AB34" s="2014"/>
    </row>
    <row r="35" spans="2:28">
      <c r="B35" s="2001">
        <v>30</v>
      </c>
      <c r="C35" s="2002" t="s">
        <v>364</v>
      </c>
      <c r="D35" s="2006" t="str">
        <f t="shared" si="0"/>
        <v>ac</v>
      </c>
      <c r="E35" s="2001" t="s">
        <v>591</v>
      </c>
      <c r="F35" s="2010"/>
      <c r="G35" s="2001" t="s">
        <v>363</v>
      </c>
      <c r="H35" s="2010"/>
      <c r="I35" s="2012" t="s">
        <v>874</v>
      </c>
      <c r="J35" s="2010"/>
      <c r="K35" s="2013" t="s">
        <v>156</v>
      </c>
      <c r="L35" s="2002">
        <v>5</v>
      </c>
      <c r="N35" s="2648"/>
      <c r="O35" s="2001" t="s">
        <v>363</v>
      </c>
      <c r="P35" s="2648"/>
      <c r="Q35" s="2013"/>
      <c r="R35" s="2648"/>
      <c r="S35" s="2001" t="s">
        <v>363</v>
      </c>
      <c r="T35" s="2648"/>
      <c r="U35" s="2012" t="s">
        <v>874</v>
      </c>
      <c r="V35" s="2010"/>
      <c r="W35" s="2013" t="s">
        <v>156</v>
      </c>
      <c r="X35" s="2002" t="s">
        <v>41</v>
      </c>
      <c r="Y35" s="2013"/>
      <c r="Z35" s="2002">
        <v>5</v>
      </c>
      <c r="AB35" s="2014"/>
    </row>
    <row r="36" spans="2:28">
      <c r="B36" s="2001">
        <v>31</v>
      </c>
      <c r="C36" s="2002" t="s">
        <v>865</v>
      </c>
      <c r="D36" s="2006" t="str">
        <f t="shared" si="0"/>
        <v>ad</v>
      </c>
      <c r="E36" s="2001" t="s">
        <v>591</v>
      </c>
      <c r="F36" s="2010"/>
      <c r="G36" s="2001" t="s">
        <v>363</v>
      </c>
      <c r="H36" s="2010"/>
      <c r="I36" s="2012" t="s">
        <v>874</v>
      </c>
      <c r="J36" s="2010"/>
      <c r="K36" s="2013" t="s">
        <v>156</v>
      </c>
      <c r="L36" s="2002">
        <v>6</v>
      </c>
      <c r="N36" s="2648"/>
      <c r="O36" s="2001" t="s">
        <v>363</v>
      </c>
      <c r="P36" s="2648"/>
      <c r="Q36" s="2013"/>
      <c r="R36" s="2648"/>
      <c r="S36" s="2001" t="s">
        <v>363</v>
      </c>
      <c r="T36" s="2648"/>
      <c r="U36" s="2012" t="s">
        <v>874</v>
      </c>
      <c r="V36" s="2010"/>
      <c r="W36" s="2013" t="s">
        <v>156</v>
      </c>
      <c r="X36" s="2002" t="s">
        <v>41</v>
      </c>
      <c r="Y36" s="2013"/>
      <c r="Z36" s="2002">
        <v>6</v>
      </c>
      <c r="AB36" s="2014"/>
    </row>
    <row r="37" spans="2:28">
      <c r="B37" s="2001">
        <v>32</v>
      </c>
      <c r="C37" s="2002" t="s">
        <v>818</v>
      </c>
      <c r="D37" s="2006" t="str">
        <f t="shared" si="0"/>
        <v>ae</v>
      </c>
      <c r="E37" s="2001" t="s">
        <v>591</v>
      </c>
      <c r="F37" s="2010"/>
      <c r="G37" s="2001" t="s">
        <v>363</v>
      </c>
      <c r="H37" s="2010"/>
      <c r="I37" s="2012" t="s">
        <v>874</v>
      </c>
      <c r="J37" s="2010"/>
      <c r="K37" s="2013" t="s">
        <v>156</v>
      </c>
      <c r="L37" s="2002">
        <v>7</v>
      </c>
      <c r="N37" s="2648"/>
      <c r="O37" s="2001" t="s">
        <v>363</v>
      </c>
      <c r="P37" s="2648"/>
      <c r="Q37" s="2013"/>
      <c r="R37" s="2648"/>
      <c r="S37" s="2001" t="s">
        <v>363</v>
      </c>
      <c r="T37" s="2648"/>
      <c r="U37" s="2012" t="s">
        <v>874</v>
      </c>
      <c r="V37" s="2010"/>
      <c r="W37" s="2013" t="s">
        <v>156</v>
      </c>
      <c r="X37" s="2002" t="s">
        <v>41</v>
      </c>
      <c r="Y37" s="2013"/>
      <c r="Z37" s="2002">
        <v>7</v>
      </c>
      <c r="AB37" s="2014"/>
    </row>
    <row r="38" spans="2:28">
      <c r="B38" s="2001">
        <v>33</v>
      </c>
      <c r="C38" s="2002" t="s">
        <v>525</v>
      </c>
      <c r="D38" s="2006" t="str">
        <f t="shared" si="0"/>
        <v>af</v>
      </c>
      <c r="E38" s="2001" t="s">
        <v>591</v>
      </c>
      <c r="F38" s="2010"/>
      <c r="G38" s="2001" t="s">
        <v>363</v>
      </c>
      <c r="H38" s="2010"/>
      <c r="I38" s="2012" t="s">
        <v>874</v>
      </c>
      <c r="J38" s="2010"/>
      <c r="K38" s="2013" t="s">
        <v>156</v>
      </c>
      <c r="L38" s="2002">
        <v>8</v>
      </c>
      <c r="N38" s="2648"/>
      <c r="O38" s="2001" t="s">
        <v>363</v>
      </c>
      <c r="P38" s="2648"/>
      <c r="Q38" s="2013"/>
      <c r="R38" s="2648"/>
      <c r="S38" s="2001" t="s">
        <v>363</v>
      </c>
      <c r="T38" s="2648"/>
      <c r="U38" s="2012" t="s">
        <v>874</v>
      </c>
      <c r="V38" s="2010"/>
      <c r="W38" s="2013" t="s">
        <v>156</v>
      </c>
      <c r="X38" s="2002" t="s">
        <v>41</v>
      </c>
      <c r="Y38" s="2013"/>
      <c r="Z38" s="2002">
        <v>8</v>
      </c>
      <c r="AB38" s="2014"/>
    </row>
    <row r="39" spans="2:28">
      <c r="B39" s="2001">
        <v>34</v>
      </c>
      <c r="C39" s="2003" t="s">
        <v>866</v>
      </c>
      <c r="D39" s="2006"/>
      <c r="E39" s="2001" t="s">
        <v>591</v>
      </c>
      <c r="F39" s="2009"/>
      <c r="G39" s="2001" t="s">
        <v>363</v>
      </c>
      <c r="H39" s="2009"/>
      <c r="I39" s="2012" t="s">
        <v>874</v>
      </c>
      <c r="J39" s="2009">
        <v>0</v>
      </c>
      <c r="K39" s="2013" t="s">
        <v>156</v>
      </c>
      <c r="L39" s="2008" t="str">
        <f>IF(OR(F39="",H39=""),"",(H39+IF(F39&gt;H39,1,0)-F39-J39)*24)</f>
        <v/>
      </c>
      <c r="N39" s="2477">
        <f>$N$6</f>
        <v>0.29166666666666669</v>
      </c>
      <c r="O39" s="1997" t="s">
        <v>363</v>
      </c>
      <c r="P39" s="2477">
        <f>$P$6</f>
        <v>0.83333333333333337</v>
      </c>
      <c r="R39" s="2478" t="str">
        <f t="shared" ref="R39:R47" si="8">IF(F39="","",IF(F39&lt;N39,N39,IF(F39&gt;=P39,"",F39)))</f>
        <v/>
      </c>
      <c r="S39" s="1997" t="s">
        <v>363</v>
      </c>
      <c r="T39" s="2478" t="str">
        <f t="shared" ref="T39:T47" si="9">IF(H39="","",IF(H39&gt;F39,IF(H39&lt;P39,H39,P39),P39))</f>
        <v/>
      </c>
      <c r="U39" s="2649" t="s">
        <v>874</v>
      </c>
      <c r="V39" s="2009">
        <v>0</v>
      </c>
      <c r="W39" s="1996" t="s">
        <v>156</v>
      </c>
      <c r="X39" s="2008" t="str">
        <f>IF(R39="","",IF((T39+IF(R39&gt;T39,1,0)-R39-V39)*24=0,"",(T39+IF(R39&gt;T39,1,0)-R39-V39)*24))</f>
        <v/>
      </c>
      <c r="Z39" s="2008" t="str">
        <f t="shared" ref="Z39:Z47" si="10">IF(X39="",L39,IF(OR(L39-X39=0,L39-X39&lt;0),"-",L39-X39))</f>
        <v/>
      </c>
      <c r="AB39" s="2014"/>
    </row>
    <row r="40" spans="2:28">
      <c r="B40" s="2001"/>
      <c r="C40" s="2004" t="s">
        <v>41</v>
      </c>
      <c r="D40" s="2006"/>
      <c r="E40" s="2001" t="s">
        <v>591</v>
      </c>
      <c r="F40" s="2009"/>
      <c r="G40" s="2001" t="s">
        <v>363</v>
      </c>
      <c r="H40" s="2009"/>
      <c r="I40" s="2012" t="s">
        <v>874</v>
      </c>
      <c r="J40" s="2009">
        <v>0</v>
      </c>
      <c r="K40" s="2013" t="s">
        <v>156</v>
      </c>
      <c r="L40" s="2008" t="str">
        <f>IF(OR(F40="",H40=""),"",(H40+IF(F40&gt;H40,1,0)-F40-J40)*24)</f>
        <v/>
      </c>
      <c r="N40" s="2477">
        <f>$N$6</f>
        <v>0.29166666666666669</v>
      </c>
      <c r="O40" s="1997" t="s">
        <v>363</v>
      </c>
      <c r="P40" s="2477">
        <f>$P$6</f>
        <v>0.83333333333333337</v>
      </c>
      <c r="R40" s="2478" t="str">
        <f t="shared" si="8"/>
        <v/>
      </c>
      <c r="S40" s="1997" t="s">
        <v>363</v>
      </c>
      <c r="T40" s="2478" t="str">
        <f t="shared" si="9"/>
        <v/>
      </c>
      <c r="U40" s="2649" t="s">
        <v>874</v>
      </c>
      <c r="V40" s="2009">
        <v>0</v>
      </c>
      <c r="W40" s="1996" t="s">
        <v>156</v>
      </c>
      <c r="X40" s="2008" t="str">
        <f>IF(R40="","",IF((T40+IF(R40&gt;T40,1,0)-R40-V40)*24=0,"",(T40+IF(R40&gt;T40,1,0)-R40-V40)*24))</f>
        <v/>
      </c>
      <c r="Z40" s="2008" t="str">
        <f t="shared" si="10"/>
        <v/>
      </c>
      <c r="AB40" s="2014"/>
    </row>
    <row r="41" spans="2:28">
      <c r="B41" s="2001"/>
      <c r="C41" s="2005" t="s">
        <v>41</v>
      </c>
      <c r="D41" s="2006" t="str">
        <f>C39</f>
        <v>ag</v>
      </c>
      <c r="E41" s="2001" t="s">
        <v>591</v>
      </c>
      <c r="F41" s="2009" t="s">
        <v>41</v>
      </c>
      <c r="G41" s="2001" t="s">
        <v>363</v>
      </c>
      <c r="H41" s="2009" t="s">
        <v>41</v>
      </c>
      <c r="I41" s="2012" t="s">
        <v>874</v>
      </c>
      <c r="J41" s="2009" t="s">
        <v>41</v>
      </c>
      <c r="K41" s="2013" t="s">
        <v>156</v>
      </c>
      <c r="L41" s="2008" t="str">
        <f>IF(OR(L39="",L40=""),"",L39+L40)</f>
        <v/>
      </c>
      <c r="N41" s="2477" t="s">
        <v>41</v>
      </c>
      <c r="O41" s="1997" t="s">
        <v>363</v>
      </c>
      <c r="P41" s="2477" t="s">
        <v>41</v>
      </c>
      <c r="R41" s="2478" t="str">
        <f t="shared" si="8"/>
        <v/>
      </c>
      <c r="S41" s="1997" t="s">
        <v>363</v>
      </c>
      <c r="T41" s="2478" t="str">
        <f t="shared" si="9"/>
        <v>-</v>
      </c>
      <c r="U41" s="2649" t="s">
        <v>874</v>
      </c>
      <c r="V41" s="2009" t="s">
        <v>41</v>
      </c>
      <c r="W41" s="1996" t="s">
        <v>156</v>
      </c>
      <c r="X41" s="2008" t="str">
        <f>IF(OR(X39="",X40=""),"",X39+X40)</f>
        <v/>
      </c>
      <c r="Z41" s="2008" t="str">
        <f t="shared" si="10"/>
        <v/>
      </c>
      <c r="AB41" s="2014" t="s">
        <v>778</v>
      </c>
    </row>
    <row r="42" spans="2:28">
      <c r="B42" s="2001"/>
      <c r="C42" s="2003" t="s">
        <v>450</v>
      </c>
      <c r="D42" s="2006"/>
      <c r="E42" s="2001" t="s">
        <v>591</v>
      </c>
      <c r="F42" s="2009"/>
      <c r="G42" s="2001" t="s">
        <v>363</v>
      </c>
      <c r="H42" s="2009"/>
      <c r="I42" s="2012" t="s">
        <v>874</v>
      </c>
      <c r="J42" s="2009">
        <v>0</v>
      </c>
      <c r="K42" s="2013" t="s">
        <v>156</v>
      </c>
      <c r="L42" s="2008" t="str">
        <f>IF(OR(F42="",H42=""),"",(H42+IF(F42&gt;H42,1,0)-F42-J42)*24)</f>
        <v/>
      </c>
      <c r="N42" s="2477">
        <f>$N$6</f>
        <v>0.29166666666666669</v>
      </c>
      <c r="O42" s="1997" t="s">
        <v>363</v>
      </c>
      <c r="P42" s="2477">
        <f>$P$6</f>
        <v>0.83333333333333337</v>
      </c>
      <c r="R42" s="2478" t="str">
        <f t="shared" si="8"/>
        <v/>
      </c>
      <c r="S42" s="1997" t="s">
        <v>363</v>
      </c>
      <c r="T42" s="2478" t="str">
        <f t="shared" si="9"/>
        <v/>
      </c>
      <c r="U42" s="2649" t="s">
        <v>874</v>
      </c>
      <c r="V42" s="2009">
        <v>0</v>
      </c>
      <c r="W42" s="1996" t="s">
        <v>156</v>
      </c>
      <c r="X42" s="2008" t="str">
        <f>IF(R42="","",IF((T42+IF(R42&gt;T42,1,0)-R42-V42)*24=0,"",(T42+IF(R42&gt;T42,1,0)-R42-V42)*24))</f>
        <v/>
      </c>
      <c r="Z42" s="2008" t="str">
        <f t="shared" si="10"/>
        <v/>
      </c>
      <c r="AB42" s="2014"/>
    </row>
    <row r="43" spans="2:28">
      <c r="B43" s="2001">
        <v>35</v>
      </c>
      <c r="C43" s="2004" t="s">
        <v>41</v>
      </c>
      <c r="D43" s="2006"/>
      <c r="E43" s="2001" t="s">
        <v>591</v>
      </c>
      <c r="F43" s="2009"/>
      <c r="G43" s="2001" t="s">
        <v>363</v>
      </c>
      <c r="H43" s="2009"/>
      <c r="I43" s="2012" t="s">
        <v>874</v>
      </c>
      <c r="J43" s="2009">
        <v>0</v>
      </c>
      <c r="K43" s="2013" t="s">
        <v>156</v>
      </c>
      <c r="L43" s="2008" t="str">
        <f>IF(OR(F43="",H43=""),"",(H43+IF(F43&gt;H43,1,0)-F43-J43)*24)</f>
        <v/>
      </c>
      <c r="N43" s="2477">
        <f>$N$6</f>
        <v>0.29166666666666669</v>
      </c>
      <c r="O43" s="1997" t="s">
        <v>363</v>
      </c>
      <c r="P43" s="2477">
        <f>$P$6</f>
        <v>0.83333333333333337</v>
      </c>
      <c r="R43" s="2478" t="str">
        <f t="shared" si="8"/>
        <v/>
      </c>
      <c r="S43" s="1997" t="s">
        <v>363</v>
      </c>
      <c r="T43" s="2478" t="str">
        <f t="shared" si="9"/>
        <v/>
      </c>
      <c r="U43" s="2649" t="s">
        <v>874</v>
      </c>
      <c r="V43" s="2009">
        <v>0</v>
      </c>
      <c r="W43" s="1996" t="s">
        <v>156</v>
      </c>
      <c r="X43" s="2008" t="str">
        <f>IF(R43="","",IF((T43+IF(R43&gt;T43,1,0)-R43-V43)*24=0,"",(T43+IF(R43&gt;T43,1,0)-R43-V43)*24))</f>
        <v/>
      </c>
      <c r="Z43" s="2008" t="str">
        <f t="shared" si="10"/>
        <v/>
      </c>
      <c r="AB43" s="2014"/>
    </row>
    <row r="44" spans="2:28">
      <c r="B44" s="2001"/>
      <c r="C44" s="2005" t="s">
        <v>41</v>
      </c>
      <c r="D44" s="2006" t="str">
        <f>C42</f>
        <v>ah</v>
      </c>
      <c r="E44" s="2001" t="s">
        <v>591</v>
      </c>
      <c r="F44" s="2009" t="s">
        <v>41</v>
      </c>
      <c r="G44" s="2001" t="s">
        <v>363</v>
      </c>
      <c r="H44" s="2009" t="s">
        <v>41</v>
      </c>
      <c r="I44" s="2012" t="s">
        <v>874</v>
      </c>
      <c r="J44" s="2009" t="s">
        <v>41</v>
      </c>
      <c r="K44" s="2013" t="s">
        <v>156</v>
      </c>
      <c r="L44" s="2008" t="str">
        <f>IF(OR(L42="",L43=""),"",L42+L43)</f>
        <v/>
      </c>
      <c r="N44" s="2477" t="s">
        <v>41</v>
      </c>
      <c r="O44" s="1997" t="s">
        <v>363</v>
      </c>
      <c r="P44" s="2477" t="s">
        <v>41</v>
      </c>
      <c r="R44" s="2478" t="str">
        <f t="shared" si="8"/>
        <v/>
      </c>
      <c r="S44" s="1997" t="s">
        <v>363</v>
      </c>
      <c r="T44" s="2478" t="str">
        <f t="shared" si="9"/>
        <v>-</v>
      </c>
      <c r="U44" s="2649" t="s">
        <v>874</v>
      </c>
      <c r="V44" s="2009" t="s">
        <v>41</v>
      </c>
      <c r="W44" s="1996" t="s">
        <v>156</v>
      </c>
      <c r="X44" s="2008" t="str">
        <f>IF(OR(X42="",X43=""),"",X42+X43)</f>
        <v/>
      </c>
      <c r="Z44" s="2008" t="str">
        <f t="shared" si="10"/>
        <v/>
      </c>
      <c r="AB44" s="2014" t="s">
        <v>15</v>
      </c>
    </row>
    <row r="45" spans="2:28">
      <c r="B45" s="2001"/>
      <c r="C45" s="2003" t="s">
        <v>828</v>
      </c>
      <c r="D45" s="2006"/>
      <c r="E45" s="2001" t="s">
        <v>591</v>
      </c>
      <c r="F45" s="2009"/>
      <c r="G45" s="2001" t="s">
        <v>363</v>
      </c>
      <c r="H45" s="2009"/>
      <c r="I45" s="2012" t="s">
        <v>874</v>
      </c>
      <c r="J45" s="2009">
        <v>0</v>
      </c>
      <c r="K45" s="2013" t="s">
        <v>156</v>
      </c>
      <c r="L45" s="2008" t="str">
        <f>IF(OR(F45="",H45=""),"",(H45+IF(F45&gt;H45,1,0)-F45-J45)*24)</f>
        <v/>
      </c>
      <c r="N45" s="2477">
        <f>$N$6</f>
        <v>0.29166666666666669</v>
      </c>
      <c r="O45" s="1997" t="s">
        <v>363</v>
      </c>
      <c r="P45" s="2477">
        <f>$P$6</f>
        <v>0.83333333333333337</v>
      </c>
      <c r="R45" s="2478" t="str">
        <f t="shared" si="8"/>
        <v/>
      </c>
      <c r="S45" s="1997" t="s">
        <v>363</v>
      </c>
      <c r="T45" s="2478" t="str">
        <f t="shared" si="9"/>
        <v/>
      </c>
      <c r="U45" s="2649" t="s">
        <v>874</v>
      </c>
      <c r="V45" s="2009">
        <v>0</v>
      </c>
      <c r="W45" s="1996" t="s">
        <v>156</v>
      </c>
      <c r="X45" s="2008" t="str">
        <f>IF(R45="","",IF((T45+IF(R45&gt;T45,1,0)-R45-V45)*24=0,"",(T45+IF(R45&gt;T45,1,0)-R45-V45)*24))</f>
        <v/>
      </c>
      <c r="Z45" s="2008" t="str">
        <f t="shared" si="10"/>
        <v/>
      </c>
      <c r="AB45" s="2014"/>
    </row>
    <row r="46" spans="2:28">
      <c r="B46" s="2001">
        <v>36</v>
      </c>
      <c r="C46" s="2004" t="s">
        <v>41</v>
      </c>
      <c r="D46" s="2006"/>
      <c r="E46" s="2001" t="s">
        <v>591</v>
      </c>
      <c r="F46" s="2009"/>
      <c r="G46" s="2001" t="s">
        <v>363</v>
      </c>
      <c r="H46" s="2009"/>
      <c r="I46" s="2012" t="s">
        <v>874</v>
      </c>
      <c r="J46" s="2009">
        <v>0</v>
      </c>
      <c r="K46" s="2013" t="s">
        <v>156</v>
      </c>
      <c r="L46" s="2008" t="str">
        <f>IF(OR(F46="",H46=""),"",(H46+IF(F46&gt;H46,1,0)-F46-J46)*24)</f>
        <v/>
      </c>
      <c r="N46" s="2477">
        <f>$N$6</f>
        <v>0.29166666666666669</v>
      </c>
      <c r="O46" s="1997" t="s">
        <v>363</v>
      </c>
      <c r="P46" s="2477">
        <f>$P$6</f>
        <v>0.83333333333333337</v>
      </c>
      <c r="R46" s="2478" t="str">
        <f t="shared" si="8"/>
        <v/>
      </c>
      <c r="S46" s="1997" t="s">
        <v>363</v>
      </c>
      <c r="T46" s="2478" t="str">
        <f t="shared" si="9"/>
        <v/>
      </c>
      <c r="U46" s="2649" t="s">
        <v>874</v>
      </c>
      <c r="V46" s="2009">
        <v>0</v>
      </c>
      <c r="W46" s="1996" t="s">
        <v>156</v>
      </c>
      <c r="X46" s="2008" t="str">
        <f>IF(R46="","",IF((T46+IF(R46&gt;T46,1,0)-R46-V46)*24=0,"",(T46+IF(R46&gt;T46,1,0)-R46-V46)*24))</f>
        <v/>
      </c>
      <c r="Z46" s="2008" t="str">
        <f t="shared" si="10"/>
        <v/>
      </c>
      <c r="AB46" s="2014"/>
    </row>
    <row r="47" spans="2:28">
      <c r="B47" s="2001"/>
      <c r="C47" s="2005" t="s">
        <v>41</v>
      </c>
      <c r="D47" s="2006" t="str">
        <f>C45</f>
        <v>ai</v>
      </c>
      <c r="E47" s="2001" t="s">
        <v>591</v>
      </c>
      <c r="F47" s="2009" t="s">
        <v>41</v>
      </c>
      <c r="G47" s="2001" t="s">
        <v>363</v>
      </c>
      <c r="H47" s="2009" t="s">
        <v>41</v>
      </c>
      <c r="I47" s="2012" t="s">
        <v>874</v>
      </c>
      <c r="J47" s="2009" t="s">
        <v>41</v>
      </c>
      <c r="K47" s="2013" t="s">
        <v>156</v>
      </c>
      <c r="L47" s="2008" t="str">
        <f>IF(OR(L45="",L46=""),"",L45+L46)</f>
        <v/>
      </c>
      <c r="N47" s="2477" t="s">
        <v>41</v>
      </c>
      <c r="O47" s="1997" t="s">
        <v>363</v>
      </c>
      <c r="P47" s="2477" t="s">
        <v>41</v>
      </c>
      <c r="R47" s="2478" t="str">
        <f t="shared" si="8"/>
        <v/>
      </c>
      <c r="S47" s="1997" t="s">
        <v>363</v>
      </c>
      <c r="T47" s="2478" t="str">
        <f t="shared" si="9"/>
        <v>-</v>
      </c>
      <c r="U47" s="2649" t="s">
        <v>874</v>
      </c>
      <c r="V47" s="2009" t="s">
        <v>41</v>
      </c>
      <c r="W47" s="1996" t="s">
        <v>156</v>
      </c>
      <c r="X47" s="2008" t="str">
        <f>IF(OR(X45="",X46=""),"",X45+X46)</f>
        <v/>
      </c>
      <c r="Z47" s="2008" t="str">
        <f t="shared" si="10"/>
        <v/>
      </c>
      <c r="AB47" s="2014" t="s">
        <v>15</v>
      </c>
    </row>
    <row r="49" spans="3:4">
      <c r="C49" s="1999" t="s">
        <v>470</v>
      </c>
      <c r="D49" s="1999"/>
    </row>
    <row r="50" spans="3:4">
      <c r="C50" s="1999" t="s">
        <v>558</v>
      </c>
      <c r="D50" s="1999"/>
    </row>
    <row r="51" spans="3:4">
      <c r="C51" s="1999" t="s">
        <v>870</v>
      </c>
      <c r="D51" s="1999"/>
    </row>
    <row r="52" spans="3:4">
      <c r="C52" s="1999" t="s">
        <v>610</v>
      </c>
      <c r="D52" s="1999"/>
    </row>
  </sheetData>
  <mergeCells count="4">
    <mergeCell ref="F4:L4"/>
    <mergeCell ref="N4:P4"/>
    <mergeCell ref="R4:X4"/>
    <mergeCell ref="AB4:AB5"/>
  </mergeCells>
  <phoneticPr fontId="6"/>
  <printOptions horizontalCentered="1"/>
  <pageMargins left="0.70866141732283472" right="0.70866141732283472" top="0.55118110236220474" bottom="0.35433070866141736" header="0.31496062992125984" footer="0.31496062992125984"/>
  <pageSetup paperSize="9" scale="43" fitToWidth="1" fitToHeight="0" orientation="landscape"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22">
    <pageSetUpPr fitToPage="1"/>
  </sheetPr>
  <dimension ref="B1:BS72"/>
  <sheetViews>
    <sheetView workbookViewId="0"/>
  </sheetViews>
  <sheetFormatPr defaultColWidth="9" defaultRowHeight="15"/>
  <cols>
    <col min="1" max="1" width="1.3984375" style="2015" customWidth="1"/>
    <col min="2" max="3" width="9" style="2015"/>
    <col min="4" max="4" width="40.59765625" style="2015" customWidth="1"/>
    <col min="5" max="16384" width="9" style="2015"/>
  </cols>
  <sheetData>
    <row r="1" spans="2:11" ht="15.75">
      <c r="B1" s="2015" t="s">
        <v>878</v>
      </c>
      <c r="D1" s="2022"/>
      <c r="E1" s="2022"/>
      <c r="F1" s="2022"/>
    </row>
    <row r="2" spans="2:11" s="2016" customFormat="1" ht="20.25" customHeight="1">
      <c r="B2" s="2018" t="s">
        <v>984</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c r="E11" s="2022"/>
      <c r="F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20.25" customHeight="1">
      <c r="B16" s="2022" t="s">
        <v>756</v>
      </c>
      <c r="C16" s="2018"/>
      <c r="D16" s="2022"/>
    </row>
    <row r="17" spans="2:4" s="2016" customFormat="1" ht="20.25" customHeight="1">
      <c r="B17" s="2022" t="s">
        <v>1058</v>
      </c>
      <c r="C17" s="2018"/>
      <c r="D17" s="2022"/>
    </row>
    <row r="18" spans="2:4" s="2016" customFormat="1" ht="20.25" customHeight="1">
      <c r="B18" s="2022" t="s">
        <v>860</v>
      </c>
      <c r="C18" s="2018"/>
      <c r="D18" s="2022"/>
    </row>
    <row r="19" spans="2:4" s="2016" customFormat="1" ht="20.25" customHeight="1">
      <c r="B19" s="2022"/>
      <c r="C19" s="2018"/>
      <c r="D19" s="2022"/>
    </row>
    <row r="20" spans="2:4" s="2016" customFormat="1" ht="20.25" customHeight="1">
      <c r="B20" s="2022" t="s">
        <v>1060</v>
      </c>
      <c r="C20" s="2018"/>
      <c r="D20" s="2022"/>
    </row>
    <row r="21" spans="2:4" s="2016" customFormat="1" ht="20.25" customHeight="1">
      <c r="B21" s="2022" t="s">
        <v>537</v>
      </c>
      <c r="C21" s="2018"/>
      <c r="D21" s="2022"/>
    </row>
    <row r="22" spans="2:4" s="2016" customFormat="1" ht="20.25" customHeight="1">
      <c r="B22" s="2022"/>
      <c r="C22" s="2018"/>
      <c r="D22" s="2022"/>
    </row>
    <row r="23" spans="2:4" s="2016" customFormat="1" ht="20.25" customHeight="1">
      <c r="B23" s="2022" t="s">
        <v>261</v>
      </c>
      <c r="C23" s="2018"/>
      <c r="D23" s="2022"/>
    </row>
    <row r="24" spans="2:4" s="2016" customFormat="1" ht="20.25" customHeight="1">
      <c r="B24" s="2022"/>
      <c r="C24" s="2018"/>
      <c r="D24" s="2022"/>
    </row>
    <row r="25" spans="2:4" s="2016" customFormat="1" ht="17.25" customHeight="1">
      <c r="B25" s="2022" t="s">
        <v>1061</v>
      </c>
      <c r="C25" s="2022"/>
      <c r="D25" s="2022"/>
    </row>
    <row r="26" spans="2:4" s="2016" customFormat="1" ht="17.25" customHeight="1">
      <c r="B26" s="2022" t="s">
        <v>754</v>
      </c>
      <c r="C26" s="2022"/>
      <c r="D26" s="2022"/>
    </row>
    <row r="27" spans="2:4" s="2016" customFormat="1" ht="17.25" customHeight="1">
      <c r="B27" s="2022"/>
      <c r="C27" s="2022"/>
      <c r="D27" s="2022"/>
    </row>
    <row r="28" spans="2:4" s="2016" customFormat="1" ht="17.25" customHeight="1">
      <c r="B28" s="2022"/>
      <c r="C28" s="2026" t="s">
        <v>504</v>
      </c>
      <c r="D28" s="2026" t="s">
        <v>380</v>
      </c>
    </row>
    <row r="29" spans="2:4" s="2016" customFormat="1" ht="17.25" customHeight="1">
      <c r="B29" s="2022"/>
      <c r="C29" s="2026">
        <v>1</v>
      </c>
      <c r="D29" s="2027" t="s">
        <v>800</v>
      </c>
    </row>
    <row r="30" spans="2:4" s="2016" customFormat="1" ht="17.25" customHeight="1">
      <c r="B30" s="2022"/>
      <c r="C30" s="2026">
        <v>2</v>
      </c>
      <c r="D30" s="2027" t="s">
        <v>680</v>
      </c>
    </row>
    <row r="31" spans="2:4" s="2016" customFormat="1" ht="17.25" customHeight="1">
      <c r="B31" s="2022"/>
      <c r="C31" s="2026">
        <v>3</v>
      </c>
      <c r="D31" s="2027" t="s">
        <v>1038</v>
      </c>
    </row>
    <row r="32" spans="2:4" s="2016" customFormat="1" ht="17.25" customHeight="1">
      <c r="B32" s="2022"/>
      <c r="C32" s="1745"/>
      <c r="D32" s="2028"/>
    </row>
    <row r="33" spans="2:51" s="2016" customFormat="1" ht="17.25" customHeight="1">
      <c r="B33" s="2022" t="s">
        <v>194</v>
      </c>
      <c r="C33" s="2022"/>
      <c r="D33" s="2022"/>
      <c r="E33" s="2017"/>
      <c r="F33" s="2017"/>
    </row>
    <row r="34" spans="2:51" s="2016" customFormat="1" ht="17.25" customHeight="1">
      <c r="B34" s="2022" t="s">
        <v>400</v>
      </c>
      <c r="C34" s="2022"/>
      <c r="D34" s="2022"/>
      <c r="E34" s="2017"/>
      <c r="F34" s="2017"/>
    </row>
    <row r="35" spans="2:51" s="2016" customFormat="1" ht="17.25" customHeight="1">
      <c r="B35" s="2022"/>
      <c r="C35" s="2022"/>
      <c r="D35" s="2022"/>
      <c r="E35" s="2017"/>
      <c r="F35" s="2017"/>
    </row>
    <row r="36" spans="2:51" s="2016" customFormat="1" ht="17.25" customHeight="1">
      <c r="B36" s="2022"/>
      <c r="C36" s="2026" t="s">
        <v>779</v>
      </c>
      <c r="D36" s="2026" t="s">
        <v>757</v>
      </c>
      <c r="E36" s="2017"/>
      <c r="F36" s="2017"/>
    </row>
    <row r="37" spans="2:51" s="2016" customFormat="1" ht="17.25" customHeight="1">
      <c r="B37" s="2022"/>
      <c r="C37" s="2026" t="s">
        <v>751</v>
      </c>
      <c r="D37" s="2027" t="s">
        <v>782</v>
      </c>
      <c r="E37" s="2017"/>
      <c r="F37" s="2017"/>
    </row>
    <row r="38" spans="2:51" s="2016" customFormat="1" ht="17.25" customHeight="1">
      <c r="B38" s="2022"/>
      <c r="C38" s="2026" t="s">
        <v>192</v>
      </c>
      <c r="D38" s="2027" t="s">
        <v>783</v>
      </c>
      <c r="E38" s="2017"/>
      <c r="F38" s="2017"/>
    </row>
    <row r="39" spans="2:51" s="2016" customFormat="1" ht="17.25" customHeight="1">
      <c r="B39" s="2022"/>
      <c r="C39" s="2026" t="s">
        <v>702</v>
      </c>
      <c r="D39" s="2027" t="s">
        <v>1</v>
      </c>
      <c r="E39" s="2017"/>
      <c r="F39" s="2017"/>
    </row>
    <row r="40" spans="2:51" s="2016" customFormat="1" ht="17.25" customHeight="1">
      <c r="B40" s="2022"/>
      <c r="C40" s="2026" t="s">
        <v>752</v>
      </c>
      <c r="D40" s="2027" t="s">
        <v>913</v>
      </c>
      <c r="E40" s="2017"/>
      <c r="F40" s="2017"/>
    </row>
    <row r="41" spans="2:51" s="2016" customFormat="1" ht="17.25" customHeight="1">
      <c r="B41" s="2022"/>
      <c r="C41" s="2022"/>
      <c r="D41" s="2022"/>
      <c r="E41" s="2017"/>
      <c r="F41" s="2017"/>
    </row>
    <row r="42" spans="2:51" s="2016" customFormat="1" ht="17.25" customHeight="1">
      <c r="B42" s="2022"/>
      <c r="C42" s="2022" t="s">
        <v>905</v>
      </c>
      <c r="D42" s="2022"/>
      <c r="E42" s="2017"/>
      <c r="F42" s="2017"/>
    </row>
    <row r="43" spans="2:51" s="2016" customFormat="1" ht="17.25" customHeight="1">
      <c r="B43" s="2017"/>
      <c r="C43" s="2022" t="s">
        <v>251</v>
      </c>
      <c r="D43" s="2017"/>
      <c r="E43" s="2017"/>
      <c r="F43" s="2022"/>
    </row>
    <row r="44" spans="2:51" s="2016" customFormat="1" ht="17.25" customHeight="1">
      <c r="B44" s="2017"/>
      <c r="C44" s="2022" t="s">
        <v>907</v>
      </c>
      <c r="D44" s="2017"/>
      <c r="E44" s="2017"/>
      <c r="F44" s="2022"/>
    </row>
    <row r="45" spans="2:51" s="2016" customFormat="1" ht="17.25" customHeight="1">
      <c r="B45" s="2022"/>
      <c r="C45" s="2022"/>
      <c r="D45" s="2022"/>
      <c r="E45" s="2022"/>
    </row>
    <row r="46" spans="2:51" s="2016" customFormat="1" ht="17.25" customHeight="1">
      <c r="B46" s="2022" t="s">
        <v>355</v>
      </c>
      <c r="C46" s="2022"/>
      <c r="D46" s="2022"/>
    </row>
    <row r="47" spans="2:51" s="2016" customFormat="1" ht="17.25" customHeight="1">
      <c r="B47" s="2022" t="s">
        <v>999</v>
      </c>
      <c r="C47" s="2022"/>
      <c r="D47" s="2022"/>
    </row>
    <row r="48" spans="2:51" s="2016" customFormat="1" ht="17.25" customHeight="1">
      <c r="B48" s="2023" t="s">
        <v>621</v>
      </c>
      <c r="C48" s="2017"/>
      <c r="D48" s="2017"/>
      <c r="O48" s="2031"/>
      <c r="P48" s="2031"/>
      <c r="R48" s="2031"/>
      <c r="U48" s="2031"/>
      <c r="AE48" s="2031"/>
      <c r="AF48" s="2031"/>
      <c r="AG48" s="2031"/>
      <c r="AH48" s="2031"/>
      <c r="AI48" s="2032"/>
      <c r="AJ48" s="2031"/>
      <c r="AK48" s="2031"/>
      <c r="AL48" s="2031"/>
      <c r="AM48" s="2031"/>
      <c r="AN48" s="2031"/>
      <c r="AO48" s="2031"/>
      <c r="AP48" s="2031"/>
      <c r="AQ48" s="2031"/>
      <c r="AR48" s="2031"/>
      <c r="AS48" s="2031"/>
      <c r="AT48" s="2031"/>
      <c r="AU48" s="2031"/>
      <c r="AV48" s="2031"/>
      <c r="AW48" s="2031"/>
      <c r="AX48" s="2031"/>
      <c r="AY48" s="2032"/>
    </row>
    <row r="49" spans="2:50" s="2016" customFormat="1" ht="17.25" customHeight="1"/>
    <row r="50" spans="2:50" s="2016" customFormat="1" ht="17.25" customHeight="1">
      <c r="B50" s="2022" t="s">
        <v>352</v>
      </c>
      <c r="C50" s="2022"/>
    </row>
    <row r="51" spans="2:50" s="2016" customFormat="1" ht="17.25" customHeight="1">
      <c r="B51" s="2022"/>
      <c r="C51" s="2022"/>
    </row>
    <row r="52" spans="2:50" s="2016" customFormat="1" ht="17.25" customHeight="1">
      <c r="B52" s="2022" t="s">
        <v>1013</v>
      </c>
      <c r="C52" s="2022"/>
    </row>
    <row r="53" spans="2:50" s="2016" customFormat="1" ht="17.25" customHeight="1">
      <c r="B53" s="2022" t="s">
        <v>892</v>
      </c>
      <c r="C53" s="2022"/>
    </row>
    <row r="54" spans="2:50" s="2016" customFormat="1" ht="17.25" customHeight="1">
      <c r="B54" s="2022"/>
      <c r="C54" s="2022"/>
    </row>
    <row r="55" spans="2:50" s="2016" customFormat="1" ht="17.25" customHeight="1">
      <c r="B55" s="2022" t="s">
        <v>1059</v>
      </c>
      <c r="C55" s="2022"/>
    </row>
    <row r="56" spans="2:50" s="2016" customFormat="1" ht="17.25" customHeight="1">
      <c r="B56" s="2022" t="s">
        <v>339</v>
      </c>
      <c r="C56" s="2022"/>
    </row>
    <row r="57" spans="2:50" s="2016" customFormat="1" ht="17.25" customHeight="1">
      <c r="B57" s="2022"/>
      <c r="C57" s="2022"/>
    </row>
    <row r="58" spans="2:50" s="2016" customFormat="1" ht="17.25" customHeight="1">
      <c r="B58" s="2022" t="s">
        <v>381</v>
      </c>
      <c r="C58" s="2022"/>
      <c r="D58" s="2022"/>
    </row>
    <row r="59" spans="2:50" s="2016" customFormat="1" ht="17.25" customHeight="1">
      <c r="B59" s="2022"/>
      <c r="C59" s="2022"/>
      <c r="D59" s="2022"/>
    </row>
    <row r="60" spans="2:50" s="2016" customFormat="1" ht="17.25" customHeight="1">
      <c r="B60" s="2017" t="s">
        <v>1062</v>
      </c>
      <c r="C60" s="2017"/>
      <c r="D60" s="2022"/>
    </row>
    <row r="61" spans="2:50" s="2016" customFormat="1" ht="17.25" customHeight="1">
      <c r="B61" s="2017" t="s">
        <v>666</v>
      </c>
      <c r="C61" s="2017"/>
      <c r="D61" s="2022"/>
    </row>
    <row r="62" spans="2:50" s="2016" customFormat="1" ht="17.25" customHeight="1">
      <c r="B62" s="2017" t="s">
        <v>893</v>
      </c>
    </row>
    <row r="63" spans="2:50" s="2016" customFormat="1" ht="17.25" customHeight="1">
      <c r="B63" s="2017"/>
    </row>
    <row r="64" spans="2:50" s="2016" customFormat="1" ht="17.25" customHeight="1">
      <c r="B64" s="2016" t="s">
        <v>301</v>
      </c>
      <c r="E64" s="2029"/>
      <c r="F64" s="2029"/>
      <c r="G64" s="2029"/>
      <c r="H64" s="2029"/>
      <c r="I64" s="2029"/>
      <c r="J64" s="2029"/>
      <c r="K64" s="2029"/>
      <c r="L64" s="2652"/>
      <c r="M64" s="2017" t="s">
        <v>1041</v>
      </c>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29"/>
      <c r="AK64" s="2029"/>
      <c r="AL64" s="2029"/>
      <c r="AM64" s="2029"/>
      <c r="AN64" s="2029"/>
      <c r="AO64" s="2029"/>
      <c r="AP64" s="2029"/>
      <c r="AQ64" s="2029"/>
      <c r="AR64" s="2029"/>
      <c r="AS64" s="2029"/>
      <c r="AT64" s="2029"/>
      <c r="AU64" s="2029"/>
      <c r="AV64" s="2029"/>
      <c r="AW64" s="2029"/>
      <c r="AX64" s="2029"/>
    </row>
    <row r="65" spans="2:71" s="2016" customFormat="1" ht="17.25" customHeight="1">
      <c r="E65" s="2029"/>
      <c r="F65" s="2029"/>
      <c r="G65" s="2029"/>
      <c r="H65" s="2029"/>
      <c r="I65" s="2029"/>
      <c r="J65" s="2029"/>
      <c r="K65" s="2029"/>
      <c r="L65" s="2029"/>
      <c r="M65" s="2029"/>
      <c r="N65" s="2029"/>
      <c r="O65" s="2029"/>
      <c r="P65" s="2029"/>
      <c r="Q65" s="2029"/>
      <c r="R65" s="2029"/>
      <c r="S65" s="2029"/>
      <c r="T65" s="2029"/>
      <c r="U65" s="2029"/>
      <c r="V65" s="2029"/>
      <c r="W65" s="2029"/>
      <c r="X65" s="2029"/>
      <c r="Y65" s="2029"/>
      <c r="Z65" s="2029"/>
      <c r="AA65" s="2029"/>
      <c r="AB65" s="2029"/>
      <c r="AC65" s="2029"/>
      <c r="AD65" s="2029"/>
      <c r="AE65" s="2029"/>
      <c r="AF65" s="2029"/>
      <c r="AG65" s="2029"/>
      <c r="AH65" s="2029"/>
      <c r="AI65" s="2029"/>
      <c r="AJ65" s="2029"/>
      <c r="AK65" s="2029"/>
      <c r="AL65" s="2029"/>
      <c r="AM65" s="2029"/>
      <c r="AN65" s="2029"/>
      <c r="AO65" s="2029"/>
      <c r="AP65" s="2029"/>
      <c r="AQ65" s="2029"/>
      <c r="AR65" s="2029"/>
      <c r="AS65" s="2029"/>
      <c r="AT65" s="2029"/>
      <c r="AU65" s="2029"/>
      <c r="AV65" s="2029"/>
      <c r="AW65" s="2029"/>
      <c r="AX65" s="2029"/>
    </row>
    <row r="66" spans="2:71" s="2016" customFormat="1" ht="17.25" customHeight="1">
      <c r="B66" s="2016" t="s">
        <v>872</v>
      </c>
      <c r="E66" s="2029"/>
      <c r="F66" s="2029"/>
      <c r="G66" s="2029"/>
      <c r="H66" s="2029"/>
      <c r="I66" s="2029"/>
      <c r="J66" s="2029"/>
      <c r="K66" s="2029"/>
      <c r="L66" s="2029"/>
      <c r="M66" s="2029"/>
      <c r="N66" s="2029"/>
      <c r="O66" s="2029"/>
      <c r="P66" s="2029"/>
      <c r="Q66" s="2029"/>
      <c r="R66" s="2029"/>
      <c r="S66" s="2029"/>
      <c r="T66" s="2029"/>
      <c r="U66" s="2029"/>
      <c r="V66" s="2029"/>
      <c r="W66" s="2029"/>
      <c r="X66" s="2029"/>
      <c r="Y66" s="2029"/>
      <c r="Z66" s="2029"/>
      <c r="AA66" s="2029"/>
      <c r="AB66" s="2029"/>
      <c r="AC66" s="2029"/>
      <c r="AD66" s="2029"/>
      <c r="AE66" s="2029"/>
      <c r="AF66" s="2029"/>
      <c r="AG66" s="2029"/>
      <c r="AH66" s="2029"/>
      <c r="AI66" s="2029"/>
      <c r="AJ66" s="2029"/>
      <c r="AK66" s="2029"/>
      <c r="AL66" s="2029"/>
      <c r="AM66" s="2029"/>
      <c r="AN66" s="2029"/>
      <c r="AO66" s="2029"/>
      <c r="AP66" s="2029"/>
      <c r="AQ66" s="2029"/>
      <c r="AR66" s="2029"/>
      <c r="AS66" s="2029"/>
      <c r="AT66" s="2029"/>
      <c r="AU66" s="2029"/>
      <c r="AV66" s="2029"/>
      <c r="AW66" s="2029"/>
      <c r="AX66" s="2029"/>
    </row>
    <row r="67" spans="2:71" s="2016" customFormat="1" ht="17.25" customHeight="1">
      <c r="E67" s="2029"/>
      <c r="F67" s="2029"/>
      <c r="G67" s="2029"/>
      <c r="H67" s="2029"/>
      <c r="I67" s="2029"/>
      <c r="J67" s="2029"/>
      <c r="K67" s="2029"/>
      <c r="L67" s="2029"/>
      <c r="M67" s="2029"/>
      <c r="N67" s="2029"/>
      <c r="O67" s="2029"/>
      <c r="P67" s="2029"/>
      <c r="Q67" s="2029"/>
      <c r="R67" s="2029"/>
      <c r="S67" s="2029"/>
      <c r="T67" s="2029"/>
      <c r="U67" s="2029"/>
      <c r="V67" s="2029"/>
      <c r="W67" s="2029"/>
      <c r="X67" s="2029"/>
      <c r="Y67" s="2029"/>
      <c r="Z67" s="2029"/>
      <c r="AA67" s="2029"/>
      <c r="AB67" s="2029"/>
      <c r="AC67" s="2029"/>
      <c r="AD67" s="2029"/>
      <c r="AE67" s="2029"/>
      <c r="AF67" s="2029"/>
      <c r="AG67" s="2029"/>
      <c r="AH67" s="2029"/>
      <c r="AI67" s="2029"/>
      <c r="AJ67" s="2029"/>
      <c r="AK67" s="2029"/>
      <c r="AL67" s="2029"/>
      <c r="AM67" s="2029"/>
      <c r="AN67" s="2029"/>
      <c r="AO67" s="2029"/>
      <c r="AP67" s="2029"/>
      <c r="AQ67" s="2029"/>
      <c r="AR67" s="2029"/>
      <c r="AS67" s="2029"/>
      <c r="AT67" s="2029"/>
      <c r="AU67" s="2029"/>
      <c r="AV67" s="2029"/>
      <c r="AW67" s="2029"/>
      <c r="AX67" s="2029"/>
      <c r="AY67" s="2029"/>
      <c r="AZ67" s="2029"/>
      <c r="BA67" s="2029"/>
      <c r="BB67" s="2029"/>
    </row>
    <row r="68" spans="2:71" s="2016" customFormat="1" ht="17.25" customHeight="1">
      <c r="B68" s="2016" t="s">
        <v>717</v>
      </c>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29"/>
      <c r="AB68" s="2029"/>
      <c r="AC68" s="2029"/>
      <c r="AD68" s="2029"/>
      <c r="AE68" s="2029"/>
      <c r="AF68" s="2029"/>
      <c r="AG68" s="2029"/>
      <c r="AH68" s="2029"/>
      <c r="AI68" s="2029"/>
      <c r="AJ68" s="2029"/>
      <c r="AK68" s="2029"/>
      <c r="AL68" s="2029"/>
      <c r="AM68" s="2029"/>
      <c r="AN68" s="2029"/>
      <c r="AO68" s="2029"/>
      <c r="AP68" s="2029"/>
      <c r="AQ68" s="2029"/>
      <c r="AR68" s="2029"/>
      <c r="AS68" s="2029"/>
      <c r="AT68" s="2029"/>
      <c r="AU68" s="2029"/>
      <c r="AV68" s="2029"/>
      <c r="AW68" s="2029"/>
      <c r="AX68" s="2029"/>
      <c r="AY68" s="2029"/>
      <c r="AZ68" s="2029"/>
      <c r="BA68" s="2029"/>
      <c r="BB68" s="2029"/>
    </row>
    <row r="69" spans="2:71" s="2016" customFormat="1" ht="17.25" customHeight="1">
      <c r="E69" s="2029"/>
      <c r="F69" s="2029"/>
      <c r="G69" s="2029"/>
      <c r="H69" s="2029"/>
      <c r="I69" s="2029"/>
      <c r="J69" s="2029"/>
      <c r="K69" s="2029"/>
      <c r="L69" s="2029"/>
      <c r="M69" s="2029"/>
      <c r="N69" s="2029"/>
      <c r="O69" s="2029"/>
      <c r="P69" s="2029"/>
      <c r="Q69" s="2029"/>
      <c r="R69" s="2029"/>
      <c r="S69" s="2029"/>
      <c r="T69" s="2029"/>
      <c r="U69" s="2029"/>
      <c r="V69" s="2029"/>
      <c r="W69" s="2029"/>
      <c r="X69" s="2029"/>
      <c r="Y69" s="2029"/>
      <c r="Z69" s="2029"/>
      <c r="AA69" s="2029"/>
      <c r="AB69" s="2029"/>
      <c r="AC69" s="2029"/>
      <c r="AD69" s="2029"/>
      <c r="AE69" s="2029"/>
      <c r="AF69" s="2029"/>
      <c r="AG69" s="2029"/>
      <c r="AH69" s="2029"/>
      <c r="AI69" s="2029"/>
      <c r="AJ69" s="2029"/>
      <c r="AK69" s="2029"/>
      <c r="AL69" s="2029"/>
      <c r="AM69" s="2029"/>
      <c r="AN69" s="2029"/>
      <c r="AO69" s="2029"/>
      <c r="AP69" s="2029"/>
      <c r="AQ69" s="2029"/>
      <c r="AR69" s="2029"/>
      <c r="AS69" s="2029"/>
      <c r="AT69" s="2029"/>
      <c r="AU69" s="2029"/>
      <c r="AV69" s="2029"/>
      <c r="AW69" s="2029"/>
      <c r="AX69" s="2029"/>
      <c r="AY69" s="2029"/>
      <c r="AZ69" s="2029"/>
      <c r="BA69" s="2029"/>
      <c r="BB69" s="2029"/>
    </row>
    <row r="70" spans="2:71" s="2016" customFormat="1" ht="17.25" customHeight="1">
      <c r="B70" s="2016" t="s">
        <v>1063</v>
      </c>
      <c r="BL70" s="2479"/>
      <c r="BM70" s="1903"/>
      <c r="BN70" s="2479"/>
      <c r="BO70" s="2479"/>
      <c r="BP70" s="2479"/>
      <c r="BQ70" s="2480"/>
      <c r="BR70" s="2481"/>
      <c r="BS70" s="2481"/>
    </row>
    <row r="71" spans="2:71" s="2016" customFormat="1" ht="17.25" customHeight="1">
      <c r="E71" s="2029"/>
      <c r="F71" s="2029"/>
      <c r="G71" s="2029"/>
      <c r="H71" s="2029"/>
      <c r="I71" s="2029"/>
      <c r="J71" s="2029"/>
      <c r="K71" s="2029"/>
      <c r="L71" s="2029"/>
      <c r="M71" s="2029"/>
      <c r="N71" s="2029"/>
      <c r="O71" s="2029"/>
      <c r="P71" s="2029"/>
      <c r="Q71" s="2029"/>
      <c r="R71" s="2029"/>
      <c r="S71" s="2029"/>
      <c r="T71" s="2029"/>
      <c r="U71" s="2029"/>
      <c r="V71" s="2029"/>
      <c r="W71" s="2029"/>
      <c r="X71" s="2029"/>
      <c r="Y71" s="2029"/>
      <c r="Z71" s="2029"/>
      <c r="AA71" s="2029"/>
      <c r="AB71" s="2029"/>
      <c r="AC71" s="2029"/>
      <c r="AD71" s="2029"/>
      <c r="AE71" s="2029"/>
      <c r="AF71" s="2029"/>
      <c r="AG71" s="2029"/>
      <c r="AH71" s="2029"/>
      <c r="AI71" s="2029"/>
      <c r="AJ71" s="2029"/>
      <c r="AK71" s="2029"/>
      <c r="AL71" s="2029"/>
      <c r="AM71" s="2029"/>
      <c r="AN71" s="2029"/>
      <c r="AO71" s="2029"/>
      <c r="AP71" s="2029"/>
      <c r="AQ71" s="2029"/>
      <c r="AR71" s="2029"/>
      <c r="AS71" s="2029"/>
      <c r="AT71" s="2029"/>
      <c r="AU71" s="2029"/>
      <c r="AV71" s="2029"/>
      <c r="AW71" s="2029"/>
      <c r="AX71" s="2029"/>
    </row>
    <row r="72" spans="2:71" ht="17.25" customHeight="1">
      <c r="B72" s="2016" t="s">
        <v>182</v>
      </c>
    </row>
    <row r="73" spans="2:71" ht="18.75" customHeight="1"/>
    <row r="74" spans="2:71" ht="18.75" customHeight="1"/>
    <row r="75" spans="2:71" ht="18.75" customHeight="1"/>
    <row r="76" spans="2:71" ht="18.75" customHeight="1"/>
    <row r="77" spans="2:71" ht="18.75" customHeight="1"/>
    <row r="78" spans="2:71" ht="18.75" customHeight="1"/>
    <row r="79" spans="2:71" ht="18.75" customHeight="1"/>
    <row r="80" spans="2:71"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sheetData>
  <mergeCells count="1">
    <mergeCell ref="F4:K5"/>
  </mergeCells>
  <phoneticPr fontId="6"/>
  <pageMargins left="0.70866141732283472" right="0.70866141732283472" top="0.74803149606299213" bottom="0.35433070866141736" header="0.31496062992125984" footer="0.31496062992125984"/>
  <pageSetup paperSize="9" scale="46" fitToWidth="1" fitToHeight="1" orientation="portrait" usePrinterDefaults="1"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theme="8" tint="0.8"/>
  </sheetPr>
  <dimension ref="B1:BO290"/>
  <sheetViews>
    <sheetView showGridLines="0" zoomScaleSheetLayoutView="100" workbookViewId="0"/>
  </sheetViews>
  <sheetFormatPr defaultColWidth="4.5" defaultRowHeight="15.75"/>
  <cols>
    <col min="1" max="1" width="0.8984375" style="1732" customWidth="1"/>
    <col min="2" max="2" width="5.69921875" style="1732" customWidth="1"/>
    <col min="3" max="4" width="8.09765625" style="1732" customWidth="1"/>
    <col min="5" max="8" width="3.19921875" style="1732" hidden="1" customWidth="1"/>
    <col min="9" max="10" width="3.19921875" style="1732" customWidth="1"/>
    <col min="11" max="62" width="5.69921875" style="1732" customWidth="1"/>
    <col min="63" max="63" width="1.09765625" style="1732" customWidth="1"/>
    <col min="64" max="16384" width="4.5" style="1732"/>
  </cols>
  <sheetData>
    <row r="1" spans="2:67" s="1733" customFormat="1" ht="20.25" customHeight="1">
      <c r="C1" s="1746" t="s">
        <v>663</v>
      </c>
      <c r="D1" s="1746"/>
      <c r="E1" s="1746"/>
      <c r="F1" s="1746"/>
      <c r="G1" s="1746"/>
      <c r="H1" s="1746"/>
      <c r="I1" s="1746"/>
      <c r="J1" s="1746"/>
      <c r="M1" s="1794" t="s">
        <v>755</v>
      </c>
      <c r="P1" s="1746"/>
      <c r="Q1" s="1746"/>
      <c r="R1" s="1746"/>
      <c r="S1" s="1746"/>
      <c r="T1" s="1746"/>
      <c r="U1" s="1746"/>
      <c r="V1" s="1746"/>
      <c r="W1" s="1746"/>
      <c r="AS1" s="1828" t="s">
        <v>56</v>
      </c>
      <c r="AT1" s="1933" t="s">
        <v>1071</v>
      </c>
      <c r="AU1" s="1934"/>
      <c r="AV1" s="1934"/>
      <c r="AW1" s="1934"/>
      <c r="AX1" s="1934"/>
      <c r="AY1" s="1934"/>
      <c r="AZ1" s="1934"/>
      <c r="BA1" s="1934"/>
      <c r="BB1" s="1934"/>
      <c r="BC1" s="1934"/>
      <c r="BD1" s="1934"/>
      <c r="BE1" s="1934"/>
      <c r="BF1" s="1934"/>
      <c r="BG1" s="1934"/>
      <c r="BH1" s="1934"/>
      <c r="BI1" s="1934"/>
      <c r="BJ1" s="1828" t="s">
        <v>156</v>
      </c>
    </row>
    <row r="2" spans="2:67" s="1734" customFormat="1" ht="20.25" customHeight="1">
      <c r="J2" s="1794"/>
      <c r="M2" s="1794"/>
      <c r="N2" s="1794"/>
      <c r="P2" s="1828"/>
      <c r="Q2" s="1828"/>
      <c r="R2" s="1828"/>
      <c r="S2" s="1828"/>
      <c r="T2" s="1828"/>
      <c r="U2" s="1828"/>
      <c r="V2" s="1828"/>
      <c r="W2" s="1828"/>
      <c r="AB2" s="1828" t="s">
        <v>780</v>
      </c>
      <c r="AC2" s="1904">
        <v>6</v>
      </c>
      <c r="AD2" s="1904"/>
      <c r="AE2" s="1828" t="s">
        <v>679</v>
      </c>
      <c r="AF2" s="1920">
        <f>IF(AC2=0,"",YEAR(DATE(2018+AC2,1,1)))</f>
        <v>2024</v>
      </c>
      <c r="AG2" s="1920"/>
      <c r="AH2" s="1923" t="s">
        <v>592</v>
      </c>
      <c r="AI2" s="1923" t="s">
        <v>785</v>
      </c>
      <c r="AJ2" s="1904">
        <v>4</v>
      </c>
      <c r="AK2" s="1904"/>
      <c r="AL2" s="1923" t="s">
        <v>313</v>
      </c>
      <c r="AS2" s="1828" t="s">
        <v>338</v>
      </c>
      <c r="AT2" s="1904" t="s">
        <v>793</v>
      </c>
      <c r="AU2" s="1904"/>
      <c r="AV2" s="1904"/>
      <c r="AW2" s="1904"/>
      <c r="AX2" s="1904"/>
      <c r="AY2" s="1904"/>
      <c r="AZ2" s="1904"/>
      <c r="BA2" s="1904"/>
      <c r="BB2" s="1904"/>
      <c r="BC2" s="1904"/>
      <c r="BD2" s="1904"/>
      <c r="BE2" s="1904"/>
      <c r="BF2" s="1904"/>
      <c r="BG2" s="1904"/>
      <c r="BH2" s="1904"/>
      <c r="BI2" s="1904"/>
      <c r="BJ2" s="1828" t="s">
        <v>156</v>
      </c>
      <c r="BK2" s="1828"/>
      <c r="BL2" s="1828"/>
      <c r="BM2" s="1828"/>
    </row>
    <row r="3" spans="2:67" s="1734" customFormat="1" ht="20.25" customHeight="1">
      <c r="J3" s="1794"/>
      <c r="M3" s="1794"/>
      <c r="O3" s="1828"/>
      <c r="P3" s="1828"/>
      <c r="Q3" s="1828"/>
      <c r="R3" s="1828"/>
      <c r="S3" s="1828"/>
      <c r="T3" s="1828"/>
      <c r="U3" s="1828"/>
      <c r="AC3" s="1905"/>
      <c r="AD3" s="1905"/>
      <c r="AE3" s="1918"/>
      <c r="AF3" s="1921"/>
      <c r="AG3" s="1918"/>
      <c r="BD3" s="1955" t="s">
        <v>794</v>
      </c>
      <c r="BE3" s="1964" t="s">
        <v>796</v>
      </c>
      <c r="BF3" s="1968"/>
      <c r="BG3" s="1968"/>
      <c r="BH3" s="1980"/>
      <c r="BI3" s="1828"/>
    </row>
    <row r="4" spans="2:67" s="1734" customFormat="1" ht="20.25" customHeight="1">
      <c r="B4" s="1735"/>
      <c r="C4" s="1735"/>
      <c r="D4" s="1735"/>
      <c r="E4" s="1735"/>
      <c r="F4" s="1735"/>
      <c r="G4" s="1735"/>
      <c r="H4" s="1735"/>
      <c r="I4" s="1735"/>
      <c r="J4" s="1795"/>
      <c r="K4" s="1735"/>
      <c r="L4" s="1735"/>
      <c r="M4" s="1795"/>
      <c r="N4" s="1735"/>
      <c r="O4" s="1829"/>
      <c r="P4" s="1829"/>
      <c r="Q4" s="1829"/>
      <c r="R4" s="1829"/>
      <c r="S4" s="1829"/>
      <c r="T4" s="1829"/>
      <c r="U4" s="1829"/>
      <c r="V4" s="1735"/>
      <c r="W4" s="1735"/>
      <c r="X4" s="1735"/>
      <c r="Y4" s="1735"/>
      <c r="Z4" s="1735"/>
      <c r="AA4" s="1735"/>
      <c r="AB4" s="1735"/>
      <c r="AC4" s="1906"/>
      <c r="AD4" s="1906"/>
      <c r="AE4" s="1919"/>
      <c r="AF4" s="1922"/>
      <c r="AG4" s="1919"/>
      <c r="AH4" s="1735"/>
      <c r="AI4" s="1735"/>
      <c r="AJ4" s="1735"/>
      <c r="AK4" s="1735"/>
      <c r="AL4" s="1735"/>
      <c r="AM4" s="1735"/>
      <c r="AN4" s="1735"/>
      <c r="AO4" s="1735"/>
      <c r="AP4" s="1735"/>
      <c r="AQ4" s="1735"/>
      <c r="AR4" s="1735"/>
      <c r="BD4" s="1955" t="s">
        <v>795</v>
      </c>
      <c r="BE4" s="1964" t="s">
        <v>797</v>
      </c>
      <c r="BF4" s="1968"/>
      <c r="BG4" s="1968"/>
      <c r="BH4" s="1980"/>
      <c r="BI4" s="1828"/>
    </row>
    <row r="5" spans="2:67" s="1734" customFormat="1" ht="9" customHeight="1">
      <c r="B5" s="1735"/>
      <c r="C5" s="1735"/>
      <c r="D5" s="1735"/>
      <c r="E5" s="1735"/>
      <c r="F5" s="1735"/>
      <c r="G5" s="1735"/>
      <c r="H5" s="1735"/>
      <c r="I5" s="1735"/>
      <c r="J5" s="1795"/>
      <c r="K5" s="1735"/>
      <c r="L5" s="1735"/>
      <c r="M5" s="1795"/>
      <c r="N5" s="1735"/>
      <c r="O5" s="1829"/>
      <c r="P5" s="1829"/>
      <c r="Q5" s="1829"/>
      <c r="R5" s="1829"/>
      <c r="S5" s="1829"/>
      <c r="T5" s="1829"/>
      <c r="U5" s="1829"/>
      <c r="V5" s="1735"/>
      <c r="W5" s="1735"/>
      <c r="X5" s="1735"/>
      <c r="Y5" s="1735"/>
      <c r="Z5" s="1735"/>
      <c r="AA5" s="1735"/>
      <c r="AB5" s="1735"/>
      <c r="AC5" s="1907"/>
      <c r="AD5" s="1907"/>
      <c r="AE5" s="1735"/>
      <c r="AF5" s="1735"/>
      <c r="AG5" s="1735"/>
      <c r="AH5" s="1735"/>
      <c r="AI5" s="1735"/>
      <c r="AJ5" s="1924"/>
      <c r="AK5" s="1924"/>
      <c r="AL5" s="1924"/>
      <c r="AM5" s="1924"/>
      <c r="AN5" s="1924"/>
      <c r="AO5" s="1924"/>
      <c r="AP5" s="1924"/>
      <c r="AQ5" s="1924"/>
      <c r="AR5" s="1924"/>
      <c r="AS5" s="1733"/>
      <c r="AT5" s="1733"/>
      <c r="AU5" s="1733"/>
      <c r="AV5" s="1733"/>
      <c r="AW5" s="1733"/>
      <c r="AX5" s="1733"/>
      <c r="AY5" s="1733"/>
      <c r="AZ5" s="1733"/>
      <c r="BA5" s="1733"/>
      <c r="BB5" s="1733"/>
      <c r="BC5" s="1733"/>
      <c r="BD5" s="1733"/>
      <c r="BE5" s="1733"/>
      <c r="BF5" s="1733"/>
      <c r="BG5" s="1733"/>
      <c r="BH5" s="1981"/>
      <c r="BI5" s="1981"/>
    </row>
    <row r="6" spans="2:67" s="1734" customFormat="1" ht="21" customHeight="1">
      <c r="B6" s="1736"/>
      <c r="C6" s="1747"/>
      <c r="D6" s="1747"/>
      <c r="E6" s="1747"/>
      <c r="F6" s="1747"/>
      <c r="G6" s="1747"/>
      <c r="H6" s="1747"/>
      <c r="I6" s="1747"/>
      <c r="J6" s="1747"/>
      <c r="K6" s="1796"/>
      <c r="L6" s="1796"/>
      <c r="M6" s="1796"/>
      <c r="N6" s="1749"/>
      <c r="O6" s="1796"/>
      <c r="P6" s="1796"/>
      <c r="Q6" s="1796"/>
      <c r="R6" s="1735"/>
      <c r="S6" s="1735"/>
      <c r="T6" s="1735"/>
      <c r="U6" s="1735"/>
      <c r="V6" s="1735"/>
      <c r="W6" s="1735"/>
      <c r="X6" s="1735"/>
      <c r="Y6" s="1735"/>
      <c r="Z6" s="1735"/>
      <c r="AA6" s="1735"/>
      <c r="AB6" s="1735"/>
      <c r="AC6" s="1735"/>
      <c r="AD6" s="1735"/>
      <c r="AE6" s="1735"/>
      <c r="AF6" s="1735"/>
      <c r="AG6" s="1735"/>
      <c r="AH6" s="1735"/>
      <c r="AI6" s="1735"/>
      <c r="AJ6" s="1924"/>
      <c r="AK6" s="1924"/>
      <c r="AL6" s="1924"/>
      <c r="AM6" s="1924"/>
      <c r="AN6" s="1924"/>
      <c r="AO6" s="1924" t="s">
        <v>658</v>
      </c>
      <c r="AP6" s="1924"/>
      <c r="AQ6" s="1924"/>
      <c r="AR6" s="1924"/>
      <c r="AS6" s="1733"/>
      <c r="AT6" s="1733"/>
      <c r="AU6" s="1733"/>
      <c r="AW6" s="1932"/>
      <c r="AX6" s="1932"/>
      <c r="AY6" s="1793"/>
      <c r="AZ6" s="1733"/>
      <c r="BA6" s="1936">
        <v>40</v>
      </c>
      <c r="BB6" s="1938"/>
      <c r="BC6" s="1793" t="s">
        <v>140</v>
      </c>
      <c r="BD6" s="1733"/>
      <c r="BE6" s="1936">
        <v>160</v>
      </c>
      <c r="BF6" s="1938"/>
      <c r="BG6" s="1793" t="s">
        <v>93</v>
      </c>
      <c r="BH6" s="1733"/>
      <c r="BI6" s="1981"/>
    </row>
    <row r="7" spans="2:67" s="1734" customFormat="1" ht="5.25" customHeight="1">
      <c r="B7" s="1736"/>
      <c r="C7" s="1748"/>
      <c r="D7" s="1748"/>
      <c r="E7" s="1748"/>
      <c r="F7" s="1748"/>
      <c r="G7" s="1748"/>
      <c r="H7" s="1748"/>
      <c r="I7" s="1748"/>
      <c r="J7" s="1796"/>
      <c r="K7" s="1796"/>
      <c r="L7" s="1796"/>
      <c r="M7" s="1749"/>
      <c r="N7" s="1796"/>
      <c r="O7" s="1796"/>
      <c r="P7" s="1796"/>
      <c r="Q7" s="1796"/>
      <c r="R7" s="1735"/>
      <c r="S7" s="1735"/>
      <c r="T7" s="1735"/>
      <c r="U7" s="1735"/>
      <c r="V7" s="1735"/>
      <c r="W7" s="1735"/>
      <c r="X7" s="1735"/>
      <c r="Y7" s="1735"/>
      <c r="Z7" s="1735"/>
      <c r="AA7" s="1735"/>
      <c r="AB7" s="1735"/>
      <c r="AC7" s="1735"/>
      <c r="AD7" s="1735"/>
      <c r="AE7" s="1735"/>
      <c r="AF7" s="1735"/>
      <c r="AG7" s="1735"/>
      <c r="AH7" s="1735"/>
      <c r="AI7" s="1735"/>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24"/>
      <c r="BG7" s="1924"/>
      <c r="BH7" s="1982"/>
      <c r="BI7" s="1982"/>
      <c r="BJ7" s="1735"/>
    </row>
    <row r="8" spans="2:67" s="1734" customFormat="1" ht="21" customHeight="1">
      <c r="B8" s="1737"/>
      <c r="C8" s="1749"/>
      <c r="D8" s="1749"/>
      <c r="E8" s="1749"/>
      <c r="F8" s="1749"/>
      <c r="G8" s="1749"/>
      <c r="H8" s="1749"/>
      <c r="I8" s="1749"/>
      <c r="J8" s="1796"/>
      <c r="K8" s="1796"/>
      <c r="L8" s="1796"/>
      <c r="M8" s="1749"/>
      <c r="N8" s="1796"/>
      <c r="O8" s="1796"/>
      <c r="P8" s="1796"/>
      <c r="Q8" s="1796"/>
      <c r="R8" s="1735"/>
      <c r="S8" s="1735"/>
      <c r="T8" s="1735"/>
      <c r="U8" s="1735"/>
      <c r="V8" s="1735"/>
      <c r="W8" s="1735"/>
      <c r="X8" s="1735"/>
      <c r="Y8" s="1735"/>
      <c r="Z8" s="1735"/>
      <c r="AA8" s="1735"/>
      <c r="AB8" s="1735"/>
      <c r="AC8" s="1735"/>
      <c r="AD8" s="1735"/>
      <c r="AE8" s="1735"/>
      <c r="AF8" s="1735"/>
      <c r="AG8" s="1735"/>
      <c r="AH8" s="1735"/>
      <c r="AI8" s="1735"/>
      <c r="AJ8" s="1925"/>
      <c r="AK8" s="1925"/>
      <c r="AL8" s="1925"/>
      <c r="AM8" s="1747"/>
      <c r="AN8" s="1926"/>
      <c r="AO8" s="1928"/>
      <c r="AP8" s="1928"/>
      <c r="AQ8" s="1736"/>
      <c r="AR8" s="1932"/>
      <c r="AS8" s="1932"/>
      <c r="AT8" s="1932"/>
      <c r="AU8" s="1935"/>
      <c r="AV8" s="1935"/>
      <c r="AW8" s="1924"/>
      <c r="AX8" s="1932"/>
      <c r="AY8" s="1932"/>
      <c r="AZ8" s="1749"/>
      <c r="BA8" s="1924"/>
      <c r="BB8" s="1924" t="s">
        <v>623</v>
      </c>
      <c r="BC8" s="1924"/>
      <c r="BD8" s="1924"/>
      <c r="BE8" s="1965">
        <f>DAY(EOMONTH(DATE(AF2,AJ2,1),0))</f>
        <v>30</v>
      </c>
      <c r="BF8" s="1969"/>
      <c r="BG8" s="1924" t="s">
        <v>798</v>
      </c>
      <c r="BH8" s="1924"/>
      <c r="BI8" s="1924"/>
      <c r="BJ8" s="1735"/>
      <c r="BM8" s="1828"/>
      <c r="BN8" s="1828"/>
      <c r="BO8" s="1828"/>
    </row>
    <row r="9" spans="2:67" s="1734" customFormat="1" ht="5.25" customHeight="1">
      <c r="B9" s="1737"/>
      <c r="C9" s="1749"/>
      <c r="D9" s="1749"/>
      <c r="E9" s="1749"/>
      <c r="F9" s="1749"/>
      <c r="G9" s="1749"/>
      <c r="H9" s="1749"/>
      <c r="I9" s="1749"/>
      <c r="J9" s="1796"/>
      <c r="K9" s="1796"/>
      <c r="L9" s="1796"/>
      <c r="M9" s="1749"/>
      <c r="N9" s="1796"/>
      <c r="O9" s="1796"/>
      <c r="P9" s="1796"/>
      <c r="Q9" s="1796"/>
      <c r="R9" s="1735"/>
      <c r="S9" s="1735"/>
      <c r="T9" s="1735"/>
      <c r="U9" s="1735"/>
      <c r="V9" s="1735"/>
      <c r="W9" s="1735"/>
      <c r="X9" s="1735"/>
      <c r="Y9" s="1735"/>
      <c r="Z9" s="1735"/>
      <c r="AA9" s="1735"/>
      <c r="AB9" s="1735"/>
      <c r="AC9" s="1735"/>
      <c r="AD9" s="1735"/>
      <c r="AE9" s="1735"/>
      <c r="AF9" s="1735"/>
      <c r="AG9" s="1735"/>
      <c r="AH9" s="1735"/>
      <c r="AI9" s="1735"/>
      <c r="AJ9" s="1925"/>
      <c r="AK9" s="1925"/>
      <c r="AL9" s="1925"/>
      <c r="AM9" s="1747"/>
      <c r="AN9" s="1926"/>
      <c r="AO9" s="1928"/>
      <c r="AP9" s="1928"/>
      <c r="AQ9" s="1736"/>
      <c r="AR9" s="1932"/>
      <c r="AS9" s="1932"/>
      <c r="AT9" s="1932"/>
      <c r="AU9" s="1935"/>
      <c r="AV9" s="1935"/>
      <c r="AW9" s="1924"/>
      <c r="AX9" s="1932"/>
      <c r="AY9" s="1932"/>
      <c r="AZ9" s="1749"/>
      <c r="BA9" s="1924"/>
      <c r="BB9" s="1924"/>
      <c r="BC9" s="1924"/>
      <c r="BD9" s="1924"/>
      <c r="BE9" s="1749"/>
      <c r="BF9" s="1749"/>
      <c r="BG9" s="1924"/>
      <c r="BH9" s="1924"/>
      <c r="BI9" s="1924"/>
      <c r="BJ9" s="1735"/>
      <c r="BM9" s="1828"/>
      <c r="BN9" s="1828"/>
      <c r="BO9" s="1828"/>
    </row>
    <row r="10" spans="2:67" s="1734" customFormat="1" ht="21" customHeight="1">
      <c r="B10" s="1737"/>
      <c r="C10" s="1749"/>
      <c r="D10" s="1749"/>
      <c r="E10" s="1749"/>
      <c r="F10" s="1749"/>
      <c r="G10" s="1749"/>
      <c r="H10" s="1749"/>
      <c r="I10" s="1749"/>
      <c r="J10" s="1796"/>
      <c r="K10" s="1796"/>
      <c r="L10" s="1796"/>
      <c r="M10" s="1749"/>
      <c r="N10" s="1796"/>
      <c r="O10" s="1796"/>
      <c r="P10" s="1796"/>
      <c r="Q10" s="1796"/>
      <c r="R10" s="1735"/>
      <c r="S10" s="1735"/>
      <c r="T10" s="1735"/>
      <c r="U10" s="1735"/>
      <c r="V10" s="1735"/>
      <c r="W10" s="1735"/>
      <c r="X10" s="1735"/>
      <c r="Y10" s="1735"/>
      <c r="Z10" s="1735"/>
      <c r="AA10" s="1735"/>
      <c r="AB10" s="1735"/>
      <c r="AC10" s="1735"/>
      <c r="AD10" s="1735"/>
      <c r="AE10" s="1735"/>
      <c r="AF10" s="1735"/>
      <c r="AG10" s="1735"/>
      <c r="AH10" s="1735"/>
      <c r="AI10" s="1735"/>
      <c r="AJ10" s="1925"/>
      <c r="AK10" s="1925"/>
      <c r="AL10" s="1925"/>
      <c r="AM10" s="1747"/>
      <c r="AN10" s="1926"/>
      <c r="AO10" s="1928"/>
      <c r="AP10" s="1928"/>
      <c r="AQ10" s="1736"/>
      <c r="AR10" s="1932"/>
      <c r="AS10" s="1924" t="s">
        <v>1034</v>
      </c>
      <c r="AT10" s="1747"/>
      <c r="AU10" s="1747"/>
      <c r="AV10" s="2071"/>
      <c r="AW10" s="1924"/>
      <c r="AX10" s="2218"/>
      <c r="AY10" s="2218"/>
      <c r="AZ10" s="2218"/>
      <c r="BA10" s="1924"/>
      <c r="BB10" s="1924"/>
      <c r="BC10" s="1982" t="s">
        <v>325</v>
      </c>
      <c r="BD10" s="1924"/>
      <c r="BE10" s="1936"/>
      <c r="BF10" s="1938"/>
      <c r="BG10" s="1793" t="s">
        <v>1028</v>
      </c>
      <c r="BH10" s="1924"/>
      <c r="BI10" s="1924"/>
      <c r="BJ10" s="1735"/>
      <c r="BM10" s="1828"/>
      <c r="BN10" s="1828"/>
      <c r="BO10" s="1828"/>
    </row>
    <row r="11" spans="2:67" ht="5.25" customHeight="1">
      <c r="B11" s="1738"/>
      <c r="C11" s="1750"/>
      <c r="D11" s="1750"/>
      <c r="E11" s="1750"/>
      <c r="F11" s="1750"/>
      <c r="G11" s="1750"/>
      <c r="H11" s="1750"/>
      <c r="I11" s="1750"/>
      <c r="J11" s="1750"/>
      <c r="K11" s="1738"/>
      <c r="L11" s="1738"/>
      <c r="M11" s="1738"/>
      <c r="N11" s="1738"/>
      <c r="O11" s="1738"/>
      <c r="P11" s="1738"/>
      <c r="Q11" s="1738"/>
      <c r="R11" s="1738"/>
      <c r="S11" s="1738"/>
      <c r="T11" s="1738"/>
      <c r="U11" s="1738"/>
      <c r="V11" s="1738"/>
      <c r="W11" s="1738"/>
      <c r="X11" s="1738"/>
      <c r="Y11" s="1738"/>
      <c r="Z11" s="1738"/>
      <c r="AA11" s="1738"/>
      <c r="AB11" s="1738"/>
      <c r="AC11" s="1750"/>
      <c r="AD11" s="1738"/>
      <c r="AE11" s="1738"/>
      <c r="AF11" s="1738"/>
      <c r="AG11" s="1738"/>
      <c r="AH11" s="1738"/>
      <c r="AI11" s="1738"/>
      <c r="AJ11" s="1738"/>
      <c r="AK11" s="1738"/>
      <c r="AL11" s="1738"/>
      <c r="AM11" s="1738"/>
      <c r="AN11" s="1738"/>
      <c r="AO11" s="1738"/>
      <c r="AP11" s="1738"/>
      <c r="AQ11" s="1738"/>
      <c r="AR11" s="1738"/>
      <c r="AT11" s="1760"/>
      <c r="BK11" s="1991"/>
      <c r="BL11" s="1991"/>
      <c r="BM11" s="1991"/>
    </row>
    <row r="12" spans="2:67" ht="21.6" customHeight="1">
      <c r="B12" s="1739" t="s">
        <v>504</v>
      </c>
      <c r="C12" s="1751" t="s">
        <v>1064</v>
      </c>
      <c r="D12" s="1762"/>
      <c r="E12" s="1770"/>
      <c r="F12" s="1762"/>
      <c r="G12" s="1770"/>
      <c r="H12" s="1762"/>
      <c r="I12" s="1783" t="s">
        <v>602</v>
      </c>
      <c r="J12" s="1797"/>
      <c r="K12" s="1770" t="s">
        <v>1065</v>
      </c>
      <c r="L12" s="1819"/>
      <c r="M12" s="1819"/>
      <c r="N12" s="1762"/>
      <c r="O12" s="1770" t="s">
        <v>960</v>
      </c>
      <c r="P12" s="1819"/>
      <c r="Q12" s="1819"/>
      <c r="R12" s="1819"/>
      <c r="S12" s="1762"/>
      <c r="T12" s="1850"/>
      <c r="U12" s="1850"/>
      <c r="V12" s="1868"/>
      <c r="W12" s="1880" t="s">
        <v>1067</v>
      </c>
      <c r="X12" s="1894"/>
      <c r="Y12" s="1894"/>
      <c r="Z12" s="1894"/>
      <c r="AA12" s="1894"/>
      <c r="AB12" s="1894"/>
      <c r="AC12" s="1894"/>
      <c r="AD12" s="1894"/>
      <c r="AE12" s="1894"/>
      <c r="AF12" s="1894"/>
      <c r="AG12" s="1894"/>
      <c r="AH12" s="1894"/>
      <c r="AI12" s="1894"/>
      <c r="AJ12" s="1894"/>
      <c r="AK12" s="1894"/>
      <c r="AL12" s="1894"/>
      <c r="AM12" s="1894"/>
      <c r="AN12" s="1894"/>
      <c r="AO12" s="1894"/>
      <c r="AP12" s="1894"/>
      <c r="AQ12" s="1894"/>
      <c r="AR12" s="1894"/>
      <c r="AS12" s="1894"/>
      <c r="AT12" s="1894"/>
      <c r="AU12" s="1894"/>
      <c r="AV12" s="1894"/>
      <c r="AW12" s="1894"/>
      <c r="AX12" s="1894"/>
      <c r="AY12" s="1894"/>
      <c r="AZ12" s="1894"/>
      <c r="BA12" s="1894"/>
      <c r="BB12" s="1939" t="str">
        <f>IF(BE3="４週","(10)1～4週目の勤務時間数合計","(10)1か月の勤務時間数　合計")</f>
        <v>(10)1～4週目の勤務時間数合計</v>
      </c>
      <c r="BC12" s="1947"/>
      <c r="BD12" s="1956" t="s">
        <v>1072</v>
      </c>
      <c r="BE12" s="1947"/>
      <c r="BF12" s="1751" t="s">
        <v>580</v>
      </c>
      <c r="BG12" s="1819"/>
      <c r="BH12" s="1819"/>
      <c r="BI12" s="1819"/>
      <c r="BJ12" s="1983"/>
    </row>
    <row r="13" spans="2:67" ht="20.25" customHeight="1">
      <c r="B13" s="1740"/>
      <c r="C13" s="1752"/>
      <c r="D13" s="1763"/>
      <c r="E13" s="1771"/>
      <c r="F13" s="1763"/>
      <c r="G13" s="1771"/>
      <c r="H13" s="1763"/>
      <c r="I13" s="1784"/>
      <c r="J13" s="1798"/>
      <c r="K13" s="1771"/>
      <c r="L13" s="1820"/>
      <c r="M13" s="1820"/>
      <c r="N13" s="1763"/>
      <c r="O13" s="1771"/>
      <c r="P13" s="1820"/>
      <c r="Q13" s="1820"/>
      <c r="R13" s="1820"/>
      <c r="S13" s="1763"/>
      <c r="T13" s="1851"/>
      <c r="U13" s="1851"/>
      <c r="V13" s="1869"/>
      <c r="W13" s="1881" t="s">
        <v>775</v>
      </c>
      <c r="X13" s="1881"/>
      <c r="Y13" s="1881"/>
      <c r="Z13" s="1881"/>
      <c r="AA13" s="1881"/>
      <c r="AB13" s="1881"/>
      <c r="AC13" s="1908"/>
      <c r="AD13" s="1915" t="s">
        <v>784</v>
      </c>
      <c r="AE13" s="1881"/>
      <c r="AF13" s="1881"/>
      <c r="AG13" s="1881"/>
      <c r="AH13" s="1881"/>
      <c r="AI13" s="1881"/>
      <c r="AJ13" s="1908"/>
      <c r="AK13" s="1915" t="s">
        <v>789</v>
      </c>
      <c r="AL13" s="1881"/>
      <c r="AM13" s="1881"/>
      <c r="AN13" s="1881"/>
      <c r="AO13" s="1881"/>
      <c r="AP13" s="1881"/>
      <c r="AQ13" s="1908"/>
      <c r="AR13" s="1915" t="s">
        <v>551</v>
      </c>
      <c r="AS13" s="1881"/>
      <c r="AT13" s="1881"/>
      <c r="AU13" s="1881"/>
      <c r="AV13" s="1881"/>
      <c r="AW13" s="1881"/>
      <c r="AX13" s="1908"/>
      <c r="AY13" s="1915" t="s">
        <v>71</v>
      </c>
      <c r="AZ13" s="1881"/>
      <c r="BA13" s="1881"/>
      <c r="BB13" s="1940"/>
      <c r="BC13" s="1948"/>
      <c r="BD13" s="1957"/>
      <c r="BE13" s="1948"/>
      <c r="BF13" s="1752"/>
      <c r="BG13" s="1820"/>
      <c r="BH13" s="1820"/>
      <c r="BI13" s="1820"/>
      <c r="BJ13" s="1984"/>
    </row>
    <row r="14" spans="2:67" ht="20.25" customHeight="1">
      <c r="B14" s="1740"/>
      <c r="C14" s="1752"/>
      <c r="D14" s="1763"/>
      <c r="E14" s="1771"/>
      <c r="F14" s="1763"/>
      <c r="G14" s="1771"/>
      <c r="H14" s="1763"/>
      <c r="I14" s="1784"/>
      <c r="J14" s="1798"/>
      <c r="K14" s="1771"/>
      <c r="L14" s="1820"/>
      <c r="M14" s="1820"/>
      <c r="N14" s="1763"/>
      <c r="O14" s="1771"/>
      <c r="P14" s="1820"/>
      <c r="Q14" s="1820"/>
      <c r="R14" s="1820"/>
      <c r="S14" s="1763"/>
      <c r="T14" s="1851"/>
      <c r="U14" s="1851"/>
      <c r="V14" s="1869"/>
      <c r="W14" s="1882">
        <v>1</v>
      </c>
      <c r="X14" s="1813">
        <v>2</v>
      </c>
      <c r="Y14" s="1813">
        <v>3</v>
      </c>
      <c r="Z14" s="1813">
        <v>4</v>
      </c>
      <c r="AA14" s="1813">
        <v>5</v>
      </c>
      <c r="AB14" s="1813">
        <v>6</v>
      </c>
      <c r="AC14" s="1909">
        <v>7</v>
      </c>
      <c r="AD14" s="1916">
        <v>8</v>
      </c>
      <c r="AE14" s="1813">
        <v>9</v>
      </c>
      <c r="AF14" s="1813">
        <v>10</v>
      </c>
      <c r="AG14" s="1813">
        <v>11</v>
      </c>
      <c r="AH14" s="1813">
        <v>12</v>
      </c>
      <c r="AI14" s="1813">
        <v>13</v>
      </c>
      <c r="AJ14" s="1909">
        <v>14</v>
      </c>
      <c r="AK14" s="1882">
        <v>15</v>
      </c>
      <c r="AL14" s="1813">
        <v>16</v>
      </c>
      <c r="AM14" s="1813">
        <v>17</v>
      </c>
      <c r="AN14" s="1813">
        <v>18</v>
      </c>
      <c r="AO14" s="1813">
        <v>19</v>
      </c>
      <c r="AP14" s="1813">
        <v>20</v>
      </c>
      <c r="AQ14" s="1909">
        <v>21</v>
      </c>
      <c r="AR14" s="1916">
        <v>22</v>
      </c>
      <c r="AS14" s="1813">
        <v>23</v>
      </c>
      <c r="AT14" s="1813">
        <v>24</v>
      </c>
      <c r="AU14" s="1813">
        <v>25</v>
      </c>
      <c r="AV14" s="1813">
        <v>26</v>
      </c>
      <c r="AW14" s="1813">
        <v>27</v>
      </c>
      <c r="AX14" s="1909">
        <v>28</v>
      </c>
      <c r="AY14" s="1916" t="str">
        <f>IF($BE$3="実績",IF(DAY(DATE($AF$2,$AJ$2,29))=29,29,""),"")</f>
        <v/>
      </c>
      <c r="AZ14" s="1813" t="str">
        <f>IF($BE$3="実績",IF(DAY(DATE($AF$2,$AJ$2,30))=30,30,""),"")</f>
        <v/>
      </c>
      <c r="BA14" s="1909" t="str">
        <f>IF($BE$3="実績",IF(DAY(DATE($AF$2,$AJ$2,31))=31,31,""),"")</f>
        <v/>
      </c>
      <c r="BB14" s="1940"/>
      <c r="BC14" s="1948"/>
      <c r="BD14" s="1957"/>
      <c r="BE14" s="1948"/>
      <c r="BF14" s="1752"/>
      <c r="BG14" s="1820"/>
      <c r="BH14" s="1820"/>
      <c r="BI14" s="1820"/>
      <c r="BJ14" s="1984"/>
    </row>
    <row r="15" spans="2:67" ht="20.25" hidden="1" customHeight="1">
      <c r="B15" s="1740"/>
      <c r="C15" s="1752"/>
      <c r="D15" s="1763"/>
      <c r="E15" s="1771"/>
      <c r="F15" s="1763"/>
      <c r="G15" s="1771"/>
      <c r="H15" s="1763"/>
      <c r="I15" s="1784"/>
      <c r="J15" s="1798"/>
      <c r="K15" s="1771"/>
      <c r="L15" s="1820"/>
      <c r="M15" s="1820"/>
      <c r="N15" s="1763"/>
      <c r="O15" s="1771"/>
      <c r="P15" s="1820"/>
      <c r="Q15" s="1820"/>
      <c r="R15" s="1820"/>
      <c r="S15" s="1763"/>
      <c r="T15" s="1851"/>
      <c r="U15" s="1851"/>
      <c r="V15" s="1869"/>
      <c r="W15" s="1882">
        <f>WEEKDAY(DATE($AF$2,$AJ$2,1))</f>
        <v>2</v>
      </c>
      <c r="X15" s="1813">
        <f>WEEKDAY(DATE($AF$2,$AJ$2,2))</f>
        <v>3</v>
      </c>
      <c r="Y15" s="1813">
        <f>WEEKDAY(DATE($AF$2,$AJ$2,3))</f>
        <v>4</v>
      </c>
      <c r="Z15" s="1813">
        <f>WEEKDAY(DATE($AF$2,$AJ$2,4))</f>
        <v>5</v>
      </c>
      <c r="AA15" s="1813">
        <f>WEEKDAY(DATE($AF$2,$AJ$2,5))</f>
        <v>6</v>
      </c>
      <c r="AB15" s="1813">
        <f>WEEKDAY(DATE($AF$2,$AJ$2,6))</f>
        <v>7</v>
      </c>
      <c r="AC15" s="1909">
        <f>WEEKDAY(DATE($AF$2,$AJ$2,7))</f>
        <v>1</v>
      </c>
      <c r="AD15" s="1916">
        <f>WEEKDAY(DATE($AF$2,$AJ$2,8))</f>
        <v>2</v>
      </c>
      <c r="AE15" s="1813">
        <f>WEEKDAY(DATE($AF$2,$AJ$2,9))</f>
        <v>3</v>
      </c>
      <c r="AF15" s="1813">
        <f>WEEKDAY(DATE($AF$2,$AJ$2,10))</f>
        <v>4</v>
      </c>
      <c r="AG15" s="1813">
        <f>WEEKDAY(DATE($AF$2,$AJ$2,11))</f>
        <v>5</v>
      </c>
      <c r="AH15" s="1813">
        <f>WEEKDAY(DATE($AF$2,$AJ$2,12))</f>
        <v>6</v>
      </c>
      <c r="AI15" s="1813">
        <f>WEEKDAY(DATE($AF$2,$AJ$2,13))</f>
        <v>7</v>
      </c>
      <c r="AJ15" s="1909">
        <f>WEEKDAY(DATE($AF$2,$AJ$2,14))</f>
        <v>1</v>
      </c>
      <c r="AK15" s="1916">
        <f>WEEKDAY(DATE($AF$2,$AJ$2,15))</f>
        <v>2</v>
      </c>
      <c r="AL15" s="1813">
        <f>WEEKDAY(DATE($AF$2,$AJ$2,16))</f>
        <v>3</v>
      </c>
      <c r="AM15" s="1813">
        <f>WEEKDAY(DATE($AF$2,$AJ$2,17))</f>
        <v>4</v>
      </c>
      <c r="AN15" s="1813">
        <f>WEEKDAY(DATE($AF$2,$AJ$2,18))</f>
        <v>5</v>
      </c>
      <c r="AO15" s="1813">
        <f>WEEKDAY(DATE($AF$2,$AJ$2,19))</f>
        <v>6</v>
      </c>
      <c r="AP15" s="1813">
        <f>WEEKDAY(DATE($AF$2,$AJ$2,20))</f>
        <v>7</v>
      </c>
      <c r="AQ15" s="1909">
        <f>WEEKDAY(DATE($AF$2,$AJ$2,21))</f>
        <v>1</v>
      </c>
      <c r="AR15" s="1916">
        <f>WEEKDAY(DATE($AF$2,$AJ$2,22))</f>
        <v>2</v>
      </c>
      <c r="AS15" s="1813">
        <f>WEEKDAY(DATE($AF$2,$AJ$2,23))</f>
        <v>3</v>
      </c>
      <c r="AT15" s="1813">
        <f>WEEKDAY(DATE($AF$2,$AJ$2,24))</f>
        <v>4</v>
      </c>
      <c r="AU15" s="1813">
        <f>WEEKDAY(DATE($AF$2,$AJ$2,25))</f>
        <v>5</v>
      </c>
      <c r="AV15" s="1813">
        <f>WEEKDAY(DATE($AF$2,$AJ$2,26))</f>
        <v>6</v>
      </c>
      <c r="AW15" s="1813">
        <f>WEEKDAY(DATE($AF$2,$AJ$2,27))</f>
        <v>7</v>
      </c>
      <c r="AX15" s="1909">
        <f>WEEKDAY(DATE($AF$2,$AJ$2,28))</f>
        <v>1</v>
      </c>
      <c r="AY15" s="1916">
        <f>IF(AY14=29,WEEKDAY(DATE($AF$2,$AJ$2,29)),0)</f>
        <v>0</v>
      </c>
      <c r="AZ15" s="1813">
        <f>IF(AZ14=30,WEEKDAY(DATE($AF$2,$AJ$2,30)),0)</f>
        <v>0</v>
      </c>
      <c r="BA15" s="1909">
        <f>IF(BA14=31,WEEKDAY(DATE($AF$2,$AJ$2,31)),0)</f>
        <v>0</v>
      </c>
      <c r="BB15" s="1940"/>
      <c r="BC15" s="1948"/>
      <c r="BD15" s="1957"/>
      <c r="BE15" s="1948"/>
      <c r="BF15" s="1752"/>
      <c r="BG15" s="1820"/>
      <c r="BH15" s="1820"/>
      <c r="BI15" s="1820"/>
      <c r="BJ15" s="1984"/>
    </row>
    <row r="16" spans="2:67" ht="20.25" customHeight="1">
      <c r="B16" s="1741"/>
      <c r="C16" s="1753"/>
      <c r="D16" s="1764"/>
      <c r="E16" s="1772"/>
      <c r="F16" s="1764"/>
      <c r="G16" s="1772"/>
      <c r="H16" s="1764"/>
      <c r="I16" s="1785"/>
      <c r="J16" s="1799"/>
      <c r="K16" s="1772"/>
      <c r="L16" s="1821"/>
      <c r="M16" s="1821"/>
      <c r="N16" s="1764"/>
      <c r="O16" s="1772"/>
      <c r="P16" s="1821"/>
      <c r="Q16" s="1821"/>
      <c r="R16" s="1821"/>
      <c r="S16" s="1764"/>
      <c r="T16" s="1852"/>
      <c r="U16" s="1852"/>
      <c r="V16" s="1870"/>
      <c r="W16" s="1883" t="str">
        <f t="shared" ref="W16:AX16" si="0">IF(W15=1,"日",IF(W15=2,"月",IF(W15=3,"火",IF(W15=4,"水",IF(W15=5,"木",IF(W15=6,"金","土"))))))</f>
        <v>月</v>
      </c>
      <c r="X16" s="1895" t="str">
        <f t="shared" si="0"/>
        <v>火</v>
      </c>
      <c r="Y16" s="1895" t="str">
        <f t="shared" si="0"/>
        <v>水</v>
      </c>
      <c r="Z16" s="1895" t="str">
        <f t="shared" si="0"/>
        <v>木</v>
      </c>
      <c r="AA16" s="1895" t="str">
        <f t="shared" si="0"/>
        <v>金</v>
      </c>
      <c r="AB16" s="1895" t="str">
        <f t="shared" si="0"/>
        <v>土</v>
      </c>
      <c r="AC16" s="1910" t="str">
        <f t="shared" si="0"/>
        <v>日</v>
      </c>
      <c r="AD16" s="1917" t="str">
        <f t="shared" si="0"/>
        <v>月</v>
      </c>
      <c r="AE16" s="1895" t="str">
        <f t="shared" si="0"/>
        <v>火</v>
      </c>
      <c r="AF16" s="1895" t="str">
        <f t="shared" si="0"/>
        <v>水</v>
      </c>
      <c r="AG16" s="1895" t="str">
        <f t="shared" si="0"/>
        <v>木</v>
      </c>
      <c r="AH16" s="1895" t="str">
        <f t="shared" si="0"/>
        <v>金</v>
      </c>
      <c r="AI16" s="1895" t="str">
        <f t="shared" si="0"/>
        <v>土</v>
      </c>
      <c r="AJ16" s="1910" t="str">
        <f t="shared" si="0"/>
        <v>日</v>
      </c>
      <c r="AK16" s="1917" t="str">
        <f t="shared" si="0"/>
        <v>月</v>
      </c>
      <c r="AL16" s="1895" t="str">
        <f t="shared" si="0"/>
        <v>火</v>
      </c>
      <c r="AM16" s="1895" t="str">
        <f t="shared" si="0"/>
        <v>水</v>
      </c>
      <c r="AN16" s="1895" t="str">
        <f t="shared" si="0"/>
        <v>木</v>
      </c>
      <c r="AO16" s="1895" t="str">
        <f t="shared" si="0"/>
        <v>金</v>
      </c>
      <c r="AP16" s="1895" t="str">
        <f t="shared" si="0"/>
        <v>土</v>
      </c>
      <c r="AQ16" s="1910" t="str">
        <f t="shared" si="0"/>
        <v>日</v>
      </c>
      <c r="AR16" s="1917" t="str">
        <f t="shared" si="0"/>
        <v>月</v>
      </c>
      <c r="AS16" s="1895" t="str">
        <f t="shared" si="0"/>
        <v>火</v>
      </c>
      <c r="AT16" s="1895" t="str">
        <f t="shared" si="0"/>
        <v>水</v>
      </c>
      <c r="AU16" s="1895" t="str">
        <f t="shared" si="0"/>
        <v>木</v>
      </c>
      <c r="AV16" s="1895" t="str">
        <f t="shared" si="0"/>
        <v>金</v>
      </c>
      <c r="AW16" s="1895" t="str">
        <f t="shared" si="0"/>
        <v>土</v>
      </c>
      <c r="AX16" s="1910" t="str">
        <f t="shared" si="0"/>
        <v>日</v>
      </c>
      <c r="AY16" s="1895" t="str">
        <f>IF(AY15=1,"日",IF(AY15=2,"月",IF(AY15=3,"火",IF(AY15=4,"水",IF(AY15=5,"木",IF(AY15=6,"金",IF(AY15=0,"","土")))))))</f>
        <v/>
      </c>
      <c r="AZ16" s="1895" t="str">
        <f>IF(AZ15=1,"日",IF(AZ15=2,"月",IF(AZ15=3,"火",IF(AZ15=4,"水",IF(AZ15=5,"木",IF(AZ15=6,"金",IF(AZ15=0,"","土")))))))</f>
        <v/>
      </c>
      <c r="BA16" s="1895" t="str">
        <f>IF(BA15=1,"日",IF(BA15=2,"月",IF(BA15=3,"火",IF(BA15=4,"水",IF(BA15=5,"木",IF(BA15=6,"金",IF(BA15=0,"","土")))))))</f>
        <v/>
      </c>
      <c r="BB16" s="1941"/>
      <c r="BC16" s="1949"/>
      <c r="BD16" s="1958"/>
      <c r="BE16" s="1949"/>
      <c r="BF16" s="1753"/>
      <c r="BG16" s="1821"/>
      <c r="BH16" s="1821"/>
      <c r="BI16" s="1821"/>
      <c r="BJ16" s="1985"/>
    </row>
    <row r="17" spans="2:62" ht="20.25" customHeight="1">
      <c r="B17" s="1742">
        <f>B15+1</f>
        <v>1</v>
      </c>
      <c r="C17" s="1754"/>
      <c r="D17" s="1765"/>
      <c r="E17" s="1773"/>
      <c r="F17" s="1778"/>
      <c r="G17" s="1773"/>
      <c r="H17" s="1778"/>
      <c r="I17" s="1786"/>
      <c r="J17" s="1800"/>
      <c r="K17" s="1806"/>
      <c r="L17" s="1822"/>
      <c r="M17" s="1822"/>
      <c r="N17" s="1765"/>
      <c r="O17" s="1830"/>
      <c r="P17" s="1835"/>
      <c r="Q17" s="1835"/>
      <c r="R17" s="1835"/>
      <c r="S17" s="1846"/>
      <c r="T17" s="1853" t="s">
        <v>770</v>
      </c>
      <c r="U17" s="1860"/>
      <c r="V17" s="1871"/>
      <c r="W17" s="1884"/>
      <c r="X17" s="1896"/>
      <c r="Y17" s="1896"/>
      <c r="Z17" s="1896"/>
      <c r="AA17" s="1896"/>
      <c r="AB17" s="1896"/>
      <c r="AC17" s="1911"/>
      <c r="AD17" s="1884"/>
      <c r="AE17" s="1896"/>
      <c r="AF17" s="1896"/>
      <c r="AG17" s="1896"/>
      <c r="AH17" s="1896"/>
      <c r="AI17" s="1896"/>
      <c r="AJ17" s="1911"/>
      <c r="AK17" s="1884"/>
      <c r="AL17" s="1896"/>
      <c r="AM17" s="1896"/>
      <c r="AN17" s="1896"/>
      <c r="AO17" s="1896"/>
      <c r="AP17" s="1896"/>
      <c r="AQ17" s="1911"/>
      <c r="AR17" s="1884"/>
      <c r="AS17" s="1896"/>
      <c r="AT17" s="1896"/>
      <c r="AU17" s="1896"/>
      <c r="AV17" s="1896"/>
      <c r="AW17" s="1896"/>
      <c r="AX17" s="1911"/>
      <c r="AY17" s="1884"/>
      <c r="AZ17" s="1896"/>
      <c r="BA17" s="1896"/>
      <c r="BB17" s="1942"/>
      <c r="BC17" s="1950"/>
      <c r="BD17" s="1959"/>
      <c r="BE17" s="1966"/>
      <c r="BF17" s="1970"/>
      <c r="BG17" s="1975"/>
      <c r="BH17" s="1975"/>
      <c r="BI17" s="1975"/>
      <c r="BJ17" s="1986"/>
    </row>
    <row r="18" spans="2:62" ht="20.25" customHeight="1">
      <c r="B18" s="1743"/>
      <c r="C18" s="1755"/>
      <c r="D18" s="1766"/>
      <c r="E18" s="1774"/>
      <c r="F18" s="1779">
        <f>C17</f>
        <v>0</v>
      </c>
      <c r="G18" s="1774"/>
      <c r="H18" s="1779">
        <f>I17</f>
        <v>0</v>
      </c>
      <c r="I18" s="1787"/>
      <c r="J18" s="1801"/>
      <c r="K18" s="1807"/>
      <c r="L18" s="1823"/>
      <c r="M18" s="1823"/>
      <c r="N18" s="1766"/>
      <c r="O18" s="1831"/>
      <c r="P18" s="1836"/>
      <c r="Q18" s="1836"/>
      <c r="R18" s="1836"/>
      <c r="S18" s="1847"/>
      <c r="T18" s="1854" t="s">
        <v>128</v>
      </c>
      <c r="U18" s="1861"/>
      <c r="V18" s="1872"/>
      <c r="W18" s="1885" t="str">
        <f>IF(W17="","",VLOOKUP(W17,'シフト記号表 (3)'!$C$6:$L$47,10,FALSE))</f>
        <v/>
      </c>
      <c r="X18" s="1897" t="str">
        <f>IF(X17="","",VLOOKUP(X17,'シフト記号表 (3)'!$C$6:$L$47,10,FALSE))</f>
        <v/>
      </c>
      <c r="Y18" s="1897" t="str">
        <f>IF(Y17="","",VLOOKUP(Y17,'シフト記号表 (3)'!$C$6:$L$47,10,FALSE))</f>
        <v/>
      </c>
      <c r="Z18" s="1897" t="str">
        <f>IF(Z17="","",VLOOKUP(Z17,'シフト記号表 (3)'!$C$6:$L$47,10,FALSE))</f>
        <v/>
      </c>
      <c r="AA18" s="1897" t="str">
        <f>IF(AA17="","",VLOOKUP(AA17,'シフト記号表 (3)'!$C$6:$L$47,10,FALSE))</f>
        <v/>
      </c>
      <c r="AB18" s="1897" t="str">
        <f>IF(AB17="","",VLOOKUP(AB17,'シフト記号表 (3)'!$C$6:$L$47,10,FALSE))</f>
        <v/>
      </c>
      <c r="AC18" s="1912" t="str">
        <f>IF(AC17="","",VLOOKUP(AC17,'シフト記号表 (3)'!$C$6:$L$47,10,FALSE))</f>
        <v/>
      </c>
      <c r="AD18" s="1885" t="str">
        <f>IF(AD17="","",VLOOKUP(AD17,'シフト記号表 (3)'!$C$6:$L$47,10,FALSE))</f>
        <v/>
      </c>
      <c r="AE18" s="1897" t="str">
        <f>IF(AE17="","",VLOOKUP(AE17,'シフト記号表 (3)'!$C$6:$L$47,10,FALSE))</f>
        <v/>
      </c>
      <c r="AF18" s="1897" t="str">
        <f>IF(AF17="","",VLOOKUP(AF17,'シフト記号表 (3)'!$C$6:$L$47,10,FALSE))</f>
        <v/>
      </c>
      <c r="AG18" s="1897" t="str">
        <f>IF(AG17="","",VLOOKUP(AG17,'シフト記号表 (3)'!$C$6:$L$47,10,FALSE))</f>
        <v/>
      </c>
      <c r="AH18" s="1897" t="str">
        <f>IF(AH17="","",VLOOKUP(AH17,'シフト記号表 (3)'!$C$6:$L$47,10,FALSE))</f>
        <v/>
      </c>
      <c r="AI18" s="1897" t="str">
        <f>IF(AI17="","",VLOOKUP(AI17,'シフト記号表 (3)'!$C$6:$L$47,10,FALSE))</f>
        <v/>
      </c>
      <c r="AJ18" s="1912" t="str">
        <f>IF(AJ17="","",VLOOKUP(AJ17,'シフト記号表 (3)'!$C$6:$L$47,10,FALSE))</f>
        <v/>
      </c>
      <c r="AK18" s="1885" t="str">
        <f>IF(AK17="","",VLOOKUP(AK17,'シフト記号表 (3)'!$C$6:$L$47,10,FALSE))</f>
        <v/>
      </c>
      <c r="AL18" s="1897" t="str">
        <f>IF(AL17="","",VLOOKUP(AL17,'シフト記号表 (3)'!$C$6:$L$47,10,FALSE))</f>
        <v/>
      </c>
      <c r="AM18" s="1897" t="str">
        <f>IF(AM17="","",VLOOKUP(AM17,'シフト記号表 (3)'!$C$6:$L$47,10,FALSE))</f>
        <v/>
      </c>
      <c r="AN18" s="1897" t="str">
        <f>IF(AN17="","",VLOOKUP(AN17,'シフト記号表 (3)'!$C$6:$L$47,10,FALSE))</f>
        <v/>
      </c>
      <c r="AO18" s="1897" t="str">
        <f>IF(AO17="","",VLOOKUP(AO17,'シフト記号表 (3)'!$C$6:$L$47,10,FALSE))</f>
        <v/>
      </c>
      <c r="AP18" s="1897" t="str">
        <f>IF(AP17="","",VLOOKUP(AP17,'シフト記号表 (3)'!$C$6:$L$47,10,FALSE))</f>
        <v/>
      </c>
      <c r="AQ18" s="1912" t="str">
        <f>IF(AQ17="","",VLOOKUP(AQ17,'シフト記号表 (3)'!$C$6:$L$47,10,FALSE))</f>
        <v/>
      </c>
      <c r="AR18" s="1885" t="str">
        <f>IF(AR17="","",VLOOKUP(AR17,'シフト記号表 (3)'!$C$6:$L$47,10,FALSE))</f>
        <v/>
      </c>
      <c r="AS18" s="1897" t="str">
        <f>IF(AS17="","",VLOOKUP(AS17,'シフト記号表 (3)'!$C$6:$L$47,10,FALSE))</f>
        <v/>
      </c>
      <c r="AT18" s="1897" t="str">
        <f>IF(AT17="","",VLOOKUP(AT17,'シフト記号表 (3)'!$C$6:$L$47,10,FALSE))</f>
        <v/>
      </c>
      <c r="AU18" s="1897" t="str">
        <f>IF(AU17="","",VLOOKUP(AU17,'シフト記号表 (3)'!$C$6:$L$47,10,FALSE))</f>
        <v/>
      </c>
      <c r="AV18" s="1897" t="str">
        <f>IF(AV17="","",VLOOKUP(AV17,'シフト記号表 (3)'!$C$6:$L$47,10,FALSE))</f>
        <v/>
      </c>
      <c r="AW18" s="1897" t="str">
        <f>IF(AW17="","",VLOOKUP(AW17,'シフト記号表 (3)'!$C$6:$L$47,10,FALSE))</f>
        <v/>
      </c>
      <c r="AX18" s="1912" t="str">
        <f>IF(AX17="","",VLOOKUP(AX17,'シフト記号表 (3)'!$C$6:$L$47,10,FALSE))</f>
        <v/>
      </c>
      <c r="AY18" s="1885" t="str">
        <f>IF(AY17="","",VLOOKUP(AY17,'シフト記号表 (3)'!$C$6:$L$47,10,FALSE))</f>
        <v/>
      </c>
      <c r="AZ18" s="1897" t="str">
        <f>IF(AZ17="","",VLOOKUP(AZ17,'シフト記号表 (3)'!$C$6:$L$47,10,FALSE))</f>
        <v/>
      </c>
      <c r="BA18" s="1897" t="str">
        <f>IF(BA17="","",VLOOKUP(BA17,'シフト記号表 (3)'!$C$6:$L$47,10,FALSE))</f>
        <v/>
      </c>
      <c r="BB18" s="1943">
        <f>IF($BE$3="４週",SUM(W18:AX18),IF($BE$3="暦月",SUM(W18:BA18),""))</f>
        <v>0</v>
      </c>
      <c r="BC18" s="1951"/>
      <c r="BD18" s="1960">
        <f>IF($BE$3="４週",BB18/4,IF($BE$3="暦月",(BB18/($BE$8/7)),""))</f>
        <v>0</v>
      </c>
      <c r="BE18" s="1951"/>
      <c r="BF18" s="1971"/>
      <c r="BG18" s="1976"/>
      <c r="BH18" s="1976"/>
      <c r="BI18" s="1976"/>
      <c r="BJ18" s="1987"/>
    </row>
    <row r="19" spans="2:62" ht="20.25" customHeight="1">
      <c r="B19" s="1742">
        <f>B17+1</f>
        <v>2</v>
      </c>
      <c r="C19" s="1756"/>
      <c r="D19" s="1767"/>
      <c r="E19" s="1775"/>
      <c r="F19" s="1780"/>
      <c r="G19" s="1775"/>
      <c r="H19" s="1780"/>
      <c r="I19" s="1788"/>
      <c r="J19" s="1802"/>
      <c r="K19" s="1808"/>
      <c r="L19" s="1824"/>
      <c r="M19" s="1824"/>
      <c r="N19" s="1767"/>
      <c r="O19" s="1831"/>
      <c r="P19" s="1836"/>
      <c r="Q19" s="1836"/>
      <c r="R19" s="1836"/>
      <c r="S19" s="1847"/>
      <c r="T19" s="1855" t="s">
        <v>770</v>
      </c>
      <c r="U19" s="1862"/>
      <c r="V19" s="1873"/>
      <c r="W19" s="1886"/>
      <c r="X19" s="1898"/>
      <c r="Y19" s="1898"/>
      <c r="Z19" s="1898"/>
      <c r="AA19" s="1898"/>
      <c r="AB19" s="1898"/>
      <c r="AC19" s="1913"/>
      <c r="AD19" s="1886"/>
      <c r="AE19" s="1898"/>
      <c r="AF19" s="1898"/>
      <c r="AG19" s="1898"/>
      <c r="AH19" s="1898"/>
      <c r="AI19" s="1898"/>
      <c r="AJ19" s="1913"/>
      <c r="AK19" s="1886"/>
      <c r="AL19" s="1898"/>
      <c r="AM19" s="1898"/>
      <c r="AN19" s="1898"/>
      <c r="AO19" s="1898"/>
      <c r="AP19" s="1898"/>
      <c r="AQ19" s="1913"/>
      <c r="AR19" s="1886"/>
      <c r="AS19" s="1898"/>
      <c r="AT19" s="1898"/>
      <c r="AU19" s="1898"/>
      <c r="AV19" s="1898"/>
      <c r="AW19" s="1898"/>
      <c r="AX19" s="1913"/>
      <c r="AY19" s="1886"/>
      <c r="AZ19" s="1898"/>
      <c r="BA19" s="1937"/>
      <c r="BB19" s="1944"/>
      <c r="BC19" s="1952"/>
      <c r="BD19" s="1961"/>
      <c r="BE19" s="1967"/>
      <c r="BF19" s="1972"/>
      <c r="BG19" s="1977"/>
      <c r="BH19" s="1977"/>
      <c r="BI19" s="1977"/>
      <c r="BJ19" s="1988"/>
    </row>
    <row r="20" spans="2:62" ht="20.25" customHeight="1">
      <c r="B20" s="1743"/>
      <c r="C20" s="1755"/>
      <c r="D20" s="1766"/>
      <c r="E20" s="1774"/>
      <c r="F20" s="1779">
        <f>C19</f>
        <v>0</v>
      </c>
      <c r="G20" s="1774"/>
      <c r="H20" s="1779">
        <f>I19</f>
        <v>0</v>
      </c>
      <c r="I20" s="1787"/>
      <c r="J20" s="1801"/>
      <c r="K20" s="1807"/>
      <c r="L20" s="1823"/>
      <c r="M20" s="1823"/>
      <c r="N20" s="1766"/>
      <c r="O20" s="1831"/>
      <c r="P20" s="1836"/>
      <c r="Q20" s="1836"/>
      <c r="R20" s="1836"/>
      <c r="S20" s="1847"/>
      <c r="T20" s="1854" t="s">
        <v>128</v>
      </c>
      <c r="U20" s="1861"/>
      <c r="V20" s="1872"/>
      <c r="W20" s="1885" t="str">
        <f>IF(W19="","",VLOOKUP(W19,'シフト記号表 (3)'!$C$6:$L$47,10,FALSE))</f>
        <v/>
      </c>
      <c r="X20" s="1897" t="str">
        <f>IF(X19="","",VLOOKUP(X19,'シフト記号表 (3)'!$C$6:$L$47,10,FALSE))</f>
        <v/>
      </c>
      <c r="Y20" s="1897" t="str">
        <f>IF(Y19="","",VLOOKUP(Y19,'シフト記号表 (3)'!$C$6:$L$47,10,FALSE))</f>
        <v/>
      </c>
      <c r="Z20" s="1897" t="str">
        <f>IF(Z19="","",VLOOKUP(Z19,'シフト記号表 (3)'!$C$6:$L$47,10,FALSE))</f>
        <v/>
      </c>
      <c r="AA20" s="1897" t="str">
        <f>IF(AA19="","",VLOOKUP(AA19,'シフト記号表 (3)'!$C$6:$L$47,10,FALSE))</f>
        <v/>
      </c>
      <c r="AB20" s="1897" t="str">
        <f>IF(AB19="","",VLOOKUP(AB19,'シフト記号表 (3)'!$C$6:$L$47,10,FALSE))</f>
        <v/>
      </c>
      <c r="AC20" s="1912" t="str">
        <f>IF(AC19="","",VLOOKUP(AC19,'シフト記号表 (3)'!$C$6:$L$47,10,FALSE))</f>
        <v/>
      </c>
      <c r="AD20" s="1885" t="str">
        <f>IF(AD19="","",VLOOKUP(AD19,'シフト記号表 (3)'!$C$6:$L$47,10,FALSE))</f>
        <v/>
      </c>
      <c r="AE20" s="1897" t="str">
        <f>IF(AE19="","",VLOOKUP(AE19,'シフト記号表 (3)'!$C$6:$L$47,10,FALSE))</f>
        <v/>
      </c>
      <c r="AF20" s="1897" t="str">
        <f>IF(AF19="","",VLOOKUP(AF19,'シフト記号表 (3)'!$C$6:$L$47,10,FALSE))</f>
        <v/>
      </c>
      <c r="AG20" s="1897" t="str">
        <f>IF(AG19="","",VLOOKUP(AG19,'シフト記号表 (3)'!$C$6:$L$47,10,FALSE))</f>
        <v/>
      </c>
      <c r="AH20" s="1897" t="str">
        <f>IF(AH19="","",VLOOKUP(AH19,'シフト記号表 (3)'!$C$6:$L$47,10,FALSE))</f>
        <v/>
      </c>
      <c r="AI20" s="1897" t="str">
        <f>IF(AI19="","",VLOOKUP(AI19,'シフト記号表 (3)'!$C$6:$L$47,10,FALSE))</f>
        <v/>
      </c>
      <c r="AJ20" s="1912" t="str">
        <f>IF(AJ19="","",VLOOKUP(AJ19,'シフト記号表 (3)'!$C$6:$L$47,10,FALSE))</f>
        <v/>
      </c>
      <c r="AK20" s="1885" t="str">
        <f>IF(AK19="","",VLOOKUP(AK19,'シフト記号表 (3)'!$C$6:$L$47,10,FALSE))</f>
        <v/>
      </c>
      <c r="AL20" s="1897" t="str">
        <f>IF(AL19="","",VLOOKUP(AL19,'シフト記号表 (3)'!$C$6:$L$47,10,FALSE))</f>
        <v/>
      </c>
      <c r="AM20" s="1897" t="str">
        <f>IF(AM19="","",VLOOKUP(AM19,'シフト記号表 (3)'!$C$6:$L$47,10,FALSE))</f>
        <v/>
      </c>
      <c r="AN20" s="1897" t="str">
        <f>IF(AN19="","",VLOOKUP(AN19,'シフト記号表 (3)'!$C$6:$L$47,10,FALSE))</f>
        <v/>
      </c>
      <c r="AO20" s="1897" t="str">
        <f>IF(AO19="","",VLOOKUP(AO19,'シフト記号表 (3)'!$C$6:$L$47,10,FALSE))</f>
        <v/>
      </c>
      <c r="AP20" s="1897" t="str">
        <f>IF(AP19="","",VLOOKUP(AP19,'シフト記号表 (3)'!$C$6:$L$47,10,FALSE))</f>
        <v/>
      </c>
      <c r="AQ20" s="1912" t="str">
        <f>IF(AQ19="","",VLOOKUP(AQ19,'シフト記号表 (3)'!$C$6:$L$47,10,FALSE))</f>
        <v/>
      </c>
      <c r="AR20" s="1885" t="str">
        <f>IF(AR19="","",VLOOKUP(AR19,'シフト記号表 (3)'!$C$6:$L$47,10,FALSE))</f>
        <v/>
      </c>
      <c r="AS20" s="1897" t="str">
        <f>IF(AS19="","",VLOOKUP(AS19,'シフト記号表 (3)'!$C$6:$L$47,10,FALSE))</f>
        <v/>
      </c>
      <c r="AT20" s="1897" t="str">
        <f>IF(AT19="","",VLOOKUP(AT19,'シフト記号表 (3)'!$C$6:$L$47,10,FALSE))</f>
        <v/>
      </c>
      <c r="AU20" s="1897" t="str">
        <f>IF(AU19="","",VLOOKUP(AU19,'シフト記号表 (3)'!$C$6:$L$47,10,FALSE))</f>
        <v/>
      </c>
      <c r="AV20" s="1897" t="str">
        <f>IF(AV19="","",VLOOKUP(AV19,'シフト記号表 (3)'!$C$6:$L$47,10,FALSE))</f>
        <v/>
      </c>
      <c r="AW20" s="1897" t="str">
        <f>IF(AW19="","",VLOOKUP(AW19,'シフト記号表 (3)'!$C$6:$L$47,10,FALSE))</f>
        <v/>
      </c>
      <c r="AX20" s="1912" t="str">
        <f>IF(AX19="","",VLOOKUP(AX19,'シフト記号表 (3)'!$C$6:$L$47,10,FALSE))</f>
        <v/>
      </c>
      <c r="AY20" s="1885" t="str">
        <f>IF(AY19="","",VLOOKUP(AY19,'シフト記号表 (3)'!$C$6:$L$47,10,FALSE))</f>
        <v/>
      </c>
      <c r="AZ20" s="1897" t="str">
        <f>IF(AZ19="","",VLOOKUP(AZ19,'シフト記号表 (3)'!$C$6:$L$47,10,FALSE))</f>
        <v/>
      </c>
      <c r="BA20" s="1897" t="str">
        <f>IF(BA19="","",VLOOKUP(BA19,'シフト記号表 (3)'!$C$6:$L$47,10,FALSE))</f>
        <v/>
      </c>
      <c r="BB20" s="1943">
        <f>IF($BE$3="４週",SUM(W20:AX20),IF($BE$3="暦月",SUM(W20:BA20),""))</f>
        <v>0</v>
      </c>
      <c r="BC20" s="1951"/>
      <c r="BD20" s="1960">
        <f>IF($BE$3="４週",BB20/4,IF($BE$3="暦月",(BB20/($BE$8/7)),""))</f>
        <v>0</v>
      </c>
      <c r="BE20" s="1951"/>
      <c r="BF20" s="1971"/>
      <c r="BG20" s="1976"/>
      <c r="BH20" s="1976"/>
      <c r="BI20" s="1976"/>
      <c r="BJ20" s="1987"/>
    </row>
    <row r="21" spans="2:62" ht="20.25" customHeight="1">
      <c r="B21" s="1742">
        <f>B19+1</f>
        <v>3</v>
      </c>
      <c r="C21" s="1756"/>
      <c r="D21" s="1767"/>
      <c r="E21" s="1774"/>
      <c r="F21" s="1779"/>
      <c r="G21" s="1774"/>
      <c r="H21" s="1779"/>
      <c r="I21" s="1788"/>
      <c r="J21" s="1802"/>
      <c r="K21" s="1808"/>
      <c r="L21" s="1824"/>
      <c r="M21" s="1824"/>
      <c r="N21" s="1767"/>
      <c r="O21" s="1831"/>
      <c r="P21" s="1836"/>
      <c r="Q21" s="1836"/>
      <c r="R21" s="1836"/>
      <c r="S21" s="1847"/>
      <c r="T21" s="1855" t="s">
        <v>770</v>
      </c>
      <c r="U21" s="1862"/>
      <c r="V21" s="1873"/>
      <c r="W21" s="1886"/>
      <c r="X21" s="1898"/>
      <c r="Y21" s="1898"/>
      <c r="Z21" s="1898"/>
      <c r="AA21" s="1898"/>
      <c r="AB21" s="1898"/>
      <c r="AC21" s="1913"/>
      <c r="AD21" s="1886"/>
      <c r="AE21" s="1898"/>
      <c r="AF21" s="1898"/>
      <c r="AG21" s="1898"/>
      <c r="AH21" s="1898"/>
      <c r="AI21" s="1898"/>
      <c r="AJ21" s="1913"/>
      <c r="AK21" s="1886"/>
      <c r="AL21" s="1898"/>
      <c r="AM21" s="1898"/>
      <c r="AN21" s="1898"/>
      <c r="AO21" s="1898"/>
      <c r="AP21" s="1898"/>
      <c r="AQ21" s="1913"/>
      <c r="AR21" s="1886"/>
      <c r="AS21" s="1898"/>
      <c r="AT21" s="1898"/>
      <c r="AU21" s="1898"/>
      <c r="AV21" s="1898"/>
      <c r="AW21" s="1898"/>
      <c r="AX21" s="1913"/>
      <c r="AY21" s="1886"/>
      <c r="AZ21" s="1898"/>
      <c r="BA21" s="1937"/>
      <c r="BB21" s="1944"/>
      <c r="BC21" s="1952"/>
      <c r="BD21" s="1961"/>
      <c r="BE21" s="1967"/>
      <c r="BF21" s="1972"/>
      <c r="BG21" s="1977"/>
      <c r="BH21" s="1977"/>
      <c r="BI21" s="1977"/>
      <c r="BJ21" s="1988"/>
    </row>
    <row r="22" spans="2:62" ht="20.25" customHeight="1">
      <c r="B22" s="1743"/>
      <c r="C22" s="1755"/>
      <c r="D22" s="1766"/>
      <c r="E22" s="1774"/>
      <c r="F22" s="1779">
        <f>C21</f>
        <v>0</v>
      </c>
      <c r="G22" s="1774"/>
      <c r="H22" s="1779">
        <f>I21</f>
        <v>0</v>
      </c>
      <c r="I22" s="1787"/>
      <c r="J22" s="1801"/>
      <c r="K22" s="1807"/>
      <c r="L22" s="1823"/>
      <c r="M22" s="1823"/>
      <c r="N22" s="1766"/>
      <c r="O22" s="1831"/>
      <c r="P22" s="1836"/>
      <c r="Q22" s="1836"/>
      <c r="R22" s="1836"/>
      <c r="S22" s="1847"/>
      <c r="T22" s="1854" t="s">
        <v>128</v>
      </c>
      <c r="U22" s="1861"/>
      <c r="V22" s="1872"/>
      <c r="W22" s="1885" t="str">
        <f>IF(W21="","",VLOOKUP(W21,'シフト記号表 (3)'!$C$6:$L$47,10,FALSE))</f>
        <v/>
      </c>
      <c r="X22" s="1897" t="str">
        <f>IF(X21="","",VLOOKUP(X21,'シフト記号表 (3)'!$C$6:$L$47,10,FALSE))</f>
        <v/>
      </c>
      <c r="Y22" s="1897" t="str">
        <f>IF(Y21="","",VLOOKUP(Y21,'シフト記号表 (3)'!$C$6:$L$47,10,FALSE))</f>
        <v/>
      </c>
      <c r="Z22" s="1897" t="str">
        <f>IF(Z21="","",VLOOKUP(Z21,'シフト記号表 (3)'!$C$6:$L$47,10,FALSE))</f>
        <v/>
      </c>
      <c r="AA22" s="1897" t="str">
        <f>IF(AA21="","",VLOOKUP(AA21,'シフト記号表 (3)'!$C$6:$L$47,10,FALSE))</f>
        <v/>
      </c>
      <c r="AB22" s="1897" t="str">
        <f>IF(AB21="","",VLOOKUP(AB21,'シフト記号表 (3)'!$C$6:$L$47,10,FALSE))</f>
        <v/>
      </c>
      <c r="AC22" s="1912" t="str">
        <f>IF(AC21="","",VLOOKUP(AC21,'シフト記号表 (3)'!$C$6:$L$47,10,FALSE))</f>
        <v/>
      </c>
      <c r="AD22" s="1885" t="str">
        <f>IF(AD21="","",VLOOKUP(AD21,'シフト記号表 (3)'!$C$6:$L$47,10,FALSE))</f>
        <v/>
      </c>
      <c r="AE22" s="1897" t="str">
        <f>IF(AE21="","",VLOOKUP(AE21,'シフト記号表 (3)'!$C$6:$L$47,10,FALSE))</f>
        <v/>
      </c>
      <c r="AF22" s="1897" t="str">
        <f>IF(AF21="","",VLOOKUP(AF21,'シフト記号表 (3)'!$C$6:$L$47,10,FALSE))</f>
        <v/>
      </c>
      <c r="AG22" s="1897" t="str">
        <f>IF(AG21="","",VLOOKUP(AG21,'シフト記号表 (3)'!$C$6:$L$47,10,FALSE))</f>
        <v/>
      </c>
      <c r="AH22" s="1897" t="str">
        <f>IF(AH21="","",VLOOKUP(AH21,'シフト記号表 (3)'!$C$6:$L$47,10,FALSE))</f>
        <v/>
      </c>
      <c r="AI22" s="1897" t="str">
        <f>IF(AI21="","",VLOOKUP(AI21,'シフト記号表 (3)'!$C$6:$L$47,10,FALSE))</f>
        <v/>
      </c>
      <c r="AJ22" s="1912" t="str">
        <f>IF(AJ21="","",VLOOKUP(AJ21,'シフト記号表 (3)'!$C$6:$L$47,10,FALSE))</f>
        <v/>
      </c>
      <c r="AK22" s="1885" t="str">
        <f>IF(AK21="","",VLOOKUP(AK21,'シフト記号表 (3)'!$C$6:$L$47,10,FALSE))</f>
        <v/>
      </c>
      <c r="AL22" s="1897" t="str">
        <f>IF(AL21="","",VLOOKUP(AL21,'シフト記号表 (3)'!$C$6:$L$47,10,FALSE))</f>
        <v/>
      </c>
      <c r="AM22" s="1897" t="str">
        <f>IF(AM21="","",VLOOKUP(AM21,'シフト記号表 (3)'!$C$6:$L$47,10,FALSE))</f>
        <v/>
      </c>
      <c r="AN22" s="1897" t="str">
        <f>IF(AN21="","",VLOOKUP(AN21,'シフト記号表 (3)'!$C$6:$L$47,10,FALSE))</f>
        <v/>
      </c>
      <c r="AO22" s="1897" t="str">
        <f>IF(AO21="","",VLOOKUP(AO21,'シフト記号表 (3)'!$C$6:$L$47,10,FALSE))</f>
        <v/>
      </c>
      <c r="AP22" s="1897" t="str">
        <f>IF(AP21="","",VLOOKUP(AP21,'シフト記号表 (3)'!$C$6:$L$47,10,FALSE))</f>
        <v/>
      </c>
      <c r="AQ22" s="1912" t="str">
        <f>IF(AQ21="","",VLOOKUP(AQ21,'シフト記号表 (3)'!$C$6:$L$47,10,FALSE))</f>
        <v/>
      </c>
      <c r="AR22" s="1885" t="str">
        <f>IF(AR21="","",VLOOKUP(AR21,'シフト記号表 (3)'!$C$6:$L$47,10,FALSE))</f>
        <v/>
      </c>
      <c r="AS22" s="1897" t="str">
        <f>IF(AS21="","",VLOOKUP(AS21,'シフト記号表 (3)'!$C$6:$L$47,10,FALSE))</f>
        <v/>
      </c>
      <c r="AT22" s="1897" t="str">
        <f>IF(AT21="","",VLOOKUP(AT21,'シフト記号表 (3)'!$C$6:$L$47,10,FALSE))</f>
        <v/>
      </c>
      <c r="AU22" s="1897" t="str">
        <f>IF(AU21="","",VLOOKUP(AU21,'シフト記号表 (3)'!$C$6:$L$47,10,FALSE))</f>
        <v/>
      </c>
      <c r="AV22" s="1897" t="str">
        <f>IF(AV21="","",VLOOKUP(AV21,'シフト記号表 (3)'!$C$6:$L$47,10,FALSE))</f>
        <v/>
      </c>
      <c r="AW22" s="1897" t="str">
        <f>IF(AW21="","",VLOOKUP(AW21,'シフト記号表 (3)'!$C$6:$L$47,10,FALSE))</f>
        <v/>
      </c>
      <c r="AX22" s="1912" t="str">
        <f>IF(AX21="","",VLOOKUP(AX21,'シフト記号表 (3)'!$C$6:$L$47,10,FALSE))</f>
        <v/>
      </c>
      <c r="AY22" s="1885" t="str">
        <f>IF(AY21="","",VLOOKUP(AY21,'シフト記号表 (3)'!$C$6:$L$47,10,FALSE))</f>
        <v/>
      </c>
      <c r="AZ22" s="1897" t="str">
        <f>IF(AZ21="","",VLOOKUP(AZ21,'シフト記号表 (3)'!$C$6:$L$47,10,FALSE))</f>
        <v/>
      </c>
      <c r="BA22" s="1897" t="str">
        <f>IF(BA21="","",VLOOKUP(BA21,'シフト記号表 (3)'!$C$6:$L$47,10,FALSE))</f>
        <v/>
      </c>
      <c r="BB22" s="1943">
        <f>IF($BE$3="４週",SUM(W22:AX22),IF($BE$3="暦月",SUM(W22:BA22),""))</f>
        <v>0</v>
      </c>
      <c r="BC22" s="1951"/>
      <c r="BD22" s="1960">
        <f>IF($BE$3="４週",BB22/4,IF($BE$3="暦月",(BB22/($BE$8/7)),""))</f>
        <v>0</v>
      </c>
      <c r="BE22" s="1951"/>
      <c r="BF22" s="1971"/>
      <c r="BG22" s="1976"/>
      <c r="BH22" s="1976"/>
      <c r="BI22" s="1976"/>
      <c r="BJ22" s="1987"/>
    </row>
    <row r="23" spans="2:62" ht="20.25" customHeight="1">
      <c r="B23" s="1742">
        <f>B21+1</f>
        <v>4</v>
      </c>
      <c r="C23" s="1756"/>
      <c r="D23" s="1767"/>
      <c r="E23" s="1774"/>
      <c r="F23" s="1779"/>
      <c r="G23" s="1774"/>
      <c r="H23" s="1779"/>
      <c r="I23" s="1788"/>
      <c r="J23" s="1802"/>
      <c r="K23" s="1808"/>
      <c r="L23" s="1824"/>
      <c r="M23" s="1824"/>
      <c r="N23" s="1767"/>
      <c r="O23" s="1831"/>
      <c r="P23" s="1836"/>
      <c r="Q23" s="1836"/>
      <c r="R23" s="1836"/>
      <c r="S23" s="1847"/>
      <c r="T23" s="1855" t="s">
        <v>770</v>
      </c>
      <c r="U23" s="1862"/>
      <c r="V23" s="1873"/>
      <c r="W23" s="1886"/>
      <c r="X23" s="1898"/>
      <c r="Y23" s="1898"/>
      <c r="Z23" s="1898"/>
      <c r="AA23" s="1898"/>
      <c r="AB23" s="1898"/>
      <c r="AC23" s="1913"/>
      <c r="AD23" s="1886"/>
      <c r="AE23" s="1898"/>
      <c r="AF23" s="1898"/>
      <c r="AG23" s="1898"/>
      <c r="AH23" s="1898"/>
      <c r="AI23" s="1898"/>
      <c r="AJ23" s="1913"/>
      <c r="AK23" s="1886"/>
      <c r="AL23" s="1898"/>
      <c r="AM23" s="1898"/>
      <c r="AN23" s="1898"/>
      <c r="AO23" s="1898"/>
      <c r="AP23" s="1898"/>
      <c r="AQ23" s="1913"/>
      <c r="AR23" s="1886"/>
      <c r="AS23" s="1898"/>
      <c r="AT23" s="1898"/>
      <c r="AU23" s="1898"/>
      <c r="AV23" s="1898"/>
      <c r="AW23" s="1898"/>
      <c r="AX23" s="1913"/>
      <c r="AY23" s="1886"/>
      <c r="AZ23" s="1898"/>
      <c r="BA23" s="1937"/>
      <c r="BB23" s="1944"/>
      <c r="BC23" s="1952"/>
      <c r="BD23" s="1961"/>
      <c r="BE23" s="1967"/>
      <c r="BF23" s="1972"/>
      <c r="BG23" s="1977"/>
      <c r="BH23" s="1977"/>
      <c r="BI23" s="1977"/>
      <c r="BJ23" s="1988"/>
    </row>
    <row r="24" spans="2:62" ht="20.25" customHeight="1">
      <c r="B24" s="1743"/>
      <c r="C24" s="1755"/>
      <c r="D24" s="1766"/>
      <c r="E24" s="1774"/>
      <c r="F24" s="1779">
        <f>C23</f>
        <v>0</v>
      </c>
      <c r="G24" s="1774"/>
      <c r="H24" s="1779">
        <f>I23</f>
        <v>0</v>
      </c>
      <c r="I24" s="1787"/>
      <c r="J24" s="1801"/>
      <c r="K24" s="1807"/>
      <c r="L24" s="1823"/>
      <c r="M24" s="1823"/>
      <c r="N24" s="1766"/>
      <c r="O24" s="1831"/>
      <c r="P24" s="1836"/>
      <c r="Q24" s="1836"/>
      <c r="R24" s="1836"/>
      <c r="S24" s="1847"/>
      <c r="T24" s="1854" t="s">
        <v>128</v>
      </c>
      <c r="U24" s="1861"/>
      <c r="V24" s="1872"/>
      <c r="W24" s="1885" t="str">
        <f>IF(W23="","",VLOOKUP(W23,'シフト記号表 (3)'!$C$6:$L$47,10,FALSE))</f>
        <v/>
      </c>
      <c r="X24" s="1897" t="str">
        <f>IF(X23="","",VLOOKUP(X23,'シフト記号表 (3)'!$C$6:$L$47,10,FALSE))</f>
        <v/>
      </c>
      <c r="Y24" s="1897" t="str">
        <f>IF(Y23="","",VLOOKUP(Y23,'シフト記号表 (3)'!$C$6:$L$47,10,FALSE))</f>
        <v/>
      </c>
      <c r="Z24" s="1897" t="str">
        <f>IF(Z23="","",VLOOKUP(Z23,'シフト記号表 (3)'!$C$6:$L$47,10,FALSE))</f>
        <v/>
      </c>
      <c r="AA24" s="1897" t="str">
        <f>IF(AA23="","",VLOOKUP(AA23,'シフト記号表 (3)'!$C$6:$L$47,10,FALSE))</f>
        <v/>
      </c>
      <c r="AB24" s="1897" t="str">
        <f>IF(AB23="","",VLOOKUP(AB23,'シフト記号表 (3)'!$C$6:$L$47,10,FALSE))</f>
        <v/>
      </c>
      <c r="AC24" s="1912" t="str">
        <f>IF(AC23="","",VLOOKUP(AC23,'シフト記号表 (3)'!$C$6:$L$47,10,FALSE))</f>
        <v/>
      </c>
      <c r="AD24" s="1885" t="str">
        <f>IF(AD23="","",VLOOKUP(AD23,'シフト記号表 (3)'!$C$6:$L$47,10,FALSE))</f>
        <v/>
      </c>
      <c r="AE24" s="1897" t="str">
        <f>IF(AE23="","",VLOOKUP(AE23,'シフト記号表 (3)'!$C$6:$L$47,10,FALSE))</f>
        <v/>
      </c>
      <c r="AF24" s="1897" t="str">
        <f>IF(AF23="","",VLOOKUP(AF23,'シフト記号表 (3)'!$C$6:$L$47,10,FALSE))</f>
        <v/>
      </c>
      <c r="AG24" s="1897" t="str">
        <f>IF(AG23="","",VLOOKUP(AG23,'シフト記号表 (3)'!$C$6:$L$47,10,FALSE))</f>
        <v/>
      </c>
      <c r="AH24" s="1897" t="str">
        <f>IF(AH23="","",VLOOKUP(AH23,'シフト記号表 (3)'!$C$6:$L$47,10,FALSE))</f>
        <v/>
      </c>
      <c r="AI24" s="1897" t="str">
        <f>IF(AI23="","",VLOOKUP(AI23,'シフト記号表 (3)'!$C$6:$L$47,10,FALSE))</f>
        <v/>
      </c>
      <c r="AJ24" s="1912" t="str">
        <f>IF(AJ23="","",VLOOKUP(AJ23,'シフト記号表 (3)'!$C$6:$L$47,10,FALSE))</f>
        <v/>
      </c>
      <c r="AK24" s="1885" t="str">
        <f>IF(AK23="","",VLOOKUP(AK23,'シフト記号表 (3)'!$C$6:$L$47,10,FALSE))</f>
        <v/>
      </c>
      <c r="AL24" s="1897" t="str">
        <f>IF(AL23="","",VLOOKUP(AL23,'シフト記号表 (3)'!$C$6:$L$47,10,FALSE))</f>
        <v/>
      </c>
      <c r="AM24" s="1897" t="str">
        <f>IF(AM23="","",VLOOKUP(AM23,'シフト記号表 (3)'!$C$6:$L$47,10,FALSE))</f>
        <v/>
      </c>
      <c r="AN24" s="1897" t="str">
        <f>IF(AN23="","",VLOOKUP(AN23,'シフト記号表 (3)'!$C$6:$L$47,10,FALSE))</f>
        <v/>
      </c>
      <c r="AO24" s="1897" t="str">
        <f>IF(AO23="","",VLOOKUP(AO23,'シフト記号表 (3)'!$C$6:$L$47,10,FALSE))</f>
        <v/>
      </c>
      <c r="AP24" s="1897" t="str">
        <f>IF(AP23="","",VLOOKUP(AP23,'シフト記号表 (3)'!$C$6:$L$47,10,FALSE))</f>
        <v/>
      </c>
      <c r="AQ24" s="1912" t="str">
        <f>IF(AQ23="","",VLOOKUP(AQ23,'シフト記号表 (3)'!$C$6:$L$47,10,FALSE))</f>
        <v/>
      </c>
      <c r="AR24" s="1885" t="str">
        <f>IF(AR23="","",VLOOKUP(AR23,'シフト記号表 (3)'!$C$6:$L$47,10,FALSE))</f>
        <v/>
      </c>
      <c r="AS24" s="1897" t="str">
        <f>IF(AS23="","",VLOOKUP(AS23,'シフト記号表 (3)'!$C$6:$L$47,10,FALSE))</f>
        <v/>
      </c>
      <c r="AT24" s="1897" t="str">
        <f>IF(AT23="","",VLOOKUP(AT23,'シフト記号表 (3)'!$C$6:$L$47,10,FALSE))</f>
        <v/>
      </c>
      <c r="AU24" s="1897" t="str">
        <f>IF(AU23="","",VLOOKUP(AU23,'シフト記号表 (3)'!$C$6:$L$47,10,FALSE))</f>
        <v/>
      </c>
      <c r="AV24" s="1897" t="str">
        <f>IF(AV23="","",VLOOKUP(AV23,'シフト記号表 (3)'!$C$6:$L$47,10,FALSE))</f>
        <v/>
      </c>
      <c r="AW24" s="1897" t="str">
        <f>IF(AW23="","",VLOOKUP(AW23,'シフト記号表 (3)'!$C$6:$L$47,10,FALSE))</f>
        <v/>
      </c>
      <c r="AX24" s="1912" t="str">
        <f>IF(AX23="","",VLOOKUP(AX23,'シフト記号表 (3)'!$C$6:$L$47,10,FALSE))</f>
        <v/>
      </c>
      <c r="AY24" s="1885" t="str">
        <f>IF(AY23="","",VLOOKUP(AY23,'シフト記号表 (3)'!$C$6:$L$47,10,FALSE))</f>
        <v/>
      </c>
      <c r="AZ24" s="1897" t="str">
        <f>IF(AZ23="","",VLOOKUP(AZ23,'シフト記号表 (3)'!$C$6:$L$47,10,FALSE))</f>
        <v/>
      </c>
      <c r="BA24" s="1897" t="str">
        <f>IF(BA23="","",VLOOKUP(BA23,'シフト記号表 (3)'!$C$6:$L$47,10,FALSE))</f>
        <v/>
      </c>
      <c r="BB24" s="1943">
        <f>IF($BE$3="４週",SUM(W24:AX24),IF($BE$3="暦月",SUM(W24:BA24),""))</f>
        <v>0</v>
      </c>
      <c r="BC24" s="1951"/>
      <c r="BD24" s="1960">
        <f>IF($BE$3="４週",BB24/4,IF($BE$3="暦月",(BB24/($BE$8/7)),""))</f>
        <v>0</v>
      </c>
      <c r="BE24" s="1951"/>
      <c r="BF24" s="1971"/>
      <c r="BG24" s="1976"/>
      <c r="BH24" s="1976"/>
      <c r="BI24" s="1976"/>
      <c r="BJ24" s="1987"/>
    </row>
    <row r="25" spans="2:62" ht="20.25" customHeight="1">
      <c r="B25" s="1742">
        <f>B23+1</f>
        <v>5</v>
      </c>
      <c r="C25" s="1756"/>
      <c r="D25" s="1767"/>
      <c r="E25" s="1774"/>
      <c r="F25" s="1779"/>
      <c r="G25" s="1774"/>
      <c r="H25" s="1779"/>
      <c r="I25" s="1788"/>
      <c r="J25" s="1802"/>
      <c r="K25" s="1808"/>
      <c r="L25" s="1824"/>
      <c r="M25" s="1824"/>
      <c r="N25" s="1767"/>
      <c r="O25" s="1831"/>
      <c r="P25" s="1836"/>
      <c r="Q25" s="1836"/>
      <c r="R25" s="1836"/>
      <c r="S25" s="1847"/>
      <c r="T25" s="1855" t="s">
        <v>770</v>
      </c>
      <c r="U25" s="1862"/>
      <c r="V25" s="1873"/>
      <c r="W25" s="1886"/>
      <c r="X25" s="1898"/>
      <c r="Y25" s="1898"/>
      <c r="Z25" s="1898"/>
      <c r="AA25" s="1898"/>
      <c r="AB25" s="1898"/>
      <c r="AC25" s="1913"/>
      <c r="AD25" s="1886"/>
      <c r="AE25" s="1898"/>
      <c r="AF25" s="1898"/>
      <c r="AG25" s="1898"/>
      <c r="AH25" s="1898"/>
      <c r="AI25" s="1898"/>
      <c r="AJ25" s="1913"/>
      <c r="AK25" s="1886"/>
      <c r="AL25" s="1898"/>
      <c r="AM25" s="1898"/>
      <c r="AN25" s="1898"/>
      <c r="AO25" s="1898"/>
      <c r="AP25" s="1898"/>
      <c r="AQ25" s="1913"/>
      <c r="AR25" s="1886"/>
      <c r="AS25" s="1898"/>
      <c r="AT25" s="1898"/>
      <c r="AU25" s="1898"/>
      <c r="AV25" s="1898"/>
      <c r="AW25" s="1898"/>
      <c r="AX25" s="1913"/>
      <c r="AY25" s="1886"/>
      <c r="AZ25" s="1898"/>
      <c r="BA25" s="1937"/>
      <c r="BB25" s="1944"/>
      <c r="BC25" s="1952"/>
      <c r="BD25" s="1961"/>
      <c r="BE25" s="1967"/>
      <c r="BF25" s="1972"/>
      <c r="BG25" s="1977"/>
      <c r="BH25" s="1977"/>
      <c r="BI25" s="1977"/>
      <c r="BJ25" s="1988"/>
    </row>
    <row r="26" spans="2:62" ht="20.25" customHeight="1">
      <c r="B26" s="1743"/>
      <c r="C26" s="1755"/>
      <c r="D26" s="1766"/>
      <c r="E26" s="1774"/>
      <c r="F26" s="1779">
        <f>C25</f>
        <v>0</v>
      </c>
      <c r="G26" s="1774"/>
      <c r="H26" s="1779">
        <f>I25</f>
        <v>0</v>
      </c>
      <c r="I26" s="1787"/>
      <c r="J26" s="1801"/>
      <c r="K26" s="1807"/>
      <c r="L26" s="1823"/>
      <c r="M26" s="1823"/>
      <c r="N26" s="1766"/>
      <c r="O26" s="1831"/>
      <c r="P26" s="1836"/>
      <c r="Q26" s="1836"/>
      <c r="R26" s="1836"/>
      <c r="S26" s="1847"/>
      <c r="T26" s="1856" t="s">
        <v>128</v>
      </c>
      <c r="U26" s="1863"/>
      <c r="V26" s="1874"/>
      <c r="W26" s="1885" t="str">
        <f>IF(W25="","",VLOOKUP(W25,'シフト記号表 (3)'!$C$6:$L$47,10,FALSE))</f>
        <v/>
      </c>
      <c r="X26" s="1897" t="str">
        <f>IF(X25="","",VLOOKUP(X25,'シフト記号表 (3)'!$C$6:$L$47,10,FALSE))</f>
        <v/>
      </c>
      <c r="Y26" s="1897" t="str">
        <f>IF(Y25="","",VLOOKUP(Y25,'シフト記号表 (3)'!$C$6:$L$47,10,FALSE))</f>
        <v/>
      </c>
      <c r="Z26" s="1897" t="str">
        <f>IF(Z25="","",VLOOKUP(Z25,'シフト記号表 (3)'!$C$6:$L$47,10,FALSE))</f>
        <v/>
      </c>
      <c r="AA26" s="1897" t="str">
        <f>IF(AA25="","",VLOOKUP(AA25,'シフト記号表 (3)'!$C$6:$L$47,10,FALSE))</f>
        <v/>
      </c>
      <c r="AB26" s="1897" t="str">
        <f>IF(AB25="","",VLOOKUP(AB25,'シフト記号表 (3)'!$C$6:$L$47,10,FALSE))</f>
        <v/>
      </c>
      <c r="AC26" s="1912" t="str">
        <f>IF(AC25="","",VLOOKUP(AC25,'シフト記号表 (3)'!$C$6:$L$47,10,FALSE))</f>
        <v/>
      </c>
      <c r="AD26" s="1885" t="str">
        <f>IF(AD25="","",VLOOKUP(AD25,'シフト記号表 (3)'!$C$6:$L$47,10,FALSE))</f>
        <v/>
      </c>
      <c r="AE26" s="1897" t="str">
        <f>IF(AE25="","",VLOOKUP(AE25,'シフト記号表 (3)'!$C$6:$L$47,10,FALSE))</f>
        <v/>
      </c>
      <c r="AF26" s="1897" t="str">
        <f>IF(AF25="","",VLOOKUP(AF25,'シフト記号表 (3)'!$C$6:$L$47,10,FALSE))</f>
        <v/>
      </c>
      <c r="AG26" s="1897" t="str">
        <f>IF(AG25="","",VLOOKUP(AG25,'シフト記号表 (3)'!$C$6:$L$47,10,FALSE))</f>
        <v/>
      </c>
      <c r="AH26" s="1897" t="str">
        <f>IF(AH25="","",VLOOKUP(AH25,'シフト記号表 (3)'!$C$6:$L$47,10,FALSE))</f>
        <v/>
      </c>
      <c r="AI26" s="1897" t="str">
        <f>IF(AI25="","",VLOOKUP(AI25,'シフト記号表 (3)'!$C$6:$L$47,10,FALSE))</f>
        <v/>
      </c>
      <c r="AJ26" s="1912" t="str">
        <f>IF(AJ25="","",VLOOKUP(AJ25,'シフト記号表 (3)'!$C$6:$L$47,10,FALSE))</f>
        <v/>
      </c>
      <c r="AK26" s="1885" t="str">
        <f>IF(AK25="","",VLOOKUP(AK25,'シフト記号表 (3)'!$C$6:$L$47,10,FALSE))</f>
        <v/>
      </c>
      <c r="AL26" s="1897" t="str">
        <f>IF(AL25="","",VLOOKUP(AL25,'シフト記号表 (3)'!$C$6:$L$47,10,FALSE))</f>
        <v/>
      </c>
      <c r="AM26" s="1897" t="str">
        <f>IF(AM25="","",VLOOKUP(AM25,'シフト記号表 (3)'!$C$6:$L$47,10,FALSE))</f>
        <v/>
      </c>
      <c r="AN26" s="1897" t="str">
        <f>IF(AN25="","",VLOOKUP(AN25,'シフト記号表 (3)'!$C$6:$L$47,10,FALSE))</f>
        <v/>
      </c>
      <c r="AO26" s="1897" t="str">
        <f>IF(AO25="","",VLOOKUP(AO25,'シフト記号表 (3)'!$C$6:$L$47,10,FALSE))</f>
        <v/>
      </c>
      <c r="AP26" s="1897" t="str">
        <f>IF(AP25="","",VLOOKUP(AP25,'シフト記号表 (3)'!$C$6:$L$47,10,FALSE))</f>
        <v/>
      </c>
      <c r="AQ26" s="1912" t="str">
        <f>IF(AQ25="","",VLOOKUP(AQ25,'シフト記号表 (3)'!$C$6:$L$47,10,FALSE))</f>
        <v/>
      </c>
      <c r="AR26" s="1885" t="str">
        <f>IF(AR25="","",VLOOKUP(AR25,'シフト記号表 (3)'!$C$6:$L$47,10,FALSE))</f>
        <v/>
      </c>
      <c r="AS26" s="1897" t="str">
        <f>IF(AS25="","",VLOOKUP(AS25,'シフト記号表 (3)'!$C$6:$L$47,10,FALSE))</f>
        <v/>
      </c>
      <c r="AT26" s="1897" t="str">
        <f>IF(AT25="","",VLOOKUP(AT25,'シフト記号表 (3)'!$C$6:$L$47,10,FALSE))</f>
        <v/>
      </c>
      <c r="AU26" s="1897" t="str">
        <f>IF(AU25="","",VLOOKUP(AU25,'シフト記号表 (3)'!$C$6:$L$47,10,FALSE))</f>
        <v/>
      </c>
      <c r="AV26" s="1897" t="str">
        <f>IF(AV25="","",VLOOKUP(AV25,'シフト記号表 (3)'!$C$6:$L$47,10,FALSE))</f>
        <v/>
      </c>
      <c r="AW26" s="1897" t="str">
        <f>IF(AW25="","",VLOOKUP(AW25,'シフト記号表 (3)'!$C$6:$L$47,10,FALSE))</f>
        <v/>
      </c>
      <c r="AX26" s="1912" t="str">
        <f>IF(AX25="","",VLOOKUP(AX25,'シフト記号表 (3)'!$C$6:$L$47,10,FALSE))</f>
        <v/>
      </c>
      <c r="AY26" s="1885" t="str">
        <f>IF(AY25="","",VLOOKUP(AY25,'シフト記号表 (3)'!$C$6:$L$47,10,FALSE))</f>
        <v/>
      </c>
      <c r="AZ26" s="1897" t="str">
        <f>IF(AZ25="","",VLOOKUP(AZ25,'シフト記号表 (3)'!$C$6:$L$47,10,FALSE))</f>
        <v/>
      </c>
      <c r="BA26" s="1897" t="str">
        <f>IF(BA25="","",VLOOKUP(BA25,'シフト記号表 (3)'!$C$6:$L$47,10,FALSE))</f>
        <v/>
      </c>
      <c r="BB26" s="1943">
        <f>IF($BE$3="４週",SUM(W26:AX26),IF($BE$3="暦月",SUM(W26:BA26),""))</f>
        <v>0</v>
      </c>
      <c r="BC26" s="1951"/>
      <c r="BD26" s="1960">
        <f>IF($BE$3="４週",BB26/4,IF($BE$3="暦月",(BB26/($BE$8/7)),""))</f>
        <v>0</v>
      </c>
      <c r="BE26" s="1951"/>
      <c r="BF26" s="1971"/>
      <c r="BG26" s="1976"/>
      <c r="BH26" s="1976"/>
      <c r="BI26" s="1976"/>
      <c r="BJ26" s="1987"/>
    </row>
    <row r="27" spans="2:62" ht="20.25" customHeight="1">
      <c r="B27" s="1742">
        <f>B25+1</f>
        <v>6</v>
      </c>
      <c r="C27" s="1756"/>
      <c r="D27" s="1767"/>
      <c r="E27" s="1774"/>
      <c r="F27" s="1779"/>
      <c r="G27" s="1774"/>
      <c r="H27" s="1779"/>
      <c r="I27" s="1788"/>
      <c r="J27" s="1802"/>
      <c r="K27" s="1808"/>
      <c r="L27" s="1824"/>
      <c r="M27" s="1824"/>
      <c r="N27" s="1767"/>
      <c r="O27" s="1831"/>
      <c r="P27" s="1836"/>
      <c r="Q27" s="1836"/>
      <c r="R27" s="1836"/>
      <c r="S27" s="1847"/>
      <c r="T27" s="1857" t="s">
        <v>770</v>
      </c>
      <c r="U27" s="1864"/>
      <c r="V27" s="1875"/>
      <c r="W27" s="1886"/>
      <c r="X27" s="1898"/>
      <c r="Y27" s="1898"/>
      <c r="Z27" s="1898"/>
      <c r="AA27" s="1898"/>
      <c r="AB27" s="1898"/>
      <c r="AC27" s="1913"/>
      <c r="AD27" s="1886"/>
      <c r="AE27" s="1898"/>
      <c r="AF27" s="1898"/>
      <c r="AG27" s="1898"/>
      <c r="AH27" s="1898"/>
      <c r="AI27" s="1898"/>
      <c r="AJ27" s="1913"/>
      <c r="AK27" s="1886"/>
      <c r="AL27" s="1898"/>
      <c r="AM27" s="1898"/>
      <c r="AN27" s="1898"/>
      <c r="AO27" s="1898"/>
      <c r="AP27" s="1898"/>
      <c r="AQ27" s="1913"/>
      <c r="AR27" s="1886"/>
      <c r="AS27" s="1898"/>
      <c r="AT27" s="1898"/>
      <c r="AU27" s="1898"/>
      <c r="AV27" s="1898"/>
      <c r="AW27" s="1898"/>
      <c r="AX27" s="1913"/>
      <c r="AY27" s="1886"/>
      <c r="AZ27" s="1898"/>
      <c r="BA27" s="1937"/>
      <c r="BB27" s="1944"/>
      <c r="BC27" s="1952"/>
      <c r="BD27" s="1961"/>
      <c r="BE27" s="1967"/>
      <c r="BF27" s="1972"/>
      <c r="BG27" s="1977"/>
      <c r="BH27" s="1977"/>
      <c r="BI27" s="1977"/>
      <c r="BJ27" s="1988"/>
    </row>
    <row r="28" spans="2:62" ht="20.25" customHeight="1">
      <c r="B28" s="1743"/>
      <c r="C28" s="1755"/>
      <c r="D28" s="1766"/>
      <c r="E28" s="1774"/>
      <c r="F28" s="1779">
        <f>C27</f>
        <v>0</v>
      </c>
      <c r="G28" s="1774"/>
      <c r="H28" s="1779">
        <f>I27</f>
        <v>0</v>
      </c>
      <c r="I28" s="1787"/>
      <c r="J28" s="1801"/>
      <c r="K28" s="1807"/>
      <c r="L28" s="1823"/>
      <c r="M28" s="1823"/>
      <c r="N28" s="1766"/>
      <c r="O28" s="1831"/>
      <c r="P28" s="1836"/>
      <c r="Q28" s="1836"/>
      <c r="R28" s="1836"/>
      <c r="S28" s="1847"/>
      <c r="T28" s="1854" t="s">
        <v>128</v>
      </c>
      <c r="U28" s="1861"/>
      <c r="V28" s="1872"/>
      <c r="W28" s="1885" t="str">
        <f>IF(W27="","",VLOOKUP(W27,'シフト記号表 (3)'!$C$6:$L$47,10,FALSE))</f>
        <v/>
      </c>
      <c r="X28" s="1897" t="str">
        <f>IF(X27="","",VLOOKUP(X27,'シフト記号表 (3)'!$C$6:$L$47,10,FALSE))</f>
        <v/>
      </c>
      <c r="Y28" s="1897" t="str">
        <f>IF(Y27="","",VLOOKUP(Y27,'シフト記号表 (3)'!$C$6:$L$47,10,FALSE))</f>
        <v/>
      </c>
      <c r="Z28" s="1897" t="str">
        <f>IF(Z27="","",VLOOKUP(Z27,'シフト記号表 (3)'!$C$6:$L$47,10,FALSE))</f>
        <v/>
      </c>
      <c r="AA28" s="1897" t="str">
        <f>IF(AA27="","",VLOOKUP(AA27,'シフト記号表 (3)'!$C$6:$L$47,10,FALSE))</f>
        <v/>
      </c>
      <c r="AB28" s="1897" t="str">
        <f>IF(AB27="","",VLOOKUP(AB27,'シフト記号表 (3)'!$C$6:$L$47,10,FALSE))</f>
        <v/>
      </c>
      <c r="AC28" s="1912" t="str">
        <f>IF(AC27="","",VLOOKUP(AC27,'シフト記号表 (3)'!$C$6:$L$47,10,FALSE))</f>
        <v/>
      </c>
      <c r="AD28" s="1885" t="str">
        <f>IF(AD27="","",VLOOKUP(AD27,'シフト記号表 (3)'!$C$6:$L$47,10,FALSE))</f>
        <v/>
      </c>
      <c r="AE28" s="1897" t="str">
        <f>IF(AE27="","",VLOOKUP(AE27,'シフト記号表 (3)'!$C$6:$L$47,10,FALSE))</f>
        <v/>
      </c>
      <c r="AF28" s="1897" t="str">
        <f>IF(AF27="","",VLOOKUP(AF27,'シフト記号表 (3)'!$C$6:$L$47,10,FALSE))</f>
        <v/>
      </c>
      <c r="AG28" s="1897" t="str">
        <f>IF(AG27="","",VLOOKUP(AG27,'シフト記号表 (3)'!$C$6:$L$47,10,FALSE))</f>
        <v/>
      </c>
      <c r="AH28" s="1897" t="str">
        <f>IF(AH27="","",VLOOKUP(AH27,'シフト記号表 (3)'!$C$6:$L$47,10,FALSE))</f>
        <v/>
      </c>
      <c r="AI28" s="1897" t="str">
        <f>IF(AI27="","",VLOOKUP(AI27,'シフト記号表 (3)'!$C$6:$L$47,10,FALSE))</f>
        <v/>
      </c>
      <c r="AJ28" s="1912" t="str">
        <f>IF(AJ27="","",VLOOKUP(AJ27,'シフト記号表 (3)'!$C$6:$L$47,10,FALSE))</f>
        <v/>
      </c>
      <c r="AK28" s="1885" t="str">
        <f>IF(AK27="","",VLOOKUP(AK27,'シフト記号表 (3)'!$C$6:$L$47,10,FALSE))</f>
        <v/>
      </c>
      <c r="AL28" s="1897" t="str">
        <f>IF(AL27="","",VLOOKUP(AL27,'シフト記号表 (3)'!$C$6:$L$47,10,FALSE))</f>
        <v/>
      </c>
      <c r="AM28" s="1897" t="str">
        <f>IF(AM27="","",VLOOKUP(AM27,'シフト記号表 (3)'!$C$6:$L$47,10,FALSE))</f>
        <v/>
      </c>
      <c r="AN28" s="1897" t="str">
        <f>IF(AN27="","",VLOOKUP(AN27,'シフト記号表 (3)'!$C$6:$L$47,10,FALSE))</f>
        <v/>
      </c>
      <c r="AO28" s="1897" t="str">
        <f>IF(AO27="","",VLOOKUP(AO27,'シフト記号表 (3)'!$C$6:$L$47,10,FALSE))</f>
        <v/>
      </c>
      <c r="AP28" s="1897" t="str">
        <f>IF(AP27="","",VLOOKUP(AP27,'シフト記号表 (3)'!$C$6:$L$47,10,FALSE))</f>
        <v/>
      </c>
      <c r="AQ28" s="1912" t="str">
        <f>IF(AQ27="","",VLOOKUP(AQ27,'シフト記号表 (3)'!$C$6:$L$47,10,FALSE))</f>
        <v/>
      </c>
      <c r="AR28" s="1885" t="str">
        <f>IF(AR27="","",VLOOKUP(AR27,'シフト記号表 (3)'!$C$6:$L$47,10,FALSE))</f>
        <v/>
      </c>
      <c r="AS28" s="1897" t="str">
        <f>IF(AS27="","",VLOOKUP(AS27,'シフト記号表 (3)'!$C$6:$L$47,10,FALSE))</f>
        <v/>
      </c>
      <c r="AT28" s="1897" t="str">
        <f>IF(AT27="","",VLOOKUP(AT27,'シフト記号表 (3)'!$C$6:$L$47,10,FALSE))</f>
        <v/>
      </c>
      <c r="AU28" s="1897" t="str">
        <f>IF(AU27="","",VLOOKUP(AU27,'シフト記号表 (3)'!$C$6:$L$47,10,FALSE))</f>
        <v/>
      </c>
      <c r="AV28" s="1897" t="str">
        <f>IF(AV27="","",VLOOKUP(AV27,'シフト記号表 (3)'!$C$6:$L$47,10,FALSE))</f>
        <v/>
      </c>
      <c r="AW28" s="1897" t="str">
        <f>IF(AW27="","",VLOOKUP(AW27,'シフト記号表 (3)'!$C$6:$L$47,10,FALSE))</f>
        <v/>
      </c>
      <c r="AX28" s="1912" t="str">
        <f>IF(AX27="","",VLOOKUP(AX27,'シフト記号表 (3)'!$C$6:$L$47,10,FALSE))</f>
        <v/>
      </c>
      <c r="AY28" s="1885" t="str">
        <f>IF(AY27="","",VLOOKUP(AY27,'シフト記号表 (3)'!$C$6:$L$47,10,FALSE))</f>
        <v/>
      </c>
      <c r="AZ28" s="1897" t="str">
        <f>IF(AZ27="","",VLOOKUP(AZ27,'シフト記号表 (3)'!$C$6:$L$47,10,FALSE))</f>
        <v/>
      </c>
      <c r="BA28" s="1897" t="str">
        <f>IF(BA27="","",VLOOKUP(BA27,'シフト記号表 (3)'!$C$6:$L$47,10,FALSE))</f>
        <v/>
      </c>
      <c r="BB28" s="1943">
        <f>IF($BE$3="４週",SUM(W28:AX28),IF($BE$3="暦月",SUM(W28:BA28),""))</f>
        <v>0</v>
      </c>
      <c r="BC28" s="1951"/>
      <c r="BD28" s="1960">
        <f>IF($BE$3="４週",BB28/4,IF($BE$3="暦月",(BB28/($BE$8/7)),""))</f>
        <v>0</v>
      </c>
      <c r="BE28" s="1951"/>
      <c r="BF28" s="1971"/>
      <c r="BG28" s="1976"/>
      <c r="BH28" s="1976"/>
      <c r="BI28" s="1976"/>
      <c r="BJ28" s="1987"/>
    </row>
    <row r="29" spans="2:62" ht="20.25" customHeight="1">
      <c r="B29" s="1742">
        <f>B27+1</f>
        <v>7</v>
      </c>
      <c r="C29" s="1756"/>
      <c r="D29" s="1767"/>
      <c r="E29" s="1774"/>
      <c r="F29" s="1779"/>
      <c r="G29" s="1774"/>
      <c r="H29" s="1779"/>
      <c r="I29" s="1788"/>
      <c r="J29" s="1802"/>
      <c r="K29" s="1808"/>
      <c r="L29" s="1824"/>
      <c r="M29" s="1824"/>
      <c r="N29" s="1767"/>
      <c r="O29" s="1831"/>
      <c r="P29" s="1836"/>
      <c r="Q29" s="1836"/>
      <c r="R29" s="1836"/>
      <c r="S29" s="1847"/>
      <c r="T29" s="1855" t="s">
        <v>770</v>
      </c>
      <c r="U29" s="1862"/>
      <c r="V29" s="1873"/>
      <c r="W29" s="1886"/>
      <c r="X29" s="1898"/>
      <c r="Y29" s="1898"/>
      <c r="Z29" s="1898"/>
      <c r="AA29" s="1898"/>
      <c r="AB29" s="1898"/>
      <c r="AC29" s="1913"/>
      <c r="AD29" s="1886"/>
      <c r="AE29" s="1898"/>
      <c r="AF29" s="1898"/>
      <c r="AG29" s="1898"/>
      <c r="AH29" s="1898"/>
      <c r="AI29" s="1898"/>
      <c r="AJ29" s="1913"/>
      <c r="AK29" s="1886"/>
      <c r="AL29" s="1898"/>
      <c r="AM29" s="1898"/>
      <c r="AN29" s="1898"/>
      <c r="AO29" s="1898"/>
      <c r="AP29" s="1898"/>
      <c r="AQ29" s="1913"/>
      <c r="AR29" s="1886"/>
      <c r="AS29" s="1898"/>
      <c r="AT29" s="1898"/>
      <c r="AU29" s="1898"/>
      <c r="AV29" s="1898"/>
      <c r="AW29" s="1898"/>
      <c r="AX29" s="1913"/>
      <c r="AY29" s="1886"/>
      <c r="AZ29" s="1898"/>
      <c r="BA29" s="1937"/>
      <c r="BB29" s="1944"/>
      <c r="BC29" s="1952"/>
      <c r="BD29" s="1961"/>
      <c r="BE29" s="1967"/>
      <c r="BF29" s="1972"/>
      <c r="BG29" s="1977"/>
      <c r="BH29" s="1977"/>
      <c r="BI29" s="1977"/>
      <c r="BJ29" s="1988"/>
    </row>
    <row r="30" spans="2:62" ht="20.25" customHeight="1">
      <c r="B30" s="1743"/>
      <c r="C30" s="1755"/>
      <c r="D30" s="1766"/>
      <c r="E30" s="1774"/>
      <c r="F30" s="1779">
        <f>C29</f>
        <v>0</v>
      </c>
      <c r="G30" s="1774"/>
      <c r="H30" s="1779">
        <f>I29</f>
        <v>0</v>
      </c>
      <c r="I30" s="1787"/>
      <c r="J30" s="1801"/>
      <c r="K30" s="1807"/>
      <c r="L30" s="1823"/>
      <c r="M30" s="1823"/>
      <c r="N30" s="1766"/>
      <c r="O30" s="1831"/>
      <c r="P30" s="1836"/>
      <c r="Q30" s="1836"/>
      <c r="R30" s="1836"/>
      <c r="S30" s="1847"/>
      <c r="T30" s="1854" t="s">
        <v>128</v>
      </c>
      <c r="U30" s="1861"/>
      <c r="V30" s="1872"/>
      <c r="W30" s="1885" t="str">
        <f>IF(W29="","",VLOOKUP(W29,'シフト記号表 (3)'!$C$6:$L$47,10,FALSE))</f>
        <v/>
      </c>
      <c r="X30" s="1897" t="str">
        <f>IF(X29="","",VLOOKUP(X29,'シフト記号表 (3)'!$C$6:$L$47,10,FALSE))</f>
        <v/>
      </c>
      <c r="Y30" s="1897" t="str">
        <f>IF(Y29="","",VLOOKUP(Y29,'シフト記号表 (3)'!$C$6:$L$47,10,FALSE))</f>
        <v/>
      </c>
      <c r="Z30" s="1897" t="str">
        <f>IF(Z29="","",VLOOKUP(Z29,'シフト記号表 (3)'!$C$6:$L$47,10,FALSE))</f>
        <v/>
      </c>
      <c r="AA30" s="1897" t="str">
        <f>IF(AA29="","",VLOOKUP(AA29,'シフト記号表 (3)'!$C$6:$L$47,10,FALSE))</f>
        <v/>
      </c>
      <c r="AB30" s="1897" t="str">
        <f>IF(AB29="","",VLOOKUP(AB29,'シフト記号表 (3)'!$C$6:$L$47,10,FALSE))</f>
        <v/>
      </c>
      <c r="AC30" s="1912" t="str">
        <f>IF(AC29="","",VLOOKUP(AC29,'シフト記号表 (3)'!$C$6:$L$47,10,FALSE))</f>
        <v/>
      </c>
      <c r="AD30" s="1885" t="str">
        <f>IF(AD29="","",VLOOKUP(AD29,'シフト記号表 (3)'!$C$6:$L$47,10,FALSE))</f>
        <v/>
      </c>
      <c r="AE30" s="1897" t="str">
        <f>IF(AE29="","",VLOOKUP(AE29,'シフト記号表 (3)'!$C$6:$L$47,10,FALSE))</f>
        <v/>
      </c>
      <c r="AF30" s="1897" t="str">
        <f>IF(AF29="","",VLOOKUP(AF29,'シフト記号表 (3)'!$C$6:$L$47,10,FALSE))</f>
        <v/>
      </c>
      <c r="AG30" s="1897" t="str">
        <f>IF(AG29="","",VLOOKUP(AG29,'シフト記号表 (3)'!$C$6:$L$47,10,FALSE))</f>
        <v/>
      </c>
      <c r="AH30" s="1897" t="str">
        <f>IF(AH29="","",VLOOKUP(AH29,'シフト記号表 (3)'!$C$6:$L$47,10,FALSE))</f>
        <v/>
      </c>
      <c r="AI30" s="1897" t="str">
        <f>IF(AI29="","",VLOOKUP(AI29,'シフト記号表 (3)'!$C$6:$L$47,10,FALSE))</f>
        <v/>
      </c>
      <c r="AJ30" s="1912" t="str">
        <f>IF(AJ29="","",VLOOKUP(AJ29,'シフト記号表 (3)'!$C$6:$L$47,10,FALSE))</f>
        <v/>
      </c>
      <c r="AK30" s="1885" t="str">
        <f>IF(AK29="","",VLOOKUP(AK29,'シフト記号表 (3)'!$C$6:$L$47,10,FALSE))</f>
        <v/>
      </c>
      <c r="AL30" s="1897" t="str">
        <f>IF(AL29="","",VLOOKUP(AL29,'シフト記号表 (3)'!$C$6:$L$47,10,FALSE))</f>
        <v/>
      </c>
      <c r="AM30" s="1897" t="str">
        <f>IF(AM29="","",VLOOKUP(AM29,'シフト記号表 (3)'!$C$6:$L$47,10,FALSE))</f>
        <v/>
      </c>
      <c r="AN30" s="1897" t="str">
        <f>IF(AN29="","",VLOOKUP(AN29,'シフト記号表 (3)'!$C$6:$L$47,10,FALSE))</f>
        <v/>
      </c>
      <c r="AO30" s="1897" t="str">
        <f>IF(AO29="","",VLOOKUP(AO29,'シフト記号表 (3)'!$C$6:$L$47,10,FALSE))</f>
        <v/>
      </c>
      <c r="AP30" s="1897" t="str">
        <f>IF(AP29="","",VLOOKUP(AP29,'シフト記号表 (3)'!$C$6:$L$47,10,FALSE))</f>
        <v/>
      </c>
      <c r="AQ30" s="1912" t="str">
        <f>IF(AQ29="","",VLOOKUP(AQ29,'シフト記号表 (3)'!$C$6:$L$47,10,FALSE))</f>
        <v/>
      </c>
      <c r="AR30" s="1885" t="str">
        <f>IF(AR29="","",VLOOKUP(AR29,'シフト記号表 (3)'!$C$6:$L$47,10,FALSE))</f>
        <v/>
      </c>
      <c r="AS30" s="1897" t="str">
        <f>IF(AS29="","",VLOOKUP(AS29,'シフト記号表 (3)'!$C$6:$L$47,10,FALSE))</f>
        <v/>
      </c>
      <c r="AT30" s="1897" t="str">
        <f>IF(AT29="","",VLOOKUP(AT29,'シフト記号表 (3)'!$C$6:$L$47,10,FALSE))</f>
        <v/>
      </c>
      <c r="AU30" s="1897" t="str">
        <f>IF(AU29="","",VLOOKUP(AU29,'シフト記号表 (3)'!$C$6:$L$47,10,FALSE))</f>
        <v/>
      </c>
      <c r="AV30" s="1897" t="str">
        <f>IF(AV29="","",VLOOKUP(AV29,'シフト記号表 (3)'!$C$6:$L$47,10,FALSE))</f>
        <v/>
      </c>
      <c r="AW30" s="1897" t="str">
        <f>IF(AW29="","",VLOOKUP(AW29,'シフト記号表 (3)'!$C$6:$L$47,10,FALSE))</f>
        <v/>
      </c>
      <c r="AX30" s="1912" t="str">
        <f>IF(AX29="","",VLOOKUP(AX29,'シフト記号表 (3)'!$C$6:$L$47,10,FALSE))</f>
        <v/>
      </c>
      <c r="AY30" s="1885" t="str">
        <f>IF(AY29="","",VLOOKUP(AY29,'シフト記号表 (3)'!$C$6:$L$47,10,FALSE))</f>
        <v/>
      </c>
      <c r="AZ30" s="1897" t="str">
        <f>IF(AZ29="","",VLOOKUP(AZ29,'シフト記号表 (3)'!$C$6:$L$47,10,FALSE))</f>
        <v/>
      </c>
      <c r="BA30" s="1897" t="str">
        <f>IF(BA29="","",VLOOKUP(BA29,'シフト記号表 (3)'!$C$6:$L$47,10,FALSE))</f>
        <v/>
      </c>
      <c r="BB30" s="1943">
        <f>IF($BE$3="４週",SUM(W30:AX30),IF($BE$3="暦月",SUM(W30:BA30),""))</f>
        <v>0</v>
      </c>
      <c r="BC30" s="1951"/>
      <c r="BD30" s="1960">
        <f>IF($BE$3="４週",BB30/4,IF($BE$3="暦月",(BB30/($BE$8/7)),""))</f>
        <v>0</v>
      </c>
      <c r="BE30" s="1951"/>
      <c r="BF30" s="1971"/>
      <c r="BG30" s="1976"/>
      <c r="BH30" s="1976"/>
      <c r="BI30" s="1976"/>
      <c r="BJ30" s="1987"/>
    </row>
    <row r="31" spans="2:62" ht="20.25" customHeight="1">
      <c r="B31" s="1742">
        <f>B29+1</f>
        <v>8</v>
      </c>
      <c r="C31" s="1756"/>
      <c r="D31" s="1767"/>
      <c r="E31" s="1774"/>
      <c r="F31" s="1779"/>
      <c r="G31" s="1774"/>
      <c r="H31" s="1779"/>
      <c r="I31" s="1788"/>
      <c r="J31" s="1802"/>
      <c r="K31" s="1808"/>
      <c r="L31" s="1824"/>
      <c r="M31" s="1824"/>
      <c r="N31" s="1767"/>
      <c r="O31" s="1831"/>
      <c r="P31" s="1836"/>
      <c r="Q31" s="1836"/>
      <c r="R31" s="1836"/>
      <c r="S31" s="1847"/>
      <c r="T31" s="1855" t="s">
        <v>770</v>
      </c>
      <c r="U31" s="1862"/>
      <c r="V31" s="1873"/>
      <c r="W31" s="1886"/>
      <c r="X31" s="1898"/>
      <c r="Y31" s="1898"/>
      <c r="Z31" s="1898"/>
      <c r="AA31" s="1898"/>
      <c r="AB31" s="1898"/>
      <c r="AC31" s="1913"/>
      <c r="AD31" s="1886"/>
      <c r="AE31" s="1898"/>
      <c r="AF31" s="1898"/>
      <c r="AG31" s="1898"/>
      <c r="AH31" s="1898"/>
      <c r="AI31" s="1898"/>
      <c r="AJ31" s="1913"/>
      <c r="AK31" s="1886"/>
      <c r="AL31" s="1898"/>
      <c r="AM31" s="1898"/>
      <c r="AN31" s="1898"/>
      <c r="AO31" s="1898"/>
      <c r="AP31" s="1898"/>
      <c r="AQ31" s="1913"/>
      <c r="AR31" s="1886"/>
      <c r="AS31" s="1898"/>
      <c r="AT31" s="1898"/>
      <c r="AU31" s="1898"/>
      <c r="AV31" s="1898"/>
      <c r="AW31" s="1898"/>
      <c r="AX31" s="1913"/>
      <c r="AY31" s="1886"/>
      <c r="AZ31" s="1898"/>
      <c r="BA31" s="1937"/>
      <c r="BB31" s="1944"/>
      <c r="BC31" s="1952"/>
      <c r="BD31" s="1961"/>
      <c r="BE31" s="1967"/>
      <c r="BF31" s="1972"/>
      <c r="BG31" s="1977"/>
      <c r="BH31" s="1977"/>
      <c r="BI31" s="1977"/>
      <c r="BJ31" s="1988"/>
    </row>
    <row r="32" spans="2:62" ht="20.25" customHeight="1">
      <c r="B32" s="1743"/>
      <c r="C32" s="1755"/>
      <c r="D32" s="1766"/>
      <c r="E32" s="1774"/>
      <c r="F32" s="1779">
        <f>C31</f>
        <v>0</v>
      </c>
      <c r="G32" s="1774"/>
      <c r="H32" s="1779">
        <f>I31</f>
        <v>0</v>
      </c>
      <c r="I32" s="1787"/>
      <c r="J32" s="1801"/>
      <c r="K32" s="1807"/>
      <c r="L32" s="1823"/>
      <c r="M32" s="1823"/>
      <c r="N32" s="1766"/>
      <c r="O32" s="1831"/>
      <c r="P32" s="1836"/>
      <c r="Q32" s="1836"/>
      <c r="R32" s="1836"/>
      <c r="S32" s="1847"/>
      <c r="T32" s="1854" t="s">
        <v>128</v>
      </c>
      <c r="U32" s="1861"/>
      <c r="V32" s="1872"/>
      <c r="W32" s="1885" t="str">
        <f>IF(W31="","",VLOOKUP(W31,'シフト記号表 (3)'!$C$6:$L$47,10,FALSE))</f>
        <v/>
      </c>
      <c r="X32" s="1897" t="str">
        <f>IF(X31="","",VLOOKUP(X31,'シフト記号表 (3)'!$C$6:$L$47,10,FALSE))</f>
        <v/>
      </c>
      <c r="Y32" s="1897" t="str">
        <f>IF(Y31="","",VLOOKUP(Y31,'シフト記号表 (3)'!$C$6:$L$47,10,FALSE))</f>
        <v/>
      </c>
      <c r="Z32" s="1897" t="str">
        <f>IF(Z31="","",VLOOKUP(Z31,'シフト記号表 (3)'!$C$6:$L$47,10,FALSE))</f>
        <v/>
      </c>
      <c r="AA32" s="1897" t="str">
        <f>IF(AA31="","",VLOOKUP(AA31,'シフト記号表 (3)'!$C$6:$L$47,10,FALSE))</f>
        <v/>
      </c>
      <c r="AB32" s="1897" t="str">
        <f>IF(AB31="","",VLOOKUP(AB31,'シフト記号表 (3)'!$C$6:$L$47,10,FALSE))</f>
        <v/>
      </c>
      <c r="AC32" s="1912" t="str">
        <f>IF(AC31="","",VLOOKUP(AC31,'シフト記号表 (3)'!$C$6:$L$47,10,FALSE))</f>
        <v/>
      </c>
      <c r="AD32" s="1885" t="str">
        <f>IF(AD31="","",VLOOKUP(AD31,'シフト記号表 (3)'!$C$6:$L$47,10,FALSE))</f>
        <v/>
      </c>
      <c r="AE32" s="1897" t="str">
        <f>IF(AE31="","",VLOOKUP(AE31,'シフト記号表 (3)'!$C$6:$L$47,10,FALSE))</f>
        <v/>
      </c>
      <c r="AF32" s="1897" t="str">
        <f>IF(AF31="","",VLOOKUP(AF31,'シフト記号表 (3)'!$C$6:$L$47,10,FALSE))</f>
        <v/>
      </c>
      <c r="AG32" s="1897" t="str">
        <f>IF(AG31="","",VLOOKUP(AG31,'シフト記号表 (3)'!$C$6:$L$47,10,FALSE))</f>
        <v/>
      </c>
      <c r="AH32" s="1897" t="str">
        <f>IF(AH31="","",VLOOKUP(AH31,'シフト記号表 (3)'!$C$6:$L$47,10,FALSE))</f>
        <v/>
      </c>
      <c r="AI32" s="1897" t="str">
        <f>IF(AI31="","",VLOOKUP(AI31,'シフト記号表 (3)'!$C$6:$L$47,10,FALSE))</f>
        <v/>
      </c>
      <c r="AJ32" s="1912" t="str">
        <f>IF(AJ31="","",VLOOKUP(AJ31,'シフト記号表 (3)'!$C$6:$L$47,10,FALSE))</f>
        <v/>
      </c>
      <c r="AK32" s="1885" t="str">
        <f>IF(AK31="","",VLOOKUP(AK31,'シフト記号表 (3)'!$C$6:$L$47,10,FALSE))</f>
        <v/>
      </c>
      <c r="AL32" s="1897" t="str">
        <f>IF(AL31="","",VLOOKUP(AL31,'シフト記号表 (3)'!$C$6:$L$47,10,FALSE))</f>
        <v/>
      </c>
      <c r="AM32" s="1897" t="str">
        <f>IF(AM31="","",VLOOKUP(AM31,'シフト記号表 (3)'!$C$6:$L$47,10,FALSE))</f>
        <v/>
      </c>
      <c r="AN32" s="1897" t="str">
        <f>IF(AN31="","",VLOOKUP(AN31,'シフト記号表 (3)'!$C$6:$L$47,10,FALSE))</f>
        <v/>
      </c>
      <c r="AO32" s="1897" t="str">
        <f>IF(AO31="","",VLOOKUP(AO31,'シフト記号表 (3)'!$C$6:$L$47,10,FALSE))</f>
        <v/>
      </c>
      <c r="AP32" s="1897" t="str">
        <f>IF(AP31="","",VLOOKUP(AP31,'シフト記号表 (3)'!$C$6:$L$47,10,FALSE))</f>
        <v/>
      </c>
      <c r="AQ32" s="1912" t="str">
        <f>IF(AQ31="","",VLOOKUP(AQ31,'シフト記号表 (3)'!$C$6:$L$47,10,FALSE))</f>
        <v/>
      </c>
      <c r="AR32" s="1885" t="str">
        <f>IF(AR31="","",VLOOKUP(AR31,'シフト記号表 (3)'!$C$6:$L$47,10,FALSE))</f>
        <v/>
      </c>
      <c r="AS32" s="1897" t="str">
        <f>IF(AS31="","",VLOOKUP(AS31,'シフト記号表 (3)'!$C$6:$L$47,10,FALSE))</f>
        <v/>
      </c>
      <c r="AT32" s="1897" t="str">
        <f>IF(AT31="","",VLOOKUP(AT31,'シフト記号表 (3)'!$C$6:$L$47,10,FALSE))</f>
        <v/>
      </c>
      <c r="AU32" s="1897" t="str">
        <f>IF(AU31="","",VLOOKUP(AU31,'シフト記号表 (3)'!$C$6:$L$47,10,FALSE))</f>
        <v/>
      </c>
      <c r="AV32" s="1897" t="str">
        <f>IF(AV31="","",VLOOKUP(AV31,'シフト記号表 (3)'!$C$6:$L$47,10,FALSE))</f>
        <v/>
      </c>
      <c r="AW32" s="1897" t="str">
        <f>IF(AW31="","",VLOOKUP(AW31,'シフト記号表 (3)'!$C$6:$L$47,10,FALSE))</f>
        <v/>
      </c>
      <c r="AX32" s="1912" t="str">
        <f>IF(AX31="","",VLOOKUP(AX31,'シフト記号表 (3)'!$C$6:$L$47,10,FALSE))</f>
        <v/>
      </c>
      <c r="AY32" s="1885" t="str">
        <f>IF(AY31="","",VLOOKUP(AY31,'シフト記号表 (3)'!$C$6:$L$47,10,FALSE))</f>
        <v/>
      </c>
      <c r="AZ32" s="1897" t="str">
        <f>IF(AZ31="","",VLOOKUP(AZ31,'シフト記号表 (3)'!$C$6:$L$47,10,FALSE))</f>
        <v/>
      </c>
      <c r="BA32" s="1897" t="str">
        <f>IF(BA31="","",VLOOKUP(BA31,'シフト記号表 (3)'!$C$6:$L$47,10,FALSE))</f>
        <v/>
      </c>
      <c r="BB32" s="1943">
        <f>IF($BE$3="４週",SUM(W32:AX32),IF($BE$3="暦月",SUM(W32:BA32),""))</f>
        <v>0</v>
      </c>
      <c r="BC32" s="1951"/>
      <c r="BD32" s="1960">
        <f>IF($BE$3="４週",BB32/4,IF($BE$3="暦月",(BB32/($BE$8/7)),""))</f>
        <v>0</v>
      </c>
      <c r="BE32" s="1951"/>
      <c r="BF32" s="1971"/>
      <c r="BG32" s="1976"/>
      <c r="BH32" s="1976"/>
      <c r="BI32" s="1976"/>
      <c r="BJ32" s="1987"/>
    </row>
    <row r="33" spans="2:62" ht="20.25" customHeight="1">
      <c r="B33" s="1742">
        <f>B31+1</f>
        <v>9</v>
      </c>
      <c r="C33" s="1756"/>
      <c r="D33" s="1767"/>
      <c r="E33" s="1774"/>
      <c r="F33" s="1779"/>
      <c r="G33" s="1774"/>
      <c r="H33" s="1779"/>
      <c r="I33" s="1788"/>
      <c r="J33" s="1802"/>
      <c r="K33" s="1808"/>
      <c r="L33" s="1824"/>
      <c r="M33" s="1824"/>
      <c r="N33" s="1767"/>
      <c r="O33" s="1831"/>
      <c r="P33" s="1836"/>
      <c r="Q33" s="1836"/>
      <c r="R33" s="1836"/>
      <c r="S33" s="1847"/>
      <c r="T33" s="1855" t="s">
        <v>770</v>
      </c>
      <c r="U33" s="1862"/>
      <c r="V33" s="1873"/>
      <c r="W33" s="1886"/>
      <c r="X33" s="1898"/>
      <c r="Y33" s="1898"/>
      <c r="Z33" s="1898"/>
      <c r="AA33" s="1898"/>
      <c r="AB33" s="1898"/>
      <c r="AC33" s="1913"/>
      <c r="AD33" s="1886"/>
      <c r="AE33" s="1898"/>
      <c r="AF33" s="1898"/>
      <c r="AG33" s="1898"/>
      <c r="AH33" s="1898"/>
      <c r="AI33" s="1898"/>
      <c r="AJ33" s="1913"/>
      <c r="AK33" s="1886"/>
      <c r="AL33" s="1898"/>
      <c r="AM33" s="1898"/>
      <c r="AN33" s="1898"/>
      <c r="AO33" s="1898"/>
      <c r="AP33" s="1898"/>
      <c r="AQ33" s="1913"/>
      <c r="AR33" s="1886"/>
      <c r="AS33" s="1898"/>
      <c r="AT33" s="1898"/>
      <c r="AU33" s="1898"/>
      <c r="AV33" s="1898"/>
      <c r="AW33" s="1898"/>
      <c r="AX33" s="1913"/>
      <c r="AY33" s="1886"/>
      <c r="AZ33" s="1898"/>
      <c r="BA33" s="1937"/>
      <c r="BB33" s="1944"/>
      <c r="BC33" s="1952"/>
      <c r="BD33" s="1961"/>
      <c r="BE33" s="1967"/>
      <c r="BF33" s="1972"/>
      <c r="BG33" s="1977"/>
      <c r="BH33" s="1977"/>
      <c r="BI33" s="1977"/>
      <c r="BJ33" s="1988"/>
    </row>
    <row r="34" spans="2:62" ht="20.25" customHeight="1">
      <c r="B34" s="1743"/>
      <c r="C34" s="1755"/>
      <c r="D34" s="1766"/>
      <c r="E34" s="1774"/>
      <c r="F34" s="1779">
        <f>C33</f>
        <v>0</v>
      </c>
      <c r="G34" s="1774"/>
      <c r="H34" s="1779">
        <f>I33</f>
        <v>0</v>
      </c>
      <c r="I34" s="1787"/>
      <c r="J34" s="1801"/>
      <c r="K34" s="1807"/>
      <c r="L34" s="1823"/>
      <c r="M34" s="1823"/>
      <c r="N34" s="1766"/>
      <c r="O34" s="1831"/>
      <c r="P34" s="1836"/>
      <c r="Q34" s="1836"/>
      <c r="R34" s="1836"/>
      <c r="S34" s="1847"/>
      <c r="T34" s="1856" t="s">
        <v>128</v>
      </c>
      <c r="U34" s="1863"/>
      <c r="V34" s="1874"/>
      <c r="W34" s="1885" t="str">
        <f>IF(W33="","",VLOOKUP(W33,'シフト記号表 (3)'!$C$6:$L$47,10,FALSE))</f>
        <v/>
      </c>
      <c r="X34" s="1897" t="str">
        <f>IF(X33="","",VLOOKUP(X33,'シフト記号表 (3)'!$C$6:$L$47,10,FALSE))</f>
        <v/>
      </c>
      <c r="Y34" s="1897" t="str">
        <f>IF(Y33="","",VLOOKUP(Y33,'シフト記号表 (3)'!$C$6:$L$47,10,FALSE))</f>
        <v/>
      </c>
      <c r="Z34" s="1897" t="str">
        <f>IF(Z33="","",VLOOKUP(Z33,'シフト記号表 (3)'!$C$6:$L$47,10,FALSE))</f>
        <v/>
      </c>
      <c r="AA34" s="1897" t="str">
        <f>IF(AA33="","",VLOOKUP(AA33,'シフト記号表 (3)'!$C$6:$L$47,10,FALSE))</f>
        <v/>
      </c>
      <c r="AB34" s="1897" t="str">
        <f>IF(AB33="","",VLOOKUP(AB33,'シフト記号表 (3)'!$C$6:$L$47,10,FALSE))</f>
        <v/>
      </c>
      <c r="AC34" s="1912" t="str">
        <f>IF(AC33="","",VLOOKUP(AC33,'シフト記号表 (3)'!$C$6:$L$47,10,FALSE))</f>
        <v/>
      </c>
      <c r="AD34" s="1885" t="str">
        <f>IF(AD33="","",VLOOKUP(AD33,'シフト記号表 (3)'!$C$6:$L$47,10,FALSE))</f>
        <v/>
      </c>
      <c r="AE34" s="1897" t="str">
        <f>IF(AE33="","",VLOOKUP(AE33,'シフト記号表 (3)'!$C$6:$L$47,10,FALSE))</f>
        <v/>
      </c>
      <c r="AF34" s="1897" t="str">
        <f>IF(AF33="","",VLOOKUP(AF33,'シフト記号表 (3)'!$C$6:$L$47,10,FALSE))</f>
        <v/>
      </c>
      <c r="AG34" s="1897" t="str">
        <f>IF(AG33="","",VLOOKUP(AG33,'シフト記号表 (3)'!$C$6:$L$47,10,FALSE))</f>
        <v/>
      </c>
      <c r="AH34" s="1897" t="str">
        <f>IF(AH33="","",VLOOKUP(AH33,'シフト記号表 (3)'!$C$6:$L$47,10,FALSE))</f>
        <v/>
      </c>
      <c r="AI34" s="1897" t="str">
        <f>IF(AI33="","",VLOOKUP(AI33,'シフト記号表 (3)'!$C$6:$L$47,10,FALSE))</f>
        <v/>
      </c>
      <c r="AJ34" s="1912" t="str">
        <f>IF(AJ33="","",VLOOKUP(AJ33,'シフト記号表 (3)'!$C$6:$L$47,10,FALSE))</f>
        <v/>
      </c>
      <c r="AK34" s="1885" t="str">
        <f>IF(AK33="","",VLOOKUP(AK33,'シフト記号表 (3)'!$C$6:$L$47,10,FALSE))</f>
        <v/>
      </c>
      <c r="AL34" s="1897" t="str">
        <f>IF(AL33="","",VLOOKUP(AL33,'シフト記号表 (3)'!$C$6:$L$47,10,FALSE))</f>
        <v/>
      </c>
      <c r="AM34" s="1897" t="str">
        <f>IF(AM33="","",VLOOKUP(AM33,'シフト記号表 (3)'!$C$6:$L$47,10,FALSE))</f>
        <v/>
      </c>
      <c r="AN34" s="1897" t="str">
        <f>IF(AN33="","",VLOOKUP(AN33,'シフト記号表 (3)'!$C$6:$L$47,10,FALSE))</f>
        <v/>
      </c>
      <c r="AO34" s="1897" t="str">
        <f>IF(AO33="","",VLOOKUP(AO33,'シフト記号表 (3)'!$C$6:$L$47,10,FALSE))</f>
        <v/>
      </c>
      <c r="AP34" s="1897" t="str">
        <f>IF(AP33="","",VLOOKUP(AP33,'シフト記号表 (3)'!$C$6:$L$47,10,FALSE))</f>
        <v/>
      </c>
      <c r="AQ34" s="1912" t="str">
        <f>IF(AQ33="","",VLOOKUP(AQ33,'シフト記号表 (3)'!$C$6:$L$47,10,FALSE))</f>
        <v/>
      </c>
      <c r="AR34" s="1885" t="str">
        <f>IF(AR33="","",VLOOKUP(AR33,'シフト記号表 (3)'!$C$6:$L$47,10,FALSE))</f>
        <v/>
      </c>
      <c r="AS34" s="1897" t="str">
        <f>IF(AS33="","",VLOOKUP(AS33,'シフト記号表 (3)'!$C$6:$L$47,10,FALSE))</f>
        <v/>
      </c>
      <c r="AT34" s="1897" t="str">
        <f>IF(AT33="","",VLOOKUP(AT33,'シフト記号表 (3)'!$C$6:$L$47,10,FALSE))</f>
        <v/>
      </c>
      <c r="AU34" s="1897" t="str">
        <f>IF(AU33="","",VLOOKUP(AU33,'シフト記号表 (3)'!$C$6:$L$47,10,FALSE))</f>
        <v/>
      </c>
      <c r="AV34" s="1897" t="str">
        <f>IF(AV33="","",VLOOKUP(AV33,'シフト記号表 (3)'!$C$6:$L$47,10,FALSE))</f>
        <v/>
      </c>
      <c r="AW34" s="1897" t="str">
        <f>IF(AW33="","",VLOOKUP(AW33,'シフト記号表 (3)'!$C$6:$L$47,10,FALSE))</f>
        <v/>
      </c>
      <c r="AX34" s="1912" t="str">
        <f>IF(AX33="","",VLOOKUP(AX33,'シフト記号表 (3)'!$C$6:$L$47,10,FALSE))</f>
        <v/>
      </c>
      <c r="AY34" s="1885" t="str">
        <f>IF(AY33="","",VLOOKUP(AY33,'シフト記号表 (3)'!$C$6:$L$47,10,FALSE))</f>
        <v/>
      </c>
      <c r="AZ34" s="1897" t="str">
        <f>IF(AZ33="","",VLOOKUP(AZ33,'シフト記号表 (3)'!$C$6:$L$47,10,FALSE))</f>
        <v/>
      </c>
      <c r="BA34" s="1897" t="str">
        <f>IF(BA33="","",VLOOKUP(BA33,'シフト記号表 (3)'!$C$6:$L$47,10,FALSE))</f>
        <v/>
      </c>
      <c r="BB34" s="1943">
        <f>IF($BE$3="４週",SUM(W34:AX34),IF($BE$3="暦月",SUM(W34:BA34),""))</f>
        <v>0</v>
      </c>
      <c r="BC34" s="1951"/>
      <c r="BD34" s="1960">
        <f>IF($BE$3="４週",BB34/4,IF($BE$3="暦月",(BB34/($BE$8/7)),""))</f>
        <v>0</v>
      </c>
      <c r="BE34" s="1951"/>
      <c r="BF34" s="1971"/>
      <c r="BG34" s="1976"/>
      <c r="BH34" s="1976"/>
      <c r="BI34" s="1976"/>
      <c r="BJ34" s="1987"/>
    </row>
    <row r="35" spans="2:62" ht="20.25" customHeight="1">
      <c r="B35" s="1742">
        <f>B33+1</f>
        <v>10</v>
      </c>
      <c r="C35" s="1756"/>
      <c r="D35" s="1767"/>
      <c r="E35" s="1774"/>
      <c r="F35" s="1779"/>
      <c r="G35" s="1774"/>
      <c r="H35" s="1779"/>
      <c r="I35" s="1788"/>
      <c r="J35" s="1802"/>
      <c r="K35" s="1808"/>
      <c r="L35" s="1824"/>
      <c r="M35" s="1824"/>
      <c r="N35" s="1767"/>
      <c r="O35" s="1831"/>
      <c r="P35" s="1836"/>
      <c r="Q35" s="1836"/>
      <c r="R35" s="1836"/>
      <c r="S35" s="1847"/>
      <c r="T35" s="1857" t="s">
        <v>770</v>
      </c>
      <c r="U35" s="1864"/>
      <c r="V35" s="1875"/>
      <c r="W35" s="1886"/>
      <c r="X35" s="1898"/>
      <c r="Y35" s="1898"/>
      <c r="Z35" s="1898"/>
      <c r="AA35" s="1898"/>
      <c r="AB35" s="1898"/>
      <c r="AC35" s="1913"/>
      <c r="AD35" s="1886"/>
      <c r="AE35" s="1898"/>
      <c r="AF35" s="1898"/>
      <c r="AG35" s="1898"/>
      <c r="AH35" s="1898"/>
      <c r="AI35" s="1898"/>
      <c r="AJ35" s="1913"/>
      <c r="AK35" s="1886"/>
      <c r="AL35" s="1898"/>
      <c r="AM35" s="1898"/>
      <c r="AN35" s="1898"/>
      <c r="AO35" s="1898"/>
      <c r="AP35" s="1898"/>
      <c r="AQ35" s="1913"/>
      <c r="AR35" s="1886"/>
      <c r="AS35" s="1898"/>
      <c r="AT35" s="1898"/>
      <c r="AU35" s="1898"/>
      <c r="AV35" s="1898"/>
      <c r="AW35" s="1898"/>
      <c r="AX35" s="1913"/>
      <c r="AY35" s="1886"/>
      <c r="AZ35" s="1898"/>
      <c r="BA35" s="1937"/>
      <c r="BB35" s="1944"/>
      <c r="BC35" s="1952"/>
      <c r="BD35" s="1961"/>
      <c r="BE35" s="1967"/>
      <c r="BF35" s="1972"/>
      <c r="BG35" s="1977"/>
      <c r="BH35" s="1977"/>
      <c r="BI35" s="1977"/>
      <c r="BJ35" s="1988"/>
    </row>
    <row r="36" spans="2:62" ht="20.25" customHeight="1">
      <c r="B36" s="1743"/>
      <c r="C36" s="1755"/>
      <c r="D36" s="1766"/>
      <c r="E36" s="1774"/>
      <c r="F36" s="1779">
        <f>C35</f>
        <v>0</v>
      </c>
      <c r="G36" s="1774"/>
      <c r="H36" s="1779">
        <f>I35</f>
        <v>0</v>
      </c>
      <c r="I36" s="1787"/>
      <c r="J36" s="1801"/>
      <c r="K36" s="1807"/>
      <c r="L36" s="1823"/>
      <c r="M36" s="1823"/>
      <c r="N36" s="1766"/>
      <c r="O36" s="1831"/>
      <c r="P36" s="1836"/>
      <c r="Q36" s="1836"/>
      <c r="R36" s="1836"/>
      <c r="S36" s="1847"/>
      <c r="T36" s="1856" t="s">
        <v>128</v>
      </c>
      <c r="U36" s="1863"/>
      <c r="V36" s="1874"/>
      <c r="W36" s="1885" t="str">
        <f>IF(W35="","",VLOOKUP(W35,'シフト記号表 (3)'!$C$6:$L$47,10,FALSE))</f>
        <v/>
      </c>
      <c r="X36" s="1897" t="str">
        <f>IF(X35="","",VLOOKUP(X35,'シフト記号表 (3)'!$C$6:$L$47,10,FALSE))</f>
        <v/>
      </c>
      <c r="Y36" s="1897" t="str">
        <f>IF(Y35="","",VLOOKUP(Y35,'シフト記号表 (3)'!$C$6:$L$47,10,FALSE))</f>
        <v/>
      </c>
      <c r="Z36" s="1897" t="str">
        <f>IF(Z35="","",VLOOKUP(Z35,'シフト記号表 (3)'!$C$6:$L$47,10,FALSE))</f>
        <v/>
      </c>
      <c r="AA36" s="1897" t="str">
        <f>IF(AA35="","",VLOOKUP(AA35,'シフト記号表 (3)'!$C$6:$L$47,10,FALSE))</f>
        <v/>
      </c>
      <c r="AB36" s="1897" t="str">
        <f>IF(AB35="","",VLOOKUP(AB35,'シフト記号表 (3)'!$C$6:$L$47,10,FALSE))</f>
        <v/>
      </c>
      <c r="AC36" s="1912" t="str">
        <f>IF(AC35="","",VLOOKUP(AC35,'シフト記号表 (3)'!$C$6:$L$47,10,FALSE))</f>
        <v/>
      </c>
      <c r="AD36" s="1885" t="str">
        <f>IF(AD35="","",VLOOKUP(AD35,'シフト記号表 (3)'!$C$6:$L$47,10,FALSE))</f>
        <v/>
      </c>
      <c r="AE36" s="1897" t="str">
        <f>IF(AE35="","",VLOOKUP(AE35,'シフト記号表 (3)'!$C$6:$L$47,10,FALSE))</f>
        <v/>
      </c>
      <c r="AF36" s="1897" t="str">
        <f>IF(AF35="","",VLOOKUP(AF35,'シフト記号表 (3)'!$C$6:$L$47,10,FALSE))</f>
        <v/>
      </c>
      <c r="AG36" s="1897" t="str">
        <f>IF(AG35="","",VLOOKUP(AG35,'シフト記号表 (3)'!$C$6:$L$47,10,FALSE))</f>
        <v/>
      </c>
      <c r="AH36" s="1897" t="str">
        <f>IF(AH35="","",VLOOKUP(AH35,'シフト記号表 (3)'!$C$6:$L$47,10,FALSE))</f>
        <v/>
      </c>
      <c r="AI36" s="1897" t="str">
        <f>IF(AI35="","",VLOOKUP(AI35,'シフト記号表 (3)'!$C$6:$L$47,10,FALSE))</f>
        <v/>
      </c>
      <c r="AJ36" s="1912" t="str">
        <f>IF(AJ35="","",VLOOKUP(AJ35,'シフト記号表 (3)'!$C$6:$L$47,10,FALSE))</f>
        <v/>
      </c>
      <c r="AK36" s="1885" t="str">
        <f>IF(AK35="","",VLOOKUP(AK35,'シフト記号表 (3)'!$C$6:$L$47,10,FALSE))</f>
        <v/>
      </c>
      <c r="AL36" s="1897" t="str">
        <f>IF(AL35="","",VLOOKUP(AL35,'シフト記号表 (3)'!$C$6:$L$47,10,FALSE))</f>
        <v/>
      </c>
      <c r="AM36" s="1897" t="str">
        <f>IF(AM35="","",VLOOKUP(AM35,'シフト記号表 (3)'!$C$6:$L$47,10,FALSE))</f>
        <v/>
      </c>
      <c r="AN36" s="1897" t="str">
        <f>IF(AN35="","",VLOOKUP(AN35,'シフト記号表 (3)'!$C$6:$L$47,10,FALSE))</f>
        <v/>
      </c>
      <c r="AO36" s="1897" t="str">
        <f>IF(AO35="","",VLOOKUP(AO35,'シフト記号表 (3)'!$C$6:$L$47,10,FALSE))</f>
        <v/>
      </c>
      <c r="AP36" s="1897" t="str">
        <f>IF(AP35="","",VLOOKUP(AP35,'シフト記号表 (3)'!$C$6:$L$47,10,FALSE))</f>
        <v/>
      </c>
      <c r="AQ36" s="1912" t="str">
        <f>IF(AQ35="","",VLOOKUP(AQ35,'シフト記号表 (3)'!$C$6:$L$47,10,FALSE))</f>
        <v/>
      </c>
      <c r="AR36" s="1885" t="str">
        <f>IF(AR35="","",VLOOKUP(AR35,'シフト記号表 (3)'!$C$6:$L$47,10,FALSE))</f>
        <v/>
      </c>
      <c r="AS36" s="1897" t="str">
        <f>IF(AS35="","",VLOOKUP(AS35,'シフト記号表 (3)'!$C$6:$L$47,10,FALSE))</f>
        <v/>
      </c>
      <c r="AT36" s="1897" t="str">
        <f>IF(AT35="","",VLOOKUP(AT35,'シフト記号表 (3)'!$C$6:$L$47,10,FALSE))</f>
        <v/>
      </c>
      <c r="AU36" s="1897" t="str">
        <f>IF(AU35="","",VLOOKUP(AU35,'シフト記号表 (3)'!$C$6:$L$47,10,FALSE))</f>
        <v/>
      </c>
      <c r="AV36" s="1897" t="str">
        <f>IF(AV35="","",VLOOKUP(AV35,'シフト記号表 (3)'!$C$6:$L$47,10,FALSE))</f>
        <v/>
      </c>
      <c r="AW36" s="1897" t="str">
        <f>IF(AW35="","",VLOOKUP(AW35,'シフト記号表 (3)'!$C$6:$L$47,10,FALSE))</f>
        <v/>
      </c>
      <c r="AX36" s="1912" t="str">
        <f>IF(AX35="","",VLOOKUP(AX35,'シフト記号表 (3)'!$C$6:$L$47,10,FALSE))</f>
        <v/>
      </c>
      <c r="AY36" s="1885" t="str">
        <f>IF(AY35="","",VLOOKUP(AY35,'シフト記号表 (3)'!$C$6:$L$47,10,FALSE))</f>
        <v/>
      </c>
      <c r="AZ36" s="1897" t="str">
        <f>IF(AZ35="","",VLOOKUP(AZ35,'シフト記号表 (3)'!$C$6:$L$47,10,FALSE))</f>
        <v/>
      </c>
      <c r="BA36" s="1897" t="str">
        <f>IF(BA35="","",VLOOKUP(BA35,'シフト記号表 (3)'!$C$6:$L$47,10,FALSE))</f>
        <v/>
      </c>
      <c r="BB36" s="1943">
        <f>IF($BE$3="４週",SUM(W36:AX36),IF($BE$3="暦月",SUM(W36:BA36),""))</f>
        <v>0</v>
      </c>
      <c r="BC36" s="1951"/>
      <c r="BD36" s="1960">
        <f>IF($BE$3="４週",BB36/4,IF($BE$3="暦月",(BB36/($BE$8/7)),""))</f>
        <v>0</v>
      </c>
      <c r="BE36" s="1951"/>
      <c r="BF36" s="1971"/>
      <c r="BG36" s="1976"/>
      <c r="BH36" s="1976"/>
      <c r="BI36" s="1976"/>
      <c r="BJ36" s="1987"/>
    </row>
    <row r="37" spans="2:62" ht="20.25" customHeight="1">
      <c r="B37" s="1742">
        <f>B35+1</f>
        <v>11</v>
      </c>
      <c r="C37" s="1756"/>
      <c r="D37" s="1767"/>
      <c r="E37" s="1774"/>
      <c r="F37" s="1779"/>
      <c r="G37" s="1774"/>
      <c r="H37" s="1779"/>
      <c r="I37" s="1788"/>
      <c r="J37" s="1802"/>
      <c r="K37" s="1808"/>
      <c r="L37" s="1824"/>
      <c r="M37" s="1824"/>
      <c r="N37" s="1767"/>
      <c r="O37" s="1831"/>
      <c r="P37" s="1836"/>
      <c r="Q37" s="1836"/>
      <c r="R37" s="1836"/>
      <c r="S37" s="1847"/>
      <c r="T37" s="1857" t="s">
        <v>770</v>
      </c>
      <c r="U37" s="1864"/>
      <c r="V37" s="1875"/>
      <c r="W37" s="1886"/>
      <c r="X37" s="1898"/>
      <c r="Y37" s="1898"/>
      <c r="Z37" s="1898"/>
      <c r="AA37" s="1898"/>
      <c r="AB37" s="1898"/>
      <c r="AC37" s="1913"/>
      <c r="AD37" s="1886"/>
      <c r="AE37" s="1898"/>
      <c r="AF37" s="1898"/>
      <c r="AG37" s="1898"/>
      <c r="AH37" s="1898"/>
      <c r="AI37" s="1898"/>
      <c r="AJ37" s="1913"/>
      <c r="AK37" s="1886"/>
      <c r="AL37" s="1898"/>
      <c r="AM37" s="1898"/>
      <c r="AN37" s="1898"/>
      <c r="AO37" s="1898"/>
      <c r="AP37" s="1898"/>
      <c r="AQ37" s="1913"/>
      <c r="AR37" s="1886"/>
      <c r="AS37" s="1898"/>
      <c r="AT37" s="1898"/>
      <c r="AU37" s="1898"/>
      <c r="AV37" s="1898"/>
      <c r="AW37" s="1898"/>
      <c r="AX37" s="1913"/>
      <c r="AY37" s="1886"/>
      <c r="AZ37" s="1898"/>
      <c r="BA37" s="1937"/>
      <c r="BB37" s="1944"/>
      <c r="BC37" s="1952"/>
      <c r="BD37" s="1961"/>
      <c r="BE37" s="1967"/>
      <c r="BF37" s="1972"/>
      <c r="BG37" s="1977"/>
      <c r="BH37" s="1977"/>
      <c r="BI37" s="1977"/>
      <c r="BJ37" s="1988"/>
    </row>
    <row r="38" spans="2:62" ht="20.25" customHeight="1">
      <c r="B38" s="1743"/>
      <c r="C38" s="1755"/>
      <c r="D38" s="1766"/>
      <c r="E38" s="1774"/>
      <c r="F38" s="1779">
        <f>C37</f>
        <v>0</v>
      </c>
      <c r="G38" s="1774"/>
      <c r="H38" s="1779">
        <f>I37</f>
        <v>0</v>
      </c>
      <c r="I38" s="1787"/>
      <c r="J38" s="1801"/>
      <c r="K38" s="1807"/>
      <c r="L38" s="1823"/>
      <c r="M38" s="1823"/>
      <c r="N38" s="1766"/>
      <c r="O38" s="1831"/>
      <c r="P38" s="1836"/>
      <c r="Q38" s="1836"/>
      <c r="R38" s="1836"/>
      <c r="S38" s="1847"/>
      <c r="T38" s="1856" t="s">
        <v>128</v>
      </c>
      <c r="U38" s="1863"/>
      <c r="V38" s="1874"/>
      <c r="W38" s="1885" t="str">
        <f>IF(W37="","",VLOOKUP(W37,'シフト記号表 (3)'!$C$6:$L$47,10,FALSE))</f>
        <v/>
      </c>
      <c r="X38" s="1897" t="str">
        <f>IF(X37="","",VLOOKUP(X37,'シフト記号表 (3)'!$C$6:$L$47,10,FALSE))</f>
        <v/>
      </c>
      <c r="Y38" s="1897" t="str">
        <f>IF(Y37="","",VLOOKUP(Y37,'シフト記号表 (3)'!$C$6:$L$47,10,FALSE))</f>
        <v/>
      </c>
      <c r="Z38" s="1897" t="str">
        <f>IF(Z37="","",VLOOKUP(Z37,'シフト記号表 (3)'!$C$6:$L$47,10,FALSE))</f>
        <v/>
      </c>
      <c r="AA38" s="1897" t="str">
        <f>IF(AA37="","",VLOOKUP(AA37,'シフト記号表 (3)'!$C$6:$L$47,10,FALSE))</f>
        <v/>
      </c>
      <c r="AB38" s="1897" t="str">
        <f>IF(AB37="","",VLOOKUP(AB37,'シフト記号表 (3)'!$C$6:$L$47,10,FALSE))</f>
        <v/>
      </c>
      <c r="AC38" s="1912" t="str">
        <f>IF(AC37="","",VLOOKUP(AC37,'シフト記号表 (3)'!$C$6:$L$47,10,FALSE))</f>
        <v/>
      </c>
      <c r="AD38" s="1885" t="str">
        <f>IF(AD37="","",VLOOKUP(AD37,'シフト記号表 (3)'!$C$6:$L$47,10,FALSE))</f>
        <v/>
      </c>
      <c r="AE38" s="1897" t="str">
        <f>IF(AE37="","",VLOOKUP(AE37,'シフト記号表 (3)'!$C$6:$L$47,10,FALSE))</f>
        <v/>
      </c>
      <c r="AF38" s="1897" t="str">
        <f>IF(AF37="","",VLOOKUP(AF37,'シフト記号表 (3)'!$C$6:$L$47,10,FALSE))</f>
        <v/>
      </c>
      <c r="AG38" s="1897" t="str">
        <f>IF(AG37="","",VLOOKUP(AG37,'シフト記号表 (3)'!$C$6:$L$47,10,FALSE))</f>
        <v/>
      </c>
      <c r="AH38" s="1897" t="str">
        <f>IF(AH37="","",VLOOKUP(AH37,'シフト記号表 (3)'!$C$6:$L$47,10,FALSE))</f>
        <v/>
      </c>
      <c r="AI38" s="1897" t="str">
        <f>IF(AI37="","",VLOOKUP(AI37,'シフト記号表 (3)'!$C$6:$L$47,10,FALSE))</f>
        <v/>
      </c>
      <c r="AJ38" s="1912" t="str">
        <f>IF(AJ37="","",VLOOKUP(AJ37,'シフト記号表 (3)'!$C$6:$L$47,10,FALSE))</f>
        <v/>
      </c>
      <c r="AK38" s="1885" t="str">
        <f>IF(AK37="","",VLOOKUP(AK37,'シフト記号表 (3)'!$C$6:$L$47,10,FALSE))</f>
        <v/>
      </c>
      <c r="AL38" s="1897" t="str">
        <f>IF(AL37="","",VLOOKUP(AL37,'シフト記号表 (3)'!$C$6:$L$47,10,FALSE))</f>
        <v/>
      </c>
      <c r="AM38" s="1897" t="str">
        <f>IF(AM37="","",VLOOKUP(AM37,'シフト記号表 (3)'!$C$6:$L$47,10,FALSE))</f>
        <v/>
      </c>
      <c r="AN38" s="1897" t="str">
        <f>IF(AN37="","",VLOOKUP(AN37,'シフト記号表 (3)'!$C$6:$L$47,10,FALSE))</f>
        <v/>
      </c>
      <c r="AO38" s="1897" t="str">
        <f>IF(AO37="","",VLOOKUP(AO37,'シフト記号表 (3)'!$C$6:$L$47,10,FALSE))</f>
        <v/>
      </c>
      <c r="AP38" s="1897" t="str">
        <f>IF(AP37="","",VLOOKUP(AP37,'シフト記号表 (3)'!$C$6:$L$47,10,FALSE))</f>
        <v/>
      </c>
      <c r="AQ38" s="1912" t="str">
        <f>IF(AQ37="","",VLOOKUP(AQ37,'シフト記号表 (3)'!$C$6:$L$47,10,FALSE))</f>
        <v/>
      </c>
      <c r="AR38" s="1885" t="str">
        <f>IF(AR37="","",VLOOKUP(AR37,'シフト記号表 (3)'!$C$6:$L$47,10,FALSE))</f>
        <v/>
      </c>
      <c r="AS38" s="1897" t="str">
        <f>IF(AS37="","",VLOOKUP(AS37,'シフト記号表 (3)'!$C$6:$L$47,10,FALSE))</f>
        <v/>
      </c>
      <c r="AT38" s="1897" t="str">
        <f>IF(AT37="","",VLOOKUP(AT37,'シフト記号表 (3)'!$C$6:$L$47,10,FALSE))</f>
        <v/>
      </c>
      <c r="AU38" s="1897" t="str">
        <f>IF(AU37="","",VLOOKUP(AU37,'シフト記号表 (3)'!$C$6:$L$47,10,FALSE))</f>
        <v/>
      </c>
      <c r="AV38" s="1897" t="str">
        <f>IF(AV37="","",VLOOKUP(AV37,'シフト記号表 (3)'!$C$6:$L$47,10,FALSE))</f>
        <v/>
      </c>
      <c r="AW38" s="1897" t="str">
        <f>IF(AW37="","",VLOOKUP(AW37,'シフト記号表 (3)'!$C$6:$L$47,10,FALSE))</f>
        <v/>
      </c>
      <c r="AX38" s="1912" t="str">
        <f>IF(AX37="","",VLOOKUP(AX37,'シフト記号表 (3)'!$C$6:$L$47,10,FALSE))</f>
        <v/>
      </c>
      <c r="AY38" s="1885" t="str">
        <f>IF(AY37="","",VLOOKUP(AY37,'シフト記号表 (3)'!$C$6:$L$47,10,FALSE))</f>
        <v/>
      </c>
      <c r="AZ38" s="1897" t="str">
        <f>IF(AZ37="","",VLOOKUP(AZ37,'シフト記号表 (3)'!$C$6:$L$47,10,FALSE))</f>
        <v/>
      </c>
      <c r="BA38" s="1897" t="str">
        <f>IF(BA37="","",VLOOKUP(BA37,'シフト記号表 (3)'!$C$6:$L$47,10,FALSE))</f>
        <v/>
      </c>
      <c r="BB38" s="1943">
        <f>IF($BE$3="４週",SUM(W38:AX38),IF($BE$3="暦月",SUM(W38:BA38),""))</f>
        <v>0</v>
      </c>
      <c r="BC38" s="1951"/>
      <c r="BD38" s="1960">
        <f>IF($BE$3="４週",BB38/4,IF($BE$3="暦月",(BB38/($BE$8/7)),""))</f>
        <v>0</v>
      </c>
      <c r="BE38" s="1951"/>
      <c r="BF38" s="1971"/>
      <c r="BG38" s="1976"/>
      <c r="BH38" s="1976"/>
      <c r="BI38" s="1976"/>
      <c r="BJ38" s="1987"/>
    </row>
    <row r="39" spans="2:62" ht="20.25" customHeight="1">
      <c r="B39" s="1742">
        <f>B37+1</f>
        <v>12</v>
      </c>
      <c r="C39" s="1756"/>
      <c r="D39" s="1767"/>
      <c r="E39" s="1774"/>
      <c r="F39" s="1779"/>
      <c r="G39" s="1774"/>
      <c r="H39" s="1779"/>
      <c r="I39" s="1788"/>
      <c r="J39" s="1802"/>
      <c r="K39" s="1808"/>
      <c r="L39" s="1824"/>
      <c r="M39" s="1824"/>
      <c r="N39" s="1767"/>
      <c r="O39" s="1831"/>
      <c r="P39" s="1836"/>
      <c r="Q39" s="1836"/>
      <c r="R39" s="1836"/>
      <c r="S39" s="1847"/>
      <c r="T39" s="1857" t="s">
        <v>770</v>
      </c>
      <c r="U39" s="1864"/>
      <c r="V39" s="1875"/>
      <c r="W39" s="1886"/>
      <c r="X39" s="1898"/>
      <c r="Y39" s="1898"/>
      <c r="Z39" s="1898"/>
      <c r="AA39" s="1898"/>
      <c r="AB39" s="1898"/>
      <c r="AC39" s="1913"/>
      <c r="AD39" s="1886"/>
      <c r="AE39" s="1898"/>
      <c r="AF39" s="1898"/>
      <c r="AG39" s="1898"/>
      <c r="AH39" s="1898"/>
      <c r="AI39" s="1898"/>
      <c r="AJ39" s="1913"/>
      <c r="AK39" s="1886"/>
      <c r="AL39" s="1898"/>
      <c r="AM39" s="1898"/>
      <c r="AN39" s="1898"/>
      <c r="AO39" s="1898"/>
      <c r="AP39" s="1898"/>
      <c r="AQ39" s="1913"/>
      <c r="AR39" s="1886"/>
      <c r="AS39" s="1898"/>
      <c r="AT39" s="1898"/>
      <c r="AU39" s="1898"/>
      <c r="AV39" s="1898"/>
      <c r="AW39" s="1898"/>
      <c r="AX39" s="1913"/>
      <c r="AY39" s="1886"/>
      <c r="AZ39" s="1898"/>
      <c r="BA39" s="1937"/>
      <c r="BB39" s="1944"/>
      <c r="BC39" s="1952"/>
      <c r="BD39" s="1961"/>
      <c r="BE39" s="1967"/>
      <c r="BF39" s="1972"/>
      <c r="BG39" s="1977"/>
      <c r="BH39" s="1977"/>
      <c r="BI39" s="1977"/>
      <c r="BJ39" s="1988"/>
    </row>
    <row r="40" spans="2:62" ht="20.25" customHeight="1">
      <c r="B40" s="1743"/>
      <c r="C40" s="1755"/>
      <c r="D40" s="1766"/>
      <c r="E40" s="1774"/>
      <c r="F40" s="1779">
        <f>C39</f>
        <v>0</v>
      </c>
      <c r="G40" s="1774"/>
      <c r="H40" s="1779">
        <f>I39</f>
        <v>0</v>
      </c>
      <c r="I40" s="1787"/>
      <c r="J40" s="1801"/>
      <c r="K40" s="1807"/>
      <c r="L40" s="1823"/>
      <c r="M40" s="1823"/>
      <c r="N40" s="1766"/>
      <c r="O40" s="1831"/>
      <c r="P40" s="1836"/>
      <c r="Q40" s="1836"/>
      <c r="R40" s="1836"/>
      <c r="S40" s="1847"/>
      <c r="T40" s="1856" t="s">
        <v>128</v>
      </c>
      <c r="U40" s="1863"/>
      <c r="V40" s="1874"/>
      <c r="W40" s="1885" t="str">
        <f>IF(W39="","",VLOOKUP(W39,'シフト記号表 (3)'!$C$6:$L$47,10,FALSE))</f>
        <v/>
      </c>
      <c r="X40" s="1897" t="str">
        <f>IF(X39="","",VLOOKUP(X39,'シフト記号表 (3)'!$C$6:$L$47,10,FALSE))</f>
        <v/>
      </c>
      <c r="Y40" s="1897" t="str">
        <f>IF(Y39="","",VLOOKUP(Y39,'シフト記号表 (3)'!$C$6:$L$47,10,FALSE))</f>
        <v/>
      </c>
      <c r="Z40" s="1897" t="str">
        <f>IF(Z39="","",VLOOKUP(Z39,'シフト記号表 (3)'!$C$6:$L$47,10,FALSE))</f>
        <v/>
      </c>
      <c r="AA40" s="1897" t="str">
        <f>IF(AA39="","",VLOOKUP(AA39,'シフト記号表 (3)'!$C$6:$L$47,10,FALSE))</f>
        <v/>
      </c>
      <c r="AB40" s="1897" t="str">
        <f>IF(AB39="","",VLOOKUP(AB39,'シフト記号表 (3)'!$C$6:$L$47,10,FALSE))</f>
        <v/>
      </c>
      <c r="AC40" s="1912" t="str">
        <f>IF(AC39="","",VLOOKUP(AC39,'シフト記号表 (3)'!$C$6:$L$47,10,FALSE))</f>
        <v/>
      </c>
      <c r="AD40" s="1885" t="str">
        <f>IF(AD39="","",VLOOKUP(AD39,'シフト記号表 (3)'!$C$6:$L$47,10,FALSE))</f>
        <v/>
      </c>
      <c r="AE40" s="1897" t="str">
        <f>IF(AE39="","",VLOOKUP(AE39,'シフト記号表 (3)'!$C$6:$L$47,10,FALSE))</f>
        <v/>
      </c>
      <c r="AF40" s="1897" t="str">
        <f>IF(AF39="","",VLOOKUP(AF39,'シフト記号表 (3)'!$C$6:$L$47,10,FALSE))</f>
        <v/>
      </c>
      <c r="AG40" s="1897" t="str">
        <f>IF(AG39="","",VLOOKUP(AG39,'シフト記号表 (3)'!$C$6:$L$47,10,FALSE))</f>
        <v/>
      </c>
      <c r="AH40" s="1897" t="str">
        <f>IF(AH39="","",VLOOKUP(AH39,'シフト記号表 (3)'!$C$6:$L$47,10,FALSE))</f>
        <v/>
      </c>
      <c r="AI40" s="1897" t="str">
        <f>IF(AI39="","",VLOOKUP(AI39,'シフト記号表 (3)'!$C$6:$L$47,10,FALSE))</f>
        <v/>
      </c>
      <c r="AJ40" s="1912" t="str">
        <f>IF(AJ39="","",VLOOKUP(AJ39,'シフト記号表 (3)'!$C$6:$L$47,10,FALSE))</f>
        <v/>
      </c>
      <c r="AK40" s="1885" t="str">
        <f>IF(AK39="","",VLOOKUP(AK39,'シフト記号表 (3)'!$C$6:$L$47,10,FALSE))</f>
        <v/>
      </c>
      <c r="AL40" s="1897" t="str">
        <f>IF(AL39="","",VLOOKUP(AL39,'シフト記号表 (3)'!$C$6:$L$47,10,FALSE))</f>
        <v/>
      </c>
      <c r="AM40" s="1897" t="str">
        <f>IF(AM39="","",VLOOKUP(AM39,'シフト記号表 (3)'!$C$6:$L$47,10,FALSE))</f>
        <v/>
      </c>
      <c r="AN40" s="1897" t="str">
        <f>IF(AN39="","",VLOOKUP(AN39,'シフト記号表 (3)'!$C$6:$L$47,10,FALSE))</f>
        <v/>
      </c>
      <c r="AO40" s="1897" t="str">
        <f>IF(AO39="","",VLOOKUP(AO39,'シフト記号表 (3)'!$C$6:$L$47,10,FALSE))</f>
        <v/>
      </c>
      <c r="AP40" s="1897" t="str">
        <f>IF(AP39="","",VLOOKUP(AP39,'シフト記号表 (3)'!$C$6:$L$47,10,FALSE))</f>
        <v/>
      </c>
      <c r="AQ40" s="1912" t="str">
        <f>IF(AQ39="","",VLOOKUP(AQ39,'シフト記号表 (3)'!$C$6:$L$47,10,FALSE))</f>
        <v/>
      </c>
      <c r="AR40" s="1885" t="str">
        <f>IF(AR39="","",VLOOKUP(AR39,'シフト記号表 (3)'!$C$6:$L$47,10,FALSE))</f>
        <v/>
      </c>
      <c r="AS40" s="1897" t="str">
        <f>IF(AS39="","",VLOOKUP(AS39,'シフト記号表 (3)'!$C$6:$L$47,10,FALSE))</f>
        <v/>
      </c>
      <c r="AT40" s="1897" t="str">
        <f>IF(AT39="","",VLOOKUP(AT39,'シフト記号表 (3)'!$C$6:$L$47,10,FALSE))</f>
        <v/>
      </c>
      <c r="AU40" s="1897" t="str">
        <f>IF(AU39="","",VLOOKUP(AU39,'シフト記号表 (3)'!$C$6:$L$47,10,FALSE))</f>
        <v/>
      </c>
      <c r="AV40" s="1897" t="str">
        <f>IF(AV39="","",VLOOKUP(AV39,'シフト記号表 (3)'!$C$6:$L$47,10,FALSE))</f>
        <v/>
      </c>
      <c r="AW40" s="1897" t="str">
        <f>IF(AW39="","",VLOOKUP(AW39,'シフト記号表 (3)'!$C$6:$L$47,10,FALSE))</f>
        <v/>
      </c>
      <c r="AX40" s="1912" t="str">
        <f>IF(AX39="","",VLOOKUP(AX39,'シフト記号表 (3)'!$C$6:$L$47,10,FALSE))</f>
        <v/>
      </c>
      <c r="AY40" s="1885" t="str">
        <f>IF(AY39="","",VLOOKUP(AY39,'シフト記号表 (3)'!$C$6:$L$47,10,FALSE))</f>
        <v/>
      </c>
      <c r="AZ40" s="1897" t="str">
        <f>IF(AZ39="","",VLOOKUP(AZ39,'シフト記号表 (3)'!$C$6:$L$47,10,FALSE))</f>
        <v/>
      </c>
      <c r="BA40" s="1897" t="str">
        <f>IF(BA39="","",VLOOKUP(BA39,'シフト記号表 (3)'!$C$6:$L$47,10,FALSE))</f>
        <v/>
      </c>
      <c r="BB40" s="1943">
        <f>IF($BE$3="４週",SUM(W40:AX40),IF($BE$3="暦月",SUM(W40:BA40),""))</f>
        <v>0</v>
      </c>
      <c r="BC40" s="1951"/>
      <c r="BD40" s="1960">
        <f>IF($BE$3="４週",BB40/4,IF($BE$3="暦月",(BB40/($BE$8/7)),""))</f>
        <v>0</v>
      </c>
      <c r="BE40" s="1951"/>
      <c r="BF40" s="1971"/>
      <c r="BG40" s="1976"/>
      <c r="BH40" s="1976"/>
      <c r="BI40" s="1976"/>
      <c r="BJ40" s="1987"/>
    </row>
    <row r="41" spans="2:62" ht="20.25" customHeight="1">
      <c r="B41" s="1742">
        <f>B39+1</f>
        <v>13</v>
      </c>
      <c r="C41" s="1756"/>
      <c r="D41" s="1767"/>
      <c r="E41" s="1774"/>
      <c r="F41" s="1779"/>
      <c r="G41" s="1774"/>
      <c r="H41" s="1779"/>
      <c r="I41" s="1788"/>
      <c r="J41" s="1802"/>
      <c r="K41" s="1808"/>
      <c r="L41" s="1824"/>
      <c r="M41" s="1824"/>
      <c r="N41" s="1767"/>
      <c r="O41" s="1831"/>
      <c r="P41" s="1836"/>
      <c r="Q41" s="1836"/>
      <c r="R41" s="1836"/>
      <c r="S41" s="1847"/>
      <c r="T41" s="1857" t="s">
        <v>770</v>
      </c>
      <c r="U41" s="1864"/>
      <c r="V41" s="1875"/>
      <c r="W41" s="1886"/>
      <c r="X41" s="1898"/>
      <c r="Y41" s="1898"/>
      <c r="Z41" s="1898"/>
      <c r="AA41" s="1898"/>
      <c r="AB41" s="1898"/>
      <c r="AC41" s="1913"/>
      <c r="AD41" s="1886"/>
      <c r="AE41" s="1898"/>
      <c r="AF41" s="1898"/>
      <c r="AG41" s="1898"/>
      <c r="AH41" s="1898"/>
      <c r="AI41" s="1898"/>
      <c r="AJ41" s="1913"/>
      <c r="AK41" s="1886"/>
      <c r="AL41" s="1898"/>
      <c r="AM41" s="1898"/>
      <c r="AN41" s="1898"/>
      <c r="AO41" s="1898"/>
      <c r="AP41" s="1898"/>
      <c r="AQ41" s="1913"/>
      <c r="AR41" s="1886"/>
      <c r="AS41" s="1898"/>
      <c r="AT41" s="1898"/>
      <c r="AU41" s="1898"/>
      <c r="AV41" s="1898"/>
      <c r="AW41" s="1898"/>
      <c r="AX41" s="1913"/>
      <c r="AY41" s="1886"/>
      <c r="AZ41" s="1898"/>
      <c r="BA41" s="1937"/>
      <c r="BB41" s="1944"/>
      <c r="BC41" s="1952"/>
      <c r="BD41" s="1961"/>
      <c r="BE41" s="1967"/>
      <c r="BF41" s="1972"/>
      <c r="BG41" s="1977"/>
      <c r="BH41" s="1977"/>
      <c r="BI41" s="1977"/>
      <c r="BJ41" s="1988"/>
    </row>
    <row r="42" spans="2:62" ht="20.25" customHeight="1">
      <c r="B42" s="1743"/>
      <c r="C42" s="1755"/>
      <c r="D42" s="1766"/>
      <c r="E42" s="1774"/>
      <c r="F42" s="1779">
        <f>C41</f>
        <v>0</v>
      </c>
      <c r="G42" s="1774"/>
      <c r="H42" s="1779">
        <f>I41</f>
        <v>0</v>
      </c>
      <c r="I42" s="1787"/>
      <c r="J42" s="1801"/>
      <c r="K42" s="1807"/>
      <c r="L42" s="1823"/>
      <c r="M42" s="1823"/>
      <c r="N42" s="1766"/>
      <c r="O42" s="1831"/>
      <c r="P42" s="1836"/>
      <c r="Q42" s="1836"/>
      <c r="R42" s="1836"/>
      <c r="S42" s="1847"/>
      <c r="T42" s="1856" t="s">
        <v>128</v>
      </c>
      <c r="U42" s="1863"/>
      <c r="V42" s="1874"/>
      <c r="W42" s="1885" t="str">
        <f>IF(W41="","",VLOOKUP(W41,'シフト記号表 (3)'!$C$6:$L$47,10,FALSE))</f>
        <v/>
      </c>
      <c r="X42" s="1897" t="str">
        <f>IF(X41="","",VLOOKUP(X41,'シフト記号表 (3)'!$C$6:$L$47,10,FALSE))</f>
        <v/>
      </c>
      <c r="Y42" s="1897" t="str">
        <f>IF(Y41="","",VLOOKUP(Y41,'シフト記号表 (3)'!$C$6:$L$47,10,FALSE))</f>
        <v/>
      </c>
      <c r="Z42" s="1897" t="str">
        <f>IF(Z41="","",VLOOKUP(Z41,'シフト記号表 (3)'!$C$6:$L$47,10,FALSE))</f>
        <v/>
      </c>
      <c r="AA42" s="1897" t="str">
        <f>IF(AA41="","",VLOOKUP(AA41,'シフト記号表 (3)'!$C$6:$L$47,10,FALSE))</f>
        <v/>
      </c>
      <c r="AB42" s="1897" t="str">
        <f>IF(AB41="","",VLOOKUP(AB41,'シフト記号表 (3)'!$C$6:$L$47,10,FALSE))</f>
        <v/>
      </c>
      <c r="AC42" s="1912" t="str">
        <f>IF(AC41="","",VLOOKUP(AC41,'シフト記号表 (3)'!$C$6:$L$47,10,FALSE))</f>
        <v/>
      </c>
      <c r="AD42" s="1885" t="str">
        <f>IF(AD41="","",VLOOKUP(AD41,'シフト記号表 (3)'!$C$6:$L$47,10,FALSE))</f>
        <v/>
      </c>
      <c r="AE42" s="1897" t="str">
        <f>IF(AE41="","",VLOOKUP(AE41,'シフト記号表 (3)'!$C$6:$L$47,10,FALSE))</f>
        <v/>
      </c>
      <c r="AF42" s="1897" t="str">
        <f>IF(AF41="","",VLOOKUP(AF41,'シフト記号表 (3)'!$C$6:$L$47,10,FALSE))</f>
        <v/>
      </c>
      <c r="AG42" s="1897" t="str">
        <f>IF(AG41="","",VLOOKUP(AG41,'シフト記号表 (3)'!$C$6:$L$47,10,FALSE))</f>
        <v/>
      </c>
      <c r="AH42" s="1897" t="str">
        <f>IF(AH41="","",VLOOKUP(AH41,'シフト記号表 (3)'!$C$6:$L$47,10,FALSE))</f>
        <v/>
      </c>
      <c r="AI42" s="1897" t="str">
        <f>IF(AI41="","",VLOOKUP(AI41,'シフト記号表 (3)'!$C$6:$L$47,10,FALSE))</f>
        <v/>
      </c>
      <c r="AJ42" s="1912" t="str">
        <f>IF(AJ41="","",VLOOKUP(AJ41,'シフト記号表 (3)'!$C$6:$L$47,10,FALSE))</f>
        <v/>
      </c>
      <c r="AK42" s="1885" t="str">
        <f>IF(AK41="","",VLOOKUP(AK41,'シフト記号表 (3)'!$C$6:$L$47,10,FALSE))</f>
        <v/>
      </c>
      <c r="AL42" s="1897" t="str">
        <f>IF(AL41="","",VLOOKUP(AL41,'シフト記号表 (3)'!$C$6:$L$47,10,FALSE))</f>
        <v/>
      </c>
      <c r="AM42" s="1897" t="str">
        <f>IF(AM41="","",VLOOKUP(AM41,'シフト記号表 (3)'!$C$6:$L$47,10,FALSE))</f>
        <v/>
      </c>
      <c r="AN42" s="1897" t="str">
        <f>IF(AN41="","",VLOOKUP(AN41,'シフト記号表 (3)'!$C$6:$L$47,10,FALSE))</f>
        <v/>
      </c>
      <c r="AO42" s="1897" t="str">
        <f>IF(AO41="","",VLOOKUP(AO41,'シフト記号表 (3)'!$C$6:$L$47,10,FALSE))</f>
        <v/>
      </c>
      <c r="AP42" s="1897" t="str">
        <f>IF(AP41="","",VLOOKUP(AP41,'シフト記号表 (3)'!$C$6:$L$47,10,FALSE))</f>
        <v/>
      </c>
      <c r="AQ42" s="1912" t="str">
        <f>IF(AQ41="","",VLOOKUP(AQ41,'シフト記号表 (3)'!$C$6:$L$47,10,FALSE))</f>
        <v/>
      </c>
      <c r="AR42" s="1885" t="str">
        <f>IF(AR41="","",VLOOKUP(AR41,'シフト記号表 (3)'!$C$6:$L$47,10,FALSE))</f>
        <v/>
      </c>
      <c r="AS42" s="1897" t="str">
        <f>IF(AS41="","",VLOOKUP(AS41,'シフト記号表 (3)'!$C$6:$L$47,10,FALSE))</f>
        <v/>
      </c>
      <c r="AT42" s="1897" t="str">
        <f>IF(AT41="","",VLOOKUP(AT41,'シフト記号表 (3)'!$C$6:$L$47,10,FALSE))</f>
        <v/>
      </c>
      <c r="AU42" s="1897" t="str">
        <f>IF(AU41="","",VLOOKUP(AU41,'シフト記号表 (3)'!$C$6:$L$47,10,FALSE))</f>
        <v/>
      </c>
      <c r="AV42" s="1897" t="str">
        <f>IF(AV41="","",VLOOKUP(AV41,'シフト記号表 (3)'!$C$6:$L$47,10,FALSE))</f>
        <v/>
      </c>
      <c r="AW42" s="1897" t="str">
        <f>IF(AW41="","",VLOOKUP(AW41,'シフト記号表 (3)'!$C$6:$L$47,10,FALSE))</f>
        <v/>
      </c>
      <c r="AX42" s="1912" t="str">
        <f>IF(AX41="","",VLOOKUP(AX41,'シフト記号表 (3)'!$C$6:$L$47,10,FALSE))</f>
        <v/>
      </c>
      <c r="AY42" s="1885" t="str">
        <f>IF(AY41="","",VLOOKUP(AY41,'シフト記号表 (3)'!$C$6:$L$47,10,FALSE))</f>
        <v/>
      </c>
      <c r="AZ42" s="1897" t="str">
        <f>IF(AZ41="","",VLOOKUP(AZ41,'シフト記号表 (3)'!$C$6:$L$47,10,FALSE))</f>
        <v/>
      </c>
      <c r="BA42" s="1897" t="str">
        <f>IF(BA41="","",VLOOKUP(BA41,'シフト記号表 (3)'!$C$6:$L$47,10,FALSE))</f>
        <v/>
      </c>
      <c r="BB42" s="1943">
        <f>IF($BE$3="４週",SUM(W42:AX42),IF($BE$3="暦月",SUM(W42:BA42),""))</f>
        <v>0</v>
      </c>
      <c r="BC42" s="1951"/>
      <c r="BD42" s="1960">
        <f>IF($BE$3="４週",BB42/4,IF($BE$3="暦月",(BB42/($BE$8/7)),""))</f>
        <v>0</v>
      </c>
      <c r="BE42" s="1951"/>
      <c r="BF42" s="1971"/>
      <c r="BG42" s="1976"/>
      <c r="BH42" s="1976"/>
      <c r="BI42" s="1976"/>
      <c r="BJ42" s="1987"/>
    </row>
    <row r="43" spans="2:62" ht="20.25" customHeight="1">
      <c r="B43" s="1742">
        <f>B41+1</f>
        <v>14</v>
      </c>
      <c r="C43" s="1756"/>
      <c r="D43" s="1767"/>
      <c r="E43" s="1774"/>
      <c r="F43" s="1779"/>
      <c r="G43" s="1774"/>
      <c r="H43" s="1779"/>
      <c r="I43" s="1788"/>
      <c r="J43" s="1802"/>
      <c r="K43" s="1808"/>
      <c r="L43" s="1824"/>
      <c r="M43" s="1824"/>
      <c r="N43" s="1767"/>
      <c r="O43" s="1831"/>
      <c r="P43" s="1836"/>
      <c r="Q43" s="1836"/>
      <c r="R43" s="1836"/>
      <c r="S43" s="1847"/>
      <c r="T43" s="1857" t="s">
        <v>770</v>
      </c>
      <c r="U43" s="1864"/>
      <c r="V43" s="1875"/>
      <c r="W43" s="1886"/>
      <c r="X43" s="1898"/>
      <c r="Y43" s="1898"/>
      <c r="Z43" s="1898"/>
      <c r="AA43" s="1898"/>
      <c r="AB43" s="1898"/>
      <c r="AC43" s="1913"/>
      <c r="AD43" s="1886"/>
      <c r="AE43" s="1898"/>
      <c r="AF43" s="1898"/>
      <c r="AG43" s="1898"/>
      <c r="AH43" s="1898"/>
      <c r="AI43" s="1898"/>
      <c r="AJ43" s="1913"/>
      <c r="AK43" s="1886"/>
      <c r="AL43" s="1898"/>
      <c r="AM43" s="1898"/>
      <c r="AN43" s="1898"/>
      <c r="AO43" s="1898"/>
      <c r="AP43" s="1898"/>
      <c r="AQ43" s="1913"/>
      <c r="AR43" s="1886"/>
      <c r="AS43" s="1898"/>
      <c r="AT43" s="1898"/>
      <c r="AU43" s="1898"/>
      <c r="AV43" s="1898"/>
      <c r="AW43" s="1898"/>
      <c r="AX43" s="1913"/>
      <c r="AY43" s="1886"/>
      <c r="AZ43" s="1898"/>
      <c r="BA43" s="1937"/>
      <c r="BB43" s="1944"/>
      <c r="BC43" s="1952"/>
      <c r="BD43" s="1961"/>
      <c r="BE43" s="1967"/>
      <c r="BF43" s="1972"/>
      <c r="BG43" s="1977"/>
      <c r="BH43" s="1977"/>
      <c r="BI43" s="1977"/>
      <c r="BJ43" s="1988"/>
    </row>
    <row r="44" spans="2:62" ht="20.25" customHeight="1">
      <c r="B44" s="1743"/>
      <c r="C44" s="1755"/>
      <c r="D44" s="1766"/>
      <c r="E44" s="1774"/>
      <c r="F44" s="1779">
        <f>C43</f>
        <v>0</v>
      </c>
      <c r="G44" s="1774"/>
      <c r="H44" s="1779">
        <f>I43</f>
        <v>0</v>
      </c>
      <c r="I44" s="1787"/>
      <c r="J44" s="1801"/>
      <c r="K44" s="1807"/>
      <c r="L44" s="1823"/>
      <c r="M44" s="1823"/>
      <c r="N44" s="1766"/>
      <c r="O44" s="1831"/>
      <c r="P44" s="1836"/>
      <c r="Q44" s="1836"/>
      <c r="R44" s="1836"/>
      <c r="S44" s="1847"/>
      <c r="T44" s="1856" t="s">
        <v>128</v>
      </c>
      <c r="U44" s="1863"/>
      <c r="V44" s="1874"/>
      <c r="W44" s="1885" t="str">
        <f>IF(W43="","",VLOOKUP(W43,'シフト記号表 (3)'!$C$6:$L$47,10,FALSE))</f>
        <v/>
      </c>
      <c r="X44" s="1897" t="str">
        <f>IF(X43="","",VLOOKUP(X43,'シフト記号表 (3)'!$C$6:$L$47,10,FALSE))</f>
        <v/>
      </c>
      <c r="Y44" s="1897" t="str">
        <f>IF(Y43="","",VLOOKUP(Y43,'シフト記号表 (3)'!$C$6:$L$47,10,FALSE))</f>
        <v/>
      </c>
      <c r="Z44" s="1897" t="str">
        <f>IF(Z43="","",VLOOKUP(Z43,'シフト記号表 (3)'!$C$6:$L$47,10,FALSE))</f>
        <v/>
      </c>
      <c r="AA44" s="1897" t="str">
        <f>IF(AA43="","",VLOOKUP(AA43,'シフト記号表 (3)'!$C$6:$L$47,10,FALSE))</f>
        <v/>
      </c>
      <c r="AB44" s="1897" t="str">
        <f>IF(AB43="","",VLOOKUP(AB43,'シフト記号表 (3)'!$C$6:$L$47,10,FALSE))</f>
        <v/>
      </c>
      <c r="AC44" s="1912" t="str">
        <f>IF(AC43="","",VLOOKUP(AC43,'シフト記号表 (3)'!$C$6:$L$47,10,FALSE))</f>
        <v/>
      </c>
      <c r="AD44" s="1885" t="str">
        <f>IF(AD43="","",VLOOKUP(AD43,'シフト記号表 (3)'!$C$6:$L$47,10,FALSE))</f>
        <v/>
      </c>
      <c r="AE44" s="1897" t="str">
        <f>IF(AE43="","",VLOOKUP(AE43,'シフト記号表 (3)'!$C$6:$L$47,10,FALSE))</f>
        <v/>
      </c>
      <c r="AF44" s="1897" t="str">
        <f>IF(AF43="","",VLOOKUP(AF43,'シフト記号表 (3)'!$C$6:$L$47,10,FALSE))</f>
        <v/>
      </c>
      <c r="AG44" s="1897" t="str">
        <f>IF(AG43="","",VLOOKUP(AG43,'シフト記号表 (3)'!$C$6:$L$47,10,FALSE))</f>
        <v/>
      </c>
      <c r="AH44" s="1897" t="str">
        <f>IF(AH43="","",VLOOKUP(AH43,'シフト記号表 (3)'!$C$6:$L$47,10,FALSE))</f>
        <v/>
      </c>
      <c r="AI44" s="1897" t="str">
        <f>IF(AI43="","",VLOOKUP(AI43,'シフト記号表 (3)'!$C$6:$L$47,10,FALSE))</f>
        <v/>
      </c>
      <c r="AJ44" s="1912" t="str">
        <f>IF(AJ43="","",VLOOKUP(AJ43,'シフト記号表 (3)'!$C$6:$L$47,10,FALSE))</f>
        <v/>
      </c>
      <c r="AK44" s="1885" t="str">
        <f>IF(AK43="","",VLOOKUP(AK43,'シフト記号表 (3)'!$C$6:$L$47,10,FALSE))</f>
        <v/>
      </c>
      <c r="AL44" s="1897" t="str">
        <f>IF(AL43="","",VLOOKUP(AL43,'シフト記号表 (3)'!$C$6:$L$47,10,FALSE))</f>
        <v/>
      </c>
      <c r="AM44" s="1897" t="str">
        <f>IF(AM43="","",VLOOKUP(AM43,'シフト記号表 (3)'!$C$6:$L$47,10,FALSE))</f>
        <v/>
      </c>
      <c r="AN44" s="1897" t="str">
        <f>IF(AN43="","",VLOOKUP(AN43,'シフト記号表 (3)'!$C$6:$L$47,10,FALSE))</f>
        <v/>
      </c>
      <c r="AO44" s="1897" t="str">
        <f>IF(AO43="","",VLOOKUP(AO43,'シフト記号表 (3)'!$C$6:$L$47,10,FALSE))</f>
        <v/>
      </c>
      <c r="AP44" s="1897" t="str">
        <f>IF(AP43="","",VLOOKUP(AP43,'シフト記号表 (3)'!$C$6:$L$47,10,FALSE))</f>
        <v/>
      </c>
      <c r="AQ44" s="1912" t="str">
        <f>IF(AQ43="","",VLOOKUP(AQ43,'シフト記号表 (3)'!$C$6:$L$47,10,FALSE))</f>
        <v/>
      </c>
      <c r="AR44" s="1885" t="str">
        <f>IF(AR43="","",VLOOKUP(AR43,'シフト記号表 (3)'!$C$6:$L$47,10,FALSE))</f>
        <v/>
      </c>
      <c r="AS44" s="1897" t="str">
        <f>IF(AS43="","",VLOOKUP(AS43,'シフト記号表 (3)'!$C$6:$L$47,10,FALSE))</f>
        <v/>
      </c>
      <c r="AT44" s="1897" t="str">
        <f>IF(AT43="","",VLOOKUP(AT43,'シフト記号表 (3)'!$C$6:$L$47,10,FALSE))</f>
        <v/>
      </c>
      <c r="AU44" s="1897" t="str">
        <f>IF(AU43="","",VLOOKUP(AU43,'シフト記号表 (3)'!$C$6:$L$47,10,FALSE))</f>
        <v/>
      </c>
      <c r="AV44" s="1897" t="str">
        <f>IF(AV43="","",VLOOKUP(AV43,'シフト記号表 (3)'!$C$6:$L$47,10,FALSE))</f>
        <v/>
      </c>
      <c r="AW44" s="1897" t="str">
        <f>IF(AW43="","",VLOOKUP(AW43,'シフト記号表 (3)'!$C$6:$L$47,10,FALSE))</f>
        <v/>
      </c>
      <c r="AX44" s="1912" t="str">
        <f>IF(AX43="","",VLOOKUP(AX43,'シフト記号表 (3)'!$C$6:$L$47,10,FALSE))</f>
        <v/>
      </c>
      <c r="AY44" s="1885" t="str">
        <f>IF(AY43="","",VLOOKUP(AY43,'シフト記号表 (3)'!$C$6:$L$47,10,FALSE))</f>
        <v/>
      </c>
      <c r="AZ44" s="1897" t="str">
        <f>IF(AZ43="","",VLOOKUP(AZ43,'シフト記号表 (3)'!$C$6:$L$47,10,FALSE))</f>
        <v/>
      </c>
      <c r="BA44" s="1897" t="str">
        <f>IF(BA43="","",VLOOKUP(BA43,'シフト記号表 (3)'!$C$6:$L$47,10,FALSE))</f>
        <v/>
      </c>
      <c r="BB44" s="1943">
        <f>IF($BE$3="４週",SUM(W44:AX44),IF($BE$3="暦月",SUM(W44:BA44),""))</f>
        <v>0</v>
      </c>
      <c r="BC44" s="1951"/>
      <c r="BD44" s="1960">
        <f>IF($BE$3="４週",BB44/4,IF($BE$3="暦月",(BB44/($BE$8/7)),""))</f>
        <v>0</v>
      </c>
      <c r="BE44" s="1951"/>
      <c r="BF44" s="1971"/>
      <c r="BG44" s="1976"/>
      <c r="BH44" s="1976"/>
      <c r="BI44" s="1976"/>
      <c r="BJ44" s="1987"/>
    </row>
    <row r="45" spans="2:62" ht="20.25" customHeight="1">
      <c r="B45" s="1742">
        <f>B43+1</f>
        <v>15</v>
      </c>
      <c r="C45" s="1756"/>
      <c r="D45" s="1767"/>
      <c r="E45" s="1774"/>
      <c r="F45" s="1779"/>
      <c r="G45" s="1774"/>
      <c r="H45" s="1779"/>
      <c r="I45" s="1788"/>
      <c r="J45" s="1802"/>
      <c r="K45" s="1808"/>
      <c r="L45" s="1824"/>
      <c r="M45" s="1824"/>
      <c r="N45" s="1767"/>
      <c r="O45" s="1831"/>
      <c r="P45" s="1836"/>
      <c r="Q45" s="1836"/>
      <c r="R45" s="1836"/>
      <c r="S45" s="1847"/>
      <c r="T45" s="1857" t="s">
        <v>770</v>
      </c>
      <c r="U45" s="1864"/>
      <c r="V45" s="1875"/>
      <c r="W45" s="1886"/>
      <c r="X45" s="1898"/>
      <c r="Y45" s="1898"/>
      <c r="Z45" s="1898"/>
      <c r="AA45" s="1898"/>
      <c r="AB45" s="1898"/>
      <c r="AC45" s="1913"/>
      <c r="AD45" s="1886"/>
      <c r="AE45" s="1898"/>
      <c r="AF45" s="1898"/>
      <c r="AG45" s="1898"/>
      <c r="AH45" s="1898"/>
      <c r="AI45" s="1898"/>
      <c r="AJ45" s="1913"/>
      <c r="AK45" s="1886"/>
      <c r="AL45" s="1898"/>
      <c r="AM45" s="1898"/>
      <c r="AN45" s="1898"/>
      <c r="AO45" s="1898"/>
      <c r="AP45" s="1898"/>
      <c r="AQ45" s="1913"/>
      <c r="AR45" s="1886"/>
      <c r="AS45" s="1898"/>
      <c r="AT45" s="1898"/>
      <c r="AU45" s="1898"/>
      <c r="AV45" s="1898"/>
      <c r="AW45" s="1898"/>
      <c r="AX45" s="1913"/>
      <c r="AY45" s="1886"/>
      <c r="AZ45" s="1898"/>
      <c r="BA45" s="1937"/>
      <c r="BB45" s="1944"/>
      <c r="BC45" s="1952"/>
      <c r="BD45" s="1961"/>
      <c r="BE45" s="1967"/>
      <c r="BF45" s="1972"/>
      <c r="BG45" s="1977"/>
      <c r="BH45" s="1977"/>
      <c r="BI45" s="1977"/>
      <c r="BJ45" s="1988"/>
    </row>
    <row r="46" spans="2:62" ht="20.25" customHeight="1">
      <c r="B46" s="1743"/>
      <c r="C46" s="1755"/>
      <c r="D46" s="1766"/>
      <c r="E46" s="1774"/>
      <c r="F46" s="1779">
        <f>C45</f>
        <v>0</v>
      </c>
      <c r="G46" s="1774"/>
      <c r="H46" s="1779">
        <f>I45</f>
        <v>0</v>
      </c>
      <c r="I46" s="1787"/>
      <c r="J46" s="1801"/>
      <c r="K46" s="1807"/>
      <c r="L46" s="1823"/>
      <c r="M46" s="1823"/>
      <c r="N46" s="1766"/>
      <c r="O46" s="1831"/>
      <c r="P46" s="1836"/>
      <c r="Q46" s="1836"/>
      <c r="R46" s="1836"/>
      <c r="S46" s="1847"/>
      <c r="T46" s="1856" t="s">
        <v>128</v>
      </c>
      <c r="U46" s="1863"/>
      <c r="V46" s="1874"/>
      <c r="W46" s="1885" t="str">
        <f>IF(W45="","",VLOOKUP(W45,'シフト記号表 (3)'!$C$6:$L$47,10,FALSE))</f>
        <v/>
      </c>
      <c r="X46" s="1897" t="str">
        <f>IF(X45="","",VLOOKUP(X45,'シフト記号表 (3)'!$C$6:$L$47,10,FALSE))</f>
        <v/>
      </c>
      <c r="Y46" s="1897" t="str">
        <f>IF(Y45="","",VLOOKUP(Y45,'シフト記号表 (3)'!$C$6:$L$47,10,FALSE))</f>
        <v/>
      </c>
      <c r="Z46" s="1897" t="str">
        <f>IF(Z45="","",VLOOKUP(Z45,'シフト記号表 (3)'!$C$6:$L$47,10,FALSE))</f>
        <v/>
      </c>
      <c r="AA46" s="1897" t="str">
        <f>IF(AA45="","",VLOOKUP(AA45,'シフト記号表 (3)'!$C$6:$L$47,10,FALSE))</f>
        <v/>
      </c>
      <c r="AB46" s="1897" t="str">
        <f>IF(AB45="","",VLOOKUP(AB45,'シフト記号表 (3)'!$C$6:$L$47,10,FALSE))</f>
        <v/>
      </c>
      <c r="AC46" s="1912" t="str">
        <f>IF(AC45="","",VLOOKUP(AC45,'シフト記号表 (3)'!$C$6:$L$47,10,FALSE))</f>
        <v/>
      </c>
      <c r="AD46" s="1885" t="str">
        <f>IF(AD45="","",VLOOKUP(AD45,'シフト記号表 (3)'!$C$6:$L$47,10,FALSE))</f>
        <v/>
      </c>
      <c r="AE46" s="1897" t="str">
        <f>IF(AE45="","",VLOOKUP(AE45,'シフト記号表 (3)'!$C$6:$L$47,10,FALSE))</f>
        <v/>
      </c>
      <c r="AF46" s="1897" t="str">
        <f>IF(AF45="","",VLOOKUP(AF45,'シフト記号表 (3)'!$C$6:$L$47,10,FALSE))</f>
        <v/>
      </c>
      <c r="AG46" s="1897" t="str">
        <f>IF(AG45="","",VLOOKUP(AG45,'シフト記号表 (3)'!$C$6:$L$47,10,FALSE))</f>
        <v/>
      </c>
      <c r="AH46" s="1897" t="str">
        <f>IF(AH45="","",VLOOKUP(AH45,'シフト記号表 (3)'!$C$6:$L$47,10,FALSE))</f>
        <v/>
      </c>
      <c r="AI46" s="1897" t="str">
        <f>IF(AI45="","",VLOOKUP(AI45,'シフト記号表 (3)'!$C$6:$L$47,10,FALSE))</f>
        <v/>
      </c>
      <c r="AJ46" s="1912" t="str">
        <f>IF(AJ45="","",VLOOKUP(AJ45,'シフト記号表 (3)'!$C$6:$L$47,10,FALSE))</f>
        <v/>
      </c>
      <c r="AK46" s="1885" t="str">
        <f>IF(AK45="","",VLOOKUP(AK45,'シフト記号表 (3)'!$C$6:$L$47,10,FALSE))</f>
        <v/>
      </c>
      <c r="AL46" s="1897" t="str">
        <f>IF(AL45="","",VLOOKUP(AL45,'シフト記号表 (3)'!$C$6:$L$47,10,FALSE))</f>
        <v/>
      </c>
      <c r="AM46" s="1897" t="str">
        <f>IF(AM45="","",VLOOKUP(AM45,'シフト記号表 (3)'!$C$6:$L$47,10,FALSE))</f>
        <v/>
      </c>
      <c r="AN46" s="1897" t="str">
        <f>IF(AN45="","",VLOOKUP(AN45,'シフト記号表 (3)'!$C$6:$L$47,10,FALSE))</f>
        <v/>
      </c>
      <c r="AO46" s="1897" t="str">
        <f>IF(AO45="","",VLOOKUP(AO45,'シフト記号表 (3)'!$C$6:$L$47,10,FALSE))</f>
        <v/>
      </c>
      <c r="AP46" s="1897" t="str">
        <f>IF(AP45="","",VLOOKUP(AP45,'シフト記号表 (3)'!$C$6:$L$47,10,FALSE))</f>
        <v/>
      </c>
      <c r="AQ46" s="1912" t="str">
        <f>IF(AQ45="","",VLOOKUP(AQ45,'シフト記号表 (3)'!$C$6:$L$47,10,FALSE))</f>
        <v/>
      </c>
      <c r="AR46" s="1885" t="str">
        <f>IF(AR45="","",VLOOKUP(AR45,'シフト記号表 (3)'!$C$6:$L$47,10,FALSE))</f>
        <v/>
      </c>
      <c r="AS46" s="1897" t="str">
        <f>IF(AS45="","",VLOOKUP(AS45,'シフト記号表 (3)'!$C$6:$L$47,10,FALSE))</f>
        <v/>
      </c>
      <c r="AT46" s="1897" t="str">
        <f>IF(AT45="","",VLOOKUP(AT45,'シフト記号表 (3)'!$C$6:$L$47,10,FALSE))</f>
        <v/>
      </c>
      <c r="AU46" s="1897" t="str">
        <f>IF(AU45="","",VLOOKUP(AU45,'シフト記号表 (3)'!$C$6:$L$47,10,FALSE))</f>
        <v/>
      </c>
      <c r="AV46" s="1897" t="str">
        <f>IF(AV45="","",VLOOKUP(AV45,'シフト記号表 (3)'!$C$6:$L$47,10,FALSE))</f>
        <v/>
      </c>
      <c r="AW46" s="1897" t="str">
        <f>IF(AW45="","",VLOOKUP(AW45,'シフト記号表 (3)'!$C$6:$L$47,10,FALSE))</f>
        <v/>
      </c>
      <c r="AX46" s="1912" t="str">
        <f>IF(AX45="","",VLOOKUP(AX45,'シフト記号表 (3)'!$C$6:$L$47,10,FALSE))</f>
        <v/>
      </c>
      <c r="AY46" s="1885" t="str">
        <f>IF(AY45="","",VLOOKUP(AY45,'シフト記号表 (3)'!$C$6:$L$47,10,FALSE))</f>
        <v/>
      </c>
      <c r="AZ46" s="1897" t="str">
        <f>IF(AZ45="","",VLOOKUP(AZ45,'シフト記号表 (3)'!$C$6:$L$47,10,FALSE))</f>
        <v/>
      </c>
      <c r="BA46" s="1897" t="str">
        <f>IF(BA45="","",VLOOKUP(BA45,'シフト記号表 (3)'!$C$6:$L$47,10,FALSE))</f>
        <v/>
      </c>
      <c r="BB46" s="1943">
        <f>IF($BE$3="４週",SUM(W46:AX46),IF($BE$3="暦月",SUM(W46:BA46),""))</f>
        <v>0</v>
      </c>
      <c r="BC46" s="1951"/>
      <c r="BD46" s="1960">
        <f>IF($BE$3="４週",BB46/4,IF($BE$3="暦月",(BB46/($BE$8/7)),""))</f>
        <v>0</v>
      </c>
      <c r="BE46" s="1951"/>
      <c r="BF46" s="1971"/>
      <c r="BG46" s="1976"/>
      <c r="BH46" s="1976"/>
      <c r="BI46" s="1976"/>
      <c r="BJ46" s="1987"/>
    </row>
    <row r="47" spans="2:62" ht="20.25" customHeight="1">
      <c r="B47" s="1742">
        <f>B45+1</f>
        <v>16</v>
      </c>
      <c r="C47" s="1756"/>
      <c r="D47" s="1767"/>
      <c r="E47" s="1774"/>
      <c r="F47" s="1779"/>
      <c r="G47" s="1774"/>
      <c r="H47" s="1779"/>
      <c r="I47" s="1788"/>
      <c r="J47" s="1802"/>
      <c r="K47" s="1808"/>
      <c r="L47" s="1824"/>
      <c r="M47" s="1824"/>
      <c r="N47" s="1767"/>
      <c r="O47" s="1831"/>
      <c r="P47" s="1836"/>
      <c r="Q47" s="1836"/>
      <c r="R47" s="1836"/>
      <c r="S47" s="1847"/>
      <c r="T47" s="1857" t="s">
        <v>770</v>
      </c>
      <c r="U47" s="1864"/>
      <c r="V47" s="1875"/>
      <c r="W47" s="1886"/>
      <c r="X47" s="1898"/>
      <c r="Y47" s="1898"/>
      <c r="Z47" s="1898"/>
      <c r="AA47" s="1898"/>
      <c r="AB47" s="1898"/>
      <c r="AC47" s="1913"/>
      <c r="AD47" s="1886"/>
      <c r="AE47" s="1898"/>
      <c r="AF47" s="1898"/>
      <c r="AG47" s="1898"/>
      <c r="AH47" s="1898"/>
      <c r="AI47" s="1898"/>
      <c r="AJ47" s="1913"/>
      <c r="AK47" s="1886"/>
      <c r="AL47" s="1898"/>
      <c r="AM47" s="1898"/>
      <c r="AN47" s="1898"/>
      <c r="AO47" s="1898"/>
      <c r="AP47" s="1898"/>
      <c r="AQ47" s="1913"/>
      <c r="AR47" s="1886"/>
      <c r="AS47" s="1898"/>
      <c r="AT47" s="1898"/>
      <c r="AU47" s="1898"/>
      <c r="AV47" s="1898"/>
      <c r="AW47" s="1898"/>
      <c r="AX47" s="1913"/>
      <c r="AY47" s="1886"/>
      <c r="AZ47" s="1898"/>
      <c r="BA47" s="1937"/>
      <c r="BB47" s="1944"/>
      <c r="BC47" s="1952"/>
      <c r="BD47" s="1961"/>
      <c r="BE47" s="1967"/>
      <c r="BF47" s="1972"/>
      <c r="BG47" s="1977"/>
      <c r="BH47" s="1977"/>
      <c r="BI47" s="1977"/>
      <c r="BJ47" s="1988"/>
    </row>
    <row r="48" spans="2:62" ht="20.25" customHeight="1">
      <c r="B48" s="1743"/>
      <c r="C48" s="1755"/>
      <c r="D48" s="1766"/>
      <c r="E48" s="1774"/>
      <c r="F48" s="1779">
        <f>C47</f>
        <v>0</v>
      </c>
      <c r="G48" s="1774"/>
      <c r="H48" s="1779">
        <f>I47</f>
        <v>0</v>
      </c>
      <c r="I48" s="1787"/>
      <c r="J48" s="1801"/>
      <c r="K48" s="1807"/>
      <c r="L48" s="1823"/>
      <c r="M48" s="1823"/>
      <c r="N48" s="1766"/>
      <c r="O48" s="1831"/>
      <c r="P48" s="1836"/>
      <c r="Q48" s="1836"/>
      <c r="R48" s="1836"/>
      <c r="S48" s="1847"/>
      <c r="T48" s="1856" t="s">
        <v>128</v>
      </c>
      <c r="U48" s="1863"/>
      <c r="V48" s="1874"/>
      <c r="W48" s="1885" t="str">
        <f>IF(W47="","",VLOOKUP(W47,'シフト記号表 (3)'!$C$6:$L$47,10,FALSE))</f>
        <v/>
      </c>
      <c r="X48" s="1897" t="str">
        <f>IF(X47="","",VLOOKUP(X47,'シフト記号表 (3)'!$C$6:$L$47,10,FALSE))</f>
        <v/>
      </c>
      <c r="Y48" s="1897" t="str">
        <f>IF(Y47="","",VLOOKUP(Y47,'シフト記号表 (3)'!$C$6:$L$47,10,FALSE))</f>
        <v/>
      </c>
      <c r="Z48" s="1897" t="str">
        <f>IF(Z47="","",VLOOKUP(Z47,'シフト記号表 (3)'!$C$6:$L$47,10,FALSE))</f>
        <v/>
      </c>
      <c r="AA48" s="1897" t="str">
        <f>IF(AA47="","",VLOOKUP(AA47,'シフト記号表 (3)'!$C$6:$L$47,10,FALSE))</f>
        <v/>
      </c>
      <c r="AB48" s="1897" t="str">
        <f>IF(AB47="","",VLOOKUP(AB47,'シフト記号表 (3)'!$C$6:$L$47,10,FALSE))</f>
        <v/>
      </c>
      <c r="AC48" s="1912" t="str">
        <f>IF(AC47="","",VLOOKUP(AC47,'シフト記号表 (3)'!$C$6:$L$47,10,FALSE))</f>
        <v/>
      </c>
      <c r="AD48" s="1885" t="str">
        <f>IF(AD47="","",VLOOKUP(AD47,'シフト記号表 (3)'!$C$6:$L$47,10,FALSE))</f>
        <v/>
      </c>
      <c r="AE48" s="1897" t="str">
        <f>IF(AE47="","",VLOOKUP(AE47,'シフト記号表 (3)'!$C$6:$L$47,10,FALSE))</f>
        <v/>
      </c>
      <c r="AF48" s="1897" t="str">
        <f>IF(AF47="","",VLOOKUP(AF47,'シフト記号表 (3)'!$C$6:$L$47,10,FALSE))</f>
        <v/>
      </c>
      <c r="AG48" s="1897" t="str">
        <f>IF(AG47="","",VLOOKUP(AG47,'シフト記号表 (3)'!$C$6:$L$47,10,FALSE))</f>
        <v/>
      </c>
      <c r="AH48" s="1897" t="str">
        <f>IF(AH47="","",VLOOKUP(AH47,'シフト記号表 (3)'!$C$6:$L$47,10,FALSE))</f>
        <v/>
      </c>
      <c r="AI48" s="1897" t="str">
        <f>IF(AI47="","",VLOOKUP(AI47,'シフト記号表 (3)'!$C$6:$L$47,10,FALSE))</f>
        <v/>
      </c>
      <c r="AJ48" s="1912" t="str">
        <f>IF(AJ47="","",VLOOKUP(AJ47,'シフト記号表 (3)'!$C$6:$L$47,10,FALSE))</f>
        <v/>
      </c>
      <c r="AK48" s="1885" t="str">
        <f>IF(AK47="","",VLOOKUP(AK47,'シフト記号表 (3)'!$C$6:$L$47,10,FALSE))</f>
        <v/>
      </c>
      <c r="AL48" s="1897" t="str">
        <f>IF(AL47="","",VLOOKUP(AL47,'シフト記号表 (3)'!$C$6:$L$47,10,FALSE))</f>
        <v/>
      </c>
      <c r="AM48" s="1897" t="str">
        <f>IF(AM47="","",VLOOKUP(AM47,'シフト記号表 (3)'!$C$6:$L$47,10,FALSE))</f>
        <v/>
      </c>
      <c r="AN48" s="1897" t="str">
        <f>IF(AN47="","",VLOOKUP(AN47,'シフト記号表 (3)'!$C$6:$L$47,10,FALSE))</f>
        <v/>
      </c>
      <c r="AO48" s="1897" t="str">
        <f>IF(AO47="","",VLOOKUP(AO47,'シフト記号表 (3)'!$C$6:$L$47,10,FALSE))</f>
        <v/>
      </c>
      <c r="AP48" s="1897" t="str">
        <f>IF(AP47="","",VLOOKUP(AP47,'シフト記号表 (3)'!$C$6:$L$47,10,FALSE))</f>
        <v/>
      </c>
      <c r="AQ48" s="1912" t="str">
        <f>IF(AQ47="","",VLOOKUP(AQ47,'シフト記号表 (3)'!$C$6:$L$47,10,FALSE))</f>
        <v/>
      </c>
      <c r="AR48" s="1885" t="str">
        <f>IF(AR47="","",VLOOKUP(AR47,'シフト記号表 (3)'!$C$6:$L$47,10,FALSE))</f>
        <v/>
      </c>
      <c r="AS48" s="1897" t="str">
        <f>IF(AS47="","",VLOOKUP(AS47,'シフト記号表 (3)'!$C$6:$L$47,10,FALSE))</f>
        <v/>
      </c>
      <c r="AT48" s="1897" t="str">
        <f>IF(AT47="","",VLOOKUP(AT47,'シフト記号表 (3)'!$C$6:$L$47,10,FALSE))</f>
        <v/>
      </c>
      <c r="AU48" s="1897" t="str">
        <f>IF(AU47="","",VLOOKUP(AU47,'シフト記号表 (3)'!$C$6:$L$47,10,FALSE))</f>
        <v/>
      </c>
      <c r="AV48" s="1897" t="str">
        <f>IF(AV47="","",VLOOKUP(AV47,'シフト記号表 (3)'!$C$6:$L$47,10,FALSE))</f>
        <v/>
      </c>
      <c r="AW48" s="1897" t="str">
        <f>IF(AW47="","",VLOOKUP(AW47,'シフト記号表 (3)'!$C$6:$L$47,10,FALSE))</f>
        <v/>
      </c>
      <c r="AX48" s="1912" t="str">
        <f>IF(AX47="","",VLOOKUP(AX47,'シフト記号表 (3)'!$C$6:$L$47,10,FALSE))</f>
        <v/>
      </c>
      <c r="AY48" s="1885" t="str">
        <f>IF(AY47="","",VLOOKUP(AY47,'シフト記号表 (3)'!$C$6:$L$47,10,FALSE))</f>
        <v/>
      </c>
      <c r="AZ48" s="1897" t="str">
        <f>IF(AZ47="","",VLOOKUP(AZ47,'シフト記号表 (3)'!$C$6:$L$47,10,FALSE))</f>
        <v/>
      </c>
      <c r="BA48" s="1897" t="str">
        <f>IF(BA47="","",VLOOKUP(BA47,'シフト記号表 (3)'!$C$6:$L$47,10,FALSE))</f>
        <v/>
      </c>
      <c r="BB48" s="1943">
        <f>IF($BE$3="４週",SUM(W48:AX48),IF($BE$3="暦月",SUM(W48:BA48),""))</f>
        <v>0</v>
      </c>
      <c r="BC48" s="1951"/>
      <c r="BD48" s="1960">
        <f>IF($BE$3="４週",BB48/4,IF($BE$3="暦月",(BB48/($BE$8/7)),""))</f>
        <v>0</v>
      </c>
      <c r="BE48" s="1951"/>
      <c r="BF48" s="1971"/>
      <c r="BG48" s="1976"/>
      <c r="BH48" s="1976"/>
      <c r="BI48" s="1976"/>
      <c r="BJ48" s="1987"/>
    </row>
    <row r="49" spans="2:62" ht="20.25" customHeight="1">
      <c r="B49" s="1742">
        <f>B47+1</f>
        <v>17</v>
      </c>
      <c r="C49" s="1756"/>
      <c r="D49" s="1767"/>
      <c r="E49" s="1774"/>
      <c r="F49" s="1779"/>
      <c r="G49" s="1774"/>
      <c r="H49" s="1779"/>
      <c r="I49" s="1788"/>
      <c r="J49" s="1802"/>
      <c r="K49" s="1808"/>
      <c r="L49" s="1824"/>
      <c r="M49" s="1824"/>
      <c r="N49" s="1767"/>
      <c r="O49" s="1831"/>
      <c r="P49" s="1836"/>
      <c r="Q49" s="1836"/>
      <c r="R49" s="1836"/>
      <c r="S49" s="1847"/>
      <c r="T49" s="1857" t="s">
        <v>770</v>
      </c>
      <c r="U49" s="1864"/>
      <c r="V49" s="1875"/>
      <c r="W49" s="1886"/>
      <c r="X49" s="1898"/>
      <c r="Y49" s="1898"/>
      <c r="Z49" s="1898"/>
      <c r="AA49" s="1898"/>
      <c r="AB49" s="1898"/>
      <c r="AC49" s="1913"/>
      <c r="AD49" s="1886"/>
      <c r="AE49" s="1898"/>
      <c r="AF49" s="1898"/>
      <c r="AG49" s="1898"/>
      <c r="AH49" s="1898"/>
      <c r="AI49" s="1898"/>
      <c r="AJ49" s="1913"/>
      <c r="AK49" s="1886"/>
      <c r="AL49" s="1898"/>
      <c r="AM49" s="1898"/>
      <c r="AN49" s="1898"/>
      <c r="AO49" s="1898"/>
      <c r="AP49" s="1898"/>
      <c r="AQ49" s="1913"/>
      <c r="AR49" s="1886"/>
      <c r="AS49" s="1898"/>
      <c r="AT49" s="1898"/>
      <c r="AU49" s="1898"/>
      <c r="AV49" s="1898"/>
      <c r="AW49" s="1898"/>
      <c r="AX49" s="1913"/>
      <c r="AY49" s="1886"/>
      <c r="AZ49" s="1898"/>
      <c r="BA49" s="1937"/>
      <c r="BB49" s="1944"/>
      <c r="BC49" s="1952"/>
      <c r="BD49" s="1961"/>
      <c r="BE49" s="1967"/>
      <c r="BF49" s="1972"/>
      <c r="BG49" s="1977"/>
      <c r="BH49" s="1977"/>
      <c r="BI49" s="1977"/>
      <c r="BJ49" s="1988"/>
    </row>
    <row r="50" spans="2:62" ht="20.25" customHeight="1">
      <c r="B50" s="1743"/>
      <c r="C50" s="1755"/>
      <c r="D50" s="1766"/>
      <c r="E50" s="1774"/>
      <c r="F50" s="1779">
        <f>C49</f>
        <v>0</v>
      </c>
      <c r="G50" s="1774"/>
      <c r="H50" s="1779">
        <f>I49</f>
        <v>0</v>
      </c>
      <c r="I50" s="1787"/>
      <c r="J50" s="1801"/>
      <c r="K50" s="1807"/>
      <c r="L50" s="1823"/>
      <c r="M50" s="1823"/>
      <c r="N50" s="1766"/>
      <c r="O50" s="1831"/>
      <c r="P50" s="1836"/>
      <c r="Q50" s="1836"/>
      <c r="R50" s="1836"/>
      <c r="S50" s="1847"/>
      <c r="T50" s="1856" t="s">
        <v>128</v>
      </c>
      <c r="U50" s="1863"/>
      <c r="V50" s="1874"/>
      <c r="W50" s="1885" t="str">
        <f>IF(W49="","",VLOOKUP(W49,'シフト記号表 (3)'!$C$6:$L$47,10,FALSE))</f>
        <v/>
      </c>
      <c r="X50" s="1897" t="str">
        <f>IF(X49="","",VLOOKUP(X49,'シフト記号表 (3)'!$C$6:$L$47,10,FALSE))</f>
        <v/>
      </c>
      <c r="Y50" s="1897" t="str">
        <f>IF(Y49="","",VLOOKUP(Y49,'シフト記号表 (3)'!$C$6:$L$47,10,FALSE))</f>
        <v/>
      </c>
      <c r="Z50" s="1897" t="str">
        <f>IF(Z49="","",VLOOKUP(Z49,'シフト記号表 (3)'!$C$6:$L$47,10,FALSE))</f>
        <v/>
      </c>
      <c r="AA50" s="1897" t="str">
        <f>IF(AA49="","",VLOOKUP(AA49,'シフト記号表 (3)'!$C$6:$L$47,10,FALSE))</f>
        <v/>
      </c>
      <c r="AB50" s="1897" t="str">
        <f>IF(AB49="","",VLOOKUP(AB49,'シフト記号表 (3)'!$C$6:$L$47,10,FALSE))</f>
        <v/>
      </c>
      <c r="AC50" s="1912" t="str">
        <f>IF(AC49="","",VLOOKUP(AC49,'シフト記号表 (3)'!$C$6:$L$47,10,FALSE))</f>
        <v/>
      </c>
      <c r="AD50" s="1885" t="str">
        <f>IF(AD49="","",VLOOKUP(AD49,'シフト記号表 (3)'!$C$6:$L$47,10,FALSE))</f>
        <v/>
      </c>
      <c r="AE50" s="1897" t="str">
        <f>IF(AE49="","",VLOOKUP(AE49,'シフト記号表 (3)'!$C$6:$L$47,10,FALSE))</f>
        <v/>
      </c>
      <c r="AF50" s="1897" t="str">
        <f>IF(AF49="","",VLOOKUP(AF49,'シフト記号表 (3)'!$C$6:$L$47,10,FALSE))</f>
        <v/>
      </c>
      <c r="AG50" s="1897" t="str">
        <f>IF(AG49="","",VLOOKUP(AG49,'シフト記号表 (3)'!$C$6:$L$47,10,FALSE))</f>
        <v/>
      </c>
      <c r="AH50" s="1897" t="str">
        <f>IF(AH49="","",VLOOKUP(AH49,'シフト記号表 (3)'!$C$6:$L$47,10,FALSE))</f>
        <v/>
      </c>
      <c r="AI50" s="1897" t="str">
        <f>IF(AI49="","",VLOOKUP(AI49,'シフト記号表 (3)'!$C$6:$L$47,10,FALSE))</f>
        <v/>
      </c>
      <c r="AJ50" s="1912" t="str">
        <f>IF(AJ49="","",VLOOKUP(AJ49,'シフト記号表 (3)'!$C$6:$L$47,10,FALSE))</f>
        <v/>
      </c>
      <c r="AK50" s="1885" t="str">
        <f>IF(AK49="","",VLOOKUP(AK49,'シフト記号表 (3)'!$C$6:$L$47,10,FALSE))</f>
        <v/>
      </c>
      <c r="AL50" s="1897" t="str">
        <f>IF(AL49="","",VLOOKUP(AL49,'シフト記号表 (3)'!$C$6:$L$47,10,FALSE))</f>
        <v/>
      </c>
      <c r="AM50" s="1897" t="str">
        <f>IF(AM49="","",VLOOKUP(AM49,'シフト記号表 (3)'!$C$6:$L$47,10,FALSE))</f>
        <v/>
      </c>
      <c r="AN50" s="1897" t="str">
        <f>IF(AN49="","",VLOOKUP(AN49,'シフト記号表 (3)'!$C$6:$L$47,10,FALSE))</f>
        <v/>
      </c>
      <c r="AO50" s="1897" t="str">
        <f>IF(AO49="","",VLOOKUP(AO49,'シフト記号表 (3)'!$C$6:$L$47,10,FALSE))</f>
        <v/>
      </c>
      <c r="AP50" s="1897" t="str">
        <f>IF(AP49="","",VLOOKUP(AP49,'シフト記号表 (3)'!$C$6:$L$47,10,FALSE))</f>
        <v/>
      </c>
      <c r="AQ50" s="1912" t="str">
        <f>IF(AQ49="","",VLOOKUP(AQ49,'シフト記号表 (3)'!$C$6:$L$47,10,FALSE))</f>
        <v/>
      </c>
      <c r="AR50" s="1885" t="str">
        <f>IF(AR49="","",VLOOKUP(AR49,'シフト記号表 (3)'!$C$6:$L$47,10,FALSE))</f>
        <v/>
      </c>
      <c r="AS50" s="1897" t="str">
        <f>IF(AS49="","",VLOOKUP(AS49,'シフト記号表 (3)'!$C$6:$L$47,10,FALSE))</f>
        <v/>
      </c>
      <c r="AT50" s="1897" t="str">
        <f>IF(AT49="","",VLOOKUP(AT49,'シフト記号表 (3)'!$C$6:$L$47,10,FALSE))</f>
        <v/>
      </c>
      <c r="AU50" s="1897" t="str">
        <f>IF(AU49="","",VLOOKUP(AU49,'シフト記号表 (3)'!$C$6:$L$47,10,FALSE))</f>
        <v/>
      </c>
      <c r="AV50" s="1897" t="str">
        <f>IF(AV49="","",VLOOKUP(AV49,'シフト記号表 (3)'!$C$6:$L$47,10,FALSE))</f>
        <v/>
      </c>
      <c r="AW50" s="1897" t="str">
        <f>IF(AW49="","",VLOOKUP(AW49,'シフト記号表 (3)'!$C$6:$L$47,10,FALSE))</f>
        <v/>
      </c>
      <c r="AX50" s="1912" t="str">
        <f>IF(AX49="","",VLOOKUP(AX49,'シフト記号表 (3)'!$C$6:$L$47,10,FALSE))</f>
        <v/>
      </c>
      <c r="AY50" s="1885" t="str">
        <f>IF(AY49="","",VLOOKUP(AY49,'シフト記号表 (3)'!$C$6:$L$47,10,FALSE))</f>
        <v/>
      </c>
      <c r="AZ50" s="1897" t="str">
        <f>IF(AZ49="","",VLOOKUP(AZ49,'シフト記号表 (3)'!$C$6:$L$47,10,FALSE))</f>
        <v/>
      </c>
      <c r="BA50" s="1897" t="str">
        <f>IF(BA49="","",VLOOKUP(BA49,'シフト記号表 (3)'!$C$6:$L$47,10,FALSE))</f>
        <v/>
      </c>
      <c r="BB50" s="1943">
        <f>IF($BE$3="４週",SUM(W50:AX50),IF($BE$3="暦月",SUM(W50:BA50),""))</f>
        <v>0</v>
      </c>
      <c r="BC50" s="1951"/>
      <c r="BD50" s="1960">
        <f>IF($BE$3="４週",BB50/4,IF($BE$3="暦月",(BB50/($BE$8/7)),""))</f>
        <v>0</v>
      </c>
      <c r="BE50" s="1951"/>
      <c r="BF50" s="1971"/>
      <c r="BG50" s="1976"/>
      <c r="BH50" s="1976"/>
      <c r="BI50" s="1976"/>
      <c r="BJ50" s="1987"/>
    </row>
    <row r="51" spans="2:62" ht="20.25" customHeight="1">
      <c r="B51" s="1742">
        <f>B49+1</f>
        <v>18</v>
      </c>
      <c r="C51" s="1756"/>
      <c r="D51" s="1767"/>
      <c r="E51" s="1774"/>
      <c r="F51" s="1779"/>
      <c r="G51" s="1774"/>
      <c r="H51" s="1779"/>
      <c r="I51" s="1788"/>
      <c r="J51" s="1802"/>
      <c r="K51" s="1808"/>
      <c r="L51" s="1824"/>
      <c r="M51" s="1824"/>
      <c r="N51" s="1767"/>
      <c r="O51" s="1831"/>
      <c r="P51" s="1836"/>
      <c r="Q51" s="1836"/>
      <c r="R51" s="1836"/>
      <c r="S51" s="1847"/>
      <c r="T51" s="1857" t="s">
        <v>770</v>
      </c>
      <c r="U51" s="1864"/>
      <c r="V51" s="1875"/>
      <c r="W51" s="1886"/>
      <c r="X51" s="1898"/>
      <c r="Y51" s="1898"/>
      <c r="Z51" s="1898"/>
      <c r="AA51" s="1898"/>
      <c r="AB51" s="1898"/>
      <c r="AC51" s="1913"/>
      <c r="AD51" s="1886"/>
      <c r="AE51" s="1898"/>
      <c r="AF51" s="1898"/>
      <c r="AG51" s="1898"/>
      <c r="AH51" s="1898"/>
      <c r="AI51" s="1898"/>
      <c r="AJ51" s="1913"/>
      <c r="AK51" s="1886"/>
      <c r="AL51" s="1898"/>
      <c r="AM51" s="1898"/>
      <c r="AN51" s="1898"/>
      <c r="AO51" s="1898"/>
      <c r="AP51" s="1898"/>
      <c r="AQ51" s="1913"/>
      <c r="AR51" s="1886"/>
      <c r="AS51" s="1898"/>
      <c r="AT51" s="1898"/>
      <c r="AU51" s="1898"/>
      <c r="AV51" s="1898"/>
      <c r="AW51" s="1898"/>
      <c r="AX51" s="1913"/>
      <c r="AY51" s="1886"/>
      <c r="AZ51" s="1898"/>
      <c r="BA51" s="1937"/>
      <c r="BB51" s="1944"/>
      <c r="BC51" s="1952"/>
      <c r="BD51" s="1961"/>
      <c r="BE51" s="1967"/>
      <c r="BF51" s="1972"/>
      <c r="BG51" s="1977"/>
      <c r="BH51" s="1977"/>
      <c r="BI51" s="1977"/>
      <c r="BJ51" s="1988"/>
    </row>
    <row r="52" spans="2:62" ht="20.25" customHeight="1">
      <c r="B52" s="1743"/>
      <c r="C52" s="1755"/>
      <c r="D52" s="1766"/>
      <c r="E52" s="1774"/>
      <c r="F52" s="1779">
        <f>C51</f>
        <v>0</v>
      </c>
      <c r="G52" s="1774"/>
      <c r="H52" s="1779">
        <f>I51</f>
        <v>0</v>
      </c>
      <c r="I52" s="1787"/>
      <c r="J52" s="1801"/>
      <c r="K52" s="1807"/>
      <c r="L52" s="1823"/>
      <c r="M52" s="1823"/>
      <c r="N52" s="1766"/>
      <c r="O52" s="1831"/>
      <c r="P52" s="1836"/>
      <c r="Q52" s="1836"/>
      <c r="R52" s="1836"/>
      <c r="S52" s="1847"/>
      <c r="T52" s="1856" t="s">
        <v>128</v>
      </c>
      <c r="U52" s="1863"/>
      <c r="V52" s="1874"/>
      <c r="W52" s="1885" t="str">
        <f>IF(W51="","",VLOOKUP(W51,'シフト記号表 (3)'!$C$6:$L$47,10,FALSE))</f>
        <v/>
      </c>
      <c r="X52" s="1897" t="str">
        <f>IF(X51="","",VLOOKUP(X51,'シフト記号表 (3)'!$C$6:$L$47,10,FALSE))</f>
        <v/>
      </c>
      <c r="Y52" s="1897" t="str">
        <f>IF(Y51="","",VLOOKUP(Y51,'シフト記号表 (3)'!$C$6:$L$47,10,FALSE))</f>
        <v/>
      </c>
      <c r="Z52" s="1897" t="str">
        <f>IF(Z51="","",VLOOKUP(Z51,'シフト記号表 (3)'!$C$6:$L$47,10,FALSE))</f>
        <v/>
      </c>
      <c r="AA52" s="1897" t="str">
        <f>IF(AA51="","",VLOOKUP(AA51,'シフト記号表 (3)'!$C$6:$L$47,10,FALSE))</f>
        <v/>
      </c>
      <c r="AB52" s="1897" t="str">
        <f>IF(AB51="","",VLOOKUP(AB51,'シフト記号表 (3)'!$C$6:$L$47,10,FALSE))</f>
        <v/>
      </c>
      <c r="AC52" s="1912" t="str">
        <f>IF(AC51="","",VLOOKUP(AC51,'シフト記号表 (3)'!$C$6:$L$47,10,FALSE))</f>
        <v/>
      </c>
      <c r="AD52" s="1885" t="str">
        <f>IF(AD51="","",VLOOKUP(AD51,'シフト記号表 (3)'!$C$6:$L$47,10,FALSE))</f>
        <v/>
      </c>
      <c r="AE52" s="1897" t="str">
        <f>IF(AE51="","",VLOOKUP(AE51,'シフト記号表 (3)'!$C$6:$L$47,10,FALSE))</f>
        <v/>
      </c>
      <c r="AF52" s="1897" t="str">
        <f>IF(AF51="","",VLOOKUP(AF51,'シフト記号表 (3)'!$C$6:$L$47,10,FALSE))</f>
        <v/>
      </c>
      <c r="AG52" s="1897" t="str">
        <f>IF(AG51="","",VLOOKUP(AG51,'シフト記号表 (3)'!$C$6:$L$47,10,FALSE))</f>
        <v/>
      </c>
      <c r="AH52" s="1897" t="str">
        <f>IF(AH51="","",VLOOKUP(AH51,'シフト記号表 (3)'!$C$6:$L$47,10,FALSE))</f>
        <v/>
      </c>
      <c r="AI52" s="1897" t="str">
        <f>IF(AI51="","",VLOOKUP(AI51,'シフト記号表 (3)'!$C$6:$L$47,10,FALSE))</f>
        <v/>
      </c>
      <c r="AJ52" s="1912" t="str">
        <f>IF(AJ51="","",VLOOKUP(AJ51,'シフト記号表 (3)'!$C$6:$L$47,10,FALSE))</f>
        <v/>
      </c>
      <c r="AK52" s="1885" t="str">
        <f>IF(AK51="","",VLOOKUP(AK51,'シフト記号表 (3)'!$C$6:$L$47,10,FALSE))</f>
        <v/>
      </c>
      <c r="AL52" s="1897" t="str">
        <f>IF(AL51="","",VLOOKUP(AL51,'シフト記号表 (3)'!$C$6:$L$47,10,FALSE))</f>
        <v/>
      </c>
      <c r="AM52" s="1897" t="str">
        <f>IF(AM51="","",VLOOKUP(AM51,'シフト記号表 (3)'!$C$6:$L$47,10,FALSE))</f>
        <v/>
      </c>
      <c r="AN52" s="1897" t="str">
        <f>IF(AN51="","",VLOOKUP(AN51,'シフト記号表 (3)'!$C$6:$L$47,10,FALSE))</f>
        <v/>
      </c>
      <c r="AO52" s="1897" t="str">
        <f>IF(AO51="","",VLOOKUP(AO51,'シフト記号表 (3)'!$C$6:$L$47,10,FALSE))</f>
        <v/>
      </c>
      <c r="AP52" s="1897" t="str">
        <f>IF(AP51="","",VLOOKUP(AP51,'シフト記号表 (3)'!$C$6:$L$47,10,FALSE))</f>
        <v/>
      </c>
      <c r="AQ52" s="1912" t="str">
        <f>IF(AQ51="","",VLOOKUP(AQ51,'シフト記号表 (3)'!$C$6:$L$47,10,FALSE))</f>
        <v/>
      </c>
      <c r="AR52" s="1885" t="str">
        <f>IF(AR51="","",VLOOKUP(AR51,'シフト記号表 (3)'!$C$6:$L$47,10,FALSE))</f>
        <v/>
      </c>
      <c r="AS52" s="1897" t="str">
        <f>IF(AS51="","",VLOOKUP(AS51,'シフト記号表 (3)'!$C$6:$L$47,10,FALSE))</f>
        <v/>
      </c>
      <c r="AT52" s="1897" t="str">
        <f>IF(AT51="","",VLOOKUP(AT51,'シフト記号表 (3)'!$C$6:$L$47,10,FALSE))</f>
        <v/>
      </c>
      <c r="AU52" s="1897" t="str">
        <f>IF(AU51="","",VLOOKUP(AU51,'シフト記号表 (3)'!$C$6:$L$47,10,FALSE))</f>
        <v/>
      </c>
      <c r="AV52" s="1897" t="str">
        <f>IF(AV51="","",VLOOKUP(AV51,'シフト記号表 (3)'!$C$6:$L$47,10,FALSE))</f>
        <v/>
      </c>
      <c r="AW52" s="1897" t="str">
        <f>IF(AW51="","",VLOOKUP(AW51,'シフト記号表 (3)'!$C$6:$L$47,10,FALSE))</f>
        <v/>
      </c>
      <c r="AX52" s="1912" t="str">
        <f>IF(AX51="","",VLOOKUP(AX51,'シフト記号表 (3)'!$C$6:$L$47,10,FALSE))</f>
        <v/>
      </c>
      <c r="AY52" s="1885" t="str">
        <f>IF(AY51="","",VLOOKUP(AY51,'シフト記号表 (3)'!$C$6:$L$47,10,FALSE))</f>
        <v/>
      </c>
      <c r="AZ52" s="1897" t="str">
        <f>IF(AZ51="","",VLOOKUP(AZ51,'シフト記号表 (3)'!$C$6:$L$47,10,FALSE))</f>
        <v/>
      </c>
      <c r="BA52" s="1897" t="str">
        <f>IF(BA51="","",VLOOKUP(BA51,'シフト記号表 (3)'!$C$6:$L$47,10,FALSE))</f>
        <v/>
      </c>
      <c r="BB52" s="1943">
        <f>IF($BE$3="４週",SUM(W52:AX52),IF($BE$3="暦月",SUM(W52:BA52),""))</f>
        <v>0</v>
      </c>
      <c r="BC52" s="1951"/>
      <c r="BD52" s="1960">
        <f>IF($BE$3="４週",BB52/4,IF($BE$3="暦月",(BB52/($BE$8/7)),""))</f>
        <v>0</v>
      </c>
      <c r="BE52" s="1951"/>
      <c r="BF52" s="1971"/>
      <c r="BG52" s="1976"/>
      <c r="BH52" s="1976"/>
      <c r="BI52" s="1976"/>
      <c r="BJ52" s="1987"/>
    </row>
    <row r="53" spans="2:62" ht="20.25" customHeight="1">
      <c r="B53" s="1742">
        <f>B51+1</f>
        <v>19</v>
      </c>
      <c r="C53" s="1756"/>
      <c r="D53" s="1767"/>
      <c r="E53" s="1775"/>
      <c r="F53" s="1780"/>
      <c r="G53" s="1775"/>
      <c r="H53" s="1780"/>
      <c r="I53" s="1788"/>
      <c r="J53" s="1802"/>
      <c r="K53" s="1808"/>
      <c r="L53" s="1824"/>
      <c r="M53" s="1824"/>
      <c r="N53" s="1767"/>
      <c r="O53" s="1831"/>
      <c r="P53" s="1836"/>
      <c r="Q53" s="1836"/>
      <c r="R53" s="1836"/>
      <c r="S53" s="1847"/>
      <c r="T53" s="1855" t="s">
        <v>770</v>
      </c>
      <c r="U53" s="1862"/>
      <c r="V53" s="1873"/>
      <c r="W53" s="1886"/>
      <c r="X53" s="1898"/>
      <c r="Y53" s="1898"/>
      <c r="Z53" s="1898"/>
      <c r="AA53" s="1898"/>
      <c r="AB53" s="1898"/>
      <c r="AC53" s="1913"/>
      <c r="AD53" s="1886"/>
      <c r="AE53" s="1898"/>
      <c r="AF53" s="1898"/>
      <c r="AG53" s="1898"/>
      <c r="AH53" s="1898"/>
      <c r="AI53" s="1898"/>
      <c r="AJ53" s="1913"/>
      <c r="AK53" s="1886"/>
      <c r="AL53" s="1898"/>
      <c r="AM53" s="1898"/>
      <c r="AN53" s="1898"/>
      <c r="AO53" s="1898"/>
      <c r="AP53" s="1898"/>
      <c r="AQ53" s="1913"/>
      <c r="AR53" s="1886"/>
      <c r="AS53" s="1898"/>
      <c r="AT53" s="1898"/>
      <c r="AU53" s="1898"/>
      <c r="AV53" s="1898"/>
      <c r="AW53" s="1898"/>
      <c r="AX53" s="1913"/>
      <c r="AY53" s="1886"/>
      <c r="AZ53" s="1898"/>
      <c r="BA53" s="1937"/>
      <c r="BB53" s="1944"/>
      <c r="BC53" s="1952"/>
      <c r="BD53" s="1961"/>
      <c r="BE53" s="1967"/>
      <c r="BF53" s="1972"/>
      <c r="BG53" s="1977"/>
      <c r="BH53" s="1977"/>
      <c r="BI53" s="1977"/>
      <c r="BJ53" s="1988"/>
    </row>
    <row r="54" spans="2:62" ht="20.25" customHeight="1">
      <c r="B54" s="1743"/>
      <c r="C54" s="1755"/>
      <c r="D54" s="1766"/>
      <c r="E54" s="1774"/>
      <c r="F54" s="1779">
        <f>C53</f>
        <v>0</v>
      </c>
      <c r="G54" s="1774"/>
      <c r="H54" s="1779">
        <f>I53</f>
        <v>0</v>
      </c>
      <c r="I54" s="1787"/>
      <c r="J54" s="1801"/>
      <c r="K54" s="1807"/>
      <c r="L54" s="1823"/>
      <c r="M54" s="1823"/>
      <c r="N54" s="1766"/>
      <c r="O54" s="1831"/>
      <c r="P54" s="1836"/>
      <c r="Q54" s="1836"/>
      <c r="R54" s="1836"/>
      <c r="S54" s="1847"/>
      <c r="T54" s="1856" t="s">
        <v>128</v>
      </c>
      <c r="U54" s="1861"/>
      <c r="V54" s="1872"/>
      <c r="W54" s="1885" t="str">
        <f>IF(W53="","",VLOOKUP(W53,'シフト記号表 (3)'!$C$6:$L$47,10,FALSE))</f>
        <v/>
      </c>
      <c r="X54" s="1897" t="str">
        <f>IF(X53="","",VLOOKUP(X53,'シフト記号表 (3)'!$C$6:$L$47,10,FALSE))</f>
        <v/>
      </c>
      <c r="Y54" s="1897" t="str">
        <f>IF(Y53="","",VLOOKUP(Y53,'シフト記号表 (3)'!$C$6:$L$47,10,FALSE))</f>
        <v/>
      </c>
      <c r="Z54" s="1897" t="str">
        <f>IF(Z53="","",VLOOKUP(Z53,'シフト記号表 (3)'!$C$6:$L$47,10,FALSE))</f>
        <v/>
      </c>
      <c r="AA54" s="1897" t="str">
        <f>IF(AA53="","",VLOOKUP(AA53,'シフト記号表 (3)'!$C$6:$L$47,10,FALSE))</f>
        <v/>
      </c>
      <c r="AB54" s="1897" t="str">
        <f>IF(AB53="","",VLOOKUP(AB53,'シフト記号表 (3)'!$C$6:$L$47,10,FALSE))</f>
        <v/>
      </c>
      <c r="AC54" s="1912" t="str">
        <f>IF(AC53="","",VLOOKUP(AC53,'シフト記号表 (3)'!$C$6:$L$47,10,FALSE))</f>
        <v/>
      </c>
      <c r="AD54" s="1885" t="str">
        <f>IF(AD53="","",VLOOKUP(AD53,'シフト記号表 (3)'!$C$6:$L$47,10,FALSE))</f>
        <v/>
      </c>
      <c r="AE54" s="1897" t="str">
        <f>IF(AE53="","",VLOOKUP(AE53,'シフト記号表 (3)'!$C$6:$L$47,10,FALSE))</f>
        <v/>
      </c>
      <c r="AF54" s="1897" t="str">
        <f>IF(AF53="","",VLOOKUP(AF53,'シフト記号表 (3)'!$C$6:$L$47,10,FALSE))</f>
        <v/>
      </c>
      <c r="AG54" s="1897" t="str">
        <f>IF(AG53="","",VLOOKUP(AG53,'シフト記号表 (3)'!$C$6:$L$47,10,FALSE))</f>
        <v/>
      </c>
      <c r="AH54" s="1897" t="str">
        <f>IF(AH53="","",VLOOKUP(AH53,'シフト記号表 (3)'!$C$6:$L$47,10,FALSE))</f>
        <v/>
      </c>
      <c r="AI54" s="1897" t="str">
        <f>IF(AI53="","",VLOOKUP(AI53,'シフト記号表 (3)'!$C$6:$L$47,10,FALSE))</f>
        <v/>
      </c>
      <c r="AJ54" s="1912" t="str">
        <f>IF(AJ53="","",VLOOKUP(AJ53,'シフト記号表 (3)'!$C$6:$L$47,10,FALSE))</f>
        <v/>
      </c>
      <c r="AK54" s="1885" t="str">
        <f>IF(AK53="","",VLOOKUP(AK53,'シフト記号表 (3)'!$C$6:$L$47,10,FALSE))</f>
        <v/>
      </c>
      <c r="AL54" s="1897" t="str">
        <f>IF(AL53="","",VLOOKUP(AL53,'シフト記号表 (3)'!$C$6:$L$47,10,FALSE))</f>
        <v/>
      </c>
      <c r="AM54" s="1897" t="str">
        <f>IF(AM53="","",VLOOKUP(AM53,'シフト記号表 (3)'!$C$6:$L$47,10,FALSE))</f>
        <v/>
      </c>
      <c r="AN54" s="1897" t="str">
        <f>IF(AN53="","",VLOOKUP(AN53,'シフト記号表 (3)'!$C$6:$L$47,10,FALSE))</f>
        <v/>
      </c>
      <c r="AO54" s="1897" t="str">
        <f>IF(AO53="","",VLOOKUP(AO53,'シフト記号表 (3)'!$C$6:$L$47,10,FALSE))</f>
        <v/>
      </c>
      <c r="AP54" s="1897" t="str">
        <f>IF(AP53="","",VLOOKUP(AP53,'シフト記号表 (3)'!$C$6:$L$47,10,FALSE))</f>
        <v/>
      </c>
      <c r="AQ54" s="1912" t="str">
        <f>IF(AQ53="","",VLOOKUP(AQ53,'シフト記号表 (3)'!$C$6:$L$47,10,FALSE))</f>
        <v/>
      </c>
      <c r="AR54" s="1885" t="str">
        <f>IF(AR53="","",VLOOKUP(AR53,'シフト記号表 (3)'!$C$6:$L$47,10,FALSE))</f>
        <v/>
      </c>
      <c r="AS54" s="1897" t="str">
        <f>IF(AS53="","",VLOOKUP(AS53,'シフト記号表 (3)'!$C$6:$L$47,10,FALSE))</f>
        <v/>
      </c>
      <c r="AT54" s="1897" t="str">
        <f>IF(AT53="","",VLOOKUP(AT53,'シフト記号表 (3)'!$C$6:$L$47,10,FALSE))</f>
        <v/>
      </c>
      <c r="AU54" s="1897" t="str">
        <f>IF(AU53="","",VLOOKUP(AU53,'シフト記号表 (3)'!$C$6:$L$47,10,FALSE))</f>
        <v/>
      </c>
      <c r="AV54" s="1897" t="str">
        <f>IF(AV53="","",VLOOKUP(AV53,'シフト記号表 (3)'!$C$6:$L$47,10,FALSE))</f>
        <v/>
      </c>
      <c r="AW54" s="1897" t="str">
        <f>IF(AW53="","",VLOOKUP(AW53,'シフト記号表 (3)'!$C$6:$L$47,10,FALSE))</f>
        <v/>
      </c>
      <c r="AX54" s="1912" t="str">
        <f>IF(AX53="","",VLOOKUP(AX53,'シフト記号表 (3)'!$C$6:$L$47,10,FALSE))</f>
        <v/>
      </c>
      <c r="AY54" s="1885" t="str">
        <f>IF(AY53="","",VLOOKUP(AY53,'シフト記号表 (3)'!$C$6:$L$47,10,FALSE))</f>
        <v/>
      </c>
      <c r="AZ54" s="1897" t="str">
        <f>IF(AZ53="","",VLOOKUP(AZ53,'シフト記号表 (3)'!$C$6:$L$47,10,FALSE))</f>
        <v/>
      </c>
      <c r="BA54" s="1897" t="str">
        <f>IF(BA53="","",VLOOKUP(BA53,'シフト記号表 (3)'!$C$6:$L$47,10,FALSE))</f>
        <v/>
      </c>
      <c r="BB54" s="1943">
        <f>IF($BE$3="４週",SUM(W54:AX54),IF($BE$3="暦月",SUM(W54:BA54),""))</f>
        <v>0</v>
      </c>
      <c r="BC54" s="1951"/>
      <c r="BD54" s="1960">
        <f>IF($BE$3="４週",BB54/4,IF($BE$3="暦月",(BB54/($BE$8/7)),""))</f>
        <v>0</v>
      </c>
      <c r="BE54" s="1951"/>
      <c r="BF54" s="1971"/>
      <c r="BG54" s="1976"/>
      <c r="BH54" s="1976"/>
      <c r="BI54" s="1976"/>
      <c r="BJ54" s="1987"/>
    </row>
    <row r="55" spans="2:62" ht="20.25" customHeight="1">
      <c r="B55" s="1742">
        <f>B53+1</f>
        <v>20</v>
      </c>
      <c r="C55" s="1756"/>
      <c r="D55" s="1767"/>
      <c r="E55" s="1775"/>
      <c r="F55" s="1780"/>
      <c r="G55" s="1775"/>
      <c r="H55" s="1780"/>
      <c r="I55" s="1788"/>
      <c r="J55" s="1802"/>
      <c r="K55" s="1808"/>
      <c r="L55" s="1824"/>
      <c r="M55" s="1824"/>
      <c r="N55" s="1767"/>
      <c r="O55" s="1831"/>
      <c r="P55" s="1836"/>
      <c r="Q55" s="1836"/>
      <c r="R55" s="1836"/>
      <c r="S55" s="1847"/>
      <c r="T55" s="1855" t="s">
        <v>770</v>
      </c>
      <c r="U55" s="1862"/>
      <c r="V55" s="1873"/>
      <c r="W55" s="1886"/>
      <c r="X55" s="1898"/>
      <c r="Y55" s="1898"/>
      <c r="Z55" s="1898"/>
      <c r="AA55" s="1898"/>
      <c r="AB55" s="1898"/>
      <c r="AC55" s="1913"/>
      <c r="AD55" s="1886"/>
      <c r="AE55" s="1898"/>
      <c r="AF55" s="1898"/>
      <c r="AG55" s="1898"/>
      <c r="AH55" s="1898"/>
      <c r="AI55" s="1898"/>
      <c r="AJ55" s="1913"/>
      <c r="AK55" s="1886"/>
      <c r="AL55" s="1898"/>
      <c r="AM55" s="1898"/>
      <c r="AN55" s="1898"/>
      <c r="AO55" s="1898"/>
      <c r="AP55" s="1898"/>
      <c r="AQ55" s="1913"/>
      <c r="AR55" s="1886"/>
      <c r="AS55" s="1898"/>
      <c r="AT55" s="1898"/>
      <c r="AU55" s="1898"/>
      <c r="AV55" s="1898"/>
      <c r="AW55" s="1898"/>
      <c r="AX55" s="1913"/>
      <c r="AY55" s="1886"/>
      <c r="AZ55" s="1898"/>
      <c r="BA55" s="1937"/>
      <c r="BB55" s="1944"/>
      <c r="BC55" s="1952"/>
      <c r="BD55" s="1961"/>
      <c r="BE55" s="1967"/>
      <c r="BF55" s="1972"/>
      <c r="BG55" s="1977"/>
      <c r="BH55" s="1977"/>
      <c r="BI55" s="1977"/>
      <c r="BJ55" s="1988"/>
    </row>
    <row r="56" spans="2:62" ht="20.25" customHeight="1">
      <c r="B56" s="1743"/>
      <c r="C56" s="1755"/>
      <c r="D56" s="1766"/>
      <c r="E56" s="1774"/>
      <c r="F56" s="1779">
        <f>C55</f>
        <v>0</v>
      </c>
      <c r="G56" s="1774"/>
      <c r="H56" s="1779">
        <f>I55</f>
        <v>0</v>
      </c>
      <c r="I56" s="1787"/>
      <c r="J56" s="1801"/>
      <c r="K56" s="1807"/>
      <c r="L56" s="1823"/>
      <c r="M56" s="1823"/>
      <c r="N56" s="1766"/>
      <c r="O56" s="1831"/>
      <c r="P56" s="1836"/>
      <c r="Q56" s="1836"/>
      <c r="R56" s="1836"/>
      <c r="S56" s="1847"/>
      <c r="T56" s="1856" t="s">
        <v>128</v>
      </c>
      <c r="U56" s="1863"/>
      <c r="V56" s="1874"/>
      <c r="W56" s="1885" t="str">
        <f>IF(W55="","",VLOOKUP(W55,'シフト記号表 (3)'!$C$6:$L$47,10,FALSE))</f>
        <v/>
      </c>
      <c r="X56" s="1897" t="str">
        <f>IF(X55="","",VLOOKUP(X55,'シフト記号表 (3)'!$C$6:$L$47,10,FALSE))</f>
        <v/>
      </c>
      <c r="Y56" s="1897" t="str">
        <f>IF(Y55="","",VLOOKUP(Y55,'シフト記号表 (3)'!$C$6:$L$47,10,FALSE))</f>
        <v/>
      </c>
      <c r="Z56" s="1897" t="str">
        <f>IF(Z55="","",VLOOKUP(Z55,'シフト記号表 (3)'!$C$6:$L$47,10,FALSE))</f>
        <v/>
      </c>
      <c r="AA56" s="1897" t="str">
        <f>IF(AA55="","",VLOOKUP(AA55,'シフト記号表 (3)'!$C$6:$L$47,10,FALSE))</f>
        <v/>
      </c>
      <c r="AB56" s="1897" t="str">
        <f>IF(AB55="","",VLOOKUP(AB55,'シフト記号表 (3)'!$C$6:$L$47,10,FALSE))</f>
        <v/>
      </c>
      <c r="AC56" s="1912" t="str">
        <f>IF(AC55="","",VLOOKUP(AC55,'シフト記号表 (3)'!$C$6:$L$47,10,FALSE))</f>
        <v/>
      </c>
      <c r="AD56" s="1885" t="str">
        <f>IF(AD55="","",VLOOKUP(AD55,'シフト記号表 (3)'!$C$6:$L$47,10,FALSE))</f>
        <v/>
      </c>
      <c r="AE56" s="1897" t="str">
        <f>IF(AE55="","",VLOOKUP(AE55,'シフト記号表 (3)'!$C$6:$L$47,10,FALSE))</f>
        <v/>
      </c>
      <c r="AF56" s="1897" t="str">
        <f>IF(AF55="","",VLOOKUP(AF55,'シフト記号表 (3)'!$C$6:$L$47,10,FALSE))</f>
        <v/>
      </c>
      <c r="AG56" s="1897" t="str">
        <f>IF(AG55="","",VLOOKUP(AG55,'シフト記号表 (3)'!$C$6:$L$47,10,FALSE))</f>
        <v/>
      </c>
      <c r="AH56" s="1897" t="str">
        <f>IF(AH55="","",VLOOKUP(AH55,'シフト記号表 (3)'!$C$6:$L$47,10,FALSE))</f>
        <v/>
      </c>
      <c r="AI56" s="1897" t="str">
        <f>IF(AI55="","",VLOOKUP(AI55,'シフト記号表 (3)'!$C$6:$L$47,10,FALSE))</f>
        <v/>
      </c>
      <c r="AJ56" s="1912" t="str">
        <f>IF(AJ55="","",VLOOKUP(AJ55,'シフト記号表 (3)'!$C$6:$L$47,10,FALSE))</f>
        <v/>
      </c>
      <c r="AK56" s="1885" t="str">
        <f>IF(AK55="","",VLOOKUP(AK55,'シフト記号表 (3)'!$C$6:$L$47,10,FALSE))</f>
        <v/>
      </c>
      <c r="AL56" s="1897" t="str">
        <f>IF(AL55="","",VLOOKUP(AL55,'シフト記号表 (3)'!$C$6:$L$47,10,FALSE))</f>
        <v/>
      </c>
      <c r="AM56" s="1897" t="str">
        <f>IF(AM55="","",VLOOKUP(AM55,'シフト記号表 (3)'!$C$6:$L$47,10,FALSE))</f>
        <v/>
      </c>
      <c r="AN56" s="1897" t="str">
        <f>IF(AN55="","",VLOOKUP(AN55,'シフト記号表 (3)'!$C$6:$L$47,10,FALSE))</f>
        <v/>
      </c>
      <c r="AO56" s="1897" t="str">
        <f>IF(AO55="","",VLOOKUP(AO55,'シフト記号表 (3)'!$C$6:$L$47,10,FALSE))</f>
        <v/>
      </c>
      <c r="AP56" s="1897" t="str">
        <f>IF(AP55="","",VLOOKUP(AP55,'シフト記号表 (3)'!$C$6:$L$47,10,FALSE))</f>
        <v/>
      </c>
      <c r="AQ56" s="1912" t="str">
        <f>IF(AQ55="","",VLOOKUP(AQ55,'シフト記号表 (3)'!$C$6:$L$47,10,FALSE))</f>
        <v/>
      </c>
      <c r="AR56" s="1885" t="str">
        <f>IF(AR55="","",VLOOKUP(AR55,'シフト記号表 (3)'!$C$6:$L$47,10,FALSE))</f>
        <v/>
      </c>
      <c r="AS56" s="1897" t="str">
        <f>IF(AS55="","",VLOOKUP(AS55,'シフト記号表 (3)'!$C$6:$L$47,10,FALSE))</f>
        <v/>
      </c>
      <c r="AT56" s="1897" t="str">
        <f>IF(AT55="","",VLOOKUP(AT55,'シフト記号表 (3)'!$C$6:$L$47,10,FALSE))</f>
        <v/>
      </c>
      <c r="AU56" s="1897" t="str">
        <f>IF(AU55="","",VLOOKUP(AU55,'シフト記号表 (3)'!$C$6:$L$47,10,FALSE))</f>
        <v/>
      </c>
      <c r="AV56" s="1897" t="str">
        <f>IF(AV55="","",VLOOKUP(AV55,'シフト記号表 (3)'!$C$6:$L$47,10,FALSE))</f>
        <v/>
      </c>
      <c r="AW56" s="1897" t="str">
        <f>IF(AW55="","",VLOOKUP(AW55,'シフト記号表 (3)'!$C$6:$L$47,10,FALSE))</f>
        <v/>
      </c>
      <c r="AX56" s="1912" t="str">
        <f>IF(AX55="","",VLOOKUP(AX55,'シフト記号表 (3)'!$C$6:$L$47,10,FALSE))</f>
        <v/>
      </c>
      <c r="AY56" s="1885" t="str">
        <f>IF(AY55="","",VLOOKUP(AY55,'シフト記号表 (3)'!$C$6:$L$47,10,FALSE))</f>
        <v/>
      </c>
      <c r="AZ56" s="1897" t="str">
        <f>IF(AZ55="","",VLOOKUP(AZ55,'シフト記号表 (3)'!$C$6:$L$47,10,FALSE))</f>
        <v/>
      </c>
      <c r="BA56" s="1897" t="str">
        <f>IF(BA55="","",VLOOKUP(BA55,'シフト記号表 (3)'!$C$6:$L$47,10,FALSE))</f>
        <v/>
      </c>
      <c r="BB56" s="1943">
        <f>IF($BE$3="４週",SUM(W56:AX56),IF($BE$3="暦月",SUM(W56:BA56),""))</f>
        <v>0</v>
      </c>
      <c r="BC56" s="1951"/>
      <c r="BD56" s="1960">
        <f>IF($BE$3="４週",BB56/4,IF($BE$3="暦月",(BB56/($BE$8/7)),""))</f>
        <v>0</v>
      </c>
      <c r="BE56" s="1951"/>
      <c r="BF56" s="1971"/>
      <c r="BG56" s="1976"/>
      <c r="BH56" s="1976"/>
      <c r="BI56" s="1976"/>
      <c r="BJ56" s="1987"/>
    </row>
    <row r="57" spans="2:62" ht="20.25" customHeight="1">
      <c r="B57" s="1742">
        <f>B55+1</f>
        <v>21</v>
      </c>
      <c r="C57" s="1756"/>
      <c r="D57" s="1767"/>
      <c r="E57" s="1774"/>
      <c r="F57" s="1779"/>
      <c r="G57" s="1774"/>
      <c r="H57" s="1779"/>
      <c r="I57" s="1788"/>
      <c r="J57" s="1802"/>
      <c r="K57" s="1808"/>
      <c r="L57" s="1824"/>
      <c r="M57" s="1824"/>
      <c r="N57" s="1767"/>
      <c r="O57" s="1831"/>
      <c r="P57" s="1836"/>
      <c r="Q57" s="1836"/>
      <c r="R57" s="1836"/>
      <c r="S57" s="1847"/>
      <c r="T57" s="1857" t="s">
        <v>770</v>
      </c>
      <c r="U57" s="1864"/>
      <c r="V57" s="1875"/>
      <c r="W57" s="1886"/>
      <c r="X57" s="1898"/>
      <c r="Y57" s="1898"/>
      <c r="Z57" s="1898"/>
      <c r="AA57" s="1898"/>
      <c r="AB57" s="1898"/>
      <c r="AC57" s="1913"/>
      <c r="AD57" s="1886"/>
      <c r="AE57" s="1898"/>
      <c r="AF57" s="1898"/>
      <c r="AG57" s="1898"/>
      <c r="AH57" s="1898"/>
      <c r="AI57" s="1898"/>
      <c r="AJ57" s="1913"/>
      <c r="AK57" s="1886"/>
      <c r="AL57" s="1898"/>
      <c r="AM57" s="1898"/>
      <c r="AN57" s="1898"/>
      <c r="AO57" s="1898"/>
      <c r="AP57" s="1898"/>
      <c r="AQ57" s="1913"/>
      <c r="AR57" s="1886"/>
      <c r="AS57" s="1898"/>
      <c r="AT57" s="1898"/>
      <c r="AU57" s="1898"/>
      <c r="AV57" s="1898"/>
      <c r="AW57" s="1898"/>
      <c r="AX57" s="1913"/>
      <c r="AY57" s="1886"/>
      <c r="AZ57" s="1898"/>
      <c r="BA57" s="1937"/>
      <c r="BB57" s="1944"/>
      <c r="BC57" s="1952"/>
      <c r="BD57" s="1961"/>
      <c r="BE57" s="1967"/>
      <c r="BF57" s="1972"/>
      <c r="BG57" s="1977"/>
      <c r="BH57" s="1977"/>
      <c r="BI57" s="1977"/>
      <c r="BJ57" s="1988"/>
    </row>
    <row r="58" spans="2:62" ht="20.25" customHeight="1">
      <c r="B58" s="1743"/>
      <c r="C58" s="1755"/>
      <c r="D58" s="1766"/>
      <c r="E58" s="1774"/>
      <c r="F58" s="1779">
        <f>C57</f>
        <v>0</v>
      </c>
      <c r="G58" s="1774"/>
      <c r="H58" s="1779">
        <f>I57</f>
        <v>0</v>
      </c>
      <c r="I58" s="1787"/>
      <c r="J58" s="1801"/>
      <c r="K58" s="1807"/>
      <c r="L58" s="1823"/>
      <c r="M58" s="1823"/>
      <c r="N58" s="1766"/>
      <c r="O58" s="1831"/>
      <c r="P58" s="1836"/>
      <c r="Q58" s="1836"/>
      <c r="R58" s="1836"/>
      <c r="S58" s="1847"/>
      <c r="T58" s="1856" t="s">
        <v>128</v>
      </c>
      <c r="U58" s="1863"/>
      <c r="V58" s="1874"/>
      <c r="W58" s="1885" t="str">
        <f>IF(W57="","",VLOOKUP(W57,'シフト記号表 (3)'!$C$6:$L$47,10,FALSE))</f>
        <v/>
      </c>
      <c r="X58" s="1897" t="str">
        <f>IF(X57="","",VLOOKUP(X57,'シフト記号表 (3)'!$C$6:$L$47,10,FALSE))</f>
        <v/>
      </c>
      <c r="Y58" s="1897" t="str">
        <f>IF(Y57="","",VLOOKUP(Y57,'シフト記号表 (3)'!$C$6:$L$47,10,FALSE))</f>
        <v/>
      </c>
      <c r="Z58" s="1897" t="str">
        <f>IF(Z57="","",VLOOKUP(Z57,'シフト記号表 (3)'!$C$6:$L$47,10,FALSE))</f>
        <v/>
      </c>
      <c r="AA58" s="1897" t="str">
        <f>IF(AA57="","",VLOOKUP(AA57,'シフト記号表 (3)'!$C$6:$L$47,10,FALSE))</f>
        <v/>
      </c>
      <c r="AB58" s="1897" t="str">
        <f>IF(AB57="","",VLOOKUP(AB57,'シフト記号表 (3)'!$C$6:$L$47,10,FALSE))</f>
        <v/>
      </c>
      <c r="AC58" s="1912" t="str">
        <f>IF(AC57="","",VLOOKUP(AC57,'シフト記号表 (3)'!$C$6:$L$47,10,FALSE))</f>
        <v/>
      </c>
      <c r="AD58" s="1885" t="str">
        <f>IF(AD57="","",VLOOKUP(AD57,'シフト記号表 (3)'!$C$6:$L$47,10,FALSE))</f>
        <v/>
      </c>
      <c r="AE58" s="1897" t="str">
        <f>IF(AE57="","",VLOOKUP(AE57,'シフト記号表 (3)'!$C$6:$L$47,10,FALSE))</f>
        <v/>
      </c>
      <c r="AF58" s="1897" t="str">
        <f>IF(AF57="","",VLOOKUP(AF57,'シフト記号表 (3)'!$C$6:$L$47,10,FALSE))</f>
        <v/>
      </c>
      <c r="AG58" s="1897" t="str">
        <f>IF(AG57="","",VLOOKUP(AG57,'シフト記号表 (3)'!$C$6:$L$47,10,FALSE))</f>
        <v/>
      </c>
      <c r="AH58" s="1897" t="str">
        <f>IF(AH57="","",VLOOKUP(AH57,'シフト記号表 (3)'!$C$6:$L$47,10,FALSE))</f>
        <v/>
      </c>
      <c r="AI58" s="1897" t="str">
        <f>IF(AI57="","",VLOOKUP(AI57,'シフト記号表 (3)'!$C$6:$L$47,10,FALSE))</f>
        <v/>
      </c>
      <c r="AJ58" s="1912" t="str">
        <f>IF(AJ57="","",VLOOKUP(AJ57,'シフト記号表 (3)'!$C$6:$L$47,10,FALSE))</f>
        <v/>
      </c>
      <c r="AK58" s="1885" t="str">
        <f>IF(AK57="","",VLOOKUP(AK57,'シフト記号表 (3)'!$C$6:$L$47,10,FALSE))</f>
        <v/>
      </c>
      <c r="AL58" s="1897" t="str">
        <f>IF(AL57="","",VLOOKUP(AL57,'シフト記号表 (3)'!$C$6:$L$47,10,FALSE))</f>
        <v/>
      </c>
      <c r="AM58" s="1897" t="str">
        <f>IF(AM57="","",VLOOKUP(AM57,'シフト記号表 (3)'!$C$6:$L$47,10,FALSE))</f>
        <v/>
      </c>
      <c r="AN58" s="1897" t="str">
        <f>IF(AN57="","",VLOOKUP(AN57,'シフト記号表 (3)'!$C$6:$L$47,10,FALSE))</f>
        <v/>
      </c>
      <c r="AO58" s="1897" t="str">
        <f>IF(AO57="","",VLOOKUP(AO57,'シフト記号表 (3)'!$C$6:$L$47,10,FALSE))</f>
        <v/>
      </c>
      <c r="AP58" s="1897" t="str">
        <f>IF(AP57="","",VLOOKUP(AP57,'シフト記号表 (3)'!$C$6:$L$47,10,FALSE))</f>
        <v/>
      </c>
      <c r="AQ58" s="1912" t="str">
        <f>IF(AQ57="","",VLOOKUP(AQ57,'シフト記号表 (3)'!$C$6:$L$47,10,FALSE))</f>
        <v/>
      </c>
      <c r="AR58" s="1885" t="str">
        <f>IF(AR57="","",VLOOKUP(AR57,'シフト記号表 (3)'!$C$6:$L$47,10,FALSE))</f>
        <v/>
      </c>
      <c r="AS58" s="1897" t="str">
        <f>IF(AS57="","",VLOOKUP(AS57,'シフト記号表 (3)'!$C$6:$L$47,10,FALSE))</f>
        <v/>
      </c>
      <c r="AT58" s="1897" t="str">
        <f>IF(AT57="","",VLOOKUP(AT57,'シフト記号表 (3)'!$C$6:$L$47,10,FALSE))</f>
        <v/>
      </c>
      <c r="AU58" s="1897" t="str">
        <f>IF(AU57="","",VLOOKUP(AU57,'シフト記号表 (3)'!$C$6:$L$47,10,FALSE))</f>
        <v/>
      </c>
      <c r="AV58" s="1897" t="str">
        <f>IF(AV57="","",VLOOKUP(AV57,'シフト記号表 (3)'!$C$6:$L$47,10,FALSE))</f>
        <v/>
      </c>
      <c r="AW58" s="1897" t="str">
        <f>IF(AW57="","",VLOOKUP(AW57,'シフト記号表 (3)'!$C$6:$L$47,10,FALSE))</f>
        <v/>
      </c>
      <c r="AX58" s="1912" t="str">
        <f>IF(AX57="","",VLOOKUP(AX57,'シフト記号表 (3)'!$C$6:$L$47,10,FALSE))</f>
        <v/>
      </c>
      <c r="AY58" s="1885" t="str">
        <f>IF(AY57="","",VLOOKUP(AY57,'シフト記号表 (3)'!$C$6:$L$47,10,FALSE))</f>
        <v/>
      </c>
      <c r="AZ58" s="1897" t="str">
        <f>IF(AZ57="","",VLOOKUP(AZ57,'シフト記号表 (3)'!$C$6:$L$47,10,FALSE))</f>
        <v/>
      </c>
      <c r="BA58" s="1897" t="str">
        <f>IF(BA57="","",VLOOKUP(BA57,'シフト記号表 (3)'!$C$6:$L$47,10,FALSE))</f>
        <v/>
      </c>
      <c r="BB58" s="1943">
        <f>IF($BE$3="４週",SUM(W58:AX58),IF($BE$3="暦月",SUM(W58:BA58),""))</f>
        <v>0</v>
      </c>
      <c r="BC58" s="1951"/>
      <c r="BD58" s="1960">
        <f>IF($BE$3="４週",BB58/4,IF($BE$3="暦月",(BB58/($BE$8/7)),""))</f>
        <v>0</v>
      </c>
      <c r="BE58" s="1951"/>
      <c r="BF58" s="1971"/>
      <c r="BG58" s="1976"/>
      <c r="BH58" s="1976"/>
      <c r="BI58" s="1976"/>
      <c r="BJ58" s="1987"/>
    </row>
    <row r="59" spans="2:62" ht="20.25" customHeight="1">
      <c r="B59" s="1742">
        <f>B57+1</f>
        <v>22</v>
      </c>
      <c r="C59" s="1756"/>
      <c r="D59" s="1767"/>
      <c r="E59" s="1774"/>
      <c r="F59" s="1779"/>
      <c r="G59" s="1774"/>
      <c r="H59" s="1779"/>
      <c r="I59" s="1788"/>
      <c r="J59" s="1802"/>
      <c r="K59" s="1808"/>
      <c r="L59" s="1824"/>
      <c r="M59" s="1824"/>
      <c r="N59" s="1767"/>
      <c r="O59" s="1831"/>
      <c r="P59" s="1836"/>
      <c r="Q59" s="1836"/>
      <c r="R59" s="1836"/>
      <c r="S59" s="1847"/>
      <c r="T59" s="1857" t="s">
        <v>770</v>
      </c>
      <c r="U59" s="1864"/>
      <c r="V59" s="1875"/>
      <c r="W59" s="1886"/>
      <c r="X59" s="1898"/>
      <c r="Y59" s="1898"/>
      <c r="Z59" s="1898"/>
      <c r="AA59" s="1898"/>
      <c r="AB59" s="1898"/>
      <c r="AC59" s="1913"/>
      <c r="AD59" s="1886"/>
      <c r="AE59" s="1898"/>
      <c r="AF59" s="1898"/>
      <c r="AG59" s="1898"/>
      <c r="AH59" s="1898"/>
      <c r="AI59" s="1898"/>
      <c r="AJ59" s="1913"/>
      <c r="AK59" s="1886"/>
      <c r="AL59" s="1898"/>
      <c r="AM59" s="1898"/>
      <c r="AN59" s="1898"/>
      <c r="AO59" s="1898"/>
      <c r="AP59" s="1898"/>
      <c r="AQ59" s="1913"/>
      <c r="AR59" s="1886"/>
      <c r="AS59" s="1898"/>
      <c r="AT59" s="1898"/>
      <c r="AU59" s="1898"/>
      <c r="AV59" s="1898"/>
      <c r="AW59" s="1898"/>
      <c r="AX59" s="1913"/>
      <c r="AY59" s="1886"/>
      <c r="AZ59" s="1898"/>
      <c r="BA59" s="1937"/>
      <c r="BB59" s="1944"/>
      <c r="BC59" s="1952"/>
      <c r="BD59" s="1961"/>
      <c r="BE59" s="1967"/>
      <c r="BF59" s="1972"/>
      <c r="BG59" s="1977"/>
      <c r="BH59" s="1977"/>
      <c r="BI59" s="1977"/>
      <c r="BJ59" s="1988"/>
    </row>
    <row r="60" spans="2:62" ht="20.25" customHeight="1">
      <c r="B60" s="1743"/>
      <c r="C60" s="1755"/>
      <c r="D60" s="1766"/>
      <c r="E60" s="1774"/>
      <c r="F60" s="1779">
        <f>C59</f>
        <v>0</v>
      </c>
      <c r="G60" s="1774"/>
      <c r="H60" s="1779">
        <f>I59</f>
        <v>0</v>
      </c>
      <c r="I60" s="1787"/>
      <c r="J60" s="1801"/>
      <c r="K60" s="1807"/>
      <c r="L60" s="1823"/>
      <c r="M60" s="1823"/>
      <c r="N60" s="1766"/>
      <c r="O60" s="1831"/>
      <c r="P60" s="1836"/>
      <c r="Q60" s="1836"/>
      <c r="R60" s="1836"/>
      <c r="S60" s="1847"/>
      <c r="T60" s="1856" t="s">
        <v>128</v>
      </c>
      <c r="U60" s="1863"/>
      <c r="V60" s="1874"/>
      <c r="W60" s="1885" t="str">
        <f>IF(W59="","",VLOOKUP(W59,'シフト記号表 (3)'!$C$6:$L$47,10,FALSE))</f>
        <v/>
      </c>
      <c r="X60" s="1897" t="str">
        <f>IF(X59="","",VLOOKUP(X59,'シフト記号表 (3)'!$C$6:$L$47,10,FALSE))</f>
        <v/>
      </c>
      <c r="Y60" s="1897" t="str">
        <f>IF(Y59="","",VLOOKUP(Y59,'シフト記号表 (3)'!$C$6:$L$47,10,FALSE))</f>
        <v/>
      </c>
      <c r="Z60" s="1897" t="str">
        <f>IF(Z59="","",VLOOKUP(Z59,'シフト記号表 (3)'!$C$6:$L$47,10,FALSE))</f>
        <v/>
      </c>
      <c r="AA60" s="1897" t="str">
        <f>IF(AA59="","",VLOOKUP(AA59,'シフト記号表 (3)'!$C$6:$L$47,10,FALSE))</f>
        <v/>
      </c>
      <c r="AB60" s="1897" t="str">
        <f>IF(AB59="","",VLOOKUP(AB59,'シフト記号表 (3)'!$C$6:$L$47,10,FALSE))</f>
        <v/>
      </c>
      <c r="AC60" s="1912" t="str">
        <f>IF(AC59="","",VLOOKUP(AC59,'シフト記号表 (3)'!$C$6:$L$47,10,FALSE))</f>
        <v/>
      </c>
      <c r="AD60" s="1885" t="str">
        <f>IF(AD59="","",VLOOKUP(AD59,'シフト記号表 (3)'!$C$6:$L$47,10,FALSE))</f>
        <v/>
      </c>
      <c r="AE60" s="1897" t="str">
        <f>IF(AE59="","",VLOOKUP(AE59,'シフト記号表 (3)'!$C$6:$L$47,10,FALSE))</f>
        <v/>
      </c>
      <c r="AF60" s="1897" t="str">
        <f>IF(AF59="","",VLOOKUP(AF59,'シフト記号表 (3)'!$C$6:$L$47,10,FALSE))</f>
        <v/>
      </c>
      <c r="AG60" s="1897" t="str">
        <f>IF(AG59="","",VLOOKUP(AG59,'シフト記号表 (3)'!$C$6:$L$47,10,FALSE))</f>
        <v/>
      </c>
      <c r="AH60" s="1897" t="str">
        <f>IF(AH59="","",VLOOKUP(AH59,'シフト記号表 (3)'!$C$6:$L$47,10,FALSE))</f>
        <v/>
      </c>
      <c r="AI60" s="1897" t="str">
        <f>IF(AI59="","",VLOOKUP(AI59,'シフト記号表 (3)'!$C$6:$L$47,10,FALSE))</f>
        <v/>
      </c>
      <c r="AJ60" s="1912" t="str">
        <f>IF(AJ59="","",VLOOKUP(AJ59,'シフト記号表 (3)'!$C$6:$L$47,10,FALSE))</f>
        <v/>
      </c>
      <c r="AK60" s="1885" t="str">
        <f>IF(AK59="","",VLOOKUP(AK59,'シフト記号表 (3)'!$C$6:$L$47,10,FALSE))</f>
        <v/>
      </c>
      <c r="AL60" s="1897" t="str">
        <f>IF(AL59="","",VLOOKUP(AL59,'シフト記号表 (3)'!$C$6:$L$47,10,FALSE))</f>
        <v/>
      </c>
      <c r="AM60" s="1897" t="str">
        <f>IF(AM59="","",VLOOKUP(AM59,'シフト記号表 (3)'!$C$6:$L$47,10,FALSE))</f>
        <v/>
      </c>
      <c r="AN60" s="1897" t="str">
        <f>IF(AN59="","",VLOOKUP(AN59,'シフト記号表 (3)'!$C$6:$L$47,10,FALSE))</f>
        <v/>
      </c>
      <c r="AO60" s="1897" t="str">
        <f>IF(AO59="","",VLOOKUP(AO59,'シフト記号表 (3)'!$C$6:$L$47,10,FALSE))</f>
        <v/>
      </c>
      <c r="AP60" s="1897" t="str">
        <f>IF(AP59="","",VLOOKUP(AP59,'シフト記号表 (3)'!$C$6:$L$47,10,FALSE))</f>
        <v/>
      </c>
      <c r="AQ60" s="1912" t="str">
        <f>IF(AQ59="","",VLOOKUP(AQ59,'シフト記号表 (3)'!$C$6:$L$47,10,FALSE))</f>
        <v/>
      </c>
      <c r="AR60" s="1885" t="str">
        <f>IF(AR59="","",VLOOKUP(AR59,'シフト記号表 (3)'!$C$6:$L$47,10,FALSE))</f>
        <v/>
      </c>
      <c r="AS60" s="1897" t="str">
        <f>IF(AS59="","",VLOOKUP(AS59,'シフト記号表 (3)'!$C$6:$L$47,10,FALSE))</f>
        <v/>
      </c>
      <c r="AT60" s="1897" t="str">
        <f>IF(AT59="","",VLOOKUP(AT59,'シフト記号表 (3)'!$C$6:$L$47,10,FALSE))</f>
        <v/>
      </c>
      <c r="AU60" s="1897" t="str">
        <f>IF(AU59="","",VLOOKUP(AU59,'シフト記号表 (3)'!$C$6:$L$47,10,FALSE))</f>
        <v/>
      </c>
      <c r="AV60" s="1897" t="str">
        <f>IF(AV59="","",VLOOKUP(AV59,'シフト記号表 (3)'!$C$6:$L$47,10,FALSE))</f>
        <v/>
      </c>
      <c r="AW60" s="1897" t="str">
        <f>IF(AW59="","",VLOOKUP(AW59,'シフト記号表 (3)'!$C$6:$L$47,10,FALSE))</f>
        <v/>
      </c>
      <c r="AX60" s="1912" t="str">
        <f>IF(AX59="","",VLOOKUP(AX59,'シフト記号表 (3)'!$C$6:$L$47,10,FALSE))</f>
        <v/>
      </c>
      <c r="AY60" s="1885" t="str">
        <f>IF(AY59="","",VLOOKUP(AY59,'シフト記号表 (3)'!$C$6:$L$47,10,FALSE))</f>
        <v/>
      </c>
      <c r="AZ60" s="1897" t="str">
        <f>IF(AZ59="","",VLOOKUP(AZ59,'シフト記号表 (3)'!$C$6:$L$47,10,FALSE))</f>
        <v/>
      </c>
      <c r="BA60" s="1897" t="str">
        <f>IF(BA59="","",VLOOKUP(BA59,'シフト記号表 (3)'!$C$6:$L$47,10,FALSE))</f>
        <v/>
      </c>
      <c r="BB60" s="1943">
        <f>IF($BE$3="４週",SUM(W60:AX60),IF($BE$3="暦月",SUM(W60:BA60),""))</f>
        <v>0</v>
      </c>
      <c r="BC60" s="1951"/>
      <c r="BD60" s="1960">
        <f>IF($BE$3="４週",BB60/4,IF($BE$3="暦月",(BB60/($BE$8/7)),""))</f>
        <v>0</v>
      </c>
      <c r="BE60" s="1951"/>
      <c r="BF60" s="1971"/>
      <c r="BG60" s="1976"/>
      <c r="BH60" s="1976"/>
      <c r="BI60" s="1976"/>
      <c r="BJ60" s="1987"/>
    </row>
    <row r="61" spans="2:62" ht="20.25" customHeight="1">
      <c r="B61" s="1742">
        <f>B59+1</f>
        <v>23</v>
      </c>
      <c r="C61" s="1756"/>
      <c r="D61" s="1767"/>
      <c r="E61" s="1774"/>
      <c r="F61" s="1779"/>
      <c r="G61" s="1774"/>
      <c r="H61" s="1779"/>
      <c r="I61" s="1788"/>
      <c r="J61" s="1802"/>
      <c r="K61" s="1808"/>
      <c r="L61" s="1824"/>
      <c r="M61" s="1824"/>
      <c r="N61" s="1767"/>
      <c r="O61" s="1831"/>
      <c r="P61" s="1836"/>
      <c r="Q61" s="1836"/>
      <c r="R61" s="1836"/>
      <c r="S61" s="1847"/>
      <c r="T61" s="1857" t="s">
        <v>770</v>
      </c>
      <c r="U61" s="1864"/>
      <c r="V61" s="1875"/>
      <c r="W61" s="1886"/>
      <c r="X61" s="1898"/>
      <c r="Y61" s="1898"/>
      <c r="Z61" s="1898"/>
      <c r="AA61" s="1898"/>
      <c r="AB61" s="1898"/>
      <c r="AC61" s="1913"/>
      <c r="AD61" s="1886"/>
      <c r="AE61" s="1898"/>
      <c r="AF61" s="1898"/>
      <c r="AG61" s="1898"/>
      <c r="AH61" s="1898"/>
      <c r="AI61" s="1898"/>
      <c r="AJ61" s="1913"/>
      <c r="AK61" s="1886"/>
      <c r="AL61" s="1898"/>
      <c r="AM61" s="1898"/>
      <c r="AN61" s="1898"/>
      <c r="AO61" s="1898"/>
      <c r="AP61" s="1898"/>
      <c r="AQ61" s="1913"/>
      <c r="AR61" s="1886"/>
      <c r="AS61" s="1898"/>
      <c r="AT61" s="1898"/>
      <c r="AU61" s="1898"/>
      <c r="AV61" s="1898"/>
      <c r="AW61" s="1898"/>
      <c r="AX61" s="1913"/>
      <c r="AY61" s="1886"/>
      <c r="AZ61" s="1898"/>
      <c r="BA61" s="1937"/>
      <c r="BB61" s="1944"/>
      <c r="BC61" s="1952"/>
      <c r="BD61" s="1961"/>
      <c r="BE61" s="1967"/>
      <c r="BF61" s="1972"/>
      <c r="BG61" s="1977"/>
      <c r="BH61" s="1977"/>
      <c r="BI61" s="1977"/>
      <c r="BJ61" s="1988"/>
    </row>
    <row r="62" spans="2:62" ht="20.25" customHeight="1">
      <c r="B62" s="1743"/>
      <c r="C62" s="1755"/>
      <c r="D62" s="1766"/>
      <c r="E62" s="1774"/>
      <c r="F62" s="1779">
        <f>C61</f>
        <v>0</v>
      </c>
      <c r="G62" s="1774"/>
      <c r="H62" s="1779">
        <f>I61</f>
        <v>0</v>
      </c>
      <c r="I62" s="1787"/>
      <c r="J62" s="1801"/>
      <c r="K62" s="1807"/>
      <c r="L62" s="1823"/>
      <c r="M62" s="1823"/>
      <c r="N62" s="1766"/>
      <c r="O62" s="1831"/>
      <c r="P62" s="1836"/>
      <c r="Q62" s="1836"/>
      <c r="R62" s="1836"/>
      <c r="S62" s="1847"/>
      <c r="T62" s="1856" t="s">
        <v>128</v>
      </c>
      <c r="U62" s="1863"/>
      <c r="V62" s="1874"/>
      <c r="W62" s="1885" t="str">
        <f>IF(W61="","",VLOOKUP(W61,'シフト記号表 (3)'!$C$6:$L$47,10,FALSE))</f>
        <v/>
      </c>
      <c r="X62" s="1897" t="str">
        <f>IF(X61="","",VLOOKUP(X61,'シフト記号表 (3)'!$C$6:$L$47,10,FALSE))</f>
        <v/>
      </c>
      <c r="Y62" s="1897" t="str">
        <f>IF(Y61="","",VLOOKUP(Y61,'シフト記号表 (3)'!$C$6:$L$47,10,FALSE))</f>
        <v/>
      </c>
      <c r="Z62" s="1897" t="str">
        <f>IF(Z61="","",VLOOKUP(Z61,'シフト記号表 (3)'!$C$6:$L$47,10,FALSE))</f>
        <v/>
      </c>
      <c r="AA62" s="1897" t="str">
        <f>IF(AA61="","",VLOOKUP(AA61,'シフト記号表 (3)'!$C$6:$L$47,10,FALSE))</f>
        <v/>
      </c>
      <c r="AB62" s="1897" t="str">
        <f>IF(AB61="","",VLOOKUP(AB61,'シフト記号表 (3)'!$C$6:$L$47,10,FALSE))</f>
        <v/>
      </c>
      <c r="AC62" s="1912" t="str">
        <f>IF(AC61="","",VLOOKUP(AC61,'シフト記号表 (3)'!$C$6:$L$47,10,FALSE))</f>
        <v/>
      </c>
      <c r="AD62" s="1885" t="str">
        <f>IF(AD61="","",VLOOKUP(AD61,'シフト記号表 (3)'!$C$6:$L$47,10,FALSE))</f>
        <v/>
      </c>
      <c r="AE62" s="1897" t="str">
        <f>IF(AE61="","",VLOOKUP(AE61,'シフト記号表 (3)'!$C$6:$L$47,10,FALSE))</f>
        <v/>
      </c>
      <c r="AF62" s="1897" t="str">
        <f>IF(AF61="","",VLOOKUP(AF61,'シフト記号表 (3)'!$C$6:$L$47,10,FALSE))</f>
        <v/>
      </c>
      <c r="AG62" s="1897" t="str">
        <f>IF(AG61="","",VLOOKUP(AG61,'シフト記号表 (3)'!$C$6:$L$47,10,FALSE))</f>
        <v/>
      </c>
      <c r="AH62" s="1897" t="str">
        <f>IF(AH61="","",VLOOKUP(AH61,'シフト記号表 (3)'!$C$6:$L$47,10,FALSE))</f>
        <v/>
      </c>
      <c r="AI62" s="1897" t="str">
        <f>IF(AI61="","",VLOOKUP(AI61,'シフト記号表 (3)'!$C$6:$L$47,10,FALSE))</f>
        <v/>
      </c>
      <c r="AJ62" s="1912" t="str">
        <f>IF(AJ61="","",VLOOKUP(AJ61,'シフト記号表 (3)'!$C$6:$L$47,10,FALSE))</f>
        <v/>
      </c>
      <c r="AK62" s="1885" t="str">
        <f>IF(AK61="","",VLOOKUP(AK61,'シフト記号表 (3)'!$C$6:$L$47,10,FALSE))</f>
        <v/>
      </c>
      <c r="AL62" s="1897" t="str">
        <f>IF(AL61="","",VLOOKUP(AL61,'シフト記号表 (3)'!$C$6:$L$47,10,FALSE))</f>
        <v/>
      </c>
      <c r="AM62" s="1897" t="str">
        <f>IF(AM61="","",VLOOKUP(AM61,'シフト記号表 (3)'!$C$6:$L$47,10,FALSE))</f>
        <v/>
      </c>
      <c r="AN62" s="1897" t="str">
        <f>IF(AN61="","",VLOOKUP(AN61,'シフト記号表 (3)'!$C$6:$L$47,10,FALSE))</f>
        <v/>
      </c>
      <c r="AO62" s="1897" t="str">
        <f>IF(AO61="","",VLOOKUP(AO61,'シフト記号表 (3)'!$C$6:$L$47,10,FALSE))</f>
        <v/>
      </c>
      <c r="AP62" s="1897" t="str">
        <f>IF(AP61="","",VLOOKUP(AP61,'シフト記号表 (3)'!$C$6:$L$47,10,FALSE))</f>
        <v/>
      </c>
      <c r="AQ62" s="1912" t="str">
        <f>IF(AQ61="","",VLOOKUP(AQ61,'シフト記号表 (3)'!$C$6:$L$47,10,FALSE))</f>
        <v/>
      </c>
      <c r="AR62" s="1885" t="str">
        <f>IF(AR61="","",VLOOKUP(AR61,'シフト記号表 (3)'!$C$6:$L$47,10,FALSE))</f>
        <v/>
      </c>
      <c r="AS62" s="1897" t="str">
        <f>IF(AS61="","",VLOOKUP(AS61,'シフト記号表 (3)'!$C$6:$L$47,10,FALSE))</f>
        <v/>
      </c>
      <c r="AT62" s="1897" t="str">
        <f>IF(AT61="","",VLOOKUP(AT61,'シフト記号表 (3)'!$C$6:$L$47,10,FALSE))</f>
        <v/>
      </c>
      <c r="AU62" s="1897" t="str">
        <f>IF(AU61="","",VLOOKUP(AU61,'シフト記号表 (3)'!$C$6:$L$47,10,FALSE))</f>
        <v/>
      </c>
      <c r="AV62" s="1897" t="str">
        <f>IF(AV61="","",VLOOKUP(AV61,'シフト記号表 (3)'!$C$6:$L$47,10,FALSE))</f>
        <v/>
      </c>
      <c r="AW62" s="1897" t="str">
        <f>IF(AW61="","",VLOOKUP(AW61,'シフト記号表 (3)'!$C$6:$L$47,10,FALSE))</f>
        <v/>
      </c>
      <c r="AX62" s="1912" t="str">
        <f>IF(AX61="","",VLOOKUP(AX61,'シフト記号表 (3)'!$C$6:$L$47,10,FALSE))</f>
        <v/>
      </c>
      <c r="AY62" s="1885" t="str">
        <f>IF(AY61="","",VLOOKUP(AY61,'シフト記号表 (3)'!$C$6:$L$47,10,FALSE))</f>
        <v/>
      </c>
      <c r="AZ62" s="1897" t="str">
        <f>IF(AZ61="","",VLOOKUP(AZ61,'シフト記号表 (3)'!$C$6:$L$47,10,FALSE))</f>
        <v/>
      </c>
      <c r="BA62" s="1897" t="str">
        <f>IF(BA61="","",VLOOKUP(BA61,'シフト記号表 (3)'!$C$6:$L$47,10,FALSE))</f>
        <v/>
      </c>
      <c r="BB62" s="1943">
        <f>IF($BE$3="４週",SUM(W62:AX62),IF($BE$3="暦月",SUM(W62:BA62),""))</f>
        <v>0</v>
      </c>
      <c r="BC62" s="1951"/>
      <c r="BD62" s="1960">
        <f>IF($BE$3="４週",BB62/4,IF($BE$3="暦月",(BB62/($BE$8/7)),""))</f>
        <v>0</v>
      </c>
      <c r="BE62" s="1951"/>
      <c r="BF62" s="1971"/>
      <c r="BG62" s="1976"/>
      <c r="BH62" s="1976"/>
      <c r="BI62" s="1976"/>
      <c r="BJ62" s="1987"/>
    </row>
    <row r="63" spans="2:62" ht="20.25" customHeight="1">
      <c r="B63" s="1742">
        <f>B61+1</f>
        <v>24</v>
      </c>
      <c r="C63" s="1756"/>
      <c r="D63" s="1767"/>
      <c r="E63" s="1774"/>
      <c r="F63" s="1779"/>
      <c r="G63" s="1774"/>
      <c r="H63" s="1779"/>
      <c r="I63" s="1788"/>
      <c r="J63" s="1802"/>
      <c r="K63" s="1808"/>
      <c r="L63" s="1824"/>
      <c r="M63" s="1824"/>
      <c r="N63" s="1767"/>
      <c r="O63" s="1831"/>
      <c r="P63" s="1836"/>
      <c r="Q63" s="1836"/>
      <c r="R63" s="1836"/>
      <c r="S63" s="1847"/>
      <c r="T63" s="1857" t="s">
        <v>770</v>
      </c>
      <c r="U63" s="1864"/>
      <c r="V63" s="1875"/>
      <c r="W63" s="1886"/>
      <c r="X63" s="1898"/>
      <c r="Y63" s="1898"/>
      <c r="Z63" s="1898"/>
      <c r="AA63" s="1898"/>
      <c r="AB63" s="1898"/>
      <c r="AC63" s="1913"/>
      <c r="AD63" s="1886"/>
      <c r="AE63" s="1898"/>
      <c r="AF63" s="1898"/>
      <c r="AG63" s="1898"/>
      <c r="AH63" s="1898"/>
      <c r="AI63" s="1898"/>
      <c r="AJ63" s="1913"/>
      <c r="AK63" s="1886"/>
      <c r="AL63" s="1898"/>
      <c r="AM63" s="1898"/>
      <c r="AN63" s="1898"/>
      <c r="AO63" s="1898"/>
      <c r="AP63" s="1898"/>
      <c r="AQ63" s="1913"/>
      <c r="AR63" s="1886"/>
      <c r="AS63" s="1898"/>
      <c r="AT63" s="1898"/>
      <c r="AU63" s="1898"/>
      <c r="AV63" s="1898"/>
      <c r="AW63" s="1898"/>
      <c r="AX63" s="1913"/>
      <c r="AY63" s="1886"/>
      <c r="AZ63" s="1898"/>
      <c r="BA63" s="1937"/>
      <c r="BB63" s="1944"/>
      <c r="BC63" s="1952"/>
      <c r="BD63" s="1961"/>
      <c r="BE63" s="1967"/>
      <c r="BF63" s="1972"/>
      <c r="BG63" s="1977"/>
      <c r="BH63" s="1977"/>
      <c r="BI63" s="1977"/>
      <c r="BJ63" s="1988"/>
    </row>
    <row r="64" spans="2:62" ht="20.25" customHeight="1">
      <c r="B64" s="1743"/>
      <c r="C64" s="1755"/>
      <c r="D64" s="1766"/>
      <c r="E64" s="1774"/>
      <c r="F64" s="1779">
        <f>C63</f>
        <v>0</v>
      </c>
      <c r="G64" s="1774"/>
      <c r="H64" s="1779">
        <f>I63</f>
        <v>0</v>
      </c>
      <c r="I64" s="1787"/>
      <c r="J64" s="1801"/>
      <c r="K64" s="1807"/>
      <c r="L64" s="1823"/>
      <c r="M64" s="1823"/>
      <c r="N64" s="1766"/>
      <c r="O64" s="1831"/>
      <c r="P64" s="1836"/>
      <c r="Q64" s="1836"/>
      <c r="R64" s="1836"/>
      <c r="S64" s="1847"/>
      <c r="T64" s="1856" t="s">
        <v>128</v>
      </c>
      <c r="U64" s="1863"/>
      <c r="V64" s="1874"/>
      <c r="W64" s="1885" t="str">
        <f>IF(W63="","",VLOOKUP(W63,'シフト記号表 (3)'!$C$6:$L$47,10,FALSE))</f>
        <v/>
      </c>
      <c r="X64" s="1897" t="str">
        <f>IF(X63="","",VLOOKUP(X63,'シフト記号表 (3)'!$C$6:$L$47,10,FALSE))</f>
        <v/>
      </c>
      <c r="Y64" s="1897" t="str">
        <f>IF(Y63="","",VLOOKUP(Y63,'シフト記号表 (3)'!$C$6:$L$47,10,FALSE))</f>
        <v/>
      </c>
      <c r="Z64" s="1897" t="str">
        <f>IF(Z63="","",VLOOKUP(Z63,'シフト記号表 (3)'!$C$6:$L$47,10,FALSE))</f>
        <v/>
      </c>
      <c r="AA64" s="1897" t="str">
        <f>IF(AA63="","",VLOOKUP(AA63,'シフト記号表 (3)'!$C$6:$L$47,10,FALSE))</f>
        <v/>
      </c>
      <c r="AB64" s="1897" t="str">
        <f>IF(AB63="","",VLOOKUP(AB63,'シフト記号表 (3)'!$C$6:$L$47,10,FALSE))</f>
        <v/>
      </c>
      <c r="AC64" s="1912" t="str">
        <f>IF(AC63="","",VLOOKUP(AC63,'シフト記号表 (3)'!$C$6:$L$47,10,FALSE))</f>
        <v/>
      </c>
      <c r="AD64" s="1885" t="str">
        <f>IF(AD63="","",VLOOKUP(AD63,'シフト記号表 (3)'!$C$6:$L$47,10,FALSE))</f>
        <v/>
      </c>
      <c r="AE64" s="1897" t="str">
        <f>IF(AE63="","",VLOOKUP(AE63,'シフト記号表 (3)'!$C$6:$L$47,10,FALSE))</f>
        <v/>
      </c>
      <c r="AF64" s="1897" t="str">
        <f>IF(AF63="","",VLOOKUP(AF63,'シフト記号表 (3)'!$C$6:$L$47,10,FALSE))</f>
        <v/>
      </c>
      <c r="AG64" s="1897" t="str">
        <f>IF(AG63="","",VLOOKUP(AG63,'シフト記号表 (3)'!$C$6:$L$47,10,FALSE))</f>
        <v/>
      </c>
      <c r="AH64" s="1897" t="str">
        <f>IF(AH63="","",VLOOKUP(AH63,'シフト記号表 (3)'!$C$6:$L$47,10,FALSE))</f>
        <v/>
      </c>
      <c r="AI64" s="1897" t="str">
        <f>IF(AI63="","",VLOOKUP(AI63,'シフト記号表 (3)'!$C$6:$L$47,10,FALSE))</f>
        <v/>
      </c>
      <c r="AJ64" s="1912" t="str">
        <f>IF(AJ63="","",VLOOKUP(AJ63,'シフト記号表 (3)'!$C$6:$L$47,10,FALSE))</f>
        <v/>
      </c>
      <c r="AK64" s="1885" t="str">
        <f>IF(AK63="","",VLOOKUP(AK63,'シフト記号表 (3)'!$C$6:$L$47,10,FALSE))</f>
        <v/>
      </c>
      <c r="AL64" s="1897" t="str">
        <f>IF(AL63="","",VLOOKUP(AL63,'シフト記号表 (3)'!$C$6:$L$47,10,FALSE))</f>
        <v/>
      </c>
      <c r="AM64" s="1897" t="str">
        <f>IF(AM63="","",VLOOKUP(AM63,'シフト記号表 (3)'!$C$6:$L$47,10,FALSE))</f>
        <v/>
      </c>
      <c r="AN64" s="1897" t="str">
        <f>IF(AN63="","",VLOOKUP(AN63,'シフト記号表 (3)'!$C$6:$L$47,10,FALSE))</f>
        <v/>
      </c>
      <c r="AO64" s="1897" t="str">
        <f>IF(AO63="","",VLOOKUP(AO63,'シフト記号表 (3)'!$C$6:$L$47,10,FALSE))</f>
        <v/>
      </c>
      <c r="AP64" s="1897" t="str">
        <f>IF(AP63="","",VLOOKUP(AP63,'シフト記号表 (3)'!$C$6:$L$47,10,FALSE))</f>
        <v/>
      </c>
      <c r="AQ64" s="1912" t="str">
        <f>IF(AQ63="","",VLOOKUP(AQ63,'シフト記号表 (3)'!$C$6:$L$47,10,FALSE))</f>
        <v/>
      </c>
      <c r="AR64" s="1885" t="str">
        <f>IF(AR63="","",VLOOKUP(AR63,'シフト記号表 (3)'!$C$6:$L$47,10,FALSE))</f>
        <v/>
      </c>
      <c r="AS64" s="1897" t="str">
        <f>IF(AS63="","",VLOOKUP(AS63,'シフト記号表 (3)'!$C$6:$L$47,10,FALSE))</f>
        <v/>
      </c>
      <c r="AT64" s="1897" t="str">
        <f>IF(AT63="","",VLOOKUP(AT63,'シフト記号表 (3)'!$C$6:$L$47,10,FALSE))</f>
        <v/>
      </c>
      <c r="AU64" s="1897" t="str">
        <f>IF(AU63="","",VLOOKUP(AU63,'シフト記号表 (3)'!$C$6:$L$47,10,FALSE))</f>
        <v/>
      </c>
      <c r="AV64" s="1897" t="str">
        <f>IF(AV63="","",VLOOKUP(AV63,'シフト記号表 (3)'!$C$6:$L$47,10,FALSE))</f>
        <v/>
      </c>
      <c r="AW64" s="1897" t="str">
        <f>IF(AW63="","",VLOOKUP(AW63,'シフト記号表 (3)'!$C$6:$L$47,10,FALSE))</f>
        <v/>
      </c>
      <c r="AX64" s="1912" t="str">
        <f>IF(AX63="","",VLOOKUP(AX63,'シフト記号表 (3)'!$C$6:$L$47,10,FALSE))</f>
        <v/>
      </c>
      <c r="AY64" s="1885" t="str">
        <f>IF(AY63="","",VLOOKUP(AY63,'シフト記号表 (3)'!$C$6:$L$47,10,FALSE))</f>
        <v/>
      </c>
      <c r="AZ64" s="1897" t="str">
        <f>IF(AZ63="","",VLOOKUP(AZ63,'シフト記号表 (3)'!$C$6:$L$47,10,FALSE))</f>
        <v/>
      </c>
      <c r="BA64" s="1897" t="str">
        <f>IF(BA63="","",VLOOKUP(BA63,'シフト記号表 (3)'!$C$6:$L$47,10,FALSE))</f>
        <v/>
      </c>
      <c r="BB64" s="1943">
        <f>IF($BE$3="４週",SUM(W64:AX64),IF($BE$3="暦月",SUM(W64:BA64),""))</f>
        <v>0</v>
      </c>
      <c r="BC64" s="1951"/>
      <c r="BD64" s="1960">
        <f>IF($BE$3="４週",BB64/4,IF($BE$3="暦月",(BB64/($BE$8/7)),""))</f>
        <v>0</v>
      </c>
      <c r="BE64" s="1951"/>
      <c r="BF64" s="1971"/>
      <c r="BG64" s="1976"/>
      <c r="BH64" s="1976"/>
      <c r="BI64" s="1976"/>
      <c r="BJ64" s="1987"/>
    </row>
    <row r="65" spans="2:62" ht="20.25" customHeight="1">
      <c r="B65" s="1742">
        <f>B63+1</f>
        <v>25</v>
      </c>
      <c r="C65" s="1756"/>
      <c r="D65" s="1767"/>
      <c r="E65" s="1774"/>
      <c r="F65" s="1779"/>
      <c r="G65" s="1774"/>
      <c r="H65" s="1779"/>
      <c r="I65" s="1788"/>
      <c r="J65" s="1802"/>
      <c r="K65" s="1808"/>
      <c r="L65" s="1824"/>
      <c r="M65" s="1824"/>
      <c r="N65" s="1767"/>
      <c r="O65" s="1831"/>
      <c r="P65" s="1836"/>
      <c r="Q65" s="1836"/>
      <c r="R65" s="1836"/>
      <c r="S65" s="1847"/>
      <c r="T65" s="1857" t="s">
        <v>770</v>
      </c>
      <c r="U65" s="1864"/>
      <c r="V65" s="1875"/>
      <c r="W65" s="1886"/>
      <c r="X65" s="1898"/>
      <c r="Y65" s="1898"/>
      <c r="Z65" s="1898"/>
      <c r="AA65" s="1898"/>
      <c r="AB65" s="1898"/>
      <c r="AC65" s="1913"/>
      <c r="AD65" s="1886"/>
      <c r="AE65" s="1898"/>
      <c r="AF65" s="1898"/>
      <c r="AG65" s="1898"/>
      <c r="AH65" s="1898"/>
      <c r="AI65" s="1898"/>
      <c r="AJ65" s="1913"/>
      <c r="AK65" s="1886"/>
      <c r="AL65" s="1898"/>
      <c r="AM65" s="1898"/>
      <c r="AN65" s="1898"/>
      <c r="AO65" s="1898"/>
      <c r="AP65" s="1898"/>
      <c r="AQ65" s="1913"/>
      <c r="AR65" s="1886"/>
      <c r="AS65" s="1898"/>
      <c r="AT65" s="1898"/>
      <c r="AU65" s="1898"/>
      <c r="AV65" s="1898"/>
      <c r="AW65" s="1898"/>
      <c r="AX65" s="1913"/>
      <c r="AY65" s="1886"/>
      <c r="AZ65" s="1898"/>
      <c r="BA65" s="1937"/>
      <c r="BB65" s="1944"/>
      <c r="BC65" s="1952"/>
      <c r="BD65" s="1961"/>
      <c r="BE65" s="1967"/>
      <c r="BF65" s="1972"/>
      <c r="BG65" s="1977"/>
      <c r="BH65" s="1977"/>
      <c r="BI65" s="1977"/>
      <c r="BJ65" s="1988"/>
    </row>
    <row r="66" spans="2:62" ht="20.25" customHeight="1">
      <c r="B66" s="1743"/>
      <c r="C66" s="1755"/>
      <c r="D66" s="1766"/>
      <c r="E66" s="1774"/>
      <c r="F66" s="1779">
        <f>C65</f>
        <v>0</v>
      </c>
      <c r="G66" s="1774"/>
      <c r="H66" s="1779">
        <f>I65</f>
        <v>0</v>
      </c>
      <c r="I66" s="1787"/>
      <c r="J66" s="1801"/>
      <c r="K66" s="1807"/>
      <c r="L66" s="1823"/>
      <c r="M66" s="1823"/>
      <c r="N66" s="1766"/>
      <c r="O66" s="1831"/>
      <c r="P66" s="1836"/>
      <c r="Q66" s="1836"/>
      <c r="R66" s="1836"/>
      <c r="S66" s="1847"/>
      <c r="T66" s="1856" t="s">
        <v>128</v>
      </c>
      <c r="U66" s="1863"/>
      <c r="V66" s="1874"/>
      <c r="W66" s="1885" t="str">
        <f>IF(W65="","",VLOOKUP(W65,'シフト記号表 (3)'!$C$6:$L$47,10,FALSE))</f>
        <v/>
      </c>
      <c r="X66" s="1897" t="str">
        <f>IF(X65="","",VLOOKUP(X65,'シフト記号表 (3)'!$C$6:$L$47,10,FALSE))</f>
        <v/>
      </c>
      <c r="Y66" s="1897" t="str">
        <f>IF(Y65="","",VLOOKUP(Y65,'シフト記号表 (3)'!$C$6:$L$47,10,FALSE))</f>
        <v/>
      </c>
      <c r="Z66" s="1897" t="str">
        <f>IF(Z65="","",VLOOKUP(Z65,'シフト記号表 (3)'!$C$6:$L$47,10,FALSE))</f>
        <v/>
      </c>
      <c r="AA66" s="1897" t="str">
        <f>IF(AA65="","",VLOOKUP(AA65,'シフト記号表 (3)'!$C$6:$L$47,10,FALSE))</f>
        <v/>
      </c>
      <c r="AB66" s="1897" t="str">
        <f>IF(AB65="","",VLOOKUP(AB65,'シフト記号表 (3)'!$C$6:$L$47,10,FALSE))</f>
        <v/>
      </c>
      <c r="AC66" s="1912" t="str">
        <f>IF(AC65="","",VLOOKUP(AC65,'シフト記号表 (3)'!$C$6:$L$47,10,FALSE))</f>
        <v/>
      </c>
      <c r="AD66" s="1885" t="str">
        <f>IF(AD65="","",VLOOKUP(AD65,'シフト記号表 (3)'!$C$6:$L$47,10,FALSE))</f>
        <v/>
      </c>
      <c r="AE66" s="1897" t="str">
        <f>IF(AE65="","",VLOOKUP(AE65,'シフト記号表 (3)'!$C$6:$L$47,10,FALSE))</f>
        <v/>
      </c>
      <c r="AF66" s="1897" t="str">
        <f>IF(AF65="","",VLOOKUP(AF65,'シフト記号表 (3)'!$C$6:$L$47,10,FALSE))</f>
        <v/>
      </c>
      <c r="AG66" s="1897" t="str">
        <f>IF(AG65="","",VLOOKUP(AG65,'シフト記号表 (3)'!$C$6:$L$47,10,FALSE))</f>
        <v/>
      </c>
      <c r="AH66" s="1897" t="str">
        <f>IF(AH65="","",VLOOKUP(AH65,'シフト記号表 (3)'!$C$6:$L$47,10,FALSE))</f>
        <v/>
      </c>
      <c r="AI66" s="1897" t="str">
        <f>IF(AI65="","",VLOOKUP(AI65,'シフト記号表 (3)'!$C$6:$L$47,10,FALSE))</f>
        <v/>
      </c>
      <c r="AJ66" s="1912" t="str">
        <f>IF(AJ65="","",VLOOKUP(AJ65,'シフト記号表 (3)'!$C$6:$L$47,10,FALSE))</f>
        <v/>
      </c>
      <c r="AK66" s="1885" t="str">
        <f>IF(AK65="","",VLOOKUP(AK65,'シフト記号表 (3)'!$C$6:$L$47,10,FALSE))</f>
        <v/>
      </c>
      <c r="AL66" s="1897" t="str">
        <f>IF(AL65="","",VLOOKUP(AL65,'シフト記号表 (3)'!$C$6:$L$47,10,FALSE))</f>
        <v/>
      </c>
      <c r="AM66" s="1897" t="str">
        <f>IF(AM65="","",VLOOKUP(AM65,'シフト記号表 (3)'!$C$6:$L$47,10,FALSE))</f>
        <v/>
      </c>
      <c r="AN66" s="1897" t="str">
        <f>IF(AN65="","",VLOOKUP(AN65,'シフト記号表 (3)'!$C$6:$L$47,10,FALSE))</f>
        <v/>
      </c>
      <c r="AO66" s="1897" t="str">
        <f>IF(AO65="","",VLOOKUP(AO65,'シフト記号表 (3)'!$C$6:$L$47,10,FALSE))</f>
        <v/>
      </c>
      <c r="AP66" s="1897" t="str">
        <f>IF(AP65="","",VLOOKUP(AP65,'シフト記号表 (3)'!$C$6:$L$47,10,FALSE))</f>
        <v/>
      </c>
      <c r="AQ66" s="1912" t="str">
        <f>IF(AQ65="","",VLOOKUP(AQ65,'シフト記号表 (3)'!$C$6:$L$47,10,FALSE))</f>
        <v/>
      </c>
      <c r="AR66" s="1885" t="str">
        <f>IF(AR65="","",VLOOKUP(AR65,'シフト記号表 (3)'!$C$6:$L$47,10,FALSE))</f>
        <v/>
      </c>
      <c r="AS66" s="1897" t="str">
        <f>IF(AS65="","",VLOOKUP(AS65,'シフト記号表 (3)'!$C$6:$L$47,10,FALSE))</f>
        <v/>
      </c>
      <c r="AT66" s="1897" t="str">
        <f>IF(AT65="","",VLOOKUP(AT65,'シフト記号表 (3)'!$C$6:$L$47,10,FALSE))</f>
        <v/>
      </c>
      <c r="AU66" s="1897" t="str">
        <f>IF(AU65="","",VLOOKUP(AU65,'シフト記号表 (3)'!$C$6:$L$47,10,FALSE))</f>
        <v/>
      </c>
      <c r="AV66" s="1897" t="str">
        <f>IF(AV65="","",VLOOKUP(AV65,'シフト記号表 (3)'!$C$6:$L$47,10,FALSE))</f>
        <v/>
      </c>
      <c r="AW66" s="1897" t="str">
        <f>IF(AW65="","",VLOOKUP(AW65,'シフト記号表 (3)'!$C$6:$L$47,10,FALSE))</f>
        <v/>
      </c>
      <c r="AX66" s="1912" t="str">
        <f>IF(AX65="","",VLOOKUP(AX65,'シフト記号表 (3)'!$C$6:$L$47,10,FALSE))</f>
        <v/>
      </c>
      <c r="AY66" s="1885" t="str">
        <f>IF(AY65="","",VLOOKUP(AY65,'シフト記号表 (3)'!$C$6:$L$47,10,FALSE))</f>
        <v/>
      </c>
      <c r="AZ66" s="1897" t="str">
        <f>IF(AZ65="","",VLOOKUP(AZ65,'シフト記号表 (3)'!$C$6:$L$47,10,FALSE))</f>
        <v/>
      </c>
      <c r="BA66" s="1897" t="str">
        <f>IF(BA65="","",VLOOKUP(BA65,'シフト記号表 (3)'!$C$6:$L$47,10,FALSE))</f>
        <v/>
      </c>
      <c r="BB66" s="1943">
        <f>IF($BE$3="４週",SUM(W66:AX66),IF($BE$3="暦月",SUM(W66:BA66),""))</f>
        <v>0</v>
      </c>
      <c r="BC66" s="1951"/>
      <c r="BD66" s="1960">
        <f>IF($BE$3="４週",BB66/4,IF($BE$3="暦月",(BB66/($BE$8/7)),""))</f>
        <v>0</v>
      </c>
      <c r="BE66" s="1951"/>
      <c r="BF66" s="1971"/>
      <c r="BG66" s="1976"/>
      <c r="BH66" s="1976"/>
      <c r="BI66" s="1976"/>
      <c r="BJ66" s="1987"/>
    </row>
    <row r="67" spans="2:62" ht="20.25" customHeight="1">
      <c r="B67" s="1742">
        <f>B65+1</f>
        <v>26</v>
      </c>
      <c r="C67" s="1756"/>
      <c r="D67" s="1767"/>
      <c r="E67" s="1774"/>
      <c r="F67" s="1779"/>
      <c r="G67" s="1774"/>
      <c r="H67" s="1779"/>
      <c r="I67" s="1788"/>
      <c r="J67" s="1802"/>
      <c r="K67" s="1808"/>
      <c r="L67" s="1824"/>
      <c r="M67" s="1824"/>
      <c r="N67" s="1767"/>
      <c r="O67" s="1831"/>
      <c r="P67" s="1836"/>
      <c r="Q67" s="1836"/>
      <c r="R67" s="1836"/>
      <c r="S67" s="1847"/>
      <c r="T67" s="1857" t="s">
        <v>770</v>
      </c>
      <c r="U67" s="1864"/>
      <c r="V67" s="1875"/>
      <c r="W67" s="1886"/>
      <c r="X67" s="1898"/>
      <c r="Y67" s="1898"/>
      <c r="Z67" s="1898"/>
      <c r="AA67" s="1898"/>
      <c r="AB67" s="1898"/>
      <c r="AC67" s="1913"/>
      <c r="AD67" s="1886"/>
      <c r="AE67" s="1898"/>
      <c r="AF67" s="1898"/>
      <c r="AG67" s="1898"/>
      <c r="AH67" s="1898"/>
      <c r="AI67" s="1898"/>
      <c r="AJ67" s="1913"/>
      <c r="AK67" s="1886"/>
      <c r="AL67" s="1898"/>
      <c r="AM67" s="1898"/>
      <c r="AN67" s="1898"/>
      <c r="AO67" s="1898"/>
      <c r="AP67" s="1898"/>
      <c r="AQ67" s="1913"/>
      <c r="AR67" s="1886"/>
      <c r="AS67" s="1898"/>
      <c r="AT67" s="1898"/>
      <c r="AU67" s="1898"/>
      <c r="AV67" s="1898"/>
      <c r="AW67" s="1898"/>
      <c r="AX67" s="1913"/>
      <c r="AY67" s="1886"/>
      <c r="AZ67" s="1898"/>
      <c r="BA67" s="1937"/>
      <c r="BB67" s="1944"/>
      <c r="BC67" s="1952"/>
      <c r="BD67" s="1961"/>
      <c r="BE67" s="1967"/>
      <c r="BF67" s="1972"/>
      <c r="BG67" s="1977"/>
      <c r="BH67" s="1977"/>
      <c r="BI67" s="1977"/>
      <c r="BJ67" s="1988"/>
    </row>
    <row r="68" spans="2:62" ht="20.25" customHeight="1">
      <c r="B68" s="1743"/>
      <c r="C68" s="1755"/>
      <c r="D68" s="1766"/>
      <c r="E68" s="1774"/>
      <c r="F68" s="1779">
        <f>C67</f>
        <v>0</v>
      </c>
      <c r="G68" s="1774"/>
      <c r="H68" s="1779">
        <f>I67</f>
        <v>0</v>
      </c>
      <c r="I68" s="1787"/>
      <c r="J68" s="1801"/>
      <c r="K68" s="1807"/>
      <c r="L68" s="1823"/>
      <c r="M68" s="1823"/>
      <c r="N68" s="1766"/>
      <c r="O68" s="1831"/>
      <c r="P68" s="1836"/>
      <c r="Q68" s="1836"/>
      <c r="R68" s="1836"/>
      <c r="S68" s="1847"/>
      <c r="T68" s="1856" t="s">
        <v>128</v>
      </c>
      <c r="U68" s="1863"/>
      <c r="V68" s="1874"/>
      <c r="W68" s="1885" t="str">
        <f>IF(W67="","",VLOOKUP(W67,'シフト記号表 (3)'!$C$6:$L$47,10,FALSE))</f>
        <v/>
      </c>
      <c r="X68" s="1897" t="str">
        <f>IF(X67="","",VLOOKUP(X67,'シフト記号表 (3)'!$C$6:$L$47,10,FALSE))</f>
        <v/>
      </c>
      <c r="Y68" s="1897" t="str">
        <f>IF(Y67="","",VLOOKUP(Y67,'シフト記号表 (3)'!$C$6:$L$47,10,FALSE))</f>
        <v/>
      </c>
      <c r="Z68" s="1897" t="str">
        <f>IF(Z67="","",VLOOKUP(Z67,'シフト記号表 (3)'!$C$6:$L$47,10,FALSE))</f>
        <v/>
      </c>
      <c r="AA68" s="1897" t="str">
        <f>IF(AA67="","",VLOOKUP(AA67,'シフト記号表 (3)'!$C$6:$L$47,10,FALSE))</f>
        <v/>
      </c>
      <c r="AB68" s="1897" t="str">
        <f>IF(AB67="","",VLOOKUP(AB67,'シフト記号表 (3)'!$C$6:$L$47,10,FALSE))</f>
        <v/>
      </c>
      <c r="AC68" s="1912" t="str">
        <f>IF(AC67="","",VLOOKUP(AC67,'シフト記号表 (3)'!$C$6:$L$47,10,FALSE))</f>
        <v/>
      </c>
      <c r="AD68" s="1885" t="str">
        <f>IF(AD67="","",VLOOKUP(AD67,'シフト記号表 (3)'!$C$6:$L$47,10,FALSE))</f>
        <v/>
      </c>
      <c r="AE68" s="1897" t="str">
        <f>IF(AE67="","",VLOOKUP(AE67,'シフト記号表 (3)'!$C$6:$L$47,10,FALSE))</f>
        <v/>
      </c>
      <c r="AF68" s="1897" t="str">
        <f>IF(AF67="","",VLOOKUP(AF67,'シフト記号表 (3)'!$C$6:$L$47,10,FALSE))</f>
        <v/>
      </c>
      <c r="AG68" s="1897" t="str">
        <f>IF(AG67="","",VLOOKUP(AG67,'シフト記号表 (3)'!$C$6:$L$47,10,FALSE))</f>
        <v/>
      </c>
      <c r="AH68" s="1897" t="str">
        <f>IF(AH67="","",VLOOKUP(AH67,'シフト記号表 (3)'!$C$6:$L$47,10,FALSE))</f>
        <v/>
      </c>
      <c r="AI68" s="1897" t="str">
        <f>IF(AI67="","",VLOOKUP(AI67,'シフト記号表 (3)'!$C$6:$L$47,10,FALSE))</f>
        <v/>
      </c>
      <c r="AJ68" s="1912" t="str">
        <f>IF(AJ67="","",VLOOKUP(AJ67,'シフト記号表 (3)'!$C$6:$L$47,10,FALSE))</f>
        <v/>
      </c>
      <c r="AK68" s="1885" t="str">
        <f>IF(AK67="","",VLOOKUP(AK67,'シフト記号表 (3)'!$C$6:$L$47,10,FALSE))</f>
        <v/>
      </c>
      <c r="AL68" s="1897" t="str">
        <f>IF(AL67="","",VLOOKUP(AL67,'シフト記号表 (3)'!$C$6:$L$47,10,FALSE))</f>
        <v/>
      </c>
      <c r="AM68" s="1897" t="str">
        <f>IF(AM67="","",VLOOKUP(AM67,'シフト記号表 (3)'!$C$6:$L$47,10,FALSE))</f>
        <v/>
      </c>
      <c r="AN68" s="1897" t="str">
        <f>IF(AN67="","",VLOOKUP(AN67,'シフト記号表 (3)'!$C$6:$L$47,10,FALSE))</f>
        <v/>
      </c>
      <c r="AO68" s="1897" t="str">
        <f>IF(AO67="","",VLOOKUP(AO67,'シフト記号表 (3)'!$C$6:$L$47,10,FALSE))</f>
        <v/>
      </c>
      <c r="AP68" s="1897" t="str">
        <f>IF(AP67="","",VLOOKUP(AP67,'シフト記号表 (3)'!$C$6:$L$47,10,FALSE))</f>
        <v/>
      </c>
      <c r="AQ68" s="1912" t="str">
        <f>IF(AQ67="","",VLOOKUP(AQ67,'シフト記号表 (3)'!$C$6:$L$47,10,FALSE))</f>
        <v/>
      </c>
      <c r="AR68" s="1885" t="str">
        <f>IF(AR67="","",VLOOKUP(AR67,'シフト記号表 (3)'!$C$6:$L$47,10,FALSE))</f>
        <v/>
      </c>
      <c r="AS68" s="1897" t="str">
        <f>IF(AS67="","",VLOOKUP(AS67,'シフト記号表 (3)'!$C$6:$L$47,10,FALSE))</f>
        <v/>
      </c>
      <c r="AT68" s="1897" t="str">
        <f>IF(AT67="","",VLOOKUP(AT67,'シフト記号表 (3)'!$C$6:$L$47,10,FALSE))</f>
        <v/>
      </c>
      <c r="AU68" s="1897" t="str">
        <f>IF(AU67="","",VLOOKUP(AU67,'シフト記号表 (3)'!$C$6:$L$47,10,FALSE))</f>
        <v/>
      </c>
      <c r="AV68" s="1897" t="str">
        <f>IF(AV67="","",VLOOKUP(AV67,'シフト記号表 (3)'!$C$6:$L$47,10,FALSE))</f>
        <v/>
      </c>
      <c r="AW68" s="1897" t="str">
        <f>IF(AW67="","",VLOOKUP(AW67,'シフト記号表 (3)'!$C$6:$L$47,10,FALSE))</f>
        <v/>
      </c>
      <c r="AX68" s="1912" t="str">
        <f>IF(AX67="","",VLOOKUP(AX67,'シフト記号表 (3)'!$C$6:$L$47,10,FALSE))</f>
        <v/>
      </c>
      <c r="AY68" s="1885" t="str">
        <f>IF(AY67="","",VLOOKUP(AY67,'シフト記号表 (3)'!$C$6:$L$47,10,FALSE))</f>
        <v/>
      </c>
      <c r="AZ68" s="1897" t="str">
        <f>IF(AZ67="","",VLOOKUP(AZ67,'シフト記号表 (3)'!$C$6:$L$47,10,FALSE))</f>
        <v/>
      </c>
      <c r="BA68" s="1897" t="str">
        <f>IF(BA67="","",VLOOKUP(BA67,'シフト記号表 (3)'!$C$6:$L$47,10,FALSE))</f>
        <v/>
      </c>
      <c r="BB68" s="1943">
        <f>IF($BE$3="４週",SUM(W68:AX68),IF($BE$3="暦月",SUM(W68:BA68),""))</f>
        <v>0</v>
      </c>
      <c r="BC68" s="1951"/>
      <c r="BD68" s="1960">
        <f>IF($BE$3="４週",BB68/4,IF($BE$3="暦月",(BB68/($BE$8/7)),""))</f>
        <v>0</v>
      </c>
      <c r="BE68" s="1951"/>
      <c r="BF68" s="1971"/>
      <c r="BG68" s="1976"/>
      <c r="BH68" s="1976"/>
      <c r="BI68" s="1976"/>
      <c r="BJ68" s="1987"/>
    </row>
    <row r="69" spans="2:62" ht="20.25" customHeight="1">
      <c r="B69" s="1742">
        <f>B67+1</f>
        <v>27</v>
      </c>
      <c r="C69" s="1756"/>
      <c r="D69" s="1767"/>
      <c r="E69" s="1774"/>
      <c r="F69" s="1779"/>
      <c r="G69" s="1774"/>
      <c r="H69" s="1779"/>
      <c r="I69" s="1788"/>
      <c r="J69" s="1802"/>
      <c r="K69" s="1808"/>
      <c r="L69" s="1824"/>
      <c r="M69" s="1824"/>
      <c r="N69" s="1767"/>
      <c r="O69" s="1831"/>
      <c r="P69" s="1836"/>
      <c r="Q69" s="1836"/>
      <c r="R69" s="1836"/>
      <c r="S69" s="1847"/>
      <c r="T69" s="1857" t="s">
        <v>770</v>
      </c>
      <c r="U69" s="1864"/>
      <c r="V69" s="1875"/>
      <c r="W69" s="1886"/>
      <c r="X69" s="1898"/>
      <c r="Y69" s="1898"/>
      <c r="Z69" s="1898"/>
      <c r="AA69" s="1898"/>
      <c r="AB69" s="1898"/>
      <c r="AC69" s="1913"/>
      <c r="AD69" s="1886"/>
      <c r="AE69" s="1898"/>
      <c r="AF69" s="1898"/>
      <c r="AG69" s="1898"/>
      <c r="AH69" s="1898"/>
      <c r="AI69" s="1898"/>
      <c r="AJ69" s="1913"/>
      <c r="AK69" s="1886"/>
      <c r="AL69" s="1898"/>
      <c r="AM69" s="1898"/>
      <c r="AN69" s="1898"/>
      <c r="AO69" s="1898"/>
      <c r="AP69" s="1898"/>
      <c r="AQ69" s="1913"/>
      <c r="AR69" s="1886"/>
      <c r="AS69" s="1898"/>
      <c r="AT69" s="1898"/>
      <c r="AU69" s="1898"/>
      <c r="AV69" s="1898"/>
      <c r="AW69" s="1898"/>
      <c r="AX69" s="1913"/>
      <c r="AY69" s="1886"/>
      <c r="AZ69" s="1898"/>
      <c r="BA69" s="1937"/>
      <c r="BB69" s="1944"/>
      <c r="BC69" s="1952"/>
      <c r="BD69" s="1961"/>
      <c r="BE69" s="1967"/>
      <c r="BF69" s="1972"/>
      <c r="BG69" s="1977"/>
      <c r="BH69" s="1977"/>
      <c r="BI69" s="1977"/>
      <c r="BJ69" s="1988"/>
    </row>
    <row r="70" spans="2:62" ht="20.25" customHeight="1">
      <c r="B70" s="1743"/>
      <c r="C70" s="1755"/>
      <c r="D70" s="1766"/>
      <c r="E70" s="1774"/>
      <c r="F70" s="1779">
        <f>C69</f>
        <v>0</v>
      </c>
      <c r="G70" s="1774"/>
      <c r="H70" s="1779">
        <f>I69</f>
        <v>0</v>
      </c>
      <c r="I70" s="1787"/>
      <c r="J70" s="1801"/>
      <c r="K70" s="1807"/>
      <c r="L70" s="1823"/>
      <c r="M70" s="1823"/>
      <c r="N70" s="1766"/>
      <c r="O70" s="1831"/>
      <c r="P70" s="1836"/>
      <c r="Q70" s="1836"/>
      <c r="R70" s="1836"/>
      <c r="S70" s="1847"/>
      <c r="T70" s="1856" t="s">
        <v>128</v>
      </c>
      <c r="U70" s="1863"/>
      <c r="V70" s="1874"/>
      <c r="W70" s="1885" t="str">
        <f>IF(W69="","",VLOOKUP(W69,'シフト記号表 (3)'!$C$6:$L$47,10,FALSE))</f>
        <v/>
      </c>
      <c r="X70" s="1897" t="str">
        <f>IF(X69="","",VLOOKUP(X69,'シフト記号表 (3)'!$C$6:$L$47,10,FALSE))</f>
        <v/>
      </c>
      <c r="Y70" s="1897" t="str">
        <f>IF(Y69="","",VLOOKUP(Y69,'シフト記号表 (3)'!$C$6:$L$47,10,FALSE))</f>
        <v/>
      </c>
      <c r="Z70" s="1897" t="str">
        <f>IF(Z69="","",VLOOKUP(Z69,'シフト記号表 (3)'!$C$6:$L$47,10,FALSE))</f>
        <v/>
      </c>
      <c r="AA70" s="1897" t="str">
        <f>IF(AA69="","",VLOOKUP(AA69,'シフト記号表 (3)'!$C$6:$L$47,10,FALSE))</f>
        <v/>
      </c>
      <c r="AB70" s="1897" t="str">
        <f>IF(AB69="","",VLOOKUP(AB69,'シフト記号表 (3)'!$C$6:$L$47,10,FALSE))</f>
        <v/>
      </c>
      <c r="AC70" s="1912" t="str">
        <f>IF(AC69="","",VLOOKUP(AC69,'シフト記号表 (3)'!$C$6:$L$47,10,FALSE))</f>
        <v/>
      </c>
      <c r="AD70" s="1885" t="str">
        <f>IF(AD69="","",VLOOKUP(AD69,'シフト記号表 (3)'!$C$6:$L$47,10,FALSE))</f>
        <v/>
      </c>
      <c r="AE70" s="1897" t="str">
        <f>IF(AE69="","",VLOOKUP(AE69,'シフト記号表 (3)'!$C$6:$L$47,10,FALSE))</f>
        <v/>
      </c>
      <c r="AF70" s="1897" t="str">
        <f>IF(AF69="","",VLOOKUP(AF69,'シフト記号表 (3)'!$C$6:$L$47,10,FALSE))</f>
        <v/>
      </c>
      <c r="AG70" s="1897" t="str">
        <f>IF(AG69="","",VLOOKUP(AG69,'シフト記号表 (3)'!$C$6:$L$47,10,FALSE))</f>
        <v/>
      </c>
      <c r="AH70" s="1897" t="str">
        <f>IF(AH69="","",VLOOKUP(AH69,'シフト記号表 (3)'!$C$6:$L$47,10,FALSE))</f>
        <v/>
      </c>
      <c r="AI70" s="1897" t="str">
        <f>IF(AI69="","",VLOOKUP(AI69,'シフト記号表 (3)'!$C$6:$L$47,10,FALSE))</f>
        <v/>
      </c>
      <c r="AJ70" s="1912" t="str">
        <f>IF(AJ69="","",VLOOKUP(AJ69,'シフト記号表 (3)'!$C$6:$L$47,10,FALSE))</f>
        <v/>
      </c>
      <c r="AK70" s="1885" t="str">
        <f>IF(AK69="","",VLOOKUP(AK69,'シフト記号表 (3)'!$C$6:$L$47,10,FALSE))</f>
        <v/>
      </c>
      <c r="AL70" s="1897" t="str">
        <f>IF(AL69="","",VLOOKUP(AL69,'シフト記号表 (3)'!$C$6:$L$47,10,FALSE))</f>
        <v/>
      </c>
      <c r="AM70" s="1897" t="str">
        <f>IF(AM69="","",VLOOKUP(AM69,'シフト記号表 (3)'!$C$6:$L$47,10,FALSE))</f>
        <v/>
      </c>
      <c r="AN70" s="1897" t="str">
        <f>IF(AN69="","",VLOOKUP(AN69,'シフト記号表 (3)'!$C$6:$L$47,10,FALSE))</f>
        <v/>
      </c>
      <c r="AO70" s="1897" t="str">
        <f>IF(AO69="","",VLOOKUP(AO69,'シフト記号表 (3)'!$C$6:$L$47,10,FALSE))</f>
        <v/>
      </c>
      <c r="AP70" s="1897" t="str">
        <f>IF(AP69="","",VLOOKUP(AP69,'シフト記号表 (3)'!$C$6:$L$47,10,FALSE))</f>
        <v/>
      </c>
      <c r="AQ70" s="1912" t="str">
        <f>IF(AQ69="","",VLOOKUP(AQ69,'シフト記号表 (3)'!$C$6:$L$47,10,FALSE))</f>
        <v/>
      </c>
      <c r="AR70" s="1885" t="str">
        <f>IF(AR69="","",VLOOKUP(AR69,'シフト記号表 (3)'!$C$6:$L$47,10,FALSE))</f>
        <v/>
      </c>
      <c r="AS70" s="1897" t="str">
        <f>IF(AS69="","",VLOOKUP(AS69,'シフト記号表 (3)'!$C$6:$L$47,10,FALSE))</f>
        <v/>
      </c>
      <c r="AT70" s="1897" t="str">
        <f>IF(AT69="","",VLOOKUP(AT69,'シフト記号表 (3)'!$C$6:$L$47,10,FALSE))</f>
        <v/>
      </c>
      <c r="AU70" s="1897" t="str">
        <f>IF(AU69="","",VLOOKUP(AU69,'シフト記号表 (3)'!$C$6:$L$47,10,FALSE))</f>
        <v/>
      </c>
      <c r="AV70" s="1897" t="str">
        <f>IF(AV69="","",VLOOKUP(AV69,'シフト記号表 (3)'!$C$6:$L$47,10,FALSE))</f>
        <v/>
      </c>
      <c r="AW70" s="1897" t="str">
        <f>IF(AW69="","",VLOOKUP(AW69,'シフト記号表 (3)'!$C$6:$L$47,10,FALSE))</f>
        <v/>
      </c>
      <c r="AX70" s="1912" t="str">
        <f>IF(AX69="","",VLOOKUP(AX69,'シフト記号表 (3)'!$C$6:$L$47,10,FALSE))</f>
        <v/>
      </c>
      <c r="AY70" s="1885" t="str">
        <f>IF(AY69="","",VLOOKUP(AY69,'シフト記号表 (3)'!$C$6:$L$47,10,FALSE))</f>
        <v/>
      </c>
      <c r="AZ70" s="1897" t="str">
        <f>IF(AZ69="","",VLOOKUP(AZ69,'シフト記号表 (3)'!$C$6:$L$47,10,FALSE))</f>
        <v/>
      </c>
      <c r="BA70" s="1897" t="str">
        <f>IF(BA69="","",VLOOKUP(BA69,'シフト記号表 (3)'!$C$6:$L$47,10,FALSE))</f>
        <v/>
      </c>
      <c r="BB70" s="1943">
        <f>IF($BE$3="４週",SUM(W70:AX70),IF($BE$3="暦月",SUM(W70:BA70),""))</f>
        <v>0</v>
      </c>
      <c r="BC70" s="1951"/>
      <c r="BD70" s="1960">
        <f>IF($BE$3="４週",BB70/4,IF($BE$3="暦月",(BB70/($BE$8/7)),""))</f>
        <v>0</v>
      </c>
      <c r="BE70" s="1951"/>
      <c r="BF70" s="1971"/>
      <c r="BG70" s="1976"/>
      <c r="BH70" s="1976"/>
      <c r="BI70" s="1976"/>
      <c r="BJ70" s="1987"/>
    </row>
    <row r="71" spans="2:62" ht="20.25" customHeight="1">
      <c r="B71" s="1742">
        <f>B69+1</f>
        <v>28</v>
      </c>
      <c r="C71" s="1756"/>
      <c r="D71" s="1767"/>
      <c r="E71" s="1774"/>
      <c r="F71" s="1779"/>
      <c r="G71" s="1774"/>
      <c r="H71" s="1779"/>
      <c r="I71" s="1788"/>
      <c r="J71" s="1802"/>
      <c r="K71" s="1808"/>
      <c r="L71" s="1824"/>
      <c r="M71" s="1824"/>
      <c r="N71" s="1767"/>
      <c r="O71" s="1831"/>
      <c r="P71" s="1836"/>
      <c r="Q71" s="1836"/>
      <c r="R71" s="1836"/>
      <c r="S71" s="1847"/>
      <c r="T71" s="1857" t="s">
        <v>770</v>
      </c>
      <c r="U71" s="1864"/>
      <c r="V71" s="1875"/>
      <c r="W71" s="1886"/>
      <c r="X71" s="1898"/>
      <c r="Y71" s="1898"/>
      <c r="Z71" s="1898"/>
      <c r="AA71" s="1898"/>
      <c r="AB71" s="1898"/>
      <c r="AC71" s="1913"/>
      <c r="AD71" s="1886"/>
      <c r="AE71" s="1898"/>
      <c r="AF71" s="1898"/>
      <c r="AG71" s="1898"/>
      <c r="AH71" s="1898"/>
      <c r="AI71" s="1898"/>
      <c r="AJ71" s="1913"/>
      <c r="AK71" s="1886"/>
      <c r="AL71" s="1898"/>
      <c r="AM71" s="1898"/>
      <c r="AN71" s="1898"/>
      <c r="AO71" s="1898"/>
      <c r="AP71" s="1898"/>
      <c r="AQ71" s="1913"/>
      <c r="AR71" s="1886"/>
      <c r="AS71" s="1898"/>
      <c r="AT71" s="1898"/>
      <c r="AU71" s="1898"/>
      <c r="AV71" s="1898"/>
      <c r="AW71" s="1898"/>
      <c r="AX71" s="1913"/>
      <c r="AY71" s="1886"/>
      <c r="AZ71" s="1898"/>
      <c r="BA71" s="1937"/>
      <c r="BB71" s="1944"/>
      <c r="BC71" s="1952"/>
      <c r="BD71" s="1961"/>
      <c r="BE71" s="1967"/>
      <c r="BF71" s="1972"/>
      <c r="BG71" s="1977"/>
      <c r="BH71" s="1977"/>
      <c r="BI71" s="1977"/>
      <c r="BJ71" s="1988"/>
    </row>
    <row r="72" spans="2:62" ht="20.25" customHeight="1">
      <c r="B72" s="1743"/>
      <c r="C72" s="1755"/>
      <c r="D72" s="1766"/>
      <c r="E72" s="1774"/>
      <c r="F72" s="1779">
        <f>C71</f>
        <v>0</v>
      </c>
      <c r="G72" s="1774"/>
      <c r="H72" s="1779">
        <f>I71</f>
        <v>0</v>
      </c>
      <c r="I72" s="1787"/>
      <c r="J72" s="1801"/>
      <c r="K72" s="1807"/>
      <c r="L72" s="1823"/>
      <c r="M72" s="1823"/>
      <c r="N72" s="1766"/>
      <c r="O72" s="1831"/>
      <c r="P72" s="1836"/>
      <c r="Q72" s="1836"/>
      <c r="R72" s="1836"/>
      <c r="S72" s="1847"/>
      <c r="T72" s="1856" t="s">
        <v>128</v>
      </c>
      <c r="U72" s="1863"/>
      <c r="V72" s="1874"/>
      <c r="W72" s="1885" t="str">
        <f>IF(W71="","",VLOOKUP(W71,'シフト記号表 (3)'!$C$6:$L$47,10,FALSE))</f>
        <v/>
      </c>
      <c r="X72" s="1897" t="str">
        <f>IF(X71="","",VLOOKUP(X71,'シフト記号表 (3)'!$C$6:$L$47,10,FALSE))</f>
        <v/>
      </c>
      <c r="Y72" s="1897" t="str">
        <f>IF(Y71="","",VLOOKUP(Y71,'シフト記号表 (3)'!$C$6:$L$47,10,FALSE))</f>
        <v/>
      </c>
      <c r="Z72" s="1897" t="str">
        <f>IF(Z71="","",VLOOKUP(Z71,'シフト記号表 (3)'!$C$6:$L$47,10,FALSE))</f>
        <v/>
      </c>
      <c r="AA72" s="1897" t="str">
        <f>IF(AA71="","",VLOOKUP(AA71,'シフト記号表 (3)'!$C$6:$L$47,10,FALSE))</f>
        <v/>
      </c>
      <c r="AB72" s="1897" t="str">
        <f>IF(AB71="","",VLOOKUP(AB71,'シフト記号表 (3)'!$C$6:$L$47,10,FALSE))</f>
        <v/>
      </c>
      <c r="AC72" s="1912" t="str">
        <f>IF(AC71="","",VLOOKUP(AC71,'シフト記号表 (3)'!$C$6:$L$47,10,FALSE))</f>
        <v/>
      </c>
      <c r="AD72" s="1885" t="str">
        <f>IF(AD71="","",VLOOKUP(AD71,'シフト記号表 (3)'!$C$6:$L$47,10,FALSE))</f>
        <v/>
      </c>
      <c r="AE72" s="1897" t="str">
        <f>IF(AE71="","",VLOOKUP(AE71,'シフト記号表 (3)'!$C$6:$L$47,10,FALSE))</f>
        <v/>
      </c>
      <c r="AF72" s="1897" t="str">
        <f>IF(AF71="","",VLOOKUP(AF71,'シフト記号表 (3)'!$C$6:$L$47,10,FALSE))</f>
        <v/>
      </c>
      <c r="AG72" s="1897" t="str">
        <f>IF(AG71="","",VLOOKUP(AG71,'シフト記号表 (3)'!$C$6:$L$47,10,FALSE))</f>
        <v/>
      </c>
      <c r="AH72" s="1897" t="str">
        <f>IF(AH71="","",VLOOKUP(AH71,'シフト記号表 (3)'!$C$6:$L$47,10,FALSE))</f>
        <v/>
      </c>
      <c r="AI72" s="1897" t="str">
        <f>IF(AI71="","",VLOOKUP(AI71,'シフト記号表 (3)'!$C$6:$L$47,10,FALSE))</f>
        <v/>
      </c>
      <c r="AJ72" s="1912" t="str">
        <f>IF(AJ71="","",VLOOKUP(AJ71,'シフト記号表 (3)'!$C$6:$L$47,10,FALSE))</f>
        <v/>
      </c>
      <c r="AK72" s="1885" t="str">
        <f>IF(AK71="","",VLOOKUP(AK71,'シフト記号表 (3)'!$C$6:$L$47,10,FALSE))</f>
        <v/>
      </c>
      <c r="AL72" s="1897" t="str">
        <f>IF(AL71="","",VLOOKUP(AL71,'シフト記号表 (3)'!$C$6:$L$47,10,FALSE))</f>
        <v/>
      </c>
      <c r="AM72" s="1897" t="str">
        <f>IF(AM71="","",VLOOKUP(AM71,'シフト記号表 (3)'!$C$6:$L$47,10,FALSE))</f>
        <v/>
      </c>
      <c r="AN72" s="1897" t="str">
        <f>IF(AN71="","",VLOOKUP(AN71,'シフト記号表 (3)'!$C$6:$L$47,10,FALSE))</f>
        <v/>
      </c>
      <c r="AO72" s="1897" t="str">
        <f>IF(AO71="","",VLOOKUP(AO71,'シフト記号表 (3)'!$C$6:$L$47,10,FALSE))</f>
        <v/>
      </c>
      <c r="AP72" s="1897" t="str">
        <f>IF(AP71="","",VLOOKUP(AP71,'シフト記号表 (3)'!$C$6:$L$47,10,FALSE))</f>
        <v/>
      </c>
      <c r="AQ72" s="1912" t="str">
        <f>IF(AQ71="","",VLOOKUP(AQ71,'シフト記号表 (3)'!$C$6:$L$47,10,FALSE))</f>
        <v/>
      </c>
      <c r="AR72" s="1885" t="str">
        <f>IF(AR71="","",VLOOKUP(AR71,'シフト記号表 (3)'!$C$6:$L$47,10,FALSE))</f>
        <v/>
      </c>
      <c r="AS72" s="1897" t="str">
        <f>IF(AS71="","",VLOOKUP(AS71,'シフト記号表 (3)'!$C$6:$L$47,10,FALSE))</f>
        <v/>
      </c>
      <c r="AT72" s="1897" t="str">
        <f>IF(AT71="","",VLOOKUP(AT71,'シフト記号表 (3)'!$C$6:$L$47,10,FALSE))</f>
        <v/>
      </c>
      <c r="AU72" s="1897" t="str">
        <f>IF(AU71="","",VLOOKUP(AU71,'シフト記号表 (3)'!$C$6:$L$47,10,FALSE))</f>
        <v/>
      </c>
      <c r="AV72" s="1897" t="str">
        <f>IF(AV71="","",VLOOKUP(AV71,'シフト記号表 (3)'!$C$6:$L$47,10,FALSE))</f>
        <v/>
      </c>
      <c r="AW72" s="1897" t="str">
        <f>IF(AW71="","",VLOOKUP(AW71,'シフト記号表 (3)'!$C$6:$L$47,10,FALSE))</f>
        <v/>
      </c>
      <c r="AX72" s="1912" t="str">
        <f>IF(AX71="","",VLOOKUP(AX71,'シフト記号表 (3)'!$C$6:$L$47,10,FALSE))</f>
        <v/>
      </c>
      <c r="AY72" s="1885" t="str">
        <f>IF(AY71="","",VLOOKUP(AY71,'シフト記号表 (3)'!$C$6:$L$47,10,FALSE))</f>
        <v/>
      </c>
      <c r="AZ72" s="1897" t="str">
        <f>IF(AZ71="","",VLOOKUP(AZ71,'シフト記号表 (3)'!$C$6:$L$47,10,FALSE))</f>
        <v/>
      </c>
      <c r="BA72" s="1897" t="str">
        <f>IF(BA71="","",VLOOKUP(BA71,'シフト記号表 (3)'!$C$6:$L$47,10,FALSE))</f>
        <v/>
      </c>
      <c r="BB72" s="1943">
        <f>IF($BE$3="４週",SUM(W72:AX72),IF($BE$3="暦月",SUM(W72:BA72),""))</f>
        <v>0</v>
      </c>
      <c r="BC72" s="1951"/>
      <c r="BD72" s="1960">
        <f>IF($BE$3="４週",BB72/4,IF($BE$3="暦月",(BB72/($BE$8/7)),""))</f>
        <v>0</v>
      </c>
      <c r="BE72" s="1951"/>
      <c r="BF72" s="1971"/>
      <c r="BG72" s="1976"/>
      <c r="BH72" s="1976"/>
      <c r="BI72" s="1976"/>
      <c r="BJ72" s="1987"/>
    </row>
    <row r="73" spans="2:62" ht="20.25" customHeight="1">
      <c r="B73" s="1742">
        <f>B71+1</f>
        <v>29</v>
      </c>
      <c r="C73" s="1756"/>
      <c r="D73" s="1767"/>
      <c r="E73" s="1774"/>
      <c r="F73" s="1779"/>
      <c r="G73" s="1774"/>
      <c r="H73" s="1779"/>
      <c r="I73" s="1788"/>
      <c r="J73" s="1802"/>
      <c r="K73" s="1808"/>
      <c r="L73" s="1824"/>
      <c r="M73" s="1824"/>
      <c r="N73" s="1767"/>
      <c r="O73" s="1831"/>
      <c r="P73" s="1836"/>
      <c r="Q73" s="1836"/>
      <c r="R73" s="1836"/>
      <c r="S73" s="1847"/>
      <c r="T73" s="1857" t="s">
        <v>770</v>
      </c>
      <c r="U73" s="1864"/>
      <c r="V73" s="1875"/>
      <c r="W73" s="1886"/>
      <c r="X73" s="1898"/>
      <c r="Y73" s="1898"/>
      <c r="Z73" s="1898"/>
      <c r="AA73" s="1898"/>
      <c r="AB73" s="1898"/>
      <c r="AC73" s="1913"/>
      <c r="AD73" s="1886"/>
      <c r="AE73" s="1898"/>
      <c r="AF73" s="1898"/>
      <c r="AG73" s="1898"/>
      <c r="AH73" s="1898"/>
      <c r="AI73" s="1898"/>
      <c r="AJ73" s="1913"/>
      <c r="AK73" s="1886"/>
      <c r="AL73" s="1898"/>
      <c r="AM73" s="1898"/>
      <c r="AN73" s="1898"/>
      <c r="AO73" s="1898"/>
      <c r="AP73" s="1898"/>
      <c r="AQ73" s="1913"/>
      <c r="AR73" s="1886"/>
      <c r="AS73" s="1898"/>
      <c r="AT73" s="1898"/>
      <c r="AU73" s="1898"/>
      <c r="AV73" s="1898"/>
      <c r="AW73" s="1898"/>
      <c r="AX73" s="1913"/>
      <c r="AY73" s="1886"/>
      <c r="AZ73" s="1898"/>
      <c r="BA73" s="1937"/>
      <c r="BB73" s="1944"/>
      <c r="BC73" s="1952"/>
      <c r="BD73" s="1961"/>
      <c r="BE73" s="1967"/>
      <c r="BF73" s="1972"/>
      <c r="BG73" s="1977"/>
      <c r="BH73" s="1977"/>
      <c r="BI73" s="1977"/>
      <c r="BJ73" s="1988"/>
    </row>
    <row r="74" spans="2:62" ht="20.25" customHeight="1">
      <c r="B74" s="1743"/>
      <c r="C74" s="1757"/>
      <c r="D74" s="1768"/>
      <c r="E74" s="1776"/>
      <c r="F74" s="1781">
        <f>C73</f>
        <v>0</v>
      </c>
      <c r="G74" s="1776"/>
      <c r="H74" s="1781">
        <f>I73</f>
        <v>0</v>
      </c>
      <c r="I74" s="1789"/>
      <c r="J74" s="1803"/>
      <c r="K74" s="1809"/>
      <c r="L74" s="1825"/>
      <c r="M74" s="1825"/>
      <c r="N74" s="1768"/>
      <c r="O74" s="1831"/>
      <c r="P74" s="1836"/>
      <c r="Q74" s="1836"/>
      <c r="R74" s="1836"/>
      <c r="S74" s="1847"/>
      <c r="T74" s="1856" t="s">
        <v>128</v>
      </c>
      <c r="U74" s="1863"/>
      <c r="V74" s="1874"/>
      <c r="W74" s="1885" t="str">
        <f>IF(W73="","",VLOOKUP(W73,'シフト記号表 (3)'!$C$6:$L$47,10,FALSE))</f>
        <v/>
      </c>
      <c r="X74" s="1897" t="str">
        <f>IF(X73="","",VLOOKUP(X73,'シフト記号表 (3)'!$C$6:$L$47,10,FALSE))</f>
        <v/>
      </c>
      <c r="Y74" s="1897" t="str">
        <f>IF(Y73="","",VLOOKUP(Y73,'シフト記号表 (3)'!$C$6:$L$47,10,FALSE))</f>
        <v/>
      </c>
      <c r="Z74" s="1897" t="str">
        <f>IF(Z73="","",VLOOKUP(Z73,'シフト記号表 (3)'!$C$6:$L$47,10,FALSE))</f>
        <v/>
      </c>
      <c r="AA74" s="1897" t="str">
        <f>IF(AA73="","",VLOOKUP(AA73,'シフト記号表 (3)'!$C$6:$L$47,10,FALSE))</f>
        <v/>
      </c>
      <c r="AB74" s="1897" t="str">
        <f>IF(AB73="","",VLOOKUP(AB73,'シフト記号表 (3)'!$C$6:$L$47,10,FALSE))</f>
        <v/>
      </c>
      <c r="AC74" s="1912" t="str">
        <f>IF(AC73="","",VLOOKUP(AC73,'シフト記号表 (3)'!$C$6:$L$47,10,FALSE))</f>
        <v/>
      </c>
      <c r="AD74" s="1885" t="str">
        <f>IF(AD73="","",VLOOKUP(AD73,'シフト記号表 (3)'!$C$6:$L$47,10,FALSE))</f>
        <v/>
      </c>
      <c r="AE74" s="1897" t="str">
        <f>IF(AE73="","",VLOOKUP(AE73,'シフト記号表 (3)'!$C$6:$L$47,10,FALSE))</f>
        <v/>
      </c>
      <c r="AF74" s="1897" t="str">
        <f>IF(AF73="","",VLOOKUP(AF73,'シフト記号表 (3)'!$C$6:$L$47,10,FALSE))</f>
        <v/>
      </c>
      <c r="AG74" s="1897" t="str">
        <f>IF(AG73="","",VLOOKUP(AG73,'シフト記号表 (3)'!$C$6:$L$47,10,FALSE))</f>
        <v/>
      </c>
      <c r="AH74" s="1897" t="str">
        <f>IF(AH73="","",VLOOKUP(AH73,'シフト記号表 (3)'!$C$6:$L$47,10,FALSE))</f>
        <v/>
      </c>
      <c r="AI74" s="1897" t="str">
        <f>IF(AI73="","",VLOOKUP(AI73,'シフト記号表 (3)'!$C$6:$L$47,10,FALSE))</f>
        <v/>
      </c>
      <c r="AJ74" s="1912" t="str">
        <f>IF(AJ73="","",VLOOKUP(AJ73,'シフト記号表 (3)'!$C$6:$L$47,10,FALSE))</f>
        <v/>
      </c>
      <c r="AK74" s="1885" t="str">
        <f>IF(AK73="","",VLOOKUP(AK73,'シフト記号表 (3)'!$C$6:$L$47,10,FALSE))</f>
        <v/>
      </c>
      <c r="AL74" s="1897" t="str">
        <f>IF(AL73="","",VLOOKUP(AL73,'シフト記号表 (3)'!$C$6:$L$47,10,FALSE))</f>
        <v/>
      </c>
      <c r="AM74" s="1897" t="str">
        <f>IF(AM73="","",VLOOKUP(AM73,'シフト記号表 (3)'!$C$6:$L$47,10,FALSE))</f>
        <v/>
      </c>
      <c r="AN74" s="1897" t="str">
        <f>IF(AN73="","",VLOOKUP(AN73,'シフト記号表 (3)'!$C$6:$L$47,10,FALSE))</f>
        <v/>
      </c>
      <c r="AO74" s="1897" t="str">
        <f>IF(AO73="","",VLOOKUP(AO73,'シフト記号表 (3)'!$C$6:$L$47,10,FALSE))</f>
        <v/>
      </c>
      <c r="AP74" s="1897" t="str">
        <f>IF(AP73="","",VLOOKUP(AP73,'シフト記号表 (3)'!$C$6:$L$47,10,FALSE))</f>
        <v/>
      </c>
      <c r="AQ74" s="1912" t="str">
        <f>IF(AQ73="","",VLOOKUP(AQ73,'シフト記号表 (3)'!$C$6:$L$47,10,FALSE))</f>
        <v/>
      </c>
      <c r="AR74" s="1885" t="str">
        <f>IF(AR73="","",VLOOKUP(AR73,'シフト記号表 (3)'!$C$6:$L$47,10,FALSE))</f>
        <v/>
      </c>
      <c r="AS74" s="1897" t="str">
        <f>IF(AS73="","",VLOOKUP(AS73,'シフト記号表 (3)'!$C$6:$L$47,10,FALSE))</f>
        <v/>
      </c>
      <c r="AT74" s="1897" t="str">
        <f>IF(AT73="","",VLOOKUP(AT73,'シフト記号表 (3)'!$C$6:$L$47,10,FALSE))</f>
        <v/>
      </c>
      <c r="AU74" s="1897" t="str">
        <f>IF(AU73="","",VLOOKUP(AU73,'シフト記号表 (3)'!$C$6:$L$47,10,FALSE))</f>
        <v/>
      </c>
      <c r="AV74" s="1897" t="str">
        <f>IF(AV73="","",VLOOKUP(AV73,'シフト記号表 (3)'!$C$6:$L$47,10,FALSE))</f>
        <v/>
      </c>
      <c r="AW74" s="1897" t="str">
        <f>IF(AW73="","",VLOOKUP(AW73,'シフト記号表 (3)'!$C$6:$L$47,10,FALSE))</f>
        <v/>
      </c>
      <c r="AX74" s="1912" t="str">
        <f>IF(AX73="","",VLOOKUP(AX73,'シフト記号表 (3)'!$C$6:$L$47,10,FALSE))</f>
        <v/>
      </c>
      <c r="AY74" s="1885" t="str">
        <f>IF(AY73="","",VLOOKUP(AY73,'シフト記号表 (3)'!$C$6:$L$47,10,FALSE))</f>
        <v/>
      </c>
      <c r="AZ74" s="1897" t="str">
        <f>IF(AZ73="","",VLOOKUP(AZ73,'シフト記号表 (3)'!$C$6:$L$47,10,FALSE))</f>
        <v/>
      </c>
      <c r="BA74" s="1897" t="str">
        <f>IF(BA73="","",VLOOKUP(BA73,'シフト記号表 (3)'!$C$6:$L$47,10,FALSE))</f>
        <v/>
      </c>
      <c r="BB74" s="1945">
        <f>IF($BE$3="４週",SUM(W74:AX74),IF($BE$3="暦月",SUM(W74:BA74),""))</f>
        <v>0</v>
      </c>
      <c r="BC74" s="1953"/>
      <c r="BD74" s="1962">
        <f>IF($BE$3="４週",BB74/4,IF($BE$3="暦月",(BB74/($BE$8/7)),""))</f>
        <v>0</v>
      </c>
      <c r="BE74" s="1953"/>
      <c r="BF74" s="1973"/>
      <c r="BG74" s="1978"/>
      <c r="BH74" s="1978"/>
      <c r="BI74" s="1978"/>
      <c r="BJ74" s="1989"/>
    </row>
    <row r="75" spans="2:62" ht="20.25" customHeight="1">
      <c r="B75" s="1742">
        <f>B73+1</f>
        <v>30</v>
      </c>
      <c r="C75" s="1756"/>
      <c r="D75" s="1767"/>
      <c r="E75" s="1774"/>
      <c r="F75" s="1779"/>
      <c r="G75" s="1774"/>
      <c r="H75" s="1779"/>
      <c r="I75" s="1788"/>
      <c r="J75" s="1802"/>
      <c r="K75" s="1808"/>
      <c r="L75" s="1824"/>
      <c r="M75" s="1824"/>
      <c r="N75" s="1767"/>
      <c r="O75" s="1831"/>
      <c r="P75" s="1836"/>
      <c r="Q75" s="1836"/>
      <c r="R75" s="1836"/>
      <c r="S75" s="1847"/>
      <c r="T75" s="1857" t="s">
        <v>770</v>
      </c>
      <c r="U75" s="1864"/>
      <c r="V75" s="1875"/>
      <c r="W75" s="1886"/>
      <c r="X75" s="1898"/>
      <c r="Y75" s="1898"/>
      <c r="Z75" s="1898"/>
      <c r="AA75" s="1898"/>
      <c r="AB75" s="1898"/>
      <c r="AC75" s="1913"/>
      <c r="AD75" s="1886"/>
      <c r="AE75" s="1898"/>
      <c r="AF75" s="1898"/>
      <c r="AG75" s="1898"/>
      <c r="AH75" s="1898"/>
      <c r="AI75" s="1898"/>
      <c r="AJ75" s="1913"/>
      <c r="AK75" s="1886"/>
      <c r="AL75" s="1898"/>
      <c r="AM75" s="1898"/>
      <c r="AN75" s="1898"/>
      <c r="AO75" s="1898"/>
      <c r="AP75" s="1898"/>
      <c r="AQ75" s="1913"/>
      <c r="AR75" s="1886"/>
      <c r="AS75" s="1898"/>
      <c r="AT75" s="1898"/>
      <c r="AU75" s="1898"/>
      <c r="AV75" s="1898"/>
      <c r="AW75" s="1898"/>
      <c r="AX75" s="1913"/>
      <c r="AY75" s="1886"/>
      <c r="AZ75" s="1898"/>
      <c r="BA75" s="1937"/>
      <c r="BB75" s="1944"/>
      <c r="BC75" s="1952"/>
      <c r="BD75" s="1961"/>
      <c r="BE75" s="1967"/>
      <c r="BF75" s="1972"/>
      <c r="BG75" s="1977"/>
      <c r="BH75" s="1977"/>
      <c r="BI75" s="1977"/>
      <c r="BJ75" s="1988"/>
    </row>
    <row r="76" spans="2:62" ht="20.25" customHeight="1">
      <c r="B76" s="1743"/>
      <c r="C76" s="1757"/>
      <c r="D76" s="1768"/>
      <c r="E76" s="1776"/>
      <c r="F76" s="1781">
        <f>C75</f>
        <v>0</v>
      </c>
      <c r="G76" s="1776"/>
      <c r="H76" s="1781">
        <f>I75</f>
        <v>0</v>
      </c>
      <c r="I76" s="1789"/>
      <c r="J76" s="1803"/>
      <c r="K76" s="1809"/>
      <c r="L76" s="1825"/>
      <c r="M76" s="1825"/>
      <c r="N76" s="1768"/>
      <c r="O76" s="1831"/>
      <c r="P76" s="1836"/>
      <c r="Q76" s="1836"/>
      <c r="R76" s="1836"/>
      <c r="S76" s="1847"/>
      <c r="T76" s="1856" t="s">
        <v>128</v>
      </c>
      <c r="U76" s="1863"/>
      <c r="V76" s="1874"/>
      <c r="W76" s="1885" t="str">
        <f>IF(W75="","",VLOOKUP(W75,'シフト記号表 (3)'!$C$6:$L$47,10,FALSE))</f>
        <v/>
      </c>
      <c r="X76" s="1897" t="str">
        <f>IF(X75="","",VLOOKUP(X75,'シフト記号表 (3)'!$C$6:$L$47,10,FALSE))</f>
        <v/>
      </c>
      <c r="Y76" s="1897" t="str">
        <f>IF(Y75="","",VLOOKUP(Y75,'シフト記号表 (3)'!$C$6:$L$47,10,FALSE))</f>
        <v/>
      </c>
      <c r="Z76" s="1897" t="str">
        <f>IF(Z75="","",VLOOKUP(Z75,'シフト記号表 (3)'!$C$6:$L$47,10,FALSE))</f>
        <v/>
      </c>
      <c r="AA76" s="1897" t="str">
        <f>IF(AA75="","",VLOOKUP(AA75,'シフト記号表 (3)'!$C$6:$L$47,10,FALSE))</f>
        <v/>
      </c>
      <c r="AB76" s="1897" t="str">
        <f>IF(AB75="","",VLOOKUP(AB75,'シフト記号表 (3)'!$C$6:$L$47,10,FALSE))</f>
        <v/>
      </c>
      <c r="AC76" s="1912" t="str">
        <f>IF(AC75="","",VLOOKUP(AC75,'シフト記号表 (3)'!$C$6:$L$47,10,FALSE))</f>
        <v/>
      </c>
      <c r="AD76" s="1885" t="str">
        <f>IF(AD75="","",VLOOKUP(AD75,'シフト記号表 (3)'!$C$6:$L$47,10,FALSE))</f>
        <v/>
      </c>
      <c r="AE76" s="1897" t="str">
        <f>IF(AE75="","",VLOOKUP(AE75,'シフト記号表 (3)'!$C$6:$L$47,10,FALSE))</f>
        <v/>
      </c>
      <c r="AF76" s="1897" t="str">
        <f>IF(AF75="","",VLOOKUP(AF75,'シフト記号表 (3)'!$C$6:$L$47,10,FALSE))</f>
        <v/>
      </c>
      <c r="AG76" s="1897" t="str">
        <f>IF(AG75="","",VLOOKUP(AG75,'シフト記号表 (3)'!$C$6:$L$47,10,FALSE))</f>
        <v/>
      </c>
      <c r="AH76" s="1897" t="str">
        <f>IF(AH75="","",VLOOKUP(AH75,'シフト記号表 (3)'!$C$6:$L$47,10,FALSE))</f>
        <v/>
      </c>
      <c r="AI76" s="1897" t="str">
        <f>IF(AI75="","",VLOOKUP(AI75,'シフト記号表 (3)'!$C$6:$L$47,10,FALSE))</f>
        <v/>
      </c>
      <c r="AJ76" s="1912" t="str">
        <f>IF(AJ75="","",VLOOKUP(AJ75,'シフト記号表 (3)'!$C$6:$L$47,10,FALSE))</f>
        <v/>
      </c>
      <c r="AK76" s="1885" t="str">
        <f>IF(AK75="","",VLOOKUP(AK75,'シフト記号表 (3)'!$C$6:$L$47,10,FALSE))</f>
        <v/>
      </c>
      <c r="AL76" s="1897" t="str">
        <f>IF(AL75="","",VLOOKUP(AL75,'シフト記号表 (3)'!$C$6:$L$47,10,FALSE))</f>
        <v/>
      </c>
      <c r="AM76" s="1897" t="str">
        <f>IF(AM75="","",VLOOKUP(AM75,'シフト記号表 (3)'!$C$6:$L$47,10,FALSE))</f>
        <v/>
      </c>
      <c r="AN76" s="1897" t="str">
        <f>IF(AN75="","",VLOOKUP(AN75,'シフト記号表 (3)'!$C$6:$L$47,10,FALSE))</f>
        <v/>
      </c>
      <c r="AO76" s="1897" t="str">
        <f>IF(AO75="","",VLOOKUP(AO75,'シフト記号表 (3)'!$C$6:$L$47,10,FALSE))</f>
        <v/>
      </c>
      <c r="AP76" s="1897" t="str">
        <f>IF(AP75="","",VLOOKUP(AP75,'シフト記号表 (3)'!$C$6:$L$47,10,FALSE))</f>
        <v/>
      </c>
      <c r="AQ76" s="1912" t="str">
        <f>IF(AQ75="","",VLOOKUP(AQ75,'シフト記号表 (3)'!$C$6:$L$47,10,FALSE))</f>
        <v/>
      </c>
      <c r="AR76" s="1885" t="str">
        <f>IF(AR75="","",VLOOKUP(AR75,'シフト記号表 (3)'!$C$6:$L$47,10,FALSE))</f>
        <v/>
      </c>
      <c r="AS76" s="1897" t="str">
        <f>IF(AS75="","",VLOOKUP(AS75,'シフト記号表 (3)'!$C$6:$L$47,10,FALSE))</f>
        <v/>
      </c>
      <c r="AT76" s="1897" t="str">
        <f>IF(AT75="","",VLOOKUP(AT75,'シフト記号表 (3)'!$C$6:$L$47,10,FALSE))</f>
        <v/>
      </c>
      <c r="AU76" s="1897" t="str">
        <f>IF(AU75="","",VLOOKUP(AU75,'シフト記号表 (3)'!$C$6:$L$47,10,FALSE))</f>
        <v/>
      </c>
      <c r="AV76" s="1897" t="str">
        <f>IF(AV75="","",VLOOKUP(AV75,'シフト記号表 (3)'!$C$6:$L$47,10,FALSE))</f>
        <v/>
      </c>
      <c r="AW76" s="1897" t="str">
        <f>IF(AW75="","",VLOOKUP(AW75,'シフト記号表 (3)'!$C$6:$L$47,10,FALSE))</f>
        <v/>
      </c>
      <c r="AX76" s="1912" t="str">
        <f>IF(AX75="","",VLOOKUP(AX75,'シフト記号表 (3)'!$C$6:$L$47,10,FALSE))</f>
        <v/>
      </c>
      <c r="AY76" s="1885" t="str">
        <f>IF(AY75="","",VLOOKUP(AY75,'シフト記号表 (3)'!$C$6:$L$47,10,FALSE))</f>
        <v/>
      </c>
      <c r="AZ76" s="1897" t="str">
        <f>IF(AZ75="","",VLOOKUP(AZ75,'シフト記号表 (3)'!$C$6:$L$47,10,FALSE))</f>
        <v/>
      </c>
      <c r="BA76" s="1897" t="str">
        <f>IF(BA75="","",VLOOKUP(BA75,'シフト記号表 (3)'!$C$6:$L$47,10,FALSE))</f>
        <v/>
      </c>
      <c r="BB76" s="1945">
        <f>IF($BE$3="４週",SUM(W76:AX76),IF($BE$3="暦月",SUM(W76:BA76),""))</f>
        <v>0</v>
      </c>
      <c r="BC76" s="1953"/>
      <c r="BD76" s="1962">
        <f>IF($BE$3="４週",BB76/4,IF($BE$3="暦月",(BB76/($BE$8/7)),""))</f>
        <v>0</v>
      </c>
      <c r="BE76" s="1953"/>
      <c r="BF76" s="1973"/>
      <c r="BG76" s="1978"/>
      <c r="BH76" s="1978"/>
      <c r="BI76" s="1978"/>
      <c r="BJ76" s="1989"/>
    </row>
    <row r="77" spans="2:62" ht="20.25" customHeight="1">
      <c r="B77" s="1742">
        <f>B75+1</f>
        <v>31</v>
      </c>
      <c r="C77" s="1756"/>
      <c r="D77" s="1767"/>
      <c r="E77" s="1774"/>
      <c r="F77" s="1779"/>
      <c r="G77" s="1774"/>
      <c r="H77" s="1779"/>
      <c r="I77" s="1788"/>
      <c r="J77" s="1802"/>
      <c r="K77" s="1808"/>
      <c r="L77" s="1824"/>
      <c r="M77" s="1824"/>
      <c r="N77" s="1767"/>
      <c r="O77" s="1831"/>
      <c r="P77" s="1836"/>
      <c r="Q77" s="1836"/>
      <c r="R77" s="1836"/>
      <c r="S77" s="1847"/>
      <c r="T77" s="1857" t="s">
        <v>770</v>
      </c>
      <c r="U77" s="1864"/>
      <c r="V77" s="1875"/>
      <c r="W77" s="1886"/>
      <c r="X77" s="1898"/>
      <c r="Y77" s="1898"/>
      <c r="Z77" s="1898"/>
      <c r="AA77" s="1898"/>
      <c r="AB77" s="1898"/>
      <c r="AC77" s="1913"/>
      <c r="AD77" s="1886"/>
      <c r="AE77" s="1898"/>
      <c r="AF77" s="1898"/>
      <c r="AG77" s="1898"/>
      <c r="AH77" s="1898"/>
      <c r="AI77" s="1898"/>
      <c r="AJ77" s="1913"/>
      <c r="AK77" s="1886"/>
      <c r="AL77" s="1898"/>
      <c r="AM77" s="1898"/>
      <c r="AN77" s="1898"/>
      <c r="AO77" s="1898"/>
      <c r="AP77" s="1898"/>
      <c r="AQ77" s="1913"/>
      <c r="AR77" s="1886"/>
      <c r="AS77" s="1898"/>
      <c r="AT77" s="1898"/>
      <c r="AU77" s="1898"/>
      <c r="AV77" s="1898"/>
      <c r="AW77" s="1898"/>
      <c r="AX77" s="1913"/>
      <c r="AY77" s="1886"/>
      <c r="AZ77" s="1898"/>
      <c r="BA77" s="1937"/>
      <c r="BB77" s="1944"/>
      <c r="BC77" s="1952"/>
      <c r="BD77" s="1961"/>
      <c r="BE77" s="1967"/>
      <c r="BF77" s="1972"/>
      <c r="BG77" s="1977"/>
      <c r="BH77" s="1977"/>
      <c r="BI77" s="1977"/>
      <c r="BJ77" s="1988"/>
    </row>
    <row r="78" spans="2:62" ht="20.25" customHeight="1">
      <c r="B78" s="1743"/>
      <c r="C78" s="1757"/>
      <c r="D78" s="1768"/>
      <c r="E78" s="1776"/>
      <c r="F78" s="1781">
        <f>C77</f>
        <v>0</v>
      </c>
      <c r="G78" s="1776"/>
      <c r="H78" s="1781">
        <f>I77</f>
        <v>0</v>
      </c>
      <c r="I78" s="1789"/>
      <c r="J78" s="1803"/>
      <c r="K78" s="1809"/>
      <c r="L78" s="1825"/>
      <c r="M78" s="1825"/>
      <c r="N78" s="1768"/>
      <c r="O78" s="1831"/>
      <c r="P78" s="1836"/>
      <c r="Q78" s="1836"/>
      <c r="R78" s="1836"/>
      <c r="S78" s="1847"/>
      <c r="T78" s="1856" t="s">
        <v>128</v>
      </c>
      <c r="U78" s="1863"/>
      <c r="V78" s="1874"/>
      <c r="W78" s="1885" t="str">
        <f>IF(W77="","",VLOOKUP(W77,'シフト記号表 (3)'!$C$6:$L$47,10,FALSE))</f>
        <v/>
      </c>
      <c r="X78" s="1897" t="str">
        <f>IF(X77="","",VLOOKUP(X77,'シフト記号表 (3)'!$C$6:$L$47,10,FALSE))</f>
        <v/>
      </c>
      <c r="Y78" s="1897" t="str">
        <f>IF(Y77="","",VLOOKUP(Y77,'シフト記号表 (3)'!$C$6:$L$47,10,FALSE))</f>
        <v/>
      </c>
      <c r="Z78" s="1897" t="str">
        <f>IF(Z77="","",VLOOKUP(Z77,'シフト記号表 (3)'!$C$6:$L$47,10,FALSE))</f>
        <v/>
      </c>
      <c r="AA78" s="1897" t="str">
        <f>IF(AA77="","",VLOOKUP(AA77,'シフト記号表 (3)'!$C$6:$L$47,10,FALSE))</f>
        <v/>
      </c>
      <c r="AB78" s="1897" t="str">
        <f>IF(AB77="","",VLOOKUP(AB77,'シフト記号表 (3)'!$C$6:$L$47,10,FALSE))</f>
        <v/>
      </c>
      <c r="AC78" s="1912" t="str">
        <f>IF(AC77="","",VLOOKUP(AC77,'シフト記号表 (3)'!$C$6:$L$47,10,FALSE))</f>
        <v/>
      </c>
      <c r="AD78" s="1885" t="str">
        <f>IF(AD77="","",VLOOKUP(AD77,'シフト記号表 (3)'!$C$6:$L$47,10,FALSE))</f>
        <v/>
      </c>
      <c r="AE78" s="1897" t="str">
        <f>IF(AE77="","",VLOOKUP(AE77,'シフト記号表 (3)'!$C$6:$L$47,10,FALSE))</f>
        <v/>
      </c>
      <c r="AF78" s="1897" t="str">
        <f>IF(AF77="","",VLOOKUP(AF77,'シフト記号表 (3)'!$C$6:$L$47,10,FALSE))</f>
        <v/>
      </c>
      <c r="AG78" s="1897" t="str">
        <f>IF(AG77="","",VLOOKUP(AG77,'シフト記号表 (3)'!$C$6:$L$47,10,FALSE))</f>
        <v/>
      </c>
      <c r="AH78" s="1897" t="str">
        <f>IF(AH77="","",VLOOKUP(AH77,'シフト記号表 (3)'!$C$6:$L$47,10,FALSE))</f>
        <v/>
      </c>
      <c r="AI78" s="1897" t="str">
        <f>IF(AI77="","",VLOOKUP(AI77,'シフト記号表 (3)'!$C$6:$L$47,10,FALSE))</f>
        <v/>
      </c>
      <c r="AJ78" s="1912" t="str">
        <f>IF(AJ77="","",VLOOKUP(AJ77,'シフト記号表 (3)'!$C$6:$L$47,10,FALSE))</f>
        <v/>
      </c>
      <c r="AK78" s="1885" t="str">
        <f>IF(AK77="","",VLOOKUP(AK77,'シフト記号表 (3)'!$C$6:$L$47,10,FALSE))</f>
        <v/>
      </c>
      <c r="AL78" s="1897" t="str">
        <f>IF(AL77="","",VLOOKUP(AL77,'シフト記号表 (3)'!$C$6:$L$47,10,FALSE))</f>
        <v/>
      </c>
      <c r="AM78" s="1897" t="str">
        <f>IF(AM77="","",VLOOKUP(AM77,'シフト記号表 (3)'!$C$6:$L$47,10,FALSE))</f>
        <v/>
      </c>
      <c r="AN78" s="1897" t="str">
        <f>IF(AN77="","",VLOOKUP(AN77,'シフト記号表 (3)'!$C$6:$L$47,10,FALSE))</f>
        <v/>
      </c>
      <c r="AO78" s="1897" t="str">
        <f>IF(AO77="","",VLOOKUP(AO77,'シフト記号表 (3)'!$C$6:$L$47,10,FALSE))</f>
        <v/>
      </c>
      <c r="AP78" s="1897" t="str">
        <f>IF(AP77="","",VLOOKUP(AP77,'シフト記号表 (3)'!$C$6:$L$47,10,FALSE))</f>
        <v/>
      </c>
      <c r="AQ78" s="1912" t="str">
        <f>IF(AQ77="","",VLOOKUP(AQ77,'シフト記号表 (3)'!$C$6:$L$47,10,FALSE))</f>
        <v/>
      </c>
      <c r="AR78" s="1885" t="str">
        <f>IF(AR77="","",VLOOKUP(AR77,'シフト記号表 (3)'!$C$6:$L$47,10,FALSE))</f>
        <v/>
      </c>
      <c r="AS78" s="1897" t="str">
        <f>IF(AS77="","",VLOOKUP(AS77,'シフト記号表 (3)'!$C$6:$L$47,10,FALSE))</f>
        <v/>
      </c>
      <c r="AT78" s="1897" t="str">
        <f>IF(AT77="","",VLOOKUP(AT77,'シフト記号表 (3)'!$C$6:$L$47,10,FALSE))</f>
        <v/>
      </c>
      <c r="AU78" s="1897" t="str">
        <f>IF(AU77="","",VLOOKUP(AU77,'シフト記号表 (3)'!$C$6:$L$47,10,FALSE))</f>
        <v/>
      </c>
      <c r="AV78" s="1897" t="str">
        <f>IF(AV77="","",VLOOKUP(AV77,'シフト記号表 (3)'!$C$6:$L$47,10,FALSE))</f>
        <v/>
      </c>
      <c r="AW78" s="1897" t="str">
        <f>IF(AW77="","",VLOOKUP(AW77,'シフト記号表 (3)'!$C$6:$L$47,10,FALSE))</f>
        <v/>
      </c>
      <c r="AX78" s="1912" t="str">
        <f>IF(AX77="","",VLOOKUP(AX77,'シフト記号表 (3)'!$C$6:$L$47,10,FALSE))</f>
        <v/>
      </c>
      <c r="AY78" s="1885" t="str">
        <f>IF(AY77="","",VLOOKUP(AY77,'シフト記号表 (3)'!$C$6:$L$47,10,FALSE))</f>
        <v/>
      </c>
      <c r="AZ78" s="1897" t="str">
        <f>IF(AZ77="","",VLOOKUP(AZ77,'シフト記号表 (3)'!$C$6:$L$47,10,FALSE))</f>
        <v/>
      </c>
      <c r="BA78" s="1897" t="str">
        <f>IF(BA77="","",VLOOKUP(BA77,'シフト記号表 (3)'!$C$6:$L$47,10,FALSE))</f>
        <v/>
      </c>
      <c r="BB78" s="1945">
        <f>IF($BE$3="４週",SUM(W78:AX78),IF($BE$3="暦月",SUM(W78:BA78),""))</f>
        <v>0</v>
      </c>
      <c r="BC78" s="1953"/>
      <c r="BD78" s="1962">
        <f>IF($BE$3="４週",BB78/4,IF($BE$3="暦月",(BB78/($BE$8/7)),""))</f>
        <v>0</v>
      </c>
      <c r="BE78" s="1953"/>
      <c r="BF78" s="1973"/>
      <c r="BG78" s="1978"/>
      <c r="BH78" s="1978"/>
      <c r="BI78" s="1978"/>
      <c r="BJ78" s="1989"/>
    </row>
    <row r="79" spans="2:62" ht="20.25" customHeight="1">
      <c r="B79" s="1742">
        <f>B77+1</f>
        <v>32</v>
      </c>
      <c r="C79" s="1756"/>
      <c r="D79" s="1767"/>
      <c r="E79" s="1774"/>
      <c r="F79" s="1779"/>
      <c r="G79" s="1774"/>
      <c r="H79" s="1779"/>
      <c r="I79" s="1788"/>
      <c r="J79" s="1802"/>
      <c r="K79" s="1808"/>
      <c r="L79" s="1824"/>
      <c r="M79" s="1824"/>
      <c r="N79" s="1767"/>
      <c r="O79" s="1831"/>
      <c r="P79" s="1836"/>
      <c r="Q79" s="1836"/>
      <c r="R79" s="1836"/>
      <c r="S79" s="1847"/>
      <c r="T79" s="1857" t="s">
        <v>770</v>
      </c>
      <c r="U79" s="1864"/>
      <c r="V79" s="1875"/>
      <c r="W79" s="1886"/>
      <c r="X79" s="1898"/>
      <c r="Y79" s="1898"/>
      <c r="Z79" s="1898"/>
      <c r="AA79" s="1898"/>
      <c r="AB79" s="1898"/>
      <c r="AC79" s="1913"/>
      <c r="AD79" s="1886"/>
      <c r="AE79" s="1898"/>
      <c r="AF79" s="1898"/>
      <c r="AG79" s="1898"/>
      <c r="AH79" s="1898"/>
      <c r="AI79" s="1898"/>
      <c r="AJ79" s="1913"/>
      <c r="AK79" s="1886"/>
      <c r="AL79" s="1898"/>
      <c r="AM79" s="1898"/>
      <c r="AN79" s="1898"/>
      <c r="AO79" s="1898"/>
      <c r="AP79" s="1898"/>
      <c r="AQ79" s="1913"/>
      <c r="AR79" s="1886"/>
      <c r="AS79" s="1898"/>
      <c r="AT79" s="1898"/>
      <c r="AU79" s="1898"/>
      <c r="AV79" s="1898"/>
      <c r="AW79" s="1898"/>
      <c r="AX79" s="1913"/>
      <c r="AY79" s="1886"/>
      <c r="AZ79" s="1898"/>
      <c r="BA79" s="1937"/>
      <c r="BB79" s="1944"/>
      <c r="BC79" s="1952"/>
      <c r="BD79" s="1961"/>
      <c r="BE79" s="1967"/>
      <c r="BF79" s="1972"/>
      <c r="BG79" s="1977"/>
      <c r="BH79" s="1977"/>
      <c r="BI79" s="1977"/>
      <c r="BJ79" s="1988"/>
    </row>
    <row r="80" spans="2:62" ht="20.25" customHeight="1">
      <c r="B80" s="1743"/>
      <c r="C80" s="1757"/>
      <c r="D80" s="1768"/>
      <c r="E80" s="1776"/>
      <c r="F80" s="1781">
        <f>C79</f>
        <v>0</v>
      </c>
      <c r="G80" s="1776"/>
      <c r="H80" s="1781">
        <f>I79</f>
        <v>0</v>
      </c>
      <c r="I80" s="1789"/>
      <c r="J80" s="1803"/>
      <c r="K80" s="1809"/>
      <c r="L80" s="1825"/>
      <c r="M80" s="1825"/>
      <c r="N80" s="1768"/>
      <c r="O80" s="1831"/>
      <c r="P80" s="1836"/>
      <c r="Q80" s="1836"/>
      <c r="R80" s="1836"/>
      <c r="S80" s="1847"/>
      <c r="T80" s="1856" t="s">
        <v>128</v>
      </c>
      <c r="U80" s="1863"/>
      <c r="V80" s="1874"/>
      <c r="W80" s="1885" t="str">
        <f>IF(W79="","",VLOOKUP(W79,'シフト記号表 (3)'!$C$6:$L$47,10,FALSE))</f>
        <v/>
      </c>
      <c r="X80" s="1897" t="str">
        <f>IF(X79="","",VLOOKUP(X79,'シフト記号表 (3)'!$C$6:$L$47,10,FALSE))</f>
        <v/>
      </c>
      <c r="Y80" s="1897" t="str">
        <f>IF(Y79="","",VLOOKUP(Y79,'シフト記号表 (3)'!$C$6:$L$47,10,FALSE))</f>
        <v/>
      </c>
      <c r="Z80" s="1897" t="str">
        <f>IF(Z79="","",VLOOKUP(Z79,'シフト記号表 (3)'!$C$6:$L$47,10,FALSE))</f>
        <v/>
      </c>
      <c r="AA80" s="1897" t="str">
        <f>IF(AA79="","",VLOOKUP(AA79,'シフト記号表 (3)'!$C$6:$L$47,10,FALSE))</f>
        <v/>
      </c>
      <c r="AB80" s="1897" t="str">
        <f>IF(AB79="","",VLOOKUP(AB79,'シフト記号表 (3)'!$C$6:$L$47,10,FALSE))</f>
        <v/>
      </c>
      <c r="AC80" s="1912" t="str">
        <f>IF(AC79="","",VLOOKUP(AC79,'シフト記号表 (3)'!$C$6:$L$47,10,FALSE))</f>
        <v/>
      </c>
      <c r="AD80" s="1885" t="str">
        <f>IF(AD79="","",VLOOKUP(AD79,'シフト記号表 (3)'!$C$6:$L$47,10,FALSE))</f>
        <v/>
      </c>
      <c r="AE80" s="1897" t="str">
        <f>IF(AE79="","",VLOOKUP(AE79,'シフト記号表 (3)'!$C$6:$L$47,10,FALSE))</f>
        <v/>
      </c>
      <c r="AF80" s="1897" t="str">
        <f>IF(AF79="","",VLOOKUP(AF79,'シフト記号表 (3)'!$C$6:$L$47,10,FALSE))</f>
        <v/>
      </c>
      <c r="AG80" s="1897" t="str">
        <f>IF(AG79="","",VLOOKUP(AG79,'シフト記号表 (3)'!$C$6:$L$47,10,FALSE))</f>
        <v/>
      </c>
      <c r="AH80" s="1897" t="str">
        <f>IF(AH79="","",VLOOKUP(AH79,'シフト記号表 (3)'!$C$6:$L$47,10,FALSE))</f>
        <v/>
      </c>
      <c r="AI80" s="1897" t="str">
        <f>IF(AI79="","",VLOOKUP(AI79,'シフト記号表 (3)'!$C$6:$L$47,10,FALSE))</f>
        <v/>
      </c>
      <c r="AJ80" s="1912" t="str">
        <f>IF(AJ79="","",VLOOKUP(AJ79,'シフト記号表 (3)'!$C$6:$L$47,10,FALSE))</f>
        <v/>
      </c>
      <c r="AK80" s="1885" t="str">
        <f>IF(AK79="","",VLOOKUP(AK79,'シフト記号表 (3)'!$C$6:$L$47,10,FALSE))</f>
        <v/>
      </c>
      <c r="AL80" s="1897" t="str">
        <f>IF(AL79="","",VLOOKUP(AL79,'シフト記号表 (3)'!$C$6:$L$47,10,FALSE))</f>
        <v/>
      </c>
      <c r="AM80" s="1897" t="str">
        <f>IF(AM79="","",VLOOKUP(AM79,'シフト記号表 (3)'!$C$6:$L$47,10,FALSE))</f>
        <v/>
      </c>
      <c r="AN80" s="1897" t="str">
        <f>IF(AN79="","",VLOOKUP(AN79,'シフト記号表 (3)'!$C$6:$L$47,10,FALSE))</f>
        <v/>
      </c>
      <c r="AO80" s="1897" t="str">
        <f>IF(AO79="","",VLOOKUP(AO79,'シフト記号表 (3)'!$C$6:$L$47,10,FALSE))</f>
        <v/>
      </c>
      <c r="AP80" s="1897" t="str">
        <f>IF(AP79="","",VLOOKUP(AP79,'シフト記号表 (3)'!$C$6:$L$47,10,FALSE))</f>
        <v/>
      </c>
      <c r="AQ80" s="1912" t="str">
        <f>IF(AQ79="","",VLOOKUP(AQ79,'シフト記号表 (3)'!$C$6:$L$47,10,FALSE))</f>
        <v/>
      </c>
      <c r="AR80" s="1885" t="str">
        <f>IF(AR79="","",VLOOKUP(AR79,'シフト記号表 (3)'!$C$6:$L$47,10,FALSE))</f>
        <v/>
      </c>
      <c r="AS80" s="1897" t="str">
        <f>IF(AS79="","",VLOOKUP(AS79,'シフト記号表 (3)'!$C$6:$L$47,10,FALSE))</f>
        <v/>
      </c>
      <c r="AT80" s="1897" t="str">
        <f>IF(AT79="","",VLOOKUP(AT79,'シフト記号表 (3)'!$C$6:$L$47,10,FALSE))</f>
        <v/>
      </c>
      <c r="AU80" s="1897" t="str">
        <f>IF(AU79="","",VLOOKUP(AU79,'シフト記号表 (3)'!$C$6:$L$47,10,FALSE))</f>
        <v/>
      </c>
      <c r="AV80" s="1897" t="str">
        <f>IF(AV79="","",VLOOKUP(AV79,'シフト記号表 (3)'!$C$6:$L$47,10,FALSE))</f>
        <v/>
      </c>
      <c r="AW80" s="1897" t="str">
        <f>IF(AW79="","",VLOOKUP(AW79,'シフト記号表 (3)'!$C$6:$L$47,10,FALSE))</f>
        <v/>
      </c>
      <c r="AX80" s="1912" t="str">
        <f>IF(AX79="","",VLOOKUP(AX79,'シフト記号表 (3)'!$C$6:$L$47,10,FALSE))</f>
        <v/>
      </c>
      <c r="AY80" s="1885" t="str">
        <f>IF(AY79="","",VLOOKUP(AY79,'シフト記号表 (3)'!$C$6:$L$47,10,FALSE))</f>
        <v/>
      </c>
      <c r="AZ80" s="1897" t="str">
        <f>IF(AZ79="","",VLOOKUP(AZ79,'シフト記号表 (3)'!$C$6:$L$47,10,FALSE))</f>
        <v/>
      </c>
      <c r="BA80" s="1897" t="str">
        <f>IF(BA79="","",VLOOKUP(BA79,'シフト記号表 (3)'!$C$6:$L$47,10,FALSE))</f>
        <v/>
      </c>
      <c r="BB80" s="1945">
        <f>IF($BE$3="４週",SUM(W80:AX80),IF($BE$3="暦月",SUM(W80:BA80),""))</f>
        <v>0</v>
      </c>
      <c r="BC80" s="1953"/>
      <c r="BD80" s="1962">
        <f>IF($BE$3="４週",BB80/4,IF($BE$3="暦月",(BB80/($BE$8/7)),""))</f>
        <v>0</v>
      </c>
      <c r="BE80" s="1953"/>
      <c r="BF80" s="1973"/>
      <c r="BG80" s="1978"/>
      <c r="BH80" s="1978"/>
      <c r="BI80" s="1978"/>
      <c r="BJ80" s="1989"/>
    </row>
    <row r="81" spans="2:62" ht="20.25" customHeight="1">
      <c r="B81" s="1742">
        <f>B79+1</f>
        <v>33</v>
      </c>
      <c r="C81" s="1756"/>
      <c r="D81" s="1767"/>
      <c r="E81" s="1774"/>
      <c r="F81" s="1779"/>
      <c r="G81" s="1774"/>
      <c r="H81" s="1779"/>
      <c r="I81" s="1788"/>
      <c r="J81" s="1802"/>
      <c r="K81" s="1808"/>
      <c r="L81" s="1824"/>
      <c r="M81" s="1824"/>
      <c r="N81" s="1767"/>
      <c r="O81" s="1831"/>
      <c r="P81" s="1836"/>
      <c r="Q81" s="1836"/>
      <c r="R81" s="1836"/>
      <c r="S81" s="1847"/>
      <c r="T81" s="1857" t="s">
        <v>770</v>
      </c>
      <c r="U81" s="1864"/>
      <c r="V81" s="1875"/>
      <c r="W81" s="1886"/>
      <c r="X81" s="1898"/>
      <c r="Y81" s="1898"/>
      <c r="Z81" s="1898"/>
      <c r="AA81" s="1898"/>
      <c r="AB81" s="1898"/>
      <c r="AC81" s="1913"/>
      <c r="AD81" s="1886"/>
      <c r="AE81" s="1898"/>
      <c r="AF81" s="1898"/>
      <c r="AG81" s="1898"/>
      <c r="AH81" s="1898"/>
      <c r="AI81" s="1898"/>
      <c r="AJ81" s="1913"/>
      <c r="AK81" s="1886"/>
      <c r="AL81" s="1898"/>
      <c r="AM81" s="1898"/>
      <c r="AN81" s="1898"/>
      <c r="AO81" s="1898"/>
      <c r="AP81" s="1898"/>
      <c r="AQ81" s="1913"/>
      <c r="AR81" s="1886"/>
      <c r="AS81" s="1898"/>
      <c r="AT81" s="1898"/>
      <c r="AU81" s="1898"/>
      <c r="AV81" s="1898"/>
      <c r="AW81" s="1898"/>
      <c r="AX81" s="1913"/>
      <c r="AY81" s="1886"/>
      <c r="AZ81" s="1898"/>
      <c r="BA81" s="1937"/>
      <c r="BB81" s="1944"/>
      <c r="BC81" s="1952"/>
      <c r="BD81" s="1961"/>
      <c r="BE81" s="1967"/>
      <c r="BF81" s="1972"/>
      <c r="BG81" s="1977"/>
      <c r="BH81" s="1977"/>
      <c r="BI81" s="1977"/>
      <c r="BJ81" s="1988"/>
    </row>
    <row r="82" spans="2:62" ht="20.25" customHeight="1">
      <c r="B82" s="1743"/>
      <c r="C82" s="1757"/>
      <c r="D82" s="1768"/>
      <c r="E82" s="1776"/>
      <c r="F82" s="1781">
        <f>C81</f>
        <v>0</v>
      </c>
      <c r="G82" s="1776"/>
      <c r="H82" s="1781">
        <f>I81</f>
        <v>0</v>
      </c>
      <c r="I82" s="1789"/>
      <c r="J82" s="1803"/>
      <c r="K82" s="1809"/>
      <c r="L82" s="1825"/>
      <c r="M82" s="1825"/>
      <c r="N82" s="1768"/>
      <c r="O82" s="1831"/>
      <c r="P82" s="1836"/>
      <c r="Q82" s="1836"/>
      <c r="R82" s="1836"/>
      <c r="S82" s="1847"/>
      <c r="T82" s="1856" t="s">
        <v>128</v>
      </c>
      <c r="U82" s="1863"/>
      <c r="V82" s="1874"/>
      <c r="W82" s="1885" t="str">
        <f>IF(W81="","",VLOOKUP(W81,'シフト記号表 (3)'!$C$6:$L$47,10,FALSE))</f>
        <v/>
      </c>
      <c r="X82" s="1897" t="str">
        <f>IF(X81="","",VLOOKUP(X81,'シフト記号表 (3)'!$C$6:$L$47,10,FALSE))</f>
        <v/>
      </c>
      <c r="Y82" s="1897" t="str">
        <f>IF(Y81="","",VLOOKUP(Y81,'シフト記号表 (3)'!$C$6:$L$47,10,FALSE))</f>
        <v/>
      </c>
      <c r="Z82" s="1897" t="str">
        <f>IF(Z81="","",VLOOKUP(Z81,'シフト記号表 (3)'!$C$6:$L$47,10,FALSE))</f>
        <v/>
      </c>
      <c r="AA82" s="1897" t="str">
        <f>IF(AA81="","",VLOOKUP(AA81,'シフト記号表 (3)'!$C$6:$L$47,10,FALSE))</f>
        <v/>
      </c>
      <c r="AB82" s="1897" t="str">
        <f>IF(AB81="","",VLOOKUP(AB81,'シフト記号表 (3)'!$C$6:$L$47,10,FALSE))</f>
        <v/>
      </c>
      <c r="AC82" s="1912" t="str">
        <f>IF(AC81="","",VLOOKUP(AC81,'シフト記号表 (3)'!$C$6:$L$47,10,FALSE))</f>
        <v/>
      </c>
      <c r="AD82" s="1885" t="str">
        <f>IF(AD81="","",VLOOKUP(AD81,'シフト記号表 (3)'!$C$6:$L$47,10,FALSE))</f>
        <v/>
      </c>
      <c r="AE82" s="1897" t="str">
        <f>IF(AE81="","",VLOOKUP(AE81,'シフト記号表 (3)'!$C$6:$L$47,10,FALSE))</f>
        <v/>
      </c>
      <c r="AF82" s="1897" t="str">
        <f>IF(AF81="","",VLOOKUP(AF81,'シフト記号表 (3)'!$C$6:$L$47,10,FALSE))</f>
        <v/>
      </c>
      <c r="AG82" s="1897" t="str">
        <f>IF(AG81="","",VLOOKUP(AG81,'シフト記号表 (3)'!$C$6:$L$47,10,FALSE))</f>
        <v/>
      </c>
      <c r="AH82" s="1897" t="str">
        <f>IF(AH81="","",VLOOKUP(AH81,'シフト記号表 (3)'!$C$6:$L$47,10,FALSE))</f>
        <v/>
      </c>
      <c r="AI82" s="1897" t="str">
        <f>IF(AI81="","",VLOOKUP(AI81,'シフト記号表 (3)'!$C$6:$L$47,10,FALSE))</f>
        <v/>
      </c>
      <c r="AJ82" s="1912" t="str">
        <f>IF(AJ81="","",VLOOKUP(AJ81,'シフト記号表 (3)'!$C$6:$L$47,10,FALSE))</f>
        <v/>
      </c>
      <c r="AK82" s="1885" t="str">
        <f>IF(AK81="","",VLOOKUP(AK81,'シフト記号表 (3)'!$C$6:$L$47,10,FALSE))</f>
        <v/>
      </c>
      <c r="AL82" s="1897" t="str">
        <f>IF(AL81="","",VLOOKUP(AL81,'シフト記号表 (3)'!$C$6:$L$47,10,FALSE))</f>
        <v/>
      </c>
      <c r="AM82" s="1897" t="str">
        <f>IF(AM81="","",VLOOKUP(AM81,'シフト記号表 (3)'!$C$6:$L$47,10,FALSE))</f>
        <v/>
      </c>
      <c r="AN82" s="1897" t="str">
        <f>IF(AN81="","",VLOOKUP(AN81,'シフト記号表 (3)'!$C$6:$L$47,10,FALSE))</f>
        <v/>
      </c>
      <c r="AO82" s="1897" t="str">
        <f>IF(AO81="","",VLOOKUP(AO81,'シフト記号表 (3)'!$C$6:$L$47,10,FALSE))</f>
        <v/>
      </c>
      <c r="AP82" s="1897" t="str">
        <f>IF(AP81="","",VLOOKUP(AP81,'シフト記号表 (3)'!$C$6:$L$47,10,FALSE))</f>
        <v/>
      </c>
      <c r="AQ82" s="1912" t="str">
        <f>IF(AQ81="","",VLOOKUP(AQ81,'シフト記号表 (3)'!$C$6:$L$47,10,FALSE))</f>
        <v/>
      </c>
      <c r="AR82" s="1885" t="str">
        <f>IF(AR81="","",VLOOKUP(AR81,'シフト記号表 (3)'!$C$6:$L$47,10,FALSE))</f>
        <v/>
      </c>
      <c r="AS82" s="1897" t="str">
        <f>IF(AS81="","",VLOOKUP(AS81,'シフト記号表 (3)'!$C$6:$L$47,10,FALSE))</f>
        <v/>
      </c>
      <c r="AT82" s="1897" t="str">
        <f>IF(AT81="","",VLOOKUP(AT81,'シフト記号表 (3)'!$C$6:$L$47,10,FALSE))</f>
        <v/>
      </c>
      <c r="AU82" s="1897" t="str">
        <f>IF(AU81="","",VLOOKUP(AU81,'シフト記号表 (3)'!$C$6:$L$47,10,FALSE))</f>
        <v/>
      </c>
      <c r="AV82" s="1897" t="str">
        <f>IF(AV81="","",VLOOKUP(AV81,'シフト記号表 (3)'!$C$6:$L$47,10,FALSE))</f>
        <v/>
      </c>
      <c r="AW82" s="1897" t="str">
        <f>IF(AW81="","",VLOOKUP(AW81,'シフト記号表 (3)'!$C$6:$L$47,10,FALSE))</f>
        <v/>
      </c>
      <c r="AX82" s="1912" t="str">
        <f>IF(AX81="","",VLOOKUP(AX81,'シフト記号表 (3)'!$C$6:$L$47,10,FALSE))</f>
        <v/>
      </c>
      <c r="AY82" s="1885" t="str">
        <f>IF(AY81="","",VLOOKUP(AY81,'シフト記号表 (3)'!$C$6:$L$47,10,FALSE))</f>
        <v/>
      </c>
      <c r="AZ82" s="1897" t="str">
        <f>IF(AZ81="","",VLOOKUP(AZ81,'シフト記号表 (3)'!$C$6:$L$47,10,FALSE))</f>
        <v/>
      </c>
      <c r="BA82" s="1897" t="str">
        <f>IF(BA81="","",VLOOKUP(BA81,'シフト記号表 (3)'!$C$6:$L$47,10,FALSE))</f>
        <v/>
      </c>
      <c r="BB82" s="1945">
        <f>IF($BE$3="４週",SUM(W82:AX82),IF($BE$3="暦月",SUM(W82:BA82),""))</f>
        <v>0</v>
      </c>
      <c r="BC82" s="1953"/>
      <c r="BD82" s="1962">
        <f>IF($BE$3="４週",BB82/4,IF($BE$3="暦月",(BB82/($BE$8/7)),""))</f>
        <v>0</v>
      </c>
      <c r="BE82" s="1953"/>
      <c r="BF82" s="1973"/>
      <c r="BG82" s="1978"/>
      <c r="BH82" s="1978"/>
      <c r="BI82" s="1978"/>
      <c r="BJ82" s="1989"/>
    </row>
    <row r="83" spans="2:62" ht="20.25" customHeight="1">
      <c r="B83" s="1742">
        <f>B81+1</f>
        <v>34</v>
      </c>
      <c r="C83" s="1756"/>
      <c r="D83" s="1767"/>
      <c r="E83" s="1774"/>
      <c r="F83" s="1779"/>
      <c r="G83" s="1774"/>
      <c r="H83" s="1779"/>
      <c r="I83" s="1788"/>
      <c r="J83" s="1802"/>
      <c r="K83" s="1808"/>
      <c r="L83" s="1824"/>
      <c r="M83" s="1824"/>
      <c r="N83" s="1767"/>
      <c r="O83" s="1831"/>
      <c r="P83" s="1836"/>
      <c r="Q83" s="1836"/>
      <c r="R83" s="1836"/>
      <c r="S83" s="1847"/>
      <c r="T83" s="1857" t="s">
        <v>770</v>
      </c>
      <c r="U83" s="1864"/>
      <c r="V83" s="1875"/>
      <c r="W83" s="1886"/>
      <c r="X83" s="1898"/>
      <c r="Y83" s="1898"/>
      <c r="Z83" s="1898"/>
      <c r="AA83" s="1898"/>
      <c r="AB83" s="1898"/>
      <c r="AC83" s="1913"/>
      <c r="AD83" s="1886"/>
      <c r="AE83" s="1898"/>
      <c r="AF83" s="1898"/>
      <c r="AG83" s="1898"/>
      <c r="AH83" s="1898"/>
      <c r="AI83" s="1898"/>
      <c r="AJ83" s="1913"/>
      <c r="AK83" s="1886"/>
      <c r="AL83" s="1898"/>
      <c r="AM83" s="1898"/>
      <c r="AN83" s="1898"/>
      <c r="AO83" s="1898"/>
      <c r="AP83" s="1898"/>
      <c r="AQ83" s="1913"/>
      <c r="AR83" s="1886"/>
      <c r="AS83" s="1898"/>
      <c r="AT83" s="1898"/>
      <c r="AU83" s="1898"/>
      <c r="AV83" s="1898"/>
      <c r="AW83" s="1898"/>
      <c r="AX83" s="1913"/>
      <c r="AY83" s="1886"/>
      <c r="AZ83" s="1898"/>
      <c r="BA83" s="1937"/>
      <c r="BB83" s="1944"/>
      <c r="BC83" s="1952"/>
      <c r="BD83" s="1961"/>
      <c r="BE83" s="1967"/>
      <c r="BF83" s="1972"/>
      <c r="BG83" s="1977"/>
      <c r="BH83" s="1977"/>
      <c r="BI83" s="1977"/>
      <c r="BJ83" s="1988"/>
    </row>
    <row r="84" spans="2:62" ht="20.25" customHeight="1">
      <c r="B84" s="1743"/>
      <c r="C84" s="1757"/>
      <c r="D84" s="1768"/>
      <c r="E84" s="1776"/>
      <c r="F84" s="1781">
        <f>C83</f>
        <v>0</v>
      </c>
      <c r="G84" s="1776"/>
      <c r="H84" s="1781">
        <f>I83</f>
        <v>0</v>
      </c>
      <c r="I84" s="1789"/>
      <c r="J84" s="1803"/>
      <c r="K84" s="1809"/>
      <c r="L84" s="1825"/>
      <c r="M84" s="1825"/>
      <c r="N84" s="1768"/>
      <c r="O84" s="1831"/>
      <c r="P84" s="1836"/>
      <c r="Q84" s="1836"/>
      <c r="R84" s="1836"/>
      <c r="S84" s="1847"/>
      <c r="T84" s="1856" t="s">
        <v>128</v>
      </c>
      <c r="U84" s="1863"/>
      <c r="V84" s="1874"/>
      <c r="W84" s="1885" t="str">
        <f>IF(W83="","",VLOOKUP(W83,'シフト記号表 (3)'!$C$6:$L$47,10,FALSE))</f>
        <v/>
      </c>
      <c r="X84" s="1897" t="str">
        <f>IF(X83="","",VLOOKUP(X83,'シフト記号表 (3)'!$C$6:$L$47,10,FALSE))</f>
        <v/>
      </c>
      <c r="Y84" s="1897" t="str">
        <f>IF(Y83="","",VLOOKUP(Y83,'シフト記号表 (3)'!$C$6:$L$47,10,FALSE))</f>
        <v/>
      </c>
      <c r="Z84" s="1897" t="str">
        <f>IF(Z83="","",VLOOKUP(Z83,'シフト記号表 (3)'!$C$6:$L$47,10,FALSE))</f>
        <v/>
      </c>
      <c r="AA84" s="1897" t="str">
        <f>IF(AA83="","",VLOOKUP(AA83,'シフト記号表 (3)'!$C$6:$L$47,10,FALSE))</f>
        <v/>
      </c>
      <c r="AB84" s="1897" t="str">
        <f>IF(AB83="","",VLOOKUP(AB83,'シフト記号表 (3)'!$C$6:$L$47,10,FALSE))</f>
        <v/>
      </c>
      <c r="AC84" s="1912" t="str">
        <f>IF(AC83="","",VLOOKUP(AC83,'シフト記号表 (3)'!$C$6:$L$47,10,FALSE))</f>
        <v/>
      </c>
      <c r="AD84" s="1885" t="str">
        <f>IF(AD83="","",VLOOKUP(AD83,'シフト記号表 (3)'!$C$6:$L$47,10,FALSE))</f>
        <v/>
      </c>
      <c r="AE84" s="1897" t="str">
        <f>IF(AE83="","",VLOOKUP(AE83,'シフト記号表 (3)'!$C$6:$L$47,10,FALSE))</f>
        <v/>
      </c>
      <c r="AF84" s="1897" t="str">
        <f>IF(AF83="","",VLOOKUP(AF83,'シフト記号表 (3)'!$C$6:$L$47,10,FALSE))</f>
        <v/>
      </c>
      <c r="AG84" s="1897" t="str">
        <f>IF(AG83="","",VLOOKUP(AG83,'シフト記号表 (3)'!$C$6:$L$47,10,FALSE))</f>
        <v/>
      </c>
      <c r="AH84" s="1897" t="str">
        <f>IF(AH83="","",VLOOKUP(AH83,'シフト記号表 (3)'!$C$6:$L$47,10,FALSE))</f>
        <v/>
      </c>
      <c r="AI84" s="1897" t="str">
        <f>IF(AI83="","",VLOOKUP(AI83,'シフト記号表 (3)'!$C$6:$L$47,10,FALSE))</f>
        <v/>
      </c>
      <c r="AJ84" s="1912" t="str">
        <f>IF(AJ83="","",VLOOKUP(AJ83,'シフト記号表 (3)'!$C$6:$L$47,10,FALSE))</f>
        <v/>
      </c>
      <c r="AK84" s="1885" t="str">
        <f>IF(AK83="","",VLOOKUP(AK83,'シフト記号表 (3)'!$C$6:$L$47,10,FALSE))</f>
        <v/>
      </c>
      <c r="AL84" s="1897" t="str">
        <f>IF(AL83="","",VLOOKUP(AL83,'シフト記号表 (3)'!$C$6:$L$47,10,FALSE))</f>
        <v/>
      </c>
      <c r="AM84" s="1897" t="str">
        <f>IF(AM83="","",VLOOKUP(AM83,'シフト記号表 (3)'!$C$6:$L$47,10,FALSE))</f>
        <v/>
      </c>
      <c r="AN84" s="1897" t="str">
        <f>IF(AN83="","",VLOOKUP(AN83,'シフト記号表 (3)'!$C$6:$L$47,10,FALSE))</f>
        <v/>
      </c>
      <c r="AO84" s="1897" t="str">
        <f>IF(AO83="","",VLOOKUP(AO83,'シフト記号表 (3)'!$C$6:$L$47,10,FALSE))</f>
        <v/>
      </c>
      <c r="AP84" s="1897" t="str">
        <f>IF(AP83="","",VLOOKUP(AP83,'シフト記号表 (3)'!$C$6:$L$47,10,FALSE))</f>
        <v/>
      </c>
      <c r="AQ84" s="1912" t="str">
        <f>IF(AQ83="","",VLOOKUP(AQ83,'シフト記号表 (3)'!$C$6:$L$47,10,FALSE))</f>
        <v/>
      </c>
      <c r="AR84" s="1885" t="str">
        <f>IF(AR83="","",VLOOKUP(AR83,'シフト記号表 (3)'!$C$6:$L$47,10,FALSE))</f>
        <v/>
      </c>
      <c r="AS84" s="1897" t="str">
        <f>IF(AS83="","",VLOOKUP(AS83,'シフト記号表 (3)'!$C$6:$L$47,10,FALSE))</f>
        <v/>
      </c>
      <c r="AT84" s="1897" t="str">
        <f>IF(AT83="","",VLOOKUP(AT83,'シフト記号表 (3)'!$C$6:$L$47,10,FALSE))</f>
        <v/>
      </c>
      <c r="AU84" s="1897" t="str">
        <f>IF(AU83="","",VLOOKUP(AU83,'シフト記号表 (3)'!$C$6:$L$47,10,FALSE))</f>
        <v/>
      </c>
      <c r="AV84" s="1897" t="str">
        <f>IF(AV83="","",VLOOKUP(AV83,'シフト記号表 (3)'!$C$6:$L$47,10,FALSE))</f>
        <v/>
      </c>
      <c r="AW84" s="1897" t="str">
        <f>IF(AW83="","",VLOOKUP(AW83,'シフト記号表 (3)'!$C$6:$L$47,10,FALSE))</f>
        <v/>
      </c>
      <c r="AX84" s="1912" t="str">
        <f>IF(AX83="","",VLOOKUP(AX83,'シフト記号表 (3)'!$C$6:$L$47,10,FALSE))</f>
        <v/>
      </c>
      <c r="AY84" s="1885" t="str">
        <f>IF(AY83="","",VLOOKUP(AY83,'シフト記号表 (3)'!$C$6:$L$47,10,FALSE))</f>
        <v/>
      </c>
      <c r="AZ84" s="1897" t="str">
        <f>IF(AZ83="","",VLOOKUP(AZ83,'シフト記号表 (3)'!$C$6:$L$47,10,FALSE))</f>
        <v/>
      </c>
      <c r="BA84" s="1897" t="str">
        <f>IF(BA83="","",VLOOKUP(BA83,'シフト記号表 (3)'!$C$6:$L$47,10,FALSE))</f>
        <v/>
      </c>
      <c r="BB84" s="1945">
        <f>IF($BE$3="４週",SUM(W84:AX84),IF($BE$3="暦月",SUM(W84:BA84),""))</f>
        <v>0</v>
      </c>
      <c r="BC84" s="1953"/>
      <c r="BD84" s="1962">
        <f>IF($BE$3="４週",BB84/4,IF($BE$3="暦月",(BB84/($BE$8/7)),""))</f>
        <v>0</v>
      </c>
      <c r="BE84" s="1953"/>
      <c r="BF84" s="1973"/>
      <c r="BG84" s="1978"/>
      <c r="BH84" s="1978"/>
      <c r="BI84" s="1978"/>
      <c r="BJ84" s="1989"/>
    </row>
    <row r="85" spans="2:62" ht="20.25" customHeight="1">
      <c r="B85" s="1742">
        <f>B83+1</f>
        <v>35</v>
      </c>
      <c r="C85" s="1756"/>
      <c r="D85" s="1767"/>
      <c r="E85" s="1774"/>
      <c r="F85" s="1779"/>
      <c r="G85" s="1774"/>
      <c r="H85" s="1779"/>
      <c r="I85" s="1788"/>
      <c r="J85" s="1802"/>
      <c r="K85" s="1808"/>
      <c r="L85" s="1824"/>
      <c r="M85" s="1824"/>
      <c r="N85" s="1767"/>
      <c r="O85" s="1831"/>
      <c r="P85" s="1836"/>
      <c r="Q85" s="1836"/>
      <c r="R85" s="1836"/>
      <c r="S85" s="1847"/>
      <c r="T85" s="1857" t="s">
        <v>770</v>
      </c>
      <c r="U85" s="1864"/>
      <c r="V85" s="1875"/>
      <c r="W85" s="1886"/>
      <c r="X85" s="1898"/>
      <c r="Y85" s="1898"/>
      <c r="Z85" s="1898"/>
      <c r="AA85" s="1898"/>
      <c r="AB85" s="1898"/>
      <c r="AC85" s="1913"/>
      <c r="AD85" s="1886"/>
      <c r="AE85" s="1898"/>
      <c r="AF85" s="1898"/>
      <c r="AG85" s="1898"/>
      <c r="AH85" s="1898"/>
      <c r="AI85" s="1898"/>
      <c r="AJ85" s="1913"/>
      <c r="AK85" s="1886"/>
      <c r="AL85" s="1898"/>
      <c r="AM85" s="1898"/>
      <c r="AN85" s="1898"/>
      <c r="AO85" s="1898"/>
      <c r="AP85" s="1898"/>
      <c r="AQ85" s="1913"/>
      <c r="AR85" s="1886"/>
      <c r="AS85" s="1898"/>
      <c r="AT85" s="1898"/>
      <c r="AU85" s="1898"/>
      <c r="AV85" s="1898"/>
      <c r="AW85" s="1898"/>
      <c r="AX85" s="1913"/>
      <c r="AY85" s="1886"/>
      <c r="AZ85" s="1898"/>
      <c r="BA85" s="1937"/>
      <c r="BB85" s="1944"/>
      <c r="BC85" s="1952"/>
      <c r="BD85" s="1961"/>
      <c r="BE85" s="1967"/>
      <c r="BF85" s="1972"/>
      <c r="BG85" s="1977"/>
      <c r="BH85" s="1977"/>
      <c r="BI85" s="1977"/>
      <c r="BJ85" s="1988"/>
    </row>
    <row r="86" spans="2:62" ht="20.25" customHeight="1">
      <c r="B86" s="1743"/>
      <c r="C86" s="1757"/>
      <c r="D86" s="1768"/>
      <c r="E86" s="1776"/>
      <c r="F86" s="1781">
        <f>C85</f>
        <v>0</v>
      </c>
      <c r="G86" s="1776"/>
      <c r="H86" s="1781">
        <f>I85</f>
        <v>0</v>
      </c>
      <c r="I86" s="1789"/>
      <c r="J86" s="1803"/>
      <c r="K86" s="1809"/>
      <c r="L86" s="1825"/>
      <c r="M86" s="1825"/>
      <c r="N86" s="1768"/>
      <c r="O86" s="1831"/>
      <c r="P86" s="1836"/>
      <c r="Q86" s="1836"/>
      <c r="R86" s="1836"/>
      <c r="S86" s="1847"/>
      <c r="T86" s="1856" t="s">
        <v>128</v>
      </c>
      <c r="U86" s="1863"/>
      <c r="V86" s="1874"/>
      <c r="W86" s="1885" t="str">
        <f>IF(W85="","",VLOOKUP(W85,'シフト記号表 (3)'!$C$6:$L$47,10,FALSE))</f>
        <v/>
      </c>
      <c r="X86" s="1897" t="str">
        <f>IF(X85="","",VLOOKUP(X85,'シフト記号表 (3)'!$C$6:$L$47,10,FALSE))</f>
        <v/>
      </c>
      <c r="Y86" s="1897" t="str">
        <f>IF(Y85="","",VLOOKUP(Y85,'シフト記号表 (3)'!$C$6:$L$47,10,FALSE))</f>
        <v/>
      </c>
      <c r="Z86" s="1897" t="str">
        <f>IF(Z85="","",VLOOKUP(Z85,'シフト記号表 (3)'!$C$6:$L$47,10,FALSE))</f>
        <v/>
      </c>
      <c r="AA86" s="1897" t="str">
        <f>IF(AA85="","",VLOOKUP(AA85,'シフト記号表 (3)'!$C$6:$L$47,10,FALSE))</f>
        <v/>
      </c>
      <c r="AB86" s="1897" t="str">
        <f>IF(AB85="","",VLOOKUP(AB85,'シフト記号表 (3)'!$C$6:$L$47,10,FALSE))</f>
        <v/>
      </c>
      <c r="AC86" s="1912" t="str">
        <f>IF(AC85="","",VLOOKUP(AC85,'シフト記号表 (3)'!$C$6:$L$47,10,FALSE))</f>
        <v/>
      </c>
      <c r="AD86" s="1885" t="str">
        <f>IF(AD85="","",VLOOKUP(AD85,'シフト記号表 (3)'!$C$6:$L$47,10,FALSE))</f>
        <v/>
      </c>
      <c r="AE86" s="1897" t="str">
        <f>IF(AE85="","",VLOOKUP(AE85,'シフト記号表 (3)'!$C$6:$L$47,10,FALSE))</f>
        <v/>
      </c>
      <c r="AF86" s="1897" t="str">
        <f>IF(AF85="","",VLOOKUP(AF85,'シフト記号表 (3)'!$C$6:$L$47,10,FALSE))</f>
        <v/>
      </c>
      <c r="AG86" s="1897" t="str">
        <f>IF(AG85="","",VLOOKUP(AG85,'シフト記号表 (3)'!$C$6:$L$47,10,FALSE))</f>
        <v/>
      </c>
      <c r="AH86" s="1897" t="str">
        <f>IF(AH85="","",VLOOKUP(AH85,'シフト記号表 (3)'!$C$6:$L$47,10,FALSE))</f>
        <v/>
      </c>
      <c r="AI86" s="1897" t="str">
        <f>IF(AI85="","",VLOOKUP(AI85,'シフト記号表 (3)'!$C$6:$L$47,10,FALSE))</f>
        <v/>
      </c>
      <c r="AJ86" s="1912" t="str">
        <f>IF(AJ85="","",VLOOKUP(AJ85,'シフト記号表 (3)'!$C$6:$L$47,10,FALSE))</f>
        <v/>
      </c>
      <c r="AK86" s="1885" t="str">
        <f>IF(AK85="","",VLOOKUP(AK85,'シフト記号表 (3)'!$C$6:$L$47,10,FALSE))</f>
        <v/>
      </c>
      <c r="AL86" s="1897" t="str">
        <f>IF(AL85="","",VLOOKUP(AL85,'シフト記号表 (3)'!$C$6:$L$47,10,FALSE))</f>
        <v/>
      </c>
      <c r="AM86" s="1897" t="str">
        <f>IF(AM85="","",VLOOKUP(AM85,'シフト記号表 (3)'!$C$6:$L$47,10,FALSE))</f>
        <v/>
      </c>
      <c r="AN86" s="1897" t="str">
        <f>IF(AN85="","",VLOOKUP(AN85,'シフト記号表 (3)'!$C$6:$L$47,10,FALSE))</f>
        <v/>
      </c>
      <c r="AO86" s="1897" t="str">
        <f>IF(AO85="","",VLOOKUP(AO85,'シフト記号表 (3)'!$C$6:$L$47,10,FALSE))</f>
        <v/>
      </c>
      <c r="AP86" s="1897" t="str">
        <f>IF(AP85="","",VLOOKUP(AP85,'シフト記号表 (3)'!$C$6:$L$47,10,FALSE))</f>
        <v/>
      </c>
      <c r="AQ86" s="1912" t="str">
        <f>IF(AQ85="","",VLOOKUP(AQ85,'シフト記号表 (3)'!$C$6:$L$47,10,FALSE))</f>
        <v/>
      </c>
      <c r="AR86" s="1885" t="str">
        <f>IF(AR85="","",VLOOKUP(AR85,'シフト記号表 (3)'!$C$6:$L$47,10,FALSE))</f>
        <v/>
      </c>
      <c r="AS86" s="1897" t="str">
        <f>IF(AS85="","",VLOOKUP(AS85,'シフト記号表 (3)'!$C$6:$L$47,10,FALSE))</f>
        <v/>
      </c>
      <c r="AT86" s="1897" t="str">
        <f>IF(AT85="","",VLOOKUP(AT85,'シフト記号表 (3)'!$C$6:$L$47,10,FALSE))</f>
        <v/>
      </c>
      <c r="AU86" s="1897" t="str">
        <f>IF(AU85="","",VLOOKUP(AU85,'シフト記号表 (3)'!$C$6:$L$47,10,FALSE))</f>
        <v/>
      </c>
      <c r="AV86" s="1897" t="str">
        <f>IF(AV85="","",VLOOKUP(AV85,'シフト記号表 (3)'!$C$6:$L$47,10,FALSE))</f>
        <v/>
      </c>
      <c r="AW86" s="1897" t="str">
        <f>IF(AW85="","",VLOOKUP(AW85,'シフト記号表 (3)'!$C$6:$L$47,10,FALSE))</f>
        <v/>
      </c>
      <c r="AX86" s="1912" t="str">
        <f>IF(AX85="","",VLOOKUP(AX85,'シフト記号表 (3)'!$C$6:$L$47,10,FALSE))</f>
        <v/>
      </c>
      <c r="AY86" s="1885" t="str">
        <f>IF(AY85="","",VLOOKUP(AY85,'シフト記号表 (3)'!$C$6:$L$47,10,FALSE))</f>
        <v/>
      </c>
      <c r="AZ86" s="1897" t="str">
        <f>IF(AZ85="","",VLOOKUP(AZ85,'シフト記号表 (3)'!$C$6:$L$47,10,FALSE))</f>
        <v/>
      </c>
      <c r="BA86" s="1897" t="str">
        <f>IF(BA85="","",VLOOKUP(BA85,'シフト記号表 (3)'!$C$6:$L$47,10,FALSE))</f>
        <v/>
      </c>
      <c r="BB86" s="1945">
        <f>IF($BE$3="４週",SUM(W86:AX86),IF($BE$3="暦月",SUM(W86:BA86),""))</f>
        <v>0</v>
      </c>
      <c r="BC86" s="1953"/>
      <c r="BD86" s="1962">
        <f>IF($BE$3="４週",BB86/4,IF($BE$3="暦月",(BB86/($BE$8/7)),""))</f>
        <v>0</v>
      </c>
      <c r="BE86" s="1953"/>
      <c r="BF86" s="1973"/>
      <c r="BG86" s="1978"/>
      <c r="BH86" s="1978"/>
      <c r="BI86" s="1978"/>
      <c r="BJ86" s="1989"/>
    </row>
    <row r="87" spans="2:62" ht="20.25" customHeight="1">
      <c r="B87" s="1742">
        <f>B85+1</f>
        <v>36</v>
      </c>
      <c r="C87" s="1756"/>
      <c r="D87" s="1767"/>
      <c r="E87" s="1774"/>
      <c r="F87" s="1779"/>
      <c r="G87" s="1774"/>
      <c r="H87" s="1779"/>
      <c r="I87" s="1788"/>
      <c r="J87" s="1802"/>
      <c r="K87" s="1808"/>
      <c r="L87" s="1824"/>
      <c r="M87" s="1824"/>
      <c r="N87" s="1767"/>
      <c r="O87" s="1831"/>
      <c r="P87" s="1836"/>
      <c r="Q87" s="1836"/>
      <c r="R87" s="1836"/>
      <c r="S87" s="1847"/>
      <c r="T87" s="1857" t="s">
        <v>770</v>
      </c>
      <c r="U87" s="1864"/>
      <c r="V87" s="1875"/>
      <c r="W87" s="1886"/>
      <c r="X87" s="1898"/>
      <c r="Y87" s="1898"/>
      <c r="Z87" s="1898"/>
      <c r="AA87" s="1898"/>
      <c r="AB87" s="1898"/>
      <c r="AC87" s="1913"/>
      <c r="AD87" s="1886"/>
      <c r="AE87" s="1898"/>
      <c r="AF87" s="1898"/>
      <c r="AG87" s="1898"/>
      <c r="AH87" s="1898"/>
      <c r="AI87" s="1898"/>
      <c r="AJ87" s="1913"/>
      <c r="AK87" s="1886"/>
      <c r="AL87" s="1898"/>
      <c r="AM87" s="1898"/>
      <c r="AN87" s="1898"/>
      <c r="AO87" s="1898"/>
      <c r="AP87" s="1898"/>
      <c r="AQ87" s="1913"/>
      <c r="AR87" s="1886"/>
      <c r="AS87" s="1898"/>
      <c r="AT87" s="1898"/>
      <c r="AU87" s="1898"/>
      <c r="AV87" s="1898"/>
      <c r="AW87" s="1898"/>
      <c r="AX87" s="1913"/>
      <c r="AY87" s="1886"/>
      <c r="AZ87" s="1898"/>
      <c r="BA87" s="1937"/>
      <c r="BB87" s="1944"/>
      <c r="BC87" s="1952"/>
      <c r="BD87" s="1961"/>
      <c r="BE87" s="1967"/>
      <c r="BF87" s="1972"/>
      <c r="BG87" s="1977"/>
      <c r="BH87" s="1977"/>
      <c r="BI87" s="1977"/>
      <c r="BJ87" s="1988"/>
    </row>
    <row r="88" spans="2:62" ht="20.25" customHeight="1">
      <c r="B88" s="1743"/>
      <c r="C88" s="1757"/>
      <c r="D88" s="1768"/>
      <c r="E88" s="1776"/>
      <c r="F88" s="1781">
        <f>C87</f>
        <v>0</v>
      </c>
      <c r="G88" s="1776"/>
      <c r="H88" s="1781">
        <f>I87</f>
        <v>0</v>
      </c>
      <c r="I88" s="1789"/>
      <c r="J88" s="1803"/>
      <c r="K88" s="1809"/>
      <c r="L88" s="1825"/>
      <c r="M88" s="1825"/>
      <c r="N88" s="1768"/>
      <c r="O88" s="1831"/>
      <c r="P88" s="1836"/>
      <c r="Q88" s="1836"/>
      <c r="R88" s="1836"/>
      <c r="S88" s="1847"/>
      <c r="T88" s="1856" t="s">
        <v>128</v>
      </c>
      <c r="U88" s="1863"/>
      <c r="V88" s="1874"/>
      <c r="W88" s="1885" t="str">
        <f>IF(W87="","",VLOOKUP(W87,'シフト記号表 (3)'!$C$6:$L$47,10,FALSE))</f>
        <v/>
      </c>
      <c r="X88" s="1897" t="str">
        <f>IF(X87="","",VLOOKUP(X87,'シフト記号表 (3)'!$C$6:$L$47,10,FALSE))</f>
        <v/>
      </c>
      <c r="Y88" s="1897" t="str">
        <f>IF(Y87="","",VLOOKUP(Y87,'シフト記号表 (3)'!$C$6:$L$47,10,FALSE))</f>
        <v/>
      </c>
      <c r="Z88" s="1897" t="str">
        <f>IF(Z87="","",VLOOKUP(Z87,'シフト記号表 (3)'!$C$6:$L$47,10,FALSE))</f>
        <v/>
      </c>
      <c r="AA88" s="1897" t="str">
        <f>IF(AA87="","",VLOOKUP(AA87,'シフト記号表 (3)'!$C$6:$L$47,10,FALSE))</f>
        <v/>
      </c>
      <c r="AB88" s="1897" t="str">
        <f>IF(AB87="","",VLOOKUP(AB87,'シフト記号表 (3)'!$C$6:$L$47,10,FALSE))</f>
        <v/>
      </c>
      <c r="AC88" s="1912" t="str">
        <f>IF(AC87="","",VLOOKUP(AC87,'シフト記号表 (3)'!$C$6:$L$47,10,FALSE))</f>
        <v/>
      </c>
      <c r="AD88" s="1885" t="str">
        <f>IF(AD87="","",VLOOKUP(AD87,'シフト記号表 (3)'!$C$6:$L$47,10,FALSE))</f>
        <v/>
      </c>
      <c r="AE88" s="1897" t="str">
        <f>IF(AE87="","",VLOOKUP(AE87,'シフト記号表 (3)'!$C$6:$L$47,10,FALSE))</f>
        <v/>
      </c>
      <c r="AF88" s="1897" t="str">
        <f>IF(AF87="","",VLOOKUP(AF87,'シフト記号表 (3)'!$C$6:$L$47,10,FALSE))</f>
        <v/>
      </c>
      <c r="AG88" s="1897" t="str">
        <f>IF(AG87="","",VLOOKUP(AG87,'シフト記号表 (3)'!$C$6:$L$47,10,FALSE))</f>
        <v/>
      </c>
      <c r="AH88" s="1897" t="str">
        <f>IF(AH87="","",VLOOKUP(AH87,'シフト記号表 (3)'!$C$6:$L$47,10,FALSE))</f>
        <v/>
      </c>
      <c r="AI88" s="1897" t="str">
        <f>IF(AI87="","",VLOOKUP(AI87,'シフト記号表 (3)'!$C$6:$L$47,10,FALSE))</f>
        <v/>
      </c>
      <c r="AJ88" s="1912" t="str">
        <f>IF(AJ87="","",VLOOKUP(AJ87,'シフト記号表 (3)'!$C$6:$L$47,10,FALSE))</f>
        <v/>
      </c>
      <c r="AK88" s="1885" t="str">
        <f>IF(AK87="","",VLOOKUP(AK87,'シフト記号表 (3)'!$C$6:$L$47,10,FALSE))</f>
        <v/>
      </c>
      <c r="AL88" s="1897" t="str">
        <f>IF(AL87="","",VLOOKUP(AL87,'シフト記号表 (3)'!$C$6:$L$47,10,FALSE))</f>
        <v/>
      </c>
      <c r="AM88" s="1897" t="str">
        <f>IF(AM87="","",VLOOKUP(AM87,'シフト記号表 (3)'!$C$6:$L$47,10,FALSE))</f>
        <v/>
      </c>
      <c r="AN88" s="1897" t="str">
        <f>IF(AN87="","",VLOOKUP(AN87,'シフト記号表 (3)'!$C$6:$L$47,10,FALSE))</f>
        <v/>
      </c>
      <c r="AO88" s="1897" t="str">
        <f>IF(AO87="","",VLOOKUP(AO87,'シフト記号表 (3)'!$C$6:$L$47,10,FALSE))</f>
        <v/>
      </c>
      <c r="AP88" s="1897" t="str">
        <f>IF(AP87="","",VLOOKUP(AP87,'シフト記号表 (3)'!$C$6:$L$47,10,FALSE))</f>
        <v/>
      </c>
      <c r="AQ88" s="1912" t="str">
        <f>IF(AQ87="","",VLOOKUP(AQ87,'シフト記号表 (3)'!$C$6:$L$47,10,FALSE))</f>
        <v/>
      </c>
      <c r="AR88" s="1885" t="str">
        <f>IF(AR87="","",VLOOKUP(AR87,'シフト記号表 (3)'!$C$6:$L$47,10,FALSE))</f>
        <v/>
      </c>
      <c r="AS88" s="1897" t="str">
        <f>IF(AS87="","",VLOOKUP(AS87,'シフト記号表 (3)'!$C$6:$L$47,10,FALSE))</f>
        <v/>
      </c>
      <c r="AT88" s="1897" t="str">
        <f>IF(AT87="","",VLOOKUP(AT87,'シフト記号表 (3)'!$C$6:$L$47,10,FALSE))</f>
        <v/>
      </c>
      <c r="AU88" s="1897" t="str">
        <f>IF(AU87="","",VLOOKUP(AU87,'シフト記号表 (3)'!$C$6:$L$47,10,FALSE))</f>
        <v/>
      </c>
      <c r="AV88" s="1897" t="str">
        <f>IF(AV87="","",VLOOKUP(AV87,'シフト記号表 (3)'!$C$6:$L$47,10,FALSE))</f>
        <v/>
      </c>
      <c r="AW88" s="1897" t="str">
        <f>IF(AW87="","",VLOOKUP(AW87,'シフト記号表 (3)'!$C$6:$L$47,10,FALSE))</f>
        <v/>
      </c>
      <c r="AX88" s="1912" t="str">
        <f>IF(AX87="","",VLOOKUP(AX87,'シフト記号表 (3)'!$C$6:$L$47,10,FALSE))</f>
        <v/>
      </c>
      <c r="AY88" s="1885" t="str">
        <f>IF(AY87="","",VLOOKUP(AY87,'シフト記号表 (3)'!$C$6:$L$47,10,FALSE))</f>
        <v/>
      </c>
      <c r="AZ88" s="1897" t="str">
        <f>IF(AZ87="","",VLOOKUP(AZ87,'シフト記号表 (3)'!$C$6:$L$47,10,FALSE))</f>
        <v/>
      </c>
      <c r="BA88" s="1897" t="str">
        <f>IF(BA87="","",VLOOKUP(BA87,'シフト記号表 (3)'!$C$6:$L$47,10,FALSE))</f>
        <v/>
      </c>
      <c r="BB88" s="1945">
        <f>IF($BE$3="４週",SUM(W88:AX88),IF($BE$3="暦月",SUM(W88:BA88),""))</f>
        <v>0</v>
      </c>
      <c r="BC88" s="1953"/>
      <c r="BD88" s="1962">
        <f>IF($BE$3="４週",BB88/4,IF($BE$3="暦月",(BB88/($BE$8/7)),""))</f>
        <v>0</v>
      </c>
      <c r="BE88" s="1953"/>
      <c r="BF88" s="1973"/>
      <c r="BG88" s="1978"/>
      <c r="BH88" s="1978"/>
      <c r="BI88" s="1978"/>
      <c r="BJ88" s="1989"/>
    </row>
    <row r="89" spans="2:62" ht="20.25" customHeight="1">
      <c r="B89" s="1742">
        <f>B87+1</f>
        <v>37</v>
      </c>
      <c r="C89" s="1756"/>
      <c r="D89" s="1767"/>
      <c r="E89" s="1774"/>
      <c r="F89" s="1779"/>
      <c r="G89" s="1774"/>
      <c r="H89" s="1779"/>
      <c r="I89" s="1788"/>
      <c r="J89" s="1802"/>
      <c r="K89" s="1808"/>
      <c r="L89" s="1824"/>
      <c r="M89" s="1824"/>
      <c r="N89" s="1767"/>
      <c r="O89" s="1831"/>
      <c r="P89" s="1836"/>
      <c r="Q89" s="1836"/>
      <c r="R89" s="1836"/>
      <c r="S89" s="1847"/>
      <c r="T89" s="1857" t="s">
        <v>770</v>
      </c>
      <c r="U89" s="1864"/>
      <c r="V89" s="1875"/>
      <c r="W89" s="1886"/>
      <c r="X89" s="1898"/>
      <c r="Y89" s="1898"/>
      <c r="Z89" s="1898"/>
      <c r="AA89" s="1898"/>
      <c r="AB89" s="1898"/>
      <c r="AC89" s="1913"/>
      <c r="AD89" s="1886"/>
      <c r="AE89" s="1898"/>
      <c r="AF89" s="1898"/>
      <c r="AG89" s="1898"/>
      <c r="AH89" s="1898"/>
      <c r="AI89" s="1898"/>
      <c r="AJ89" s="1913"/>
      <c r="AK89" s="1886"/>
      <c r="AL89" s="1898"/>
      <c r="AM89" s="1898"/>
      <c r="AN89" s="1898"/>
      <c r="AO89" s="1898"/>
      <c r="AP89" s="1898"/>
      <c r="AQ89" s="1913"/>
      <c r="AR89" s="1886"/>
      <c r="AS89" s="1898"/>
      <c r="AT89" s="1898"/>
      <c r="AU89" s="1898"/>
      <c r="AV89" s="1898"/>
      <c r="AW89" s="1898"/>
      <c r="AX89" s="1913"/>
      <c r="AY89" s="1886"/>
      <c r="AZ89" s="1898"/>
      <c r="BA89" s="1937"/>
      <c r="BB89" s="1944"/>
      <c r="BC89" s="1952"/>
      <c r="BD89" s="1961"/>
      <c r="BE89" s="1967"/>
      <c r="BF89" s="1972"/>
      <c r="BG89" s="1977"/>
      <c r="BH89" s="1977"/>
      <c r="BI89" s="1977"/>
      <c r="BJ89" s="1988"/>
    </row>
    <row r="90" spans="2:62" ht="20.25" customHeight="1">
      <c r="B90" s="1743"/>
      <c r="C90" s="1757"/>
      <c r="D90" s="1768"/>
      <c r="E90" s="1776"/>
      <c r="F90" s="1781">
        <f>C89</f>
        <v>0</v>
      </c>
      <c r="G90" s="1776"/>
      <c r="H90" s="1781">
        <f>I89</f>
        <v>0</v>
      </c>
      <c r="I90" s="1789"/>
      <c r="J90" s="1803"/>
      <c r="K90" s="1809"/>
      <c r="L90" s="1825"/>
      <c r="M90" s="1825"/>
      <c r="N90" s="1768"/>
      <c r="O90" s="1831"/>
      <c r="P90" s="1836"/>
      <c r="Q90" s="1836"/>
      <c r="R90" s="1836"/>
      <c r="S90" s="1847"/>
      <c r="T90" s="1856" t="s">
        <v>128</v>
      </c>
      <c r="U90" s="1863"/>
      <c r="V90" s="1874"/>
      <c r="W90" s="1885" t="str">
        <f>IF(W89="","",VLOOKUP(W89,'シフト記号表 (3)'!$C$6:$L$47,10,FALSE))</f>
        <v/>
      </c>
      <c r="X90" s="1897" t="str">
        <f>IF(X89="","",VLOOKUP(X89,'シフト記号表 (3)'!$C$6:$L$47,10,FALSE))</f>
        <v/>
      </c>
      <c r="Y90" s="1897" t="str">
        <f>IF(Y89="","",VLOOKUP(Y89,'シフト記号表 (3)'!$C$6:$L$47,10,FALSE))</f>
        <v/>
      </c>
      <c r="Z90" s="1897" t="str">
        <f>IF(Z89="","",VLOOKUP(Z89,'シフト記号表 (3)'!$C$6:$L$47,10,FALSE))</f>
        <v/>
      </c>
      <c r="AA90" s="1897" t="str">
        <f>IF(AA89="","",VLOOKUP(AA89,'シフト記号表 (3)'!$C$6:$L$47,10,FALSE))</f>
        <v/>
      </c>
      <c r="AB90" s="1897" t="str">
        <f>IF(AB89="","",VLOOKUP(AB89,'シフト記号表 (3)'!$C$6:$L$47,10,FALSE))</f>
        <v/>
      </c>
      <c r="AC90" s="1912" t="str">
        <f>IF(AC89="","",VLOOKUP(AC89,'シフト記号表 (3)'!$C$6:$L$47,10,FALSE))</f>
        <v/>
      </c>
      <c r="AD90" s="1885" t="str">
        <f>IF(AD89="","",VLOOKUP(AD89,'シフト記号表 (3)'!$C$6:$L$47,10,FALSE))</f>
        <v/>
      </c>
      <c r="AE90" s="1897" t="str">
        <f>IF(AE89="","",VLOOKUP(AE89,'シフト記号表 (3)'!$C$6:$L$47,10,FALSE))</f>
        <v/>
      </c>
      <c r="AF90" s="1897" t="str">
        <f>IF(AF89="","",VLOOKUP(AF89,'シフト記号表 (3)'!$C$6:$L$47,10,FALSE))</f>
        <v/>
      </c>
      <c r="AG90" s="1897" t="str">
        <f>IF(AG89="","",VLOOKUP(AG89,'シフト記号表 (3)'!$C$6:$L$47,10,FALSE))</f>
        <v/>
      </c>
      <c r="AH90" s="1897" t="str">
        <f>IF(AH89="","",VLOOKUP(AH89,'シフト記号表 (3)'!$C$6:$L$47,10,FALSE))</f>
        <v/>
      </c>
      <c r="AI90" s="1897" t="str">
        <f>IF(AI89="","",VLOOKUP(AI89,'シフト記号表 (3)'!$C$6:$L$47,10,FALSE))</f>
        <v/>
      </c>
      <c r="AJ90" s="1912" t="str">
        <f>IF(AJ89="","",VLOOKUP(AJ89,'シフト記号表 (3)'!$C$6:$L$47,10,FALSE))</f>
        <v/>
      </c>
      <c r="AK90" s="1885" t="str">
        <f>IF(AK89="","",VLOOKUP(AK89,'シフト記号表 (3)'!$C$6:$L$47,10,FALSE))</f>
        <v/>
      </c>
      <c r="AL90" s="1897" t="str">
        <f>IF(AL89="","",VLOOKUP(AL89,'シフト記号表 (3)'!$C$6:$L$47,10,FALSE))</f>
        <v/>
      </c>
      <c r="AM90" s="1897" t="str">
        <f>IF(AM89="","",VLOOKUP(AM89,'シフト記号表 (3)'!$C$6:$L$47,10,FALSE))</f>
        <v/>
      </c>
      <c r="AN90" s="1897" t="str">
        <f>IF(AN89="","",VLOOKUP(AN89,'シフト記号表 (3)'!$C$6:$L$47,10,FALSE))</f>
        <v/>
      </c>
      <c r="AO90" s="1897" t="str">
        <f>IF(AO89="","",VLOOKUP(AO89,'シフト記号表 (3)'!$C$6:$L$47,10,FALSE))</f>
        <v/>
      </c>
      <c r="AP90" s="1897" t="str">
        <f>IF(AP89="","",VLOOKUP(AP89,'シフト記号表 (3)'!$C$6:$L$47,10,FALSE))</f>
        <v/>
      </c>
      <c r="AQ90" s="1912" t="str">
        <f>IF(AQ89="","",VLOOKUP(AQ89,'シフト記号表 (3)'!$C$6:$L$47,10,FALSE))</f>
        <v/>
      </c>
      <c r="AR90" s="1885" t="str">
        <f>IF(AR89="","",VLOOKUP(AR89,'シフト記号表 (3)'!$C$6:$L$47,10,FALSE))</f>
        <v/>
      </c>
      <c r="AS90" s="1897" t="str">
        <f>IF(AS89="","",VLOOKUP(AS89,'シフト記号表 (3)'!$C$6:$L$47,10,FALSE))</f>
        <v/>
      </c>
      <c r="AT90" s="1897" t="str">
        <f>IF(AT89="","",VLOOKUP(AT89,'シフト記号表 (3)'!$C$6:$L$47,10,FALSE))</f>
        <v/>
      </c>
      <c r="AU90" s="1897" t="str">
        <f>IF(AU89="","",VLOOKUP(AU89,'シフト記号表 (3)'!$C$6:$L$47,10,FALSE))</f>
        <v/>
      </c>
      <c r="AV90" s="1897" t="str">
        <f>IF(AV89="","",VLOOKUP(AV89,'シフト記号表 (3)'!$C$6:$L$47,10,FALSE))</f>
        <v/>
      </c>
      <c r="AW90" s="1897" t="str">
        <f>IF(AW89="","",VLOOKUP(AW89,'シフト記号表 (3)'!$C$6:$L$47,10,FALSE))</f>
        <v/>
      </c>
      <c r="AX90" s="1912" t="str">
        <f>IF(AX89="","",VLOOKUP(AX89,'シフト記号表 (3)'!$C$6:$L$47,10,FALSE))</f>
        <v/>
      </c>
      <c r="AY90" s="1885" t="str">
        <f>IF(AY89="","",VLOOKUP(AY89,'シフト記号表 (3)'!$C$6:$L$47,10,FALSE))</f>
        <v/>
      </c>
      <c r="AZ90" s="1897" t="str">
        <f>IF(AZ89="","",VLOOKUP(AZ89,'シフト記号表 (3)'!$C$6:$L$47,10,FALSE))</f>
        <v/>
      </c>
      <c r="BA90" s="1897" t="str">
        <f>IF(BA89="","",VLOOKUP(BA89,'シフト記号表 (3)'!$C$6:$L$47,10,FALSE))</f>
        <v/>
      </c>
      <c r="BB90" s="1945">
        <f>IF($BE$3="４週",SUM(W90:AX90),IF($BE$3="暦月",SUM(W90:BA90),""))</f>
        <v>0</v>
      </c>
      <c r="BC90" s="1953"/>
      <c r="BD90" s="1962">
        <f>IF($BE$3="４週",BB90/4,IF($BE$3="暦月",(BB90/($BE$8/7)),""))</f>
        <v>0</v>
      </c>
      <c r="BE90" s="1953"/>
      <c r="BF90" s="1973"/>
      <c r="BG90" s="1978"/>
      <c r="BH90" s="1978"/>
      <c r="BI90" s="1978"/>
      <c r="BJ90" s="1989"/>
    </row>
    <row r="91" spans="2:62" ht="20.25" customHeight="1">
      <c r="B91" s="1742">
        <f>B89+1</f>
        <v>38</v>
      </c>
      <c r="C91" s="1756"/>
      <c r="D91" s="1767"/>
      <c r="E91" s="1774"/>
      <c r="F91" s="1779"/>
      <c r="G91" s="1774"/>
      <c r="H91" s="1779"/>
      <c r="I91" s="1788"/>
      <c r="J91" s="1802"/>
      <c r="K91" s="1808"/>
      <c r="L91" s="1824"/>
      <c r="M91" s="1824"/>
      <c r="N91" s="1767"/>
      <c r="O91" s="1831"/>
      <c r="P91" s="1836"/>
      <c r="Q91" s="1836"/>
      <c r="R91" s="1836"/>
      <c r="S91" s="1847"/>
      <c r="T91" s="1857" t="s">
        <v>770</v>
      </c>
      <c r="U91" s="1864"/>
      <c r="V91" s="1875"/>
      <c r="W91" s="1886"/>
      <c r="X91" s="1898"/>
      <c r="Y91" s="1898"/>
      <c r="Z91" s="1898"/>
      <c r="AA91" s="1898"/>
      <c r="AB91" s="1898"/>
      <c r="AC91" s="1913"/>
      <c r="AD91" s="1886"/>
      <c r="AE91" s="1898"/>
      <c r="AF91" s="1898"/>
      <c r="AG91" s="1898"/>
      <c r="AH91" s="1898"/>
      <c r="AI91" s="1898"/>
      <c r="AJ91" s="1913"/>
      <c r="AK91" s="1886"/>
      <c r="AL91" s="1898"/>
      <c r="AM91" s="1898"/>
      <c r="AN91" s="1898"/>
      <c r="AO91" s="1898"/>
      <c r="AP91" s="1898"/>
      <c r="AQ91" s="1913"/>
      <c r="AR91" s="1886"/>
      <c r="AS91" s="1898"/>
      <c r="AT91" s="1898"/>
      <c r="AU91" s="1898"/>
      <c r="AV91" s="1898"/>
      <c r="AW91" s="1898"/>
      <c r="AX91" s="1913"/>
      <c r="AY91" s="1886"/>
      <c r="AZ91" s="1898"/>
      <c r="BA91" s="1937"/>
      <c r="BB91" s="1944"/>
      <c r="BC91" s="1952"/>
      <c r="BD91" s="1961"/>
      <c r="BE91" s="1967"/>
      <c r="BF91" s="1972"/>
      <c r="BG91" s="1977"/>
      <c r="BH91" s="1977"/>
      <c r="BI91" s="1977"/>
      <c r="BJ91" s="1988"/>
    </row>
    <row r="92" spans="2:62" ht="20.25" customHeight="1">
      <c r="B92" s="1743"/>
      <c r="C92" s="1757"/>
      <c r="D92" s="1768"/>
      <c r="E92" s="1776"/>
      <c r="F92" s="1781">
        <f>C91</f>
        <v>0</v>
      </c>
      <c r="G92" s="1776"/>
      <c r="H92" s="1781">
        <f>I91</f>
        <v>0</v>
      </c>
      <c r="I92" s="1789"/>
      <c r="J92" s="1803"/>
      <c r="K92" s="1809"/>
      <c r="L92" s="1825"/>
      <c r="M92" s="1825"/>
      <c r="N92" s="1768"/>
      <c r="O92" s="1831"/>
      <c r="P92" s="1836"/>
      <c r="Q92" s="1836"/>
      <c r="R92" s="1836"/>
      <c r="S92" s="1847"/>
      <c r="T92" s="1856" t="s">
        <v>128</v>
      </c>
      <c r="U92" s="1863"/>
      <c r="V92" s="1874"/>
      <c r="W92" s="1885" t="str">
        <f>IF(W91="","",VLOOKUP(W91,'シフト記号表 (3)'!$C$6:$L$47,10,FALSE))</f>
        <v/>
      </c>
      <c r="X92" s="1897" t="str">
        <f>IF(X91="","",VLOOKUP(X91,'シフト記号表 (3)'!$C$6:$L$47,10,FALSE))</f>
        <v/>
      </c>
      <c r="Y92" s="1897" t="str">
        <f>IF(Y91="","",VLOOKUP(Y91,'シフト記号表 (3)'!$C$6:$L$47,10,FALSE))</f>
        <v/>
      </c>
      <c r="Z92" s="1897" t="str">
        <f>IF(Z91="","",VLOOKUP(Z91,'シフト記号表 (3)'!$C$6:$L$47,10,FALSE))</f>
        <v/>
      </c>
      <c r="AA92" s="1897" t="str">
        <f>IF(AA91="","",VLOOKUP(AA91,'シフト記号表 (3)'!$C$6:$L$47,10,FALSE))</f>
        <v/>
      </c>
      <c r="AB92" s="1897" t="str">
        <f>IF(AB91="","",VLOOKUP(AB91,'シフト記号表 (3)'!$C$6:$L$47,10,FALSE))</f>
        <v/>
      </c>
      <c r="AC92" s="1912" t="str">
        <f>IF(AC91="","",VLOOKUP(AC91,'シフト記号表 (3)'!$C$6:$L$47,10,FALSE))</f>
        <v/>
      </c>
      <c r="AD92" s="1885" t="str">
        <f>IF(AD91="","",VLOOKUP(AD91,'シフト記号表 (3)'!$C$6:$L$47,10,FALSE))</f>
        <v/>
      </c>
      <c r="AE92" s="1897" t="str">
        <f>IF(AE91="","",VLOOKUP(AE91,'シフト記号表 (3)'!$C$6:$L$47,10,FALSE))</f>
        <v/>
      </c>
      <c r="AF92" s="1897" t="str">
        <f>IF(AF91="","",VLOOKUP(AF91,'シフト記号表 (3)'!$C$6:$L$47,10,FALSE))</f>
        <v/>
      </c>
      <c r="AG92" s="1897" t="str">
        <f>IF(AG91="","",VLOOKUP(AG91,'シフト記号表 (3)'!$C$6:$L$47,10,FALSE))</f>
        <v/>
      </c>
      <c r="AH92" s="1897" t="str">
        <f>IF(AH91="","",VLOOKUP(AH91,'シフト記号表 (3)'!$C$6:$L$47,10,FALSE))</f>
        <v/>
      </c>
      <c r="AI92" s="1897" t="str">
        <f>IF(AI91="","",VLOOKUP(AI91,'シフト記号表 (3)'!$C$6:$L$47,10,FALSE))</f>
        <v/>
      </c>
      <c r="AJ92" s="1912" t="str">
        <f>IF(AJ91="","",VLOOKUP(AJ91,'シフト記号表 (3)'!$C$6:$L$47,10,FALSE))</f>
        <v/>
      </c>
      <c r="AK92" s="1885" t="str">
        <f>IF(AK91="","",VLOOKUP(AK91,'シフト記号表 (3)'!$C$6:$L$47,10,FALSE))</f>
        <v/>
      </c>
      <c r="AL92" s="1897" t="str">
        <f>IF(AL91="","",VLOOKUP(AL91,'シフト記号表 (3)'!$C$6:$L$47,10,FALSE))</f>
        <v/>
      </c>
      <c r="AM92" s="1897" t="str">
        <f>IF(AM91="","",VLOOKUP(AM91,'シフト記号表 (3)'!$C$6:$L$47,10,FALSE))</f>
        <v/>
      </c>
      <c r="AN92" s="1897" t="str">
        <f>IF(AN91="","",VLOOKUP(AN91,'シフト記号表 (3)'!$C$6:$L$47,10,FALSE))</f>
        <v/>
      </c>
      <c r="AO92" s="1897" t="str">
        <f>IF(AO91="","",VLOOKUP(AO91,'シフト記号表 (3)'!$C$6:$L$47,10,FALSE))</f>
        <v/>
      </c>
      <c r="AP92" s="1897" t="str">
        <f>IF(AP91="","",VLOOKUP(AP91,'シフト記号表 (3)'!$C$6:$L$47,10,FALSE))</f>
        <v/>
      </c>
      <c r="AQ92" s="1912" t="str">
        <f>IF(AQ91="","",VLOOKUP(AQ91,'シフト記号表 (3)'!$C$6:$L$47,10,FALSE))</f>
        <v/>
      </c>
      <c r="AR92" s="1885" t="str">
        <f>IF(AR91="","",VLOOKUP(AR91,'シフト記号表 (3)'!$C$6:$L$47,10,FALSE))</f>
        <v/>
      </c>
      <c r="AS92" s="1897" t="str">
        <f>IF(AS91="","",VLOOKUP(AS91,'シフト記号表 (3)'!$C$6:$L$47,10,FALSE))</f>
        <v/>
      </c>
      <c r="AT92" s="1897" t="str">
        <f>IF(AT91="","",VLOOKUP(AT91,'シフト記号表 (3)'!$C$6:$L$47,10,FALSE))</f>
        <v/>
      </c>
      <c r="AU92" s="1897" t="str">
        <f>IF(AU91="","",VLOOKUP(AU91,'シフト記号表 (3)'!$C$6:$L$47,10,FALSE))</f>
        <v/>
      </c>
      <c r="AV92" s="1897" t="str">
        <f>IF(AV91="","",VLOOKUP(AV91,'シフト記号表 (3)'!$C$6:$L$47,10,FALSE))</f>
        <v/>
      </c>
      <c r="AW92" s="1897" t="str">
        <f>IF(AW91="","",VLOOKUP(AW91,'シフト記号表 (3)'!$C$6:$L$47,10,FALSE))</f>
        <v/>
      </c>
      <c r="AX92" s="1912" t="str">
        <f>IF(AX91="","",VLOOKUP(AX91,'シフト記号表 (3)'!$C$6:$L$47,10,FALSE))</f>
        <v/>
      </c>
      <c r="AY92" s="1885" t="str">
        <f>IF(AY91="","",VLOOKUP(AY91,'シフト記号表 (3)'!$C$6:$L$47,10,FALSE))</f>
        <v/>
      </c>
      <c r="AZ92" s="1897" t="str">
        <f>IF(AZ91="","",VLOOKUP(AZ91,'シフト記号表 (3)'!$C$6:$L$47,10,FALSE))</f>
        <v/>
      </c>
      <c r="BA92" s="1897" t="str">
        <f>IF(BA91="","",VLOOKUP(BA91,'シフト記号表 (3)'!$C$6:$L$47,10,FALSE))</f>
        <v/>
      </c>
      <c r="BB92" s="1945">
        <f>IF($BE$3="４週",SUM(W92:AX92),IF($BE$3="暦月",SUM(W92:BA92),""))</f>
        <v>0</v>
      </c>
      <c r="BC92" s="1953"/>
      <c r="BD92" s="1962">
        <f>IF($BE$3="４週",BB92/4,IF($BE$3="暦月",(BB92/($BE$8/7)),""))</f>
        <v>0</v>
      </c>
      <c r="BE92" s="1953"/>
      <c r="BF92" s="1973"/>
      <c r="BG92" s="1978"/>
      <c r="BH92" s="1978"/>
      <c r="BI92" s="1978"/>
      <c r="BJ92" s="1989"/>
    </row>
    <row r="93" spans="2:62" ht="20.25" customHeight="1">
      <c r="B93" s="1742">
        <f>B91+1</f>
        <v>39</v>
      </c>
      <c r="C93" s="1756"/>
      <c r="D93" s="1767"/>
      <c r="E93" s="1774"/>
      <c r="F93" s="1779"/>
      <c r="G93" s="1774"/>
      <c r="H93" s="1779"/>
      <c r="I93" s="1788"/>
      <c r="J93" s="1802"/>
      <c r="K93" s="1808"/>
      <c r="L93" s="1824"/>
      <c r="M93" s="1824"/>
      <c r="N93" s="1767"/>
      <c r="O93" s="1831"/>
      <c r="P93" s="1836"/>
      <c r="Q93" s="1836"/>
      <c r="R93" s="1836"/>
      <c r="S93" s="1847"/>
      <c r="T93" s="1857" t="s">
        <v>770</v>
      </c>
      <c r="U93" s="1864"/>
      <c r="V93" s="1875"/>
      <c r="W93" s="1886"/>
      <c r="X93" s="1898"/>
      <c r="Y93" s="1898"/>
      <c r="Z93" s="1898"/>
      <c r="AA93" s="1898"/>
      <c r="AB93" s="1898"/>
      <c r="AC93" s="1913"/>
      <c r="AD93" s="1886"/>
      <c r="AE93" s="1898"/>
      <c r="AF93" s="1898"/>
      <c r="AG93" s="1898"/>
      <c r="AH93" s="1898"/>
      <c r="AI93" s="1898"/>
      <c r="AJ93" s="1913"/>
      <c r="AK93" s="1886"/>
      <c r="AL93" s="1898"/>
      <c r="AM93" s="1898"/>
      <c r="AN93" s="1898"/>
      <c r="AO93" s="1898"/>
      <c r="AP93" s="1898"/>
      <c r="AQ93" s="1913"/>
      <c r="AR93" s="1886"/>
      <c r="AS93" s="1898"/>
      <c r="AT93" s="1898"/>
      <c r="AU93" s="1898"/>
      <c r="AV93" s="1898"/>
      <c r="AW93" s="1898"/>
      <c r="AX93" s="1913"/>
      <c r="AY93" s="1886"/>
      <c r="AZ93" s="1898"/>
      <c r="BA93" s="1937"/>
      <c r="BB93" s="1944"/>
      <c r="BC93" s="1952"/>
      <c r="BD93" s="1961"/>
      <c r="BE93" s="1967"/>
      <c r="BF93" s="1972"/>
      <c r="BG93" s="1977"/>
      <c r="BH93" s="1977"/>
      <c r="BI93" s="1977"/>
      <c r="BJ93" s="1988"/>
    </row>
    <row r="94" spans="2:62" ht="20.25" customHeight="1">
      <c r="B94" s="1743"/>
      <c r="C94" s="1757"/>
      <c r="D94" s="1768"/>
      <c r="E94" s="1776"/>
      <c r="F94" s="1781">
        <f>C93</f>
        <v>0</v>
      </c>
      <c r="G94" s="1776"/>
      <c r="H94" s="1781">
        <f>I93</f>
        <v>0</v>
      </c>
      <c r="I94" s="1789"/>
      <c r="J94" s="1803"/>
      <c r="K94" s="1809"/>
      <c r="L94" s="1825"/>
      <c r="M94" s="1825"/>
      <c r="N94" s="1768"/>
      <c r="O94" s="1831"/>
      <c r="P94" s="1836"/>
      <c r="Q94" s="1836"/>
      <c r="R94" s="1836"/>
      <c r="S94" s="1847"/>
      <c r="T94" s="1856" t="s">
        <v>128</v>
      </c>
      <c r="U94" s="1863"/>
      <c r="V94" s="1874"/>
      <c r="W94" s="1885" t="str">
        <f>IF(W93="","",VLOOKUP(W93,'シフト記号表 (3)'!$C$6:$L$47,10,FALSE))</f>
        <v/>
      </c>
      <c r="X94" s="1897" t="str">
        <f>IF(X93="","",VLOOKUP(X93,'シフト記号表 (3)'!$C$6:$L$47,10,FALSE))</f>
        <v/>
      </c>
      <c r="Y94" s="1897" t="str">
        <f>IF(Y93="","",VLOOKUP(Y93,'シフト記号表 (3)'!$C$6:$L$47,10,FALSE))</f>
        <v/>
      </c>
      <c r="Z94" s="1897" t="str">
        <f>IF(Z93="","",VLOOKUP(Z93,'シフト記号表 (3)'!$C$6:$L$47,10,FALSE))</f>
        <v/>
      </c>
      <c r="AA94" s="1897" t="str">
        <f>IF(AA93="","",VLOOKUP(AA93,'シフト記号表 (3)'!$C$6:$L$47,10,FALSE))</f>
        <v/>
      </c>
      <c r="AB94" s="1897" t="str">
        <f>IF(AB93="","",VLOOKUP(AB93,'シフト記号表 (3)'!$C$6:$L$47,10,FALSE))</f>
        <v/>
      </c>
      <c r="AC94" s="1912" t="str">
        <f>IF(AC93="","",VLOOKUP(AC93,'シフト記号表 (3)'!$C$6:$L$47,10,FALSE))</f>
        <v/>
      </c>
      <c r="AD94" s="1885" t="str">
        <f>IF(AD93="","",VLOOKUP(AD93,'シフト記号表 (3)'!$C$6:$L$47,10,FALSE))</f>
        <v/>
      </c>
      <c r="AE94" s="1897" t="str">
        <f>IF(AE93="","",VLOOKUP(AE93,'シフト記号表 (3)'!$C$6:$L$47,10,FALSE))</f>
        <v/>
      </c>
      <c r="AF94" s="1897" t="str">
        <f>IF(AF93="","",VLOOKUP(AF93,'シフト記号表 (3)'!$C$6:$L$47,10,FALSE))</f>
        <v/>
      </c>
      <c r="AG94" s="1897" t="str">
        <f>IF(AG93="","",VLOOKUP(AG93,'シフト記号表 (3)'!$C$6:$L$47,10,FALSE))</f>
        <v/>
      </c>
      <c r="AH94" s="1897" t="str">
        <f>IF(AH93="","",VLOOKUP(AH93,'シフト記号表 (3)'!$C$6:$L$47,10,FALSE))</f>
        <v/>
      </c>
      <c r="AI94" s="1897" t="str">
        <f>IF(AI93="","",VLOOKUP(AI93,'シフト記号表 (3)'!$C$6:$L$47,10,FALSE))</f>
        <v/>
      </c>
      <c r="AJ94" s="1912" t="str">
        <f>IF(AJ93="","",VLOOKUP(AJ93,'シフト記号表 (3)'!$C$6:$L$47,10,FALSE))</f>
        <v/>
      </c>
      <c r="AK94" s="1885" t="str">
        <f>IF(AK93="","",VLOOKUP(AK93,'シフト記号表 (3)'!$C$6:$L$47,10,FALSE))</f>
        <v/>
      </c>
      <c r="AL94" s="1897" t="str">
        <f>IF(AL93="","",VLOOKUP(AL93,'シフト記号表 (3)'!$C$6:$L$47,10,FALSE))</f>
        <v/>
      </c>
      <c r="AM94" s="1897" t="str">
        <f>IF(AM93="","",VLOOKUP(AM93,'シフト記号表 (3)'!$C$6:$L$47,10,FALSE))</f>
        <v/>
      </c>
      <c r="AN94" s="1897" t="str">
        <f>IF(AN93="","",VLOOKUP(AN93,'シフト記号表 (3)'!$C$6:$L$47,10,FALSE))</f>
        <v/>
      </c>
      <c r="AO94" s="1897" t="str">
        <f>IF(AO93="","",VLOOKUP(AO93,'シフト記号表 (3)'!$C$6:$L$47,10,FALSE))</f>
        <v/>
      </c>
      <c r="AP94" s="1897" t="str">
        <f>IF(AP93="","",VLOOKUP(AP93,'シフト記号表 (3)'!$C$6:$L$47,10,FALSE))</f>
        <v/>
      </c>
      <c r="AQ94" s="1912" t="str">
        <f>IF(AQ93="","",VLOOKUP(AQ93,'シフト記号表 (3)'!$C$6:$L$47,10,FALSE))</f>
        <v/>
      </c>
      <c r="AR94" s="1885" t="str">
        <f>IF(AR93="","",VLOOKUP(AR93,'シフト記号表 (3)'!$C$6:$L$47,10,FALSE))</f>
        <v/>
      </c>
      <c r="AS94" s="1897" t="str">
        <f>IF(AS93="","",VLOOKUP(AS93,'シフト記号表 (3)'!$C$6:$L$47,10,FALSE))</f>
        <v/>
      </c>
      <c r="AT94" s="1897" t="str">
        <f>IF(AT93="","",VLOOKUP(AT93,'シフト記号表 (3)'!$C$6:$L$47,10,FALSE))</f>
        <v/>
      </c>
      <c r="AU94" s="1897" t="str">
        <f>IF(AU93="","",VLOOKUP(AU93,'シフト記号表 (3)'!$C$6:$L$47,10,FALSE))</f>
        <v/>
      </c>
      <c r="AV94" s="1897" t="str">
        <f>IF(AV93="","",VLOOKUP(AV93,'シフト記号表 (3)'!$C$6:$L$47,10,FALSE))</f>
        <v/>
      </c>
      <c r="AW94" s="1897" t="str">
        <f>IF(AW93="","",VLOOKUP(AW93,'シフト記号表 (3)'!$C$6:$L$47,10,FALSE))</f>
        <v/>
      </c>
      <c r="AX94" s="1912" t="str">
        <f>IF(AX93="","",VLOOKUP(AX93,'シフト記号表 (3)'!$C$6:$L$47,10,FALSE))</f>
        <v/>
      </c>
      <c r="AY94" s="1885" t="str">
        <f>IF(AY93="","",VLOOKUP(AY93,'シフト記号表 (3)'!$C$6:$L$47,10,FALSE))</f>
        <v/>
      </c>
      <c r="AZ94" s="1897" t="str">
        <f>IF(AZ93="","",VLOOKUP(AZ93,'シフト記号表 (3)'!$C$6:$L$47,10,FALSE))</f>
        <v/>
      </c>
      <c r="BA94" s="1897" t="str">
        <f>IF(BA93="","",VLOOKUP(BA93,'シフト記号表 (3)'!$C$6:$L$47,10,FALSE))</f>
        <v/>
      </c>
      <c r="BB94" s="1945">
        <f>IF($BE$3="４週",SUM(W94:AX94),IF($BE$3="暦月",SUM(W94:BA94),""))</f>
        <v>0</v>
      </c>
      <c r="BC94" s="1953"/>
      <c r="BD94" s="1962">
        <f>IF($BE$3="４週",BB94/4,IF($BE$3="暦月",(BB94/($BE$8/7)),""))</f>
        <v>0</v>
      </c>
      <c r="BE94" s="1953"/>
      <c r="BF94" s="1973"/>
      <c r="BG94" s="1978"/>
      <c r="BH94" s="1978"/>
      <c r="BI94" s="1978"/>
      <c r="BJ94" s="1989"/>
    </row>
    <row r="95" spans="2:62" ht="20.25" customHeight="1">
      <c r="B95" s="1742">
        <f>B93+1</f>
        <v>40</v>
      </c>
      <c r="C95" s="1756"/>
      <c r="D95" s="1767"/>
      <c r="E95" s="1774"/>
      <c r="F95" s="1779"/>
      <c r="G95" s="1774"/>
      <c r="H95" s="1779"/>
      <c r="I95" s="1788"/>
      <c r="J95" s="1802"/>
      <c r="K95" s="1808"/>
      <c r="L95" s="1824"/>
      <c r="M95" s="1824"/>
      <c r="N95" s="1767"/>
      <c r="O95" s="1831"/>
      <c r="P95" s="1836"/>
      <c r="Q95" s="1836"/>
      <c r="R95" s="1836"/>
      <c r="S95" s="1847"/>
      <c r="T95" s="1857" t="s">
        <v>770</v>
      </c>
      <c r="U95" s="1864"/>
      <c r="V95" s="1875"/>
      <c r="W95" s="1886"/>
      <c r="X95" s="1898"/>
      <c r="Y95" s="1898"/>
      <c r="Z95" s="1898"/>
      <c r="AA95" s="1898"/>
      <c r="AB95" s="1898"/>
      <c r="AC95" s="1913"/>
      <c r="AD95" s="1886"/>
      <c r="AE95" s="1898"/>
      <c r="AF95" s="1898"/>
      <c r="AG95" s="1898"/>
      <c r="AH95" s="1898"/>
      <c r="AI95" s="1898"/>
      <c r="AJ95" s="1913"/>
      <c r="AK95" s="1886"/>
      <c r="AL95" s="1898"/>
      <c r="AM95" s="1898"/>
      <c r="AN95" s="1898"/>
      <c r="AO95" s="1898"/>
      <c r="AP95" s="1898"/>
      <c r="AQ95" s="1913"/>
      <c r="AR95" s="1886"/>
      <c r="AS95" s="1898"/>
      <c r="AT95" s="1898"/>
      <c r="AU95" s="1898"/>
      <c r="AV95" s="1898"/>
      <c r="AW95" s="1898"/>
      <c r="AX95" s="1913"/>
      <c r="AY95" s="1886"/>
      <c r="AZ95" s="1898"/>
      <c r="BA95" s="1937"/>
      <c r="BB95" s="1944"/>
      <c r="BC95" s="1952"/>
      <c r="BD95" s="1961"/>
      <c r="BE95" s="1967"/>
      <c r="BF95" s="1972"/>
      <c r="BG95" s="1977"/>
      <c r="BH95" s="1977"/>
      <c r="BI95" s="1977"/>
      <c r="BJ95" s="1988"/>
    </row>
    <row r="96" spans="2:62" ht="20.25" customHeight="1">
      <c r="B96" s="1743"/>
      <c r="C96" s="1757"/>
      <c r="D96" s="1768"/>
      <c r="E96" s="1776"/>
      <c r="F96" s="1781">
        <f>C95</f>
        <v>0</v>
      </c>
      <c r="G96" s="1776"/>
      <c r="H96" s="1781">
        <f>I95</f>
        <v>0</v>
      </c>
      <c r="I96" s="1789"/>
      <c r="J96" s="1803"/>
      <c r="K96" s="1809"/>
      <c r="L96" s="1825"/>
      <c r="M96" s="1825"/>
      <c r="N96" s="1768"/>
      <c r="O96" s="1831"/>
      <c r="P96" s="1836"/>
      <c r="Q96" s="1836"/>
      <c r="R96" s="1836"/>
      <c r="S96" s="1847"/>
      <c r="T96" s="1856" t="s">
        <v>128</v>
      </c>
      <c r="U96" s="1863"/>
      <c r="V96" s="1874"/>
      <c r="W96" s="1885" t="str">
        <f>IF(W95="","",VLOOKUP(W95,'シフト記号表 (3)'!$C$6:$L$47,10,FALSE))</f>
        <v/>
      </c>
      <c r="X96" s="1897" t="str">
        <f>IF(X95="","",VLOOKUP(X95,'シフト記号表 (3)'!$C$6:$L$47,10,FALSE))</f>
        <v/>
      </c>
      <c r="Y96" s="1897" t="str">
        <f>IF(Y95="","",VLOOKUP(Y95,'シフト記号表 (3)'!$C$6:$L$47,10,FALSE))</f>
        <v/>
      </c>
      <c r="Z96" s="1897" t="str">
        <f>IF(Z95="","",VLOOKUP(Z95,'シフト記号表 (3)'!$C$6:$L$47,10,FALSE))</f>
        <v/>
      </c>
      <c r="AA96" s="1897" t="str">
        <f>IF(AA95="","",VLOOKUP(AA95,'シフト記号表 (3)'!$C$6:$L$47,10,FALSE))</f>
        <v/>
      </c>
      <c r="AB96" s="1897" t="str">
        <f>IF(AB95="","",VLOOKUP(AB95,'シフト記号表 (3)'!$C$6:$L$47,10,FALSE))</f>
        <v/>
      </c>
      <c r="AC96" s="1912" t="str">
        <f>IF(AC95="","",VLOOKUP(AC95,'シフト記号表 (3)'!$C$6:$L$47,10,FALSE))</f>
        <v/>
      </c>
      <c r="AD96" s="1885" t="str">
        <f>IF(AD95="","",VLOOKUP(AD95,'シフト記号表 (3)'!$C$6:$L$47,10,FALSE))</f>
        <v/>
      </c>
      <c r="AE96" s="1897" t="str">
        <f>IF(AE95="","",VLOOKUP(AE95,'シフト記号表 (3)'!$C$6:$L$47,10,FALSE))</f>
        <v/>
      </c>
      <c r="AF96" s="1897" t="str">
        <f>IF(AF95="","",VLOOKUP(AF95,'シフト記号表 (3)'!$C$6:$L$47,10,FALSE))</f>
        <v/>
      </c>
      <c r="AG96" s="1897" t="str">
        <f>IF(AG95="","",VLOOKUP(AG95,'シフト記号表 (3)'!$C$6:$L$47,10,FALSE))</f>
        <v/>
      </c>
      <c r="AH96" s="1897" t="str">
        <f>IF(AH95="","",VLOOKUP(AH95,'シフト記号表 (3)'!$C$6:$L$47,10,FALSE))</f>
        <v/>
      </c>
      <c r="AI96" s="1897" t="str">
        <f>IF(AI95="","",VLOOKUP(AI95,'シフト記号表 (3)'!$C$6:$L$47,10,FALSE))</f>
        <v/>
      </c>
      <c r="AJ96" s="1912" t="str">
        <f>IF(AJ95="","",VLOOKUP(AJ95,'シフト記号表 (3)'!$C$6:$L$47,10,FALSE))</f>
        <v/>
      </c>
      <c r="AK96" s="1885" t="str">
        <f>IF(AK95="","",VLOOKUP(AK95,'シフト記号表 (3)'!$C$6:$L$47,10,FALSE))</f>
        <v/>
      </c>
      <c r="AL96" s="1897" t="str">
        <f>IF(AL95="","",VLOOKUP(AL95,'シフト記号表 (3)'!$C$6:$L$47,10,FALSE))</f>
        <v/>
      </c>
      <c r="AM96" s="1897" t="str">
        <f>IF(AM95="","",VLOOKUP(AM95,'シフト記号表 (3)'!$C$6:$L$47,10,FALSE))</f>
        <v/>
      </c>
      <c r="AN96" s="1897" t="str">
        <f>IF(AN95="","",VLOOKUP(AN95,'シフト記号表 (3)'!$C$6:$L$47,10,FALSE))</f>
        <v/>
      </c>
      <c r="AO96" s="1897" t="str">
        <f>IF(AO95="","",VLOOKUP(AO95,'シフト記号表 (3)'!$C$6:$L$47,10,FALSE))</f>
        <v/>
      </c>
      <c r="AP96" s="1897" t="str">
        <f>IF(AP95="","",VLOOKUP(AP95,'シフト記号表 (3)'!$C$6:$L$47,10,FALSE))</f>
        <v/>
      </c>
      <c r="AQ96" s="1912" t="str">
        <f>IF(AQ95="","",VLOOKUP(AQ95,'シフト記号表 (3)'!$C$6:$L$47,10,FALSE))</f>
        <v/>
      </c>
      <c r="AR96" s="1885" t="str">
        <f>IF(AR95="","",VLOOKUP(AR95,'シフト記号表 (3)'!$C$6:$L$47,10,FALSE))</f>
        <v/>
      </c>
      <c r="AS96" s="1897" t="str">
        <f>IF(AS95="","",VLOOKUP(AS95,'シフト記号表 (3)'!$C$6:$L$47,10,FALSE))</f>
        <v/>
      </c>
      <c r="AT96" s="1897" t="str">
        <f>IF(AT95="","",VLOOKUP(AT95,'シフト記号表 (3)'!$C$6:$L$47,10,FALSE))</f>
        <v/>
      </c>
      <c r="AU96" s="1897" t="str">
        <f>IF(AU95="","",VLOOKUP(AU95,'シフト記号表 (3)'!$C$6:$L$47,10,FALSE))</f>
        <v/>
      </c>
      <c r="AV96" s="1897" t="str">
        <f>IF(AV95="","",VLOOKUP(AV95,'シフト記号表 (3)'!$C$6:$L$47,10,FALSE))</f>
        <v/>
      </c>
      <c r="AW96" s="1897" t="str">
        <f>IF(AW95="","",VLOOKUP(AW95,'シフト記号表 (3)'!$C$6:$L$47,10,FALSE))</f>
        <v/>
      </c>
      <c r="AX96" s="1912" t="str">
        <f>IF(AX95="","",VLOOKUP(AX95,'シフト記号表 (3)'!$C$6:$L$47,10,FALSE))</f>
        <v/>
      </c>
      <c r="AY96" s="1885" t="str">
        <f>IF(AY95="","",VLOOKUP(AY95,'シフト記号表 (3)'!$C$6:$L$47,10,FALSE))</f>
        <v/>
      </c>
      <c r="AZ96" s="1897" t="str">
        <f>IF(AZ95="","",VLOOKUP(AZ95,'シフト記号表 (3)'!$C$6:$L$47,10,FALSE))</f>
        <v/>
      </c>
      <c r="BA96" s="1897" t="str">
        <f>IF(BA95="","",VLOOKUP(BA95,'シフト記号表 (3)'!$C$6:$L$47,10,FALSE))</f>
        <v/>
      </c>
      <c r="BB96" s="1945">
        <f>IF($BE$3="４週",SUM(W96:AX96),IF($BE$3="暦月",SUM(W96:BA96),""))</f>
        <v>0</v>
      </c>
      <c r="BC96" s="1953"/>
      <c r="BD96" s="1962">
        <f>IF($BE$3="４週",BB96/4,IF($BE$3="暦月",(BB96/($BE$8/7)),""))</f>
        <v>0</v>
      </c>
      <c r="BE96" s="1953"/>
      <c r="BF96" s="1973"/>
      <c r="BG96" s="1978"/>
      <c r="BH96" s="1978"/>
      <c r="BI96" s="1978"/>
      <c r="BJ96" s="1989"/>
    </row>
    <row r="97" spans="2:62" ht="20.25" customHeight="1">
      <c r="B97" s="1742">
        <f>B95+1</f>
        <v>41</v>
      </c>
      <c r="C97" s="1756"/>
      <c r="D97" s="1767"/>
      <c r="E97" s="1774"/>
      <c r="F97" s="1779"/>
      <c r="G97" s="1774"/>
      <c r="H97" s="1779"/>
      <c r="I97" s="1788"/>
      <c r="J97" s="1802"/>
      <c r="K97" s="1808"/>
      <c r="L97" s="1824"/>
      <c r="M97" s="1824"/>
      <c r="N97" s="1767"/>
      <c r="O97" s="1831"/>
      <c r="P97" s="1836"/>
      <c r="Q97" s="1836"/>
      <c r="R97" s="1836"/>
      <c r="S97" s="1847"/>
      <c r="T97" s="1857" t="s">
        <v>770</v>
      </c>
      <c r="U97" s="1864"/>
      <c r="V97" s="1875"/>
      <c r="W97" s="1886"/>
      <c r="X97" s="1898"/>
      <c r="Y97" s="1898"/>
      <c r="Z97" s="1898"/>
      <c r="AA97" s="1898"/>
      <c r="AB97" s="1898"/>
      <c r="AC97" s="1913"/>
      <c r="AD97" s="1886"/>
      <c r="AE97" s="1898"/>
      <c r="AF97" s="1898"/>
      <c r="AG97" s="1898"/>
      <c r="AH97" s="1898"/>
      <c r="AI97" s="1898"/>
      <c r="AJ97" s="1913"/>
      <c r="AK97" s="1886"/>
      <c r="AL97" s="1898"/>
      <c r="AM97" s="1898"/>
      <c r="AN97" s="1898"/>
      <c r="AO97" s="1898"/>
      <c r="AP97" s="1898"/>
      <c r="AQ97" s="1913"/>
      <c r="AR97" s="1886"/>
      <c r="AS97" s="1898"/>
      <c r="AT97" s="1898"/>
      <c r="AU97" s="1898"/>
      <c r="AV97" s="1898"/>
      <c r="AW97" s="1898"/>
      <c r="AX97" s="1913"/>
      <c r="AY97" s="1886"/>
      <c r="AZ97" s="1898"/>
      <c r="BA97" s="1937"/>
      <c r="BB97" s="1944"/>
      <c r="BC97" s="1952"/>
      <c r="BD97" s="1961"/>
      <c r="BE97" s="1967"/>
      <c r="BF97" s="1972"/>
      <c r="BG97" s="1977"/>
      <c r="BH97" s="1977"/>
      <c r="BI97" s="1977"/>
      <c r="BJ97" s="1988"/>
    </row>
    <row r="98" spans="2:62" ht="20.25" customHeight="1">
      <c r="B98" s="1743"/>
      <c r="C98" s="1757"/>
      <c r="D98" s="1768"/>
      <c r="E98" s="1776"/>
      <c r="F98" s="1781">
        <f>C97</f>
        <v>0</v>
      </c>
      <c r="G98" s="1776"/>
      <c r="H98" s="1781">
        <f>I97</f>
        <v>0</v>
      </c>
      <c r="I98" s="1789"/>
      <c r="J98" s="1803"/>
      <c r="K98" s="1809"/>
      <c r="L98" s="1825"/>
      <c r="M98" s="1825"/>
      <c r="N98" s="1768"/>
      <c r="O98" s="1831"/>
      <c r="P98" s="1836"/>
      <c r="Q98" s="1836"/>
      <c r="R98" s="1836"/>
      <c r="S98" s="1847"/>
      <c r="T98" s="1856" t="s">
        <v>128</v>
      </c>
      <c r="U98" s="1863"/>
      <c r="V98" s="1874"/>
      <c r="W98" s="1885" t="str">
        <f>IF(W97="","",VLOOKUP(W97,'シフト記号表 (3)'!$C$6:$L$47,10,FALSE))</f>
        <v/>
      </c>
      <c r="X98" s="1897" t="str">
        <f>IF(X97="","",VLOOKUP(X97,'シフト記号表 (3)'!$C$6:$L$47,10,FALSE))</f>
        <v/>
      </c>
      <c r="Y98" s="1897" t="str">
        <f>IF(Y97="","",VLOOKUP(Y97,'シフト記号表 (3)'!$C$6:$L$47,10,FALSE))</f>
        <v/>
      </c>
      <c r="Z98" s="1897" t="str">
        <f>IF(Z97="","",VLOOKUP(Z97,'シフト記号表 (3)'!$C$6:$L$47,10,FALSE))</f>
        <v/>
      </c>
      <c r="AA98" s="1897" t="str">
        <f>IF(AA97="","",VLOOKUP(AA97,'シフト記号表 (3)'!$C$6:$L$47,10,FALSE))</f>
        <v/>
      </c>
      <c r="AB98" s="1897" t="str">
        <f>IF(AB97="","",VLOOKUP(AB97,'シフト記号表 (3)'!$C$6:$L$47,10,FALSE))</f>
        <v/>
      </c>
      <c r="AC98" s="1912" t="str">
        <f>IF(AC97="","",VLOOKUP(AC97,'シフト記号表 (3)'!$C$6:$L$47,10,FALSE))</f>
        <v/>
      </c>
      <c r="AD98" s="1885" t="str">
        <f>IF(AD97="","",VLOOKUP(AD97,'シフト記号表 (3)'!$C$6:$L$47,10,FALSE))</f>
        <v/>
      </c>
      <c r="AE98" s="1897" t="str">
        <f>IF(AE97="","",VLOOKUP(AE97,'シフト記号表 (3)'!$C$6:$L$47,10,FALSE))</f>
        <v/>
      </c>
      <c r="AF98" s="1897" t="str">
        <f>IF(AF97="","",VLOOKUP(AF97,'シフト記号表 (3)'!$C$6:$L$47,10,FALSE))</f>
        <v/>
      </c>
      <c r="AG98" s="1897" t="str">
        <f>IF(AG97="","",VLOOKUP(AG97,'シフト記号表 (3)'!$C$6:$L$47,10,FALSE))</f>
        <v/>
      </c>
      <c r="AH98" s="1897" t="str">
        <f>IF(AH97="","",VLOOKUP(AH97,'シフト記号表 (3)'!$C$6:$L$47,10,FALSE))</f>
        <v/>
      </c>
      <c r="AI98" s="1897" t="str">
        <f>IF(AI97="","",VLOOKUP(AI97,'シフト記号表 (3)'!$C$6:$L$47,10,FALSE))</f>
        <v/>
      </c>
      <c r="AJ98" s="1912" t="str">
        <f>IF(AJ97="","",VLOOKUP(AJ97,'シフト記号表 (3)'!$C$6:$L$47,10,FALSE))</f>
        <v/>
      </c>
      <c r="AK98" s="1885" t="str">
        <f>IF(AK97="","",VLOOKUP(AK97,'シフト記号表 (3)'!$C$6:$L$47,10,FALSE))</f>
        <v/>
      </c>
      <c r="AL98" s="1897" t="str">
        <f>IF(AL97="","",VLOOKUP(AL97,'シフト記号表 (3)'!$C$6:$L$47,10,FALSE))</f>
        <v/>
      </c>
      <c r="AM98" s="1897" t="str">
        <f>IF(AM97="","",VLOOKUP(AM97,'シフト記号表 (3)'!$C$6:$L$47,10,FALSE))</f>
        <v/>
      </c>
      <c r="AN98" s="1897" t="str">
        <f>IF(AN97="","",VLOOKUP(AN97,'シフト記号表 (3)'!$C$6:$L$47,10,FALSE))</f>
        <v/>
      </c>
      <c r="AO98" s="1897" t="str">
        <f>IF(AO97="","",VLOOKUP(AO97,'シフト記号表 (3)'!$C$6:$L$47,10,FALSE))</f>
        <v/>
      </c>
      <c r="AP98" s="1897" t="str">
        <f>IF(AP97="","",VLOOKUP(AP97,'シフト記号表 (3)'!$C$6:$L$47,10,FALSE))</f>
        <v/>
      </c>
      <c r="AQ98" s="1912" t="str">
        <f>IF(AQ97="","",VLOOKUP(AQ97,'シフト記号表 (3)'!$C$6:$L$47,10,FALSE))</f>
        <v/>
      </c>
      <c r="AR98" s="1885" t="str">
        <f>IF(AR97="","",VLOOKUP(AR97,'シフト記号表 (3)'!$C$6:$L$47,10,FALSE))</f>
        <v/>
      </c>
      <c r="AS98" s="1897" t="str">
        <f>IF(AS97="","",VLOOKUP(AS97,'シフト記号表 (3)'!$C$6:$L$47,10,FALSE))</f>
        <v/>
      </c>
      <c r="AT98" s="1897" t="str">
        <f>IF(AT97="","",VLOOKUP(AT97,'シフト記号表 (3)'!$C$6:$L$47,10,FALSE))</f>
        <v/>
      </c>
      <c r="AU98" s="1897" t="str">
        <f>IF(AU97="","",VLOOKUP(AU97,'シフト記号表 (3)'!$C$6:$L$47,10,FALSE))</f>
        <v/>
      </c>
      <c r="AV98" s="1897" t="str">
        <f>IF(AV97="","",VLOOKUP(AV97,'シフト記号表 (3)'!$C$6:$L$47,10,FALSE))</f>
        <v/>
      </c>
      <c r="AW98" s="1897" t="str">
        <f>IF(AW97="","",VLOOKUP(AW97,'シフト記号表 (3)'!$C$6:$L$47,10,FALSE))</f>
        <v/>
      </c>
      <c r="AX98" s="1912" t="str">
        <f>IF(AX97="","",VLOOKUP(AX97,'シフト記号表 (3)'!$C$6:$L$47,10,FALSE))</f>
        <v/>
      </c>
      <c r="AY98" s="1885" t="str">
        <f>IF(AY97="","",VLOOKUP(AY97,'シフト記号表 (3)'!$C$6:$L$47,10,FALSE))</f>
        <v/>
      </c>
      <c r="AZ98" s="1897" t="str">
        <f>IF(AZ97="","",VLOOKUP(AZ97,'シフト記号表 (3)'!$C$6:$L$47,10,FALSE))</f>
        <v/>
      </c>
      <c r="BA98" s="1897" t="str">
        <f>IF(BA97="","",VLOOKUP(BA97,'シフト記号表 (3)'!$C$6:$L$47,10,FALSE))</f>
        <v/>
      </c>
      <c r="BB98" s="1945">
        <f>IF($BE$3="４週",SUM(W98:AX98),IF($BE$3="暦月",SUM(W98:BA98),""))</f>
        <v>0</v>
      </c>
      <c r="BC98" s="1953"/>
      <c r="BD98" s="1962">
        <f>IF($BE$3="４週",BB98/4,IF($BE$3="暦月",(BB98/($BE$8/7)),""))</f>
        <v>0</v>
      </c>
      <c r="BE98" s="1953"/>
      <c r="BF98" s="1973"/>
      <c r="BG98" s="1978"/>
      <c r="BH98" s="1978"/>
      <c r="BI98" s="1978"/>
      <c r="BJ98" s="1989"/>
    </row>
    <row r="99" spans="2:62" ht="20.25" customHeight="1">
      <c r="B99" s="1742">
        <f>B97+1</f>
        <v>42</v>
      </c>
      <c r="C99" s="1756"/>
      <c r="D99" s="1767"/>
      <c r="E99" s="1774"/>
      <c r="F99" s="1779"/>
      <c r="G99" s="1774"/>
      <c r="H99" s="1779"/>
      <c r="I99" s="1788"/>
      <c r="J99" s="1802"/>
      <c r="K99" s="1808"/>
      <c r="L99" s="1824"/>
      <c r="M99" s="1824"/>
      <c r="N99" s="1767"/>
      <c r="O99" s="1831"/>
      <c r="P99" s="1836"/>
      <c r="Q99" s="1836"/>
      <c r="R99" s="1836"/>
      <c r="S99" s="1847"/>
      <c r="T99" s="1857" t="s">
        <v>770</v>
      </c>
      <c r="U99" s="1864"/>
      <c r="V99" s="1875"/>
      <c r="W99" s="1886"/>
      <c r="X99" s="1898"/>
      <c r="Y99" s="1898"/>
      <c r="Z99" s="1898"/>
      <c r="AA99" s="1898"/>
      <c r="AB99" s="1898"/>
      <c r="AC99" s="1913"/>
      <c r="AD99" s="1886"/>
      <c r="AE99" s="1898"/>
      <c r="AF99" s="1898"/>
      <c r="AG99" s="1898"/>
      <c r="AH99" s="1898"/>
      <c r="AI99" s="1898"/>
      <c r="AJ99" s="1913"/>
      <c r="AK99" s="1886"/>
      <c r="AL99" s="1898"/>
      <c r="AM99" s="1898"/>
      <c r="AN99" s="1898"/>
      <c r="AO99" s="1898"/>
      <c r="AP99" s="1898"/>
      <c r="AQ99" s="1913"/>
      <c r="AR99" s="1886"/>
      <c r="AS99" s="1898"/>
      <c r="AT99" s="1898"/>
      <c r="AU99" s="1898"/>
      <c r="AV99" s="1898"/>
      <c r="AW99" s="1898"/>
      <c r="AX99" s="1913"/>
      <c r="AY99" s="1886"/>
      <c r="AZ99" s="1898"/>
      <c r="BA99" s="1937"/>
      <c r="BB99" s="1944"/>
      <c r="BC99" s="1952"/>
      <c r="BD99" s="1961"/>
      <c r="BE99" s="1967"/>
      <c r="BF99" s="1972"/>
      <c r="BG99" s="1977"/>
      <c r="BH99" s="1977"/>
      <c r="BI99" s="1977"/>
      <c r="BJ99" s="1988"/>
    </row>
    <row r="100" spans="2:62" ht="20.25" customHeight="1">
      <c r="B100" s="1743"/>
      <c r="C100" s="1757"/>
      <c r="D100" s="1768"/>
      <c r="E100" s="1776"/>
      <c r="F100" s="1781">
        <f>C99</f>
        <v>0</v>
      </c>
      <c r="G100" s="1776"/>
      <c r="H100" s="1781">
        <f>I99</f>
        <v>0</v>
      </c>
      <c r="I100" s="1789"/>
      <c r="J100" s="1803"/>
      <c r="K100" s="1809"/>
      <c r="L100" s="1825"/>
      <c r="M100" s="1825"/>
      <c r="N100" s="1768"/>
      <c r="O100" s="1831"/>
      <c r="P100" s="1836"/>
      <c r="Q100" s="1836"/>
      <c r="R100" s="1836"/>
      <c r="S100" s="1847"/>
      <c r="T100" s="1856" t="s">
        <v>128</v>
      </c>
      <c r="U100" s="1863"/>
      <c r="V100" s="1874"/>
      <c r="W100" s="1885" t="str">
        <f>IF(W99="","",VLOOKUP(W99,'シフト記号表 (3)'!$C$6:$L$47,10,FALSE))</f>
        <v/>
      </c>
      <c r="X100" s="1897" t="str">
        <f>IF(X99="","",VLOOKUP(X99,'シフト記号表 (3)'!$C$6:$L$47,10,FALSE))</f>
        <v/>
      </c>
      <c r="Y100" s="1897" t="str">
        <f>IF(Y99="","",VLOOKUP(Y99,'シフト記号表 (3)'!$C$6:$L$47,10,FALSE))</f>
        <v/>
      </c>
      <c r="Z100" s="1897" t="str">
        <f>IF(Z99="","",VLOOKUP(Z99,'シフト記号表 (3)'!$C$6:$L$47,10,FALSE))</f>
        <v/>
      </c>
      <c r="AA100" s="1897" t="str">
        <f>IF(AA99="","",VLOOKUP(AA99,'シフト記号表 (3)'!$C$6:$L$47,10,FALSE))</f>
        <v/>
      </c>
      <c r="AB100" s="1897" t="str">
        <f>IF(AB99="","",VLOOKUP(AB99,'シフト記号表 (3)'!$C$6:$L$47,10,FALSE))</f>
        <v/>
      </c>
      <c r="AC100" s="1912" t="str">
        <f>IF(AC99="","",VLOOKUP(AC99,'シフト記号表 (3)'!$C$6:$L$47,10,FALSE))</f>
        <v/>
      </c>
      <c r="AD100" s="1885" t="str">
        <f>IF(AD99="","",VLOOKUP(AD99,'シフト記号表 (3)'!$C$6:$L$47,10,FALSE))</f>
        <v/>
      </c>
      <c r="AE100" s="1897" t="str">
        <f>IF(AE99="","",VLOOKUP(AE99,'シフト記号表 (3)'!$C$6:$L$47,10,FALSE))</f>
        <v/>
      </c>
      <c r="AF100" s="1897" t="str">
        <f>IF(AF99="","",VLOOKUP(AF99,'シフト記号表 (3)'!$C$6:$L$47,10,FALSE))</f>
        <v/>
      </c>
      <c r="AG100" s="1897" t="str">
        <f>IF(AG99="","",VLOOKUP(AG99,'シフト記号表 (3)'!$C$6:$L$47,10,FALSE))</f>
        <v/>
      </c>
      <c r="AH100" s="1897" t="str">
        <f>IF(AH99="","",VLOOKUP(AH99,'シフト記号表 (3)'!$C$6:$L$47,10,FALSE))</f>
        <v/>
      </c>
      <c r="AI100" s="1897" t="str">
        <f>IF(AI99="","",VLOOKUP(AI99,'シフト記号表 (3)'!$C$6:$L$47,10,FALSE))</f>
        <v/>
      </c>
      <c r="AJ100" s="1912" t="str">
        <f>IF(AJ99="","",VLOOKUP(AJ99,'シフト記号表 (3)'!$C$6:$L$47,10,FALSE))</f>
        <v/>
      </c>
      <c r="AK100" s="1885" t="str">
        <f>IF(AK99="","",VLOOKUP(AK99,'シフト記号表 (3)'!$C$6:$L$47,10,FALSE))</f>
        <v/>
      </c>
      <c r="AL100" s="1897" t="str">
        <f>IF(AL99="","",VLOOKUP(AL99,'シフト記号表 (3)'!$C$6:$L$47,10,FALSE))</f>
        <v/>
      </c>
      <c r="AM100" s="1897" t="str">
        <f>IF(AM99="","",VLOOKUP(AM99,'シフト記号表 (3)'!$C$6:$L$47,10,FALSE))</f>
        <v/>
      </c>
      <c r="AN100" s="1897" t="str">
        <f>IF(AN99="","",VLOOKUP(AN99,'シフト記号表 (3)'!$C$6:$L$47,10,FALSE))</f>
        <v/>
      </c>
      <c r="AO100" s="1897" t="str">
        <f>IF(AO99="","",VLOOKUP(AO99,'シフト記号表 (3)'!$C$6:$L$47,10,FALSE))</f>
        <v/>
      </c>
      <c r="AP100" s="1897" t="str">
        <f>IF(AP99="","",VLOOKUP(AP99,'シフト記号表 (3)'!$C$6:$L$47,10,FALSE))</f>
        <v/>
      </c>
      <c r="AQ100" s="1912" t="str">
        <f>IF(AQ99="","",VLOOKUP(AQ99,'シフト記号表 (3)'!$C$6:$L$47,10,FALSE))</f>
        <v/>
      </c>
      <c r="AR100" s="1885" t="str">
        <f>IF(AR99="","",VLOOKUP(AR99,'シフト記号表 (3)'!$C$6:$L$47,10,FALSE))</f>
        <v/>
      </c>
      <c r="AS100" s="1897" t="str">
        <f>IF(AS99="","",VLOOKUP(AS99,'シフト記号表 (3)'!$C$6:$L$47,10,FALSE))</f>
        <v/>
      </c>
      <c r="AT100" s="1897" t="str">
        <f>IF(AT99="","",VLOOKUP(AT99,'シフト記号表 (3)'!$C$6:$L$47,10,FALSE))</f>
        <v/>
      </c>
      <c r="AU100" s="1897" t="str">
        <f>IF(AU99="","",VLOOKUP(AU99,'シフト記号表 (3)'!$C$6:$L$47,10,FALSE))</f>
        <v/>
      </c>
      <c r="AV100" s="1897" t="str">
        <f>IF(AV99="","",VLOOKUP(AV99,'シフト記号表 (3)'!$C$6:$L$47,10,FALSE))</f>
        <v/>
      </c>
      <c r="AW100" s="1897" t="str">
        <f>IF(AW99="","",VLOOKUP(AW99,'シフト記号表 (3)'!$C$6:$L$47,10,FALSE))</f>
        <v/>
      </c>
      <c r="AX100" s="1912" t="str">
        <f>IF(AX99="","",VLOOKUP(AX99,'シフト記号表 (3)'!$C$6:$L$47,10,FALSE))</f>
        <v/>
      </c>
      <c r="AY100" s="1885" t="str">
        <f>IF(AY99="","",VLOOKUP(AY99,'シフト記号表 (3)'!$C$6:$L$47,10,FALSE))</f>
        <v/>
      </c>
      <c r="AZ100" s="1897" t="str">
        <f>IF(AZ99="","",VLOOKUP(AZ99,'シフト記号表 (3)'!$C$6:$L$47,10,FALSE))</f>
        <v/>
      </c>
      <c r="BA100" s="1897" t="str">
        <f>IF(BA99="","",VLOOKUP(BA99,'シフト記号表 (3)'!$C$6:$L$47,10,FALSE))</f>
        <v/>
      </c>
      <c r="BB100" s="1945">
        <f>IF($BE$3="４週",SUM(W100:AX100),IF($BE$3="暦月",SUM(W100:BA100),""))</f>
        <v>0</v>
      </c>
      <c r="BC100" s="1953"/>
      <c r="BD100" s="1962">
        <f>IF($BE$3="４週",BB100/4,IF($BE$3="暦月",(BB100/($BE$8/7)),""))</f>
        <v>0</v>
      </c>
      <c r="BE100" s="1953"/>
      <c r="BF100" s="1973"/>
      <c r="BG100" s="1978"/>
      <c r="BH100" s="1978"/>
      <c r="BI100" s="1978"/>
      <c r="BJ100" s="1989"/>
    </row>
    <row r="101" spans="2:62" ht="20.25" customHeight="1">
      <c r="B101" s="1742">
        <f>B99+1</f>
        <v>43</v>
      </c>
      <c r="C101" s="1756"/>
      <c r="D101" s="1767"/>
      <c r="E101" s="1774"/>
      <c r="F101" s="1779"/>
      <c r="G101" s="1774"/>
      <c r="H101" s="1779"/>
      <c r="I101" s="1788"/>
      <c r="J101" s="1802"/>
      <c r="K101" s="1808"/>
      <c r="L101" s="1824"/>
      <c r="M101" s="1824"/>
      <c r="N101" s="1767"/>
      <c r="O101" s="1831"/>
      <c r="P101" s="1836"/>
      <c r="Q101" s="1836"/>
      <c r="R101" s="1836"/>
      <c r="S101" s="1847"/>
      <c r="T101" s="1857" t="s">
        <v>770</v>
      </c>
      <c r="U101" s="1864"/>
      <c r="V101" s="1875"/>
      <c r="W101" s="1886"/>
      <c r="X101" s="1898"/>
      <c r="Y101" s="1898"/>
      <c r="Z101" s="1898"/>
      <c r="AA101" s="1898"/>
      <c r="AB101" s="1898"/>
      <c r="AC101" s="1913"/>
      <c r="AD101" s="1886"/>
      <c r="AE101" s="1898"/>
      <c r="AF101" s="1898"/>
      <c r="AG101" s="1898"/>
      <c r="AH101" s="1898"/>
      <c r="AI101" s="1898"/>
      <c r="AJ101" s="1913"/>
      <c r="AK101" s="1886"/>
      <c r="AL101" s="1898"/>
      <c r="AM101" s="1898"/>
      <c r="AN101" s="1898"/>
      <c r="AO101" s="1898"/>
      <c r="AP101" s="1898"/>
      <c r="AQ101" s="1913"/>
      <c r="AR101" s="1886"/>
      <c r="AS101" s="1898"/>
      <c r="AT101" s="1898"/>
      <c r="AU101" s="1898"/>
      <c r="AV101" s="1898"/>
      <c r="AW101" s="1898"/>
      <c r="AX101" s="1913"/>
      <c r="AY101" s="1886"/>
      <c r="AZ101" s="1898"/>
      <c r="BA101" s="1937"/>
      <c r="BB101" s="1944"/>
      <c r="BC101" s="1952"/>
      <c r="BD101" s="1961"/>
      <c r="BE101" s="1967"/>
      <c r="BF101" s="1972"/>
      <c r="BG101" s="1977"/>
      <c r="BH101" s="1977"/>
      <c r="BI101" s="1977"/>
      <c r="BJ101" s="1988"/>
    </row>
    <row r="102" spans="2:62" ht="20.25" customHeight="1">
      <c r="B102" s="1743"/>
      <c r="C102" s="1757"/>
      <c r="D102" s="1768"/>
      <c r="E102" s="1776"/>
      <c r="F102" s="1781">
        <f>C101</f>
        <v>0</v>
      </c>
      <c r="G102" s="1776"/>
      <c r="H102" s="1781">
        <f>I101</f>
        <v>0</v>
      </c>
      <c r="I102" s="1789"/>
      <c r="J102" s="1803"/>
      <c r="K102" s="1809"/>
      <c r="L102" s="1825"/>
      <c r="M102" s="1825"/>
      <c r="N102" s="1768"/>
      <c r="O102" s="1831"/>
      <c r="P102" s="1836"/>
      <c r="Q102" s="1836"/>
      <c r="R102" s="1836"/>
      <c r="S102" s="1847"/>
      <c r="T102" s="1856" t="s">
        <v>128</v>
      </c>
      <c r="U102" s="1863"/>
      <c r="V102" s="1874"/>
      <c r="W102" s="1885" t="str">
        <f>IF(W101="","",VLOOKUP(W101,'シフト記号表 (3)'!$C$6:$L$47,10,FALSE))</f>
        <v/>
      </c>
      <c r="X102" s="1897" t="str">
        <f>IF(X101="","",VLOOKUP(X101,'シフト記号表 (3)'!$C$6:$L$47,10,FALSE))</f>
        <v/>
      </c>
      <c r="Y102" s="1897" t="str">
        <f>IF(Y101="","",VLOOKUP(Y101,'シフト記号表 (3)'!$C$6:$L$47,10,FALSE))</f>
        <v/>
      </c>
      <c r="Z102" s="1897" t="str">
        <f>IF(Z101="","",VLOOKUP(Z101,'シフト記号表 (3)'!$C$6:$L$47,10,FALSE))</f>
        <v/>
      </c>
      <c r="AA102" s="1897" t="str">
        <f>IF(AA101="","",VLOOKUP(AA101,'シフト記号表 (3)'!$C$6:$L$47,10,FALSE))</f>
        <v/>
      </c>
      <c r="AB102" s="1897" t="str">
        <f>IF(AB101="","",VLOOKUP(AB101,'シフト記号表 (3)'!$C$6:$L$47,10,FALSE))</f>
        <v/>
      </c>
      <c r="AC102" s="1912" t="str">
        <f>IF(AC101="","",VLOOKUP(AC101,'シフト記号表 (3)'!$C$6:$L$47,10,FALSE))</f>
        <v/>
      </c>
      <c r="AD102" s="1885" t="str">
        <f>IF(AD101="","",VLOOKUP(AD101,'シフト記号表 (3)'!$C$6:$L$47,10,FALSE))</f>
        <v/>
      </c>
      <c r="AE102" s="1897" t="str">
        <f>IF(AE101="","",VLOOKUP(AE101,'シフト記号表 (3)'!$C$6:$L$47,10,FALSE))</f>
        <v/>
      </c>
      <c r="AF102" s="1897" t="str">
        <f>IF(AF101="","",VLOOKUP(AF101,'シフト記号表 (3)'!$C$6:$L$47,10,FALSE))</f>
        <v/>
      </c>
      <c r="AG102" s="1897" t="str">
        <f>IF(AG101="","",VLOOKUP(AG101,'シフト記号表 (3)'!$C$6:$L$47,10,FALSE))</f>
        <v/>
      </c>
      <c r="AH102" s="1897" t="str">
        <f>IF(AH101="","",VLOOKUP(AH101,'シフト記号表 (3)'!$C$6:$L$47,10,FALSE))</f>
        <v/>
      </c>
      <c r="AI102" s="1897" t="str">
        <f>IF(AI101="","",VLOOKUP(AI101,'シフト記号表 (3)'!$C$6:$L$47,10,FALSE))</f>
        <v/>
      </c>
      <c r="AJ102" s="1912" t="str">
        <f>IF(AJ101="","",VLOOKUP(AJ101,'シフト記号表 (3)'!$C$6:$L$47,10,FALSE))</f>
        <v/>
      </c>
      <c r="AK102" s="1885" t="str">
        <f>IF(AK101="","",VLOOKUP(AK101,'シフト記号表 (3)'!$C$6:$L$47,10,FALSE))</f>
        <v/>
      </c>
      <c r="AL102" s="1897" t="str">
        <f>IF(AL101="","",VLOOKUP(AL101,'シフト記号表 (3)'!$C$6:$L$47,10,FALSE))</f>
        <v/>
      </c>
      <c r="AM102" s="1897" t="str">
        <f>IF(AM101="","",VLOOKUP(AM101,'シフト記号表 (3)'!$C$6:$L$47,10,FALSE))</f>
        <v/>
      </c>
      <c r="AN102" s="1897" t="str">
        <f>IF(AN101="","",VLOOKUP(AN101,'シフト記号表 (3)'!$C$6:$L$47,10,FALSE))</f>
        <v/>
      </c>
      <c r="AO102" s="1897" t="str">
        <f>IF(AO101="","",VLOOKUP(AO101,'シフト記号表 (3)'!$C$6:$L$47,10,FALSE))</f>
        <v/>
      </c>
      <c r="AP102" s="1897" t="str">
        <f>IF(AP101="","",VLOOKUP(AP101,'シフト記号表 (3)'!$C$6:$L$47,10,FALSE))</f>
        <v/>
      </c>
      <c r="AQ102" s="1912" t="str">
        <f>IF(AQ101="","",VLOOKUP(AQ101,'シフト記号表 (3)'!$C$6:$L$47,10,FALSE))</f>
        <v/>
      </c>
      <c r="AR102" s="1885" t="str">
        <f>IF(AR101="","",VLOOKUP(AR101,'シフト記号表 (3)'!$C$6:$L$47,10,FALSE))</f>
        <v/>
      </c>
      <c r="AS102" s="1897" t="str">
        <f>IF(AS101="","",VLOOKUP(AS101,'シフト記号表 (3)'!$C$6:$L$47,10,FALSE))</f>
        <v/>
      </c>
      <c r="AT102" s="1897" t="str">
        <f>IF(AT101="","",VLOOKUP(AT101,'シフト記号表 (3)'!$C$6:$L$47,10,FALSE))</f>
        <v/>
      </c>
      <c r="AU102" s="1897" t="str">
        <f>IF(AU101="","",VLOOKUP(AU101,'シフト記号表 (3)'!$C$6:$L$47,10,FALSE))</f>
        <v/>
      </c>
      <c r="AV102" s="1897" t="str">
        <f>IF(AV101="","",VLOOKUP(AV101,'シフト記号表 (3)'!$C$6:$L$47,10,FALSE))</f>
        <v/>
      </c>
      <c r="AW102" s="1897" t="str">
        <f>IF(AW101="","",VLOOKUP(AW101,'シフト記号表 (3)'!$C$6:$L$47,10,FALSE))</f>
        <v/>
      </c>
      <c r="AX102" s="1912" t="str">
        <f>IF(AX101="","",VLOOKUP(AX101,'シフト記号表 (3)'!$C$6:$L$47,10,FALSE))</f>
        <v/>
      </c>
      <c r="AY102" s="1885" t="str">
        <f>IF(AY101="","",VLOOKUP(AY101,'シフト記号表 (3)'!$C$6:$L$47,10,FALSE))</f>
        <v/>
      </c>
      <c r="AZ102" s="1897" t="str">
        <f>IF(AZ101="","",VLOOKUP(AZ101,'シフト記号表 (3)'!$C$6:$L$47,10,FALSE))</f>
        <v/>
      </c>
      <c r="BA102" s="1897" t="str">
        <f>IF(BA101="","",VLOOKUP(BA101,'シフト記号表 (3)'!$C$6:$L$47,10,FALSE))</f>
        <v/>
      </c>
      <c r="BB102" s="1945">
        <f>IF($BE$3="４週",SUM(W102:AX102),IF($BE$3="暦月",SUM(W102:BA102),""))</f>
        <v>0</v>
      </c>
      <c r="BC102" s="1953"/>
      <c r="BD102" s="1962">
        <f>IF($BE$3="４週",BB102/4,IF($BE$3="暦月",(BB102/($BE$8/7)),""))</f>
        <v>0</v>
      </c>
      <c r="BE102" s="1953"/>
      <c r="BF102" s="1973"/>
      <c r="BG102" s="1978"/>
      <c r="BH102" s="1978"/>
      <c r="BI102" s="1978"/>
      <c r="BJ102" s="1989"/>
    </row>
    <row r="103" spans="2:62" ht="20.25" customHeight="1">
      <c r="B103" s="1742">
        <f>B101+1</f>
        <v>44</v>
      </c>
      <c r="C103" s="1756"/>
      <c r="D103" s="1767"/>
      <c r="E103" s="1774"/>
      <c r="F103" s="1779"/>
      <c r="G103" s="1774"/>
      <c r="H103" s="1779"/>
      <c r="I103" s="1788"/>
      <c r="J103" s="1802"/>
      <c r="K103" s="1808"/>
      <c r="L103" s="1824"/>
      <c r="M103" s="1824"/>
      <c r="N103" s="1767"/>
      <c r="O103" s="1831"/>
      <c r="P103" s="1836"/>
      <c r="Q103" s="1836"/>
      <c r="R103" s="1836"/>
      <c r="S103" s="1847"/>
      <c r="T103" s="1857" t="s">
        <v>770</v>
      </c>
      <c r="U103" s="1864"/>
      <c r="V103" s="1875"/>
      <c r="W103" s="1886"/>
      <c r="X103" s="1898"/>
      <c r="Y103" s="1898"/>
      <c r="Z103" s="1898"/>
      <c r="AA103" s="1898"/>
      <c r="AB103" s="1898"/>
      <c r="AC103" s="1913"/>
      <c r="AD103" s="1886"/>
      <c r="AE103" s="1898"/>
      <c r="AF103" s="1898"/>
      <c r="AG103" s="1898"/>
      <c r="AH103" s="1898"/>
      <c r="AI103" s="1898"/>
      <c r="AJ103" s="1913"/>
      <c r="AK103" s="1886"/>
      <c r="AL103" s="1898"/>
      <c r="AM103" s="1898"/>
      <c r="AN103" s="1898"/>
      <c r="AO103" s="1898"/>
      <c r="AP103" s="1898"/>
      <c r="AQ103" s="1913"/>
      <c r="AR103" s="1886"/>
      <c r="AS103" s="1898"/>
      <c r="AT103" s="1898"/>
      <c r="AU103" s="1898"/>
      <c r="AV103" s="1898"/>
      <c r="AW103" s="1898"/>
      <c r="AX103" s="1913"/>
      <c r="AY103" s="1886"/>
      <c r="AZ103" s="1898"/>
      <c r="BA103" s="1937"/>
      <c r="BB103" s="1944"/>
      <c r="BC103" s="1952"/>
      <c r="BD103" s="1961"/>
      <c r="BE103" s="1967"/>
      <c r="BF103" s="1972"/>
      <c r="BG103" s="1977"/>
      <c r="BH103" s="1977"/>
      <c r="BI103" s="1977"/>
      <c r="BJ103" s="1988"/>
    </row>
    <row r="104" spans="2:62" ht="20.25" customHeight="1">
      <c r="B104" s="1743"/>
      <c r="C104" s="1757"/>
      <c r="D104" s="1768"/>
      <c r="E104" s="1776"/>
      <c r="F104" s="1781">
        <f>C103</f>
        <v>0</v>
      </c>
      <c r="G104" s="1776"/>
      <c r="H104" s="1781">
        <f>I103</f>
        <v>0</v>
      </c>
      <c r="I104" s="1789"/>
      <c r="J104" s="1803"/>
      <c r="K104" s="1809"/>
      <c r="L104" s="1825"/>
      <c r="M104" s="1825"/>
      <c r="N104" s="1768"/>
      <c r="O104" s="1831"/>
      <c r="P104" s="1836"/>
      <c r="Q104" s="1836"/>
      <c r="R104" s="1836"/>
      <c r="S104" s="1847"/>
      <c r="T104" s="1856" t="s">
        <v>128</v>
      </c>
      <c r="U104" s="1863"/>
      <c r="V104" s="1874"/>
      <c r="W104" s="1885" t="str">
        <f>IF(W103="","",VLOOKUP(W103,'シフト記号表 (3)'!$C$6:$L$47,10,FALSE))</f>
        <v/>
      </c>
      <c r="X104" s="1897" t="str">
        <f>IF(X103="","",VLOOKUP(X103,'シフト記号表 (3)'!$C$6:$L$47,10,FALSE))</f>
        <v/>
      </c>
      <c r="Y104" s="1897" t="str">
        <f>IF(Y103="","",VLOOKUP(Y103,'シフト記号表 (3)'!$C$6:$L$47,10,FALSE))</f>
        <v/>
      </c>
      <c r="Z104" s="1897" t="str">
        <f>IF(Z103="","",VLOOKUP(Z103,'シフト記号表 (3)'!$C$6:$L$47,10,FALSE))</f>
        <v/>
      </c>
      <c r="AA104" s="1897" t="str">
        <f>IF(AA103="","",VLOOKUP(AA103,'シフト記号表 (3)'!$C$6:$L$47,10,FALSE))</f>
        <v/>
      </c>
      <c r="AB104" s="1897" t="str">
        <f>IF(AB103="","",VLOOKUP(AB103,'シフト記号表 (3)'!$C$6:$L$47,10,FALSE))</f>
        <v/>
      </c>
      <c r="AC104" s="1912" t="str">
        <f>IF(AC103="","",VLOOKUP(AC103,'シフト記号表 (3)'!$C$6:$L$47,10,FALSE))</f>
        <v/>
      </c>
      <c r="AD104" s="1885" t="str">
        <f>IF(AD103="","",VLOOKUP(AD103,'シフト記号表 (3)'!$C$6:$L$47,10,FALSE))</f>
        <v/>
      </c>
      <c r="AE104" s="1897" t="str">
        <f>IF(AE103="","",VLOOKUP(AE103,'シフト記号表 (3)'!$C$6:$L$47,10,FALSE))</f>
        <v/>
      </c>
      <c r="AF104" s="1897" t="str">
        <f>IF(AF103="","",VLOOKUP(AF103,'シフト記号表 (3)'!$C$6:$L$47,10,FALSE))</f>
        <v/>
      </c>
      <c r="AG104" s="1897" t="str">
        <f>IF(AG103="","",VLOOKUP(AG103,'シフト記号表 (3)'!$C$6:$L$47,10,FALSE))</f>
        <v/>
      </c>
      <c r="AH104" s="1897" t="str">
        <f>IF(AH103="","",VLOOKUP(AH103,'シフト記号表 (3)'!$C$6:$L$47,10,FALSE))</f>
        <v/>
      </c>
      <c r="AI104" s="1897" t="str">
        <f>IF(AI103="","",VLOOKUP(AI103,'シフト記号表 (3)'!$C$6:$L$47,10,FALSE))</f>
        <v/>
      </c>
      <c r="AJ104" s="1912" t="str">
        <f>IF(AJ103="","",VLOOKUP(AJ103,'シフト記号表 (3)'!$C$6:$L$47,10,FALSE))</f>
        <v/>
      </c>
      <c r="AK104" s="1885" t="str">
        <f>IF(AK103="","",VLOOKUP(AK103,'シフト記号表 (3)'!$C$6:$L$47,10,FALSE))</f>
        <v/>
      </c>
      <c r="AL104" s="1897" t="str">
        <f>IF(AL103="","",VLOOKUP(AL103,'シフト記号表 (3)'!$C$6:$L$47,10,FALSE))</f>
        <v/>
      </c>
      <c r="AM104" s="1897" t="str">
        <f>IF(AM103="","",VLOOKUP(AM103,'シフト記号表 (3)'!$C$6:$L$47,10,FALSE))</f>
        <v/>
      </c>
      <c r="AN104" s="1897" t="str">
        <f>IF(AN103="","",VLOOKUP(AN103,'シフト記号表 (3)'!$C$6:$L$47,10,FALSE))</f>
        <v/>
      </c>
      <c r="AO104" s="1897" t="str">
        <f>IF(AO103="","",VLOOKUP(AO103,'シフト記号表 (3)'!$C$6:$L$47,10,FALSE))</f>
        <v/>
      </c>
      <c r="AP104" s="1897" t="str">
        <f>IF(AP103="","",VLOOKUP(AP103,'シフト記号表 (3)'!$C$6:$L$47,10,FALSE))</f>
        <v/>
      </c>
      <c r="AQ104" s="1912" t="str">
        <f>IF(AQ103="","",VLOOKUP(AQ103,'シフト記号表 (3)'!$C$6:$L$47,10,FALSE))</f>
        <v/>
      </c>
      <c r="AR104" s="1885" t="str">
        <f>IF(AR103="","",VLOOKUP(AR103,'シフト記号表 (3)'!$C$6:$L$47,10,FALSE))</f>
        <v/>
      </c>
      <c r="AS104" s="1897" t="str">
        <f>IF(AS103="","",VLOOKUP(AS103,'シフト記号表 (3)'!$C$6:$L$47,10,FALSE))</f>
        <v/>
      </c>
      <c r="AT104" s="1897" t="str">
        <f>IF(AT103="","",VLOOKUP(AT103,'シフト記号表 (3)'!$C$6:$L$47,10,FALSE))</f>
        <v/>
      </c>
      <c r="AU104" s="1897" t="str">
        <f>IF(AU103="","",VLOOKUP(AU103,'シフト記号表 (3)'!$C$6:$L$47,10,FALSE))</f>
        <v/>
      </c>
      <c r="AV104" s="1897" t="str">
        <f>IF(AV103="","",VLOOKUP(AV103,'シフト記号表 (3)'!$C$6:$L$47,10,FALSE))</f>
        <v/>
      </c>
      <c r="AW104" s="1897" t="str">
        <f>IF(AW103="","",VLOOKUP(AW103,'シフト記号表 (3)'!$C$6:$L$47,10,FALSE))</f>
        <v/>
      </c>
      <c r="AX104" s="1912" t="str">
        <f>IF(AX103="","",VLOOKUP(AX103,'シフト記号表 (3)'!$C$6:$L$47,10,FALSE))</f>
        <v/>
      </c>
      <c r="AY104" s="1885" t="str">
        <f>IF(AY103="","",VLOOKUP(AY103,'シフト記号表 (3)'!$C$6:$L$47,10,FALSE))</f>
        <v/>
      </c>
      <c r="AZ104" s="1897" t="str">
        <f>IF(AZ103="","",VLOOKUP(AZ103,'シフト記号表 (3)'!$C$6:$L$47,10,FALSE))</f>
        <v/>
      </c>
      <c r="BA104" s="1897" t="str">
        <f>IF(BA103="","",VLOOKUP(BA103,'シフト記号表 (3)'!$C$6:$L$47,10,FALSE))</f>
        <v/>
      </c>
      <c r="BB104" s="1945">
        <f>IF($BE$3="４週",SUM(W104:AX104),IF($BE$3="暦月",SUM(W104:BA104),""))</f>
        <v>0</v>
      </c>
      <c r="BC104" s="1953"/>
      <c r="BD104" s="1962">
        <f>IF($BE$3="４週",BB104/4,IF($BE$3="暦月",(BB104/($BE$8/7)),""))</f>
        <v>0</v>
      </c>
      <c r="BE104" s="1953"/>
      <c r="BF104" s="1973"/>
      <c r="BG104" s="1978"/>
      <c r="BH104" s="1978"/>
      <c r="BI104" s="1978"/>
      <c r="BJ104" s="1989"/>
    </row>
    <row r="105" spans="2:62" ht="20.25" customHeight="1">
      <c r="B105" s="1742">
        <f>B103+1</f>
        <v>45</v>
      </c>
      <c r="C105" s="1756"/>
      <c r="D105" s="1767"/>
      <c r="E105" s="1774"/>
      <c r="F105" s="1779"/>
      <c r="G105" s="1774"/>
      <c r="H105" s="1779"/>
      <c r="I105" s="1788"/>
      <c r="J105" s="1802"/>
      <c r="K105" s="1808"/>
      <c r="L105" s="1824"/>
      <c r="M105" s="1824"/>
      <c r="N105" s="1767"/>
      <c r="O105" s="1831"/>
      <c r="P105" s="1836"/>
      <c r="Q105" s="1836"/>
      <c r="R105" s="1836"/>
      <c r="S105" s="1847"/>
      <c r="T105" s="1857" t="s">
        <v>770</v>
      </c>
      <c r="U105" s="1864"/>
      <c r="V105" s="1875"/>
      <c r="W105" s="1886"/>
      <c r="X105" s="1898"/>
      <c r="Y105" s="1898"/>
      <c r="Z105" s="1898"/>
      <c r="AA105" s="1898"/>
      <c r="AB105" s="1898"/>
      <c r="AC105" s="1913"/>
      <c r="AD105" s="1886"/>
      <c r="AE105" s="1898"/>
      <c r="AF105" s="1898"/>
      <c r="AG105" s="1898"/>
      <c r="AH105" s="1898"/>
      <c r="AI105" s="1898"/>
      <c r="AJ105" s="1913"/>
      <c r="AK105" s="1886"/>
      <c r="AL105" s="1898"/>
      <c r="AM105" s="1898"/>
      <c r="AN105" s="1898"/>
      <c r="AO105" s="1898"/>
      <c r="AP105" s="1898"/>
      <c r="AQ105" s="1913"/>
      <c r="AR105" s="1886"/>
      <c r="AS105" s="1898"/>
      <c r="AT105" s="1898"/>
      <c r="AU105" s="1898"/>
      <c r="AV105" s="1898"/>
      <c r="AW105" s="1898"/>
      <c r="AX105" s="1913"/>
      <c r="AY105" s="1886"/>
      <c r="AZ105" s="1898"/>
      <c r="BA105" s="1937"/>
      <c r="BB105" s="1944"/>
      <c r="BC105" s="1952"/>
      <c r="BD105" s="1961"/>
      <c r="BE105" s="1967"/>
      <c r="BF105" s="1972"/>
      <c r="BG105" s="1977"/>
      <c r="BH105" s="1977"/>
      <c r="BI105" s="1977"/>
      <c r="BJ105" s="1988"/>
    </row>
    <row r="106" spans="2:62" ht="20.25" customHeight="1">
      <c r="B106" s="1743"/>
      <c r="C106" s="1757"/>
      <c r="D106" s="1768"/>
      <c r="E106" s="1776"/>
      <c r="F106" s="1781">
        <f>C105</f>
        <v>0</v>
      </c>
      <c r="G106" s="1776"/>
      <c r="H106" s="1781">
        <f>I105</f>
        <v>0</v>
      </c>
      <c r="I106" s="1789"/>
      <c r="J106" s="1803"/>
      <c r="K106" s="1809"/>
      <c r="L106" s="1825"/>
      <c r="M106" s="1825"/>
      <c r="N106" s="1768"/>
      <c r="O106" s="1831"/>
      <c r="P106" s="1836"/>
      <c r="Q106" s="1836"/>
      <c r="R106" s="1836"/>
      <c r="S106" s="1847"/>
      <c r="T106" s="1856" t="s">
        <v>128</v>
      </c>
      <c r="U106" s="1863"/>
      <c r="V106" s="1874"/>
      <c r="W106" s="1885" t="str">
        <f>IF(W105="","",VLOOKUP(W105,'シフト記号表 (3)'!$C$6:$L$47,10,FALSE))</f>
        <v/>
      </c>
      <c r="X106" s="1897" t="str">
        <f>IF(X105="","",VLOOKUP(X105,'シフト記号表 (3)'!$C$6:$L$47,10,FALSE))</f>
        <v/>
      </c>
      <c r="Y106" s="1897" t="str">
        <f>IF(Y105="","",VLOOKUP(Y105,'シフト記号表 (3)'!$C$6:$L$47,10,FALSE))</f>
        <v/>
      </c>
      <c r="Z106" s="1897" t="str">
        <f>IF(Z105="","",VLOOKUP(Z105,'シフト記号表 (3)'!$C$6:$L$47,10,FALSE))</f>
        <v/>
      </c>
      <c r="AA106" s="1897" t="str">
        <f>IF(AA105="","",VLOOKUP(AA105,'シフト記号表 (3)'!$C$6:$L$47,10,FALSE))</f>
        <v/>
      </c>
      <c r="AB106" s="1897" t="str">
        <f>IF(AB105="","",VLOOKUP(AB105,'シフト記号表 (3)'!$C$6:$L$47,10,FALSE))</f>
        <v/>
      </c>
      <c r="AC106" s="1912" t="str">
        <f>IF(AC105="","",VLOOKUP(AC105,'シフト記号表 (3)'!$C$6:$L$47,10,FALSE))</f>
        <v/>
      </c>
      <c r="AD106" s="1885" t="str">
        <f>IF(AD105="","",VLOOKUP(AD105,'シフト記号表 (3)'!$C$6:$L$47,10,FALSE))</f>
        <v/>
      </c>
      <c r="AE106" s="1897" t="str">
        <f>IF(AE105="","",VLOOKUP(AE105,'シフト記号表 (3)'!$C$6:$L$47,10,FALSE))</f>
        <v/>
      </c>
      <c r="AF106" s="1897" t="str">
        <f>IF(AF105="","",VLOOKUP(AF105,'シフト記号表 (3)'!$C$6:$L$47,10,FALSE))</f>
        <v/>
      </c>
      <c r="AG106" s="1897" t="str">
        <f>IF(AG105="","",VLOOKUP(AG105,'シフト記号表 (3)'!$C$6:$L$47,10,FALSE))</f>
        <v/>
      </c>
      <c r="AH106" s="1897" t="str">
        <f>IF(AH105="","",VLOOKUP(AH105,'シフト記号表 (3)'!$C$6:$L$47,10,FALSE))</f>
        <v/>
      </c>
      <c r="AI106" s="1897" t="str">
        <f>IF(AI105="","",VLOOKUP(AI105,'シフト記号表 (3)'!$C$6:$L$47,10,FALSE))</f>
        <v/>
      </c>
      <c r="AJ106" s="1912" t="str">
        <f>IF(AJ105="","",VLOOKUP(AJ105,'シフト記号表 (3)'!$C$6:$L$47,10,FALSE))</f>
        <v/>
      </c>
      <c r="AK106" s="1885" t="str">
        <f>IF(AK105="","",VLOOKUP(AK105,'シフト記号表 (3)'!$C$6:$L$47,10,FALSE))</f>
        <v/>
      </c>
      <c r="AL106" s="1897" t="str">
        <f>IF(AL105="","",VLOOKUP(AL105,'シフト記号表 (3)'!$C$6:$L$47,10,FALSE))</f>
        <v/>
      </c>
      <c r="AM106" s="1897" t="str">
        <f>IF(AM105="","",VLOOKUP(AM105,'シフト記号表 (3)'!$C$6:$L$47,10,FALSE))</f>
        <v/>
      </c>
      <c r="AN106" s="1897" t="str">
        <f>IF(AN105="","",VLOOKUP(AN105,'シフト記号表 (3)'!$C$6:$L$47,10,FALSE))</f>
        <v/>
      </c>
      <c r="AO106" s="1897" t="str">
        <f>IF(AO105="","",VLOOKUP(AO105,'シフト記号表 (3)'!$C$6:$L$47,10,FALSE))</f>
        <v/>
      </c>
      <c r="AP106" s="1897" t="str">
        <f>IF(AP105="","",VLOOKUP(AP105,'シフト記号表 (3)'!$C$6:$L$47,10,FALSE))</f>
        <v/>
      </c>
      <c r="AQ106" s="1912" t="str">
        <f>IF(AQ105="","",VLOOKUP(AQ105,'シフト記号表 (3)'!$C$6:$L$47,10,FALSE))</f>
        <v/>
      </c>
      <c r="AR106" s="1885" t="str">
        <f>IF(AR105="","",VLOOKUP(AR105,'シフト記号表 (3)'!$C$6:$L$47,10,FALSE))</f>
        <v/>
      </c>
      <c r="AS106" s="1897" t="str">
        <f>IF(AS105="","",VLOOKUP(AS105,'シフト記号表 (3)'!$C$6:$L$47,10,FALSE))</f>
        <v/>
      </c>
      <c r="AT106" s="1897" t="str">
        <f>IF(AT105="","",VLOOKUP(AT105,'シフト記号表 (3)'!$C$6:$L$47,10,FALSE))</f>
        <v/>
      </c>
      <c r="AU106" s="1897" t="str">
        <f>IF(AU105="","",VLOOKUP(AU105,'シフト記号表 (3)'!$C$6:$L$47,10,FALSE))</f>
        <v/>
      </c>
      <c r="AV106" s="1897" t="str">
        <f>IF(AV105="","",VLOOKUP(AV105,'シフト記号表 (3)'!$C$6:$L$47,10,FALSE))</f>
        <v/>
      </c>
      <c r="AW106" s="1897" t="str">
        <f>IF(AW105="","",VLOOKUP(AW105,'シフト記号表 (3)'!$C$6:$L$47,10,FALSE))</f>
        <v/>
      </c>
      <c r="AX106" s="1912" t="str">
        <f>IF(AX105="","",VLOOKUP(AX105,'シフト記号表 (3)'!$C$6:$L$47,10,FALSE))</f>
        <v/>
      </c>
      <c r="AY106" s="1885" t="str">
        <f>IF(AY105="","",VLOOKUP(AY105,'シフト記号表 (3)'!$C$6:$L$47,10,FALSE))</f>
        <v/>
      </c>
      <c r="AZ106" s="1897" t="str">
        <f>IF(AZ105="","",VLOOKUP(AZ105,'シフト記号表 (3)'!$C$6:$L$47,10,FALSE))</f>
        <v/>
      </c>
      <c r="BA106" s="1897" t="str">
        <f>IF(BA105="","",VLOOKUP(BA105,'シフト記号表 (3)'!$C$6:$L$47,10,FALSE))</f>
        <v/>
      </c>
      <c r="BB106" s="1945">
        <f>IF($BE$3="４週",SUM(W106:AX106),IF($BE$3="暦月",SUM(W106:BA106),""))</f>
        <v>0</v>
      </c>
      <c r="BC106" s="1953"/>
      <c r="BD106" s="1962">
        <f>IF($BE$3="４週",BB106/4,IF($BE$3="暦月",(BB106/($BE$8/7)),""))</f>
        <v>0</v>
      </c>
      <c r="BE106" s="1953"/>
      <c r="BF106" s="1973"/>
      <c r="BG106" s="1978"/>
      <c r="BH106" s="1978"/>
      <c r="BI106" s="1978"/>
      <c r="BJ106" s="1989"/>
    </row>
    <row r="107" spans="2:62" ht="20.25" customHeight="1">
      <c r="B107" s="1742">
        <f>B105+1</f>
        <v>46</v>
      </c>
      <c r="C107" s="1756"/>
      <c r="D107" s="1767"/>
      <c r="E107" s="1774"/>
      <c r="F107" s="1779"/>
      <c r="G107" s="1774"/>
      <c r="H107" s="1779"/>
      <c r="I107" s="1788"/>
      <c r="J107" s="1802"/>
      <c r="K107" s="1808"/>
      <c r="L107" s="1824"/>
      <c r="M107" s="1824"/>
      <c r="N107" s="1767"/>
      <c r="O107" s="1831"/>
      <c r="P107" s="1836"/>
      <c r="Q107" s="1836"/>
      <c r="R107" s="1836"/>
      <c r="S107" s="1847"/>
      <c r="T107" s="1857" t="s">
        <v>770</v>
      </c>
      <c r="U107" s="1864"/>
      <c r="V107" s="1875"/>
      <c r="W107" s="1886"/>
      <c r="X107" s="1898"/>
      <c r="Y107" s="1898"/>
      <c r="Z107" s="1898"/>
      <c r="AA107" s="1898"/>
      <c r="AB107" s="1898"/>
      <c r="AC107" s="1913"/>
      <c r="AD107" s="1886"/>
      <c r="AE107" s="1898"/>
      <c r="AF107" s="1898"/>
      <c r="AG107" s="1898"/>
      <c r="AH107" s="1898"/>
      <c r="AI107" s="1898"/>
      <c r="AJ107" s="1913"/>
      <c r="AK107" s="1886"/>
      <c r="AL107" s="1898"/>
      <c r="AM107" s="1898"/>
      <c r="AN107" s="1898"/>
      <c r="AO107" s="1898"/>
      <c r="AP107" s="1898"/>
      <c r="AQ107" s="1913"/>
      <c r="AR107" s="1886"/>
      <c r="AS107" s="1898"/>
      <c r="AT107" s="1898"/>
      <c r="AU107" s="1898"/>
      <c r="AV107" s="1898"/>
      <c r="AW107" s="1898"/>
      <c r="AX107" s="1913"/>
      <c r="AY107" s="1886"/>
      <c r="AZ107" s="1898"/>
      <c r="BA107" s="1937"/>
      <c r="BB107" s="1944"/>
      <c r="BC107" s="1952"/>
      <c r="BD107" s="1961"/>
      <c r="BE107" s="1967"/>
      <c r="BF107" s="1972"/>
      <c r="BG107" s="1977"/>
      <c r="BH107" s="1977"/>
      <c r="BI107" s="1977"/>
      <c r="BJ107" s="1988"/>
    </row>
    <row r="108" spans="2:62" ht="20.25" customHeight="1">
      <c r="B108" s="1743"/>
      <c r="C108" s="1757"/>
      <c r="D108" s="1768"/>
      <c r="E108" s="1776"/>
      <c r="F108" s="1781">
        <f>C107</f>
        <v>0</v>
      </c>
      <c r="G108" s="1776"/>
      <c r="H108" s="1781">
        <f>I107</f>
        <v>0</v>
      </c>
      <c r="I108" s="1789"/>
      <c r="J108" s="1803"/>
      <c r="K108" s="1809"/>
      <c r="L108" s="1825"/>
      <c r="M108" s="1825"/>
      <c r="N108" s="1768"/>
      <c r="O108" s="1831"/>
      <c r="P108" s="1836"/>
      <c r="Q108" s="1836"/>
      <c r="R108" s="1836"/>
      <c r="S108" s="1847"/>
      <c r="T108" s="1856" t="s">
        <v>128</v>
      </c>
      <c r="U108" s="1863"/>
      <c r="V108" s="1874"/>
      <c r="W108" s="1885" t="str">
        <f>IF(W107="","",VLOOKUP(W107,'シフト記号表 (3)'!$C$6:$L$47,10,FALSE))</f>
        <v/>
      </c>
      <c r="X108" s="1897" t="str">
        <f>IF(X107="","",VLOOKUP(X107,'シフト記号表 (3)'!$C$6:$L$47,10,FALSE))</f>
        <v/>
      </c>
      <c r="Y108" s="1897" t="str">
        <f>IF(Y107="","",VLOOKUP(Y107,'シフト記号表 (3)'!$C$6:$L$47,10,FALSE))</f>
        <v/>
      </c>
      <c r="Z108" s="1897" t="str">
        <f>IF(Z107="","",VLOOKUP(Z107,'シフト記号表 (3)'!$C$6:$L$47,10,FALSE))</f>
        <v/>
      </c>
      <c r="AA108" s="1897" t="str">
        <f>IF(AA107="","",VLOOKUP(AA107,'シフト記号表 (3)'!$C$6:$L$47,10,FALSE))</f>
        <v/>
      </c>
      <c r="AB108" s="1897" t="str">
        <f>IF(AB107="","",VLOOKUP(AB107,'シフト記号表 (3)'!$C$6:$L$47,10,FALSE))</f>
        <v/>
      </c>
      <c r="AC108" s="1912" t="str">
        <f>IF(AC107="","",VLOOKUP(AC107,'シフト記号表 (3)'!$C$6:$L$47,10,FALSE))</f>
        <v/>
      </c>
      <c r="AD108" s="1885" t="str">
        <f>IF(AD107="","",VLOOKUP(AD107,'シフト記号表 (3)'!$C$6:$L$47,10,FALSE))</f>
        <v/>
      </c>
      <c r="AE108" s="1897" t="str">
        <f>IF(AE107="","",VLOOKUP(AE107,'シフト記号表 (3)'!$C$6:$L$47,10,FALSE))</f>
        <v/>
      </c>
      <c r="AF108" s="1897" t="str">
        <f>IF(AF107="","",VLOOKUP(AF107,'シフト記号表 (3)'!$C$6:$L$47,10,FALSE))</f>
        <v/>
      </c>
      <c r="AG108" s="1897" t="str">
        <f>IF(AG107="","",VLOOKUP(AG107,'シフト記号表 (3)'!$C$6:$L$47,10,FALSE))</f>
        <v/>
      </c>
      <c r="AH108" s="1897" t="str">
        <f>IF(AH107="","",VLOOKUP(AH107,'シフト記号表 (3)'!$C$6:$L$47,10,FALSE))</f>
        <v/>
      </c>
      <c r="AI108" s="1897" t="str">
        <f>IF(AI107="","",VLOOKUP(AI107,'シフト記号表 (3)'!$C$6:$L$47,10,FALSE))</f>
        <v/>
      </c>
      <c r="AJ108" s="1912" t="str">
        <f>IF(AJ107="","",VLOOKUP(AJ107,'シフト記号表 (3)'!$C$6:$L$47,10,FALSE))</f>
        <v/>
      </c>
      <c r="AK108" s="1885" t="str">
        <f>IF(AK107="","",VLOOKUP(AK107,'シフト記号表 (3)'!$C$6:$L$47,10,FALSE))</f>
        <v/>
      </c>
      <c r="AL108" s="1897" t="str">
        <f>IF(AL107="","",VLOOKUP(AL107,'シフト記号表 (3)'!$C$6:$L$47,10,FALSE))</f>
        <v/>
      </c>
      <c r="AM108" s="1897" t="str">
        <f>IF(AM107="","",VLOOKUP(AM107,'シフト記号表 (3)'!$C$6:$L$47,10,FALSE))</f>
        <v/>
      </c>
      <c r="AN108" s="1897" t="str">
        <f>IF(AN107="","",VLOOKUP(AN107,'シフト記号表 (3)'!$C$6:$L$47,10,FALSE))</f>
        <v/>
      </c>
      <c r="AO108" s="1897" t="str">
        <f>IF(AO107="","",VLOOKUP(AO107,'シフト記号表 (3)'!$C$6:$L$47,10,FALSE))</f>
        <v/>
      </c>
      <c r="AP108" s="1897" t="str">
        <f>IF(AP107="","",VLOOKUP(AP107,'シフト記号表 (3)'!$C$6:$L$47,10,FALSE))</f>
        <v/>
      </c>
      <c r="AQ108" s="1912" t="str">
        <f>IF(AQ107="","",VLOOKUP(AQ107,'シフト記号表 (3)'!$C$6:$L$47,10,FALSE))</f>
        <v/>
      </c>
      <c r="AR108" s="1885" t="str">
        <f>IF(AR107="","",VLOOKUP(AR107,'シフト記号表 (3)'!$C$6:$L$47,10,FALSE))</f>
        <v/>
      </c>
      <c r="AS108" s="1897" t="str">
        <f>IF(AS107="","",VLOOKUP(AS107,'シフト記号表 (3)'!$C$6:$L$47,10,FALSE))</f>
        <v/>
      </c>
      <c r="AT108" s="1897" t="str">
        <f>IF(AT107="","",VLOOKUP(AT107,'シフト記号表 (3)'!$C$6:$L$47,10,FALSE))</f>
        <v/>
      </c>
      <c r="AU108" s="1897" t="str">
        <f>IF(AU107="","",VLOOKUP(AU107,'シフト記号表 (3)'!$C$6:$L$47,10,FALSE))</f>
        <v/>
      </c>
      <c r="AV108" s="1897" t="str">
        <f>IF(AV107="","",VLOOKUP(AV107,'シフト記号表 (3)'!$C$6:$L$47,10,FALSE))</f>
        <v/>
      </c>
      <c r="AW108" s="1897" t="str">
        <f>IF(AW107="","",VLOOKUP(AW107,'シフト記号表 (3)'!$C$6:$L$47,10,FALSE))</f>
        <v/>
      </c>
      <c r="AX108" s="1912" t="str">
        <f>IF(AX107="","",VLOOKUP(AX107,'シフト記号表 (3)'!$C$6:$L$47,10,FALSE))</f>
        <v/>
      </c>
      <c r="AY108" s="1885" t="str">
        <f>IF(AY107="","",VLOOKUP(AY107,'シフト記号表 (3)'!$C$6:$L$47,10,FALSE))</f>
        <v/>
      </c>
      <c r="AZ108" s="1897" t="str">
        <f>IF(AZ107="","",VLOOKUP(AZ107,'シフト記号表 (3)'!$C$6:$L$47,10,FALSE))</f>
        <v/>
      </c>
      <c r="BA108" s="1897" t="str">
        <f>IF(BA107="","",VLOOKUP(BA107,'シフト記号表 (3)'!$C$6:$L$47,10,FALSE))</f>
        <v/>
      </c>
      <c r="BB108" s="1945">
        <f>IF($BE$3="４週",SUM(W108:AX108),IF($BE$3="暦月",SUM(W108:BA108),""))</f>
        <v>0</v>
      </c>
      <c r="BC108" s="1953"/>
      <c r="BD108" s="1962">
        <f>IF($BE$3="４週",BB108/4,IF($BE$3="暦月",(BB108/($BE$8/7)),""))</f>
        <v>0</v>
      </c>
      <c r="BE108" s="1953"/>
      <c r="BF108" s="1973"/>
      <c r="BG108" s="1978"/>
      <c r="BH108" s="1978"/>
      <c r="BI108" s="1978"/>
      <c r="BJ108" s="1989"/>
    </row>
    <row r="109" spans="2:62" ht="20.25" customHeight="1">
      <c r="B109" s="1742">
        <f>B107+1</f>
        <v>47</v>
      </c>
      <c r="C109" s="1756"/>
      <c r="D109" s="1767"/>
      <c r="E109" s="1774"/>
      <c r="F109" s="1779"/>
      <c r="G109" s="1774"/>
      <c r="H109" s="1779"/>
      <c r="I109" s="1788"/>
      <c r="J109" s="1802"/>
      <c r="K109" s="1808"/>
      <c r="L109" s="1824"/>
      <c r="M109" s="1824"/>
      <c r="N109" s="1767"/>
      <c r="O109" s="1831"/>
      <c r="P109" s="1836"/>
      <c r="Q109" s="1836"/>
      <c r="R109" s="1836"/>
      <c r="S109" s="1847"/>
      <c r="T109" s="1857" t="s">
        <v>770</v>
      </c>
      <c r="U109" s="1864"/>
      <c r="V109" s="1875"/>
      <c r="W109" s="1886"/>
      <c r="X109" s="1898"/>
      <c r="Y109" s="1898"/>
      <c r="Z109" s="1898"/>
      <c r="AA109" s="1898"/>
      <c r="AB109" s="1898"/>
      <c r="AC109" s="1913"/>
      <c r="AD109" s="1886"/>
      <c r="AE109" s="1898"/>
      <c r="AF109" s="1898"/>
      <c r="AG109" s="1898"/>
      <c r="AH109" s="1898"/>
      <c r="AI109" s="1898"/>
      <c r="AJ109" s="1913"/>
      <c r="AK109" s="1886"/>
      <c r="AL109" s="1898"/>
      <c r="AM109" s="1898"/>
      <c r="AN109" s="1898"/>
      <c r="AO109" s="1898"/>
      <c r="AP109" s="1898"/>
      <c r="AQ109" s="1913"/>
      <c r="AR109" s="1886"/>
      <c r="AS109" s="1898"/>
      <c r="AT109" s="1898"/>
      <c r="AU109" s="1898"/>
      <c r="AV109" s="1898"/>
      <c r="AW109" s="1898"/>
      <c r="AX109" s="1913"/>
      <c r="AY109" s="1886"/>
      <c r="AZ109" s="1898"/>
      <c r="BA109" s="1937"/>
      <c r="BB109" s="1944"/>
      <c r="BC109" s="1952"/>
      <c r="BD109" s="1961"/>
      <c r="BE109" s="1967"/>
      <c r="BF109" s="1972"/>
      <c r="BG109" s="1977"/>
      <c r="BH109" s="1977"/>
      <c r="BI109" s="1977"/>
      <c r="BJ109" s="1988"/>
    </row>
    <row r="110" spans="2:62" ht="20.25" customHeight="1">
      <c r="B110" s="1743"/>
      <c r="C110" s="1757"/>
      <c r="D110" s="1768"/>
      <c r="E110" s="1776"/>
      <c r="F110" s="1781">
        <f>C109</f>
        <v>0</v>
      </c>
      <c r="G110" s="1776"/>
      <c r="H110" s="1781">
        <f>I109</f>
        <v>0</v>
      </c>
      <c r="I110" s="1789"/>
      <c r="J110" s="1803"/>
      <c r="K110" s="1809"/>
      <c r="L110" s="1825"/>
      <c r="M110" s="1825"/>
      <c r="N110" s="1768"/>
      <c r="O110" s="1831"/>
      <c r="P110" s="1836"/>
      <c r="Q110" s="1836"/>
      <c r="R110" s="1836"/>
      <c r="S110" s="1847"/>
      <c r="T110" s="1856" t="s">
        <v>128</v>
      </c>
      <c r="U110" s="1863"/>
      <c r="V110" s="1874"/>
      <c r="W110" s="1885" t="str">
        <f>IF(W109="","",VLOOKUP(W109,'シフト記号表 (3)'!$C$6:$L$47,10,FALSE))</f>
        <v/>
      </c>
      <c r="X110" s="1897" t="str">
        <f>IF(X109="","",VLOOKUP(X109,'シフト記号表 (3)'!$C$6:$L$47,10,FALSE))</f>
        <v/>
      </c>
      <c r="Y110" s="1897" t="str">
        <f>IF(Y109="","",VLOOKUP(Y109,'シフト記号表 (3)'!$C$6:$L$47,10,FALSE))</f>
        <v/>
      </c>
      <c r="Z110" s="1897" t="str">
        <f>IF(Z109="","",VLOOKUP(Z109,'シフト記号表 (3)'!$C$6:$L$47,10,FALSE))</f>
        <v/>
      </c>
      <c r="AA110" s="1897" t="str">
        <f>IF(AA109="","",VLOOKUP(AA109,'シフト記号表 (3)'!$C$6:$L$47,10,FALSE))</f>
        <v/>
      </c>
      <c r="AB110" s="1897" t="str">
        <f>IF(AB109="","",VLOOKUP(AB109,'シフト記号表 (3)'!$C$6:$L$47,10,FALSE))</f>
        <v/>
      </c>
      <c r="AC110" s="1912" t="str">
        <f>IF(AC109="","",VLOOKUP(AC109,'シフト記号表 (3)'!$C$6:$L$47,10,FALSE))</f>
        <v/>
      </c>
      <c r="AD110" s="1885" t="str">
        <f>IF(AD109="","",VLOOKUP(AD109,'シフト記号表 (3)'!$C$6:$L$47,10,FALSE))</f>
        <v/>
      </c>
      <c r="AE110" s="1897" t="str">
        <f>IF(AE109="","",VLOOKUP(AE109,'シフト記号表 (3)'!$C$6:$L$47,10,FALSE))</f>
        <v/>
      </c>
      <c r="AF110" s="1897" t="str">
        <f>IF(AF109="","",VLOOKUP(AF109,'シフト記号表 (3)'!$C$6:$L$47,10,FALSE))</f>
        <v/>
      </c>
      <c r="AG110" s="1897" t="str">
        <f>IF(AG109="","",VLOOKUP(AG109,'シフト記号表 (3)'!$C$6:$L$47,10,FALSE))</f>
        <v/>
      </c>
      <c r="AH110" s="1897" t="str">
        <f>IF(AH109="","",VLOOKUP(AH109,'シフト記号表 (3)'!$C$6:$L$47,10,FALSE))</f>
        <v/>
      </c>
      <c r="AI110" s="1897" t="str">
        <f>IF(AI109="","",VLOOKUP(AI109,'シフト記号表 (3)'!$C$6:$L$47,10,FALSE))</f>
        <v/>
      </c>
      <c r="AJ110" s="1912" t="str">
        <f>IF(AJ109="","",VLOOKUP(AJ109,'シフト記号表 (3)'!$C$6:$L$47,10,FALSE))</f>
        <v/>
      </c>
      <c r="AK110" s="1885" t="str">
        <f>IF(AK109="","",VLOOKUP(AK109,'シフト記号表 (3)'!$C$6:$L$47,10,FALSE))</f>
        <v/>
      </c>
      <c r="AL110" s="1897" t="str">
        <f>IF(AL109="","",VLOOKUP(AL109,'シフト記号表 (3)'!$C$6:$L$47,10,FALSE))</f>
        <v/>
      </c>
      <c r="AM110" s="1897" t="str">
        <f>IF(AM109="","",VLOOKUP(AM109,'シフト記号表 (3)'!$C$6:$L$47,10,FALSE))</f>
        <v/>
      </c>
      <c r="AN110" s="1897" t="str">
        <f>IF(AN109="","",VLOOKUP(AN109,'シフト記号表 (3)'!$C$6:$L$47,10,FALSE))</f>
        <v/>
      </c>
      <c r="AO110" s="1897" t="str">
        <f>IF(AO109="","",VLOOKUP(AO109,'シフト記号表 (3)'!$C$6:$L$47,10,FALSE))</f>
        <v/>
      </c>
      <c r="AP110" s="1897" t="str">
        <f>IF(AP109="","",VLOOKUP(AP109,'シフト記号表 (3)'!$C$6:$L$47,10,FALSE))</f>
        <v/>
      </c>
      <c r="AQ110" s="1912" t="str">
        <f>IF(AQ109="","",VLOOKUP(AQ109,'シフト記号表 (3)'!$C$6:$L$47,10,FALSE))</f>
        <v/>
      </c>
      <c r="AR110" s="1885" t="str">
        <f>IF(AR109="","",VLOOKUP(AR109,'シフト記号表 (3)'!$C$6:$L$47,10,FALSE))</f>
        <v/>
      </c>
      <c r="AS110" s="1897" t="str">
        <f>IF(AS109="","",VLOOKUP(AS109,'シフト記号表 (3)'!$C$6:$L$47,10,FALSE))</f>
        <v/>
      </c>
      <c r="AT110" s="1897" t="str">
        <f>IF(AT109="","",VLOOKUP(AT109,'シフト記号表 (3)'!$C$6:$L$47,10,FALSE))</f>
        <v/>
      </c>
      <c r="AU110" s="1897" t="str">
        <f>IF(AU109="","",VLOOKUP(AU109,'シフト記号表 (3)'!$C$6:$L$47,10,FALSE))</f>
        <v/>
      </c>
      <c r="AV110" s="1897" t="str">
        <f>IF(AV109="","",VLOOKUP(AV109,'シフト記号表 (3)'!$C$6:$L$47,10,FALSE))</f>
        <v/>
      </c>
      <c r="AW110" s="1897" t="str">
        <f>IF(AW109="","",VLOOKUP(AW109,'シフト記号表 (3)'!$C$6:$L$47,10,FALSE))</f>
        <v/>
      </c>
      <c r="AX110" s="1912" t="str">
        <f>IF(AX109="","",VLOOKUP(AX109,'シフト記号表 (3)'!$C$6:$L$47,10,FALSE))</f>
        <v/>
      </c>
      <c r="AY110" s="1885" t="str">
        <f>IF(AY109="","",VLOOKUP(AY109,'シフト記号表 (3)'!$C$6:$L$47,10,FALSE))</f>
        <v/>
      </c>
      <c r="AZ110" s="1897" t="str">
        <f>IF(AZ109="","",VLOOKUP(AZ109,'シフト記号表 (3)'!$C$6:$L$47,10,FALSE))</f>
        <v/>
      </c>
      <c r="BA110" s="1897" t="str">
        <f>IF(BA109="","",VLOOKUP(BA109,'シフト記号表 (3)'!$C$6:$L$47,10,FALSE))</f>
        <v/>
      </c>
      <c r="BB110" s="1945">
        <f>IF($BE$3="４週",SUM(W110:AX110),IF($BE$3="暦月",SUM(W110:BA110),""))</f>
        <v>0</v>
      </c>
      <c r="BC110" s="1953"/>
      <c r="BD110" s="1962">
        <f>IF($BE$3="４週",BB110/4,IF($BE$3="暦月",(BB110/($BE$8/7)),""))</f>
        <v>0</v>
      </c>
      <c r="BE110" s="1953"/>
      <c r="BF110" s="1973"/>
      <c r="BG110" s="1978"/>
      <c r="BH110" s="1978"/>
      <c r="BI110" s="1978"/>
      <c r="BJ110" s="1989"/>
    </row>
    <row r="111" spans="2:62" ht="20.25" customHeight="1">
      <c r="B111" s="1742">
        <f>B109+1</f>
        <v>48</v>
      </c>
      <c r="C111" s="1756"/>
      <c r="D111" s="1767"/>
      <c r="E111" s="1774"/>
      <c r="F111" s="1779"/>
      <c r="G111" s="1774"/>
      <c r="H111" s="1779"/>
      <c r="I111" s="1788"/>
      <c r="J111" s="1802"/>
      <c r="K111" s="1808"/>
      <c r="L111" s="1824"/>
      <c r="M111" s="1824"/>
      <c r="N111" s="1767"/>
      <c r="O111" s="1831"/>
      <c r="P111" s="1836"/>
      <c r="Q111" s="1836"/>
      <c r="R111" s="1836"/>
      <c r="S111" s="1847"/>
      <c r="T111" s="1857" t="s">
        <v>770</v>
      </c>
      <c r="U111" s="1864"/>
      <c r="V111" s="1875"/>
      <c r="W111" s="1886"/>
      <c r="X111" s="1898"/>
      <c r="Y111" s="1898"/>
      <c r="Z111" s="1898"/>
      <c r="AA111" s="1898"/>
      <c r="AB111" s="1898"/>
      <c r="AC111" s="1913"/>
      <c r="AD111" s="1886"/>
      <c r="AE111" s="1898"/>
      <c r="AF111" s="1898"/>
      <c r="AG111" s="1898"/>
      <c r="AH111" s="1898"/>
      <c r="AI111" s="1898"/>
      <c r="AJ111" s="1913"/>
      <c r="AK111" s="1886"/>
      <c r="AL111" s="1898"/>
      <c r="AM111" s="1898"/>
      <c r="AN111" s="1898"/>
      <c r="AO111" s="1898"/>
      <c r="AP111" s="1898"/>
      <c r="AQ111" s="1913"/>
      <c r="AR111" s="1886"/>
      <c r="AS111" s="1898"/>
      <c r="AT111" s="1898"/>
      <c r="AU111" s="1898"/>
      <c r="AV111" s="1898"/>
      <c r="AW111" s="1898"/>
      <c r="AX111" s="1913"/>
      <c r="AY111" s="1886"/>
      <c r="AZ111" s="1898"/>
      <c r="BA111" s="1937"/>
      <c r="BB111" s="1944"/>
      <c r="BC111" s="1952"/>
      <c r="BD111" s="1961"/>
      <c r="BE111" s="1967"/>
      <c r="BF111" s="1972"/>
      <c r="BG111" s="1977"/>
      <c r="BH111" s="1977"/>
      <c r="BI111" s="1977"/>
      <c r="BJ111" s="1988"/>
    </row>
    <row r="112" spans="2:62" ht="20.25" customHeight="1">
      <c r="B112" s="1743"/>
      <c r="C112" s="1757"/>
      <c r="D112" s="1768"/>
      <c r="E112" s="1776"/>
      <c r="F112" s="1781">
        <f>C111</f>
        <v>0</v>
      </c>
      <c r="G112" s="1776"/>
      <c r="H112" s="1781">
        <f>I111</f>
        <v>0</v>
      </c>
      <c r="I112" s="1789"/>
      <c r="J112" s="1803"/>
      <c r="K112" s="1809"/>
      <c r="L112" s="1825"/>
      <c r="M112" s="1825"/>
      <c r="N112" s="1768"/>
      <c r="O112" s="1831"/>
      <c r="P112" s="1836"/>
      <c r="Q112" s="1836"/>
      <c r="R112" s="1836"/>
      <c r="S112" s="1847"/>
      <c r="T112" s="1856" t="s">
        <v>128</v>
      </c>
      <c r="U112" s="1863"/>
      <c r="V112" s="1874"/>
      <c r="W112" s="1885" t="str">
        <f>IF(W111="","",VLOOKUP(W111,'シフト記号表 (3)'!$C$6:$L$47,10,FALSE))</f>
        <v/>
      </c>
      <c r="X112" s="1897" t="str">
        <f>IF(X111="","",VLOOKUP(X111,'シフト記号表 (3)'!$C$6:$L$47,10,FALSE))</f>
        <v/>
      </c>
      <c r="Y112" s="1897" t="str">
        <f>IF(Y111="","",VLOOKUP(Y111,'シフト記号表 (3)'!$C$6:$L$47,10,FALSE))</f>
        <v/>
      </c>
      <c r="Z112" s="1897" t="str">
        <f>IF(Z111="","",VLOOKUP(Z111,'シフト記号表 (3)'!$C$6:$L$47,10,FALSE))</f>
        <v/>
      </c>
      <c r="AA112" s="1897" t="str">
        <f>IF(AA111="","",VLOOKUP(AA111,'シフト記号表 (3)'!$C$6:$L$47,10,FALSE))</f>
        <v/>
      </c>
      <c r="AB112" s="1897" t="str">
        <f>IF(AB111="","",VLOOKUP(AB111,'シフト記号表 (3)'!$C$6:$L$47,10,FALSE))</f>
        <v/>
      </c>
      <c r="AC112" s="1912" t="str">
        <f>IF(AC111="","",VLOOKUP(AC111,'シフト記号表 (3)'!$C$6:$L$47,10,FALSE))</f>
        <v/>
      </c>
      <c r="AD112" s="1885" t="str">
        <f>IF(AD111="","",VLOOKUP(AD111,'シフト記号表 (3)'!$C$6:$L$47,10,FALSE))</f>
        <v/>
      </c>
      <c r="AE112" s="1897" t="str">
        <f>IF(AE111="","",VLOOKUP(AE111,'シフト記号表 (3)'!$C$6:$L$47,10,FALSE))</f>
        <v/>
      </c>
      <c r="AF112" s="1897" t="str">
        <f>IF(AF111="","",VLOOKUP(AF111,'シフト記号表 (3)'!$C$6:$L$47,10,FALSE))</f>
        <v/>
      </c>
      <c r="AG112" s="1897" t="str">
        <f>IF(AG111="","",VLOOKUP(AG111,'シフト記号表 (3)'!$C$6:$L$47,10,FALSE))</f>
        <v/>
      </c>
      <c r="AH112" s="1897" t="str">
        <f>IF(AH111="","",VLOOKUP(AH111,'シフト記号表 (3)'!$C$6:$L$47,10,FALSE))</f>
        <v/>
      </c>
      <c r="AI112" s="1897" t="str">
        <f>IF(AI111="","",VLOOKUP(AI111,'シフト記号表 (3)'!$C$6:$L$47,10,FALSE))</f>
        <v/>
      </c>
      <c r="AJ112" s="1912" t="str">
        <f>IF(AJ111="","",VLOOKUP(AJ111,'シフト記号表 (3)'!$C$6:$L$47,10,FALSE))</f>
        <v/>
      </c>
      <c r="AK112" s="1885" t="str">
        <f>IF(AK111="","",VLOOKUP(AK111,'シフト記号表 (3)'!$C$6:$L$47,10,FALSE))</f>
        <v/>
      </c>
      <c r="AL112" s="1897" t="str">
        <f>IF(AL111="","",VLOOKUP(AL111,'シフト記号表 (3)'!$C$6:$L$47,10,FALSE))</f>
        <v/>
      </c>
      <c r="AM112" s="1897" t="str">
        <f>IF(AM111="","",VLOOKUP(AM111,'シフト記号表 (3)'!$C$6:$L$47,10,FALSE))</f>
        <v/>
      </c>
      <c r="AN112" s="1897" t="str">
        <f>IF(AN111="","",VLOOKUP(AN111,'シフト記号表 (3)'!$C$6:$L$47,10,FALSE))</f>
        <v/>
      </c>
      <c r="AO112" s="1897" t="str">
        <f>IF(AO111="","",VLOOKUP(AO111,'シフト記号表 (3)'!$C$6:$L$47,10,FALSE))</f>
        <v/>
      </c>
      <c r="AP112" s="1897" t="str">
        <f>IF(AP111="","",VLOOKUP(AP111,'シフト記号表 (3)'!$C$6:$L$47,10,FALSE))</f>
        <v/>
      </c>
      <c r="AQ112" s="1912" t="str">
        <f>IF(AQ111="","",VLOOKUP(AQ111,'シフト記号表 (3)'!$C$6:$L$47,10,FALSE))</f>
        <v/>
      </c>
      <c r="AR112" s="1885" t="str">
        <f>IF(AR111="","",VLOOKUP(AR111,'シフト記号表 (3)'!$C$6:$L$47,10,FALSE))</f>
        <v/>
      </c>
      <c r="AS112" s="1897" t="str">
        <f>IF(AS111="","",VLOOKUP(AS111,'シフト記号表 (3)'!$C$6:$L$47,10,FALSE))</f>
        <v/>
      </c>
      <c r="AT112" s="1897" t="str">
        <f>IF(AT111="","",VLOOKUP(AT111,'シフト記号表 (3)'!$C$6:$L$47,10,FALSE))</f>
        <v/>
      </c>
      <c r="AU112" s="1897" t="str">
        <f>IF(AU111="","",VLOOKUP(AU111,'シフト記号表 (3)'!$C$6:$L$47,10,FALSE))</f>
        <v/>
      </c>
      <c r="AV112" s="1897" t="str">
        <f>IF(AV111="","",VLOOKUP(AV111,'シフト記号表 (3)'!$C$6:$L$47,10,FALSE))</f>
        <v/>
      </c>
      <c r="AW112" s="1897" t="str">
        <f>IF(AW111="","",VLOOKUP(AW111,'シフト記号表 (3)'!$C$6:$L$47,10,FALSE))</f>
        <v/>
      </c>
      <c r="AX112" s="1912" t="str">
        <f>IF(AX111="","",VLOOKUP(AX111,'シフト記号表 (3)'!$C$6:$L$47,10,FALSE))</f>
        <v/>
      </c>
      <c r="AY112" s="1885" t="str">
        <f>IF(AY111="","",VLOOKUP(AY111,'シフト記号表 (3)'!$C$6:$L$47,10,FALSE))</f>
        <v/>
      </c>
      <c r="AZ112" s="1897" t="str">
        <f>IF(AZ111="","",VLOOKUP(AZ111,'シフト記号表 (3)'!$C$6:$L$47,10,FALSE))</f>
        <v/>
      </c>
      <c r="BA112" s="1897" t="str">
        <f>IF(BA111="","",VLOOKUP(BA111,'シフト記号表 (3)'!$C$6:$L$47,10,FALSE))</f>
        <v/>
      </c>
      <c r="BB112" s="1945">
        <f>IF($BE$3="４週",SUM(W112:AX112),IF($BE$3="暦月",SUM(W112:BA112),""))</f>
        <v>0</v>
      </c>
      <c r="BC112" s="1953"/>
      <c r="BD112" s="1962">
        <f>IF($BE$3="４週",BB112/4,IF($BE$3="暦月",(BB112/($BE$8/7)),""))</f>
        <v>0</v>
      </c>
      <c r="BE112" s="1953"/>
      <c r="BF112" s="1973"/>
      <c r="BG112" s="1978"/>
      <c r="BH112" s="1978"/>
      <c r="BI112" s="1978"/>
      <c r="BJ112" s="1989"/>
    </row>
    <row r="113" spans="2:62" ht="20.25" customHeight="1">
      <c r="B113" s="1742">
        <f>B111+1</f>
        <v>49</v>
      </c>
      <c r="C113" s="1756"/>
      <c r="D113" s="1767"/>
      <c r="E113" s="1774"/>
      <c r="F113" s="1779"/>
      <c r="G113" s="1774"/>
      <c r="H113" s="1779"/>
      <c r="I113" s="1788"/>
      <c r="J113" s="1802"/>
      <c r="K113" s="1808"/>
      <c r="L113" s="1824"/>
      <c r="M113" s="1824"/>
      <c r="N113" s="1767"/>
      <c r="O113" s="1831"/>
      <c r="P113" s="1836"/>
      <c r="Q113" s="1836"/>
      <c r="R113" s="1836"/>
      <c r="S113" s="1847"/>
      <c r="T113" s="1857" t="s">
        <v>770</v>
      </c>
      <c r="U113" s="1864"/>
      <c r="V113" s="1875"/>
      <c r="W113" s="1886"/>
      <c r="X113" s="1898"/>
      <c r="Y113" s="1898"/>
      <c r="Z113" s="1898"/>
      <c r="AA113" s="1898"/>
      <c r="AB113" s="1898"/>
      <c r="AC113" s="1913"/>
      <c r="AD113" s="1886"/>
      <c r="AE113" s="1898"/>
      <c r="AF113" s="1898"/>
      <c r="AG113" s="1898"/>
      <c r="AH113" s="1898"/>
      <c r="AI113" s="1898"/>
      <c r="AJ113" s="1913"/>
      <c r="AK113" s="1886"/>
      <c r="AL113" s="1898"/>
      <c r="AM113" s="1898"/>
      <c r="AN113" s="1898"/>
      <c r="AO113" s="1898"/>
      <c r="AP113" s="1898"/>
      <c r="AQ113" s="1913"/>
      <c r="AR113" s="1886"/>
      <c r="AS113" s="1898"/>
      <c r="AT113" s="1898"/>
      <c r="AU113" s="1898"/>
      <c r="AV113" s="1898"/>
      <c r="AW113" s="1898"/>
      <c r="AX113" s="1913"/>
      <c r="AY113" s="1886"/>
      <c r="AZ113" s="1898"/>
      <c r="BA113" s="1937"/>
      <c r="BB113" s="1944"/>
      <c r="BC113" s="1952"/>
      <c r="BD113" s="1961"/>
      <c r="BE113" s="1967"/>
      <c r="BF113" s="1972"/>
      <c r="BG113" s="1977"/>
      <c r="BH113" s="1977"/>
      <c r="BI113" s="1977"/>
      <c r="BJ113" s="1988"/>
    </row>
    <row r="114" spans="2:62" ht="20.25" customHeight="1">
      <c r="B114" s="1743"/>
      <c r="C114" s="1757"/>
      <c r="D114" s="1768"/>
      <c r="E114" s="1776"/>
      <c r="F114" s="1781">
        <f>C113</f>
        <v>0</v>
      </c>
      <c r="G114" s="1776"/>
      <c r="H114" s="1781">
        <f>I113</f>
        <v>0</v>
      </c>
      <c r="I114" s="1789"/>
      <c r="J114" s="1803"/>
      <c r="K114" s="1809"/>
      <c r="L114" s="1825"/>
      <c r="M114" s="1825"/>
      <c r="N114" s="1768"/>
      <c r="O114" s="1831"/>
      <c r="P114" s="1836"/>
      <c r="Q114" s="1836"/>
      <c r="R114" s="1836"/>
      <c r="S114" s="1847"/>
      <c r="T114" s="1856" t="s">
        <v>128</v>
      </c>
      <c r="U114" s="1863"/>
      <c r="V114" s="1874"/>
      <c r="W114" s="1885" t="str">
        <f>IF(W113="","",VLOOKUP(W113,'シフト記号表 (3)'!$C$6:$L$47,10,FALSE))</f>
        <v/>
      </c>
      <c r="X114" s="1897" t="str">
        <f>IF(X113="","",VLOOKUP(X113,'シフト記号表 (3)'!$C$6:$L$47,10,FALSE))</f>
        <v/>
      </c>
      <c r="Y114" s="1897" t="str">
        <f>IF(Y113="","",VLOOKUP(Y113,'シフト記号表 (3)'!$C$6:$L$47,10,FALSE))</f>
        <v/>
      </c>
      <c r="Z114" s="1897" t="str">
        <f>IF(Z113="","",VLOOKUP(Z113,'シフト記号表 (3)'!$C$6:$L$47,10,FALSE))</f>
        <v/>
      </c>
      <c r="AA114" s="1897" t="str">
        <f>IF(AA113="","",VLOOKUP(AA113,'シフト記号表 (3)'!$C$6:$L$47,10,FALSE))</f>
        <v/>
      </c>
      <c r="AB114" s="1897" t="str">
        <f>IF(AB113="","",VLOOKUP(AB113,'シフト記号表 (3)'!$C$6:$L$47,10,FALSE))</f>
        <v/>
      </c>
      <c r="AC114" s="1912" t="str">
        <f>IF(AC113="","",VLOOKUP(AC113,'シフト記号表 (3)'!$C$6:$L$47,10,FALSE))</f>
        <v/>
      </c>
      <c r="AD114" s="1885" t="str">
        <f>IF(AD113="","",VLOOKUP(AD113,'シフト記号表 (3)'!$C$6:$L$47,10,FALSE))</f>
        <v/>
      </c>
      <c r="AE114" s="1897" t="str">
        <f>IF(AE113="","",VLOOKUP(AE113,'シフト記号表 (3)'!$C$6:$L$47,10,FALSE))</f>
        <v/>
      </c>
      <c r="AF114" s="1897" t="str">
        <f>IF(AF113="","",VLOOKUP(AF113,'シフト記号表 (3)'!$C$6:$L$47,10,FALSE))</f>
        <v/>
      </c>
      <c r="AG114" s="1897" t="str">
        <f>IF(AG113="","",VLOOKUP(AG113,'シフト記号表 (3)'!$C$6:$L$47,10,FALSE))</f>
        <v/>
      </c>
      <c r="AH114" s="1897" t="str">
        <f>IF(AH113="","",VLOOKUP(AH113,'シフト記号表 (3)'!$C$6:$L$47,10,FALSE))</f>
        <v/>
      </c>
      <c r="AI114" s="1897" t="str">
        <f>IF(AI113="","",VLOOKUP(AI113,'シフト記号表 (3)'!$C$6:$L$47,10,FALSE))</f>
        <v/>
      </c>
      <c r="AJ114" s="1912" t="str">
        <f>IF(AJ113="","",VLOOKUP(AJ113,'シフト記号表 (3)'!$C$6:$L$47,10,FALSE))</f>
        <v/>
      </c>
      <c r="AK114" s="1885" t="str">
        <f>IF(AK113="","",VLOOKUP(AK113,'シフト記号表 (3)'!$C$6:$L$47,10,FALSE))</f>
        <v/>
      </c>
      <c r="AL114" s="1897" t="str">
        <f>IF(AL113="","",VLOOKUP(AL113,'シフト記号表 (3)'!$C$6:$L$47,10,FALSE))</f>
        <v/>
      </c>
      <c r="AM114" s="1897" t="str">
        <f>IF(AM113="","",VLOOKUP(AM113,'シフト記号表 (3)'!$C$6:$L$47,10,FALSE))</f>
        <v/>
      </c>
      <c r="AN114" s="1897" t="str">
        <f>IF(AN113="","",VLOOKUP(AN113,'シフト記号表 (3)'!$C$6:$L$47,10,FALSE))</f>
        <v/>
      </c>
      <c r="AO114" s="1897" t="str">
        <f>IF(AO113="","",VLOOKUP(AO113,'シフト記号表 (3)'!$C$6:$L$47,10,FALSE))</f>
        <v/>
      </c>
      <c r="AP114" s="1897" t="str">
        <f>IF(AP113="","",VLOOKUP(AP113,'シフト記号表 (3)'!$C$6:$L$47,10,FALSE))</f>
        <v/>
      </c>
      <c r="AQ114" s="1912" t="str">
        <f>IF(AQ113="","",VLOOKUP(AQ113,'シフト記号表 (3)'!$C$6:$L$47,10,FALSE))</f>
        <v/>
      </c>
      <c r="AR114" s="1885" t="str">
        <f>IF(AR113="","",VLOOKUP(AR113,'シフト記号表 (3)'!$C$6:$L$47,10,FALSE))</f>
        <v/>
      </c>
      <c r="AS114" s="1897" t="str">
        <f>IF(AS113="","",VLOOKUP(AS113,'シフト記号表 (3)'!$C$6:$L$47,10,FALSE))</f>
        <v/>
      </c>
      <c r="AT114" s="1897" t="str">
        <f>IF(AT113="","",VLOOKUP(AT113,'シフト記号表 (3)'!$C$6:$L$47,10,FALSE))</f>
        <v/>
      </c>
      <c r="AU114" s="1897" t="str">
        <f>IF(AU113="","",VLOOKUP(AU113,'シフト記号表 (3)'!$C$6:$L$47,10,FALSE))</f>
        <v/>
      </c>
      <c r="AV114" s="1897" t="str">
        <f>IF(AV113="","",VLOOKUP(AV113,'シフト記号表 (3)'!$C$6:$L$47,10,FALSE))</f>
        <v/>
      </c>
      <c r="AW114" s="1897" t="str">
        <f>IF(AW113="","",VLOOKUP(AW113,'シフト記号表 (3)'!$C$6:$L$47,10,FALSE))</f>
        <v/>
      </c>
      <c r="AX114" s="1912" t="str">
        <f>IF(AX113="","",VLOOKUP(AX113,'シフト記号表 (3)'!$C$6:$L$47,10,FALSE))</f>
        <v/>
      </c>
      <c r="AY114" s="1885" t="str">
        <f>IF(AY113="","",VLOOKUP(AY113,'シフト記号表 (3)'!$C$6:$L$47,10,FALSE))</f>
        <v/>
      </c>
      <c r="AZ114" s="1897" t="str">
        <f>IF(AZ113="","",VLOOKUP(AZ113,'シフト記号表 (3)'!$C$6:$L$47,10,FALSE))</f>
        <v/>
      </c>
      <c r="BA114" s="1897" t="str">
        <f>IF(BA113="","",VLOOKUP(BA113,'シフト記号表 (3)'!$C$6:$L$47,10,FALSE))</f>
        <v/>
      </c>
      <c r="BB114" s="1945">
        <f>IF($BE$3="４週",SUM(W114:AX114),IF($BE$3="暦月",SUM(W114:BA114),""))</f>
        <v>0</v>
      </c>
      <c r="BC114" s="1953"/>
      <c r="BD114" s="1962">
        <f>IF($BE$3="４週",BB114/4,IF($BE$3="暦月",(BB114/($BE$8/7)),""))</f>
        <v>0</v>
      </c>
      <c r="BE114" s="1953"/>
      <c r="BF114" s="1973"/>
      <c r="BG114" s="1978"/>
      <c r="BH114" s="1978"/>
      <c r="BI114" s="1978"/>
      <c r="BJ114" s="1989"/>
    </row>
    <row r="115" spans="2:62" ht="20.25" customHeight="1">
      <c r="B115" s="1742">
        <f>B113+1</f>
        <v>50</v>
      </c>
      <c r="C115" s="1756"/>
      <c r="D115" s="1767"/>
      <c r="E115" s="1774"/>
      <c r="F115" s="1779"/>
      <c r="G115" s="1774"/>
      <c r="H115" s="1779"/>
      <c r="I115" s="1788"/>
      <c r="J115" s="1802"/>
      <c r="K115" s="1808"/>
      <c r="L115" s="1824"/>
      <c r="M115" s="1824"/>
      <c r="N115" s="1767"/>
      <c r="O115" s="1831"/>
      <c r="P115" s="1836"/>
      <c r="Q115" s="1836"/>
      <c r="R115" s="1836"/>
      <c r="S115" s="1847"/>
      <c r="T115" s="1857" t="s">
        <v>770</v>
      </c>
      <c r="U115" s="1864"/>
      <c r="V115" s="1875"/>
      <c r="W115" s="1886"/>
      <c r="X115" s="1898"/>
      <c r="Y115" s="1898"/>
      <c r="Z115" s="1898"/>
      <c r="AA115" s="1898"/>
      <c r="AB115" s="1898"/>
      <c r="AC115" s="1913"/>
      <c r="AD115" s="1886"/>
      <c r="AE115" s="1898"/>
      <c r="AF115" s="1898"/>
      <c r="AG115" s="1898"/>
      <c r="AH115" s="1898"/>
      <c r="AI115" s="1898"/>
      <c r="AJ115" s="1913"/>
      <c r="AK115" s="1886"/>
      <c r="AL115" s="1898"/>
      <c r="AM115" s="1898"/>
      <c r="AN115" s="1898"/>
      <c r="AO115" s="1898"/>
      <c r="AP115" s="1898"/>
      <c r="AQ115" s="1913"/>
      <c r="AR115" s="1886"/>
      <c r="AS115" s="1898"/>
      <c r="AT115" s="1898"/>
      <c r="AU115" s="1898"/>
      <c r="AV115" s="1898"/>
      <c r="AW115" s="1898"/>
      <c r="AX115" s="1913"/>
      <c r="AY115" s="1886"/>
      <c r="AZ115" s="1898"/>
      <c r="BA115" s="1937"/>
      <c r="BB115" s="1944"/>
      <c r="BC115" s="1952"/>
      <c r="BD115" s="1961"/>
      <c r="BE115" s="1967"/>
      <c r="BF115" s="1972"/>
      <c r="BG115" s="1977"/>
      <c r="BH115" s="1977"/>
      <c r="BI115" s="1977"/>
      <c r="BJ115" s="1988"/>
    </row>
    <row r="116" spans="2:62" ht="20.25" customHeight="1">
      <c r="B116" s="1743"/>
      <c r="C116" s="1757"/>
      <c r="D116" s="1768"/>
      <c r="E116" s="1776"/>
      <c r="F116" s="1781">
        <f>C115</f>
        <v>0</v>
      </c>
      <c r="G116" s="1776"/>
      <c r="H116" s="1781">
        <f>I115</f>
        <v>0</v>
      </c>
      <c r="I116" s="1789"/>
      <c r="J116" s="1803"/>
      <c r="K116" s="1809"/>
      <c r="L116" s="1825"/>
      <c r="M116" s="1825"/>
      <c r="N116" s="1768"/>
      <c r="O116" s="1831"/>
      <c r="P116" s="1836"/>
      <c r="Q116" s="1836"/>
      <c r="R116" s="1836"/>
      <c r="S116" s="1847"/>
      <c r="T116" s="1856" t="s">
        <v>128</v>
      </c>
      <c r="U116" s="1863"/>
      <c r="V116" s="1874"/>
      <c r="W116" s="1885" t="str">
        <f>IF(W115="","",VLOOKUP(W115,'シフト記号表 (3)'!$C$6:$L$47,10,FALSE))</f>
        <v/>
      </c>
      <c r="X116" s="1897" t="str">
        <f>IF(X115="","",VLOOKUP(X115,'シフト記号表 (3)'!$C$6:$L$47,10,FALSE))</f>
        <v/>
      </c>
      <c r="Y116" s="1897" t="str">
        <f>IF(Y115="","",VLOOKUP(Y115,'シフト記号表 (3)'!$C$6:$L$47,10,FALSE))</f>
        <v/>
      </c>
      <c r="Z116" s="1897" t="str">
        <f>IF(Z115="","",VLOOKUP(Z115,'シフト記号表 (3)'!$C$6:$L$47,10,FALSE))</f>
        <v/>
      </c>
      <c r="AA116" s="1897" t="str">
        <f>IF(AA115="","",VLOOKUP(AA115,'シフト記号表 (3)'!$C$6:$L$47,10,FALSE))</f>
        <v/>
      </c>
      <c r="AB116" s="1897" t="str">
        <f>IF(AB115="","",VLOOKUP(AB115,'シフト記号表 (3)'!$C$6:$L$47,10,FALSE))</f>
        <v/>
      </c>
      <c r="AC116" s="1912" t="str">
        <f>IF(AC115="","",VLOOKUP(AC115,'シフト記号表 (3)'!$C$6:$L$47,10,FALSE))</f>
        <v/>
      </c>
      <c r="AD116" s="1885" t="str">
        <f>IF(AD115="","",VLOOKUP(AD115,'シフト記号表 (3)'!$C$6:$L$47,10,FALSE))</f>
        <v/>
      </c>
      <c r="AE116" s="1897" t="str">
        <f>IF(AE115="","",VLOOKUP(AE115,'シフト記号表 (3)'!$C$6:$L$47,10,FALSE))</f>
        <v/>
      </c>
      <c r="AF116" s="1897" t="str">
        <f>IF(AF115="","",VLOOKUP(AF115,'シフト記号表 (3)'!$C$6:$L$47,10,FALSE))</f>
        <v/>
      </c>
      <c r="AG116" s="1897" t="str">
        <f>IF(AG115="","",VLOOKUP(AG115,'シフト記号表 (3)'!$C$6:$L$47,10,FALSE))</f>
        <v/>
      </c>
      <c r="AH116" s="1897" t="str">
        <f>IF(AH115="","",VLOOKUP(AH115,'シフト記号表 (3)'!$C$6:$L$47,10,FALSE))</f>
        <v/>
      </c>
      <c r="AI116" s="1897" t="str">
        <f>IF(AI115="","",VLOOKUP(AI115,'シフト記号表 (3)'!$C$6:$L$47,10,FALSE))</f>
        <v/>
      </c>
      <c r="AJ116" s="1912" t="str">
        <f>IF(AJ115="","",VLOOKUP(AJ115,'シフト記号表 (3)'!$C$6:$L$47,10,FALSE))</f>
        <v/>
      </c>
      <c r="AK116" s="1885" t="str">
        <f>IF(AK115="","",VLOOKUP(AK115,'シフト記号表 (3)'!$C$6:$L$47,10,FALSE))</f>
        <v/>
      </c>
      <c r="AL116" s="1897" t="str">
        <f>IF(AL115="","",VLOOKUP(AL115,'シフト記号表 (3)'!$C$6:$L$47,10,FALSE))</f>
        <v/>
      </c>
      <c r="AM116" s="1897" t="str">
        <f>IF(AM115="","",VLOOKUP(AM115,'シフト記号表 (3)'!$C$6:$L$47,10,FALSE))</f>
        <v/>
      </c>
      <c r="AN116" s="1897" t="str">
        <f>IF(AN115="","",VLOOKUP(AN115,'シフト記号表 (3)'!$C$6:$L$47,10,FALSE))</f>
        <v/>
      </c>
      <c r="AO116" s="1897" t="str">
        <f>IF(AO115="","",VLOOKUP(AO115,'シフト記号表 (3)'!$C$6:$L$47,10,FALSE))</f>
        <v/>
      </c>
      <c r="AP116" s="1897" t="str">
        <f>IF(AP115="","",VLOOKUP(AP115,'シフト記号表 (3)'!$C$6:$L$47,10,FALSE))</f>
        <v/>
      </c>
      <c r="AQ116" s="1912" t="str">
        <f>IF(AQ115="","",VLOOKUP(AQ115,'シフト記号表 (3)'!$C$6:$L$47,10,FALSE))</f>
        <v/>
      </c>
      <c r="AR116" s="1885" t="str">
        <f>IF(AR115="","",VLOOKUP(AR115,'シフト記号表 (3)'!$C$6:$L$47,10,FALSE))</f>
        <v/>
      </c>
      <c r="AS116" s="1897" t="str">
        <f>IF(AS115="","",VLOOKUP(AS115,'シフト記号表 (3)'!$C$6:$L$47,10,FALSE))</f>
        <v/>
      </c>
      <c r="AT116" s="1897" t="str">
        <f>IF(AT115="","",VLOOKUP(AT115,'シフト記号表 (3)'!$C$6:$L$47,10,FALSE))</f>
        <v/>
      </c>
      <c r="AU116" s="1897" t="str">
        <f>IF(AU115="","",VLOOKUP(AU115,'シフト記号表 (3)'!$C$6:$L$47,10,FALSE))</f>
        <v/>
      </c>
      <c r="AV116" s="1897" t="str">
        <f>IF(AV115="","",VLOOKUP(AV115,'シフト記号表 (3)'!$C$6:$L$47,10,FALSE))</f>
        <v/>
      </c>
      <c r="AW116" s="1897" t="str">
        <f>IF(AW115="","",VLOOKUP(AW115,'シフト記号表 (3)'!$C$6:$L$47,10,FALSE))</f>
        <v/>
      </c>
      <c r="AX116" s="1912" t="str">
        <f>IF(AX115="","",VLOOKUP(AX115,'シフト記号表 (3)'!$C$6:$L$47,10,FALSE))</f>
        <v/>
      </c>
      <c r="AY116" s="1885" t="str">
        <f>IF(AY115="","",VLOOKUP(AY115,'シフト記号表 (3)'!$C$6:$L$47,10,FALSE))</f>
        <v/>
      </c>
      <c r="AZ116" s="1897" t="str">
        <f>IF(AZ115="","",VLOOKUP(AZ115,'シフト記号表 (3)'!$C$6:$L$47,10,FALSE))</f>
        <v/>
      </c>
      <c r="BA116" s="1897" t="str">
        <f>IF(BA115="","",VLOOKUP(BA115,'シフト記号表 (3)'!$C$6:$L$47,10,FALSE))</f>
        <v/>
      </c>
      <c r="BB116" s="1945">
        <f>IF($BE$3="４週",SUM(W116:AX116),IF($BE$3="暦月",SUM(W116:BA116),""))</f>
        <v>0</v>
      </c>
      <c r="BC116" s="1953"/>
      <c r="BD116" s="1962">
        <f>IF($BE$3="４週",BB116/4,IF($BE$3="暦月",(BB116/($BE$8/7)),""))</f>
        <v>0</v>
      </c>
      <c r="BE116" s="1953"/>
      <c r="BF116" s="1973"/>
      <c r="BG116" s="1978"/>
      <c r="BH116" s="1978"/>
      <c r="BI116" s="1978"/>
      <c r="BJ116" s="1989"/>
    </row>
    <row r="117" spans="2:62" ht="20.25" customHeight="1">
      <c r="B117" s="1742">
        <f>B115+1</f>
        <v>51</v>
      </c>
      <c r="C117" s="1756"/>
      <c r="D117" s="1767"/>
      <c r="E117" s="1774"/>
      <c r="F117" s="1779"/>
      <c r="G117" s="1774"/>
      <c r="H117" s="1779"/>
      <c r="I117" s="1788"/>
      <c r="J117" s="1802"/>
      <c r="K117" s="1808"/>
      <c r="L117" s="1824"/>
      <c r="M117" s="1824"/>
      <c r="N117" s="1767"/>
      <c r="O117" s="1831"/>
      <c r="P117" s="1836"/>
      <c r="Q117" s="1836"/>
      <c r="R117" s="1836"/>
      <c r="S117" s="1847"/>
      <c r="T117" s="1857" t="s">
        <v>770</v>
      </c>
      <c r="U117" s="1864"/>
      <c r="V117" s="1875"/>
      <c r="W117" s="1886"/>
      <c r="X117" s="1898"/>
      <c r="Y117" s="1898"/>
      <c r="Z117" s="1898"/>
      <c r="AA117" s="1898"/>
      <c r="AB117" s="1898"/>
      <c r="AC117" s="1913"/>
      <c r="AD117" s="1886"/>
      <c r="AE117" s="1898"/>
      <c r="AF117" s="1898"/>
      <c r="AG117" s="1898"/>
      <c r="AH117" s="1898"/>
      <c r="AI117" s="1898"/>
      <c r="AJ117" s="1913"/>
      <c r="AK117" s="1886"/>
      <c r="AL117" s="1898"/>
      <c r="AM117" s="1898"/>
      <c r="AN117" s="1898"/>
      <c r="AO117" s="1898"/>
      <c r="AP117" s="1898"/>
      <c r="AQ117" s="1913"/>
      <c r="AR117" s="1886"/>
      <c r="AS117" s="1898"/>
      <c r="AT117" s="1898"/>
      <c r="AU117" s="1898"/>
      <c r="AV117" s="1898"/>
      <c r="AW117" s="1898"/>
      <c r="AX117" s="1913"/>
      <c r="AY117" s="1886"/>
      <c r="AZ117" s="1898"/>
      <c r="BA117" s="1937"/>
      <c r="BB117" s="1944"/>
      <c r="BC117" s="1952"/>
      <c r="BD117" s="1961"/>
      <c r="BE117" s="1967"/>
      <c r="BF117" s="1972"/>
      <c r="BG117" s="1977"/>
      <c r="BH117" s="1977"/>
      <c r="BI117" s="1977"/>
      <c r="BJ117" s="1988"/>
    </row>
    <row r="118" spans="2:62" ht="20.25" customHeight="1">
      <c r="B118" s="1743"/>
      <c r="C118" s="1757"/>
      <c r="D118" s="1768"/>
      <c r="E118" s="1776"/>
      <c r="F118" s="1781">
        <f>C117</f>
        <v>0</v>
      </c>
      <c r="G118" s="1776"/>
      <c r="H118" s="1781">
        <f>I117</f>
        <v>0</v>
      </c>
      <c r="I118" s="1789"/>
      <c r="J118" s="1803"/>
      <c r="K118" s="1809"/>
      <c r="L118" s="1825"/>
      <c r="M118" s="1825"/>
      <c r="N118" s="1768"/>
      <c r="O118" s="1831"/>
      <c r="P118" s="1836"/>
      <c r="Q118" s="1836"/>
      <c r="R118" s="1836"/>
      <c r="S118" s="1847"/>
      <c r="T118" s="1856" t="s">
        <v>128</v>
      </c>
      <c r="U118" s="1863"/>
      <c r="V118" s="1874"/>
      <c r="W118" s="1885" t="str">
        <f>IF(W117="","",VLOOKUP(W117,'シフト記号表 (3)'!$C$6:$L$47,10,FALSE))</f>
        <v/>
      </c>
      <c r="X118" s="1897" t="str">
        <f>IF(X117="","",VLOOKUP(X117,'シフト記号表 (3)'!$C$6:$L$47,10,FALSE))</f>
        <v/>
      </c>
      <c r="Y118" s="1897" t="str">
        <f>IF(Y117="","",VLOOKUP(Y117,'シフト記号表 (3)'!$C$6:$L$47,10,FALSE))</f>
        <v/>
      </c>
      <c r="Z118" s="1897" t="str">
        <f>IF(Z117="","",VLOOKUP(Z117,'シフト記号表 (3)'!$C$6:$L$47,10,FALSE))</f>
        <v/>
      </c>
      <c r="AA118" s="1897" t="str">
        <f>IF(AA117="","",VLOOKUP(AA117,'シフト記号表 (3)'!$C$6:$L$47,10,FALSE))</f>
        <v/>
      </c>
      <c r="AB118" s="1897" t="str">
        <f>IF(AB117="","",VLOOKUP(AB117,'シフト記号表 (3)'!$C$6:$L$47,10,FALSE))</f>
        <v/>
      </c>
      <c r="AC118" s="1912" t="str">
        <f>IF(AC117="","",VLOOKUP(AC117,'シフト記号表 (3)'!$C$6:$L$47,10,FALSE))</f>
        <v/>
      </c>
      <c r="AD118" s="1885" t="str">
        <f>IF(AD117="","",VLOOKUP(AD117,'シフト記号表 (3)'!$C$6:$L$47,10,FALSE))</f>
        <v/>
      </c>
      <c r="AE118" s="1897" t="str">
        <f>IF(AE117="","",VLOOKUP(AE117,'シフト記号表 (3)'!$C$6:$L$47,10,FALSE))</f>
        <v/>
      </c>
      <c r="AF118" s="1897" t="str">
        <f>IF(AF117="","",VLOOKUP(AF117,'シフト記号表 (3)'!$C$6:$L$47,10,FALSE))</f>
        <v/>
      </c>
      <c r="AG118" s="1897" t="str">
        <f>IF(AG117="","",VLOOKUP(AG117,'シフト記号表 (3)'!$C$6:$L$47,10,FALSE))</f>
        <v/>
      </c>
      <c r="AH118" s="1897" t="str">
        <f>IF(AH117="","",VLOOKUP(AH117,'シフト記号表 (3)'!$C$6:$L$47,10,FALSE))</f>
        <v/>
      </c>
      <c r="AI118" s="1897" t="str">
        <f>IF(AI117="","",VLOOKUP(AI117,'シフト記号表 (3)'!$C$6:$L$47,10,FALSE))</f>
        <v/>
      </c>
      <c r="AJ118" s="1912" t="str">
        <f>IF(AJ117="","",VLOOKUP(AJ117,'シフト記号表 (3)'!$C$6:$L$47,10,FALSE))</f>
        <v/>
      </c>
      <c r="AK118" s="1885" t="str">
        <f>IF(AK117="","",VLOOKUP(AK117,'シフト記号表 (3)'!$C$6:$L$47,10,FALSE))</f>
        <v/>
      </c>
      <c r="AL118" s="1897" t="str">
        <f>IF(AL117="","",VLOOKUP(AL117,'シフト記号表 (3)'!$C$6:$L$47,10,FALSE))</f>
        <v/>
      </c>
      <c r="AM118" s="1897" t="str">
        <f>IF(AM117="","",VLOOKUP(AM117,'シフト記号表 (3)'!$C$6:$L$47,10,FALSE))</f>
        <v/>
      </c>
      <c r="AN118" s="1897" t="str">
        <f>IF(AN117="","",VLOOKUP(AN117,'シフト記号表 (3)'!$C$6:$L$47,10,FALSE))</f>
        <v/>
      </c>
      <c r="AO118" s="1897" t="str">
        <f>IF(AO117="","",VLOOKUP(AO117,'シフト記号表 (3)'!$C$6:$L$47,10,FALSE))</f>
        <v/>
      </c>
      <c r="AP118" s="1897" t="str">
        <f>IF(AP117="","",VLOOKUP(AP117,'シフト記号表 (3)'!$C$6:$L$47,10,FALSE))</f>
        <v/>
      </c>
      <c r="AQ118" s="1912" t="str">
        <f>IF(AQ117="","",VLOOKUP(AQ117,'シフト記号表 (3)'!$C$6:$L$47,10,FALSE))</f>
        <v/>
      </c>
      <c r="AR118" s="1885" t="str">
        <f>IF(AR117="","",VLOOKUP(AR117,'シフト記号表 (3)'!$C$6:$L$47,10,FALSE))</f>
        <v/>
      </c>
      <c r="AS118" s="1897" t="str">
        <f>IF(AS117="","",VLOOKUP(AS117,'シフト記号表 (3)'!$C$6:$L$47,10,FALSE))</f>
        <v/>
      </c>
      <c r="AT118" s="1897" t="str">
        <f>IF(AT117="","",VLOOKUP(AT117,'シフト記号表 (3)'!$C$6:$L$47,10,FALSE))</f>
        <v/>
      </c>
      <c r="AU118" s="1897" t="str">
        <f>IF(AU117="","",VLOOKUP(AU117,'シフト記号表 (3)'!$C$6:$L$47,10,FALSE))</f>
        <v/>
      </c>
      <c r="AV118" s="1897" t="str">
        <f>IF(AV117="","",VLOOKUP(AV117,'シフト記号表 (3)'!$C$6:$L$47,10,FALSE))</f>
        <v/>
      </c>
      <c r="AW118" s="1897" t="str">
        <f>IF(AW117="","",VLOOKUP(AW117,'シフト記号表 (3)'!$C$6:$L$47,10,FALSE))</f>
        <v/>
      </c>
      <c r="AX118" s="1912" t="str">
        <f>IF(AX117="","",VLOOKUP(AX117,'シフト記号表 (3)'!$C$6:$L$47,10,FALSE))</f>
        <v/>
      </c>
      <c r="AY118" s="1885" t="str">
        <f>IF(AY117="","",VLOOKUP(AY117,'シフト記号表 (3)'!$C$6:$L$47,10,FALSE))</f>
        <v/>
      </c>
      <c r="AZ118" s="1897" t="str">
        <f>IF(AZ117="","",VLOOKUP(AZ117,'シフト記号表 (3)'!$C$6:$L$47,10,FALSE))</f>
        <v/>
      </c>
      <c r="BA118" s="1897" t="str">
        <f>IF(BA117="","",VLOOKUP(BA117,'シフト記号表 (3)'!$C$6:$L$47,10,FALSE))</f>
        <v/>
      </c>
      <c r="BB118" s="1945">
        <f>IF($BE$3="４週",SUM(W118:AX118),IF($BE$3="暦月",SUM(W118:BA118),""))</f>
        <v>0</v>
      </c>
      <c r="BC118" s="1953"/>
      <c r="BD118" s="1962">
        <f>IF($BE$3="４週",BB118/4,IF($BE$3="暦月",(BB118/($BE$8/7)),""))</f>
        <v>0</v>
      </c>
      <c r="BE118" s="1953"/>
      <c r="BF118" s="1973"/>
      <c r="BG118" s="1978"/>
      <c r="BH118" s="1978"/>
      <c r="BI118" s="1978"/>
      <c r="BJ118" s="1989"/>
    </row>
    <row r="119" spans="2:62" ht="20.25" customHeight="1">
      <c r="B119" s="1742">
        <f>B117+1</f>
        <v>52</v>
      </c>
      <c r="C119" s="1756"/>
      <c r="D119" s="1767"/>
      <c r="E119" s="1774"/>
      <c r="F119" s="1779"/>
      <c r="G119" s="1774"/>
      <c r="H119" s="1779"/>
      <c r="I119" s="1788"/>
      <c r="J119" s="1802"/>
      <c r="K119" s="1808"/>
      <c r="L119" s="1824"/>
      <c r="M119" s="1824"/>
      <c r="N119" s="1767"/>
      <c r="O119" s="1831"/>
      <c r="P119" s="1836"/>
      <c r="Q119" s="1836"/>
      <c r="R119" s="1836"/>
      <c r="S119" s="1847"/>
      <c r="T119" s="1857" t="s">
        <v>770</v>
      </c>
      <c r="U119" s="1864"/>
      <c r="V119" s="1875"/>
      <c r="W119" s="1886"/>
      <c r="X119" s="1898"/>
      <c r="Y119" s="1898"/>
      <c r="Z119" s="1898"/>
      <c r="AA119" s="1898"/>
      <c r="AB119" s="1898"/>
      <c r="AC119" s="1913"/>
      <c r="AD119" s="1886"/>
      <c r="AE119" s="1898"/>
      <c r="AF119" s="1898"/>
      <c r="AG119" s="1898"/>
      <c r="AH119" s="1898"/>
      <c r="AI119" s="1898"/>
      <c r="AJ119" s="1913"/>
      <c r="AK119" s="1886"/>
      <c r="AL119" s="1898"/>
      <c r="AM119" s="1898"/>
      <c r="AN119" s="1898"/>
      <c r="AO119" s="1898"/>
      <c r="AP119" s="1898"/>
      <c r="AQ119" s="1913"/>
      <c r="AR119" s="1886"/>
      <c r="AS119" s="1898"/>
      <c r="AT119" s="1898"/>
      <c r="AU119" s="1898"/>
      <c r="AV119" s="1898"/>
      <c r="AW119" s="1898"/>
      <c r="AX119" s="1913"/>
      <c r="AY119" s="1886"/>
      <c r="AZ119" s="1898"/>
      <c r="BA119" s="1937"/>
      <c r="BB119" s="1944"/>
      <c r="BC119" s="1952"/>
      <c r="BD119" s="1961"/>
      <c r="BE119" s="1967"/>
      <c r="BF119" s="1972"/>
      <c r="BG119" s="1977"/>
      <c r="BH119" s="1977"/>
      <c r="BI119" s="1977"/>
      <c r="BJ119" s="1988"/>
    </row>
    <row r="120" spans="2:62" ht="20.25" customHeight="1">
      <c r="B120" s="1743"/>
      <c r="C120" s="1757"/>
      <c r="D120" s="1768"/>
      <c r="E120" s="1776"/>
      <c r="F120" s="1781">
        <f>C119</f>
        <v>0</v>
      </c>
      <c r="G120" s="1776"/>
      <c r="H120" s="1781">
        <f>I119</f>
        <v>0</v>
      </c>
      <c r="I120" s="1789"/>
      <c r="J120" s="1803"/>
      <c r="K120" s="1809"/>
      <c r="L120" s="1825"/>
      <c r="M120" s="1825"/>
      <c r="N120" s="1768"/>
      <c r="O120" s="1831"/>
      <c r="P120" s="1836"/>
      <c r="Q120" s="1836"/>
      <c r="R120" s="1836"/>
      <c r="S120" s="1847"/>
      <c r="T120" s="1856" t="s">
        <v>128</v>
      </c>
      <c r="U120" s="1863"/>
      <c r="V120" s="1874"/>
      <c r="W120" s="1885" t="str">
        <f>IF(W119="","",VLOOKUP(W119,'シフト記号表 (3)'!$C$6:$L$47,10,FALSE))</f>
        <v/>
      </c>
      <c r="X120" s="1897" t="str">
        <f>IF(X119="","",VLOOKUP(X119,'シフト記号表 (3)'!$C$6:$L$47,10,FALSE))</f>
        <v/>
      </c>
      <c r="Y120" s="1897" t="str">
        <f>IF(Y119="","",VLOOKUP(Y119,'シフト記号表 (3)'!$C$6:$L$47,10,FALSE))</f>
        <v/>
      </c>
      <c r="Z120" s="1897" t="str">
        <f>IF(Z119="","",VLOOKUP(Z119,'シフト記号表 (3)'!$C$6:$L$47,10,FALSE))</f>
        <v/>
      </c>
      <c r="AA120" s="1897" t="str">
        <f>IF(AA119="","",VLOOKUP(AA119,'シフト記号表 (3)'!$C$6:$L$47,10,FALSE))</f>
        <v/>
      </c>
      <c r="AB120" s="1897" t="str">
        <f>IF(AB119="","",VLOOKUP(AB119,'シフト記号表 (3)'!$C$6:$L$47,10,FALSE))</f>
        <v/>
      </c>
      <c r="AC120" s="1912" t="str">
        <f>IF(AC119="","",VLOOKUP(AC119,'シフト記号表 (3)'!$C$6:$L$47,10,FALSE))</f>
        <v/>
      </c>
      <c r="AD120" s="1885" t="str">
        <f>IF(AD119="","",VLOOKUP(AD119,'シフト記号表 (3)'!$C$6:$L$47,10,FALSE))</f>
        <v/>
      </c>
      <c r="AE120" s="1897" t="str">
        <f>IF(AE119="","",VLOOKUP(AE119,'シフト記号表 (3)'!$C$6:$L$47,10,FALSE))</f>
        <v/>
      </c>
      <c r="AF120" s="1897" t="str">
        <f>IF(AF119="","",VLOOKUP(AF119,'シフト記号表 (3)'!$C$6:$L$47,10,FALSE))</f>
        <v/>
      </c>
      <c r="AG120" s="1897" t="str">
        <f>IF(AG119="","",VLOOKUP(AG119,'シフト記号表 (3)'!$C$6:$L$47,10,FALSE))</f>
        <v/>
      </c>
      <c r="AH120" s="1897" t="str">
        <f>IF(AH119="","",VLOOKUP(AH119,'シフト記号表 (3)'!$C$6:$L$47,10,FALSE))</f>
        <v/>
      </c>
      <c r="AI120" s="1897" t="str">
        <f>IF(AI119="","",VLOOKUP(AI119,'シフト記号表 (3)'!$C$6:$L$47,10,FALSE))</f>
        <v/>
      </c>
      <c r="AJ120" s="1912" t="str">
        <f>IF(AJ119="","",VLOOKUP(AJ119,'シフト記号表 (3)'!$C$6:$L$47,10,FALSE))</f>
        <v/>
      </c>
      <c r="AK120" s="1885" t="str">
        <f>IF(AK119="","",VLOOKUP(AK119,'シフト記号表 (3)'!$C$6:$L$47,10,FALSE))</f>
        <v/>
      </c>
      <c r="AL120" s="1897" t="str">
        <f>IF(AL119="","",VLOOKUP(AL119,'シフト記号表 (3)'!$C$6:$L$47,10,FALSE))</f>
        <v/>
      </c>
      <c r="AM120" s="1897" t="str">
        <f>IF(AM119="","",VLOOKUP(AM119,'シフト記号表 (3)'!$C$6:$L$47,10,FALSE))</f>
        <v/>
      </c>
      <c r="AN120" s="1897" t="str">
        <f>IF(AN119="","",VLOOKUP(AN119,'シフト記号表 (3)'!$C$6:$L$47,10,FALSE))</f>
        <v/>
      </c>
      <c r="AO120" s="1897" t="str">
        <f>IF(AO119="","",VLOOKUP(AO119,'シフト記号表 (3)'!$C$6:$L$47,10,FALSE))</f>
        <v/>
      </c>
      <c r="AP120" s="1897" t="str">
        <f>IF(AP119="","",VLOOKUP(AP119,'シフト記号表 (3)'!$C$6:$L$47,10,FALSE))</f>
        <v/>
      </c>
      <c r="AQ120" s="1912" t="str">
        <f>IF(AQ119="","",VLOOKUP(AQ119,'シフト記号表 (3)'!$C$6:$L$47,10,FALSE))</f>
        <v/>
      </c>
      <c r="AR120" s="1885" t="str">
        <f>IF(AR119="","",VLOOKUP(AR119,'シフト記号表 (3)'!$C$6:$L$47,10,FALSE))</f>
        <v/>
      </c>
      <c r="AS120" s="1897" t="str">
        <f>IF(AS119="","",VLOOKUP(AS119,'シフト記号表 (3)'!$C$6:$L$47,10,FALSE))</f>
        <v/>
      </c>
      <c r="AT120" s="1897" t="str">
        <f>IF(AT119="","",VLOOKUP(AT119,'シフト記号表 (3)'!$C$6:$L$47,10,FALSE))</f>
        <v/>
      </c>
      <c r="AU120" s="1897" t="str">
        <f>IF(AU119="","",VLOOKUP(AU119,'シフト記号表 (3)'!$C$6:$L$47,10,FALSE))</f>
        <v/>
      </c>
      <c r="AV120" s="1897" t="str">
        <f>IF(AV119="","",VLOOKUP(AV119,'シフト記号表 (3)'!$C$6:$L$47,10,FALSE))</f>
        <v/>
      </c>
      <c r="AW120" s="1897" t="str">
        <f>IF(AW119="","",VLOOKUP(AW119,'シフト記号表 (3)'!$C$6:$L$47,10,FALSE))</f>
        <v/>
      </c>
      <c r="AX120" s="1912" t="str">
        <f>IF(AX119="","",VLOOKUP(AX119,'シフト記号表 (3)'!$C$6:$L$47,10,FALSE))</f>
        <v/>
      </c>
      <c r="AY120" s="1885" t="str">
        <f>IF(AY119="","",VLOOKUP(AY119,'シフト記号表 (3)'!$C$6:$L$47,10,FALSE))</f>
        <v/>
      </c>
      <c r="AZ120" s="1897" t="str">
        <f>IF(AZ119="","",VLOOKUP(AZ119,'シフト記号表 (3)'!$C$6:$L$47,10,FALSE))</f>
        <v/>
      </c>
      <c r="BA120" s="1897" t="str">
        <f>IF(BA119="","",VLOOKUP(BA119,'シフト記号表 (3)'!$C$6:$L$47,10,FALSE))</f>
        <v/>
      </c>
      <c r="BB120" s="1945">
        <f>IF($BE$3="４週",SUM(W120:AX120),IF($BE$3="暦月",SUM(W120:BA120),""))</f>
        <v>0</v>
      </c>
      <c r="BC120" s="1953"/>
      <c r="BD120" s="1962">
        <f>IF($BE$3="４週",BB120/4,IF($BE$3="暦月",(BB120/($BE$8/7)),""))</f>
        <v>0</v>
      </c>
      <c r="BE120" s="1953"/>
      <c r="BF120" s="1973"/>
      <c r="BG120" s="1978"/>
      <c r="BH120" s="1978"/>
      <c r="BI120" s="1978"/>
      <c r="BJ120" s="1989"/>
    </row>
    <row r="121" spans="2:62" ht="20.25" customHeight="1">
      <c r="B121" s="1742">
        <f>B119+1</f>
        <v>53</v>
      </c>
      <c r="C121" s="1756"/>
      <c r="D121" s="1767"/>
      <c r="E121" s="1774"/>
      <c r="F121" s="1779"/>
      <c r="G121" s="1774"/>
      <c r="H121" s="1779"/>
      <c r="I121" s="1788"/>
      <c r="J121" s="1802"/>
      <c r="K121" s="1808"/>
      <c r="L121" s="1824"/>
      <c r="M121" s="1824"/>
      <c r="N121" s="1767"/>
      <c r="O121" s="1831"/>
      <c r="P121" s="1836"/>
      <c r="Q121" s="1836"/>
      <c r="R121" s="1836"/>
      <c r="S121" s="1847"/>
      <c r="T121" s="1857" t="s">
        <v>770</v>
      </c>
      <c r="U121" s="1864"/>
      <c r="V121" s="1875"/>
      <c r="W121" s="1886"/>
      <c r="X121" s="1898"/>
      <c r="Y121" s="1898"/>
      <c r="Z121" s="1898"/>
      <c r="AA121" s="1898"/>
      <c r="AB121" s="1898"/>
      <c r="AC121" s="1913"/>
      <c r="AD121" s="1886"/>
      <c r="AE121" s="1898"/>
      <c r="AF121" s="1898"/>
      <c r="AG121" s="1898"/>
      <c r="AH121" s="1898"/>
      <c r="AI121" s="1898"/>
      <c r="AJ121" s="1913"/>
      <c r="AK121" s="1886"/>
      <c r="AL121" s="1898"/>
      <c r="AM121" s="1898"/>
      <c r="AN121" s="1898"/>
      <c r="AO121" s="1898"/>
      <c r="AP121" s="1898"/>
      <c r="AQ121" s="1913"/>
      <c r="AR121" s="1886"/>
      <c r="AS121" s="1898"/>
      <c r="AT121" s="1898"/>
      <c r="AU121" s="1898"/>
      <c r="AV121" s="1898"/>
      <c r="AW121" s="1898"/>
      <c r="AX121" s="1913"/>
      <c r="AY121" s="1886"/>
      <c r="AZ121" s="1898"/>
      <c r="BA121" s="1937"/>
      <c r="BB121" s="1944"/>
      <c r="BC121" s="1952"/>
      <c r="BD121" s="1961"/>
      <c r="BE121" s="1967"/>
      <c r="BF121" s="1972"/>
      <c r="BG121" s="1977"/>
      <c r="BH121" s="1977"/>
      <c r="BI121" s="1977"/>
      <c r="BJ121" s="1988"/>
    </row>
    <row r="122" spans="2:62" ht="20.25" customHeight="1">
      <c r="B122" s="1743"/>
      <c r="C122" s="1757"/>
      <c r="D122" s="1768"/>
      <c r="E122" s="1776"/>
      <c r="F122" s="1781">
        <f>C121</f>
        <v>0</v>
      </c>
      <c r="G122" s="1776"/>
      <c r="H122" s="1781">
        <f>I121</f>
        <v>0</v>
      </c>
      <c r="I122" s="1789"/>
      <c r="J122" s="1803"/>
      <c r="K122" s="1809"/>
      <c r="L122" s="1825"/>
      <c r="M122" s="1825"/>
      <c r="N122" s="1768"/>
      <c r="O122" s="1831"/>
      <c r="P122" s="1836"/>
      <c r="Q122" s="1836"/>
      <c r="R122" s="1836"/>
      <c r="S122" s="1847"/>
      <c r="T122" s="1856" t="s">
        <v>128</v>
      </c>
      <c r="U122" s="1863"/>
      <c r="V122" s="1874"/>
      <c r="W122" s="1885" t="str">
        <f>IF(W121="","",VLOOKUP(W121,'シフト記号表 (3)'!$C$6:$L$47,10,FALSE))</f>
        <v/>
      </c>
      <c r="X122" s="1897" t="str">
        <f>IF(X121="","",VLOOKUP(X121,'シフト記号表 (3)'!$C$6:$L$47,10,FALSE))</f>
        <v/>
      </c>
      <c r="Y122" s="1897" t="str">
        <f>IF(Y121="","",VLOOKUP(Y121,'シフト記号表 (3)'!$C$6:$L$47,10,FALSE))</f>
        <v/>
      </c>
      <c r="Z122" s="1897" t="str">
        <f>IF(Z121="","",VLOOKUP(Z121,'シフト記号表 (3)'!$C$6:$L$47,10,FALSE))</f>
        <v/>
      </c>
      <c r="AA122" s="1897" t="str">
        <f>IF(AA121="","",VLOOKUP(AA121,'シフト記号表 (3)'!$C$6:$L$47,10,FALSE))</f>
        <v/>
      </c>
      <c r="AB122" s="1897" t="str">
        <f>IF(AB121="","",VLOOKUP(AB121,'シフト記号表 (3)'!$C$6:$L$47,10,FALSE))</f>
        <v/>
      </c>
      <c r="AC122" s="1912" t="str">
        <f>IF(AC121="","",VLOOKUP(AC121,'シフト記号表 (3)'!$C$6:$L$47,10,FALSE))</f>
        <v/>
      </c>
      <c r="AD122" s="1885" t="str">
        <f>IF(AD121="","",VLOOKUP(AD121,'シフト記号表 (3)'!$C$6:$L$47,10,FALSE))</f>
        <v/>
      </c>
      <c r="AE122" s="1897" t="str">
        <f>IF(AE121="","",VLOOKUP(AE121,'シフト記号表 (3)'!$C$6:$L$47,10,FALSE))</f>
        <v/>
      </c>
      <c r="AF122" s="1897" t="str">
        <f>IF(AF121="","",VLOOKUP(AF121,'シフト記号表 (3)'!$C$6:$L$47,10,FALSE))</f>
        <v/>
      </c>
      <c r="AG122" s="1897" t="str">
        <f>IF(AG121="","",VLOOKUP(AG121,'シフト記号表 (3)'!$C$6:$L$47,10,FALSE))</f>
        <v/>
      </c>
      <c r="AH122" s="1897" t="str">
        <f>IF(AH121="","",VLOOKUP(AH121,'シフト記号表 (3)'!$C$6:$L$47,10,FALSE))</f>
        <v/>
      </c>
      <c r="AI122" s="1897" t="str">
        <f>IF(AI121="","",VLOOKUP(AI121,'シフト記号表 (3)'!$C$6:$L$47,10,FALSE))</f>
        <v/>
      </c>
      <c r="AJ122" s="1912" t="str">
        <f>IF(AJ121="","",VLOOKUP(AJ121,'シフト記号表 (3)'!$C$6:$L$47,10,FALSE))</f>
        <v/>
      </c>
      <c r="AK122" s="1885" t="str">
        <f>IF(AK121="","",VLOOKUP(AK121,'シフト記号表 (3)'!$C$6:$L$47,10,FALSE))</f>
        <v/>
      </c>
      <c r="AL122" s="1897" t="str">
        <f>IF(AL121="","",VLOOKUP(AL121,'シフト記号表 (3)'!$C$6:$L$47,10,FALSE))</f>
        <v/>
      </c>
      <c r="AM122" s="1897" t="str">
        <f>IF(AM121="","",VLOOKUP(AM121,'シフト記号表 (3)'!$C$6:$L$47,10,FALSE))</f>
        <v/>
      </c>
      <c r="AN122" s="1897" t="str">
        <f>IF(AN121="","",VLOOKUP(AN121,'シフト記号表 (3)'!$C$6:$L$47,10,FALSE))</f>
        <v/>
      </c>
      <c r="AO122" s="1897" t="str">
        <f>IF(AO121="","",VLOOKUP(AO121,'シフト記号表 (3)'!$C$6:$L$47,10,FALSE))</f>
        <v/>
      </c>
      <c r="AP122" s="1897" t="str">
        <f>IF(AP121="","",VLOOKUP(AP121,'シフト記号表 (3)'!$C$6:$L$47,10,FALSE))</f>
        <v/>
      </c>
      <c r="AQ122" s="1912" t="str">
        <f>IF(AQ121="","",VLOOKUP(AQ121,'シフト記号表 (3)'!$C$6:$L$47,10,FALSE))</f>
        <v/>
      </c>
      <c r="AR122" s="1885" t="str">
        <f>IF(AR121="","",VLOOKUP(AR121,'シフト記号表 (3)'!$C$6:$L$47,10,FALSE))</f>
        <v/>
      </c>
      <c r="AS122" s="1897" t="str">
        <f>IF(AS121="","",VLOOKUP(AS121,'シフト記号表 (3)'!$C$6:$L$47,10,FALSE))</f>
        <v/>
      </c>
      <c r="AT122" s="1897" t="str">
        <f>IF(AT121="","",VLOOKUP(AT121,'シフト記号表 (3)'!$C$6:$L$47,10,FALSE))</f>
        <v/>
      </c>
      <c r="AU122" s="1897" t="str">
        <f>IF(AU121="","",VLOOKUP(AU121,'シフト記号表 (3)'!$C$6:$L$47,10,FALSE))</f>
        <v/>
      </c>
      <c r="AV122" s="1897" t="str">
        <f>IF(AV121="","",VLOOKUP(AV121,'シフト記号表 (3)'!$C$6:$L$47,10,FALSE))</f>
        <v/>
      </c>
      <c r="AW122" s="1897" t="str">
        <f>IF(AW121="","",VLOOKUP(AW121,'シフト記号表 (3)'!$C$6:$L$47,10,FALSE))</f>
        <v/>
      </c>
      <c r="AX122" s="1912" t="str">
        <f>IF(AX121="","",VLOOKUP(AX121,'シフト記号表 (3)'!$C$6:$L$47,10,FALSE))</f>
        <v/>
      </c>
      <c r="AY122" s="1885" t="str">
        <f>IF(AY121="","",VLOOKUP(AY121,'シフト記号表 (3)'!$C$6:$L$47,10,FALSE))</f>
        <v/>
      </c>
      <c r="AZ122" s="1897" t="str">
        <f>IF(AZ121="","",VLOOKUP(AZ121,'シフト記号表 (3)'!$C$6:$L$47,10,FALSE))</f>
        <v/>
      </c>
      <c r="BA122" s="1897" t="str">
        <f>IF(BA121="","",VLOOKUP(BA121,'シフト記号表 (3)'!$C$6:$L$47,10,FALSE))</f>
        <v/>
      </c>
      <c r="BB122" s="1945">
        <f>IF($BE$3="４週",SUM(W122:AX122),IF($BE$3="暦月",SUM(W122:BA122),""))</f>
        <v>0</v>
      </c>
      <c r="BC122" s="1953"/>
      <c r="BD122" s="1962">
        <f>IF($BE$3="４週",BB122/4,IF($BE$3="暦月",(BB122/($BE$8/7)),""))</f>
        <v>0</v>
      </c>
      <c r="BE122" s="1953"/>
      <c r="BF122" s="1973"/>
      <c r="BG122" s="1978"/>
      <c r="BH122" s="1978"/>
      <c r="BI122" s="1978"/>
      <c r="BJ122" s="1989"/>
    </row>
    <row r="123" spans="2:62" ht="20.25" customHeight="1">
      <c r="B123" s="1742">
        <f>B121+1</f>
        <v>54</v>
      </c>
      <c r="C123" s="1756"/>
      <c r="D123" s="1767"/>
      <c r="E123" s="1774"/>
      <c r="F123" s="1779"/>
      <c r="G123" s="1774"/>
      <c r="H123" s="1779"/>
      <c r="I123" s="1788"/>
      <c r="J123" s="1802"/>
      <c r="K123" s="1808"/>
      <c r="L123" s="1824"/>
      <c r="M123" s="1824"/>
      <c r="N123" s="1767"/>
      <c r="O123" s="1831"/>
      <c r="P123" s="1836"/>
      <c r="Q123" s="1836"/>
      <c r="R123" s="1836"/>
      <c r="S123" s="1847"/>
      <c r="T123" s="1857" t="s">
        <v>770</v>
      </c>
      <c r="U123" s="1864"/>
      <c r="V123" s="1875"/>
      <c r="W123" s="1886"/>
      <c r="X123" s="1898"/>
      <c r="Y123" s="1898"/>
      <c r="Z123" s="1898"/>
      <c r="AA123" s="1898"/>
      <c r="AB123" s="1898"/>
      <c r="AC123" s="1913"/>
      <c r="AD123" s="1886"/>
      <c r="AE123" s="1898"/>
      <c r="AF123" s="1898"/>
      <c r="AG123" s="1898"/>
      <c r="AH123" s="1898"/>
      <c r="AI123" s="1898"/>
      <c r="AJ123" s="1913"/>
      <c r="AK123" s="1886"/>
      <c r="AL123" s="1898"/>
      <c r="AM123" s="1898"/>
      <c r="AN123" s="1898"/>
      <c r="AO123" s="1898"/>
      <c r="AP123" s="1898"/>
      <c r="AQ123" s="1913"/>
      <c r="AR123" s="1886"/>
      <c r="AS123" s="1898"/>
      <c r="AT123" s="1898"/>
      <c r="AU123" s="1898"/>
      <c r="AV123" s="1898"/>
      <c r="AW123" s="1898"/>
      <c r="AX123" s="1913"/>
      <c r="AY123" s="1886"/>
      <c r="AZ123" s="1898"/>
      <c r="BA123" s="1937"/>
      <c r="BB123" s="1944"/>
      <c r="BC123" s="1952"/>
      <c r="BD123" s="1961"/>
      <c r="BE123" s="1967"/>
      <c r="BF123" s="1972"/>
      <c r="BG123" s="1977"/>
      <c r="BH123" s="1977"/>
      <c r="BI123" s="1977"/>
      <c r="BJ123" s="1988"/>
    </row>
    <row r="124" spans="2:62" ht="20.25" customHeight="1">
      <c r="B124" s="1743"/>
      <c r="C124" s="1757"/>
      <c r="D124" s="1768"/>
      <c r="E124" s="1776"/>
      <c r="F124" s="1781">
        <f>C123</f>
        <v>0</v>
      </c>
      <c r="G124" s="1776"/>
      <c r="H124" s="1781">
        <f>I123</f>
        <v>0</v>
      </c>
      <c r="I124" s="1789"/>
      <c r="J124" s="1803"/>
      <c r="K124" s="1809"/>
      <c r="L124" s="1825"/>
      <c r="M124" s="1825"/>
      <c r="N124" s="1768"/>
      <c r="O124" s="1831"/>
      <c r="P124" s="1836"/>
      <c r="Q124" s="1836"/>
      <c r="R124" s="1836"/>
      <c r="S124" s="1847"/>
      <c r="T124" s="1856" t="s">
        <v>128</v>
      </c>
      <c r="U124" s="1863"/>
      <c r="V124" s="1874"/>
      <c r="W124" s="1885" t="str">
        <f>IF(W123="","",VLOOKUP(W123,'シフト記号表 (3)'!$C$6:$L$47,10,FALSE))</f>
        <v/>
      </c>
      <c r="X124" s="1897" t="str">
        <f>IF(X123="","",VLOOKUP(X123,'シフト記号表 (3)'!$C$6:$L$47,10,FALSE))</f>
        <v/>
      </c>
      <c r="Y124" s="1897" t="str">
        <f>IF(Y123="","",VLOOKUP(Y123,'シフト記号表 (3)'!$C$6:$L$47,10,FALSE))</f>
        <v/>
      </c>
      <c r="Z124" s="1897" t="str">
        <f>IF(Z123="","",VLOOKUP(Z123,'シフト記号表 (3)'!$C$6:$L$47,10,FALSE))</f>
        <v/>
      </c>
      <c r="AA124" s="1897" t="str">
        <f>IF(AA123="","",VLOOKUP(AA123,'シフト記号表 (3)'!$C$6:$L$47,10,FALSE))</f>
        <v/>
      </c>
      <c r="AB124" s="1897" t="str">
        <f>IF(AB123="","",VLOOKUP(AB123,'シフト記号表 (3)'!$C$6:$L$47,10,FALSE))</f>
        <v/>
      </c>
      <c r="AC124" s="1912" t="str">
        <f>IF(AC123="","",VLOOKUP(AC123,'シフト記号表 (3)'!$C$6:$L$47,10,FALSE))</f>
        <v/>
      </c>
      <c r="AD124" s="1885" t="str">
        <f>IF(AD123="","",VLOOKUP(AD123,'シフト記号表 (3)'!$C$6:$L$47,10,FALSE))</f>
        <v/>
      </c>
      <c r="AE124" s="1897" t="str">
        <f>IF(AE123="","",VLOOKUP(AE123,'シフト記号表 (3)'!$C$6:$L$47,10,FALSE))</f>
        <v/>
      </c>
      <c r="AF124" s="1897" t="str">
        <f>IF(AF123="","",VLOOKUP(AF123,'シフト記号表 (3)'!$C$6:$L$47,10,FALSE))</f>
        <v/>
      </c>
      <c r="AG124" s="1897" t="str">
        <f>IF(AG123="","",VLOOKUP(AG123,'シフト記号表 (3)'!$C$6:$L$47,10,FALSE))</f>
        <v/>
      </c>
      <c r="AH124" s="1897" t="str">
        <f>IF(AH123="","",VLOOKUP(AH123,'シフト記号表 (3)'!$C$6:$L$47,10,FALSE))</f>
        <v/>
      </c>
      <c r="AI124" s="1897" t="str">
        <f>IF(AI123="","",VLOOKUP(AI123,'シフト記号表 (3)'!$C$6:$L$47,10,FALSE))</f>
        <v/>
      </c>
      <c r="AJ124" s="1912" t="str">
        <f>IF(AJ123="","",VLOOKUP(AJ123,'シフト記号表 (3)'!$C$6:$L$47,10,FALSE))</f>
        <v/>
      </c>
      <c r="AK124" s="1885" t="str">
        <f>IF(AK123="","",VLOOKUP(AK123,'シフト記号表 (3)'!$C$6:$L$47,10,FALSE))</f>
        <v/>
      </c>
      <c r="AL124" s="1897" t="str">
        <f>IF(AL123="","",VLOOKUP(AL123,'シフト記号表 (3)'!$C$6:$L$47,10,FALSE))</f>
        <v/>
      </c>
      <c r="AM124" s="1897" t="str">
        <f>IF(AM123="","",VLOOKUP(AM123,'シフト記号表 (3)'!$C$6:$L$47,10,FALSE))</f>
        <v/>
      </c>
      <c r="AN124" s="1897" t="str">
        <f>IF(AN123="","",VLOOKUP(AN123,'シフト記号表 (3)'!$C$6:$L$47,10,FALSE))</f>
        <v/>
      </c>
      <c r="AO124" s="1897" t="str">
        <f>IF(AO123="","",VLOOKUP(AO123,'シフト記号表 (3)'!$C$6:$L$47,10,FALSE))</f>
        <v/>
      </c>
      <c r="AP124" s="1897" t="str">
        <f>IF(AP123="","",VLOOKUP(AP123,'シフト記号表 (3)'!$C$6:$L$47,10,FALSE))</f>
        <v/>
      </c>
      <c r="AQ124" s="1912" t="str">
        <f>IF(AQ123="","",VLOOKUP(AQ123,'シフト記号表 (3)'!$C$6:$L$47,10,FALSE))</f>
        <v/>
      </c>
      <c r="AR124" s="1885" t="str">
        <f>IF(AR123="","",VLOOKUP(AR123,'シフト記号表 (3)'!$C$6:$L$47,10,FALSE))</f>
        <v/>
      </c>
      <c r="AS124" s="1897" t="str">
        <f>IF(AS123="","",VLOOKUP(AS123,'シフト記号表 (3)'!$C$6:$L$47,10,FALSE))</f>
        <v/>
      </c>
      <c r="AT124" s="1897" t="str">
        <f>IF(AT123="","",VLOOKUP(AT123,'シフト記号表 (3)'!$C$6:$L$47,10,FALSE))</f>
        <v/>
      </c>
      <c r="AU124" s="1897" t="str">
        <f>IF(AU123="","",VLOOKUP(AU123,'シフト記号表 (3)'!$C$6:$L$47,10,FALSE))</f>
        <v/>
      </c>
      <c r="AV124" s="1897" t="str">
        <f>IF(AV123="","",VLOOKUP(AV123,'シフト記号表 (3)'!$C$6:$L$47,10,FALSE))</f>
        <v/>
      </c>
      <c r="AW124" s="1897" t="str">
        <f>IF(AW123="","",VLOOKUP(AW123,'シフト記号表 (3)'!$C$6:$L$47,10,FALSE))</f>
        <v/>
      </c>
      <c r="AX124" s="1912" t="str">
        <f>IF(AX123="","",VLOOKUP(AX123,'シフト記号表 (3)'!$C$6:$L$47,10,FALSE))</f>
        <v/>
      </c>
      <c r="AY124" s="1885" t="str">
        <f>IF(AY123="","",VLOOKUP(AY123,'シフト記号表 (3)'!$C$6:$L$47,10,FALSE))</f>
        <v/>
      </c>
      <c r="AZ124" s="1897" t="str">
        <f>IF(AZ123="","",VLOOKUP(AZ123,'シフト記号表 (3)'!$C$6:$L$47,10,FALSE))</f>
        <v/>
      </c>
      <c r="BA124" s="1897" t="str">
        <f>IF(BA123="","",VLOOKUP(BA123,'シフト記号表 (3)'!$C$6:$L$47,10,FALSE))</f>
        <v/>
      </c>
      <c r="BB124" s="1945">
        <f>IF($BE$3="４週",SUM(W124:AX124),IF($BE$3="暦月",SUM(W124:BA124),""))</f>
        <v>0</v>
      </c>
      <c r="BC124" s="1953"/>
      <c r="BD124" s="1962">
        <f>IF($BE$3="４週",BB124/4,IF($BE$3="暦月",(BB124/($BE$8/7)),""))</f>
        <v>0</v>
      </c>
      <c r="BE124" s="1953"/>
      <c r="BF124" s="1973"/>
      <c r="BG124" s="1978"/>
      <c r="BH124" s="1978"/>
      <c r="BI124" s="1978"/>
      <c r="BJ124" s="1989"/>
    </row>
    <row r="125" spans="2:62" ht="20.25" customHeight="1">
      <c r="B125" s="1742">
        <f>B123+1</f>
        <v>55</v>
      </c>
      <c r="C125" s="1756"/>
      <c r="D125" s="1767"/>
      <c r="E125" s="1774"/>
      <c r="F125" s="1779"/>
      <c r="G125" s="1774"/>
      <c r="H125" s="1779"/>
      <c r="I125" s="1788"/>
      <c r="J125" s="1802"/>
      <c r="K125" s="1808"/>
      <c r="L125" s="1824"/>
      <c r="M125" s="1824"/>
      <c r="N125" s="1767"/>
      <c r="O125" s="1831"/>
      <c r="P125" s="1836"/>
      <c r="Q125" s="1836"/>
      <c r="R125" s="1836"/>
      <c r="S125" s="1847"/>
      <c r="T125" s="1857" t="s">
        <v>770</v>
      </c>
      <c r="U125" s="1864"/>
      <c r="V125" s="1875"/>
      <c r="W125" s="1886"/>
      <c r="X125" s="1898"/>
      <c r="Y125" s="1898"/>
      <c r="Z125" s="1898"/>
      <c r="AA125" s="1898"/>
      <c r="AB125" s="1898"/>
      <c r="AC125" s="1913"/>
      <c r="AD125" s="1886"/>
      <c r="AE125" s="1898"/>
      <c r="AF125" s="1898"/>
      <c r="AG125" s="1898"/>
      <c r="AH125" s="1898"/>
      <c r="AI125" s="1898"/>
      <c r="AJ125" s="1913"/>
      <c r="AK125" s="1886"/>
      <c r="AL125" s="1898"/>
      <c r="AM125" s="1898"/>
      <c r="AN125" s="1898"/>
      <c r="AO125" s="1898"/>
      <c r="AP125" s="1898"/>
      <c r="AQ125" s="1913"/>
      <c r="AR125" s="1886"/>
      <c r="AS125" s="1898"/>
      <c r="AT125" s="1898"/>
      <c r="AU125" s="1898"/>
      <c r="AV125" s="1898"/>
      <c r="AW125" s="1898"/>
      <c r="AX125" s="1913"/>
      <c r="AY125" s="1886"/>
      <c r="AZ125" s="1898"/>
      <c r="BA125" s="1937"/>
      <c r="BB125" s="1944"/>
      <c r="BC125" s="1952"/>
      <c r="BD125" s="1961"/>
      <c r="BE125" s="1967"/>
      <c r="BF125" s="1972"/>
      <c r="BG125" s="1977"/>
      <c r="BH125" s="1977"/>
      <c r="BI125" s="1977"/>
      <c r="BJ125" s="1988"/>
    </row>
    <row r="126" spans="2:62" ht="20.25" customHeight="1">
      <c r="B126" s="1743"/>
      <c r="C126" s="1757"/>
      <c r="D126" s="1768"/>
      <c r="E126" s="1776"/>
      <c r="F126" s="1781">
        <f>C125</f>
        <v>0</v>
      </c>
      <c r="G126" s="1776"/>
      <c r="H126" s="1781">
        <f>I125</f>
        <v>0</v>
      </c>
      <c r="I126" s="1789"/>
      <c r="J126" s="1803"/>
      <c r="K126" s="1809"/>
      <c r="L126" s="1825"/>
      <c r="M126" s="1825"/>
      <c r="N126" s="1768"/>
      <c r="O126" s="1831"/>
      <c r="P126" s="1836"/>
      <c r="Q126" s="1836"/>
      <c r="R126" s="1836"/>
      <c r="S126" s="1847"/>
      <c r="T126" s="1856" t="s">
        <v>128</v>
      </c>
      <c r="U126" s="1863"/>
      <c r="V126" s="1874"/>
      <c r="W126" s="1885" t="str">
        <f>IF(W125="","",VLOOKUP(W125,'シフト記号表 (3)'!$C$6:$L$47,10,FALSE))</f>
        <v/>
      </c>
      <c r="X126" s="1897" t="str">
        <f>IF(X125="","",VLOOKUP(X125,'シフト記号表 (3)'!$C$6:$L$47,10,FALSE))</f>
        <v/>
      </c>
      <c r="Y126" s="1897" t="str">
        <f>IF(Y125="","",VLOOKUP(Y125,'シフト記号表 (3)'!$C$6:$L$47,10,FALSE))</f>
        <v/>
      </c>
      <c r="Z126" s="1897" t="str">
        <f>IF(Z125="","",VLOOKUP(Z125,'シフト記号表 (3)'!$C$6:$L$47,10,FALSE))</f>
        <v/>
      </c>
      <c r="AA126" s="1897" t="str">
        <f>IF(AA125="","",VLOOKUP(AA125,'シフト記号表 (3)'!$C$6:$L$47,10,FALSE))</f>
        <v/>
      </c>
      <c r="AB126" s="1897" t="str">
        <f>IF(AB125="","",VLOOKUP(AB125,'シフト記号表 (3)'!$C$6:$L$47,10,FALSE))</f>
        <v/>
      </c>
      <c r="AC126" s="1912" t="str">
        <f>IF(AC125="","",VLOOKUP(AC125,'シフト記号表 (3)'!$C$6:$L$47,10,FALSE))</f>
        <v/>
      </c>
      <c r="AD126" s="1885" t="str">
        <f>IF(AD125="","",VLOOKUP(AD125,'シフト記号表 (3)'!$C$6:$L$47,10,FALSE))</f>
        <v/>
      </c>
      <c r="AE126" s="1897" t="str">
        <f>IF(AE125="","",VLOOKUP(AE125,'シフト記号表 (3)'!$C$6:$L$47,10,FALSE))</f>
        <v/>
      </c>
      <c r="AF126" s="1897" t="str">
        <f>IF(AF125="","",VLOOKUP(AF125,'シフト記号表 (3)'!$C$6:$L$47,10,FALSE))</f>
        <v/>
      </c>
      <c r="AG126" s="1897" t="str">
        <f>IF(AG125="","",VLOOKUP(AG125,'シフト記号表 (3)'!$C$6:$L$47,10,FALSE))</f>
        <v/>
      </c>
      <c r="AH126" s="1897" t="str">
        <f>IF(AH125="","",VLOOKUP(AH125,'シフト記号表 (3)'!$C$6:$L$47,10,FALSE))</f>
        <v/>
      </c>
      <c r="AI126" s="1897" t="str">
        <f>IF(AI125="","",VLOOKUP(AI125,'シフト記号表 (3)'!$C$6:$L$47,10,FALSE))</f>
        <v/>
      </c>
      <c r="AJ126" s="1912" t="str">
        <f>IF(AJ125="","",VLOOKUP(AJ125,'シフト記号表 (3)'!$C$6:$L$47,10,FALSE))</f>
        <v/>
      </c>
      <c r="AK126" s="1885" t="str">
        <f>IF(AK125="","",VLOOKUP(AK125,'シフト記号表 (3)'!$C$6:$L$47,10,FALSE))</f>
        <v/>
      </c>
      <c r="AL126" s="1897" t="str">
        <f>IF(AL125="","",VLOOKUP(AL125,'シフト記号表 (3)'!$C$6:$L$47,10,FALSE))</f>
        <v/>
      </c>
      <c r="AM126" s="1897" t="str">
        <f>IF(AM125="","",VLOOKUP(AM125,'シフト記号表 (3)'!$C$6:$L$47,10,FALSE))</f>
        <v/>
      </c>
      <c r="AN126" s="1897" t="str">
        <f>IF(AN125="","",VLOOKUP(AN125,'シフト記号表 (3)'!$C$6:$L$47,10,FALSE))</f>
        <v/>
      </c>
      <c r="AO126" s="1897" t="str">
        <f>IF(AO125="","",VLOOKUP(AO125,'シフト記号表 (3)'!$C$6:$L$47,10,FALSE))</f>
        <v/>
      </c>
      <c r="AP126" s="1897" t="str">
        <f>IF(AP125="","",VLOOKUP(AP125,'シフト記号表 (3)'!$C$6:$L$47,10,FALSE))</f>
        <v/>
      </c>
      <c r="AQ126" s="1912" t="str">
        <f>IF(AQ125="","",VLOOKUP(AQ125,'シフト記号表 (3)'!$C$6:$L$47,10,FALSE))</f>
        <v/>
      </c>
      <c r="AR126" s="1885" t="str">
        <f>IF(AR125="","",VLOOKUP(AR125,'シフト記号表 (3)'!$C$6:$L$47,10,FALSE))</f>
        <v/>
      </c>
      <c r="AS126" s="1897" t="str">
        <f>IF(AS125="","",VLOOKUP(AS125,'シフト記号表 (3)'!$C$6:$L$47,10,FALSE))</f>
        <v/>
      </c>
      <c r="AT126" s="1897" t="str">
        <f>IF(AT125="","",VLOOKUP(AT125,'シフト記号表 (3)'!$C$6:$L$47,10,FALSE))</f>
        <v/>
      </c>
      <c r="AU126" s="1897" t="str">
        <f>IF(AU125="","",VLOOKUP(AU125,'シフト記号表 (3)'!$C$6:$L$47,10,FALSE))</f>
        <v/>
      </c>
      <c r="AV126" s="1897" t="str">
        <f>IF(AV125="","",VLOOKUP(AV125,'シフト記号表 (3)'!$C$6:$L$47,10,FALSE))</f>
        <v/>
      </c>
      <c r="AW126" s="1897" t="str">
        <f>IF(AW125="","",VLOOKUP(AW125,'シフト記号表 (3)'!$C$6:$L$47,10,FALSE))</f>
        <v/>
      </c>
      <c r="AX126" s="1912" t="str">
        <f>IF(AX125="","",VLOOKUP(AX125,'シフト記号表 (3)'!$C$6:$L$47,10,FALSE))</f>
        <v/>
      </c>
      <c r="AY126" s="1885" t="str">
        <f>IF(AY125="","",VLOOKUP(AY125,'シフト記号表 (3)'!$C$6:$L$47,10,FALSE))</f>
        <v/>
      </c>
      <c r="AZ126" s="1897" t="str">
        <f>IF(AZ125="","",VLOOKUP(AZ125,'シフト記号表 (3)'!$C$6:$L$47,10,FALSE))</f>
        <v/>
      </c>
      <c r="BA126" s="1897" t="str">
        <f>IF(BA125="","",VLOOKUP(BA125,'シフト記号表 (3)'!$C$6:$L$47,10,FALSE))</f>
        <v/>
      </c>
      <c r="BB126" s="1945">
        <f>IF($BE$3="４週",SUM(W126:AX126),IF($BE$3="暦月",SUM(W126:BA126),""))</f>
        <v>0</v>
      </c>
      <c r="BC126" s="1953"/>
      <c r="BD126" s="1962">
        <f>IF($BE$3="４週",BB126/4,IF($BE$3="暦月",(BB126/($BE$8/7)),""))</f>
        <v>0</v>
      </c>
      <c r="BE126" s="1953"/>
      <c r="BF126" s="1973"/>
      <c r="BG126" s="1978"/>
      <c r="BH126" s="1978"/>
      <c r="BI126" s="1978"/>
      <c r="BJ126" s="1989"/>
    </row>
    <row r="127" spans="2:62" ht="20.25" customHeight="1">
      <c r="B127" s="1742">
        <f>B125+1</f>
        <v>56</v>
      </c>
      <c r="C127" s="1756"/>
      <c r="D127" s="1767"/>
      <c r="E127" s="1774"/>
      <c r="F127" s="1779"/>
      <c r="G127" s="1774"/>
      <c r="H127" s="1779"/>
      <c r="I127" s="1788"/>
      <c r="J127" s="1802"/>
      <c r="K127" s="1808"/>
      <c r="L127" s="1824"/>
      <c r="M127" s="1824"/>
      <c r="N127" s="1767"/>
      <c r="O127" s="1831"/>
      <c r="P127" s="1836"/>
      <c r="Q127" s="1836"/>
      <c r="R127" s="1836"/>
      <c r="S127" s="1847"/>
      <c r="T127" s="1857" t="s">
        <v>770</v>
      </c>
      <c r="U127" s="1864"/>
      <c r="V127" s="1875"/>
      <c r="W127" s="1886"/>
      <c r="X127" s="1898"/>
      <c r="Y127" s="1898"/>
      <c r="Z127" s="1898"/>
      <c r="AA127" s="1898"/>
      <c r="AB127" s="1898"/>
      <c r="AC127" s="1913"/>
      <c r="AD127" s="1886"/>
      <c r="AE127" s="1898"/>
      <c r="AF127" s="1898"/>
      <c r="AG127" s="1898"/>
      <c r="AH127" s="1898"/>
      <c r="AI127" s="1898"/>
      <c r="AJ127" s="1913"/>
      <c r="AK127" s="1886"/>
      <c r="AL127" s="1898"/>
      <c r="AM127" s="1898"/>
      <c r="AN127" s="1898"/>
      <c r="AO127" s="1898"/>
      <c r="AP127" s="1898"/>
      <c r="AQ127" s="1913"/>
      <c r="AR127" s="1886"/>
      <c r="AS127" s="1898"/>
      <c r="AT127" s="1898"/>
      <c r="AU127" s="1898"/>
      <c r="AV127" s="1898"/>
      <c r="AW127" s="1898"/>
      <c r="AX127" s="1913"/>
      <c r="AY127" s="1886"/>
      <c r="AZ127" s="1898"/>
      <c r="BA127" s="1937"/>
      <c r="BB127" s="1944"/>
      <c r="BC127" s="1952"/>
      <c r="BD127" s="1961"/>
      <c r="BE127" s="1967"/>
      <c r="BF127" s="1972"/>
      <c r="BG127" s="1977"/>
      <c r="BH127" s="1977"/>
      <c r="BI127" s="1977"/>
      <c r="BJ127" s="1988"/>
    </row>
    <row r="128" spans="2:62" ht="20.25" customHeight="1">
      <c r="B128" s="1743"/>
      <c r="C128" s="1757"/>
      <c r="D128" s="1768"/>
      <c r="E128" s="1776"/>
      <c r="F128" s="1781">
        <f>C127</f>
        <v>0</v>
      </c>
      <c r="G128" s="1776"/>
      <c r="H128" s="1781">
        <f>I127</f>
        <v>0</v>
      </c>
      <c r="I128" s="1789"/>
      <c r="J128" s="1803"/>
      <c r="K128" s="1809"/>
      <c r="L128" s="1825"/>
      <c r="M128" s="1825"/>
      <c r="N128" s="1768"/>
      <c r="O128" s="1831"/>
      <c r="P128" s="1836"/>
      <c r="Q128" s="1836"/>
      <c r="R128" s="1836"/>
      <c r="S128" s="1847"/>
      <c r="T128" s="1856" t="s">
        <v>128</v>
      </c>
      <c r="U128" s="1863"/>
      <c r="V128" s="1874"/>
      <c r="W128" s="1885" t="str">
        <f>IF(W127="","",VLOOKUP(W127,'シフト記号表 (3)'!$C$6:$L$47,10,FALSE))</f>
        <v/>
      </c>
      <c r="X128" s="1897" t="str">
        <f>IF(X127="","",VLOOKUP(X127,'シフト記号表 (3)'!$C$6:$L$47,10,FALSE))</f>
        <v/>
      </c>
      <c r="Y128" s="1897" t="str">
        <f>IF(Y127="","",VLOOKUP(Y127,'シフト記号表 (3)'!$C$6:$L$47,10,FALSE))</f>
        <v/>
      </c>
      <c r="Z128" s="1897" t="str">
        <f>IF(Z127="","",VLOOKUP(Z127,'シフト記号表 (3)'!$C$6:$L$47,10,FALSE))</f>
        <v/>
      </c>
      <c r="AA128" s="1897" t="str">
        <f>IF(AA127="","",VLOOKUP(AA127,'シフト記号表 (3)'!$C$6:$L$47,10,FALSE))</f>
        <v/>
      </c>
      <c r="AB128" s="1897" t="str">
        <f>IF(AB127="","",VLOOKUP(AB127,'シフト記号表 (3)'!$C$6:$L$47,10,FALSE))</f>
        <v/>
      </c>
      <c r="AC128" s="1912" t="str">
        <f>IF(AC127="","",VLOOKUP(AC127,'シフト記号表 (3)'!$C$6:$L$47,10,FALSE))</f>
        <v/>
      </c>
      <c r="AD128" s="1885" t="str">
        <f>IF(AD127="","",VLOOKUP(AD127,'シフト記号表 (3)'!$C$6:$L$47,10,FALSE))</f>
        <v/>
      </c>
      <c r="AE128" s="1897" t="str">
        <f>IF(AE127="","",VLOOKUP(AE127,'シフト記号表 (3)'!$C$6:$L$47,10,FALSE))</f>
        <v/>
      </c>
      <c r="AF128" s="1897" t="str">
        <f>IF(AF127="","",VLOOKUP(AF127,'シフト記号表 (3)'!$C$6:$L$47,10,FALSE))</f>
        <v/>
      </c>
      <c r="AG128" s="1897" t="str">
        <f>IF(AG127="","",VLOOKUP(AG127,'シフト記号表 (3)'!$C$6:$L$47,10,FALSE))</f>
        <v/>
      </c>
      <c r="AH128" s="1897" t="str">
        <f>IF(AH127="","",VLOOKUP(AH127,'シフト記号表 (3)'!$C$6:$L$47,10,FALSE))</f>
        <v/>
      </c>
      <c r="AI128" s="1897" t="str">
        <f>IF(AI127="","",VLOOKUP(AI127,'シフト記号表 (3)'!$C$6:$L$47,10,FALSE))</f>
        <v/>
      </c>
      <c r="AJ128" s="1912" t="str">
        <f>IF(AJ127="","",VLOOKUP(AJ127,'シフト記号表 (3)'!$C$6:$L$47,10,FALSE))</f>
        <v/>
      </c>
      <c r="AK128" s="1885" t="str">
        <f>IF(AK127="","",VLOOKUP(AK127,'シフト記号表 (3)'!$C$6:$L$47,10,FALSE))</f>
        <v/>
      </c>
      <c r="AL128" s="1897" t="str">
        <f>IF(AL127="","",VLOOKUP(AL127,'シフト記号表 (3)'!$C$6:$L$47,10,FALSE))</f>
        <v/>
      </c>
      <c r="AM128" s="1897" t="str">
        <f>IF(AM127="","",VLOOKUP(AM127,'シフト記号表 (3)'!$C$6:$L$47,10,FALSE))</f>
        <v/>
      </c>
      <c r="AN128" s="1897" t="str">
        <f>IF(AN127="","",VLOOKUP(AN127,'シフト記号表 (3)'!$C$6:$L$47,10,FALSE))</f>
        <v/>
      </c>
      <c r="AO128" s="1897" t="str">
        <f>IF(AO127="","",VLOOKUP(AO127,'シフト記号表 (3)'!$C$6:$L$47,10,FALSE))</f>
        <v/>
      </c>
      <c r="AP128" s="1897" t="str">
        <f>IF(AP127="","",VLOOKUP(AP127,'シフト記号表 (3)'!$C$6:$L$47,10,FALSE))</f>
        <v/>
      </c>
      <c r="AQ128" s="1912" t="str">
        <f>IF(AQ127="","",VLOOKUP(AQ127,'シフト記号表 (3)'!$C$6:$L$47,10,FALSE))</f>
        <v/>
      </c>
      <c r="AR128" s="1885" t="str">
        <f>IF(AR127="","",VLOOKUP(AR127,'シフト記号表 (3)'!$C$6:$L$47,10,FALSE))</f>
        <v/>
      </c>
      <c r="AS128" s="1897" t="str">
        <f>IF(AS127="","",VLOOKUP(AS127,'シフト記号表 (3)'!$C$6:$L$47,10,FALSE))</f>
        <v/>
      </c>
      <c r="AT128" s="1897" t="str">
        <f>IF(AT127="","",VLOOKUP(AT127,'シフト記号表 (3)'!$C$6:$L$47,10,FALSE))</f>
        <v/>
      </c>
      <c r="AU128" s="1897" t="str">
        <f>IF(AU127="","",VLOOKUP(AU127,'シフト記号表 (3)'!$C$6:$L$47,10,FALSE))</f>
        <v/>
      </c>
      <c r="AV128" s="1897" t="str">
        <f>IF(AV127="","",VLOOKUP(AV127,'シフト記号表 (3)'!$C$6:$L$47,10,FALSE))</f>
        <v/>
      </c>
      <c r="AW128" s="1897" t="str">
        <f>IF(AW127="","",VLOOKUP(AW127,'シフト記号表 (3)'!$C$6:$L$47,10,FALSE))</f>
        <v/>
      </c>
      <c r="AX128" s="1912" t="str">
        <f>IF(AX127="","",VLOOKUP(AX127,'シフト記号表 (3)'!$C$6:$L$47,10,FALSE))</f>
        <v/>
      </c>
      <c r="AY128" s="1885" t="str">
        <f>IF(AY127="","",VLOOKUP(AY127,'シフト記号表 (3)'!$C$6:$L$47,10,FALSE))</f>
        <v/>
      </c>
      <c r="AZ128" s="1897" t="str">
        <f>IF(AZ127="","",VLOOKUP(AZ127,'シフト記号表 (3)'!$C$6:$L$47,10,FALSE))</f>
        <v/>
      </c>
      <c r="BA128" s="1897" t="str">
        <f>IF(BA127="","",VLOOKUP(BA127,'シフト記号表 (3)'!$C$6:$L$47,10,FALSE))</f>
        <v/>
      </c>
      <c r="BB128" s="1945">
        <f>IF($BE$3="４週",SUM(W128:AX128),IF($BE$3="暦月",SUM(W128:BA128),""))</f>
        <v>0</v>
      </c>
      <c r="BC128" s="1953"/>
      <c r="BD128" s="1962">
        <f>IF($BE$3="４週",BB128/4,IF($BE$3="暦月",(BB128/($BE$8/7)),""))</f>
        <v>0</v>
      </c>
      <c r="BE128" s="1953"/>
      <c r="BF128" s="1973"/>
      <c r="BG128" s="1978"/>
      <c r="BH128" s="1978"/>
      <c r="BI128" s="1978"/>
      <c r="BJ128" s="1989"/>
    </row>
    <row r="129" spans="2:62" ht="20.25" customHeight="1">
      <c r="B129" s="1742">
        <f>B127+1</f>
        <v>57</v>
      </c>
      <c r="C129" s="1756"/>
      <c r="D129" s="1767"/>
      <c r="E129" s="1774"/>
      <c r="F129" s="1779"/>
      <c r="G129" s="1774"/>
      <c r="H129" s="1779"/>
      <c r="I129" s="1788"/>
      <c r="J129" s="1802"/>
      <c r="K129" s="1808"/>
      <c r="L129" s="1824"/>
      <c r="M129" s="1824"/>
      <c r="N129" s="1767"/>
      <c r="O129" s="1831"/>
      <c r="P129" s="1836"/>
      <c r="Q129" s="1836"/>
      <c r="R129" s="1836"/>
      <c r="S129" s="1847"/>
      <c r="T129" s="1857" t="s">
        <v>770</v>
      </c>
      <c r="U129" s="1864"/>
      <c r="V129" s="1875"/>
      <c r="W129" s="1886"/>
      <c r="X129" s="1898"/>
      <c r="Y129" s="1898"/>
      <c r="Z129" s="1898"/>
      <c r="AA129" s="1898"/>
      <c r="AB129" s="1898"/>
      <c r="AC129" s="1913"/>
      <c r="AD129" s="1886"/>
      <c r="AE129" s="1898"/>
      <c r="AF129" s="1898"/>
      <c r="AG129" s="1898"/>
      <c r="AH129" s="1898"/>
      <c r="AI129" s="1898"/>
      <c r="AJ129" s="1913"/>
      <c r="AK129" s="1886"/>
      <c r="AL129" s="1898"/>
      <c r="AM129" s="1898"/>
      <c r="AN129" s="1898"/>
      <c r="AO129" s="1898"/>
      <c r="AP129" s="1898"/>
      <c r="AQ129" s="1913"/>
      <c r="AR129" s="1886"/>
      <c r="AS129" s="1898"/>
      <c r="AT129" s="1898"/>
      <c r="AU129" s="1898"/>
      <c r="AV129" s="1898"/>
      <c r="AW129" s="1898"/>
      <c r="AX129" s="1913"/>
      <c r="AY129" s="1886"/>
      <c r="AZ129" s="1898"/>
      <c r="BA129" s="1937"/>
      <c r="BB129" s="1944"/>
      <c r="BC129" s="1952"/>
      <c r="BD129" s="1961"/>
      <c r="BE129" s="1967"/>
      <c r="BF129" s="1972"/>
      <c r="BG129" s="1977"/>
      <c r="BH129" s="1977"/>
      <c r="BI129" s="1977"/>
      <c r="BJ129" s="1988"/>
    </row>
    <row r="130" spans="2:62" ht="20.25" customHeight="1">
      <c r="B130" s="1743"/>
      <c r="C130" s="1757"/>
      <c r="D130" s="1768"/>
      <c r="E130" s="1776"/>
      <c r="F130" s="1781">
        <f>C129</f>
        <v>0</v>
      </c>
      <c r="G130" s="1776"/>
      <c r="H130" s="1781">
        <f>I129</f>
        <v>0</v>
      </c>
      <c r="I130" s="1789"/>
      <c r="J130" s="1803"/>
      <c r="K130" s="1809"/>
      <c r="L130" s="1825"/>
      <c r="M130" s="1825"/>
      <c r="N130" s="1768"/>
      <c r="O130" s="1831"/>
      <c r="P130" s="1836"/>
      <c r="Q130" s="1836"/>
      <c r="R130" s="1836"/>
      <c r="S130" s="1847"/>
      <c r="T130" s="1856" t="s">
        <v>128</v>
      </c>
      <c r="U130" s="1863"/>
      <c r="V130" s="1874"/>
      <c r="W130" s="1885" t="str">
        <f>IF(W129="","",VLOOKUP(W129,'シフト記号表 (3)'!$C$6:$L$47,10,FALSE))</f>
        <v/>
      </c>
      <c r="X130" s="1897" t="str">
        <f>IF(X129="","",VLOOKUP(X129,'シフト記号表 (3)'!$C$6:$L$47,10,FALSE))</f>
        <v/>
      </c>
      <c r="Y130" s="1897" t="str">
        <f>IF(Y129="","",VLOOKUP(Y129,'シフト記号表 (3)'!$C$6:$L$47,10,FALSE))</f>
        <v/>
      </c>
      <c r="Z130" s="1897" t="str">
        <f>IF(Z129="","",VLOOKUP(Z129,'シフト記号表 (3)'!$C$6:$L$47,10,FALSE))</f>
        <v/>
      </c>
      <c r="AA130" s="1897" t="str">
        <f>IF(AA129="","",VLOOKUP(AA129,'シフト記号表 (3)'!$C$6:$L$47,10,FALSE))</f>
        <v/>
      </c>
      <c r="AB130" s="1897" t="str">
        <f>IF(AB129="","",VLOOKUP(AB129,'シフト記号表 (3)'!$C$6:$L$47,10,FALSE))</f>
        <v/>
      </c>
      <c r="AC130" s="1912" t="str">
        <f>IF(AC129="","",VLOOKUP(AC129,'シフト記号表 (3)'!$C$6:$L$47,10,FALSE))</f>
        <v/>
      </c>
      <c r="AD130" s="1885" t="str">
        <f>IF(AD129="","",VLOOKUP(AD129,'シフト記号表 (3)'!$C$6:$L$47,10,FALSE))</f>
        <v/>
      </c>
      <c r="AE130" s="1897" t="str">
        <f>IF(AE129="","",VLOOKUP(AE129,'シフト記号表 (3)'!$C$6:$L$47,10,FALSE))</f>
        <v/>
      </c>
      <c r="AF130" s="1897" t="str">
        <f>IF(AF129="","",VLOOKUP(AF129,'シフト記号表 (3)'!$C$6:$L$47,10,FALSE))</f>
        <v/>
      </c>
      <c r="AG130" s="1897" t="str">
        <f>IF(AG129="","",VLOOKUP(AG129,'シフト記号表 (3)'!$C$6:$L$47,10,FALSE))</f>
        <v/>
      </c>
      <c r="AH130" s="1897" t="str">
        <f>IF(AH129="","",VLOOKUP(AH129,'シフト記号表 (3)'!$C$6:$L$47,10,FALSE))</f>
        <v/>
      </c>
      <c r="AI130" s="1897" t="str">
        <f>IF(AI129="","",VLOOKUP(AI129,'シフト記号表 (3)'!$C$6:$L$47,10,FALSE))</f>
        <v/>
      </c>
      <c r="AJ130" s="1912" t="str">
        <f>IF(AJ129="","",VLOOKUP(AJ129,'シフト記号表 (3)'!$C$6:$L$47,10,FALSE))</f>
        <v/>
      </c>
      <c r="AK130" s="1885" t="str">
        <f>IF(AK129="","",VLOOKUP(AK129,'シフト記号表 (3)'!$C$6:$L$47,10,FALSE))</f>
        <v/>
      </c>
      <c r="AL130" s="1897" t="str">
        <f>IF(AL129="","",VLOOKUP(AL129,'シフト記号表 (3)'!$C$6:$L$47,10,FALSE))</f>
        <v/>
      </c>
      <c r="AM130" s="1897" t="str">
        <f>IF(AM129="","",VLOOKUP(AM129,'シフト記号表 (3)'!$C$6:$L$47,10,FALSE))</f>
        <v/>
      </c>
      <c r="AN130" s="1897" t="str">
        <f>IF(AN129="","",VLOOKUP(AN129,'シフト記号表 (3)'!$C$6:$L$47,10,FALSE))</f>
        <v/>
      </c>
      <c r="AO130" s="1897" t="str">
        <f>IF(AO129="","",VLOOKUP(AO129,'シフト記号表 (3)'!$C$6:$L$47,10,FALSE))</f>
        <v/>
      </c>
      <c r="AP130" s="1897" t="str">
        <f>IF(AP129="","",VLOOKUP(AP129,'シフト記号表 (3)'!$C$6:$L$47,10,FALSE))</f>
        <v/>
      </c>
      <c r="AQ130" s="1912" t="str">
        <f>IF(AQ129="","",VLOOKUP(AQ129,'シフト記号表 (3)'!$C$6:$L$47,10,FALSE))</f>
        <v/>
      </c>
      <c r="AR130" s="1885" t="str">
        <f>IF(AR129="","",VLOOKUP(AR129,'シフト記号表 (3)'!$C$6:$L$47,10,FALSE))</f>
        <v/>
      </c>
      <c r="AS130" s="1897" t="str">
        <f>IF(AS129="","",VLOOKUP(AS129,'シフト記号表 (3)'!$C$6:$L$47,10,FALSE))</f>
        <v/>
      </c>
      <c r="AT130" s="1897" t="str">
        <f>IF(AT129="","",VLOOKUP(AT129,'シフト記号表 (3)'!$C$6:$L$47,10,FALSE))</f>
        <v/>
      </c>
      <c r="AU130" s="1897" t="str">
        <f>IF(AU129="","",VLOOKUP(AU129,'シフト記号表 (3)'!$C$6:$L$47,10,FALSE))</f>
        <v/>
      </c>
      <c r="AV130" s="1897" t="str">
        <f>IF(AV129="","",VLOOKUP(AV129,'シフト記号表 (3)'!$C$6:$L$47,10,FALSE))</f>
        <v/>
      </c>
      <c r="AW130" s="1897" t="str">
        <f>IF(AW129="","",VLOOKUP(AW129,'シフト記号表 (3)'!$C$6:$L$47,10,FALSE))</f>
        <v/>
      </c>
      <c r="AX130" s="1912" t="str">
        <f>IF(AX129="","",VLOOKUP(AX129,'シフト記号表 (3)'!$C$6:$L$47,10,FALSE))</f>
        <v/>
      </c>
      <c r="AY130" s="1885" t="str">
        <f>IF(AY129="","",VLOOKUP(AY129,'シフト記号表 (3)'!$C$6:$L$47,10,FALSE))</f>
        <v/>
      </c>
      <c r="AZ130" s="1897" t="str">
        <f>IF(AZ129="","",VLOOKUP(AZ129,'シフト記号表 (3)'!$C$6:$L$47,10,FALSE))</f>
        <v/>
      </c>
      <c r="BA130" s="1897" t="str">
        <f>IF(BA129="","",VLOOKUP(BA129,'シフト記号表 (3)'!$C$6:$L$47,10,FALSE))</f>
        <v/>
      </c>
      <c r="BB130" s="1945">
        <f>IF($BE$3="４週",SUM(W130:AX130),IF($BE$3="暦月",SUM(W130:BA130),""))</f>
        <v>0</v>
      </c>
      <c r="BC130" s="1953"/>
      <c r="BD130" s="1962">
        <f>IF($BE$3="４週",BB130/4,IF($BE$3="暦月",(BB130/($BE$8/7)),""))</f>
        <v>0</v>
      </c>
      <c r="BE130" s="1953"/>
      <c r="BF130" s="1973"/>
      <c r="BG130" s="1978"/>
      <c r="BH130" s="1978"/>
      <c r="BI130" s="1978"/>
      <c r="BJ130" s="1989"/>
    </row>
    <row r="131" spans="2:62" ht="20.25" customHeight="1">
      <c r="B131" s="1742">
        <f>B129+1</f>
        <v>58</v>
      </c>
      <c r="C131" s="1756"/>
      <c r="D131" s="1767"/>
      <c r="E131" s="1774"/>
      <c r="F131" s="1779"/>
      <c r="G131" s="1774"/>
      <c r="H131" s="1779"/>
      <c r="I131" s="1788"/>
      <c r="J131" s="1802"/>
      <c r="K131" s="1808"/>
      <c r="L131" s="1824"/>
      <c r="M131" s="1824"/>
      <c r="N131" s="1767"/>
      <c r="O131" s="1831"/>
      <c r="P131" s="1836"/>
      <c r="Q131" s="1836"/>
      <c r="R131" s="1836"/>
      <c r="S131" s="1847"/>
      <c r="T131" s="1857" t="s">
        <v>770</v>
      </c>
      <c r="U131" s="1864"/>
      <c r="V131" s="1875"/>
      <c r="W131" s="1886"/>
      <c r="X131" s="1898"/>
      <c r="Y131" s="1898"/>
      <c r="Z131" s="1898"/>
      <c r="AA131" s="1898"/>
      <c r="AB131" s="1898"/>
      <c r="AC131" s="1913"/>
      <c r="AD131" s="1886"/>
      <c r="AE131" s="1898"/>
      <c r="AF131" s="1898"/>
      <c r="AG131" s="1898"/>
      <c r="AH131" s="1898"/>
      <c r="AI131" s="1898"/>
      <c r="AJ131" s="1913"/>
      <c r="AK131" s="1886"/>
      <c r="AL131" s="1898"/>
      <c r="AM131" s="1898"/>
      <c r="AN131" s="1898"/>
      <c r="AO131" s="1898"/>
      <c r="AP131" s="1898"/>
      <c r="AQ131" s="1913"/>
      <c r="AR131" s="1886"/>
      <c r="AS131" s="1898"/>
      <c r="AT131" s="1898"/>
      <c r="AU131" s="1898"/>
      <c r="AV131" s="1898"/>
      <c r="AW131" s="1898"/>
      <c r="AX131" s="1913"/>
      <c r="AY131" s="1886"/>
      <c r="AZ131" s="1898"/>
      <c r="BA131" s="1937"/>
      <c r="BB131" s="1944"/>
      <c r="BC131" s="1952"/>
      <c r="BD131" s="1961"/>
      <c r="BE131" s="1967"/>
      <c r="BF131" s="1972"/>
      <c r="BG131" s="1977"/>
      <c r="BH131" s="1977"/>
      <c r="BI131" s="1977"/>
      <c r="BJ131" s="1988"/>
    </row>
    <row r="132" spans="2:62" ht="20.25" customHeight="1">
      <c r="B132" s="1743"/>
      <c r="C132" s="1757"/>
      <c r="D132" s="1768"/>
      <c r="E132" s="1776"/>
      <c r="F132" s="1781">
        <f>C131</f>
        <v>0</v>
      </c>
      <c r="G132" s="1776"/>
      <c r="H132" s="1781">
        <f>I131</f>
        <v>0</v>
      </c>
      <c r="I132" s="1789"/>
      <c r="J132" s="1803"/>
      <c r="K132" s="1809"/>
      <c r="L132" s="1825"/>
      <c r="M132" s="1825"/>
      <c r="N132" s="1768"/>
      <c r="O132" s="1831"/>
      <c r="P132" s="1836"/>
      <c r="Q132" s="1836"/>
      <c r="R132" s="1836"/>
      <c r="S132" s="1847"/>
      <c r="T132" s="1856" t="s">
        <v>128</v>
      </c>
      <c r="U132" s="1863"/>
      <c r="V132" s="1874"/>
      <c r="W132" s="1885" t="str">
        <f>IF(W131="","",VLOOKUP(W131,'シフト記号表 (3)'!$C$6:$L$47,10,FALSE))</f>
        <v/>
      </c>
      <c r="X132" s="1897" t="str">
        <f>IF(X131="","",VLOOKUP(X131,'シフト記号表 (3)'!$C$6:$L$47,10,FALSE))</f>
        <v/>
      </c>
      <c r="Y132" s="1897" t="str">
        <f>IF(Y131="","",VLOOKUP(Y131,'シフト記号表 (3)'!$C$6:$L$47,10,FALSE))</f>
        <v/>
      </c>
      <c r="Z132" s="1897" t="str">
        <f>IF(Z131="","",VLOOKUP(Z131,'シフト記号表 (3)'!$C$6:$L$47,10,FALSE))</f>
        <v/>
      </c>
      <c r="AA132" s="1897" t="str">
        <f>IF(AA131="","",VLOOKUP(AA131,'シフト記号表 (3)'!$C$6:$L$47,10,FALSE))</f>
        <v/>
      </c>
      <c r="AB132" s="1897" t="str">
        <f>IF(AB131="","",VLOOKUP(AB131,'シフト記号表 (3)'!$C$6:$L$47,10,FALSE))</f>
        <v/>
      </c>
      <c r="AC132" s="1912" t="str">
        <f>IF(AC131="","",VLOOKUP(AC131,'シフト記号表 (3)'!$C$6:$L$47,10,FALSE))</f>
        <v/>
      </c>
      <c r="AD132" s="1885" t="str">
        <f>IF(AD131="","",VLOOKUP(AD131,'シフト記号表 (3)'!$C$6:$L$47,10,FALSE))</f>
        <v/>
      </c>
      <c r="AE132" s="1897" t="str">
        <f>IF(AE131="","",VLOOKUP(AE131,'シフト記号表 (3)'!$C$6:$L$47,10,FALSE))</f>
        <v/>
      </c>
      <c r="AF132" s="1897" t="str">
        <f>IF(AF131="","",VLOOKUP(AF131,'シフト記号表 (3)'!$C$6:$L$47,10,FALSE))</f>
        <v/>
      </c>
      <c r="AG132" s="1897" t="str">
        <f>IF(AG131="","",VLOOKUP(AG131,'シフト記号表 (3)'!$C$6:$L$47,10,FALSE))</f>
        <v/>
      </c>
      <c r="AH132" s="1897" t="str">
        <f>IF(AH131="","",VLOOKUP(AH131,'シフト記号表 (3)'!$C$6:$L$47,10,FALSE))</f>
        <v/>
      </c>
      <c r="AI132" s="1897" t="str">
        <f>IF(AI131="","",VLOOKUP(AI131,'シフト記号表 (3)'!$C$6:$L$47,10,FALSE))</f>
        <v/>
      </c>
      <c r="AJ132" s="1912" t="str">
        <f>IF(AJ131="","",VLOOKUP(AJ131,'シフト記号表 (3)'!$C$6:$L$47,10,FALSE))</f>
        <v/>
      </c>
      <c r="AK132" s="1885" t="str">
        <f>IF(AK131="","",VLOOKUP(AK131,'シフト記号表 (3)'!$C$6:$L$47,10,FALSE))</f>
        <v/>
      </c>
      <c r="AL132" s="1897" t="str">
        <f>IF(AL131="","",VLOOKUP(AL131,'シフト記号表 (3)'!$C$6:$L$47,10,FALSE))</f>
        <v/>
      </c>
      <c r="AM132" s="1897" t="str">
        <f>IF(AM131="","",VLOOKUP(AM131,'シフト記号表 (3)'!$C$6:$L$47,10,FALSE))</f>
        <v/>
      </c>
      <c r="AN132" s="1897" t="str">
        <f>IF(AN131="","",VLOOKUP(AN131,'シフト記号表 (3)'!$C$6:$L$47,10,FALSE))</f>
        <v/>
      </c>
      <c r="AO132" s="1897" t="str">
        <f>IF(AO131="","",VLOOKUP(AO131,'シフト記号表 (3)'!$C$6:$L$47,10,FALSE))</f>
        <v/>
      </c>
      <c r="AP132" s="1897" t="str">
        <f>IF(AP131="","",VLOOKUP(AP131,'シフト記号表 (3)'!$C$6:$L$47,10,FALSE))</f>
        <v/>
      </c>
      <c r="AQ132" s="1912" t="str">
        <f>IF(AQ131="","",VLOOKUP(AQ131,'シフト記号表 (3)'!$C$6:$L$47,10,FALSE))</f>
        <v/>
      </c>
      <c r="AR132" s="1885" t="str">
        <f>IF(AR131="","",VLOOKUP(AR131,'シフト記号表 (3)'!$C$6:$L$47,10,FALSE))</f>
        <v/>
      </c>
      <c r="AS132" s="1897" t="str">
        <f>IF(AS131="","",VLOOKUP(AS131,'シフト記号表 (3)'!$C$6:$L$47,10,FALSE))</f>
        <v/>
      </c>
      <c r="AT132" s="1897" t="str">
        <f>IF(AT131="","",VLOOKUP(AT131,'シフト記号表 (3)'!$C$6:$L$47,10,FALSE))</f>
        <v/>
      </c>
      <c r="AU132" s="1897" t="str">
        <f>IF(AU131="","",VLOOKUP(AU131,'シフト記号表 (3)'!$C$6:$L$47,10,FALSE))</f>
        <v/>
      </c>
      <c r="AV132" s="1897" t="str">
        <f>IF(AV131="","",VLOOKUP(AV131,'シフト記号表 (3)'!$C$6:$L$47,10,FALSE))</f>
        <v/>
      </c>
      <c r="AW132" s="1897" t="str">
        <f>IF(AW131="","",VLOOKUP(AW131,'シフト記号表 (3)'!$C$6:$L$47,10,FALSE))</f>
        <v/>
      </c>
      <c r="AX132" s="1912" t="str">
        <f>IF(AX131="","",VLOOKUP(AX131,'シフト記号表 (3)'!$C$6:$L$47,10,FALSE))</f>
        <v/>
      </c>
      <c r="AY132" s="1885" t="str">
        <f>IF(AY131="","",VLOOKUP(AY131,'シフト記号表 (3)'!$C$6:$L$47,10,FALSE))</f>
        <v/>
      </c>
      <c r="AZ132" s="1897" t="str">
        <f>IF(AZ131="","",VLOOKUP(AZ131,'シフト記号表 (3)'!$C$6:$L$47,10,FALSE))</f>
        <v/>
      </c>
      <c r="BA132" s="1897" t="str">
        <f>IF(BA131="","",VLOOKUP(BA131,'シフト記号表 (3)'!$C$6:$L$47,10,FALSE))</f>
        <v/>
      </c>
      <c r="BB132" s="1945">
        <f>IF($BE$3="４週",SUM(W132:AX132),IF($BE$3="暦月",SUM(W132:BA132),""))</f>
        <v>0</v>
      </c>
      <c r="BC132" s="1953"/>
      <c r="BD132" s="1962">
        <f>IF($BE$3="４週",BB132/4,IF($BE$3="暦月",(BB132/($BE$8/7)),""))</f>
        <v>0</v>
      </c>
      <c r="BE132" s="1953"/>
      <c r="BF132" s="1973"/>
      <c r="BG132" s="1978"/>
      <c r="BH132" s="1978"/>
      <c r="BI132" s="1978"/>
      <c r="BJ132" s="1989"/>
    </row>
    <row r="133" spans="2:62" ht="20.25" customHeight="1">
      <c r="B133" s="1742">
        <f>B131+1</f>
        <v>59</v>
      </c>
      <c r="C133" s="1756"/>
      <c r="D133" s="1767"/>
      <c r="E133" s="1774"/>
      <c r="F133" s="1779"/>
      <c r="G133" s="1774"/>
      <c r="H133" s="1779"/>
      <c r="I133" s="1788"/>
      <c r="J133" s="1802"/>
      <c r="K133" s="1808"/>
      <c r="L133" s="1824"/>
      <c r="M133" s="1824"/>
      <c r="N133" s="1767"/>
      <c r="O133" s="1831"/>
      <c r="P133" s="1836"/>
      <c r="Q133" s="1836"/>
      <c r="R133" s="1836"/>
      <c r="S133" s="1847"/>
      <c r="T133" s="1857" t="s">
        <v>770</v>
      </c>
      <c r="U133" s="1864"/>
      <c r="V133" s="1875"/>
      <c r="W133" s="1886"/>
      <c r="X133" s="1898"/>
      <c r="Y133" s="1898"/>
      <c r="Z133" s="1898"/>
      <c r="AA133" s="1898"/>
      <c r="AB133" s="1898"/>
      <c r="AC133" s="1913"/>
      <c r="AD133" s="1886"/>
      <c r="AE133" s="1898"/>
      <c r="AF133" s="1898"/>
      <c r="AG133" s="1898"/>
      <c r="AH133" s="1898"/>
      <c r="AI133" s="1898"/>
      <c r="AJ133" s="1913"/>
      <c r="AK133" s="1886"/>
      <c r="AL133" s="1898"/>
      <c r="AM133" s="1898"/>
      <c r="AN133" s="1898"/>
      <c r="AO133" s="1898"/>
      <c r="AP133" s="1898"/>
      <c r="AQ133" s="1913"/>
      <c r="AR133" s="1886"/>
      <c r="AS133" s="1898"/>
      <c r="AT133" s="1898"/>
      <c r="AU133" s="1898"/>
      <c r="AV133" s="1898"/>
      <c r="AW133" s="1898"/>
      <c r="AX133" s="1913"/>
      <c r="AY133" s="1886"/>
      <c r="AZ133" s="1898"/>
      <c r="BA133" s="1937"/>
      <c r="BB133" s="1944"/>
      <c r="BC133" s="1952"/>
      <c r="BD133" s="1961"/>
      <c r="BE133" s="1967"/>
      <c r="BF133" s="1972"/>
      <c r="BG133" s="1977"/>
      <c r="BH133" s="1977"/>
      <c r="BI133" s="1977"/>
      <c r="BJ133" s="1988"/>
    </row>
    <row r="134" spans="2:62" ht="20.25" customHeight="1">
      <c r="B134" s="1743"/>
      <c r="C134" s="1757"/>
      <c r="D134" s="1768"/>
      <c r="E134" s="1776"/>
      <c r="F134" s="1781">
        <f>C133</f>
        <v>0</v>
      </c>
      <c r="G134" s="1776"/>
      <c r="H134" s="1781">
        <f>I133</f>
        <v>0</v>
      </c>
      <c r="I134" s="1789"/>
      <c r="J134" s="1803"/>
      <c r="K134" s="1809"/>
      <c r="L134" s="1825"/>
      <c r="M134" s="1825"/>
      <c r="N134" s="1768"/>
      <c r="O134" s="1831"/>
      <c r="P134" s="1836"/>
      <c r="Q134" s="1836"/>
      <c r="R134" s="1836"/>
      <c r="S134" s="1847"/>
      <c r="T134" s="1856" t="s">
        <v>128</v>
      </c>
      <c r="U134" s="1863"/>
      <c r="V134" s="1874"/>
      <c r="W134" s="1885" t="str">
        <f>IF(W133="","",VLOOKUP(W133,'シフト記号表 (3)'!$C$6:$L$47,10,FALSE))</f>
        <v/>
      </c>
      <c r="X134" s="1897" t="str">
        <f>IF(X133="","",VLOOKUP(X133,'シフト記号表 (3)'!$C$6:$L$47,10,FALSE))</f>
        <v/>
      </c>
      <c r="Y134" s="1897" t="str">
        <f>IF(Y133="","",VLOOKUP(Y133,'シフト記号表 (3)'!$C$6:$L$47,10,FALSE))</f>
        <v/>
      </c>
      <c r="Z134" s="1897" t="str">
        <f>IF(Z133="","",VLOOKUP(Z133,'シフト記号表 (3)'!$C$6:$L$47,10,FALSE))</f>
        <v/>
      </c>
      <c r="AA134" s="1897" t="str">
        <f>IF(AA133="","",VLOOKUP(AA133,'シフト記号表 (3)'!$C$6:$L$47,10,FALSE))</f>
        <v/>
      </c>
      <c r="AB134" s="1897" t="str">
        <f>IF(AB133="","",VLOOKUP(AB133,'シフト記号表 (3)'!$C$6:$L$47,10,FALSE))</f>
        <v/>
      </c>
      <c r="AC134" s="1912" t="str">
        <f>IF(AC133="","",VLOOKUP(AC133,'シフト記号表 (3)'!$C$6:$L$47,10,FALSE))</f>
        <v/>
      </c>
      <c r="AD134" s="1885" t="str">
        <f>IF(AD133="","",VLOOKUP(AD133,'シフト記号表 (3)'!$C$6:$L$47,10,FALSE))</f>
        <v/>
      </c>
      <c r="AE134" s="1897" t="str">
        <f>IF(AE133="","",VLOOKUP(AE133,'シフト記号表 (3)'!$C$6:$L$47,10,FALSE))</f>
        <v/>
      </c>
      <c r="AF134" s="1897" t="str">
        <f>IF(AF133="","",VLOOKUP(AF133,'シフト記号表 (3)'!$C$6:$L$47,10,FALSE))</f>
        <v/>
      </c>
      <c r="AG134" s="1897" t="str">
        <f>IF(AG133="","",VLOOKUP(AG133,'シフト記号表 (3)'!$C$6:$L$47,10,FALSE))</f>
        <v/>
      </c>
      <c r="AH134" s="1897" t="str">
        <f>IF(AH133="","",VLOOKUP(AH133,'シフト記号表 (3)'!$C$6:$L$47,10,FALSE))</f>
        <v/>
      </c>
      <c r="AI134" s="1897" t="str">
        <f>IF(AI133="","",VLOOKUP(AI133,'シフト記号表 (3)'!$C$6:$L$47,10,FALSE))</f>
        <v/>
      </c>
      <c r="AJ134" s="1912" t="str">
        <f>IF(AJ133="","",VLOOKUP(AJ133,'シフト記号表 (3)'!$C$6:$L$47,10,FALSE))</f>
        <v/>
      </c>
      <c r="AK134" s="1885" t="str">
        <f>IF(AK133="","",VLOOKUP(AK133,'シフト記号表 (3)'!$C$6:$L$47,10,FALSE))</f>
        <v/>
      </c>
      <c r="AL134" s="1897" t="str">
        <f>IF(AL133="","",VLOOKUP(AL133,'シフト記号表 (3)'!$C$6:$L$47,10,FALSE))</f>
        <v/>
      </c>
      <c r="AM134" s="1897" t="str">
        <f>IF(AM133="","",VLOOKUP(AM133,'シフト記号表 (3)'!$C$6:$L$47,10,FALSE))</f>
        <v/>
      </c>
      <c r="AN134" s="1897" t="str">
        <f>IF(AN133="","",VLOOKUP(AN133,'シフト記号表 (3)'!$C$6:$L$47,10,FALSE))</f>
        <v/>
      </c>
      <c r="AO134" s="1897" t="str">
        <f>IF(AO133="","",VLOOKUP(AO133,'シフト記号表 (3)'!$C$6:$L$47,10,FALSE))</f>
        <v/>
      </c>
      <c r="AP134" s="1897" t="str">
        <f>IF(AP133="","",VLOOKUP(AP133,'シフト記号表 (3)'!$C$6:$L$47,10,FALSE))</f>
        <v/>
      </c>
      <c r="AQ134" s="1912" t="str">
        <f>IF(AQ133="","",VLOOKUP(AQ133,'シフト記号表 (3)'!$C$6:$L$47,10,FALSE))</f>
        <v/>
      </c>
      <c r="AR134" s="1885" t="str">
        <f>IF(AR133="","",VLOOKUP(AR133,'シフト記号表 (3)'!$C$6:$L$47,10,FALSE))</f>
        <v/>
      </c>
      <c r="AS134" s="1897" t="str">
        <f>IF(AS133="","",VLOOKUP(AS133,'シフト記号表 (3)'!$C$6:$L$47,10,FALSE))</f>
        <v/>
      </c>
      <c r="AT134" s="1897" t="str">
        <f>IF(AT133="","",VLOOKUP(AT133,'シフト記号表 (3)'!$C$6:$L$47,10,FALSE))</f>
        <v/>
      </c>
      <c r="AU134" s="1897" t="str">
        <f>IF(AU133="","",VLOOKUP(AU133,'シフト記号表 (3)'!$C$6:$L$47,10,FALSE))</f>
        <v/>
      </c>
      <c r="AV134" s="1897" t="str">
        <f>IF(AV133="","",VLOOKUP(AV133,'シフト記号表 (3)'!$C$6:$L$47,10,FALSE))</f>
        <v/>
      </c>
      <c r="AW134" s="1897" t="str">
        <f>IF(AW133="","",VLOOKUP(AW133,'シフト記号表 (3)'!$C$6:$L$47,10,FALSE))</f>
        <v/>
      </c>
      <c r="AX134" s="1912" t="str">
        <f>IF(AX133="","",VLOOKUP(AX133,'シフト記号表 (3)'!$C$6:$L$47,10,FALSE))</f>
        <v/>
      </c>
      <c r="AY134" s="1885" t="str">
        <f>IF(AY133="","",VLOOKUP(AY133,'シフト記号表 (3)'!$C$6:$L$47,10,FALSE))</f>
        <v/>
      </c>
      <c r="AZ134" s="1897" t="str">
        <f>IF(AZ133="","",VLOOKUP(AZ133,'シフト記号表 (3)'!$C$6:$L$47,10,FALSE))</f>
        <v/>
      </c>
      <c r="BA134" s="1897" t="str">
        <f>IF(BA133="","",VLOOKUP(BA133,'シフト記号表 (3)'!$C$6:$L$47,10,FALSE))</f>
        <v/>
      </c>
      <c r="BB134" s="1945">
        <f>IF($BE$3="４週",SUM(W134:AX134),IF($BE$3="暦月",SUM(W134:BA134),""))</f>
        <v>0</v>
      </c>
      <c r="BC134" s="1953"/>
      <c r="BD134" s="1962">
        <f>IF($BE$3="４週",BB134/4,IF($BE$3="暦月",(BB134/($BE$8/7)),""))</f>
        <v>0</v>
      </c>
      <c r="BE134" s="1953"/>
      <c r="BF134" s="1973"/>
      <c r="BG134" s="1978"/>
      <c r="BH134" s="1978"/>
      <c r="BI134" s="1978"/>
      <c r="BJ134" s="1989"/>
    </row>
    <row r="135" spans="2:62" ht="20.25" customHeight="1">
      <c r="B135" s="1742">
        <f>B133+1</f>
        <v>60</v>
      </c>
      <c r="C135" s="1756"/>
      <c r="D135" s="1767"/>
      <c r="E135" s="1774"/>
      <c r="F135" s="1779"/>
      <c r="G135" s="1774"/>
      <c r="H135" s="1779"/>
      <c r="I135" s="1788"/>
      <c r="J135" s="1802"/>
      <c r="K135" s="1808"/>
      <c r="L135" s="1824"/>
      <c r="M135" s="1824"/>
      <c r="N135" s="1767"/>
      <c r="O135" s="1831"/>
      <c r="P135" s="1836"/>
      <c r="Q135" s="1836"/>
      <c r="R135" s="1836"/>
      <c r="S135" s="1847"/>
      <c r="T135" s="1857" t="s">
        <v>770</v>
      </c>
      <c r="U135" s="1864"/>
      <c r="V135" s="1875"/>
      <c r="W135" s="1886"/>
      <c r="X135" s="1898"/>
      <c r="Y135" s="1898"/>
      <c r="Z135" s="1898"/>
      <c r="AA135" s="1898"/>
      <c r="AB135" s="1898"/>
      <c r="AC135" s="1913"/>
      <c r="AD135" s="1886"/>
      <c r="AE135" s="1898"/>
      <c r="AF135" s="1898"/>
      <c r="AG135" s="1898"/>
      <c r="AH135" s="1898"/>
      <c r="AI135" s="1898"/>
      <c r="AJ135" s="1913"/>
      <c r="AK135" s="1886"/>
      <c r="AL135" s="1898"/>
      <c r="AM135" s="1898"/>
      <c r="AN135" s="1898"/>
      <c r="AO135" s="1898"/>
      <c r="AP135" s="1898"/>
      <c r="AQ135" s="1913"/>
      <c r="AR135" s="1886"/>
      <c r="AS135" s="1898"/>
      <c r="AT135" s="1898"/>
      <c r="AU135" s="1898"/>
      <c r="AV135" s="1898"/>
      <c r="AW135" s="1898"/>
      <c r="AX135" s="1913"/>
      <c r="AY135" s="1886"/>
      <c r="AZ135" s="1898"/>
      <c r="BA135" s="1937"/>
      <c r="BB135" s="1944"/>
      <c r="BC135" s="1952"/>
      <c r="BD135" s="1961"/>
      <c r="BE135" s="1967"/>
      <c r="BF135" s="1972"/>
      <c r="BG135" s="1977"/>
      <c r="BH135" s="1977"/>
      <c r="BI135" s="1977"/>
      <c r="BJ135" s="1988"/>
    </row>
    <row r="136" spans="2:62" ht="20.25" customHeight="1">
      <c r="B136" s="1743"/>
      <c r="C136" s="1757"/>
      <c r="D136" s="1768"/>
      <c r="E136" s="1776"/>
      <c r="F136" s="1781">
        <f>C135</f>
        <v>0</v>
      </c>
      <c r="G136" s="1776"/>
      <c r="H136" s="1781">
        <f>I135</f>
        <v>0</v>
      </c>
      <c r="I136" s="1789"/>
      <c r="J136" s="1803"/>
      <c r="K136" s="1809"/>
      <c r="L136" s="1825"/>
      <c r="M136" s="1825"/>
      <c r="N136" s="1768"/>
      <c r="O136" s="1831"/>
      <c r="P136" s="1836"/>
      <c r="Q136" s="1836"/>
      <c r="R136" s="1836"/>
      <c r="S136" s="1847"/>
      <c r="T136" s="1856" t="s">
        <v>128</v>
      </c>
      <c r="U136" s="1863"/>
      <c r="V136" s="1874"/>
      <c r="W136" s="1885" t="str">
        <f>IF(W135="","",VLOOKUP(W135,'シフト記号表 (3)'!$C$6:$L$47,10,FALSE))</f>
        <v/>
      </c>
      <c r="X136" s="1897" t="str">
        <f>IF(X135="","",VLOOKUP(X135,'シフト記号表 (3)'!$C$6:$L$47,10,FALSE))</f>
        <v/>
      </c>
      <c r="Y136" s="1897" t="str">
        <f>IF(Y135="","",VLOOKUP(Y135,'シフト記号表 (3)'!$C$6:$L$47,10,FALSE))</f>
        <v/>
      </c>
      <c r="Z136" s="1897" t="str">
        <f>IF(Z135="","",VLOOKUP(Z135,'シフト記号表 (3)'!$C$6:$L$47,10,FALSE))</f>
        <v/>
      </c>
      <c r="AA136" s="1897" t="str">
        <f>IF(AA135="","",VLOOKUP(AA135,'シフト記号表 (3)'!$C$6:$L$47,10,FALSE))</f>
        <v/>
      </c>
      <c r="AB136" s="1897" t="str">
        <f>IF(AB135="","",VLOOKUP(AB135,'シフト記号表 (3)'!$C$6:$L$47,10,FALSE))</f>
        <v/>
      </c>
      <c r="AC136" s="1912" t="str">
        <f>IF(AC135="","",VLOOKUP(AC135,'シフト記号表 (3)'!$C$6:$L$47,10,FALSE))</f>
        <v/>
      </c>
      <c r="AD136" s="1885" t="str">
        <f>IF(AD135="","",VLOOKUP(AD135,'シフト記号表 (3)'!$C$6:$L$47,10,FALSE))</f>
        <v/>
      </c>
      <c r="AE136" s="1897" t="str">
        <f>IF(AE135="","",VLOOKUP(AE135,'シフト記号表 (3)'!$C$6:$L$47,10,FALSE))</f>
        <v/>
      </c>
      <c r="AF136" s="1897" t="str">
        <f>IF(AF135="","",VLOOKUP(AF135,'シフト記号表 (3)'!$C$6:$L$47,10,FALSE))</f>
        <v/>
      </c>
      <c r="AG136" s="1897" t="str">
        <f>IF(AG135="","",VLOOKUP(AG135,'シフト記号表 (3)'!$C$6:$L$47,10,FALSE))</f>
        <v/>
      </c>
      <c r="AH136" s="1897" t="str">
        <f>IF(AH135="","",VLOOKUP(AH135,'シフト記号表 (3)'!$C$6:$L$47,10,FALSE))</f>
        <v/>
      </c>
      <c r="AI136" s="1897" t="str">
        <f>IF(AI135="","",VLOOKUP(AI135,'シフト記号表 (3)'!$C$6:$L$47,10,FALSE))</f>
        <v/>
      </c>
      <c r="AJ136" s="1912" t="str">
        <f>IF(AJ135="","",VLOOKUP(AJ135,'シフト記号表 (3)'!$C$6:$L$47,10,FALSE))</f>
        <v/>
      </c>
      <c r="AK136" s="1885" t="str">
        <f>IF(AK135="","",VLOOKUP(AK135,'シフト記号表 (3)'!$C$6:$L$47,10,FALSE))</f>
        <v/>
      </c>
      <c r="AL136" s="1897" t="str">
        <f>IF(AL135="","",VLOOKUP(AL135,'シフト記号表 (3)'!$C$6:$L$47,10,FALSE))</f>
        <v/>
      </c>
      <c r="AM136" s="1897" t="str">
        <f>IF(AM135="","",VLOOKUP(AM135,'シフト記号表 (3)'!$C$6:$L$47,10,FALSE))</f>
        <v/>
      </c>
      <c r="AN136" s="1897" t="str">
        <f>IF(AN135="","",VLOOKUP(AN135,'シフト記号表 (3)'!$C$6:$L$47,10,FALSE))</f>
        <v/>
      </c>
      <c r="AO136" s="1897" t="str">
        <f>IF(AO135="","",VLOOKUP(AO135,'シフト記号表 (3)'!$C$6:$L$47,10,FALSE))</f>
        <v/>
      </c>
      <c r="AP136" s="1897" t="str">
        <f>IF(AP135="","",VLOOKUP(AP135,'シフト記号表 (3)'!$C$6:$L$47,10,FALSE))</f>
        <v/>
      </c>
      <c r="AQ136" s="1912" t="str">
        <f>IF(AQ135="","",VLOOKUP(AQ135,'シフト記号表 (3)'!$C$6:$L$47,10,FALSE))</f>
        <v/>
      </c>
      <c r="AR136" s="1885" t="str">
        <f>IF(AR135="","",VLOOKUP(AR135,'シフト記号表 (3)'!$C$6:$L$47,10,FALSE))</f>
        <v/>
      </c>
      <c r="AS136" s="1897" t="str">
        <f>IF(AS135="","",VLOOKUP(AS135,'シフト記号表 (3)'!$C$6:$L$47,10,FALSE))</f>
        <v/>
      </c>
      <c r="AT136" s="1897" t="str">
        <f>IF(AT135="","",VLOOKUP(AT135,'シフト記号表 (3)'!$C$6:$L$47,10,FALSE))</f>
        <v/>
      </c>
      <c r="AU136" s="1897" t="str">
        <f>IF(AU135="","",VLOOKUP(AU135,'シフト記号表 (3)'!$C$6:$L$47,10,FALSE))</f>
        <v/>
      </c>
      <c r="AV136" s="1897" t="str">
        <f>IF(AV135="","",VLOOKUP(AV135,'シフト記号表 (3)'!$C$6:$L$47,10,FALSE))</f>
        <v/>
      </c>
      <c r="AW136" s="1897" t="str">
        <f>IF(AW135="","",VLOOKUP(AW135,'シフト記号表 (3)'!$C$6:$L$47,10,FALSE))</f>
        <v/>
      </c>
      <c r="AX136" s="1912" t="str">
        <f>IF(AX135="","",VLOOKUP(AX135,'シフト記号表 (3)'!$C$6:$L$47,10,FALSE))</f>
        <v/>
      </c>
      <c r="AY136" s="1885" t="str">
        <f>IF(AY135="","",VLOOKUP(AY135,'シフト記号表 (3)'!$C$6:$L$47,10,FALSE))</f>
        <v/>
      </c>
      <c r="AZ136" s="1897" t="str">
        <f>IF(AZ135="","",VLOOKUP(AZ135,'シフト記号表 (3)'!$C$6:$L$47,10,FALSE))</f>
        <v/>
      </c>
      <c r="BA136" s="1897" t="str">
        <f>IF(BA135="","",VLOOKUP(BA135,'シフト記号表 (3)'!$C$6:$L$47,10,FALSE))</f>
        <v/>
      </c>
      <c r="BB136" s="1945">
        <f>IF($BE$3="４週",SUM(W136:AX136),IF($BE$3="暦月",SUM(W136:BA136),""))</f>
        <v>0</v>
      </c>
      <c r="BC136" s="1953"/>
      <c r="BD136" s="1962">
        <f>IF($BE$3="４週",BB136/4,IF($BE$3="暦月",(BB136/($BE$8/7)),""))</f>
        <v>0</v>
      </c>
      <c r="BE136" s="1953"/>
      <c r="BF136" s="1973"/>
      <c r="BG136" s="1978"/>
      <c r="BH136" s="1978"/>
      <c r="BI136" s="1978"/>
      <c r="BJ136" s="1989"/>
    </row>
    <row r="137" spans="2:62" ht="20.25" customHeight="1">
      <c r="B137" s="1742">
        <f>B135+1</f>
        <v>61</v>
      </c>
      <c r="C137" s="1756"/>
      <c r="D137" s="1767"/>
      <c r="E137" s="1774"/>
      <c r="F137" s="1779"/>
      <c r="G137" s="1774"/>
      <c r="H137" s="1779"/>
      <c r="I137" s="1788"/>
      <c r="J137" s="1802"/>
      <c r="K137" s="1808"/>
      <c r="L137" s="1824"/>
      <c r="M137" s="1824"/>
      <c r="N137" s="1767"/>
      <c r="O137" s="1831"/>
      <c r="P137" s="1836"/>
      <c r="Q137" s="1836"/>
      <c r="R137" s="1836"/>
      <c r="S137" s="1847"/>
      <c r="T137" s="1857" t="s">
        <v>770</v>
      </c>
      <c r="U137" s="1864"/>
      <c r="V137" s="1875"/>
      <c r="W137" s="1886"/>
      <c r="X137" s="1898"/>
      <c r="Y137" s="1898"/>
      <c r="Z137" s="1898"/>
      <c r="AA137" s="1898"/>
      <c r="AB137" s="1898"/>
      <c r="AC137" s="1913"/>
      <c r="AD137" s="1886"/>
      <c r="AE137" s="1898"/>
      <c r="AF137" s="1898"/>
      <c r="AG137" s="1898"/>
      <c r="AH137" s="1898"/>
      <c r="AI137" s="1898"/>
      <c r="AJ137" s="1913"/>
      <c r="AK137" s="1886"/>
      <c r="AL137" s="1898"/>
      <c r="AM137" s="1898"/>
      <c r="AN137" s="1898"/>
      <c r="AO137" s="1898"/>
      <c r="AP137" s="1898"/>
      <c r="AQ137" s="1913"/>
      <c r="AR137" s="1886"/>
      <c r="AS137" s="1898"/>
      <c r="AT137" s="1898"/>
      <c r="AU137" s="1898"/>
      <c r="AV137" s="1898"/>
      <c r="AW137" s="1898"/>
      <c r="AX137" s="1913"/>
      <c r="AY137" s="1886"/>
      <c r="AZ137" s="1898"/>
      <c r="BA137" s="1937"/>
      <c r="BB137" s="1944"/>
      <c r="BC137" s="1952"/>
      <c r="BD137" s="1961"/>
      <c r="BE137" s="1967"/>
      <c r="BF137" s="1972"/>
      <c r="BG137" s="1977"/>
      <c r="BH137" s="1977"/>
      <c r="BI137" s="1977"/>
      <c r="BJ137" s="1988"/>
    </row>
    <row r="138" spans="2:62" ht="20.25" customHeight="1">
      <c r="B138" s="1743"/>
      <c r="C138" s="1757"/>
      <c r="D138" s="1768"/>
      <c r="E138" s="1776"/>
      <c r="F138" s="1781">
        <f>C137</f>
        <v>0</v>
      </c>
      <c r="G138" s="1776"/>
      <c r="H138" s="1781">
        <f>I137</f>
        <v>0</v>
      </c>
      <c r="I138" s="1789"/>
      <c r="J138" s="1803"/>
      <c r="K138" s="1809"/>
      <c r="L138" s="1825"/>
      <c r="M138" s="1825"/>
      <c r="N138" s="1768"/>
      <c r="O138" s="1831"/>
      <c r="P138" s="1836"/>
      <c r="Q138" s="1836"/>
      <c r="R138" s="1836"/>
      <c r="S138" s="1847"/>
      <c r="T138" s="1856" t="s">
        <v>128</v>
      </c>
      <c r="U138" s="1863"/>
      <c r="V138" s="1874"/>
      <c r="W138" s="1885" t="str">
        <f>IF(W137="","",VLOOKUP(W137,'シフト記号表 (3)'!$C$6:$L$47,10,FALSE))</f>
        <v/>
      </c>
      <c r="X138" s="1897" t="str">
        <f>IF(X137="","",VLOOKUP(X137,'シフト記号表 (3)'!$C$6:$L$47,10,FALSE))</f>
        <v/>
      </c>
      <c r="Y138" s="1897" t="str">
        <f>IF(Y137="","",VLOOKUP(Y137,'シフト記号表 (3)'!$C$6:$L$47,10,FALSE))</f>
        <v/>
      </c>
      <c r="Z138" s="1897" t="str">
        <f>IF(Z137="","",VLOOKUP(Z137,'シフト記号表 (3)'!$C$6:$L$47,10,FALSE))</f>
        <v/>
      </c>
      <c r="AA138" s="1897" t="str">
        <f>IF(AA137="","",VLOOKUP(AA137,'シフト記号表 (3)'!$C$6:$L$47,10,FALSE))</f>
        <v/>
      </c>
      <c r="AB138" s="1897" t="str">
        <f>IF(AB137="","",VLOOKUP(AB137,'シフト記号表 (3)'!$C$6:$L$47,10,FALSE))</f>
        <v/>
      </c>
      <c r="AC138" s="1912" t="str">
        <f>IF(AC137="","",VLOOKUP(AC137,'シフト記号表 (3)'!$C$6:$L$47,10,FALSE))</f>
        <v/>
      </c>
      <c r="AD138" s="1885" t="str">
        <f>IF(AD137="","",VLOOKUP(AD137,'シフト記号表 (3)'!$C$6:$L$47,10,FALSE))</f>
        <v/>
      </c>
      <c r="AE138" s="1897" t="str">
        <f>IF(AE137="","",VLOOKUP(AE137,'シフト記号表 (3)'!$C$6:$L$47,10,FALSE))</f>
        <v/>
      </c>
      <c r="AF138" s="1897" t="str">
        <f>IF(AF137="","",VLOOKUP(AF137,'シフト記号表 (3)'!$C$6:$L$47,10,FALSE))</f>
        <v/>
      </c>
      <c r="AG138" s="1897" t="str">
        <f>IF(AG137="","",VLOOKUP(AG137,'シフト記号表 (3)'!$C$6:$L$47,10,FALSE))</f>
        <v/>
      </c>
      <c r="AH138" s="1897" t="str">
        <f>IF(AH137="","",VLOOKUP(AH137,'シフト記号表 (3)'!$C$6:$L$47,10,FALSE))</f>
        <v/>
      </c>
      <c r="AI138" s="1897" t="str">
        <f>IF(AI137="","",VLOOKUP(AI137,'シフト記号表 (3)'!$C$6:$L$47,10,FALSE))</f>
        <v/>
      </c>
      <c r="AJ138" s="1912" t="str">
        <f>IF(AJ137="","",VLOOKUP(AJ137,'シフト記号表 (3)'!$C$6:$L$47,10,FALSE))</f>
        <v/>
      </c>
      <c r="AK138" s="1885" t="str">
        <f>IF(AK137="","",VLOOKUP(AK137,'シフト記号表 (3)'!$C$6:$L$47,10,FALSE))</f>
        <v/>
      </c>
      <c r="AL138" s="1897" t="str">
        <f>IF(AL137="","",VLOOKUP(AL137,'シフト記号表 (3)'!$C$6:$L$47,10,FALSE))</f>
        <v/>
      </c>
      <c r="AM138" s="1897" t="str">
        <f>IF(AM137="","",VLOOKUP(AM137,'シフト記号表 (3)'!$C$6:$L$47,10,FALSE))</f>
        <v/>
      </c>
      <c r="AN138" s="1897" t="str">
        <f>IF(AN137="","",VLOOKUP(AN137,'シフト記号表 (3)'!$C$6:$L$47,10,FALSE))</f>
        <v/>
      </c>
      <c r="AO138" s="1897" t="str">
        <f>IF(AO137="","",VLOOKUP(AO137,'シフト記号表 (3)'!$C$6:$L$47,10,FALSE))</f>
        <v/>
      </c>
      <c r="AP138" s="1897" t="str">
        <f>IF(AP137="","",VLOOKUP(AP137,'シフト記号表 (3)'!$C$6:$L$47,10,FALSE))</f>
        <v/>
      </c>
      <c r="AQ138" s="1912" t="str">
        <f>IF(AQ137="","",VLOOKUP(AQ137,'シフト記号表 (3)'!$C$6:$L$47,10,FALSE))</f>
        <v/>
      </c>
      <c r="AR138" s="1885" t="str">
        <f>IF(AR137="","",VLOOKUP(AR137,'シフト記号表 (3)'!$C$6:$L$47,10,FALSE))</f>
        <v/>
      </c>
      <c r="AS138" s="1897" t="str">
        <f>IF(AS137="","",VLOOKUP(AS137,'シフト記号表 (3)'!$C$6:$L$47,10,FALSE))</f>
        <v/>
      </c>
      <c r="AT138" s="1897" t="str">
        <f>IF(AT137="","",VLOOKUP(AT137,'シフト記号表 (3)'!$C$6:$L$47,10,FALSE))</f>
        <v/>
      </c>
      <c r="AU138" s="1897" t="str">
        <f>IF(AU137="","",VLOOKUP(AU137,'シフト記号表 (3)'!$C$6:$L$47,10,FALSE))</f>
        <v/>
      </c>
      <c r="AV138" s="1897" t="str">
        <f>IF(AV137="","",VLOOKUP(AV137,'シフト記号表 (3)'!$C$6:$L$47,10,FALSE))</f>
        <v/>
      </c>
      <c r="AW138" s="1897" t="str">
        <f>IF(AW137="","",VLOOKUP(AW137,'シフト記号表 (3)'!$C$6:$L$47,10,FALSE))</f>
        <v/>
      </c>
      <c r="AX138" s="1912" t="str">
        <f>IF(AX137="","",VLOOKUP(AX137,'シフト記号表 (3)'!$C$6:$L$47,10,FALSE))</f>
        <v/>
      </c>
      <c r="AY138" s="1885" t="str">
        <f>IF(AY137="","",VLOOKUP(AY137,'シフト記号表 (3)'!$C$6:$L$47,10,FALSE))</f>
        <v/>
      </c>
      <c r="AZ138" s="1897" t="str">
        <f>IF(AZ137="","",VLOOKUP(AZ137,'シフト記号表 (3)'!$C$6:$L$47,10,FALSE))</f>
        <v/>
      </c>
      <c r="BA138" s="1897" t="str">
        <f>IF(BA137="","",VLOOKUP(BA137,'シフト記号表 (3)'!$C$6:$L$47,10,FALSE))</f>
        <v/>
      </c>
      <c r="BB138" s="1945">
        <f>IF($BE$3="４週",SUM(W138:AX138),IF($BE$3="暦月",SUM(W138:BA138),""))</f>
        <v>0</v>
      </c>
      <c r="BC138" s="1953"/>
      <c r="BD138" s="1962">
        <f>IF($BE$3="４週",BB138/4,IF($BE$3="暦月",(BB138/($BE$8/7)),""))</f>
        <v>0</v>
      </c>
      <c r="BE138" s="1953"/>
      <c r="BF138" s="1973"/>
      <c r="BG138" s="1978"/>
      <c r="BH138" s="1978"/>
      <c r="BI138" s="1978"/>
      <c r="BJ138" s="1989"/>
    </row>
    <row r="139" spans="2:62" ht="20.25" customHeight="1">
      <c r="B139" s="1742">
        <f>B137+1</f>
        <v>62</v>
      </c>
      <c r="C139" s="1756"/>
      <c r="D139" s="1767"/>
      <c r="E139" s="1774"/>
      <c r="F139" s="1779"/>
      <c r="G139" s="1774"/>
      <c r="H139" s="1779"/>
      <c r="I139" s="1788"/>
      <c r="J139" s="1802"/>
      <c r="K139" s="1808"/>
      <c r="L139" s="1824"/>
      <c r="M139" s="1824"/>
      <c r="N139" s="1767"/>
      <c r="O139" s="1831"/>
      <c r="P139" s="1836"/>
      <c r="Q139" s="1836"/>
      <c r="R139" s="1836"/>
      <c r="S139" s="1847"/>
      <c r="T139" s="1857" t="s">
        <v>770</v>
      </c>
      <c r="U139" s="1864"/>
      <c r="V139" s="1875"/>
      <c r="W139" s="1886"/>
      <c r="X139" s="1898"/>
      <c r="Y139" s="1898"/>
      <c r="Z139" s="1898"/>
      <c r="AA139" s="1898"/>
      <c r="AB139" s="1898"/>
      <c r="AC139" s="1913"/>
      <c r="AD139" s="1886"/>
      <c r="AE139" s="1898"/>
      <c r="AF139" s="1898"/>
      <c r="AG139" s="1898"/>
      <c r="AH139" s="1898"/>
      <c r="AI139" s="1898"/>
      <c r="AJ139" s="1913"/>
      <c r="AK139" s="1886"/>
      <c r="AL139" s="1898"/>
      <c r="AM139" s="1898"/>
      <c r="AN139" s="1898"/>
      <c r="AO139" s="1898"/>
      <c r="AP139" s="1898"/>
      <c r="AQ139" s="1913"/>
      <c r="AR139" s="1886"/>
      <c r="AS139" s="1898"/>
      <c r="AT139" s="1898"/>
      <c r="AU139" s="1898"/>
      <c r="AV139" s="1898"/>
      <c r="AW139" s="1898"/>
      <c r="AX139" s="1913"/>
      <c r="AY139" s="1886"/>
      <c r="AZ139" s="1898"/>
      <c r="BA139" s="1937"/>
      <c r="BB139" s="1944"/>
      <c r="BC139" s="1952"/>
      <c r="BD139" s="1961"/>
      <c r="BE139" s="1967"/>
      <c r="BF139" s="1972"/>
      <c r="BG139" s="1977"/>
      <c r="BH139" s="1977"/>
      <c r="BI139" s="1977"/>
      <c r="BJ139" s="1988"/>
    </row>
    <row r="140" spans="2:62" ht="20.25" customHeight="1">
      <c r="B140" s="1743"/>
      <c r="C140" s="1757"/>
      <c r="D140" s="1768"/>
      <c r="E140" s="1776"/>
      <c r="F140" s="1781">
        <f>C139</f>
        <v>0</v>
      </c>
      <c r="G140" s="1776"/>
      <c r="H140" s="1781">
        <f>I139</f>
        <v>0</v>
      </c>
      <c r="I140" s="1789"/>
      <c r="J140" s="1803"/>
      <c r="K140" s="1809"/>
      <c r="L140" s="1825"/>
      <c r="M140" s="1825"/>
      <c r="N140" s="1768"/>
      <c r="O140" s="1831"/>
      <c r="P140" s="1836"/>
      <c r="Q140" s="1836"/>
      <c r="R140" s="1836"/>
      <c r="S140" s="1847"/>
      <c r="T140" s="1856" t="s">
        <v>128</v>
      </c>
      <c r="U140" s="1863"/>
      <c r="V140" s="1874"/>
      <c r="W140" s="1885" t="str">
        <f>IF(W139="","",VLOOKUP(W139,'シフト記号表 (3)'!$C$6:$L$47,10,FALSE))</f>
        <v/>
      </c>
      <c r="X140" s="1897" t="str">
        <f>IF(X139="","",VLOOKUP(X139,'シフト記号表 (3)'!$C$6:$L$47,10,FALSE))</f>
        <v/>
      </c>
      <c r="Y140" s="1897" t="str">
        <f>IF(Y139="","",VLOOKUP(Y139,'シフト記号表 (3)'!$C$6:$L$47,10,FALSE))</f>
        <v/>
      </c>
      <c r="Z140" s="1897" t="str">
        <f>IF(Z139="","",VLOOKUP(Z139,'シフト記号表 (3)'!$C$6:$L$47,10,FALSE))</f>
        <v/>
      </c>
      <c r="AA140" s="1897" t="str">
        <f>IF(AA139="","",VLOOKUP(AA139,'シフト記号表 (3)'!$C$6:$L$47,10,FALSE))</f>
        <v/>
      </c>
      <c r="AB140" s="1897" t="str">
        <f>IF(AB139="","",VLOOKUP(AB139,'シフト記号表 (3)'!$C$6:$L$47,10,FALSE))</f>
        <v/>
      </c>
      <c r="AC140" s="1912" t="str">
        <f>IF(AC139="","",VLOOKUP(AC139,'シフト記号表 (3)'!$C$6:$L$47,10,FALSE))</f>
        <v/>
      </c>
      <c r="AD140" s="1885" t="str">
        <f>IF(AD139="","",VLOOKUP(AD139,'シフト記号表 (3)'!$C$6:$L$47,10,FALSE))</f>
        <v/>
      </c>
      <c r="AE140" s="1897" t="str">
        <f>IF(AE139="","",VLOOKUP(AE139,'シフト記号表 (3)'!$C$6:$L$47,10,FALSE))</f>
        <v/>
      </c>
      <c r="AF140" s="1897" t="str">
        <f>IF(AF139="","",VLOOKUP(AF139,'シフト記号表 (3)'!$C$6:$L$47,10,FALSE))</f>
        <v/>
      </c>
      <c r="AG140" s="1897" t="str">
        <f>IF(AG139="","",VLOOKUP(AG139,'シフト記号表 (3)'!$C$6:$L$47,10,FALSE))</f>
        <v/>
      </c>
      <c r="AH140" s="1897" t="str">
        <f>IF(AH139="","",VLOOKUP(AH139,'シフト記号表 (3)'!$C$6:$L$47,10,FALSE))</f>
        <v/>
      </c>
      <c r="AI140" s="1897" t="str">
        <f>IF(AI139="","",VLOOKUP(AI139,'シフト記号表 (3)'!$C$6:$L$47,10,FALSE))</f>
        <v/>
      </c>
      <c r="AJ140" s="1912" t="str">
        <f>IF(AJ139="","",VLOOKUP(AJ139,'シフト記号表 (3)'!$C$6:$L$47,10,FALSE))</f>
        <v/>
      </c>
      <c r="AK140" s="1885" t="str">
        <f>IF(AK139="","",VLOOKUP(AK139,'シフト記号表 (3)'!$C$6:$L$47,10,FALSE))</f>
        <v/>
      </c>
      <c r="AL140" s="1897" t="str">
        <f>IF(AL139="","",VLOOKUP(AL139,'シフト記号表 (3)'!$C$6:$L$47,10,FALSE))</f>
        <v/>
      </c>
      <c r="AM140" s="1897" t="str">
        <f>IF(AM139="","",VLOOKUP(AM139,'シフト記号表 (3)'!$C$6:$L$47,10,FALSE))</f>
        <v/>
      </c>
      <c r="AN140" s="1897" t="str">
        <f>IF(AN139="","",VLOOKUP(AN139,'シフト記号表 (3)'!$C$6:$L$47,10,FALSE))</f>
        <v/>
      </c>
      <c r="AO140" s="1897" t="str">
        <f>IF(AO139="","",VLOOKUP(AO139,'シフト記号表 (3)'!$C$6:$L$47,10,FALSE))</f>
        <v/>
      </c>
      <c r="AP140" s="1897" t="str">
        <f>IF(AP139="","",VLOOKUP(AP139,'シフト記号表 (3)'!$C$6:$L$47,10,FALSE))</f>
        <v/>
      </c>
      <c r="AQ140" s="1912" t="str">
        <f>IF(AQ139="","",VLOOKUP(AQ139,'シフト記号表 (3)'!$C$6:$L$47,10,FALSE))</f>
        <v/>
      </c>
      <c r="AR140" s="1885" t="str">
        <f>IF(AR139="","",VLOOKUP(AR139,'シフト記号表 (3)'!$C$6:$L$47,10,FALSE))</f>
        <v/>
      </c>
      <c r="AS140" s="1897" t="str">
        <f>IF(AS139="","",VLOOKUP(AS139,'シフト記号表 (3)'!$C$6:$L$47,10,FALSE))</f>
        <v/>
      </c>
      <c r="AT140" s="1897" t="str">
        <f>IF(AT139="","",VLOOKUP(AT139,'シフト記号表 (3)'!$C$6:$L$47,10,FALSE))</f>
        <v/>
      </c>
      <c r="AU140" s="1897" t="str">
        <f>IF(AU139="","",VLOOKUP(AU139,'シフト記号表 (3)'!$C$6:$L$47,10,FALSE))</f>
        <v/>
      </c>
      <c r="AV140" s="1897" t="str">
        <f>IF(AV139="","",VLOOKUP(AV139,'シフト記号表 (3)'!$C$6:$L$47,10,FALSE))</f>
        <v/>
      </c>
      <c r="AW140" s="1897" t="str">
        <f>IF(AW139="","",VLOOKUP(AW139,'シフト記号表 (3)'!$C$6:$L$47,10,FALSE))</f>
        <v/>
      </c>
      <c r="AX140" s="1912" t="str">
        <f>IF(AX139="","",VLOOKUP(AX139,'シフト記号表 (3)'!$C$6:$L$47,10,FALSE))</f>
        <v/>
      </c>
      <c r="AY140" s="1885" t="str">
        <f>IF(AY139="","",VLOOKUP(AY139,'シフト記号表 (3)'!$C$6:$L$47,10,FALSE))</f>
        <v/>
      </c>
      <c r="AZ140" s="1897" t="str">
        <f>IF(AZ139="","",VLOOKUP(AZ139,'シフト記号表 (3)'!$C$6:$L$47,10,FALSE))</f>
        <v/>
      </c>
      <c r="BA140" s="1897" t="str">
        <f>IF(BA139="","",VLOOKUP(BA139,'シフト記号表 (3)'!$C$6:$L$47,10,FALSE))</f>
        <v/>
      </c>
      <c r="BB140" s="1945">
        <f>IF($BE$3="４週",SUM(W140:AX140),IF($BE$3="暦月",SUM(W140:BA140),""))</f>
        <v>0</v>
      </c>
      <c r="BC140" s="1953"/>
      <c r="BD140" s="1962">
        <f>IF($BE$3="４週",BB140/4,IF($BE$3="暦月",(BB140/($BE$8/7)),""))</f>
        <v>0</v>
      </c>
      <c r="BE140" s="1953"/>
      <c r="BF140" s="1973"/>
      <c r="BG140" s="1978"/>
      <c r="BH140" s="1978"/>
      <c r="BI140" s="1978"/>
      <c r="BJ140" s="1989"/>
    </row>
    <row r="141" spans="2:62" ht="20.25" customHeight="1">
      <c r="B141" s="1742">
        <f>B139+1</f>
        <v>63</v>
      </c>
      <c r="C141" s="1756"/>
      <c r="D141" s="1767"/>
      <c r="E141" s="1774"/>
      <c r="F141" s="1779"/>
      <c r="G141" s="1774"/>
      <c r="H141" s="1779"/>
      <c r="I141" s="1788"/>
      <c r="J141" s="1802"/>
      <c r="K141" s="1808"/>
      <c r="L141" s="1824"/>
      <c r="M141" s="1824"/>
      <c r="N141" s="1767"/>
      <c r="O141" s="1831"/>
      <c r="P141" s="1836"/>
      <c r="Q141" s="1836"/>
      <c r="R141" s="1836"/>
      <c r="S141" s="1847"/>
      <c r="T141" s="1857" t="s">
        <v>770</v>
      </c>
      <c r="U141" s="1864"/>
      <c r="V141" s="1875"/>
      <c r="W141" s="1886"/>
      <c r="X141" s="1898"/>
      <c r="Y141" s="1898"/>
      <c r="Z141" s="1898"/>
      <c r="AA141" s="1898"/>
      <c r="AB141" s="1898"/>
      <c r="AC141" s="1913"/>
      <c r="AD141" s="1886"/>
      <c r="AE141" s="1898"/>
      <c r="AF141" s="1898"/>
      <c r="AG141" s="1898"/>
      <c r="AH141" s="1898"/>
      <c r="AI141" s="1898"/>
      <c r="AJ141" s="1913"/>
      <c r="AK141" s="1886"/>
      <c r="AL141" s="1898"/>
      <c r="AM141" s="1898"/>
      <c r="AN141" s="1898"/>
      <c r="AO141" s="1898"/>
      <c r="AP141" s="1898"/>
      <c r="AQ141" s="1913"/>
      <c r="AR141" s="1886"/>
      <c r="AS141" s="1898"/>
      <c r="AT141" s="1898"/>
      <c r="AU141" s="1898"/>
      <c r="AV141" s="1898"/>
      <c r="AW141" s="1898"/>
      <c r="AX141" s="1913"/>
      <c r="AY141" s="1886"/>
      <c r="AZ141" s="1898"/>
      <c r="BA141" s="1937"/>
      <c r="BB141" s="1944"/>
      <c r="BC141" s="1952"/>
      <c r="BD141" s="1961"/>
      <c r="BE141" s="1967"/>
      <c r="BF141" s="1972"/>
      <c r="BG141" s="1977"/>
      <c r="BH141" s="1977"/>
      <c r="BI141" s="1977"/>
      <c r="BJ141" s="1988"/>
    </row>
    <row r="142" spans="2:62" ht="20.25" customHeight="1">
      <c r="B142" s="1743"/>
      <c r="C142" s="1757"/>
      <c r="D142" s="1768"/>
      <c r="E142" s="1776"/>
      <c r="F142" s="1781">
        <f>C141</f>
        <v>0</v>
      </c>
      <c r="G142" s="1776"/>
      <c r="H142" s="1781">
        <f>I141</f>
        <v>0</v>
      </c>
      <c r="I142" s="1789"/>
      <c r="J142" s="1803"/>
      <c r="K142" s="1809"/>
      <c r="L142" s="1825"/>
      <c r="M142" s="1825"/>
      <c r="N142" s="1768"/>
      <c r="O142" s="1831"/>
      <c r="P142" s="1836"/>
      <c r="Q142" s="1836"/>
      <c r="R142" s="1836"/>
      <c r="S142" s="1847"/>
      <c r="T142" s="1856" t="s">
        <v>128</v>
      </c>
      <c r="U142" s="1863"/>
      <c r="V142" s="1874"/>
      <c r="W142" s="1885" t="str">
        <f>IF(W141="","",VLOOKUP(W141,'シフト記号表 (3)'!$C$6:$L$47,10,FALSE))</f>
        <v/>
      </c>
      <c r="X142" s="1897" t="str">
        <f>IF(X141="","",VLOOKUP(X141,'シフト記号表 (3)'!$C$6:$L$47,10,FALSE))</f>
        <v/>
      </c>
      <c r="Y142" s="1897" t="str">
        <f>IF(Y141="","",VLOOKUP(Y141,'シフト記号表 (3)'!$C$6:$L$47,10,FALSE))</f>
        <v/>
      </c>
      <c r="Z142" s="1897" t="str">
        <f>IF(Z141="","",VLOOKUP(Z141,'シフト記号表 (3)'!$C$6:$L$47,10,FALSE))</f>
        <v/>
      </c>
      <c r="AA142" s="1897" t="str">
        <f>IF(AA141="","",VLOOKUP(AA141,'シフト記号表 (3)'!$C$6:$L$47,10,FALSE))</f>
        <v/>
      </c>
      <c r="AB142" s="1897" t="str">
        <f>IF(AB141="","",VLOOKUP(AB141,'シフト記号表 (3)'!$C$6:$L$47,10,FALSE))</f>
        <v/>
      </c>
      <c r="AC142" s="1912" t="str">
        <f>IF(AC141="","",VLOOKUP(AC141,'シフト記号表 (3)'!$C$6:$L$47,10,FALSE))</f>
        <v/>
      </c>
      <c r="AD142" s="1885" t="str">
        <f>IF(AD141="","",VLOOKUP(AD141,'シフト記号表 (3)'!$C$6:$L$47,10,FALSE))</f>
        <v/>
      </c>
      <c r="AE142" s="1897" t="str">
        <f>IF(AE141="","",VLOOKUP(AE141,'シフト記号表 (3)'!$C$6:$L$47,10,FALSE))</f>
        <v/>
      </c>
      <c r="AF142" s="1897" t="str">
        <f>IF(AF141="","",VLOOKUP(AF141,'シフト記号表 (3)'!$C$6:$L$47,10,FALSE))</f>
        <v/>
      </c>
      <c r="AG142" s="1897" t="str">
        <f>IF(AG141="","",VLOOKUP(AG141,'シフト記号表 (3)'!$C$6:$L$47,10,FALSE))</f>
        <v/>
      </c>
      <c r="AH142" s="1897" t="str">
        <f>IF(AH141="","",VLOOKUP(AH141,'シフト記号表 (3)'!$C$6:$L$47,10,FALSE))</f>
        <v/>
      </c>
      <c r="AI142" s="1897" t="str">
        <f>IF(AI141="","",VLOOKUP(AI141,'シフト記号表 (3)'!$C$6:$L$47,10,FALSE))</f>
        <v/>
      </c>
      <c r="AJ142" s="1912" t="str">
        <f>IF(AJ141="","",VLOOKUP(AJ141,'シフト記号表 (3)'!$C$6:$L$47,10,FALSE))</f>
        <v/>
      </c>
      <c r="AK142" s="1885" t="str">
        <f>IF(AK141="","",VLOOKUP(AK141,'シフト記号表 (3)'!$C$6:$L$47,10,FALSE))</f>
        <v/>
      </c>
      <c r="AL142" s="1897" t="str">
        <f>IF(AL141="","",VLOOKUP(AL141,'シフト記号表 (3)'!$C$6:$L$47,10,FALSE))</f>
        <v/>
      </c>
      <c r="AM142" s="1897" t="str">
        <f>IF(AM141="","",VLOOKUP(AM141,'シフト記号表 (3)'!$C$6:$L$47,10,FALSE))</f>
        <v/>
      </c>
      <c r="AN142" s="1897" t="str">
        <f>IF(AN141="","",VLOOKUP(AN141,'シフト記号表 (3)'!$C$6:$L$47,10,FALSE))</f>
        <v/>
      </c>
      <c r="AO142" s="1897" t="str">
        <f>IF(AO141="","",VLOOKUP(AO141,'シフト記号表 (3)'!$C$6:$L$47,10,FALSE))</f>
        <v/>
      </c>
      <c r="AP142" s="1897" t="str">
        <f>IF(AP141="","",VLOOKUP(AP141,'シフト記号表 (3)'!$C$6:$L$47,10,FALSE))</f>
        <v/>
      </c>
      <c r="AQ142" s="1912" t="str">
        <f>IF(AQ141="","",VLOOKUP(AQ141,'シフト記号表 (3)'!$C$6:$L$47,10,FALSE))</f>
        <v/>
      </c>
      <c r="AR142" s="1885" t="str">
        <f>IF(AR141="","",VLOOKUP(AR141,'シフト記号表 (3)'!$C$6:$L$47,10,FALSE))</f>
        <v/>
      </c>
      <c r="AS142" s="1897" t="str">
        <f>IF(AS141="","",VLOOKUP(AS141,'シフト記号表 (3)'!$C$6:$L$47,10,FALSE))</f>
        <v/>
      </c>
      <c r="AT142" s="1897" t="str">
        <f>IF(AT141="","",VLOOKUP(AT141,'シフト記号表 (3)'!$C$6:$L$47,10,FALSE))</f>
        <v/>
      </c>
      <c r="AU142" s="1897" t="str">
        <f>IF(AU141="","",VLOOKUP(AU141,'シフト記号表 (3)'!$C$6:$L$47,10,FALSE))</f>
        <v/>
      </c>
      <c r="AV142" s="1897" t="str">
        <f>IF(AV141="","",VLOOKUP(AV141,'シフト記号表 (3)'!$C$6:$L$47,10,FALSE))</f>
        <v/>
      </c>
      <c r="AW142" s="1897" t="str">
        <f>IF(AW141="","",VLOOKUP(AW141,'シフト記号表 (3)'!$C$6:$L$47,10,FALSE))</f>
        <v/>
      </c>
      <c r="AX142" s="1912" t="str">
        <f>IF(AX141="","",VLOOKUP(AX141,'シフト記号表 (3)'!$C$6:$L$47,10,FALSE))</f>
        <v/>
      </c>
      <c r="AY142" s="1885" t="str">
        <f>IF(AY141="","",VLOOKUP(AY141,'シフト記号表 (3)'!$C$6:$L$47,10,FALSE))</f>
        <v/>
      </c>
      <c r="AZ142" s="1897" t="str">
        <f>IF(AZ141="","",VLOOKUP(AZ141,'シフト記号表 (3)'!$C$6:$L$47,10,FALSE))</f>
        <v/>
      </c>
      <c r="BA142" s="1897" t="str">
        <f>IF(BA141="","",VLOOKUP(BA141,'シフト記号表 (3)'!$C$6:$L$47,10,FALSE))</f>
        <v/>
      </c>
      <c r="BB142" s="1945">
        <f>IF($BE$3="４週",SUM(W142:AX142),IF($BE$3="暦月",SUM(W142:BA142),""))</f>
        <v>0</v>
      </c>
      <c r="BC142" s="1953"/>
      <c r="BD142" s="1962">
        <f>IF($BE$3="４週",BB142/4,IF($BE$3="暦月",(BB142/($BE$8/7)),""))</f>
        <v>0</v>
      </c>
      <c r="BE142" s="1953"/>
      <c r="BF142" s="1973"/>
      <c r="BG142" s="1978"/>
      <c r="BH142" s="1978"/>
      <c r="BI142" s="1978"/>
      <c r="BJ142" s="1989"/>
    </row>
    <row r="143" spans="2:62" ht="20.25" customHeight="1">
      <c r="B143" s="1742">
        <f>B141+1</f>
        <v>64</v>
      </c>
      <c r="C143" s="1756"/>
      <c r="D143" s="1767"/>
      <c r="E143" s="1774"/>
      <c r="F143" s="1779"/>
      <c r="G143" s="1774"/>
      <c r="H143" s="1779"/>
      <c r="I143" s="1788"/>
      <c r="J143" s="1802"/>
      <c r="K143" s="1808"/>
      <c r="L143" s="1824"/>
      <c r="M143" s="1824"/>
      <c r="N143" s="1767"/>
      <c r="O143" s="1831"/>
      <c r="P143" s="1836"/>
      <c r="Q143" s="1836"/>
      <c r="R143" s="1836"/>
      <c r="S143" s="1847"/>
      <c r="T143" s="1857" t="s">
        <v>770</v>
      </c>
      <c r="U143" s="1864"/>
      <c r="V143" s="1875"/>
      <c r="W143" s="1886"/>
      <c r="X143" s="1898"/>
      <c r="Y143" s="1898"/>
      <c r="Z143" s="1898"/>
      <c r="AA143" s="1898"/>
      <c r="AB143" s="1898"/>
      <c r="AC143" s="1913"/>
      <c r="AD143" s="1886"/>
      <c r="AE143" s="1898"/>
      <c r="AF143" s="1898"/>
      <c r="AG143" s="1898"/>
      <c r="AH143" s="1898"/>
      <c r="AI143" s="1898"/>
      <c r="AJ143" s="1913"/>
      <c r="AK143" s="1886"/>
      <c r="AL143" s="1898"/>
      <c r="AM143" s="1898"/>
      <c r="AN143" s="1898"/>
      <c r="AO143" s="1898"/>
      <c r="AP143" s="1898"/>
      <c r="AQ143" s="1913"/>
      <c r="AR143" s="1886"/>
      <c r="AS143" s="1898"/>
      <c r="AT143" s="1898"/>
      <c r="AU143" s="1898"/>
      <c r="AV143" s="1898"/>
      <c r="AW143" s="1898"/>
      <c r="AX143" s="1913"/>
      <c r="AY143" s="1886"/>
      <c r="AZ143" s="1898"/>
      <c r="BA143" s="1937"/>
      <c r="BB143" s="1944"/>
      <c r="BC143" s="1952"/>
      <c r="BD143" s="1961"/>
      <c r="BE143" s="1967"/>
      <c r="BF143" s="1972"/>
      <c r="BG143" s="1977"/>
      <c r="BH143" s="1977"/>
      <c r="BI143" s="1977"/>
      <c r="BJ143" s="1988"/>
    </row>
    <row r="144" spans="2:62" ht="20.25" customHeight="1">
      <c r="B144" s="1743"/>
      <c r="C144" s="1757"/>
      <c r="D144" s="1768"/>
      <c r="E144" s="1776"/>
      <c r="F144" s="1781">
        <f>C143</f>
        <v>0</v>
      </c>
      <c r="G144" s="1776"/>
      <c r="H144" s="1781">
        <f>I143</f>
        <v>0</v>
      </c>
      <c r="I144" s="1789"/>
      <c r="J144" s="1803"/>
      <c r="K144" s="1809"/>
      <c r="L144" s="1825"/>
      <c r="M144" s="1825"/>
      <c r="N144" s="1768"/>
      <c r="O144" s="1831"/>
      <c r="P144" s="1836"/>
      <c r="Q144" s="1836"/>
      <c r="R144" s="1836"/>
      <c r="S144" s="1847"/>
      <c r="T144" s="1856" t="s">
        <v>128</v>
      </c>
      <c r="U144" s="1863"/>
      <c r="V144" s="1874"/>
      <c r="W144" s="1885" t="str">
        <f>IF(W143="","",VLOOKUP(W143,'シフト記号表 (3)'!$C$6:$L$47,10,FALSE))</f>
        <v/>
      </c>
      <c r="X144" s="1897" t="str">
        <f>IF(X143="","",VLOOKUP(X143,'シフト記号表 (3)'!$C$6:$L$47,10,FALSE))</f>
        <v/>
      </c>
      <c r="Y144" s="1897" t="str">
        <f>IF(Y143="","",VLOOKUP(Y143,'シフト記号表 (3)'!$C$6:$L$47,10,FALSE))</f>
        <v/>
      </c>
      <c r="Z144" s="1897" t="str">
        <f>IF(Z143="","",VLOOKUP(Z143,'シフト記号表 (3)'!$C$6:$L$47,10,FALSE))</f>
        <v/>
      </c>
      <c r="AA144" s="1897" t="str">
        <f>IF(AA143="","",VLOOKUP(AA143,'シフト記号表 (3)'!$C$6:$L$47,10,FALSE))</f>
        <v/>
      </c>
      <c r="AB144" s="1897" t="str">
        <f>IF(AB143="","",VLOOKUP(AB143,'シフト記号表 (3)'!$C$6:$L$47,10,FALSE))</f>
        <v/>
      </c>
      <c r="AC144" s="1912" t="str">
        <f>IF(AC143="","",VLOOKUP(AC143,'シフト記号表 (3)'!$C$6:$L$47,10,FALSE))</f>
        <v/>
      </c>
      <c r="AD144" s="1885" t="str">
        <f>IF(AD143="","",VLOOKUP(AD143,'シフト記号表 (3)'!$C$6:$L$47,10,FALSE))</f>
        <v/>
      </c>
      <c r="AE144" s="1897" t="str">
        <f>IF(AE143="","",VLOOKUP(AE143,'シフト記号表 (3)'!$C$6:$L$47,10,FALSE))</f>
        <v/>
      </c>
      <c r="AF144" s="1897" t="str">
        <f>IF(AF143="","",VLOOKUP(AF143,'シフト記号表 (3)'!$C$6:$L$47,10,FALSE))</f>
        <v/>
      </c>
      <c r="AG144" s="1897" t="str">
        <f>IF(AG143="","",VLOOKUP(AG143,'シフト記号表 (3)'!$C$6:$L$47,10,FALSE))</f>
        <v/>
      </c>
      <c r="AH144" s="1897" t="str">
        <f>IF(AH143="","",VLOOKUP(AH143,'シフト記号表 (3)'!$C$6:$L$47,10,FALSE))</f>
        <v/>
      </c>
      <c r="AI144" s="1897" t="str">
        <f>IF(AI143="","",VLOOKUP(AI143,'シフト記号表 (3)'!$C$6:$L$47,10,FALSE))</f>
        <v/>
      </c>
      <c r="AJ144" s="1912" t="str">
        <f>IF(AJ143="","",VLOOKUP(AJ143,'シフト記号表 (3)'!$C$6:$L$47,10,FALSE))</f>
        <v/>
      </c>
      <c r="AK144" s="1885" t="str">
        <f>IF(AK143="","",VLOOKUP(AK143,'シフト記号表 (3)'!$C$6:$L$47,10,FALSE))</f>
        <v/>
      </c>
      <c r="AL144" s="1897" t="str">
        <f>IF(AL143="","",VLOOKUP(AL143,'シフト記号表 (3)'!$C$6:$L$47,10,FALSE))</f>
        <v/>
      </c>
      <c r="AM144" s="1897" t="str">
        <f>IF(AM143="","",VLOOKUP(AM143,'シフト記号表 (3)'!$C$6:$L$47,10,FALSE))</f>
        <v/>
      </c>
      <c r="AN144" s="1897" t="str">
        <f>IF(AN143="","",VLOOKUP(AN143,'シフト記号表 (3)'!$C$6:$L$47,10,FALSE))</f>
        <v/>
      </c>
      <c r="AO144" s="1897" t="str">
        <f>IF(AO143="","",VLOOKUP(AO143,'シフト記号表 (3)'!$C$6:$L$47,10,FALSE))</f>
        <v/>
      </c>
      <c r="AP144" s="1897" t="str">
        <f>IF(AP143="","",VLOOKUP(AP143,'シフト記号表 (3)'!$C$6:$L$47,10,FALSE))</f>
        <v/>
      </c>
      <c r="AQ144" s="1912" t="str">
        <f>IF(AQ143="","",VLOOKUP(AQ143,'シフト記号表 (3)'!$C$6:$L$47,10,FALSE))</f>
        <v/>
      </c>
      <c r="AR144" s="1885" t="str">
        <f>IF(AR143="","",VLOOKUP(AR143,'シフト記号表 (3)'!$C$6:$L$47,10,FALSE))</f>
        <v/>
      </c>
      <c r="AS144" s="1897" t="str">
        <f>IF(AS143="","",VLOOKUP(AS143,'シフト記号表 (3)'!$C$6:$L$47,10,FALSE))</f>
        <v/>
      </c>
      <c r="AT144" s="1897" t="str">
        <f>IF(AT143="","",VLOOKUP(AT143,'シフト記号表 (3)'!$C$6:$L$47,10,FALSE))</f>
        <v/>
      </c>
      <c r="AU144" s="1897" t="str">
        <f>IF(AU143="","",VLOOKUP(AU143,'シフト記号表 (3)'!$C$6:$L$47,10,FALSE))</f>
        <v/>
      </c>
      <c r="AV144" s="1897" t="str">
        <f>IF(AV143="","",VLOOKUP(AV143,'シフト記号表 (3)'!$C$6:$L$47,10,FALSE))</f>
        <v/>
      </c>
      <c r="AW144" s="1897" t="str">
        <f>IF(AW143="","",VLOOKUP(AW143,'シフト記号表 (3)'!$C$6:$L$47,10,FALSE))</f>
        <v/>
      </c>
      <c r="AX144" s="1912" t="str">
        <f>IF(AX143="","",VLOOKUP(AX143,'シフト記号表 (3)'!$C$6:$L$47,10,FALSE))</f>
        <v/>
      </c>
      <c r="AY144" s="1885" t="str">
        <f>IF(AY143="","",VLOOKUP(AY143,'シフト記号表 (3)'!$C$6:$L$47,10,FALSE))</f>
        <v/>
      </c>
      <c r="AZ144" s="1897" t="str">
        <f>IF(AZ143="","",VLOOKUP(AZ143,'シフト記号表 (3)'!$C$6:$L$47,10,FALSE))</f>
        <v/>
      </c>
      <c r="BA144" s="1897" t="str">
        <f>IF(BA143="","",VLOOKUP(BA143,'シフト記号表 (3)'!$C$6:$L$47,10,FALSE))</f>
        <v/>
      </c>
      <c r="BB144" s="1945">
        <f>IF($BE$3="４週",SUM(W144:AX144),IF($BE$3="暦月",SUM(W144:BA144),""))</f>
        <v>0</v>
      </c>
      <c r="BC144" s="1953"/>
      <c r="BD144" s="1962">
        <f>IF($BE$3="４週",BB144/4,IF($BE$3="暦月",(BB144/($BE$8/7)),""))</f>
        <v>0</v>
      </c>
      <c r="BE144" s="1953"/>
      <c r="BF144" s="1973"/>
      <c r="BG144" s="1978"/>
      <c r="BH144" s="1978"/>
      <c r="BI144" s="1978"/>
      <c r="BJ144" s="1989"/>
    </row>
    <row r="145" spans="2:62" ht="20.25" customHeight="1">
      <c r="B145" s="1742">
        <f>B143+1</f>
        <v>65</v>
      </c>
      <c r="C145" s="1756"/>
      <c r="D145" s="1767"/>
      <c r="E145" s="1774"/>
      <c r="F145" s="1779"/>
      <c r="G145" s="1774"/>
      <c r="H145" s="1779"/>
      <c r="I145" s="1788"/>
      <c r="J145" s="1802"/>
      <c r="K145" s="1808"/>
      <c r="L145" s="1824"/>
      <c r="M145" s="1824"/>
      <c r="N145" s="1767"/>
      <c r="O145" s="1831"/>
      <c r="P145" s="1836"/>
      <c r="Q145" s="1836"/>
      <c r="R145" s="1836"/>
      <c r="S145" s="1847"/>
      <c r="T145" s="1857" t="s">
        <v>770</v>
      </c>
      <c r="U145" s="1864"/>
      <c r="V145" s="1875"/>
      <c r="W145" s="1886"/>
      <c r="X145" s="1898"/>
      <c r="Y145" s="1898"/>
      <c r="Z145" s="1898"/>
      <c r="AA145" s="1898"/>
      <c r="AB145" s="1898"/>
      <c r="AC145" s="1913"/>
      <c r="AD145" s="1886"/>
      <c r="AE145" s="1898"/>
      <c r="AF145" s="1898"/>
      <c r="AG145" s="1898"/>
      <c r="AH145" s="1898"/>
      <c r="AI145" s="1898"/>
      <c r="AJ145" s="1913"/>
      <c r="AK145" s="1886"/>
      <c r="AL145" s="1898"/>
      <c r="AM145" s="1898"/>
      <c r="AN145" s="1898"/>
      <c r="AO145" s="1898"/>
      <c r="AP145" s="1898"/>
      <c r="AQ145" s="1913"/>
      <c r="AR145" s="1886"/>
      <c r="AS145" s="1898"/>
      <c r="AT145" s="1898"/>
      <c r="AU145" s="1898"/>
      <c r="AV145" s="1898"/>
      <c r="AW145" s="1898"/>
      <c r="AX145" s="1913"/>
      <c r="AY145" s="1886"/>
      <c r="AZ145" s="1898"/>
      <c r="BA145" s="1937"/>
      <c r="BB145" s="1944"/>
      <c r="BC145" s="1952"/>
      <c r="BD145" s="1961"/>
      <c r="BE145" s="1967"/>
      <c r="BF145" s="1972"/>
      <c r="BG145" s="1977"/>
      <c r="BH145" s="1977"/>
      <c r="BI145" s="1977"/>
      <c r="BJ145" s="1988"/>
    </row>
    <row r="146" spans="2:62" ht="20.25" customHeight="1">
      <c r="B146" s="1743"/>
      <c r="C146" s="1757"/>
      <c r="D146" s="1768"/>
      <c r="E146" s="1776"/>
      <c r="F146" s="1781">
        <f>C145</f>
        <v>0</v>
      </c>
      <c r="G146" s="1776"/>
      <c r="H146" s="1781">
        <f>I145</f>
        <v>0</v>
      </c>
      <c r="I146" s="1789"/>
      <c r="J146" s="1803"/>
      <c r="K146" s="1809"/>
      <c r="L146" s="1825"/>
      <c r="M146" s="1825"/>
      <c r="N146" s="1768"/>
      <c r="O146" s="1831"/>
      <c r="P146" s="1836"/>
      <c r="Q146" s="1836"/>
      <c r="R146" s="1836"/>
      <c r="S146" s="1847"/>
      <c r="T146" s="1856" t="s">
        <v>128</v>
      </c>
      <c r="U146" s="1863"/>
      <c r="V146" s="1874"/>
      <c r="W146" s="1885" t="str">
        <f>IF(W145="","",VLOOKUP(W145,'シフト記号表 (3)'!$C$6:$L$47,10,FALSE))</f>
        <v/>
      </c>
      <c r="X146" s="1897" t="str">
        <f>IF(X145="","",VLOOKUP(X145,'シフト記号表 (3)'!$C$6:$L$47,10,FALSE))</f>
        <v/>
      </c>
      <c r="Y146" s="1897" t="str">
        <f>IF(Y145="","",VLOOKUP(Y145,'シフト記号表 (3)'!$C$6:$L$47,10,FALSE))</f>
        <v/>
      </c>
      <c r="Z146" s="1897" t="str">
        <f>IF(Z145="","",VLOOKUP(Z145,'シフト記号表 (3)'!$C$6:$L$47,10,FALSE))</f>
        <v/>
      </c>
      <c r="AA146" s="1897" t="str">
        <f>IF(AA145="","",VLOOKUP(AA145,'シフト記号表 (3)'!$C$6:$L$47,10,FALSE))</f>
        <v/>
      </c>
      <c r="AB146" s="1897" t="str">
        <f>IF(AB145="","",VLOOKUP(AB145,'シフト記号表 (3)'!$C$6:$L$47,10,FALSE))</f>
        <v/>
      </c>
      <c r="AC146" s="1912" t="str">
        <f>IF(AC145="","",VLOOKUP(AC145,'シフト記号表 (3)'!$C$6:$L$47,10,FALSE))</f>
        <v/>
      </c>
      <c r="AD146" s="1885" t="str">
        <f>IF(AD145="","",VLOOKUP(AD145,'シフト記号表 (3)'!$C$6:$L$47,10,FALSE))</f>
        <v/>
      </c>
      <c r="AE146" s="1897" t="str">
        <f>IF(AE145="","",VLOOKUP(AE145,'シフト記号表 (3)'!$C$6:$L$47,10,FALSE))</f>
        <v/>
      </c>
      <c r="AF146" s="1897" t="str">
        <f>IF(AF145="","",VLOOKUP(AF145,'シフト記号表 (3)'!$C$6:$L$47,10,FALSE))</f>
        <v/>
      </c>
      <c r="AG146" s="1897" t="str">
        <f>IF(AG145="","",VLOOKUP(AG145,'シフト記号表 (3)'!$C$6:$L$47,10,FALSE))</f>
        <v/>
      </c>
      <c r="AH146" s="1897" t="str">
        <f>IF(AH145="","",VLOOKUP(AH145,'シフト記号表 (3)'!$C$6:$L$47,10,FALSE))</f>
        <v/>
      </c>
      <c r="AI146" s="1897" t="str">
        <f>IF(AI145="","",VLOOKUP(AI145,'シフト記号表 (3)'!$C$6:$L$47,10,FALSE))</f>
        <v/>
      </c>
      <c r="AJ146" s="1912" t="str">
        <f>IF(AJ145="","",VLOOKUP(AJ145,'シフト記号表 (3)'!$C$6:$L$47,10,FALSE))</f>
        <v/>
      </c>
      <c r="AK146" s="1885" t="str">
        <f>IF(AK145="","",VLOOKUP(AK145,'シフト記号表 (3)'!$C$6:$L$47,10,FALSE))</f>
        <v/>
      </c>
      <c r="AL146" s="1897" t="str">
        <f>IF(AL145="","",VLOOKUP(AL145,'シフト記号表 (3)'!$C$6:$L$47,10,FALSE))</f>
        <v/>
      </c>
      <c r="AM146" s="1897" t="str">
        <f>IF(AM145="","",VLOOKUP(AM145,'シフト記号表 (3)'!$C$6:$L$47,10,FALSE))</f>
        <v/>
      </c>
      <c r="AN146" s="1897" t="str">
        <f>IF(AN145="","",VLOOKUP(AN145,'シフト記号表 (3)'!$C$6:$L$47,10,FALSE))</f>
        <v/>
      </c>
      <c r="AO146" s="1897" t="str">
        <f>IF(AO145="","",VLOOKUP(AO145,'シフト記号表 (3)'!$C$6:$L$47,10,FALSE))</f>
        <v/>
      </c>
      <c r="AP146" s="1897" t="str">
        <f>IF(AP145="","",VLOOKUP(AP145,'シフト記号表 (3)'!$C$6:$L$47,10,FALSE))</f>
        <v/>
      </c>
      <c r="AQ146" s="1912" t="str">
        <f>IF(AQ145="","",VLOOKUP(AQ145,'シフト記号表 (3)'!$C$6:$L$47,10,FALSE))</f>
        <v/>
      </c>
      <c r="AR146" s="1885" t="str">
        <f>IF(AR145="","",VLOOKUP(AR145,'シフト記号表 (3)'!$C$6:$L$47,10,FALSE))</f>
        <v/>
      </c>
      <c r="AS146" s="1897" t="str">
        <f>IF(AS145="","",VLOOKUP(AS145,'シフト記号表 (3)'!$C$6:$L$47,10,FALSE))</f>
        <v/>
      </c>
      <c r="AT146" s="1897" t="str">
        <f>IF(AT145="","",VLOOKUP(AT145,'シフト記号表 (3)'!$C$6:$L$47,10,FALSE))</f>
        <v/>
      </c>
      <c r="AU146" s="1897" t="str">
        <f>IF(AU145="","",VLOOKUP(AU145,'シフト記号表 (3)'!$C$6:$L$47,10,FALSE))</f>
        <v/>
      </c>
      <c r="AV146" s="1897" t="str">
        <f>IF(AV145="","",VLOOKUP(AV145,'シフト記号表 (3)'!$C$6:$L$47,10,FALSE))</f>
        <v/>
      </c>
      <c r="AW146" s="1897" t="str">
        <f>IF(AW145="","",VLOOKUP(AW145,'シフト記号表 (3)'!$C$6:$L$47,10,FALSE))</f>
        <v/>
      </c>
      <c r="AX146" s="1912" t="str">
        <f>IF(AX145="","",VLOOKUP(AX145,'シフト記号表 (3)'!$C$6:$L$47,10,FALSE))</f>
        <v/>
      </c>
      <c r="AY146" s="1885" t="str">
        <f>IF(AY145="","",VLOOKUP(AY145,'シフト記号表 (3)'!$C$6:$L$47,10,FALSE))</f>
        <v/>
      </c>
      <c r="AZ146" s="1897" t="str">
        <f>IF(AZ145="","",VLOOKUP(AZ145,'シフト記号表 (3)'!$C$6:$L$47,10,FALSE))</f>
        <v/>
      </c>
      <c r="BA146" s="1897" t="str">
        <f>IF(BA145="","",VLOOKUP(BA145,'シフト記号表 (3)'!$C$6:$L$47,10,FALSE))</f>
        <v/>
      </c>
      <c r="BB146" s="1945">
        <f>IF($BE$3="４週",SUM(W146:AX146),IF($BE$3="暦月",SUM(W146:BA146),""))</f>
        <v>0</v>
      </c>
      <c r="BC146" s="1953"/>
      <c r="BD146" s="1962">
        <f>IF($BE$3="４週",BB146/4,IF($BE$3="暦月",(BB146/($BE$8/7)),""))</f>
        <v>0</v>
      </c>
      <c r="BE146" s="1953"/>
      <c r="BF146" s="1973"/>
      <c r="BG146" s="1978"/>
      <c r="BH146" s="1978"/>
      <c r="BI146" s="1978"/>
      <c r="BJ146" s="1989"/>
    </row>
    <row r="147" spans="2:62" ht="20.25" customHeight="1">
      <c r="B147" s="1742">
        <f>B145+1</f>
        <v>66</v>
      </c>
      <c r="C147" s="1756"/>
      <c r="D147" s="1767"/>
      <c r="E147" s="1774"/>
      <c r="F147" s="1779"/>
      <c r="G147" s="1774"/>
      <c r="H147" s="1779"/>
      <c r="I147" s="1788"/>
      <c r="J147" s="1802"/>
      <c r="K147" s="1808"/>
      <c r="L147" s="1824"/>
      <c r="M147" s="1824"/>
      <c r="N147" s="1767"/>
      <c r="O147" s="1831"/>
      <c r="P147" s="1836"/>
      <c r="Q147" s="1836"/>
      <c r="R147" s="1836"/>
      <c r="S147" s="1847"/>
      <c r="T147" s="1857" t="s">
        <v>770</v>
      </c>
      <c r="U147" s="1864"/>
      <c r="V147" s="1875"/>
      <c r="W147" s="1886"/>
      <c r="X147" s="1898"/>
      <c r="Y147" s="1898"/>
      <c r="Z147" s="1898"/>
      <c r="AA147" s="1898"/>
      <c r="AB147" s="1898"/>
      <c r="AC147" s="1913"/>
      <c r="AD147" s="1886"/>
      <c r="AE147" s="1898"/>
      <c r="AF147" s="1898"/>
      <c r="AG147" s="1898"/>
      <c r="AH147" s="1898"/>
      <c r="AI147" s="1898"/>
      <c r="AJ147" s="1913"/>
      <c r="AK147" s="1886"/>
      <c r="AL147" s="1898"/>
      <c r="AM147" s="1898"/>
      <c r="AN147" s="1898"/>
      <c r="AO147" s="1898"/>
      <c r="AP147" s="1898"/>
      <c r="AQ147" s="1913"/>
      <c r="AR147" s="1886"/>
      <c r="AS147" s="1898"/>
      <c r="AT147" s="1898"/>
      <c r="AU147" s="1898"/>
      <c r="AV147" s="1898"/>
      <c r="AW147" s="1898"/>
      <c r="AX147" s="1913"/>
      <c r="AY147" s="1886"/>
      <c r="AZ147" s="1898"/>
      <c r="BA147" s="1937"/>
      <c r="BB147" s="1944"/>
      <c r="BC147" s="1952"/>
      <c r="BD147" s="1961"/>
      <c r="BE147" s="1967"/>
      <c r="BF147" s="1972"/>
      <c r="BG147" s="1977"/>
      <c r="BH147" s="1977"/>
      <c r="BI147" s="1977"/>
      <c r="BJ147" s="1988"/>
    </row>
    <row r="148" spans="2:62" ht="20.25" customHeight="1">
      <c r="B148" s="1743"/>
      <c r="C148" s="1757"/>
      <c r="D148" s="1768"/>
      <c r="E148" s="1776"/>
      <c r="F148" s="1781">
        <f>C147</f>
        <v>0</v>
      </c>
      <c r="G148" s="1776"/>
      <c r="H148" s="1781">
        <f>I147</f>
        <v>0</v>
      </c>
      <c r="I148" s="1789"/>
      <c r="J148" s="1803"/>
      <c r="K148" s="1809"/>
      <c r="L148" s="1825"/>
      <c r="M148" s="1825"/>
      <c r="N148" s="1768"/>
      <c r="O148" s="1831"/>
      <c r="P148" s="1836"/>
      <c r="Q148" s="1836"/>
      <c r="R148" s="1836"/>
      <c r="S148" s="1847"/>
      <c r="T148" s="1856" t="s">
        <v>128</v>
      </c>
      <c r="U148" s="1863"/>
      <c r="V148" s="1874"/>
      <c r="W148" s="1885" t="str">
        <f>IF(W147="","",VLOOKUP(W147,'シフト記号表 (3)'!$C$6:$L$47,10,FALSE))</f>
        <v/>
      </c>
      <c r="X148" s="1897" t="str">
        <f>IF(X147="","",VLOOKUP(X147,'シフト記号表 (3)'!$C$6:$L$47,10,FALSE))</f>
        <v/>
      </c>
      <c r="Y148" s="1897" t="str">
        <f>IF(Y147="","",VLOOKUP(Y147,'シフト記号表 (3)'!$C$6:$L$47,10,FALSE))</f>
        <v/>
      </c>
      <c r="Z148" s="1897" t="str">
        <f>IF(Z147="","",VLOOKUP(Z147,'シフト記号表 (3)'!$C$6:$L$47,10,FALSE))</f>
        <v/>
      </c>
      <c r="AA148" s="1897" t="str">
        <f>IF(AA147="","",VLOOKUP(AA147,'シフト記号表 (3)'!$C$6:$L$47,10,FALSE))</f>
        <v/>
      </c>
      <c r="AB148" s="1897" t="str">
        <f>IF(AB147="","",VLOOKUP(AB147,'シフト記号表 (3)'!$C$6:$L$47,10,FALSE))</f>
        <v/>
      </c>
      <c r="AC148" s="1912" t="str">
        <f>IF(AC147="","",VLOOKUP(AC147,'シフト記号表 (3)'!$C$6:$L$47,10,FALSE))</f>
        <v/>
      </c>
      <c r="AD148" s="1885" t="str">
        <f>IF(AD147="","",VLOOKUP(AD147,'シフト記号表 (3)'!$C$6:$L$47,10,FALSE))</f>
        <v/>
      </c>
      <c r="AE148" s="1897" t="str">
        <f>IF(AE147="","",VLOOKUP(AE147,'シフト記号表 (3)'!$C$6:$L$47,10,FALSE))</f>
        <v/>
      </c>
      <c r="AF148" s="1897" t="str">
        <f>IF(AF147="","",VLOOKUP(AF147,'シフト記号表 (3)'!$C$6:$L$47,10,FALSE))</f>
        <v/>
      </c>
      <c r="AG148" s="1897" t="str">
        <f>IF(AG147="","",VLOOKUP(AG147,'シフト記号表 (3)'!$C$6:$L$47,10,FALSE))</f>
        <v/>
      </c>
      <c r="AH148" s="1897" t="str">
        <f>IF(AH147="","",VLOOKUP(AH147,'シフト記号表 (3)'!$C$6:$L$47,10,FALSE))</f>
        <v/>
      </c>
      <c r="AI148" s="1897" t="str">
        <f>IF(AI147="","",VLOOKUP(AI147,'シフト記号表 (3)'!$C$6:$L$47,10,FALSE))</f>
        <v/>
      </c>
      <c r="AJ148" s="1912" t="str">
        <f>IF(AJ147="","",VLOOKUP(AJ147,'シフト記号表 (3)'!$C$6:$L$47,10,FALSE))</f>
        <v/>
      </c>
      <c r="AK148" s="1885" t="str">
        <f>IF(AK147="","",VLOOKUP(AK147,'シフト記号表 (3)'!$C$6:$L$47,10,FALSE))</f>
        <v/>
      </c>
      <c r="AL148" s="1897" t="str">
        <f>IF(AL147="","",VLOOKUP(AL147,'シフト記号表 (3)'!$C$6:$L$47,10,FALSE))</f>
        <v/>
      </c>
      <c r="AM148" s="1897" t="str">
        <f>IF(AM147="","",VLOOKUP(AM147,'シフト記号表 (3)'!$C$6:$L$47,10,FALSE))</f>
        <v/>
      </c>
      <c r="AN148" s="1897" t="str">
        <f>IF(AN147="","",VLOOKUP(AN147,'シフト記号表 (3)'!$C$6:$L$47,10,FALSE))</f>
        <v/>
      </c>
      <c r="AO148" s="1897" t="str">
        <f>IF(AO147="","",VLOOKUP(AO147,'シフト記号表 (3)'!$C$6:$L$47,10,FALSE))</f>
        <v/>
      </c>
      <c r="AP148" s="1897" t="str">
        <f>IF(AP147="","",VLOOKUP(AP147,'シフト記号表 (3)'!$C$6:$L$47,10,FALSE))</f>
        <v/>
      </c>
      <c r="AQ148" s="1912" t="str">
        <f>IF(AQ147="","",VLOOKUP(AQ147,'シフト記号表 (3)'!$C$6:$L$47,10,FALSE))</f>
        <v/>
      </c>
      <c r="AR148" s="1885" t="str">
        <f>IF(AR147="","",VLOOKUP(AR147,'シフト記号表 (3)'!$C$6:$L$47,10,FALSE))</f>
        <v/>
      </c>
      <c r="AS148" s="1897" t="str">
        <f>IF(AS147="","",VLOOKUP(AS147,'シフト記号表 (3)'!$C$6:$L$47,10,FALSE))</f>
        <v/>
      </c>
      <c r="AT148" s="1897" t="str">
        <f>IF(AT147="","",VLOOKUP(AT147,'シフト記号表 (3)'!$C$6:$L$47,10,FALSE))</f>
        <v/>
      </c>
      <c r="AU148" s="1897" t="str">
        <f>IF(AU147="","",VLOOKUP(AU147,'シフト記号表 (3)'!$C$6:$L$47,10,FALSE))</f>
        <v/>
      </c>
      <c r="AV148" s="1897" t="str">
        <f>IF(AV147="","",VLOOKUP(AV147,'シフト記号表 (3)'!$C$6:$L$47,10,FALSE))</f>
        <v/>
      </c>
      <c r="AW148" s="1897" t="str">
        <f>IF(AW147="","",VLOOKUP(AW147,'シフト記号表 (3)'!$C$6:$L$47,10,FALSE))</f>
        <v/>
      </c>
      <c r="AX148" s="1912" t="str">
        <f>IF(AX147="","",VLOOKUP(AX147,'シフト記号表 (3)'!$C$6:$L$47,10,FALSE))</f>
        <v/>
      </c>
      <c r="AY148" s="1885" t="str">
        <f>IF(AY147="","",VLOOKUP(AY147,'シフト記号表 (3)'!$C$6:$L$47,10,FALSE))</f>
        <v/>
      </c>
      <c r="AZ148" s="1897" t="str">
        <f>IF(AZ147="","",VLOOKUP(AZ147,'シフト記号表 (3)'!$C$6:$L$47,10,FALSE))</f>
        <v/>
      </c>
      <c r="BA148" s="1897" t="str">
        <f>IF(BA147="","",VLOOKUP(BA147,'シフト記号表 (3)'!$C$6:$L$47,10,FALSE))</f>
        <v/>
      </c>
      <c r="BB148" s="1945">
        <f>IF($BE$3="４週",SUM(W148:AX148),IF($BE$3="暦月",SUM(W148:BA148),""))</f>
        <v>0</v>
      </c>
      <c r="BC148" s="1953"/>
      <c r="BD148" s="1962">
        <f>IF($BE$3="４週",BB148/4,IF($BE$3="暦月",(BB148/($BE$8/7)),""))</f>
        <v>0</v>
      </c>
      <c r="BE148" s="1953"/>
      <c r="BF148" s="1973"/>
      <c r="BG148" s="1978"/>
      <c r="BH148" s="1978"/>
      <c r="BI148" s="1978"/>
      <c r="BJ148" s="1989"/>
    </row>
    <row r="149" spans="2:62" ht="20.25" customHeight="1">
      <c r="B149" s="1742">
        <f>B147+1</f>
        <v>67</v>
      </c>
      <c r="C149" s="1756"/>
      <c r="D149" s="1767"/>
      <c r="E149" s="1774"/>
      <c r="F149" s="1779"/>
      <c r="G149" s="1774"/>
      <c r="H149" s="1779"/>
      <c r="I149" s="1788"/>
      <c r="J149" s="1802"/>
      <c r="K149" s="1808"/>
      <c r="L149" s="1824"/>
      <c r="M149" s="1824"/>
      <c r="N149" s="1767"/>
      <c r="O149" s="1831"/>
      <c r="P149" s="1836"/>
      <c r="Q149" s="1836"/>
      <c r="R149" s="1836"/>
      <c r="S149" s="1847"/>
      <c r="T149" s="1857" t="s">
        <v>770</v>
      </c>
      <c r="U149" s="1864"/>
      <c r="V149" s="1875"/>
      <c r="W149" s="1886"/>
      <c r="X149" s="1898"/>
      <c r="Y149" s="1898"/>
      <c r="Z149" s="1898"/>
      <c r="AA149" s="1898"/>
      <c r="AB149" s="1898"/>
      <c r="AC149" s="1913"/>
      <c r="AD149" s="1886"/>
      <c r="AE149" s="1898"/>
      <c r="AF149" s="1898"/>
      <c r="AG149" s="1898"/>
      <c r="AH149" s="1898"/>
      <c r="AI149" s="1898"/>
      <c r="AJ149" s="1913"/>
      <c r="AK149" s="1886"/>
      <c r="AL149" s="1898"/>
      <c r="AM149" s="1898"/>
      <c r="AN149" s="1898"/>
      <c r="AO149" s="1898"/>
      <c r="AP149" s="1898"/>
      <c r="AQ149" s="1913"/>
      <c r="AR149" s="1886"/>
      <c r="AS149" s="1898"/>
      <c r="AT149" s="1898"/>
      <c r="AU149" s="1898"/>
      <c r="AV149" s="1898"/>
      <c r="AW149" s="1898"/>
      <c r="AX149" s="1913"/>
      <c r="AY149" s="1886"/>
      <c r="AZ149" s="1898"/>
      <c r="BA149" s="1937"/>
      <c r="BB149" s="1944"/>
      <c r="BC149" s="1952"/>
      <c r="BD149" s="1961"/>
      <c r="BE149" s="1967"/>
      <c r="BF149" s="1972"/>
      <c r="BG149" s="1977"/>
      <c r="BH149" s="1977"/>
      <c r="BI149" s="1977"/>
      <c r="BJ149" s="1988"/>
    </row>
    <row r="150" spans="2:62" ht="20.25" customHeight="1">
      <c r="B150" s="1743"/>
      <c r="C150" s="1757"/>
      <c r="D150" s="1768"/>
      <c r="E150" s="1776"/>
      <c r="F150" s="1781">
        <f>C149</f>
        <v>0</v>
      </c>
      <c r="G150" s="1776"/>
      <c r="H150" s="1781">
        <f>I149</f>
        <v>0</v>
      </c>
      <c r="I150" s="1789"/>
      <c r="J150" s="1803"/>
      <c r="K150" s="1809"/>
      <c r="L150" s="1825"/>
      <c r="M150" s="1825"/>
      <c r="N150" s="1768"/>
      <c r="O150" s="1831"/>
      <c r="P150" s="1836"/>
      <c r="Q150" s="1836"/>
      <c r="R150" s="1836"/>
      <c r="S150" s="1847"/>
      <c r="T150" s="1856" t="s">
        <v>128</v>
      </c>
      <c r="U150" s="1863"/>
      <c r="V150" s="1874"/>
      <c r="W150" s="1885" t="str">
        <f>IF(W149="","",VLOOKUP(W149,'シフト記号表 (3)'!$C$6:$L$47,10,FALSE))</f>
        <v/>
      </c>
      <c r="X150" s="1897" t="str">
        <f>IF(X149="","",VLOOKUP(X149,'シフト記号表 (3)'!$C$6:$L$47,10,FALSE))</f>
        <v/>
      </c>
      <c r="Y150" s="1897" t="str">
        <f>IF(Y149="","",VLOOKUP(Y149,'シフト記号表 (3)'!$C$6:$L$47,10,FALSE))</f>
        <v/>
      </c>
      <c r="Z150" s="1897" t="str">
        <f>IF(Z149="","",VLOOKUP(Z149,'シフト記号表 (3)'!$C$6:$L$47,10,FALSE))</f>
        <v/>
      </c>
      <c r="AA150" s="1897" t="str">
        <f>IF(AA149="","",VLOOKUP(AA149,'シフト記号表 (3)'!$C$6:$L$47,10,FALSE))</f>
        <v/>
      </c>
      <c r="AB150" s="1897" t="str">
        <f>IF(AB149="","",VLOOKUP(AB149,'シフト記号表 (3)'!$C$6:$L$47,10,FALSE))</f>
        <v/>
      </c>
      <c r="AC150" s="1912" t="str">
        <f>IF(AC149="","",VLOOKUP(AC149,'シフト記号表 (3)'!$C$6:$L$47,10,FALSE))</f>
        <v/>
      </c>
      <c r="AD150" s="1885" t="str">
        <f>IF(AD149="","",VLOOKUP(AD149,'シフト記号表 (3)'!$C$6:$L$47,10,FALSE))</f>
        <v/>
      </c>
      <c r="AE150" s="1897" t="str">
        <f>IF(AE149="","",VLOOKUP(AE149,'シフト記号表 (3)'!$C$6:$L$47,10,FALSE))</f>
        <v/>
      </c>
      <c r="AF150" s="1897" t="str">
        <f>IF(AF149="","",VLOOKUP(AF149,'シフト記号表 (3)'!$C$6:$L$47,10,FALSE))</f>
        <v/>
      </c>
      <c r="AG150" s="1897" t="str">
        <f>IF(AG149="","",VLOOKUP(AG149,'シフト記号表 (3)'!$C$6:$L$47,10,FALSE))</f>
        <v/>
      </c>
      <c r="AH150" s="1897" t="str">
        <f>IF(AH149="","",VLOOKUP(AH149,'シフト記号表 (3)'!$C$6:$L$47,10,FALSE))</f>
        <v/>
      </c>
      <c r="AI150" s="1897" t="str">
        <f>IF(AI149="","",VLOOKUP(AI149,'シフト記号表 (3)'!$C$6:$L$47,10,FALSE))</f>
        <v/>
      </c>
      <c r="AJ150" s="1912" t="str">
        <f>IF(AJ149="","",VLOOKUP(AJ149,'シフト記号表 (3)'!$C$6:$L$47,10,FALSE))</f>
        <v/>
      </c>
      <c r="AK150" s="1885" t="str">
        <f>IF(AK149="","",VLOOKUP(AK149,'シフト記号表 (3)'!$C$6:$L$47,10,FALSE))</f>
        <v/>
      </c>
      <c r="AL150" s="1897" t="str">
        <f>IF(AL149="","",VLOOKUP(AL149,'シフト記号表 (3)'!$C$6:$L$47,10,FALSE))</f>
        <v/>
      </c>
      <c r="AM150" s="1897" t="str">
        <f>IF(AM149="","",VLOOKUP(AM149,'シフト記号表 (3)'!$C$6:$L$47,10,FALSE))</f>
        <v/>
      </c>
      <c r="AN150" s="1897" t="str">
        <f>IF(AN149="","",VLOOKUP(AN149,'シフト記号表 (3)'!$C$6:$L$47,10,FALSE))</f>
        <v/>
      </c>
      <c r="AO150" s="1897" t="str">
        <f>IF(AO149="","",VLOOKUP(AO149,'シフト記号表 (3)'!$C$6:$L$47,10,FALSE))</f>
        <v/>
      </c>
      <c r="AP150" s="1897" t="str">
        <f>IF(AP149="","",VLOOKUP(AP149,'シフト記号表 (3)'!$C$6:$L$47,10,FALSE))</f>
        <v/>
      </c>
      <c r="AQ150" s="1912" t="str">
        <f>IF(AQ149="","",VLOOKUP(AQ149,'シフト記号表 (3)'!$C$6:$L$47,10,FALSE))</f>
        <v/>
      </c>
      <c r="AR150" s="1885" t="str">
        <f>IF(AR149="","",VLOOKUP(AR149,'シフト記号表 (3)'!$C$6:$L$47,10,FALSE))</f>
        <v/>
      </c>
      <c r="AS150" s="1897" t="str">
        <f>IF(AS149="","",VLOOKUP(AS149,'シフト記号表 (3)'!$C$6:$L$47,10,FALSE))</f>
        <v/>
      </c>
      <c r="AT150" s="1897" t="str">
        <f>IF(AT149="","",VLOOKUP(AT149,'シフト記号表 (3)'!$C$6:$L$47,10,FALSE))</f>
        <v/>
      </c>
      <c r="AU150" s="1897" t="str">
        <f>IF(AU149="","",VLOOKUP(AU149,'シフト記号表 (3)'!$C$6:$L$47,10,FALSE))</f>
        <v/>
      </c>
      <c r="AV150" s="1897" t="str">
        <f>IF(AV149="","",VLOOKUP(AV149,'シフト記号表 (3)'!$C$6:$L$47,10,FALSE))</f>
        <v/>
      </c>
      <c r="AW150" s="1897" t="str">
        <f>IF(AW149="","",VLOOKUP(AW149,'シフト記号表 (3)'!$C$6:$L$47,10,FALSE))</f>
        <v/>
      </c>
      <c r="AX150" s="1912" t="str">
        <f>IF(AX149="","",VLOOKUP(AX149,'シフト記号表 (3)'!$C$6:$L$47,10,FALSE))</f>
        <v/>
      </c>
      <c r="AY150" s="1885" t="str">
        <f>IF(AY149="","",VLOOKUP(AY149,'シフト記号表 (3)'!$C$6:$L$47,10,FALSE))</f>
        <v/>
      </c>
      <c r="AZ150" s="1897" t="str">
        <f>IF(AZ149="","",VLOOKUP(AZ149,'シフト記号表 (3)'!$C$6:$L$47,10,FALSE))</f>
        <v/>
      </c>
      <c r="BA150" s="1897" t="str">
        <f>IF(BA149="","",VLOOKUP(BA149,'シフト記号表 (3)'!$C$6:$L$47,10,FALSE))</f>
        <v/>
      </c>
      <c r="BB150" s="1945">
        <f>IF($BE$3="４週",SUM(W150:AX150),IF($BE$3="暦月",SUM(W150:BA150),""))</f>
        <v>0</v>
      </c>
      <c r="BC150" s="1953"/>
      <c r="BD150" s="1962">
        <f>IF($BE$3="４週",BB150/4,IF($BE$3="暦月",(BB150/($BE$8/7)),""))</f>
        <v>0</v>
      </c>
      <c r="BE150" s="1953"/>
      <c r="BF150" s="1973"/>
      <c r="BG150" s="1978"/>
      <c r="BH150" s="1978"/>
      <c r="BI150" s="1978"/>
      <c r="BJ150" s="1989"/>
    </row>
    <row r="151" spans="2:62" ht="20.25" customHeight="1">
      <c r="B151" s="1742">
        <f>B149+1</f>
        <v>68</v>
      </c>
      <c r="C151" s="1756"/>
      <c r="D151" s="1767"/>
      <c r="E151" s="1774"/>
      <c r="F151" s="1779"/>
      <c r="G151" s="1774"/>
      <c r="H151" s="1779"/>
      <c r="I151" s="1788"/>
      <c r="J151" s="1802"/>
      <c r="K151" s="1808"/>
      <c r="L151" s="1824"/>
      <c r="M151" s="1824"/>
      <c r="N151" s="1767"/>
      <c r="O151" s="1831"/>
      <c r="P151" s="1836"/>
      <c r="Q151" s="1836"/>
      <c r="R151" s="1836"/>
      <c r="S151" s="1847"/>
      <c r="T151" s="1857" t="s">
        <v>770</v>
      </c>
      <c r="U151" s="1864"/>
      <c r="V151" s="1875"/>
      <c r="W151" s="1886"/>
      <c r="X151" s="1898"/>
      <c r="Y151" s="1898"/>
      <c r="Z151" s="1898"/>
      <c r="AA151" s="1898"/>
      <c r="AB151" s="1898"/>
      <c r="AC151" s="1913"/>
      <c r="AD151" s="1886"/>
      <c r="AE151" s="1898"/>
      <c r="AF151" s="1898"/>
      <c r="AG151" s="1898"/>
      <c r="AH151" s="1898"/>
      <c r="AI151" s="1898"/>
      <c r="AJ151" s="1913"/>
      <c r="AK151" s="1886"/>
      <c r="AL151" s="1898"/>
      <c r="AM151" s="1898"/>
      <c r="AN151" s="1898"/>
      <c r="AO151" s="1898"/>
      <c r="AP151" s="1898"/>
      <c r="AQ151" s="1913"/>
      <c r="AR151" s="1886"/>
      <c r="AS151" s="1898"/>
      <c r="AT151" s="1898"/>
      <c r="AU151" s="1898"/>
      <c r="AV151" s="1898"/>
      <c r="AW151" s="1898"/>
      <c r="AX151" s="1913"/>
      <c r="AY151" s="1886"/>
      <c r="AZ151" s="1898"/>
      <c r="BA151" s="1937"/>
      <c r="BB151" s="1944"/>
      <c r="BC151" s="1952"/>
      <c r="BD151" s="1961"/>
      <c r="BE151" s="1967"/>
      <c r="BF151" s="1972"/>
      <c r="BG151" s="1977"/>
      <c r="BH151" s="1977"/>
      <c r="BI151" s="1977"/>
      <c r="BJ151" s="1988"/>
    </row>
    <row r="152" spans="2:62" ht="20.25" customHeight="1">
      <c r="B152" s="1743"/>
      <c r="C152" s="1757"/>
      <c r="D152" s="1768"/>
      <c r="E152" s="1776"/>
      <c r="F152" s="1781">
        <f>C151</f>
        <v>0</v>
      </c>
      <c r="G152" s="1776"/>
      <c r="H152" s="1781">
        <f>I151</f>
        <v>0</v>
      </c>
      <c r="I152" s="1789"/>
      <c r="J152" s="1803"/>
      <c r="K152" s="1809"/>
      <c r="L152" s="1825"/>
      <c r="M152" s="1825"/>
      <c r="N152" s="1768"/>
      <c r="O152" s="1831"/>
      <c r="P152" s="1836"/>
      <c r="Q152" s="1836"/>
      <c r="R152" s="1836"/>
      <c r="S152" s="1847"/>
      <c r="T152" s="1856" t="s">
        <v>128</v>
      </c>
      <c r="U152" s="1863"/>
      <c r="V152" s="1874"/>
      <c r="W152" s="1885" t="str">
        <f>IF(W151="","",VLOOKUP(W151,'シフト記号表 (3)'!$C$6:$L$47,10,FALSE))</f>
        <v/>
      </c>
      <c r="X152" s="1897" t="str">
        <f>IF(X151="","",VLOOKUP(X151,'シフト記号表 (3)'!$C$6:$L$47,10,FALSE))</f>
        <v/>
      </c>
      <c r="Y152" s="1897" t="str">
        <f>IF(Y151="","",VLOOKUP(Y151,'シフト記号表 (3)'!$C$6:$L$47,10,FALSE))</f>
        <v/>
      </c>
      <c r="Z152" s="1897" t="str">
        <f>IF(Z151="","",VLOOKUP(Z151,'シフト記号表 (3)'!$C$6:$L$47,10,FALSE))</f>
        <v/>
      </c>
      <c r="AA152" s="1897" t="str">
        <f>IF(AA151="","",VLOOKUP(AA151,'シフト記号表 (3)'!$C$6:$L$47,10,FALSE))</f>
        <v/>
      </c>
      <c r="AB152" s="1897" t="str">
        <f>IF(AB151="","",VLOOKUP(AB151,'シフト記号表 (3)'!$C$6:$L$47,10,FALSE))</f>
        <v/>
      </c>
      <c r="AC152" s="1912" t="str">
        <f>IF(AC151="","",VLOOKUP(AC151,'シフト記号表 (3)'!$C$6:$L$47,10,FALSE))</f>
        <v/>
      </c>
      <c r="AD152" s="1885" t="str">
        <f>IF(AD151="","",VLOOKUP(AD151,'シフト記号表 (3)'!$C$6:$L$47,10,FALSE))</f>
        <v/>
      </c>
      <c r="AE152" s="1897" t="str">
        <f>IF(AE151="","",VLOOKUP(AE151,'シフト記号表 (3)'!$C$6:$L$47,10,FALSE))</f>
        <v/>
      </c>
      <c r="AF152" s="1897" t="str">
        <f>IF(AF151="","",VLOOKUP(AF151,'シフト記号表 (3)'!$C$6:$L$47,10,FALSE))</f>
        <v/>
      </c>
      <c r="AG152" s="1897" t="str">
        <f>IF(AG151="","",VLOOKUP(AG151,'シフト記号表 (3)'!$C$6:$L$47,10,FALSE))</f>
        <v/>
      </c>
      <c r="AH152" s="1897" t="str">
        <f>IF(AH151="","",VLOOKUP(AH151,'シフト記号表 (3)'!$C$6:$L$47,10,FALSE))</f>
        <v/>
      </c>
      <c r="AI152" s="1897" t="str">
        <f>IF(AI151="","",VLOOKUP(AI151,'シフト記号表 (3)'!$C$6:$L$47,10,FALSE))</f>
        <v/>
      </c>
      <c r="AJ152" s="1912" t="str">
        <f>IF(AJ151="","",VLOOKUP(AJ151,'シフト記号表 (3)'!$C$6:$L$47,10,FALSE))</f>
        <v/>
      </c>
      <c r="AK152" s="1885" t="str">
        <f>IF(AK151="","",VLOOKUP(AK151,'シフト記号表 (3)'!$C$6:$L$47,10,FALSE))</f>
        <v/>
      </c>
      <c r="AL152" s="1897" t="str">
        <f>IF(AL151="","",VLOOKUP(AL151,'シフト記号表 (3)'!$C$6:$L$47,10,FALSE))</f>
        <v/>
      </c>
      <c r="AM152" s="1897" t="str">
        <f>IF(AM151="","",VLOOKUP(AM151,'シフト記号表 (3)'!$C$6:$L$47,10,FALSE))</f>
        <v/>
      </c>
      <c r="AN152" s="1897" t="str">
        <f>IF(AN151="","",VLOOKUP(AN151,'シフト記号表 (3)'!$C$6:$L$47,10,FALSE))</f>
        <v/>
      </c>
      <c r="AO152" s="1897" t="str">
        <f>IF(AO151="","",VLOOKUP(AO151,'シフト記号表 (3)'!$C$6:$L$47,10,FALSE))</f>
        <v/>
      </c>
      <c r="AP152" s="1897" t="str">
        <f>IF(AP151="","",VLOOKUP(AP151,'シフト記号表 (3)'!$C$6:$L$47,10,FALSE))</f>
        <v/>
      </c>
      <c r="AQ152" s="1912" t="str">
        <f>IF(AQ151="","",VLOOKUP(AQ151,'シフト記号表 (3)'!$C$6:$L$47,10,FALSE))</f>
        <v/>
      </c>
      <c r="AR152" s="1885" t="str">
        <f>IF(AR151="","",VLOOKUP(AR151,'シフト記号表 (3)'!$C$6:$L$47,10,FALSE))</f>
        <v/>
      </c>
      <c r="AS152" s="1897" t="str">
        <f>IF(AS151="","",VLOOKUP(AS151,'シフト記号表 (3)'!$C$6:$L$47,10,FALSE))</f>
        <v/>
      </c>
      <c r="AT152" s="1897" t="str">
        <f>IF(AT151="","",VLOOKUP(AT151,'シフト記号表 (3)'!$C$6:$L$47,10,FALSE))</f>
        <v/>
      </c>
      <c r="AU152" s="1897" t="str">
        <f>IF(AU151="","",VLOOKUP(AU151,'シフト記号表 (3)'!$C$6:$L$47,10,FALSE))</f>
        <v/>
      </c>
      <c r="AV152" s="1897" t="str">
        <f>IF(AV151="","",VLOOKUP(AV151,'シフト記号表 (3)'!$C$6:$L$47,10,FALSE))</f>
        <v/>
      </c>
      <c r="AW152" s="1897" t="str">
        <f>IF(AW151="","",VLOOKUP(AW151,'シフト記号表 (3)'!$C$6:$L$47,10,FALSE))</f>
        <v/>
      </c>
      <c r="AX152" s="1912" t="str">
        <f>IF(AX151="","",VLOOKUP(AX151,'シフト記号表 (3)'!$C$6:$L$47,10,FALSE))</f>
        <v/>
      </c>
      <c r="AY152" s="1885" t="str">
        <f>IF(AY151="","",VLOOKUP(AY151,'シフト記号表 (3)'!$C$6:$L$47,10,FALSE))</f>
        <v/>
      </c>
      <c r="AZ152" s="1897" t="str">
        <f>IF(AZ151="","",VLOOKUP(AZ151,'シフト記号表 (3)'!$C$6:$L$47,10,FALSE))</f>
        <v/>
      </c>
      <c r="BA152" s="1897" t="str">
        <f>IF(BA151="","",VLOOKUP(BA151,'シフト記号表 (3)'!$C$6:$L$47,10,FALSE))</f>
        <v/>
      </c>
      <c r="BB152" s="1945">
        <f>IF($BE$3="４週",SUM(W152:AX152),IF($BE$3="暦月",SUM(W152:BA152),""))</f>
        <v>0</v>
      </c>
      <c r="BC152" s="1953"/>
      <c r="BD152" s="1962">
        <f>IF($BE$3="４週",BB152/4,IF($BE$3="暦月",(BB152/($BE$8/7)),""))</f>
        <v>0</v>
      </c>
      <c r="BE152" s="1953"/>
      <c r="BF152" s="1973"/>
      <c r="BG152" s="1978"/>
      <c r="BH152" s="1978"/>
      <c r="BI152" s="1978"/>
      <c r="BJ152" s="1989"/>
    </row>
    <row r="153" spans="2:62" ht="20.25" customHeight="1">
      <c r="B153" s="1742">
        <f>B151+1</f>
        <v>69</v>
      </c>
      <c r="C153" s="1756"/>
      <c r="D153" s="1767"/>
      <c r="E153" s="1774"/>
      <c r="F153" s="1779"/>
      <c r="G153" s="1774"/>
      <c r="H153" s="1779"/>
      <c r="I153" s="1788"/>
      <c r="J153" s="1802"/>
      <c r="K153" s="1808"/>
      <c r="L153" s="1824"/>
      <c r="M153" s="1824"/>
      <c r="N153" s="1767"/>
      <c r="O153" s="1831"/>
      <c r="P153" s="1836"/>
      <c r="Q153" s="1836"/>
      <c r="R153" s="1836"/>
      <c r="S153" s="1847"/>
      <c r="T153" s="1857" t="s">
        <v>770</v>
      </c>
      <c r="U153" s="1864"/>
      <c r="V153" s="1875"/>
      <c r="W153" s="1886"/>
      <c r="X153" s="1898"/>
      <c r="Y153" s="1898"/>
      <c r="Z153" s="1898"/>
      <c r="AA153" s="1898"/>
      <c r="AB153" s="1898"/>
      <c r="AC153" s="1913"/>
      <c r="AD153" s="1886"/>
      <c r="AE153" s="1898"/>
      <c r="AF153" s="1898"/>
      <c r="AG153" s="1898"/>
      <c r="AH153" s="1898"/>
      <c r="AI153" s="1898"/>
      <c r="AJ153" s="1913"/>
      <c r="AK153" s="1886"/>
      <c r="AL153" s="1898"/>
      <c r="AM153" s="1898"/>
      <c r="AN153" s="1898"/>
      <c r="AO153" s="1898"/>
      <c r="AP153" s="1898"/>
      <c r="AQ153" s="1913"/>
      <c r="AR153" s="1886"/>
      <c r="AS153" s="1898"/>
      <c r="AT153" s="1898"/>
      <c r="AU153" s="1898"/>
      <c r="AV153" s="1898"/>
      <c r="AW153" s="1898"/>
      <c r="AX153" s="1913"/>
      <c r="AY153" s="1886"/>
      <c r="AZ153" s="1898"/>
      <c r="BA153" s="1937"/>
      <c r="BB153" s="1944"/>
      <c r="BC153" s="1952"/>
      <c r="BD153" s="1961"/>
      <c r="BE153" s="1967"/>
      <c r="BF153" s="1972"/>
      <c r="BG153" s="1977"/>
      <c r="BH153" s="1977"/>
      <c r="BI153" s="1977"/>
      <c r="BJ153" s="1988"/>
    </row>
    <row r="154" spans="2:62" ht="20.25" customHeight="1">
      <c r="B154" s="1743"/>
      <c r="C154" s="1757"/>
      <c r="D154" s="1768"/>
      <c r="E154" s="1776"/>
      <c r="F154" s="1781">
        <f>C153</f>
        <v>0</v>
      </c>
      <c r="G154" s="1776"/>
      <c r="H154" s="1781">
        <f>I153</f>
        <v>0</v>
      </c>
      <c r="I154" s="1789"/>
      <c r="J154" s="1803"/>
      <c r="K154" s="1809"/>
      <c r="L154" s="1825"/>
      <c r="M154" s="1825"/>
      <c r="N154" s="1768"/>
      <c r="O154" s="1831"/>
      <c r="P154" s="1836"/>
      <c r="Q154" s="1836"/>
      <c r="R154" s="1836"/>
      <c r="S154" s="1847"/>
      <c r="T154" s="1856" t="s">
        <v>128</v>
      </c>
      <c r="U154" s="1863"/>
      <c r="V154" s="1874"/>
      <c r="W154" s="1885" t="str">
        <f>IF(W153="","",VLOOKUP(W153,'シフト記号表 (3)'!$C$6:$L$47,10,FALSE))</f>
        <v/>
      </c>
      <c r="X154" s="1897" t="str">
        <f>IF(X153="","",VLOOKUP(X153,'シフト記号表 (3)'!$C$6:$L$47,10,FALSE))</f>
        <v/>
      </c>
      <c r="Y154" s="1897" t="str">
        <f>IF(Y153="","",VLOOKUP(Y153,'シフト記号表 (3)'!$C$6:$L$47,10,FALSE))</f>
        <v/>
      </c>
      <c r="Z154" s="1897" t="str">
        <f>IF(Z153="","",VLOOKUP(Z153,'シフト記号表 (3)'!$C$6:$L$47,10,FALSE))</f>
        <v/>
      </c>
      <c r="AA154" s="1897" t="str">
        <f>IF(AA153="","",VLOOKUP(AA153,'シフト記号表 (3)'!$C$6:$L$47,10,FALSE))</f>
        <v/>
      </c>
      <c r="AB154" s="1897" t="str">
        <f>IF(AB153="","",VLOOKUP(AB153,'シフト記号表 (3)'!$C$6:$L$47,10,FALSE))</f>
        <v/>
      </c>
      <c r="AC154" s="1912" t="str">
        <f>IF(AC153="","",VLOOKUP(AC153,'シフト記号表 (3)'!$C$6:$L$47,10,FALSE))</f>
        <v/>
      </c>
      <c r="AD154" s="1885" t="str">
        <f>IF(AD153="","",VLOOKUP(AD153,'シフト記号表 (3)'!$C$6:$L$47,10,FALSE))</f>
        <v/>
      </c>
      <c r="AE154" s="1897" t="str">
        <f>IF(AE153="","",VLOOKUP(AE153,'シフト記号表 (3)'!$C$6:$L$47,10,FALSE))</f>
        <v/>
      </c>
      <c r="AF154" s="1897" t="str">
        <f>IF(AF153="","",VLOOKUP(AF153,'シフト記号表 (3)'!$C$6:$L$47,10,FALSE))</f>
        <v/>
      </c>
      <c r="AG154" s="1897" t="str">
        <f>IF(AG153="","",VLOOKUP(AG153,'シフト記号表 (3)'!$C$6:$L$47,10,FALSE))</f>
        <v/>
      </c>
      <c r="AH154" s="1897" t="str">
        <f>IF(AH153="","",VLOOKUP(AH153,'シフト記号表 (3)'!$C$6:$L$47,10,FALSE))</f>
        <v/>
      </c>
      <c r="AI154" s="1897" t="str">
        <f>IF(AI153="","",VLOOKUP(AI153,'シフト記号表 (3)'!$C$6:$L$47,10,FALSE))</f>
        <v/>
      </c>
      <c r="AJ154" s="1912" t="str">
        <f>IF(AJ153="","",VLOOKUP(AJ153,'シフト記号表 (3)'!$C$6:$L$47,10,FALSE))</f>
        <v/>
      </c>
      <c r="AK154" s="1885" t="str">
        <f>IF(AK153="","",VLOOKUP(AK153,'シフト記号表 (3)'!$C$6:$L$47,10,FALSE))</f>
        <v/>
      </c>
      <c r="AL154" s="1897" t="str">
        <f>IF(AL153="","",VLOOKUP(AL153,'シフト記号表 (3)'!$C$6:$L$47,10,FALSE))</f>
        <v/>
      </c>
      <c r="AM154" s="1897" t="str">
        <f>IF(AM153="","",VLOOKUP(AM153,'シフト記号表 (3)'!$C$6:$L$47,10,FALSE))</f>
        <v/>
      </c>
      <c r="AN154" s="1897" t="str">
        <f>IF(AN153="","",VLOOKUP(AN153,'シフト記号表 (3)'!$C$6:$L$47,10,FALSE))</f>
        <v/>
      </c>
      <c r="AO154" s="1897" t="str">
        <f>IF(AO153="","",VLOOKUP(AO153,'シフト記号表 (3)'!$C$6:$L$47,10,FALSE))</f>
        <v/>
      </c>
      <c r="AP154" s="1897" t="str">
        <f>IF(AP153="","",VLOOKUP(AP153,'シフト記号表 (3)'!$C$6:$L$47,10,FALSE))</f>
        <v/>
      </c>
      <c r="AQ154" s="1912" t="str">
        <f>IF(AQ153="","",VLOOKUP(AQ153,'シフト記号表 (3)'!$C$6:$L$47,10,FALSE))</f>
        <v/>
      </c>
      <c r="AR154" s="1885" t="str">
        <f>IF(AR153="","",VLOOKUP(AR153,'シフト記号表 (3)'!$C$6:$L$47,10,FALSE))</f>
        <v/>
      </c>
      <c r="AS154" s="1897" t="str">
        <f>IF(AS153="","",VLOOKUP(AS153,'シフト記号表 (3)'!$C$6:$L$47,10,FALSE))</f>
        <v/>
      </c>
      <c r="AT154" s="1897" t="str">
        <f>IF(AT153="","",VLOOKUP(AT153,'シフト記号表 (3)'!$C$6:$L$47,10,FALSE))</f>
        <v/>
      </c>
      <c r="AU154" s="1897" t="str">
        <f>IF(AU153="","",VLOOKUP(AU153,'シフト記号表 (3)'!$C$6:$L$47,10,FALSE))</f>
        <v/>
      </c>
      <c r="AV154" s="1897" t="str">
        <f>IF(AV153="","",VLOOKUP(AV153,'シフト記号表 (3)'!$C$6:$L$47,10,FALSE))</f>
        <v/>
      </c>
      <c r="AW154" s="1897" t="str">
        <f>IF(AW153="","",VLOOKUP(AW153,'シフト記号表 (3)'!$C$6:$L$47,10,FALSE))</f>
        <v/>
      </c>
      <c r="AX154" s="1912" t="str">
        <f>IF(AX153="","",VLOOKUP(AX153,'シフト記号表 (3)'!$C$6:$L$47,10,FALSE))</f>
        <v/>
      </c>
      <c r="AY154" s="1885" t="str">
        <f>IF(AY153="","",VLOOKUP(AY153,'シフト記号表 (3)'!$C$6:$L$47,10,FALSE))</f>
        <v/>
      </c>
      <c r="AZ154" s="1897" t="str">
        <f>IF(AZ153="","",VLOOKUP(AZ153,'シフト記号表 (3)'!$C$6:$L$47,10,FALSE))</f>
        <v/>
      </c>
      <c r="BA154" s="1897" t="str">
        <f>IF(BA153="","",VLOOKUP(BA153,'シフト記号表 (3)'!$C$6:$L$47,10,FALSE))</f>
        <v/>
      </c>
      <c r="BB154" s="1945">
        <f>IF($BE$3="４週",SUM(W154:AX154),IF($BE$3="暦月",SUM(W154:BA154),""))</f>
        <v>0</v>
      </c>
      <c r="BC154" s="1953"/>
      <c r="BD154" s="1962">
        <f>IF($BE$3="４週",BB154/4,IF($BE$3="暦月",(BB154/($BE$8/7)),""))</f>
        <v>0</v>
      </c>
      <c r="BE154" s="1953"/>
      <c r="BF154" s="1973"/>
      <c r="BG154" s="1978"/>
      <c r="BH154" s="1978"/>
      <c r="BI154" s="1978"/>
      <c r="BJ154" s="1989"/>
    </row>
    <row r="155" spans="2:62" ht="20.25" customHeight="1">
      <c r="B155" s="1742">
        <f>B153+1</f>
        <v>70</v>
      </c>
      <c r="C155" s="1756"/>
      <c r="D155" s="1767"/>
      <c r="E155" s="1774"/>
      <c r="F155" s="1779"/>
      <c r="G155" s="1774"/>
      <c r="H155" s="1779"/>
      <c r="I155" s="1788"/>
      <c r="J155" s="1802"/>
      <c r="K155" s="1808"/>
      <c r="L155" s="1824"/>
      <c r="M155" s="1824"/>
      <c r="N155" s="1767"/>
      <c r="O155" s="1831"/>
      <c r="P155" s="1836"/>
      <c r="Q155" s="1836"/>
      <c r="R155" s="1836"/>
      <c r="S155" s="1847"/>
      <c r="T155" s="1857" t="s">
        <v>770</v>
      </c>
      <c r="U155" s="1864"/>
      <c r="V155" s="1875"/>
      <c r="W155" s="1886"/>
      <c r="X155" s="1898"/>
      <c r="Y155" s="1898"/>
      <c r="Z155" s="1898"/>
      <c r="AA155" s="1898"/>
      <c r="AB155" s="1898"/>
      <c r="AC155" s="1913"/>
      <c r="AD155" s="1886"/>
      <c r="AE155" s="1898"/>
      <c r="AF155" s="1898"/>
      <c r="AG155" s="1898"/>
      <c r="AH155" s="1898"/>
      <c r="AI155" s="1898"/>
      <c r="AJ155" s="1913"/>
      <c r="AK155" s="1886"/>
      <c r="AL155" s="1898"/>
      <c r="AM155" s="1898"/>
      <c r="AN155" s="1898"/>
      <c r="AO155" s="1898"/>
      <c r="AP155" s="1898"/>
      <c r="AQ155" s="1913"/>
      <c r="AR155" s="1886"/>
      <c r="AS155" s="1898"/>
      <c r="AT155" s="1898"/>
      <c r="AU155" s="1898"/>
      <c r="AV155" s="1898"/>
      <c r="AW155" s="1898"/>
      <c r="AX155" s="1913"/>
      <c r="AY155" s="1886"/>
      <c r="AZ155" s="1898"/>
      <c r="BA155" s="1937"/>
      <c r="BB155" s="1944"/>
      <c r="BC155" s="1952"/>
      <c r="BD155" s="1961"/>
      <c r="BE155" s="1967"/>
      <c r="BF155" s="1972"/>
      <c r="BG155" s="1977"/>
      <c r="BH155" s="1977"/>
      <c r="BI155" s="1977"/>
      <c r="BJ155" s="1988"/>
    </row>
    <row r="156" spans="2:62" ht="20.25" customHeight="1">
      <c r="B156" s="1743"/>
      <c r="C156" s="1757"/>
      <c r="D156" s="1768"/>
      <c r="E156" s="1776"/>
      <c r="F156" s="1781">
        <f>C155</f>
        <v>0</v>
      </c>
      <c r="G156" s="1776"/>
      <c r="H156" s="1781">
        <f>I155</f>
        <v>0</v>
      </c>
      <c r="I156" s="1789"/>
      <c r="J156" s="1803"/>
      <c r="K156" s="1809"/>
      <c r="L156" s="1825"/>
      <c r="M156" s="1825"/>
      <c r="N156" s="1768"/>
      <c r="O156" s="1831"/>
      <c r="P156" s="1836"/>
      <c r="Q156" s="1836"/>
      <c r="R156" s="1836"/>
      <c r="S156" s="1847"/>
      <c r="T156" s="1856" t="s">
        <v>128</v>
      </c>
      <c r="U156" s="1863"/>
      <c r="V156" s="1874"/>
      <c r="W156" s="1885" t="str">
        <f>IF(W155="","",VLOOKUP(W155,'シフト記号表 (3)'!$C$6:$L$47,10,FALSE))</f>
        <v/>
      </c>
      <c r="X156" s="1897" t="str">
        <f>IF(X155="","",VLOOKUP(X155,'シフト記号表 (3)'!$C$6:$L$47,10,FALSE))</f>
        <v/>
      </c>
      <c r="Y156" s="1897" t="str">
        <f>IF(Y155="","",VLOOKUP(Y155,'シフト記号表 (3)'!$C$6:$L$47,10,FALSE))</f>
        <v/>
      </c>
      <c r="Z156" s="1897" t="str">
        <f>IF(Z155="","",VLOOKUP(Z155,'シフト記号表 (3)'!$C$6:$L$47,10,FALSE))</f>
        <v/>
      </c>
      <c r="AA156" s="1897" t="str">
        <f>IF(AA155="","",VLOOKUP(AA155,'シフト記号表 (3)'!$C$6:$L$47,10,FALSE))</f>
        <v/>
      </c>
      <c r="AB156" s="1897" t="str">
        <f>IF(AB155="","",VLOOKUP(AB155,'シフト記号表 (3)'!$C$6:$L$47,10,FALSE))</f>
        <v/>
      </c>
      <c r="AC156" s="1912" t="str">
        <f>IF(AC155="","",VLOOKUP(AC155,'シフト記号表 (3)'!$C$6:$L$47,10,FALSE))</f>
        <v/>
      </c>
      <c r="AD156" s="1885" t="str">
        <f>IF(AD155="","",VLOOKUP(AD155,'シフト記号表 (3)'!$C$6:$L$47,10,FALSE))</f>
        <v/>
      </c>
      <c r="AE156" s="1897" t="str">
        <f>IF(AE155="","",VLOOKUP(AE155,'シフト記号表 (3)'!$C$6:$L$47,10,FALSE))</f>
        <v/>
      </c>
      <c r="AF156" s="1897" t="str">
        <f>IF(AF155="","",VLOOKUP(AF155,'シフト記号表 (3)'!$C$6:$L$47,10,FALSE))</f>
        <v/>
      </c>
      <c r="AG156" s="1897" t="str">
        <f>IF(AG155="","",VLOOKUP(AG155,'シフト記号表 (3)'!$C$6:$L$47,10,FALSE))</f>
        <v/>
      </c>
      <c r="AH156" s="1897" t="str">
        <f>IF(AH155="","",VLOOKUP(AH155,'シフト記号表 (3)'!$C$6:$L$47,10,FALSE))</f>
        <v/>
      </c>
      <c r="AI156" s="1897" t="str">
        <f>IF(AI155="","",VLOOKUP(AI155,'シフト記号表 (3)'!$C$6:$L$47,10,FALSE))</f>
        <v/>
      </c>
      <c r="AJ156" s="1912" t="str">
        <f>IF(AJ155="","",VLOOKUP(AJ155,'シフト記号表 (3)'!$C$6:$L$47,10,FALSE))</f>
        <v/>
      </c>
      <c r="AK156" s="1885" t="str">
        <f>IF(AK155="","",VLOOKUP(AK155,'シフト記号表 (3)'!$C$6:$L$47,10,FALSE))</f>
        <v/>
      </c>
      <c r="AL156" s="1897" t="str">
        <f>IF(AL155="","",VLOOKUP(AL155,'シフト記号表 (3)'!$C$6:$L$47,10,FALSE))</f>
        <v/>
      </c>
      <c r="AM156" s="1897" t="str">
        <f>IF(AM155="","",VLOOKUP(AM155,'シフト記号表 (3)'!$C$6:$L$47,10,FALSE))</f>
        <v/>
      </c>
      <c r="AN156" s="1897" t="str">
        <f>IF(AN155="","",VLOOKUP(AN155,'シフト記号表 (3)'!$C$6:$L$47,10,FALSE))</f>
        <v/>
      </c>
      <c r="AO156" s="1897" t="str">
        <f>IF(AO155="","",VLOOKUP(AO155,'シフト記号表 (3)'!$C$6:$L$47,10,FALSE))</f>
        <v/>
      </c>
      <c r="AP156" s="1897" t="str">
        <f>IF(AP155="","",VLOOKUP(AP155,'シフト記号表 (3)'!$C$6:$L$47,10,FALSE))</f>
        <v/>
      </c>
      <c r="AQ156" s="1912" t="str">
        <f>IF(AQ155="","",VLOOKUP(AQ155,'シフト記号表 (3)'!$C$6:$L$47,10,FALSE))</f>
        <v/>
      </c>
      <c r="AR156" s="1885" t="str">
        <f>IF(AR155="","",VLOOKUP(AR155,'シフト記号表 (3)'!$C$6:$L$47,10,FALSE))</f>
        <v/>
      </c>
      <c r="AS156" s="1897" t="str">
        <f>IF(AS155="","",VLOOKUP(AS155,'シフト記号表 (3)'!$C$6:$L$47,10,FALSE))</f>
        <v/>
      </c>
      <c r="AT156" s="1897" t="str">
        <f>IF(AT155="","",VLOOKUP(AT155,'シフト記号表 (3)'!$C$6:$L$47,10,FALSE))</f>
        <v/>
      </c>
      <c r="AU156" s="1897" t="str">
        <f>IF(AU155="","",VLOOKUP(AU155,'シフト記号表 (3)'!$C$6:$L$47,10,FALSE))</f>
        <v/>
      </c>
      <c r="AV156" s="1897" t="str">
        <f>IF(AV155="","",VLOOKUP(AV155,'シフト記号表 (3)'!$C$6:$L$47,10,FALSE))</f>
        <v/>
      </c>
      <c r="AW156" s="1897" t="str">
        <f>IF(AW155="","",VLOOKUP(AW155,'シフト記号表 (3)'!$C$6:$L$47,10,FALSE))</f>
        <v/>
      </c>
      <c r="AX156" s="1912" t="str">
        <f>IF(AX155="","",VLOOKUP(AX155,'シフト記号表 (3)'!$C$6:$L$47,10,FALSE))</f>
        <v/>
      </c>
      <c r="AY156" s="1885" t="str">
        <f>IF(AY155="","",VLOOKUP(AY155,'シフト記号表 (3)'!$C$6:$L$47,10,FALSE))</f>
        <v/>
      </c>
      <c r="AZ156" s="1897" t="str">
        <f>IF(AZ155="","",VLOOKUP(AZ155,'シフト記号表 (3)'!$C$6:$L$47,10,FALSE))</f>
        <v/>
      </c>
      <c r="BA156" s="1897" t="str">
        <f>IF(BA155="","",VLOOKUP(BA155,'シフト記号表 (3)'!$C$6:$L$47,10,FALSE))</f>
        <v/>
      </c>
      <c r="BB156" s="1945">
        <f>IF($BE$3="４週",SUM(W156:AX156),IF($BE$3="暦月",SUM(W156:BA156),""))</f>
        <v>0</v>
      </c>
      <c r="BC156" s="1953"/>
      <c r="BD156" s="1962">
        <f>IF($BE$3="４週",BB156/4,IF($BE$3="暦月",(BB156/($BE$8/7)),""))</f>
        <v>0</v>
      </c>
      <c r="BE156" s="1953"/>
      <c r="BF156" s="1973"/>
      <c r="BG156" s="1978"/>
      <c r="BH156" s="1978"/>
      <c r="BI156" s="1978"/>
      <c r="BJ156" s="1989"/>
    </row>
    <row r="157" spans="2:62" ht="20.25" customHeight="1">
      <c r="B157" s="1742">
        <f>B155+1</f>
        <v>71</v>
      </c>
      <c r="C157" s="1756"/>
      <c r="D157" s="1767"/>
      <c r="E157" s="1774"/>
      <c r="F157" s="1779"/>
      <c r="G157" s="1774"/>
      <c r="H157" s="1779"/>
      <c r="I157" s="1788"/>
      <c r="J157" s="1802"/>
      <c r="K157" s="1808"/>
      <c r="L157" s="1824"/>
      <c r="M157" s="1824"/>
      <c r="N157" s="1767"/>
      <c r="O157" s="1831"/>
      <c r="P157" s="1836"/>
      <c r="Q157" s="1836"/>
      <c r="R157" s="1836"/>
      <c r="S157" s="1847"/>
      <c r="T157" s="1857" t="s">
        <v>770</v>
      </c>
      <c r="U157" s="1864"/>
      <c r="V157" s="1875"/>
      <c r="W157" s="1886"/>
      <c r="X157" s="1898"/>
      <c r="Y157" s="1898"/>
      <c r="Z157" s="1898"/>
      <c r="AA157" s="1898"/>
      <c r="AB157" s="1898"/>
      <c r="AC157" s="1913"/>
      <c r="AD157" s="1886"/>
      <c r="AE157" s="1898"/>
      <c r="AF157" s="1898"/>
      <c r="AG157" s="1898"/>
      <c r="AH157" s="1898"/>
      <c r="AI157" s="1898"/>
      <c r="AJ157" s="1913"/>
      <c r="AK157" s="1886"/>
      <c r="AL157" s="1898"/>
      <c r="AM157" s="1898"/>
      <c r="AN157" s="1898"/>
      <c r="AO157" s="1898"/>
      <c r="AP157" s="1898"/>
      <c r="AQ157" s="1913"/>
      <c r="AR157" s="1886"/>
      <c r="AS157" s="1898"/>
      <c r="AT157" s="1898"/>
      <c r="AU157" s="1898"/>
      <c r="AV157" s="1898"/>
      <c r="AW157" s="1898"/>
      <c r="AX157" s="1913"/>
      <c r="AY157" s="1886"/>
      <c r="AZ157" s="1898"/>
      <c r="BA157" s="1937"/>
      <c r="BB157" s="1944"/>
      <c r="BC157" s="1952"/>
      <c r="BD157" s="1961"/>
      <c r="BE157" s="1967"/>
      <c r="BF157" s="1972"/>
      <c r="BG157" s="1977"/>
      <c r="BH157" s="1977"/>
      <c r="BI157" s="1977"/>
      <c r="BJ157" s="1988"/>
    </row>
    <row r="158" spans="2:62" ht="20.25" customHeight="1">
      <c r="B158" s="1743"/>
      <c r="C158" s="1757"/>
      <c r="D158" s="1768"/>
      <c r="E158" s="1776"/>
      <c r="F158" s="1781">
        <f>C157</f>
        <v>0</v>
      </c>
      <c r="G158" s="1776"/>
      <c r="H158" s="1781">
        <f>I157</f>
        <v>0</v>
      </c>
      <c r="I158" s="1789"/>
      <c r="J158" s="1803"/>
      <c r="K158" s="1809"/>
      <c r="L158" s="1825"/>
      <c r="M158" s="1825"/>
      <c r="N158" s="1768"/>
      <c r="O158" s="1831"/>
      <c r="P158" s="1836"/>
      <c r="Q158" s="1836"/>
      <c r="R158" s="1836"/>
      <c r="S158" s="1847"/>
      <c r="T158" s="1856" t="s">
        <v>128</v>
      </c>
      <c r="U158" s="1863"/>
      <c r="V158" s="1874"/>
      <c r="W158" s="1885" t="str">
        <f>IF(W157="","",VLOOKUP(W157,'シフト記号表 (3)'!$C$6:$L$47,10,FALSE))</f>
        <v/>
      </c>
      <c r="X158" s="1897" t="str">
        <f>IF(X157="","",VLOOKUP(X157,'シフト記号表 (3)'!$C$6:$L$47,10,FALSE))</f>
        <v/>
      </c>
      <c r="Y158" s="1897" t="str">
        <f>IF(Y157="","",VLOOKUP(Y157,'シフト記号表 (3)'!$C$6:$L$47,10,FALSE))</f>
        <v/>
      </c>
      <c r="Z158" s="1897" t="str">
        <f>IF(Z157="","",VLOOKUP(Z157,'シフト記号表 (3)'!$C$6:$L$47,10,FALSE))</f>
        <v/>
      </c>
      <c r="AA158" s="1897" t="str">
        <f>IF(AA157="","",VLOOKUP(AA157,'シフト記号表 (3)'!$C$6:$L$47,10,FALSE))</f>
        <v/>
      </c>
      <c r="AB158" s="1897" t="str">
        <f>IF(AB157="","",VLOOKUP(AB157,'シフト記号表 (3)'!$C$6:$L$47,10,FALSE))</f>
        <v/>
      </c>
      <c r="AC158" s="1912" t="str">
        <f>IF(AC157="","",VLOOKUP(AC157,'シフト記号表 (3)'!$C$6:$L$47,10,FALSE))</f>
        <v/>
      </c>
      <c r="AD158" s="1885" t="str">
        <f>IF(AD157="","",VLOOKUP(AD157,'シフト記号表 (3)'!$C$6:$L$47,10,FALSE))</f>
        <v/>
      </c>
      <c r="AE158" s="1897" t="str">
        <f>IF(AE157="","",VLOOKUP(AE157,'シフト記号表 (3)'!$C$6:$L$47,10,FALSE))</f>
        <v/>
      </c>
      <c r="AF158" s="1897" t="str">
        <f>IF(AF157="","",VLOOKUP(AF157,'シフト記号表 (3)'!$C$6:$L$47,10,FALSE))</f>
        <v/>
      </c>
      <c r="AG158" s="1897" t="str">
        <f>IF(AG157="","",VLOOKUP(AG157,'シフト記号表 (3)'!$C$6:$L$47,10,FALSE))</f>
        <v/>
      </c>
      <c r="AH158" s="1897" t="str">
        <f>IF(AH157="","",VLOOKUP(AH157,'シフト記号表 (3)'!$C$6:$L$47,10,FALSE))</f>
        <v/>
      </c>
      <c r="AI158" s="1897" t="str">
        <f>IF(AI157="","",VLOOKUP(AI157,'シフト記号表 (3)'!$C$6:$L$47,10,FALSE))</f>
        <v/>
      </c>
      <c r="AJ158" s="1912" t="str">
        <f>IF(AJ157="","",VLOOKUP(AJ157,'シフト記号表 (3)'!$C$6:$L$47,10,FALSE))</f>
        <v/>
      </c>
      <c r="AK158" s="1885" t="str">
        <f>IF(AK157="","",VLOOKUP(AK157,'シフト記号表 (3)'!$C$6:$L$47,10,FALSE))</f>
        <v/>
      </c>
      <c r="AL158" s="1897" t="str">
        <f>IF(AL157="","",VLOOKUP(AL157,'シフト記号表 (3)'!$C$6:$L$47,10,FALSE))</f>
        <v/>
      </c>
      <c r="AM158" s="1897" t="str">
        <f>IF(AM157="","",VLOOKUP(AM157,'シフト記号表 (3)'!$C$6:$L$47,10,FALSE))</f>
        <v/>
      </c>
      <c r="AN158" s="1897" t="str">
        <f>IF(AN157="","",VLOOKUP(AN157,'シフト記号表 (3)'!$C$6:$L$47,10,FALSE))</f>
        <v/>
      </c>
      <c r="AO158" s="1897" t="str">
        <f>IF(AO157="","",VLOOKUP(AO157,'シフト記号表 (3)'!$C$6:$L$47,10,FALSE))</f>
        <v/>
      </c>
      <c r="AP158" s="1897" t="str">
        <f>IF(AP157="","",VLOOKUP(AP157,'シフト記号表 (3)'!$C$6:$L$47,10,FALSE))</f>
        <v/>
      </c>
      <c r="AQ158" s="1912" t="str">
        <f>IF(AQ157="","",VLOOKUP(AQ157,'シフト記号表 (3)'!$C$6:$L$47,10,FALSE))</f>
        <v/>
      </c>
      <c r="AR158" s="1885" t="str">
        <f>IF(AR157="","",VLOOKUP(AR157,'シフト記号表 (3)'!$C$6:$L$47,10,FALSE))</f>
        <v/>
      </c>
      <c r="AS158" s="1897" t="str">
        <f>IF(AS157="","",VLOOKUP(AS157,'シフト記号表 (3)'!$C$6:$L$47,10,FALSE))</f>
        <v/>
      </c>
      <c r="AT158" s="1897" t="str">
        <f>IF(AT157="","",VLOOKUP(AT157,'シフト記号表 (3)'!$C$6:$L$47,10,FALSE))</f>
        <v/>
      </c>
      <c r="AU158" s="1897" t="str">
        <f>IF(AU157="","",VLOOKUP(AU157,'シフト記号表 (3)'!$C$6:$L$47,10,FALSE))</f>
        <v/>
      </c>
      <c r="AV158" s="1897" t="str">
        <f>IF(AV157="","",VLOOKUP(AV157,'シフト記号表 (3)'!$C$6:$L$47,10,FALSE))</f>
        <v/>
      </c>
      <c r="AW158" s="1897" t="str">
        <f>IF(AW157="","",VLOOKUP(AW157,'シフト記号表 (3)'!$C$6:$L$47,10,FALSE))</f>
        <v/>
      </c>
      <c r="AX158" s="1912" t="str">
        <f>IF(AX157="","",VLOOKUP(AX157,'シフト記号表 (3)'!$C$6:$L$47,10,FALSE))</f>
        <v/>
      </c>
      <c r="AY158" s="1885" t="str">
        <f>IF(AY157="","",VLOOKUP(AY157,'シフト記号表 (3)'!$C$6:$L$47,10,FALSE))</f>
        <v/>
      </c>
      <c r="AZ158" s="1897" t="str">
        <f>IF(AZ157="","",VLOOKUP(AZ157,'シフト記号表 (3)'!$C$6:$L$47,10,FALSE))</f>
        <v/>
      </c>
      <c r="BA158" s="1897" t="str">
        <f>IF(BA157="","",VLOOKUP(BA157,'シフト記号表 (3)'!$C$6:$L$47,10,FALSE))</f>
        <v/>
      </c>
      <c r="BB158" s="1945">
        <f>IF($BE$3="４週",SUM(W158:AX158),IF($BE$3="暦月",SUM(W158:BA158),""))</f>
        <v>0</v>
      </c>
      <c r="BC158" s="1953"/>
      <c r="BD158" s="1962">
        <f>IF($BE$3="４週",BB158/4,IF($BE$3="暦月",(BB158/($BE$8/7)),""))</f>
        <v>0</v>
      </c>
      <c r="BE158" s="1953"/>
      <c r="BF158" s="1973"/>
      <c r="BG158" s="1978"/>
      <c r="BH158" s="1978"/>
      <c r="BI158" s="1978"/>
      <c r="BJ158" s="1989"/>
    </row>
    <row r="159" spans="2:62" ht="20.25" customHeight="1">
      <c r="B159" s="1742">
        <f>B157+1</f>
        <v>72</v>
      </c>
      <c r="C159" s="1756"/>
      <c r="D159" s="1767"/>
      <c r="E159" s="1774"/>
      <c r="F159" s="1779"/>
      <c r="G159" s="1774"/>
      <c r="H159" s="1779"/>
      <c r="I159" s="1788"/>
      <c r="J159" s="1802"/>
      <c r="K159" s="1808"/>
      <c r="L159" s="1824"/>
      <c r="M159" s="1824"/>
      <c r="N159" s="1767"/>
      <c r="O159" s="1831"/>
      <c r="P159" s="1836"/>
      <c r="Q159" s="1836"/>
      <c r="R159" s="1836"/>
      <c r="S159" s="1847"/>
      <c r="T159" s="1857" t="s">
        <v>770</v>
      </c>
      <c r="U159" s="1864"/>
      <c r="V159" s="1875"/>
      <c r="W159" s="1886"/>
      <c r="X159" s="1898"/>
      <c r="Y159" s="1898"/>
      <c r="Z159" s="1898"/>
      <c r="AA159" s="1898"/>
      <c r="AB159" s="1898"/>
      <c r="AC159" s="1913"/>
      <c r="AD159" s="1886"/>
      <c r="AE159" s="1898"/>
      <c r="AF159" s="1898"/>
      <c r="AG159" s="1898"/>
      <c r="AH159" s="1898"/>
      <c r="AI159" s="1898"/>
      <c r="AJ159" s="1913"/>
      <c r="AK159" s="1886"/>
      <c r="AL159" s="1898"/>
      <c r="AM159" s="1898"/>
      <c r="AN159" s="1898"/>
      <c r="AO159" s="1898"/>
      <c r="AP159" s="1898"/>
      <c r="AQ159" s="1913"/>
      <c r="AR159" s="1886"/>
      <c r="AS159" s="1898"/>
      <c r="AT159" s="1898"/>
      <c r="AU159" s="1898"/>
      <c r="AV159" s="1898"/>
      <c r="AW159" s="1898"/>
      <c r="AX159" s="1913"/>
      <c r="AY159" s="1886"/>
      <c r="AZ159" s="1898"/>
      <c r="BA159" s="1937"/>
      <c r="BB159" s="1944"/>
      <c r="BC159" s="1952"/>
      <c r="BD159" s="1961"/>
      <c r="BE159" s="1967"/>
      <c r="BF159" s="1972"/>
      <c r="BG159" s="1977"/>
      <c r="BH159" s="1977"/>
      <c r="BI159" s="1977"/>
      <c r="BJ159" s="1988"/>
    </row>
    <row r="160" spans="2:62" ht="20.25" customHeight="1">
      <c r="B160" s="1743"/>
      <c r="C160" s="1757"/>
      <c r="D160" s="1768"/>
      <c r="E160" s="1776"/>
      <c r="F160" s="1781">
        <f>C159</f>
        <v>0</v>
      </c>
      <c r="G160" s="1776"/>
      <c r="H160" s="1781">
        <f>I159</f>
        <v>0</v>
      </c>
      <c r="I160" s="1789"/>
      <c r="J160" s="1803"/>
      <c r="K160" s="1809"/>
      <c r="L160" s="1825"/>
      <c r="M160" s="1825"/>
      <c r="N160" s="1768"/>
      <c r="O160" s="1831"/>
      <c r="P160" s="1836"/>
      <c r="Q160" s="1836"/>
      <c r="R160" s="1836"/>
      <c r="S160" s="1847"/>
      <c r="T160" s="1856" t="s">
        <v>128</v>
      </c>
      <c r="U160" s="1863"/>
      <c r="V160" s="1874"/>
      <c r="W160" s="1885" t="str">
        <f>IF(W159="","",VLOOKUP(W159,'シフト記号表 (3)'!$C$6:$L$47,10,FALSE))</f>
        <v/>
      </c>
      <c r="X160" s="1897" t="str">
        <f>IF(X159="","",VLOOKUP(X159,'シフト記号表 (3)'!$C$6:$L$47,10,FALSE))</f>
        <v/>
      </c>
      <c r="Y160" s="1897" t="str">
        <f>IF(Y159="","",VLOOKUP(Y159,'シフト記号表 (3)'!$C$6:$L$47,10,FALSE))</f>
        <v/>
      </c>
      <c r="Z160" s="1897" t="str">
        <f>IF(Z159="","",VLOOKUP(Z159,'シフト記号表 (3)'!$C$6:$L$47,10,FALSE))</f>
        <v/>
      </c>
      <c r="AA160" s="1897" t="str">
        <f>IF(AA159="","",VLOOKUP(AA159,'シフト記号表 (3)'!$C$6:$L$47,10,FALSE))</f>
        <v/>
      </c>
      <c r="AB160" s="1897" t="str">
        <f>IF(AB159="","",VLOOKUP(AB159,'シフト記号表 (3)'!$C$6:$L$47,10,FALSE))</f>
        <v/>
      </c>
      <c r="AC160" s="1912" t="str">
        <f>IF(AC159="","",VLOOKUP(AC159,'シフト記号表 (3)'!$C$6:$L$47,10,FALSE))</f>
        <v/>
      </c>
      <c r="AD160" s="1885" t="str">
        <f>IF(AD159="","",VLOOKUP(AD159,'シフト記号表 (3)'!$C$6:$L$47,10,FALSE))</f>
        <v/>
      </c>
      <c r="AE160" s="1897" t="str">
        <f>IF(AE159="","",VLOOKUP(AE159,'シフト記号表 (3)'!$C$6:$L$47,10,FALSE))</f>
        <v/>
      </c>
      <c r="AF160" s="1897" t="str">
        <f>IF(AF159="","",VLOOKUP(AF159,'シフト記号表 (3)'!$C$6:$L$47,10,FALSE))</f>
        <v/>
      </c>
      <c r="AG160" s="1897" t="str">
        <f>IF(AG159="","",VLOOKUP(AG159,'シフト記号表 (3)'!$C$6:$L$47,10,FALSE))</f>
        <v/>
      </c>
      <c r="AH160" s="1897" t="str">
        <f>IF(AH159="","",VLOOKUP(AH159,'シフト記号表 (3)'!$C$6:$L$47,10,FALSE))</f>
        <v/>
      </c>
      <c r="AI160" s="1897" t="str">
        <f>IF(AI159="","",VLOOKUP(AI159,'シフト記号表 (3)'!$C$6:$L$47,10,FALSE))</f>
        <v/>
      </c>
      <c r="AJ160" s="1912" t="str">
        <f>IF(AJ159="","",VLOOKUP(AJ159,'シフト記号表 (3)'!$C$6:$L$47,10,FALSE))</f>
        <v/>
      </c>
      <c r="AK160" s="1885" t="str">
        <f>IF(AK159="","",VLOOKUP(AK159,'シフト記号表 (3)'!$C$6:$L$47,10,FALSE))</f>
        <v/>
      </c>
      <c r="AL160" s="1897" t="str">
        <f>IF(AL159="","",VLOOKUP(AL159,'シフト記号表 (3)'!$C$6:$L$47,10,FALSE))</f>
        <v/>
      </c>
      <c r="AM160" s="1897" t="str">
        <f>IF(AM159="","",VLOOKUP(AM159,'シフト記号表 (3)'!$C$6:$L$47,10,FALSE))</f>
        <v/>
      </c>
      <c r="AN160" s="1897" t="str">
        <f>IF(AN159="","",VLOOKUP(AN159,'シフト記号表 (3)'!$C$6:$L$47,10,FALSE))</f>
        <v/>
      </c>
      <c r="AO160" s="1897" t="str">
        <f>IF(AO159="","",VLOOKUP(AO159,'シフト記号表 (3)'!$C$6:$L$47,10,FALSE))</f>
        <v/>
      </c>
      <c r="AP160" s="1897" t="str">
        <f>IF(AP159="","",VLOOKUP(AP159,'シフト記号表 (3)'!$C$6:$L$47,10,FALSE))</f>
        <v/>
      </c>
      <c r="AQ160" s="1912" t="str">
        <f>IF(AQ159="","",VLOOKUP(AQ159,'シフト記号表 (3)'!$C$6:$L$47,10,FALSE))</f>
        <v/>
      </c>
      <c r="AR160" s="1885" t="str">
        <f>IF(AR159="","",VLOOKUP(AR159,'シフト記号表 (3)'!$C$6:$L$47,10,FALSE))</f>
        <v/>
      </c>
      <c r="AS160" s="1897" t="str">
        <f>IF(AS159="","",VLOOKUP(AS159,'シフト記号表 (3)'!$C$6:$L$47,10,FALSE))</f>
        <v/>
      </c>
      <c r="AT160" s="1897" t="str">
        <f>IF(AT159="","",VLOOKUP(AT159,'シフト記号表 (3)'!$C$6:$L$47,10,FALSE))</f>
        <v/>
      </c>
      <c r="AU160" s="1897" t="str">
        <f>IF(AU159="","",VLOOKUP(AU159,'シフト記号表 (3)'!$C$6:$L$47,10,FALSE))</f>
        <v/>
      </c>
      <c r="AV160" s="1897" t="str">
        <f>IF(AV159="","",VLOOKUP(AV159,'シフト記号表 (3)'!$C$6:$L$47,10,FALSE))</f>
        <v/>
      </c>
      <c r="AW160" s="1897" t="str">
        <f>IF(AW159="","",VLOOKUP(AW159,'シフト記号表 (3)'!$C$6:$L$47,10,FALSE))</f>
        <v/>
      </c>
      <c r="AX160" s="1912" t="str">
        <f>IF(AX159="","",VLOOKUP(AX159,'シフト記号表 (3)'!$C$6:$L$47,10,FALSE))</f>
        <v/>
      </c>
      <c r="AY160" s="1885" t="str">
        <f>IF(AY159="","",VLOOKUP(AY159,'シフト記号表 (3)'!$C$6:$L$47,10,FALSE))</f>
        <v/>
      </c>
      <c r="AZ160" s="1897" t="str">
        <f>IF(AZ159="","",VLOOKUP(AZ159,'シフト記号表 (3)'!$C$6:$L$47,10,FALSE))</f>
        <v/>
      </c>
      <c r="BA160" s="1897" t="str">
        <f>IF(BA159="","",VLOOKUP(BA159,'シフト記号表 (3)'!$C$6:$L$47,10,FALSE))</f>
        <v/>
      </c>
      <c r="BB160" s="1945">
        <f>IF($BE$3="４週",SUM(W160:AX160),IF($BE$3="暦月",SUM(W160:BA160),""))</f>
        <v>0</v>
      </c>
      <c r="BC160" s="1953"/>
      <c r="BD160" s="1962">
        <f>IF($BE$3="４週",BB160/4,IF($BE$3="暦月",(BB160/($BE$8/7)),""))</f>
        <v>0</v>
      </c>
      <c r="BE160" s="1953"/>
      <c r="BF160" s="1973"/>
      <c r="BG160" s="1978"/>
      <c r="BH160" s="1978"/>
      <c r="BI160" s="1978"/>
      <c r="BJ160" s="1989"/>
    </row>
    <row r="161" spans="2:62" ht="20.25" customHeight="1">
      <c r="B161" s="1742">
        <f>B159+1</f>
        <v>73</v>
      </c>
      <c r="C161" s="1756"/>
      <c r="D161" s="1767"/>
      <c r="E161" s="1774"/>
      <c r="F161" s="1779"/>
      <c r="G161" s="1774"/>
      <c r="H161" s="1779"/>
      <c r="I161" s="1788"/>
      <c r="J161" s="1802"/>
      <c r="K161" s="1808"/>
      <c r="L161" s="1824"/>
      <c r="M161" s="1824"/>
      <c r="N161" s="1767"/>
      <c r="O161" s="1831"/>
      <c r="P161" s="1836"/>
      <c r="Q161" s="1836"/>
      <c r="R161" s="1836"/>
      <c r="S161" s="1847"/>
      <c r="T161" s="1857" t="s">
        <v>770</v>
      </c>
      <c r="U161" s="1864"/>
      <c r="V161" s="1875"/>
      <c r="W161" s="1886"/>
      <c r="X161" s="1898"/>
      <c r="Y161" s="1898"/>
      <c r="Z161" s="1898"/>
      <c r="AA161" s="1898"/>
      <c r="AB161" s="1898"/>
      <c r="AC161" s="1913"/>
      <c r="AD161" s="1886"/>
      <c r="AE161" s="1898"/>
      <c r="AF161" s="1898"/>
      <c r="AG161" s="1898"/>
      <c r="AH161" s="1898"/>
      <c r="AI161" s="1898"/>
      <c r="AJ161" s="1913"/>
      <c r="AK161" s="1886"/>
      <c r="AL161" s="1898"/>
      <c r="AM161" s="1898"/>
      <c r="AN161" s="1898"/>
      <c r="AO161" s="1898"/>
      <c r="AP161" s="1898"/>
      <c r="AQ161" s="1913"/>
      <c r="AR161" s="1886"/>
      <c r="AS161" s="1898"/>
      <c r="AT161" s="1898"/>
      <c r="AU161" s="1898"/>
      <c r="AV161" s="1898"/>
      <c r="AW161" s="1898"/>
      <c r="AX161" s="1913"/>
      <c r="AY161" s="1886"/>
      <c r="AZ161" s="1898"/>
      <c r="BA161" s="1937"/>
      <c r="BB161" s="1944"/>
      <c r="BC161" s="1952"/>
      <c r="BD161" s="1961"/>
      <c r="BE161" s="1967"/>
      <c r="BF161" s="1972"/>
      <c r="BG161" s="1977"/>
      <c r="BH161" s="1977"/>
      <c r="BI161" s="1977"/>
      <c r="BJ161" s="1988"/>
    </row>
    <row r="162" spans="2:62" ht="20.25" customHeight="1">
      <c r="B162" s="1743"/>
      <c r="C162" s="1757"/>
      <c r="D162" s="1768"/>
      <c r="E162" s="1776"/>
      <c r="F162" s="1781">
        <f>C161</f>
        <v>0</v>
      </c>
      <c r="G162" s="1776"/>
      <c r="H162" s="1781">
        <f>I161</f>
        <v>0</v>
      </c>
      <c r="I162" s="1789"/>
      <c r="J162" s="1803"/>
      <c r="K162" s="1809"/>
      <c r="L162" s="1825"/>
      <c r="M162" s="1825"/>
      <c r="N162" s="1768"/>
      <c r="O162" s="1831"/>
      <c r="P162" s="1836"/>
      <c r="Q162" s="1836"/>
      <c r="R162" s="1836"/>
      <c r="S162" s="1847"/>
      <c r="T162" s="1856" t="s">
        <v>128</v>
      </c>
      <c r="U162" s="1863"/>
      <c r="V162" s="1874"/>
      <c r="W162" s="1885" t="str">
        <f>IF(W161="","",VLOOKUP(W161,'シフト記号表 (3)'!$C$6:$L$47,10,FALSE))</f>
        <v/>
      </c>
      <c r="X162" s="1897" t="str">
        <f>IF(X161="","",VLOOKUP(X161,'シフト記号表 (3)'!$C$6:$L$47,10,FALSE))</f>
        <v/>
      </c>
      <c r="Y162" s="1897" t="str">
        <f>IF(Y161="","",VLOOKUP(Y161,'シフト記号表 (3)'!$C$6:$L$47,10,FALSE))</f>
        <v/>
      </c>
      <c r="Z162" s="1897" t="str">
        <f>IF(Z161="","",VLOOKUP(Z161,'シフト記号表 (3)'!$C$6:$L$47,10,FALSE))</f>
        <v/>
      </c>
      <c r="AA162" s="1897" t="str">
        <f>IF(AA161="","",VLOOKUP(AA161,'シフト記号表 (3)'!$C$6:$L$47,10,FALSE))</f>
        <v/>
      </c>
      <c r="AB162" s="1897" t="str">
        <f>IF(AB161="","",VLOOKUP(AB161,'シフト記号表 (3)'!$C$6:$L$47,10,FALSE))</f>
        <v/>
      </c>
      <c r="AC162" s="1912" t="str">
        <f>IF(AC161="","",VLOOKUP(AC161,'シフト記号表 (3)'!$C$6:$L$47,10,FALSE))</f>
        <v/>
      </c>
      <c r="AD162" s="1885" t="str">
        <f>IF(AD161="","",VLOOKUP(AD161,'シフト記号表 (3)'!$C$6:$L$47,10,FALSE))</f>
        <v/>
      </c>
      <c r="AE162" s="1897" t="str">
        <f>IF(AE161="","",VLOOKUP(AE161,'シフト記号表 (3)'!$C$6:$L$47,10,FALSE))</f>
        <v/>
      </c>
      <c r="AF162" s="1897" t="str">
        <f>IF(AF161="","",VLOOKUP(AF161,'シフト記号表 (3)'!$C$6:$L$47,10,FALSE))</f>
        <v/>
      </c>
      <c r="AG162" s="1897" t="str">
        <f>IF(AG161="","",VLOOKUP(AG161,'シフト記号表 (3)'!$C$6:$L$47,10,FALSE))</f>
        <v/>
      </c>
      <c r="AH162" s="1897" t="str">
        <f>IF(AH161="","",VLOOKUP(AH161,'シフト記号表 (3)'!$C$6:$L$47,10,FALSE))</f>
        <v/>
      </c>
      <c r="AI162" s="1897" t="str">
        <f>IF(AI161="","",VLOOKUP(AI161,'シフト記号表 (3)'!$C$6:$L$47,10,FALSE))</f>
        <v/>
      </c>
      <c r="AJ162" s="1912" t="str">
        <f>IF(AJ161="","",VLOOKUP(AJ161,'シフト記号表 (3)'!$C$6:$L$47,10,FALSE))</f>
        <v/>
      </c>
      <c r="AK162" s="1885" t="str">
        <f>IF(AK161="","",VLOOKUP(AK161,'シフト記号表 (3)'!$C$6:$L$47,10,FALSE))</f>
        <v/>
      </c>
      <c r="AL162" s="1897" t="str">
        <f>IF(AL161="","",VLOOKUP(AL161,'シフト記号表 (3)'!$C$6:$L$47,10,FALSE))</f>
        <v/>
      </c>
      <c r="AM162" s="1897" t="str">
        <f>IF(AM161="","",VLOOKUP(AM161,'シフト記号表 (3)'!$C$6:$L$47,10,FALSE))</f>
        <v/>
      </c>
      <c r="AN162" s="1897" t="str">
        <f>IF(AN161="","",VLOOKUP(AN161,'シフト記号表 (3)'!$C$6:$L$47,10,FALSE))</f>
        <v/>
      </c>
      <c r="AO162" s="1897" t="str">
        <f>IF(AO161="","",VLOOKUP(AO161,'シフト記号表 (3)'!$C$6:$L$47,10,FALSE))</f>
        <v/>
      </c>
      <c r="AP162" s="1897" t="str">
        <f>IF(AP161="","",VLOOKUP(AP161,'シフト記号表 (3)'!$C$6:$L$47,10,FALSE))</f>
        <v/>
      </c>
      <c r="AQ162" s="1912" t="str">
        <f>IF(AQ161="","",VLOOKUP(AQ161,'シフト記号表 (3)'!$C$6:$L$47,10,FALSE))</f>
        <v/>
      </c>
      <c r="AR162" s="1885" t="str">
        <f>IF(AR161="","",VLOOKUP(AR161,'シフト記号表 (3)'!$C$6:$L$47,10,FALSE))</f>
        <v/>
      </c>
      <c r="AS162" s="1897" t="str">
        <f>IF(AS161="","",VLOOKUP(AS161,'シフト記号表 (3)'!$C$6:$L$47,10,FALSE))</f>
        <v/>
      </c>
      <c r="AT162" s="1897" t="str">
        <f>IF(AT161="","",VLOOKUP(AT161,'シフト記号表 (3)'!$C$6:$L$47,10,FALSE))</f>
        <v/>
      </c>
      <c r="AU162" s="1897" t="str">
        <f>IF(AU161="","",VLOOKUP(AU161,'シフト記号表 (3)'!$C$6:$L$47,10,FALSE))</f>
        <v/>
      </c>
      <c r="AV162" s="1897" t="str">
        <f>IF(AV161="","",VLOOKUP(AV161,'シフト記号表 (3)'!$C$6:$L$47,10,FALSE))</f>
        <v/>
      </c>
      <c r="AW162" s="1897" t="str">
        <f>IF(AW161="","",VLOOKUP(AW161,'シフト記号表 (3)'!$C$6:$L$47,10,FALSE))</f>
        <v/>
      </c>
      <c r="AX162" s="1912" t="str">
        <f>IF(AX161="","",VLOOKUP(AX161,'シフト記号表 (3)'!$C$6:$L$47,10,FALSE))</f>
        <v/>
      </c>
      <c r="AY162" s="1885" t="str">
        <f>IF(AY161="","",VLOOKUP(AY161,'シフト記号表 (3)'!$C$6:$L$47,10,FALSE))</f>
        <v/>
      </c>
      <c r="AZ162" s="1897" t="str">
        <f>IF(AZ161="","",VLOOKUP(AZ161,'シフト記号表 (3)'!$C$6:$L$47,10,FALSE))</f>
        <v/>
      </c>
      <c r="BA162" s="1897" t="str">
        <f>IF(BA161="","",VLOOKUP(BA161,'シフト記号表 (3)'!$C$6:$L$47,10,FALSE))</f>
        <v/>
      </c>
      <c r="BB162" s="1945">
        <f>IF($BE$3="４週",SUM(W162:AX162),IF($BE$3="暦月",SUM(W162:BA162),""))</f>
        <v>0</v>
      </c>
      <c r="BC162" s="1953"/>
      <c r="BD162" s="1962">
        <f>IF($BE$3="４週",BB162/4,IF($BE$3="暦月",(BB162/($BE$8/7)),""))</f>
        <v>0</v>
      </c>
      <c r="BE162" s="1953"/>
      <c r="BF162" s="1973"/>
      <c r="BG162" s="1978"/>
      <c r="BH162" s="1978"/>
      <c r="BI162" s="1978"/>
      <c r="BJ162" s="1989"/>
    </row>
    <row r="163" spans="2:62" ht="20.25" customHeight="1">
      <c r="B163" s="1742">
        <f>B161+1</f>
        <v>74</v>
      </c>
      <c r="C163" s="1756"/>
      <c r="D163" s="1767"/>
      <c r="E163" s="1774"/>
      <c r="F163" s="1779"/>
      <c r="G163" s="1774"/>
      <c r="H163" s="1779"/>
      <c r="I163" s="1788"/>
      <c r="J163" s="1802"/>
      <c r="K163" s="1808"/>
      <c r="L163" s="1824"/>
      <c r="M163" s="1824"/>
      <c r="N163" s="1767"/>
      <c r="O163" s="1831"/>
      <c r="P163" s="1836"/>
      <c r="Q163" s="1836"/>
      <c r="R163" s="1836"/>
      <c r="S163" s="1847"/>
      <c r="T163" s="1857" t="s">
        <v>770</v>
      </c>
      <c r="U163" s="1864"/>
      <c r="V163" s="1875"/>
      <c r="W163" s="1886"/>
      <c r="X163" s="1898"/>
      <c r="Y163" s="1898"/>
      <c r="Z163" s="1898"/>
      <c r="AA163" s="1898"/>
      <c r="AB163" s="1898"/>
      <c r="AC163" s="1913"/>
      <c r="AD163" s="1886"/>
      <c r="AE163" s="1898"/>
      <c r="AF163" s="1898"/>
      <c r="AG163" s="1898"/>
      <c r="AH163" s="1898"/>
      <c r="AI163" s="1898"/>
      <c r="AJ163" s="1913"/>
      <c r="AK163" s="1886"/>
      <c r="AL163" s="1898"/>
      <c r="AM163" s="1898"/>
      <c r="AN163" s="1898"/>
      <c r="AO163" s="1898"/>
      <c r="AP163" s="1898"/>
      <c r="AQ163" s="1913"/>
      <c r="AR163" s="1886"/>
      <c r="AS163" s="1898"/>
      <c r="AT163" s="1898"/>
      <c r="AU163" s="1898"/>
      <c r="AV163" s="1898"/>
      <c r="AW163" s="1898"/>
      <c r="AX163" s="1913"/>
      <c r="AY163" s="1886"/>
      <c r="AZ163" s="1898"/>
      <c r="BA163" s="1937"/>
      <c r="BB163" s="1944"/>
      <c r="BC163" s="1952"/>
      <c r="BD163" s="1961"/>
      <c r="BE163" s="1967"/>
      <c r="BF163" s="1972"/>
      <c r="BG163" s="1977"/>
      <c r="BH163" s="1977"/>
      <c r="BI163" s="1977"/>
      <c r="BJ163" s="1988"/>
    </row>
    <row r="164" spans="2:62" ht="20.25" customHeight="1">
      <c r="B164" s="1743"/>
      <c r="C164" s="1757"/>
      <c r="D164" s="1768"/>
      <c r="E164" s="1776"/>
      <c r="F164" s="1781">
        <f>C163</f>
        <v>0</v>
      </c>
      <c r="G164" s="1776"/>
      <c r="H164" s="1781">
        <f>I163</f>
        <v>0</v>
      </c>
      <c r="I164" s="1789"/>
      <c r="J164" s="1803"/>
      <c r="K164" s="1809"/>
      <c r="L164" s="1825"/>
      <c r="M164" s="1825"/>
      <c r="N164" s="1768"/>
      <c r="O164" s="1831"/>
      <c r="P164" s="1836"/>
      <c r="Q164" s="1836"/>
      <c r="R164" s="1836"/>
      <c r="S164" s="1847"/>
      <c r="T164" s="1856" t="s">
        <v>128</v>
      </c>
      <c r="U164" s="1863"/>
      <c r="V164" s="1874"/>
      <c r="W164" s="1885" t="str">
        <f>IF(W163="","",VLOOKUP(W163,'シフト記号表 (3)'!$C$6:$L$47,10,FALSE))</f>
        <v/>
      </c>
      <c r="X164" s="1897" t="str">
        <f>IF(X163="","",VLOOKUP(X163,'シフト記号表 (3)'!$C$6:$L$47,10,FALSE))</f>
        <v/>
      </c>
      <c r="Y164" s="1897" t="str">
        <f>IF(Y163="","",VLOOKUP(Y163,'シフト記号表 (3)'!$C$6:$L$47,10,FALSE))</f>
        <v/>
      </c>
      <c r="Z164" s="1897" t="str">
        <f>IF(Z163="","",VLOOKUP(Z163,'シフト記号表 (3)'!$C$6:$L$47,10,FALSE))</f>
        <v/>
      </c>
      <c r="AA164" s="1897" t="str">
        <f>IF(AA163="","",VLOOKUP(AA163,'シフト記号表 (3)'!$C$6:$L$47,10,FALSE))</f>
        <v/>
      </c>
      <c r="AB164" s="1897" t="str">
        <f>IF(AB163="","",VLOOKUP(AB163,'シフト記号表 (3)'!$C$6:$L$47,10,FALSE))</f>
        <v/>
      </c>
      <c r="AC164" s="1912" t="str">
        <f>IF(AC163="","",VLOOKUP(AC163,'シフト記号表 (3)'!$C$6:$L$47,10,FALSE))</f>
        <v/>
      </c>
      <c r="AD164" s="1885" t="str">
        <f>IF(AD163="","",VLOOKUP(AD163,'シフト記号表 (3)'!$C$6:$L$47,10,FALSE))</f>
        <v/>
      </c>
      <c r="AE164" s="1897" t="str">
        <f>IF(AE163="","",VLOOKUP(AE163,'シフト記号表 (3)'!$C$6:$L$47,10,FALSE))</f>
        <v/>
      </c>
      <c r="AF164" s="1897" t="str">
        <f>IF(AF163="","",VLOOKUP(AF163,'シフト記号表 (3)'!$C$6:$L$47,10,FALSE))</f>
        <v/>
      </c>
      <c r="AG164" s="1897" t="str">
        <f>IF(AG163="","",VLOOKUP(AG163,'シフト記号表 (3)'!$C$6:$L$47,10,FALSE))</f>
        <v/>
      </c>
      <c r="AH164" s="1897" t="str">
        <f>IF(AH163="","",VLOOKUP(AH163,'シフト記号表 (3)'!$C$6:$L$47,10,FALSE))</f>
        <v/>
      </c>
      <c r="AI164" s="1897" t="str">
        <f>IF(AI163="","",VLOOKUP(AI163,'シフト記号表 (3)'!$C$6:$L$47,10,FALSE))</f>
        <v/>
      </c>
      <c r="AJ164" s="1912" t="str">
        <f>IF(AJ163="","",VLOOKUP(AJ163,'シフト記号表 (3)'!$C$6:$L$47,10,FALSE))</f>
        <v/>
      </c>
      <c r="AK164" s="1885" t="str">
        <f>IF(AK163="","",VLOOKUP(AK163,'シフト記号表 (3)'!$C$6:$L$47,10,FALSE))</f>
        <v/>
      </c>
      <c r="AL164" s="1897" t="str">
        <f>IF(AL163="","",VLOOKUP(AL163,'シフト記号表 (3)'!$C$6:$L$47,10,FALSE))</f>
        <v/>
      </c>
      <c r="AM164" s="1897" t="str">
        <f>IF(AM163="","",VLOOKUP(AM163,'シフト記号表 (3)'!$C$6:$L$47,10,FALSE))</f>
        <v/>
      </c>
      <c r="AN164" s="1897" t="str">
        <f>IF(AN163="","",VLOOKUP(AN163,'シフト記号表 (3)'!$C$6:$L$47,10,FALSE))</f>
        <v/>
      </c>
      <c r="AO164" s="1897" t="str">
        <f>IF(AO163="","",VLOOKUP(AO163,'シフト記号表 (3)'!$C$6:$L$47,10,FALSE))</f>
        <v/>
      </c>
      <c r="AP164" s="1897" t="str">
        <f>IF(AP163="","",VLOOKUP(AP163,'シフト記号表 (3)'!$C$6:$L$47,10,FALSE))</f>
        <v/>
      </c>
      <c r="AQ164" s="1912" t="str">
        <f>IF(AQ163="","",VLOOKUP(AQ163,'シフト記号表 (3)'!$C$6:$L$47,10,FALSE))</f>
        <v/>
      </c>
      <c r="AR164" s="1885" t="str">
        <f>IF(AR163="","",VLOOKUP(AR163,'シフト記号表 (3)'!$C$6:$L$47,10,FALSE))</f>
        <v/>
      </c>
      <c r="AS164" s="1897" t="str">
        <f>IF(AS163="","",VLOOKUP(AS163,'シフト記号表 (3)'!$C$6:$L$47,10,FALSE))</f>
        <v/>
      </c>
      <c r="AT164" s="1897" t="str">
        <f>IF(AT163="","",VLOOKUP(AT163,'シフト記号表 (3)'!$C$6:$L$47,10,FALSE))</f>
        <v/>
      </c>
      <c r="AU164" s="1897" t="str">
        <f>IF(AU163="","",VLOOKUP(AU163,'シフト記号表 (3)'!$C$6:$L$47,10,FALSE))</f>
        <v/>
      </c>
      <c r="AV164" s="1897" t="str">
        <f>IF(AV163="","",VLOOKUP(AV163,'シフト記号表 (3)'!$C$6:$L$47,10,FALSE))</f>
        <v/>
      </c>
      <c r="AW164" s="1897" t="str">
        <f>IF(AW163="","",VLOOKUP(AW163,'シフト記号表 (3)'!$C$6:$L$47,10,FALSE))</f>
        <v/>
      </c>
      <c r="AX164" s="1912" t="str">
        <f>IF(AX163="","",VLOOKUP(AX163,'シフト記号表 (3)'!$C$6:$L$47,10,FALSE))</f>
        <v/>
      </c>
      <c r="AY164" s="1885" t="str">
        <f>IF(AY163="","",VLOOKUP(AY163,'シフト記号表 (3)'!$C$6:$L$47,10,FALSE))</f>
        <v/>
      </c>
      <c r="AZ164" s="1897" t="str">
        <f>IF(AZ163="","",VLOOKUP(AZ163,'シフト記号表 (3)'!$C$6:$L$47,10,FALSE))</f>
        <v/>
      </c>
      <c r="BA164" s="1897" t="str">
        <f>IF(BA163="","",VLOOKUP(BA163,'シフト記号表 (3)'!$C$6:$L$47,10,FALSE))</f>
        <v/>
      </c>
      <c r="BB164" s="1945">
        <f>IF($BE$3="４週",SUM(W164:AX164),IF($BE$3="暦月",SUM(W164:BA164),""))</f>
        <v>0</v>
      </c>
      <c r="BC164" s="1953"/>
      <c r="BD164" s="1962">
        <f>IF($BE$3="４週",BB164/4,IF($BE$3="暦月",(BB164/($BE$8/7)),""))</f>
        <v>0</v>
      </c>
      <c r="BE164" s="1953"/>
      <c r="BF164" s="1973"/>
      <c r="BG164" s="1978"/>
      <c r="BH164" s="1978"/>
      <c r="BI164" s="1978"/>
      <c r="BJ164" s="1989"/>
    </row>
    <row r="165" spans="2:62" ht="20.25" customHeight="1">
      <c r="B165" s="1742">
        <f>B163+1</f>
        <v>75</v>
      </c>
      <c r="C165" s="1756"/>
      <c r="D165" s="1767"/>
      <c r="E165" s="1774"/>
      <c r="F165" s="1779"/>
      <c r="G165" s="1774"/>
      <c r="H165" s="1779"/>
      <c r="I165" s="1788"/>
      <c r="J165" s="1802"/>
      <c r="K165" s="1808"/>
      <c r="L165" s="1824"/>
      <c r="M165" s="1824"/>
      <c r="N165" s="1767"/>
      <c r="O165" s="1831"/>
      <c r="P165" s="1836"/>
      <c r="Q165" s="1836"/>
      <c r="R165" s="1836"/>
      <c r="S165" s="1847"/>
      <c r="T165" s="1857" t="s">
        <v>770</v>
      </c>
      <c r="U165" s="1864"/>
      <c r="V165" s="1875"/>
      <c r="W165" s="1886"/>
      <c r="X165" s="1898"/>
      <c r="Y165" s="1898"/>
      <c r="Z165" s="1898"/>
      <c r="AA165" s="1898"/>
      <c r="AB165" s="1898"/>
      <c r="AC165" s="1913"/>
      <c r="AD165" s="1886"/>
      <c r="AE165" s="1898"/>
      <c r="AF165" s="1898"/>
      <c r="AG165" s="1898"/>
      <c r="AH165" s="1898"/>
      <c r="AI165" s="1898"/>
      <c r="AJ165" s="1913"/>
      <c r="AK165" s="1886"/>
      <c r="AL165" s="1898"/>
      <c r="AM165" s="1898"/>
      <c r="AN165" s="1898"/>
      <c r="AO165" s="1898"/>
      <c r="AP165" s="1898"/>
      <c r="AQ165" s="1913"/>
      <c r="AR165" s="1886"/>
      <c r="AS165" s="1898"/>
      <c r="AT165" s="1898"/>
      <c r="AU165" s="1898"/>
      <c r="AV165" s="1898"/>
      <c r="AW165" s="1898"/>
      <c r="AX165" s="1913"/>
      <c r="AY165" s="1886"/>
      <c r="AZ165" s="1898"/>
      <c r="BA165" s="1937"/>
      <c r="BB165" s="1944"/>
      <c r="BC165" s="1952"/>
      <c r="BD165" s="1961"/>
      <c r="BE165" s="1967"/>
      <c r="BF165" s="1972"/>
      <c r="BG165" s="1977"/>
      <c r="BH165" s="1977"/>
      <c r="BI165" s="1977"/>
      <c r="BJ165" s="1988"/>
    </row>
    <row r="166" spans="2:62" ht="20.25" customHeight="1">
      <c r="B166" s="1743"/>
      <c r="C166" s="1757"/>
      <c r="D166" s="1768"/>
      <c r="E166" s="1776"/>
      <c r="F166" s="1781">
        <f>C165</f>
        <v>0</v>
      </c>
      <c r="G166" s="1776"/>
      <c r="H166" s="1781">
        <f>I165</f>
        <v>0</v>
      </c>
      <c r="I166" s="1789"/>
      <c r="J166" s="1803"/>
      <c r="K166" s="1809"/>
      <c r="L166" s="1825"/>
      <c r="M166" s="1825"/>
      <c r="N166" s="1768"/>
      <c r="O166" s="1831"/>
      <c r="P166" s="1836"/>
      <c r="Q166" s="1836"/>
      <c r="R166" s="1836"/>
      <c r="S166" s="1847"/>
      <c r="T166" s="1856" t="s">
        <v>128</v>
      </c>
      <c r="U166" s="1863"/>
      <c r="V166" s="1874"/>
      <c r="W166" s="1885" t="str">
        <f>IF(W165="","",VLOOKUP(W165,'シフト記号表 (3)'!$C$6:$L$47,10,FALSE))</f>
        <v/>
      </c>
      <c r="X166" s="1897" t="str">
        <f>IF(X165="","",VLOOKUP(X165,'シフト記号表 (3)'!$C$6:$L$47,10,FALSE))</f>
        <v/>
      </c>
      <c r="Y166" s="1897" t="str">
        <f>IF(Y165="","",VLOOKUP(Y165,'シフト記号表 (3)'!$C$6:$L$47,10,FALSE))</f>
        <v/>
      </c>
      <c r="Z166" s="1897" t="str">
        <f>IF(Z165="","",VLOOKUP(Z165,'シフト記号表 (3)'!$C$6:$L$47,10,FALSE))</f>
        <v/>
      </c>
      <c r="AA166" s="1897" t="str">
        <f>IF(AA165="","",VLOOKUP(AA165,'シフト記号表 (3)'!$C$6:$L$47,10,FALSE))</f>
        <v/>
      </c>
      <c r="AB166" s="1897" t="str">
        <f>IF(AB165="","",VLOOKUP(AB165,'シフト記号表 (3)'!$C$6:$L$47,10,FALSE))</f>
        <v/>
      </c>
      <c r="AC166" s="1912" t="str">
        <f>IF(AC165="","",VLOOKUP(AC165,'シフト記号表 (3)'!$C$6:$L$47,10,FALSE))</f>
        <v/>
      </c>
      <c r="AD166" s="1885" t="str">
        <f>IF(AD165="","",VLOOKUP(AD165,'シフト記号表 (3)'!$C$6:$L$47,10,FALSE))</f>
        <v/>
      </c>
      <c r="AE166" s="1897" t="str">
        <f>IF(AE165="","",VLOOKUP(AE165,'シフト記号表 (3)'!$C$6:$L$47,10,FALSE))</f>
        <v/>
      </c>
      <c r="AF166" s="1897" t="str">
        <f>IF(AF165="","",VLOOKUP(AF165,'シフト記号表 (3)'!$C$6:$L$47,10,FALSE))</f>
        <v/>
      </c>
      <c r="AG166" s="1897" t="str">
        <f>IF(AG165="","",VLOOKUP(AG165,'シフト記号表 (3)'!$C$6:$L$47,10,FALSE))</f>
        <v/>
      </c>
      <c r="AH166" s="1897" t="str">
        <f>IF(AH165="","",VLOOKUP(AH165,'シフト記号表 (3)'!$C$6:$L$47,10,FALSE))</f>
        <v/>
      </c>
      <c r="AI166" s="1897" t="str">
        <f>IF(AI165="","",VLOOKUP(AI165,'シフト記号表 (3)'!$C$6:$L$47,10,FALSE))</f>
        <v/>
      </c>
      <c r="AJ166" s="1912" t="str">
        <f>IF(AJ165="","",VLOOKUP(AJ165,'シフト記号表 (3)'!$C$6:$L$47,10,FALSE))</f>
        <v/>
      </c>
      <c r="AK166" s="1885" t="str">
        <f>IF(AK165="","",VLOOKUP(AK165,'シフト記号表 (3)'!$C$6:$L$47,10,FALSE))</f>
        <v/>
      </c>
      <c r="AL166" s="1897" t="str">
        <f>IF(AL165="","",VLOOKUP(AL165,'シフト記号表 (3)'!$C$6:$L$47,10,FALSE))</f>
        <v/>
      </c>
      <c r="AM166" s="1897" t="str">
        <f>IF(AM165="","",VLOOKUP(AM165,'シフト記号表 (3)'!$C$6:$L$47,10,FALSE))</f>
        <v/>
      </c>
      <c r="AN166" s="1897" t="str">
        <f>IF(AN165="","",VLOOKUP(AN165,'シフト記号表 (3)'!$C$6:$L$47,10,FALSE))</f>
        <v/>
      </c>
      <c r="AO166" s="1897" t="str">
        <f>IF(AO165="","",VLOOKUP(AO165,'シフト記号表 (3)'!$C$6:$L$47,10,FALSE))</f>
        <v/>
      </c>
      <c r="AP166" s="1897" t="str">
        <f>IF(AP165="","",VLOOKUP(AP165,'シフト記号表 (3)'!$C$6:$L$47,10,FALSE))</f>
        <v/>
      </c>
      <c r="AQ166" s="1912" t="str">
        <f>IF(AQ165="","",VLOOKUP(AQ165,'シフト記号表 (3)'!$C$6:$L$47,10,FALSE))</f>
        <v/>
      </c>
      <c r="AR166" s="1885" t="str">
        <f>IF(AR165="","",VLOOKUP(AR165,'シフト記号表 (3)'!$C$6:$L$47,10,FALSE))</f>
        <v/>
      </c>
      <c r="AS166" s="1897" t="str">
        <f>IF(AS165="","",VLOOKUP(AS165,'シフト記号表 (3)'!$C$6:$L$47,10,FALSE))</f>
        <v/>
      </c>
      <c r="AT166" s="1897" t="str">
        <f>IF(AT165="","",VLOOKUP(AT165,'シフト記号表 (3)'!$C$6:$L$47,10,FALSE))</f>
        <v/>
      </c>
      <c r="AU166" s="1897" t="str">
        <f>IF(AU165="","",VLOOKUP(AU165,'シフト記号表 (3)'!$C$6:$L$47,10,FALSE))</f>
        <v/>
      </c>
      <c r="AV166" s="1897" t="str">
        <f>IF(AV165="","",VLOOKUP(AV165,'シフト記号表 (3)'!$C$6:$L$47,10,FALSE))</f>
        <v/>
      </c>
      <c r="AW166" s="1897" t="str">
        <f>IF(AW165="","",VLOOKUP(AW165,'シフト記号表 (3)'!$C$6:$L$47,10,FALSE))</f>
        <v/>
      </c>
      <c r="AX166" s="1912" t="str">
        <f>IF(AX165="","",VLOOKUP(AX165,'シフト記号表 (3)'!$C$6:$L$47,10,FALSE))</f>
        <v/>
      </c>
      <c r="AY166" s="1885" t="str">
        <f>IF(AY165="","",VLOOKUP(AY165,'シフト記号表 (3)'!$C$6:$L$47,10,FALSE))</f>
        <v/>
      </c>
      <c r="AZ166" s="1897" t="str">
        <f>IF(AZ165="","",VLOOKUP(AZ165,'シフト記号表 (3)'!$C$6:$L$47,10,FALSE))</f>
        <v/>
      </c>
      <c r="BA166" s="1897" t="str">
        <f>IF(BA165="","",VLOOKUP(BA165,'シフト記号表 (3)'!$C$6:$L$47,10,FALSE))</f>
        <v/>
      </c>
      <c r="BB166" s="1945">
        <f>IF($BE$3="４週",SUM(W166:AX166),IF($BE$3="暦月",SUM(W166:BA166),""))</f>
        <v>0</v>
      </c>
      <c r="BC166" s="1953"/>
      <c r="BD166" s="1962">
        <f>IF($BE$3="４週",BB166/4,IF($BE$3="暦月",(BB166/($BE$8/7)),""))</f>
        <v>0</v>
      </c>
      <c r="BE166" s="1953"/>
      <c r="BF166" s="1973"/>
      <c r="BG166" s="1978"/>
      <c r="BH166" s="1978"/>
      <c r="BI166" s="1978"/>
      <c r="BJ166" s="1989"/>
    </row>
    <row r="167" spans="2:62" ht="20.25" customHeight="1">
      <c r="B167" s="1742">
        <f>B165+1</f>
        <v>76</v>
      </c>
      <c r="C167" s="1756"/>
      <c r="D167" s="1767"/>
      <c r="E167" s="1774"/>
      <c r="F167" s="1779"/>
      <c r="G167" s="1774"/>
      <c r="H167" s="1779"/>
      <c r="I167" s="1788"/>
      <c r="J167" s="1802"/>
      <c r="K167" s="1808"/>
      <c r="L167" s="1824"/>
      <c r="M167" s="1824"/>
      <c r="N167" s="1767"/>
      <c r="O167" s="1831"/>
      <c r="P167" s="1836"/>
      <c r="Q167" s="1836"/>
      <c r="R167" s="1836"/>
      <c r="S167" s="1847"/>
      <c r="T167" s="1857" t="s">
        <v>770</v>
      </c>
      <c r="U167" s="1864"/>
      <c r="V167" s="1875"/>
      <c r="W167" s="1886"/>
      <c r="X167" s="1898"/>
      <c r="Y167" s="1898"/>
      <c r="Z167" s="1898"/>
      <c r="AA167" s="1898"/>
      <c r="AB167" s="1898"/>
      <c r="AC167" s="1913"/>
      <c r="AD167" s="1886"/>
      <c r="AE167" s="1898"/>
      <c r="AF167" s="1898"/>
      <c r="AG167" s="1898"/>
      <c r="AH167" s="1898"/>
      <c r="AI167" s="1898"/>
      <c r="AJ167" s="1913"/>
      <c r="AK167" s="1886"/>
      <c r="AL167" s="1898"/>
      <c r="AM167" s="1898"/>
      <c r="AN167" s="1898"/>
      <c r="AO167" s="1898"/>
      <c r="AP167" s="1898"/>
      <c r="AQ167" s="1913"/>
      <c r="AR167" s="1886"/>
      <c r="AS167" s="1898"/>
      <c r="AT167" s="1898"/>
      <c r="AU167" s="1898"/>
      <c r="AV167" s="1898"/>
      <c r="AW167" s="1898"/>
      <c r="AX167" s="1913"/>
      <c r="AY167" s="1886"/>
      <c r="AZ167" s="1898"/>
      <c r="BA167" s="1937"/>
      <c r="BB167" s="1944"/>
      <c r="BC167" s="1952"/>
      <c r="BD167" s="1961"/>
      <c r="BE167" s="1967"/>
      <c r="BF167" s="1972"/>
      <c r="BG167" s="1977"/>
      <c r="BH167" s="1977"/>
      <c r="BI167" s="1977"/>
      <c r="BJ167" s="1988"/>
    </row>
    <row r="168" spans="2:62" ht="20.25" customHeight="1">
      <c r="B168" s="1743"/>
      <c r="C168" s="1757"/>
      <c r="D168" s="1768"/>
      <c r="E168" s="1776"/>
      <c r="F168" s="1781">
        <f>C167</f>
        <v>0</v>
      </c>
      <c r="G168" s="1776"/>
      <c r="H168" s="1781">
        <f>I167</f>
        <v>0</v>
      </c>
      <c r="I168" s="1789"/>
      <c r="J168" s="1803"/>
      <c r="K168" s="1809"/>
      <c r="L168" s="1825"/>
      <c r="M168" s="1825"/>
      <c r="N168" s="1768"/>
      <c r="O168" s="1831"/>
      <c r="P168" s="1836"/>
      <c r="Q168" s="1836"/>
      <c r="R168" s="1836"/>
      <c r="S168" s="1847"/>
      <c r="T168" s="1856" t="s">
        <v>128</v>
      </c>
      <c r="U168" s="1863"/>
      <c r="V168" s="1874"/>
      <c r="W168" s="1885" t="str">
        <f>IF(W167="","",VLOOKUP(W167,'シフト記号表 (3)'!$C$6:$L$47,10,FALSE))</f>
        <v/>
      </c>
      <c r="X168" s="1897" t="str">
        <f>IF(X167="","",VLOOKUP(X167,'シフト記号表 (3)'!$C$6:$L$47,10,FALSE))</f>
        <v/>
      </c>
      <c r="Y168" s="1897" t="str">
        <f>IF(Y167="","",VLOOKUP(Y167,'シフト記号表 (3)'!$C$6:$L$47,10,FALSE))</f>
        <v/>
      </c>
      <c r="Z168" s="1897" t="str">
        <f>IF(Z167="","",VLOOKUP(Z167,'シフト記号表 (3)'!$C$6:$L$47,10,FALSE))</f>
        <v/>
      </c>
      <c r="AA168" s="1897" t="str">
        <f>IF(AA167="","",VLOOKUP(AA167,'シフト記号表 (3)'!$C$6:$L$47,10,FALSE))</f>
        <v/>
      </c>
      <c r="AB168" s="1897" t="str">
        <f>IF(AB167="","",VLOOKUP(AB167,'シフト記号表 (3)'!$C$6:$L$47,10,FALSE))</f>
        <v/>
      </c>
      <c r="AC168" s="1912" t="str">
        <f>IF(AC167="","",VLOOKUP(AC167,'シフト記号表 (3)'!$C$6:$L$47,10,FALSE))</f>
        <v/>
      </c>
      <c r="AD168" s="1885" t="str">
        <f>IF(AD167="","",VLOOKUP(AD167,'シフト記号表 (3)'!$C$6:$L$47,10,FALSE))</f>
        <v/>
      </c>
      <c r="AE168" s="1897" t="str">
        <f>IF(AE167="","",VLOOKUP(AE167,'シフト記号表 (3)'!$C$6:$L$47,10,FALSE))</f>
        <v/>
      </c>
      <c r="AF168" s="1897" t="str">
        <f>IF(AF167="","",VLOOKUP(AF167,'シフト記号表 (3)'!$C$6:$L$47,10,FALSE))</f>
        <v/>
      </c>
      <c r="AG168" s="1897" t="str">
        <f>IF(AG167="","",VLOOKUP(AG167,'シフト記号表 (3)'!$C$6:$L$47,10,FALSE))</f>
        <v/>
      </c>
      <c r="AH168" s="1897" t="str">
        <f>IF(AH167="","",VLOOKUP(AH167,'シフト記号表 (3)'!$C$6:$L$47,10,FALSE))</f>
        <v/>
      </c>
      <c r="AI168" s="1897" t="str">
        <f>IF(AI167="","",VLOOKUP(AI167,'シフト記号表 (3)'!$C$6:$L$47,10,FALSE))</f>
        <v/>
      </c>
      <c r="AJ168" s="1912" t="str">
        <f>IF(AJ167="","",VLOOKUP(AJ167,'シフト記号表 (3)'!$C$6:$L$47,10,FALSE))</f>
        <v/>
      </c>
      <c r="AK168" s="1885" t="str">
        <f>IF(AK167="","",VLOOKUP(AK167,'シフト記号表 (3)'!$C$6:$L$47,10,FALSE))</f>
        <v/>
      </c>
      <c r="AL168" s="1897" t="str">
        <f>IF(AL167="","",VLOOKUP(AL167,'シフト記号表 (3)'!$C$6:$L$47,10,FALSE))</f>
        <v/>
      </c>
      <c r="AM168" s="1897" t="str">
        <f>IF(AM167="","",VLOOKUP(AM167,'シフト記号表 (3)'!$C$6:$L$47,10,FALSE))</f>
        <v/>
      </c>
      <c r="AN168" s="1897" t="str">
        <f>IF(AN167="","",VLOOKUP(AN167,'シフト記号表 (3)'!$C$6:$L$47,10,FALSE))</f>
        <v/>
      </c>
      <c r="AO168" s="1897" t="str">
        <f>IF(AO167="","",VLOOKUP(AO167,'シフト記号表 (3)'!$C$6:$L$47,10,FALSE))</f>
        <v/>
      </c>
      <c r="AP168" s="1897" t="str">
        <f>IF(AP167="","",VLOOKUP(AP167,'シフト記号表 (3)'!$C$6:$L$47,10,FALSE))</f>
        <v/>
      </c>
      <c r="AQ168" s="1912" t="str">
        <f>IF(AQ167="","",VLOOKUP(AQ167,'シフト記号表 (3)'!$C$6:$L$47,10,FALSE))</f>
        <v/>
      </c>
      <c r="AR168" s="1885" t="str">
        <f>IF(AR167="","",VLOOKUP(AR167,'シフト記号表 (3)'!$C$6:$L$47,10,FALSE))</f>
        <v/>
      </c>
      <c r="AS168" s="1897" t="str">
        <f>IF(AS167="","",VLOOKUP(AS167,'シフト記号表 (3)'!$C$6:$L$47,10,FALSE))</f>
        <v/>
      </c>
      <c r="AT168" s="1897" t="str">
        <f>IF(AT167="","",VLOOKUP(AT167,'シフト記号表 (3)'!$C$6:$L$47,10,FALSE))</f>
        <v/>
      </c>
      <c r="AU168" s="1897" t="str">
        <f>IF(AU167="","",VLOOKUP(AU167,'シフト記号表 (3)'!$C$6:$L$47,10,FALSE))</f>
        <v/>
      </c>
      <c r="AV168" s="1897" t="str">
        <f>IF(AV167="","",VLOOKUP(AV167,'シフト記号表 (3)'!$C$6:$L$47,10,FALSE))</f>
        <v/>
      </c>
      <c r="AW168" s="1897" t="str">
        <f>IF(AW167="","",VLOOKUP(AW167,'シフト記号表 (3)'!$C$6:$L$47,10,FALSE))</f>
        <v/>
      </c>
      <c r="AX168" s="1912" t="str">
        <f>IF(AX167="","",VLOOKUP(AX167,'シフト記号表 (3)'!$C$6:$L$47,10,FALSE))</f>
        <v/>
      </c>
      <c r="AY168" s="1885" t="str">
        <f>IF(AY167="","",VLOOKUP(AY167,'シフト記号表 (3)'!$C$6:$L$47,10,FALSE))</f>
        <v/>
      </c>
      <c r="AZ168" s="1897" t="str">
        <f>IF(AZ167="","",VLOOKUP(AZ167,'シフト記号表 (3)'!$C$6:$L$47,10,FALSE))</f>
        <v/>
      </c>
      <c r="BA168" s="1897" t="str">
        <f>IF(BA167="","",VLOOKUP(BA167,'シフト記号表 (3)'!$C$6:$L$47,10,FALSE))</f>
        <v/>
      </c>
      <c r="BB168" s="1945">
        <f>IF($BE$3="４週",SUM(W168:AX168),IF($BE$3="暦月",SUM(W168:BA168),""))</f>
        <v>0</v>
      </c>
      <c r="BC168" s="1953"/>
      <c r="BD168" s="1962">
        <f>IF($BE$3="４週",BB168/4,IF($BE$3="暦月",(BB168/($BE$8/7)),""))</f>
        <v>0</v>
      </c>
      <c r="BE168" s="1953"/>
      <c r="BF168" s="1973"/>
      <c r="BG168" s="1978"/>
      <c r="BH168" s="1978"/>
      <c r="BI168" s="1978"/>
      <c r="BJ168" s="1989"/>
    </row>
    <row r="169" spans="2:62" ht="20.25" customHeight="1">
      <c r="B169" s="1742">
        <f>B167+1</f>
        <v>77</v>
      </c>
      <c r="C169" s="1756"/>
      <c r="D169" s="1767"/>
      <c r="E169" s="1774"/>
      <c r="F169" s="1779"/>
      <c r="G169" s="1774"/>
      <c r="H169" s="1779"/>
      <c r="I169" s="1788"/>
      <c r="J169" s="1802"/>
      <c r="K169" s="1808"/>
      <c r="L169" s="1824"/>
      <c r="M169" s="1824"/>
      <c r="N169" s="1767"/>
      <c r="O169" s="1831"/>
      <c r="P169" s="1836"/>
      <c r="Q169" s="1836"/>
      <c r="R169" s="1836"/>
      <c r="S169" s="1847"/>
      <c r="T169" s="1857" t="s">
        <v>770</v>
      </c>
      <c r="U169" s="1864"/>
      <c r="V169" s="1875"/>
      <c r="W169" s="1886"/>
      <c r="X169" s="1898"/>
      <c r="Y169" s="1898"/>
      <c r="Z169" s="1898"/>
      <c r="AA169" s="1898"/>
      <c r="AB169" s="1898"/>
      <c r="AC169" s="1913"/>
      <c r="AD169" s="1886"/>
      <c r="AE169" s="1898"/>
      <c r="AF169" s="1898"/>
      <c r="AG169" s="1898"/>
      <c r="AH169" s="1898"/>
      <c r="AI169" s="1898"/>
      <c r="AJ169" s="1913"/>
      <c r="AK169" s="1886"/>
      <c r="AL169" s="1898"/>
      <c r="AM169" s="1898"/>
      <c r="AN169" s="1898"/>
      <c r="AO169" s="1898"/>
      <c r="AP169" s="1898"/>
      <c r="AQ169" s="1913"/>
      <c r="AR169" s="1886"/>
      <c r="AS169" s="1898"/>
      <c r="AT169" s="1898"/>
      <c r="AU169" s="1898"/>
      <c r="AV169" s="1898"/>
      <c r="AW169" s="1898"/>
      <c r="AX169" s="1913"/>
      <c r="AY169" s="1886"/>
      <c r="AZ169" s="1898"/>
      <c r="BA169" s="1937"/>
      <c r="BB169" s="1944"/>
      <c r="BC169" s="1952"/>
      <c r="BD169" s="1961"/>
      <c r="BE169" s="1967"/>
      <c r="BF169" s="1972"/>
      <c r="BG169" s="1977"/>
      <c r="BH169" s="1977"/>
      <c r="BI169" s="1977"/>
      <c r="BJ169" s="1988"/>
    </row>
    <row r="170" spans="2:62" ht="20.25" customHeight="1">
      <c r="B170" s="1743"/>
      <c r="C170" s="1757"/>
      <c r="D170" s="1768"/>
      <c r="E170" s="1776"/>
      <c r="F170" s="1781">
        <f>C169</f>
        <v>0</v>
      </c>
      <c r="G170" s="1776"/>
      <c r="H170" s="1781">
        <f>I169</f>
        <v>0</v>
      </c>
      <c r="I170" s="1789"/>
      <c r="J170" s="1803"/>
      <c r="K170" s="1809"/>
      <c r="L170" s="1825"/>
      <c r="M170" s="1825"/>
      <c r="N170" s="1768"/>
      <c r="O170" s="1831"/>
      <c r="P170" s="1836"/>
      <c r="Q170" s="1836"/>
      <c r="R170" s="1836"/>
      <c r="S170" s="1847"/>
      <c r="T170" s="1856" t="s">
        <v>128</v>
      </c>
      <c r="U170" s="1863"/>
      <c r="V170" s="1874"/>
      <c r="W170" s="1885" t="str">
        <f>IF(W169="","",VLOOKUP(W169,'シフト記号表 (3)'!$C$6:$L$47,10,FALSE))</f>
        <v/>
      </c>
      <c r="X170" s="1897" t="str">
        <f>IF(X169="","",VLOOKUP(X169,'シフト記号表 (3)'!$C$6:$L$47,10,FALSE))</f>
        <v/>
      </c>
      <c r="Y170" s="1897" t="str">
        <f>IF(Y169="","",VLOOKUP(Y169,'シフト記号表 (3)'!$C$6:$L$47,10,FALSE))</f>
        <v/>
      </c>
      <c r="Z170" s="1897" t="str">
        <f>IF(Z169="","",VLOOKUP(Z169,'シフト記号表 (3)'!$C$6:$L$47,10,FALSE))</f>
        <v/>
      </c>
      <c r="AA170" s="1897" t="str">
        <f>IF(AA169="","",VLOOKUP(AA169,'シフト記号表 (3)'!$C$6:$L$47,10,FALSE))</f>
        <v/>
      </c>
      <c r="AB170" s="1897" t="str">
        <f>IF(AB169="","",VLOOKUP(AB169,'シフト記号表 (3)'!$C$6:$L$47,10,FALSE))</f>
        <v/>
      </c>
      <c r="AC170" s="1912" t="str">
        <f>IF(AC169="","",VLOOKUP(AC169,'シフト記号表 (3)'!$C$6:$L$47,10,FALSE))</f>
        <v/>
      </c>
      <c r="AD170" s="1885" t="str">
        <f>IF(AD169="","",VLOOKUP(AD169,'シフト記号表 (3)'!$C$6:$L$47,10,FALSE))</f>
        <v/>
      </c>
      <c r="AE170" s="1897" t="str">
        <f>IF(AE169="","",VLOOKUP(AE169,'シフト記号表 (3)'!$C$6:$L$47,10,FALSE))</f>
        <v/>
      </c>
      <c r="AF170" s="1897" t="str">
        <f>IF(AF169="","",VLOOKUP(AF169,'シフト記号表 (3)'!$C$6:$L$47,10,FALSE))</f>
        <v/>
      </c>
      <c r="AG170" s="1897" t="str">
        <f>IF(AG169="","",VLOOKUP(AG169,'シフト記号表 (3)'!$C$6:$L$47,10,FALSE))</f>
        <v/>
      </c>
      <c r="AH170" s="1897" t="str">
        <f>IF(AH169="","",VLOOKUP(AH169,'シフト記号表 (3)'!$C$6:$L$47,10,FALSE))</f>
        <v/>
      </c>
      <c r="AI170" s="1897" t="str">
        <f>IF(AI169="","",VLOOKUP(AI169,'シフト記号表 (3)'!$C$6:$L$47,10,FALSE))</f>
        <v/>
      </c>
      <c r="AJ170" s="1912" t="str">
        <f>IF(AJ169="","",VLOOKUP(AJ169,'シフト記号表 (3)'!$C$6:$L$47,10,FALSE))</f>
        <v/>
      </c>
      <c r="AK170" s="1885" t="str">
        <f>IF(AK169="","",VLOOKUP(AK169,'シフト記号表 (3)'!$C$6:$L$47,10,FALSE))</f>
        <v/>
      </c>
      <c r="AL170" s="1897" t="str">
        <f>IF(AL169="","",VLOOKUP(AL169,'シフト記号表 (3)'!$C$6:$L$47,10,FALSE))</f>
        <v/>
      </c>
      <c r="AM170" s="1897" t="str">
        <f>IF(AM169="","",VLOOKUP(AM169,'シフト記号表 (3)'!$C$6:$L$47,10,FALSE))</f>
        <v/>
      </c>
      <c r="AN170" s="1897" t="str">
        <f>IF(AN169="","",VLOOKUP(AN169,'シフト記号表 (3)'!$C$6:$L$47,10,FALSE))</f>
        <v/>
      </c>
      <c r="AO170" s="1897" t="str">
        <f>IF(AO169="","",VLOOKUP(AO169,'シフト記号表 (3)'!$C$6:$L$47,10,FALSE))</f>
        <v/>
      </c>
      <c r="AP170" s="1897" t="str">
        <f>IF(AP169="","",VLOOKUP(AP169,'シフト記号表 (3)'!$C$6:$L$47,10,FALSE))</f>
        <v/>
      </c>
      <c r="AQ170" s="1912" t="str">
        <f>IF(AQ169="","",VLOOKUP(AQ169,'シフト記号表 (3)'!$C$6:$L$47,10,FALSE))</f>
        <v/>
      </c>
      <c r="AR170" s="1885" t="str">
        <f>IF(AR169="","",VLOOKUP(AR169,'シフト記号表 (3)'!$C$6:$L$47,10,FALSE))</f>
        <v/>
      </c>
      <c r="AS170" s="1897" t="str">
        <f>IF(AS169="","",VLOOKUP(AS169,'シフト記号表 (3)'!$C$6:$L$47,10,FALSE))</f>
        <v/>
      </c>
      <c r="AT170" s="1897" t="str">
        <f>IF(AT169="","",VLOOKUP(AT169,'シフト記号表 (3)'!$C$6:$L$47,10,FALSE))</f>
        <v/>
      </c>
      <c r="AU170" s="1897" t="str">
        <f>IF(AU169="","",VLOOKUP(AU169,'シフト記号表 (3)'!$C$6:$L$47,10,FALSE))</f>
        <v/>
      </c>
      <c r="AV170" s="1897" t="str">
        <f>IF(AV169="","",VLOOKUP(AV169,'シフト記号表 (3)'!$C$6:$L$47,10,FALSE))</f>
        <v/>
      </c>
      <c r="AW170" s="1897" t="str">
        <f>IF(AW169="","",VLOOKUP(AW169,'シフト記号表 (3)'!$C$6:$L$47,10,FALSE))</f>
        <v/>
      </c>
      <c r="AX170" s="1912" t="str">
        <f>IF(AX169="","",VLOOKUP(AX169,'シフト記号表 (3)'!$C$6:$L$47,10,FALSE))</f>
        <v/>
      </c>
      <c r="AY170" s="1885" t="str">
        <f>IF(AY169="","",VLOOKUP(AY169,'シフト記号表 (3)'!$C$6:$L$47,10,FALSE))</f>
        <v/>
      </c>
      <c r="AZ170" s="1897" t="str">
        <f>IF(AZ169="","",VLOOKUP(AZ169,'シフト記号表 (3)'!$C$6:$L$47,10,FALSE))</f>
        <v/>
      </c>
      <c r="BA170" s="1897" t="str">
        <f>IF(BA169="","",VLOOKUP(BA169,'シフト記号表 (3)'!$C$6:$L$47,10,FALSE))</f>
        <v/>
      </c>
      <c r="BB170" s="1945">
        <f>IF($BE$3="４週",SUM(W170:AX170),IF($BE$3="暦月",SUM(W170:BA170),""))</f>
        <v>0</v>
      </c>
      <c r="BC170" s="1953"/>
      <c r="BD170" s="1962">
        <f>IF($BE$3="４週",BB170/4,IF($BE$3="暦月",(BB170/($BE$8/7)),""))</f>
        <v>0</v>
      </c>
      <c r="BE170" s="1953"/>
      <c r="BF170" s="1973"/>
      <c r="BG170" s="1978"/>
      <c r="BH170" s="1978"/>
      <c r="BI170" s="1978"/>
      <c r="BJ170" s="1989"/>
    </row>
    <row r="171" spans="2:62" ht="20.25" customHeight="1">
      <c r="B171" s="1742">
        <f>B169+1</f>
        <v>78</v>
      </c>
      <c r="C171" s="1756"/>
      <c r="D171" s="1767"/>
      <c r="E171" s="1774"/>
      <c r="F171" s="1779"/>
      <c r="G171" s="1774"/>
      <c r="H171" s="1779"/>
      <c r="I171" s="1788"/>
      <c r="J171" s="1802"/>
      <c r="K171" s="1808"/>
      <c r="L171" s="1824"/>
      <c r="M171" s="1824"/>
      <c r="N171" s="1767"/>
      <c r="O171" s="1831"/>
      <c r="P171" s="1836"/>
      <c r="Q171" s="1836"/>
      <c r="R171" s="1836"/>
      <c r="S171" s="1847"/>
      <c r="T171" s="1857" t="s">
        <v>770</v>
      </c>
      <c r="U171" s="1864"/>
      <c r="V171" s="1875"/>
      <c r="W171" s="1886"/>
      <c r="X171" s="1898"/>
      <c r="Y171" s="1898"/>
      <c r="Z171" s="1898"/>
      <c r="AA171" s="1898"/>
      <c r="AB171" s="1898"/>
      <c r="AC171" s="1913"/>
      <c r="AD171" s="1886"/>
      <c r="AE171" s="1898"/>
      <c r="AF171" s="1898"/>
      <c r="AG171" s="1898"/>
      <c r="AH171" s="1898"/>
      <c r="AI171" s="1898"/>
      <c r="AJ171" s="1913"/>
      <c r="AK171" s="1886"/>
      <c r="AL171" s="1898"/>
      <c r="AM171" s="1898"/>
      <c r="AN171" s="1898"/>
      <c r="AO171" s="1898"/>
      <c r="AP171" s="1898"/>
      <c r="AQ171" s="1913"/>
      <c r="AR171" s="1886"/>
      <c r="AS171" s="1898"/>
      <c r="AT171" s="1898"/>
      <c r="AU171" s="1898"/>
      <c r="AV171" s="1898"/>
      <c r="AW171" s="1898"/>
      <c r="AX171" s="1913"/>
      <c r="AY171" s="1886"/>
      <c r="AZ171" s="1898"/>
      <c r="BA171" s="1937"/>
      <c r="BB171" s="1944"/>
      <c r="BC171" s="1952"/>
      <c r="BD171" s="1961"/>
      <c r="BE171" s="1967"/>
      <c r="BF171" s="1972"/>
      <c r="BG171" s="1977"/>
      <c r="BH171" s="1977"/>
      <c r="BI171" s="1977"/>
      <c r="BJ171" s="1988"/>
    </row>
    <row r="172" spans="2:62" ht="20.25" customHeight="1">
      <c r="B172" s="1743"/>
      <c r="C172" s="1757"/>
      <c r="D172" s="1768"/>
      <c r="E172" s="1776"/>
      <c r="F172" s="1781">
        <f>C171</f>
        <v>0</v>
      </c>
      <c r="G172" s="1776"/>
      <c r="H172" s="1781">
        <f>I171</f>
        <v>0</v>
      </c>
      <c r="I172" s="1789"/>
      <c r="J172" s="1803"/>
      <c r="K172" s="1809"/>
      <c r="L172" s="1825"/>
      <c r="M172" s="1825"/>
      <c r="N172" s="1768"/>
      <c r="O172" s="1831"/>
      <c r="P172" s="1836"/>
      <c r="Q172" s="1836"/>
      <c r="R172" s="1836"/>
      <c r="S172" s="1847"/>
      <c r="T172" s="1856" t="s">
        <v>128</v>
      </c>
      <c r="U172" s="1863"/>
      <c r="V172" s="1874"/>
      <c r="W172" s="1885" t="str">
        <f>IF(W171="","",VLOOKUP(W171,'シフト記号表 (3)'!$C$6:$L$47,10,FALSE))</f>
        <v/>
      </c>
      <c r="X172" s="1897" t="str">
        <f>IF(X171="","",VLOOKUP(X171,'シフト記号表 (3)'!$C$6:$L$47,10,FALSE))</f>
        <v/>
      </c>
      <c r="Y172" s="1897" t="str">
        <f>IF(Y171="","",VLOOKUP(Y171,'シフト記号表 (3)'!$C$6:$L$47,10,FALSE))</f>
        <v/>
      </c>
      <c r="Z172" s="1897" t="str">
        <f>IF(Z171="","",VLOOKUP(Z171,'シフト記号表 (3)'!$C$6:$L$47,10,FALSE))</f>
        <v/>
      </c>
      <c r="AA172" s="1897" t="str">
        <f>IF(AA171="","",VLOOKUP(AA171,'シフト記号表 (3)'!$C$6:$L$47,10,FALSE))</f>
        <v/>
      </c>
      <c r="AB172" s="1897" t="str">
        <f>IF(AB171="","",VLOOKUP(AB171,'シフト記号表 (3)'!$C$6:$L$47,10,FALSE))</f>
        <v/>
      </c>
      <c r="AC172" s="1912" t="str">
        <f>IF(AC171="","",VLOOKUP(AC171,'シフト記号表 (3)'!$C$6:$L$47,10,FALSE))</f>
        <v/>
      </c>
      <c r="AD172" s="1885" t="str">
        <f>IF(AD171="","",VLOOKUP(AD171,'シフト記号表 (3)'!$C$6:$L$47,10,FALSE))</f>
        <v/>
      </c>
      <c r="AE172" s="1897" t="str">
        <f>IF(AE171="","",VLOOKUP(AE171,'シフト記号表 (3)'!$C$6:$L$47,10,FALSE))</f>
        <v/>
      </c>
      <c r="AF172" s="1897" t="str">
        <f>IF(AF171="","",VLOOKUP(AF171,'シフト記号表 (3)'!$C$6:$L$47,10,FALSE))</f>
        <v/>
      </c>
      <c r="AG172" s="1897" t="str">
        <f>IF(AG171="","",VLOOKUP(AG171,'シフト記号表 (3)'!$C$6:$L$47,10,FALSE))</f>
        <v/>
      </c>
      <c r="AH172" s="1897" t="str">
        <f>IF(AH171="","",VLOOKUP(AH171,'シフト記号表 (3)'!$C$6:$L$47,10,FALSE))</f>
        <v/>
      </c>
      <c r="AI172" s="1897" t="str">
        <f>IF(AI171="","",VLOOKUP(AI171,'シフト記号表 (3)'!$C$6:$L$47,10,FALSE))</f>
        <v/>
      </c>
      <c r="AJ172" s="1912" t="str">
        <f>IF(AJ171="","",VLOOKUP(AJ171,'シフト記号表 (3)'!$C$6:$L$47,10,FALSE))</f>
        <v/>
      </c>
      <c r="AK172" s="1885" t="str">
        <f>IF(AK171="","",VLOOKUP(AK171,'シフト記号表 (3)'!$C$6:$L$47,10,FALSE))</f>
        <v/>
      </c>
      <c r="AL172" s="1897" t="str">
        <f>IF(AL171="","",VLOOKUP(AL171,'シフト記号表 (3)'!$C$6:$L$47,10,FALSE))</f>
        <v/>
      </c>
      <c r="AM172" s="1897" t="str">
        <f>IF(AM171="","",VLOOKUP(AM171,'シフト記号表 (3)'!$C$6:$L$47,10,FALSE))</f>
        <v/>
      </c>
      <c r="AN172" s="1897" t="str">
        <f>IF(AN171="","",VLOOKUP(AN171,'シフト記号表 (3)'!$C$6:$L$47,10,FALSE))</f>
        <v/>
      </c>
      <c r="AO172" s="1897" t="str">
        <f>IF(AO171="","",VLOOKUP(AO171,'シフト記号表 (3)'!$C$6:$L$47,10,FALSE))</f>
        <v/>
      </c>
      <c r="AP172" s="1897" t="str">
        <f>IF(AP171="","",VLOOKUP(AP171,'シフト記号表 (3)'!$C$6:$L$47,10,FALSE))</f>
        <v/>
      </c>
      <c r="AQ172" s="1912" t="str">
        <f>IF(AQ171="","",VLOOKUP(AQ171,'シフト記号表 (3)'!$C$6:$L$47,10,FALSE))</f>
        <v/>
      </c>
      <c r="AR172" s="1885" t="str">
        <f>IF(AR171="","",VLOOKUP(AR171,'シフト記号表 (3)'!$C$6:$L$47,10,FALSE))</f>
        <v/>
      </c>
      <c r="AS172" s="1897" t="str">
        <f>IF(AS171="","",VLOOKUP(AS171,'シフト記号表 (3)'!$C$6:$L$47,10,FALSE))</f>
        <v/>
      </c>
      <c r="AT172" s="1897" t="str">
        <f>IF(AT171="","",VLOOKUP(AT171,'シフト記号表 (3)'!$C$6:$L$47,10,FALSE))</f>
        <v/>
      </c>
      <c r="AU172" s="1897" t="str">
        <f>IF(AU171="","",VLOOKUP(AU171,'シフト記号表 (3)'!$C$6:$L$47,10,FALSE))</f>
        <v/>
      </c>
      <c r="AV172" s="1897" t="str">
        <f>IF(AV171="","",VLOOKUP(AV171,'シフト記号表 (3)'!$C$6:$L$47,10,FALSE))</f>
        <v/>
      </c>
      <c r="AW172" s="1897" t="str">
        <f>IF(AW171="","",VLOOKUP(AW171,'シフト記号表 (3)'!$C$6:$L$47,10,FALSE))</f>
        <v/>
      </c>
      <c r="AX172" s="1912" t="str">
        <f>IF(AX171="","",VLOOKUP(AX171,'シフト記号表 (3)'!$C$6:$L$47,10,FALSE))</f>
        <v/>
      </c>
      <c r="AY172" s="1885" t="str">
        <f>IF(AY171="","",VLOOKUP(AY171,'シフト記号表 (3)'!$C$6:$L$47,10,FALSE))</f>
        <v/>
      </c>
      <c r="AZ172" s="1897" t="str">
        <f>IF(AZ171="","",VLOOKUP(AZ171,'シフト記号表 (3)'!$C$6:$L$47,10,FALSE))</f>
        <v/>
      </c>
      <c r="BA172" s="1897" t="str">
        <f>IF(BA171="","",VLOOKUP(BA171,'シフト記号表 (3)'!$C$6:$L$47,10,FALSE))</f>
        <v/>
      </c>
      <c r="BB172" s="1945">
        <f>IF($BE$3="４週",SUM(W172:AX172),IF($BE$3="暦月",SUM(W172:BA172),""))</f>
        <v>0</v>
      </c>
      <c r="BC172" s="1953"/>
      <c r="BD172" s="1962">
        <f>IF($BE$3="４週",BB172/4,IF($BE$3="暦月",(BB172/($BE$8/7)),""))</f>
        <v>0</v>
      </c>
      <c r="BE172" s="1953"/>
      <c r="BF172" s="1973"/>
      <c r="BG172" s="1978"/>
      <c r="BH172" s="1978"/>
      <c r="BI172" s="1978"/>
      <c r="BJ172" s="1989"/>
    </row>
    <row r="173" spans="2:62" ht="20.25" customHeight="1">
      <c r="B173" s="1742">
        <f>B171+1</f>
        <v>79</v>
      </c>
      <c r="C173" s="1756"/>
      <c r="D173" s="1767"/>
      <c r="E173" s="1774"/>
      <c r="F173" s="1779"/>
      <c r="G173" s="1774"/>
      <c r="H173" s="1779"/>
      <c r="I173" s="1788"/>
      <c r="J173" s="1802"/>
      <c r="K173" s="1808"/>
      <c r="L173" s="1824"/>
      <c r="M173" s="1824"/>
      <c r="N173" s="1767"/>
      <c r="O173" s="1831"/>
      <c r="P173" s="1836"/>
      <c r="Q173" s="1836"/>
      <c r="R173" s="1836"/>
      <c r="S173" s="1847"/>
      <c r="T173" s="1857" t="s">
        <v>770</v>
      </c>
      <c r="U173" s="1864"/>
      <c r="V173" s="1875"/>
      <c r="W173" s="1886"/>
      <c r="X173" s="1898"/>
      <c r="Y173" s="1898"/>
      <c r="Z173" s="1898"/>
      <c r="AA173" s="1898"/>
      <c r="AB173" s="1898"/>
      <c r="AC173" s="1913"/>
      <c r="AD173" s="1886"/>
      <c r="AE173" s="1898"/>
      <c r="AF173" s="1898"/>
      <c r="AG173" s="1898"/>
      <c r="AH173" s="1898"/>
      <c r="AI173" s="1898"/>
      <c r="AJ173" s="1913"/>
      <c r="AK173" s="1886"/>
      <c r="AL173" s="1898"/>
      <c r="AM173" s="1898"/>
      <c r="AN173" s="1898"/>
      <c r="AO173" s="1898"/>
      <c r="AP173" s="1898"/>
      <c r="AQ173" s="1913"/>
      <c r="AR173" s="1886"/>
      <c r="AS173" s="1898"/>
      <c r="AT173" s="1898"/>
      <c r="AU173" s="1898"/>
      <c r="AV173" s="1898"/>
      <c r="AW173" s="1898"/>
      <c r="AX173" s="1913"/>
      <c r="AY173" s="1886"/>
      <c r="AZ173" s="1898"/>
      <c r="BA173" s="1937"/>
      <c r="BB173" s="1944"/>
      <c r="BC173" s="1952"/>
      <c r="BD173" s="1961"/>
      <c r="BE173" s="1967"/>
      <c r="BF173" s="1972"/>
      <c r="BG173" s="1977"/>
      <c r="BH173" s="1977"/>
      <c r="BI173" s="1977"/>
      <c r="BJ173" s="1988"/>
    </row>
    <row r="174" spans="2:62" ht="20.25" customHeight="1">
      <c r="B174" s="1743"/>
      <c r="C174" s="1757"/>
      <c r="D174" s="1768"/>
      <c r="E174" s="1776"/>
      <c r="F174" s="1781">
        <f>C173</f>
        <v>0</v>
      </c>
      <c r="G174" s="1776"/>
      <c r="H174" s="1781">
        <f>I173</f>
        <v>0</v>
      </c>
      <c r="I174" s="1789"/>
      <c r="J174" s="1803"/>
      <c r="K174" s="1809"/>
      <c r="L174" s="1825"/>
      <c r="M174" s="1825"/>
      <c r="N174" s="1768"/>
      <c r="O174" s="1831"/>
      <c r="P174" s="1836"/>
      <c r="Q174" s="1836"/>
      <c r="R174" s="1836"/>
      <c r="S174" s="1847"/>
      <c r="T174" s="1856" t="s">
        <v>128</v>
      </c>
      <c r="U174" s="1863"/>
      <c r="V174" s="1874"/>
      <c r="W174" s="1885" t="str">
        <f>IF(W173="","",VLOOKUP(W173,'シフト記号表 (3)'!$C$6:$L$47,10,FALSE))</f>
        <v/>
      </c>
      <c r="X174" s="1897" t="str">
        <f>IF(X173="","",VLOOKUP(X173,'シフト記号表 (3)'!$C$6:$L$47,10,FALSE))</f>
        <v/>
      </c>
      <c r="Y174" s="1897" t="str">
        <f>IF(Y173="","",VLOOKUP(Y173,'シフト記号表 (3)'!$C$6:$L$47,10,FALSE))</f>
        <v/>
      </c>
      <c r="Z174" s="1897" t="str">
        <f>IF(Z173="","",VLOOKUP(Z173,'シフト記号表 (3)'!$C$6:$L$47,10,FALSE))</f>
        <v/>
      </c>
      <c r="AA174" s="1897" t="str">
        <f>IF(AA173="","",VLOOKUP(AA173,'シフト記号表 (3)'!$C$6:$L$47,10,FALSE))</f>
        <v/>
      </c>
      <c r="AB174" s="1897" t="str">
        <f>IF(AB173="","",VLOOKUP(AB173,'シフト記号表 (3)'!$C$6:$L$47,10,FALSE))</f>
        <v/>
      </c>
      <c r="AC174" s="1912" t="str">
        <f>IF(AC173="","",VLOOKUP(AC173,'シフト記号表 (3)'!$C$6:$L$47,10,FALSE))</f>
        <v/>
      </c>
      <c r="AD174" s="1885" t="str">
        <f>IF(AD173="","",VLOOKUP(AD173,'シフト記号表 (3)'!$C$6:$L$47,10,FALSE))</f>
        <v/>
      </c>
      <c r="AE174" s="1897" t="str">
        <f>IF(AE173="","",VLOOKUP(AE173,'シフト記号表 (3)'!$C$6:$L$47,10,FALSE))</f>
        <v/>
      </c>
      <c r="AF174" s="1897" t="str">
        <f>IF(AF173="","",VLOOKUP(AF173,'シフト記号表 (3)'!$C$6:$L$47,10,FALSE))</f>
        <v/>
      </c>
      <c r="AG174" s="1897" t="str">
        <f>IF(AG173="","",VLOOKUP(AG173,'シフト記号表 (3)'!$C$6:$L$47,10,FALSE))</f>
        <v/>
      </c>
      <c r="AH174" s="1897" t="str">
        <f>IF(AH173="","",VLOOKUP(AH173,'シフト記号表 (3)'!$C$6:$L$47,10,FALSE))</f>
        <v/>
      </c>
      <c r="AI174" s="1897" t="str">
        <f>IF(AI173="","",VLOOKUP(AI173,'シフト記号表 (3)'!$C$6:$L$47,10,FALSE))</f>
        <v/>
      </c>
      <c r="AJ174" s="1912" t="str">
        <f>IF(AJ173="","",VLOOKUP(AJ173,'シフト記号表 (3)'!$C$6:$L$47,10,FALSE))</f>
        <v/>
      </c>
      <c r="AK174" s="1885" t="str">
        <f>IF(AK173="","",VLOOKUP(AK173,'シフト記号表 (3)'!$C$6:$L$47,10,FALSE))</f>
        <v/>
      </c>
      <c r="AL174" s="1897" t="str">
        <f>IF(AL173="","",VLOOKUP(AL173,'シフト記号表 (3)'!$C$6:$L$47,10,FALSE))</f>
        <v/>
      </c>
      <c r="AM174" s="1897" t="str">
        <f>IF(AM173="","",VLOOKUP(AM173,'シフト記号表 (3)'!$C$6:$L$47,10,FALSE))</f>
        <v/>
      </c>
      <c r="AN174" s="1897" t="str">
        <f>IF(AN173="","",VLOOKUP(AN173,'シフト記号表 (3)'!$C$6:$L$47,10,FALSE))</f>
        <v/>
      </c>
      <c r="AO174" s="1897" t="str">
        <f>IF(AO173="","",VLOOKUP(AO173,'シフト記号表 (3)'!$C$6:$L$47,10,FALSE))</f>
        <v/>
      </c>
      <c r="AP174" s="1897" t="str">
        <f>IF(AP173="","",VLOOKUP(AP173,'シフト記号表 (3)'!$C$6:$L$47,10,FALSE))</f>
        <v/>
      </c>
      <c r="AQ174" s="1912" t="str">
        <f>IF(AQ173="","",VLOOKUP(AQ173,'シフト記号表 (3)'!$C$6:$L$47,10,FALSE))</f>
        <v/>
      </c>
      <c r="AR174" s="1885" t="str">
        <f>IF(AR173="","",VLOOKUP(AR173,'シフト記号表 (3)'!$C$6:$L$47,10,FALSE))</f>
        <v/>
      </c>
      <c r="AS174" s="1897" t="str">
        <f>IF(AS173="","",VLOOKUP(AS173,'シフト記号表 (3)'!$C$6:$L$47,10,FALSE))</f>
        <v/>
      </c>
      <c r="AT174" s="1897" t="str">
        <f>IF(AT173="","",VLOOKUP(AT173,'シフト記号表 (3)'!$C$6:$L$47,10,FALSE))</f>
        <v/>
      </c>
      <c r="AU174" s="1897" t="str">
        <f>IF(AU173="","",VLOOKUP(AU173,'シフト記号表 (3)'!$C$6:$L$47,10,FALSE))</f>
        <v/>
      </c>
      <c r="AV174" s="1897" t="str">
        <f>IF(AV173="","",VLOOKUP(AV173,'シフト記号表 (3)'!$C$6:$L$47,10,FALSE))</f>
        <v/>
      </c>
      <c r="AW174" s="1897" t="str">
        <f>IF(AW173="","",VLOOKUP(AW173,'シフト記号表 (3)'!$C$6:$L$47,10,FALSE))</f>
        <v/>
      </c>
      <c r="AX174" s="1912" t="str">
        <f>IF(AX173="","",VLOOKUP(AX173,'シフト記号表 (3)'!$C$6:$L$47,10,FALSE))</f>
        <v/>
      </c>
      <c r="AY174" s="1885" t="str">
        <f>IF(AY173="","",VLOOKUP(AY173,'シフト記号表 (3)'!$C$6:$L$47,10,FALSE))</f>
        <v/>
      </c>
      <c r="AZ174" s="1897" t="str">
        <f>IF(AZ173="","",VLOOKUP(AZ173,'シフト記号表 (3)'!$C$6:$L$47,10,FALSE))</f>
        <v/>
      </c>
      <c r="BA174" s="1897" t="str">
        <f>IF(BA173="","",VLOOKUP(BA173,'シフト記号表 (3)'!$C$6:$L$47,10,FALSE))</f>
        <v/>
      </c>
      <c r="BB174" s="1945">
        <f>IF($BE$3="４週",SUM(W174:AX174),IF($BE$3="暦月",SUM(W174:BA174),""))</f>
        <v>0</v>
      </c>
      <c r="BC174" s="1953"/>
      <c r="BD174" s="1962">
        <f>IF($BE$3="４週",BB174/4,IF($BE$3="暦月",(BB174/($BE$8/7)),""))</f>
        <v>0</v>
      </c>
      <c r="BE174" s="1953"/>
      <c r="BF174" s="1973"/>
      <c r="BG174" s="1978"/>
      <c r="BH174" s="1978"/>
      <c r="BI174" s="1978"/>
      <c r="BJ174" s="1989"/>
    </row>
    <row r="175" spans="2:62" ht="20.25" customHeight="1">
      <c r="B175" s="1742">
        <f>B173+1</f>
        <v>80</v>
      </c>
      <c r="C175" s="1756"/>
      <c r="D175" s="1767"/>
      <c r="E175" s="1774"/>
      <c r="F175" s="1779"/>
      <c r="G175" s="1774"/>
      <c r="H175" s="1779"/>
      <c r="I175" s="1788"/>
      <c r="J175" s="1802"/>
      <c r="K175" s="1808"/>
      <c r="L175" s="1824"/>
      <c r="M175" s="1824"/>
      <c r="N175" s="1767"/>
      <c r="O175" s="1831"/>
      <c r="P175" s="1836"/>
      <c r="Q175" s="1836"/>
      <c r="R175" s="1836"/>
      <c r="S175" s="1847"/>
      <c r="T175" s="1857" t="s">
        <v>770</v>
      </c>
      <c r="U175" s="1864"/>
      <c r="V175" s="1875"/>
      <c r="W175" s="1886"/>
      <c r="X175" s="1898"/>
      <c r="Y175" s="1898"/>
      <c r="Z175" s="1898"/>
      <c r="AA175" s="1898"/>
      <c r="AB175" s="1898"/>
      <c r="AC175" s="1913"/>
      <c r="AD175" s="1886"/>
      <c r="AE175" s="1898"/>
      <c r="AF175" s="1898"/>
      <c r="AG175" s="1898"/>
      <c r="AH175" s="1898"/>
      <c r="AI175" s="1898"/>
      <c r="AJ175" s="1913"/>
      <c r="AK175" s="1886"/>
      <c r="AL175" s="1898"/>
      <c r="AM175" s="1898"/>
      <c r="AN175" s="1898"/>
      <c r="AO175" s="1898"/>
      <c r="AP175" s="1898"/>
      <c r="AQ175" s="1913"/>
      <c r="AR175" s="1886"/>
      <c r="AS175" s="1898"/>
      <c r="AT175" s="1898"/>
      <c r="AU175" s="1898"/>
      <c r="AV175" s="1898"/>
      <c r="AW175" s="1898"/>
      <c r="AX175" s="1913"/>
      <c r="AY175" s="1886"/>
      <c r="AZ175" s="1898"/>
      <c r="BA175" s="1937"/>
      <c r="BB175" s="1944"/>
      <c r="BC175" s="1952"/>
      <c r="BD175" s="1961"/>
      <c r="BE175" s="1967"/>
      <c r="BF175" s="1972"/>
      <c r="BG175" s="1977"/>
      <c r="BH175" s="1977"/>
      <c r="BI175" s="1977"/>
      <c r="BJ175" s="1988"/>
    </row>
    <row r="176" spans="2:62" ht="20.25" customHeight="1">
      <c r="B176" s="1743"/>
      <c r="C176" s="1757"/>
      <c r="D176" s="1768"/>
      <c r="E176" s="1776"/>
      <c r="F176" s="1781">
        <f>C175</f>
        <v>0</v>
      </c>
      <c r="G176" s="1776"/>
      <c r="H176" s="1781">
        <f>I175</f>
        <v>0</v>
      </c>
      <c r="I176" s="1789"/>
      <c r="J176" s="1803"/>
      <c r="K176" s="1809"/>
      <c r="L176" s="1825"/>
      <c r="M176" s="1825"/>
      <c r="N176" s="1768"/>
      <c r="O176" s="1831"/>
      <c r="P176" s="1836"/>
      <c r="Q176" s="1836"/>
      <c r="R176" s="1836"/>
      <c r="S176" s="1847"/>
      <c r="T176" s="1856" t="s">
        <v>128</v>
      </c>
      <c r="U176" s="1863"/>
      <c r="V176" s="1874"/>
      <c r="W176" s="1885" t="str">
        <f>IF(W175="","",VLOOKUP(W175,'シフト記号表 (3)'!$C$6:$L$47,10,FALSE))</f>
        <v/>
      </c>
      <c r="X176" s="1897" t="str">
        <f>IF(X175="","",VLOOKUP(X175,'シフト記号表 (3)'!$C$6:$L$47,10,FALSE))</f>
        <v/>
      </c>
      <c r="Y176" s="1897" t="str">
        <f>IF(Y175="","",VLOOKUP(Y175,'シフト記号表 (3)'!$C$6:$L$47,10,FALSE))</f>
        <v/>
      </c>
      <c r="Z176" s="1897" t="str">
        <f>IF(Z175="","",VLOOKUP(Z175,'シフト記号表 (3)'!$C$6:$L$47,10,FALSE))</f>
        <v/>
      </c>
      <c r="AA176" s="1897" t="str">
        <f>IF(AA175="","",VLOOKUP(AA175,'シフト記号表 (3)'!$C$6:$L$47,10,FALSE))</f>
        <v/>
      </c>
      <c r="AB176" s="1897" t="str">
        <f>IF(AB175="","",VLOOKUP(AB175,'シフト記号表 (3)'!$C$6:$L$47,10,FALSE))</f>
        <v/>
      </c>
      <c r="AC176" s="1912" t="str">
        <f>IF(AC175="","",VLOOKUP(AC175,'シフト記号表 (3)'!$C$6:$L$47,10,FALSE))</f>
        <v/>
      </c>
      <c r="AD176" s="1885" t="str">
        <f>IF(AD175="","",VLOOKUP(AD175,'シフト記号表 (3)'!$C$6:$L$47,10,FALSE))</f>
        <v/>
      </c>
      <c r="AE176" s="1897" t="str">
        <f>IF(AE175="","",VLOOKUP(AE175,'シフト記号表 (3)'!$C$6:$L$47,10,FALSE))</f>
        <v/>
      </c>
      <c r="AF176" s="1897" t="str">
        <f>IF(AF175="","",VLOOKUP(AF175,'シフト記号表 (3)'!$C$6:$L$47,10,FALSE))</f>
        <v/>
      </c>
      <c r="AG176" s="1897" t="str">
        <f>IF(AG175="","",VLOOKUP(AG175,'シフト記号表 (3)'!$C$6:$L$47,10,FALSE))</f>
        <v/>
      </c>
      <c r="AH176" s="1897" t="str">
        <f>IF(AH175="","",VLOOKUP(AH175,'シフト記号表 (3)'!$C$6:$L$47,10,FALSE))</f>
        <v/>
      </c>
      <c r="AI176" s="1897" t="str">
        <f>IF(AI175="","",VLOOKUP(AI175,'シフト記号表 (3)'!$C$6:$L$47,10,FALSE))</f>
        <v/>
      </c>
      <c r="AJ176" s="1912" t="str">
        <f>IF(AJ175="","",VLOOKUP(AJ175,'シフト記号表 (3)'!$C$6:$L$47,10,FALSE))</f>
        <v/>
      </c>
      <c r="AK176" s="1885" t="str">
        <f>IF(AK175="","",VLOOKUP(AK175,'シフト記号表 (3)'!$C$6:$L$47,10,FALSE))</f>
        <v/>
      </c>
      <c r="AL176" s="1897" t="str">
        <f>IF(AL175="","",VLOOKUP(AL175,'シフト記号表 (3)'!$C$6:$L$47,10,FALSE))</f>
        <v/>
      </c>
      <c r="AM176" s="1897" t="str">
        <f>IF(AM175="","",VLOOKUP(AM175,'シフト記号表 (3)'!$C$6:$L$47,10,FALSE))</f>
        <v/>
      </c>
      <c r="AN176" s="1897" t="str">
        <f>IF(AN175="","",VLOOKUP(AN175,'シフト記号表 (3)'!$C$6:$L$47,10,FALSE))</f>
        <v/>
      </c>
      <c r="AO176" s="1897" t="str">
        <f>IF(AO175="","",VLOOKUP(AO175,'シフト記号表 (3)'!$C$6:$L$47,10,FALSE))</f>
        <v/>
      </c>
      <c r="AP176" s="1897" t="str">
        <f>IF(AP175="","",VLOOKUP(AP175,'シフト記号表 (3)'!$C$6:$L$47,10,FALSE))</f>
        <v/>
      </c>
      <c r="AQ176" s="1912" t="str">
        <f>IF(AQ175="","",VLOOKUP(AQ175,'シフト記号表 (3)'!$C$6:$L$47,10,FALSE))</f>
        <v/>
      </c>
      <c r="AR176" s="1885" t="str">
        <f>IF(AR175="","",VLOOKUP(AR175,'シフト記号表 (3)'!$C$6:$L$47,10,FALSE))</f>
        <v/>
      </c>
      <c r="AS176" s="1897" t="str">
        <f>IF(AS175="","",VLOOKUP(AS175,'シフト記号表 (3)'!$C$6:$L$47,10,FALSE))</f>
        <v/>
      </c>
      <c r="AT176" s="1897" t="str">
        <f>IF(AT175="","",VLOOKUP(AT175,'シフト記号表 (3)'!$C$6:$L$47,10,FALSE))</f>
        <v/>
      </c>
      <c r="AU176" s="1897" t="str">
        <f>IF(AU175="","",VLOOKUP(AU175,'シフト記号表 (3)'!$C$6:$L$47,10,FALSE))</f>
        <v/>
      </c>
      <c r="AV176" s="1897" t="str">
        <f>IF(AV175="","",VLOOKUP(AV175,'シフト記号表 (3)'!$C$6:$L$47,10,FALSE))</f>
        <v/>
      </c>
      <c r="AW176" s="1897" t="str">
        <f>IF(AW175="","",VLOOKUP(AW175,'シフト記号表 (3)'!$C$6:$L$47,10,FALSE))</f>
        <v/>
      </c>
      <c r="AX176" s="1912" t="str">
        <f>IF(AX175="","",VLOOKUP(AX175,'シフト記号表 (3)'!$C$6:$L$47,10,FALSE))</f>
        <v/>
      </c>
      <c r="AY176" s="1885" t="str">
        <f>IF(AY175="","",VLOOKUP(AY175,'シフト記号表 (3)'!$C$6:$L$47,10,FALSE))</f>
        <v/>
      </c>
      <c r="AZ176" s="1897" t="str">
        <f>IF(AZ175="","",VLOOKUP(AZ175,'シフト記号表 (3)'!$C$6:$L$47,10,FALSE))</f>
        <v/>
      </c>
      <c r="BA176" s="1897" t="str">
        <f>IF(BA175="","",VLOOKUP(BA175,'シフト記号表 (3)'!$C$6:$L$47,10,FALSE))</f>
        <v/>
      </c>
      <c r="BB176" s="1945">
        <f>IF($BE$3="４週",SUM(W176:AX176),IF($BE$3="暦月",SUM(W176:BA176),""))</f>
        <v>0</v>
      </c>
      <c r="BC176" s="1953"/>
      <c r="BD176" s="1962">
        <f>IF($BE$3="４週",BB176/4,IF($BE$3="暦月",(BB176/($BE$8/7)),""))</f>
        <v>0</v>
      </c>
      <c r="BE176" s="1953"/>
      <c r="BF176" s="1973"/>
      <c r="BG176" s="1978"/>
      <c r="BH176" s="1978"/>
      <c r="BI176" s="1978"/>
      <c r="BJ176" s="1989"/>
    </row>
    <row r="177" spans="2:62" ht="20.25" customHeight="1">
      <c r="B177" s="1742">
        <f>B175+1</f>
        <v>81</v>
      </c>
      <c r="C177" s="1756"/>
      <c r="D177" s="1767"/>
      <c r="E177" s="1774"/>
      <c r="F177" s="1779"/>
      <c r="G177" s="1774"/>
      <c r="H177" s="1779"/>
      <c r="I177" s="1788"/>
      <c r="J177" s="1802"/>
      <c r="K177" s="1808"/>
      <c r="L177" s="1824"/>
      <c r="M177" s="1824"/>
      <c r="N177" s="1767"/>
      <c r="O177" s="1831"/>
      <c r="P177" s="1836"/>
      <c r="Q177" s="1836"/>
      <c r="R177" s="1836"/>
      <c r="S177" s="1847"/>
      <c r="T177" s="1857" t="s">
        <v>770</v>
      </c>
      <c r="U177" s="1864"/>
      <c r="V177" s="1875"/>
      <c r="W177" s="1886"/>
      <c r="X177" s="1898"/>
      <c r="Y177" s="1898"/>
      <c r="Z177" s="1898"/>
      <c r="AA177" s="1898"/>
      <c r="AB177" s="1898"/>
      <c r="AC177" s="1913"/>
      <c r="AD177" s="1886"/>
      <c r="AE177" s="1898"/>
      <c r="AF177" s="1898"/>
      <c r="AG177" s="1898"/>
      <c r="AH177" s="1898"/>
      <c r="AI177" s="1898"/>
      <c r="AJ177" s="1913"/>
      <c r="AK177" s="1886"/>
      <c r="AL177" s="1898"/>
      <c r="AM177" s="1898"/>
      <c r="AN177" s="1898"/>
      <c r="AO177" s="1898"/>
      <c r="AP177" s="1898"/>
      <c r="AQ177" s="1913"/>
      <c r="AR177" s="1886"/>
      <c r="AS177" s="1898"/>
      <c r="AT177" s="1898"/>
      <c r="AU177" s="1898"/>
      <c r="AV177" s="1898"/>
      <c r="AW177" s="1898"/>
      <c r="AX177" s="1913"/>
      <c r="AY177" s="1886"/>
      <c r="AZ177" s="1898"/>
      <c r="BA177" s="1937"/>
      <c r="BB177" s="1944"/>
      <c r="BC177" s="1952"/>
      <c r="BD177" s="1961"/>
      <c r="BE177" s="1967"/>
      <c r="BF177" s="1972"/>
      <c r="BG177" s="1977"/>
      <c r="BH177" s="1977"/>
      <c r="BI177" s="1977"/>
      <c r="BJ177" s="1988"/>
    </row>
    <row r="178" spans="2:62" ht="20.25" customHeight="1">
      <c r="B178" s="1743"/>
      <c r="C178" s="1757"/>
      <c r="D178" s="1768"/>
      <c r="E178" s="1776"/>
      <c r="F178" s="1781">
        <f>C177</f>
        <v>0</v>
      </c>
      <c r="G178" s="1776"/>
      <c r="H178" s="1781">
        <f>I177</f>
        <v>0</v>
      </c>
      <c r="I178" s="1789"/>
      <c r="J178" s="1803"/>
      <c r="K178" s="1809"/>
      <c r="L178" s="1825"/>
      <c r="M178" s="1825"/>
      <c r="N178" s="1768"/>
      <c r="O178" s="1831"/>
      <c r="P178" s="1836"/>
      <c r="Q178" s="1836"/>
      <c r="R178" s="1836"/>
      <c r="S178" s="1847"/>
      <c r="T178" s="1856" t="s">
        <v>128</v>
      </c>
      <c r="U178" s="1863"/>
      <c r="V178" s="1874"/>
      <c r="W178" s="1885" t="str">
        <f>IF(W177="","",VLOOKUP(W177,'シフト記号表 (3)'!$C$6:$L$47,10,FALSE))</f>
        <v/>
      </c>
      <c r="X178" s="1897" t="str">
        <f>IF(X177="","",VLOOKUP(X177,'シフト記号表 (3)'!$C$6:$L$47,10,FALSE))</f>
        <v/>
      </c>
      <c r="Y178" s="1897" t="str">
        <f>IF(Y177="","",VLOOKUP(Y177,'シフト記号表 (3)'!$C$6:$L$47,10,FALSE))</f>
        <v/>
      </c>
      <c r="Z178" s="1897" t="str">
        <f>IF(Z177="","",VLOOKUP(Z177,'シフト記号表 (3)'!$C$6:$L$47,10,FALSE))</f>
        <v/>
      </c>
      <c r="AA178" s="1897" t="str">
        <f>IF(AA177="","",VLOOKUP(AA177,'シフト記号表 (3)'!$C$6:$L$47,10,FALSE))</f>
        <v/>
      </c>
      <c r="AB178" s="1897" t="str">
        <f>IF(AB177="","",VLOOKUP(AB177,'シフト記号表 (3)'!$C$6:$L$47,10,FALSE))</f>
        <v/>
      </c>
      <c r="AC178" s="1912" t="str">
        <f>IF(AC177="","",VLOOKUP(AC177,'シフト記号表 (3)'!$C$6:$L$47,10,FALSE))</f>
        <v/>
      </c>
      <c r="AD178" s="1885" t="str">
        <f>IF(AD177="","",VLOOKUP(AD177,'シフト記号表 (3)'!$C$6:$L$47,10,FALSE))</f>
        <v/>
      </c>
      <c r="AE178" s="1897" t="str">
        <f>IF(AE177="","",VLOOKUP(AE177,'シフト記号表 (3)'!$C$6:$L$47,10,FALSE))</f>
        <v/>
      </c>
      <c r="AF178" s="1897" t="str">
        <f>IF(AF177="","",VLOOKUP(AF177,'シフト記号表 (3)'!$C$6:$L$47,10,FALSE))</f>
        <v/>
      </c>
      <c r="AG178" s="1897" t="str">
        <f>IF(AG177="","",VLOOKUP(AG177,'シフト記号表 (3)'!$C$6:$L$47,10,FALSE))</f>
        <v/>
      </c>
      <c r="AH178" s="1897" t="str">
        <f>IF(AH177="","",VLOOKUP(AH177,'シフト記号表 (3)'!$C$6:$L$47,10,FALSE))</f>
        <v/>
      </c>
      <c r="AI178" s="1897" t="str">
        <f>IF(AI177="","",VLOOKUP(AI177,'シフト記号表 (3)'!$C$6:$L$47,10,FALSE))</f>
        <v/>
      </c>
      <c r="AJ178" s="1912" t="str">
        <f>IF(AJ177="","",VLOOKUP(AJ177,'シフト記号表 (3)'!$C$6:$L$47,10,FALSE))</f>
        <v/>
      </c>
      <c r="AK178" s="1885" t="str">
        <f>IF(AK177="","",VLOOKUP(AK177,'シフト記号表 (3)'!$C$6:$L$47,10,FALSE))</f>
        <v/>
      </c>
      <c r="AL178" s="1897" t="str">
        <f>IF(AL177="","",VLOOKUP(AL177,'シフト記号表 (3)'!$C$6:$L$47,10,FALSE))</f>
        <v/>
      </c>
      <c r="AM178" s="1897" t="str">
        <f>IF(AM177="","",VLOOKUP(AM177,'シフト記号表 (3)'!$C$6:$L$47,10,FALSE))</f>
        <v/>
      </c>
      <c r="AN178" s="1897" t="str">
        <f>IF(AN177="","",VLOOKUP(AN177,'シフト記号表 (3)'!$C$6:$L$47,10,FALSE))</f>
        <v/>
      </c>
      <c r="AO178" s="1897" t="str">
        <f>IF(AO177="","",VLOOKUP(AO177,'シフト記号表 (3)'!$C$6:$L$47,10,FALSE))</f>
        <v/>
      </c>
      <c r="AP178" s="1897" t="str">
        <f>IF(AP177="","",VLOOKUP(AP177,'シフト記号表 (3)'!$C$6:$L$47,10,FALSE))</f>
        <v/>
      </c>
      <c r="AQ178" s="1912" t="str">
        <f>IF(AQ177="","",VLOOKUP(AQ177,'シフト記号表 (3)'!$C$6:$L$47,10,FALSE))</f>
        <v/>
      </c>
      <c r="AR178" s="1885" t="str">
        <f>IF(AR177="","",VLOOKUP(AR177,'シフト記号表 (3)'!$C$6:$L$47,10,FALSE))</f>
        <v/>
      </c>
      <c r="AS178" s="1897" t="str">
        <f>IF(AS177="","",VLOOKUP(AS177,'シフト記号表 (3)'!$C$6:$L$47,10,FALSE))</f>
        <v/>
      </c>
      <c r="AT178" s="1897" t="str">
        <f>IF(AT177="","",VLOOKUP(AT177,'シフト記号表 (3)'!$C$6:$L$47,10,FALSE))</f>
        <v/>
      </c>
      <c r="AU178" s="1897" t="str">
        <f>IF(AU177="","",VLOOKUP(AU177,'シフト記号表 (3)'!$C$6:$L$47,10,FALSE))</f>
        <v/>
      </c>
      <c r="AV178" s="1897" t="str">
        <f>IF(AV177="","",VLOOKUP(AV177,'シフト記号表 (3)'!$C$6:$L$47,10,FALSE))</f>
        <v/>
      </c>
      <c r="AW178" s="1897" t="str">
        <f>IF(AW177="","",VLOOKUP(AW177,'シフト記号表 (3)'!$C$6:$L$47,10,FALSE))</f>
        <v/>
      </c>
      <c r="AX178" s="1912" t="str">
        <f>IF(AX177="","",VLOOKUP(AX177,'シフト記号表 (3)'!$C$6:$L$47,10,FALSE))</f>
        <v/>
      </c>
      <c r="AY178" s="1885" t="str">
        <f>IF(AY177="","",VLOOKUP(AY177,'シフト記号表 (3)'!$C$6:$L$47,10,FALSE))</f>
        <v/>
      </c>
      <c r="AZ178" s="1897" t="str">
        <f>IF(AZ177="","",VLOOKUP(AZ177,'シフト記号表 (3)'!$C$6:$L$47,10,FALSE))</f>
        <v/>
      </c>
      <c r="BA178" s="1897" t="str">
        <f>IF(BA177="","",VLOOKUP(BA177,'シフト記号表 (3)'!$C$6:$L$47,10,FALSE))</f>
        <v/>
      </c>
      <c r="BB178" s="1945">
        <f>IF($BE$3="４週",SUM(W178:AX178),IF($BE$3="暦月",SUM(W178:BA178),""))</f>
        <v>0</v>
      </c>
      <c r="BC178" s="1953"/>
      <c r="BD178" s="1962">
        <f>IF($BE$3="４週",BB178/4,IF($BE$3="暦月",(BB178/($BE$8/7)),""))</f>
        <v>0</v>
      </c>
      <c r="BE178" s="1953"/>
      <c r="BF178" s="1973"/>
      <c r="BG178" s="1978"/>
      <c r="BH178" s="1978"/>
      <c r="BI178" s="1978"/>
      <c r="BJ178" s="1989"/>
    </row>
    <row r="179" spans="2:62" ht="20.25" customHeight="1">
      <c r="B179" s="1742">
        <f>B177+1</f>
        <v>82</v>
      </c>
      <c r="C179" s="1756"/>
      <c r="D179" s="1767"/>
      <c r="E179" s="1774"/>
      <c r="F179" s="1779"/>
      <c r="G179" s="1774"/>
      <c r="H179" s="1779"/>
      <c r="I179" s="1788"/>
      <c r="J179" s="1802"/>
      <c r="K179" s="1808"/>
      <c r="L179" s="1824"/>
      <c r="M179" s="1824"/>
      <c r="N179" s="1767"/>
      <c r="O179" s="1831"/>
      <c r="P179" s="1836"/>
      <c r="Q179" s="1836"/>
      <c r="R179" s="1836"/>
      <c r="S179" s="1847"/>
      <c r="T179" s="1857" t="s">
        <v>770</v>
      </c>
      <c r="U179" s="1864"/>
      <c r="V179" s="1875"/>
      <c r="W179" s="1886"/>
      <c r="X179" s="1898"/>
      <c r="Y179" s="1898"/>
      <c r="Z179" s="1898"/>
      <c r="AA179" s="1898"/>
      <c r="AB179" s="1898"/>
      <c r="AC179" s="1913"/>
      <c r="AD179" s="1886"/>
      <c r="AE179" s="1898"/>
      <c r="AF179" s="1898"/>
      <c r="AG179" s="1898"/>
      <c r="AH179" s="1898"/>
      <c r="AI179" s="1898"/>
      <c r="AJ179" s="1913"/>
      <c r="AK179" s="1886"/>
      <c r="AL179" s="1898"/>
      <c r="AM179" s="1898"/>
      <c r="AN179" s="1898"/>
      <c r="AO179" s="1898"/>
      <c r="AP179" s="1898"/>
      <c r="AQ179" s="1913"/>
      <c r="AR179" s="1886"/>
      <c r="AS179" s="1898"/>
      <c r="AT179" s="1898"/>
      <c r="AU179" s="1898"/>
      <c r="AV179" s="1898"/>
      <c r="AW179" s="1898"/>
      <c r="AX179" s="1913"/>
      <c r="AY179" s="1886"/>
      <c r="AZ179" s="1898"/>
      <c r="BA179" s="1937"/>
      <c r="BB179" s="1944"/>
      <c r="BC179" s="1952"/>
      <c r="BD179" s="1961"/>
      <c r="BE179" s="1967"/>
      <c r="BF179" s="1972"/>
      <c r="BG179" s="1977"/>
      <c r="BH179" s="1977"/>
      <c r="BI179" s="1977"/>
      <c r="BJ179" s="1988"/>
    </row>
    <row r="180" spans="2:62" ht="20.25" customHeight="1">
      <c r="B180" s="1743"/>
      <c r="C180" s="1757"/>
      <c r="D180" s="1768"/>
      <c r="E180" s="1776"/>
      <c r="F180" s="1781">
        <f>C179</f>
        <v>0</v>
      </c>
      <c r="G180" s="1776"/>
      <c r="H180" s="1781">
        <f>I179</f>
        <v>0</v>
      </c>
      <c r="I180" s="1789"/>
      <c r="J180" s="1803"/>
      <c r="K180" s="1809"/>
      <c r="L180" s="1825"/>
      <c r="M180" s="1825"/>
      <c r="N180" s="1768"/>
      <c r="O180" s="1831"/>
      <c r="P180" s="1836"/>
      <c r="Q180" s="1836"/>
      <c r="R180" s="1836"/>
      <c r="S180" s="1847"/>
      <c r="T180" s="1856" t="s">
        <v>128</v>
      </c>
      <c r="U180" s="1863"/>
      <c r="V180" s="1874"/>
      <c r="W180" s="1885" t="str">
        <f>IF(W179="","",VLOOKUP(W179,'シフト記号表 (3)'!$C$6:$L$47,10,FALSE))</f>
        <v/>
      </c>
      <c r="X180" s="1897" t="str">
        <f>IF(X179="","",VLOOKUP(X179,'シフト記号表 (3)'!$C$6:$L$47,10,FALSE))</f>
        <v/>
      </c>
      <c r="Y180" s="1897" t="str">
        <f>IF(Y179="","",VLOOKUP(Y179,'シフト記号表 (3)'!$C$6:$L$47,10,FALSE))</f>
        <v/>
      </c>
      <c r="Z180" s="1897" t="str">
        <f>IF(Z179="","",VLOOKUP(Z179,'シフト記号表 (3)'!$C$6:$L$47,10,FALSE))</f>
        <v/>
      </c>
      <c r="AA180" s="1897" t="str">
        <f>IF(AA179="","",VLOOKUP(AA179,'シフト記号表 (3)'!$C$6:$L$47,10,FALSE))</f>
        <v/>
      </c>
      <c r="AB180" s="1897" t="str">
        <f>IF(AB179="","",VLOOKUP(AB179,'シフト記号表 (3)'!$C$6:$L$47,10,FALSE))</f>
        <v/>
      </c>
      <c r="AC180" s="1912" t="str">
        <f>IF(AC179="","",VLOOKUP(AC179,'シフト記号表 (3)'!$C$6:$L$47,10,FALSE))</f>
        <v/>
      </c>
      <c r="AD180" s="1885" t="str">
        <f>IF(AD179="","",VLOOKUP(AD179,'シフト記号表 (3)'!$C$6:$L$47,10,FALSE))</f>
        <v/>
      </c>
      <c r="AE180" s="1897" t="str">
        <f>IF(AE179="","",VLOOKUP(AE179,'シフト記号表 (3)'!$C$6:$L$47,10,FALSE))</f>
        <v/>
      </c>
      <c r="AF180" s="1897" t="str">
        <f>IF(AF179="","",VLOOKUP(AF179,'シフト記号表 (3)'!$C$6:$L$47,10,FALSE))</f>
        <v/>
      </c>
      <c r="AG180" s="1897" t="str">
        <f>IF(AG179="","",VLOOKUP(AG179,'シフト記号表 (3)'!$C$6:$L$47,10,FALSE))</f>
        <v/>
      </c>
      <c r="AH180" s="1897" t="str">
        <f>IF(AH179="","",VLOOKUP(AH179,'シフト記号表 (3)'!$C$6:$L$47,10,FALSE))</f>
        <v/>
      </c>
      <c r="AI180" s="1897" t="str">
        <f>IF(AI179="","",VLOOKUP(AI179,'シフト記号表 (3)'!$C$6:$L$47,10,FALSE))</f>
        <v/>
      </c>
      <c r="AJ180" s="1912" t="str">
        <f>IF(AJ179="","",VLOOKUP(AJ179,'シフト記号表 (3)'!$C$6:$L$47,10,FALSE))</f>
        <v/>
      </c>
      <c r="AK180" s="1885" t="str">
        <f>IF(AK179="","",VLOOKUP(AK179,'シフト記号表 (3)'!$C$6:$L$47,10,FALSE))</f>
        <v/>
      </c>
      <c r="AL180" s="1897" t="str">
        <f>IF(AL179="","",VLOOKUP(AL179,'シフト記号表 (3)'!$C$6:$L$47,10,FALSE))</f>
        <v/>
      </c>
      <c r="AM180" s="1897" t="str">
        <f>IF(AM179="","",VLOOKUP(AM179,'シフト記号表 (3)'!$C$6:$L$47,10,FALSE))</f>
        <v/>
      </c>
      <c r="AN180" s="1897" t="str">
        <f>IF(AN179="","",VLOOKUP(AN179,'シフト記号表 (3)'!$C$6:$L$47,10,FALSE))</f>
        <v/>
      </c>
      <c r="AO180" s="1897" t="str">
        <f>IF(AO179="","",VLOOKUP(AO179,'シフト記号表 (3)'!$C$6:$L$47,10,FALSE))</f>
        <v/>
      </c>
      <c r="AP180" s="1897" t="str">
        <f>IF(AP179="","",VLOOKUP(AP179,'シフト記号表 (3)'!$C$6:$L$47,10,FALSE))</f>
        <v/>
      </c>
      <c r="AQ180" s="1912" t="str">
        <f>IF(AQ179="","",VLOOKUP(AQ179,'シフト記号表 (3)'!$C$6:$L$47,10,FALSE))</f>
        <v/>
      </c>
      <c r="AR180" s="1885" t="str">
        <f>IF(AR179="","",VLOOKUP(AR179,'シフト記号表 (3)'!$C$6:$L$47,10,FALSE))</f>
        <v/>
      </c>
      <c r="AS180" s="1897" t="str">
        <f>IF(AS179="","",VLOOKUP(AS179,'シフト記号表 (3)'!$C$6:$L$47,10,FALSE))</f>
        <v/>
      </c>
      <c r="AT180" s="1897" t="str">
        <f>IF(AT179="","",VLOOKUP(AT179,'シフト記号表 (3)'!$C$6:$L$47,10,FALSE))</f>
        <v/>
      </c>
      <c r="AU180" s="1897" t="str">
        <f>IF(AU179="","",VLOOKUP(AU179,'シフト記号表 (3)'!$C$6:$L$47,10,FALSE))</f>
        <v/>
      </c>
      <c r="AV180" s="1897" t="str">
        <f>IF(AV179="","",VLOOKUP(AV179,'シフト記号表 (3)'!$C$6:$L$47,10,FALSE))</f>
        <v/>
      </c>
      <c r="AW180" s="1897" t="str">
        <f>IF(AW179="","",VLOOKUP(AW179,'シフト記号表 (3)'!$C$6:$L$47,10,FALSE))</f>
        <v/>
      </c>
      <c r="AX180" s="1912" t="str">
        <f>IF(AX179="","",VLOOKUP(AX179,'シフト記号表 (3)'!$C$6:$L$47,10,FALSE))</f>
        <v/>
      </c>
      <c r="AY180" s="1885" t="str">
        <f>IF(AY179="","",VLOOKUP(AY179,'シフト記号表 (3)'!$C$6:$L$47,10,FALSE))</f>
        <v/>
      </c>
      <c r="AZ180" s="1897" t="str">
        <f>IF(AZ179="","",VLOOKUP(AZ179,'シフト記号表 (3)'!$C$6:$L$47,10,FALSE))</f>
        <v/>
      </c>
      <c r="BA180" s="1897" t="str">
        <f>IF(BA179="","",VLOOKUP(BA179,'シフト記号表 (3)'!$C$6:$L$47,10,FALSE))</f>
        <v/>
      </c>
      <c r="BB180" s="1945">
        <f>IF($BE$3="４週",SUM(W180:AX180),IF($BE$3="暦月",SUM(W180:BA180),""))</f>
        <v>0</v>
      </c>
      <c r="BC180" s="1953"/>
      <c r="BD180" s="1962">
        <f>IF($BE$3="４週",BB180/4,IF($BE$3="暦月",(BB180/($BE$8/7)),""))</f>
        <v>0</v>
      </c>
      <c r="BE180" s="1953"/>
      <c r="BF180" s="1973"/>
      <c r="BG180" s="1978"/>
      <c r="BH180" s="1978"/>
      <c r="BI180" s="1978"/>
      <c r="BJ180" s="1989"/>
    </row>
    <row r="181" spans="2:62" ht="20.25" customHeight="1">
      <c r="B181" s="1742">
        <f>B179+1</f>
        <v>83</v>
      </c>
      <c r="C181" s="1756"/>
      <c r="D181" s="1767"/>
      <c r="E181" s="1774"/>
      <c r="F181" s="1779"/>
      <c r="G181" s="1774"/>
      <c r="H181" s="1779"/>
      <c r="I181" s="1788"/>
      <c r="J181" s="1802"/>
      <c r="K181" s="1808"/>
      <c r="L181" s="1824"/>
      <c r="M181" s="1824"/>
      <c r="N181" s="1767"/>
      <c r="O181" s="1831"/>
      <c r="P181" s="1836"/>
      <c r="Q181" s="1836"/>
      <c r="R181" s="1836"/>
      <c r="S181" s="1847"/>
      <c r="T181" s="1857" t="s">
        <v>770</v>
      </c>
      <c r="U181" s="1864"/>
      <c r="V181" s="1875"/>
      <c r="W181" s="1886"/>
      <c r="X181" s="1898"/>
      <c r="Y181" s="1898"/>
      <c r="Z181" s="1898"/>
      <c r="AA181" s="1898"/>
      <c r="AB181" s="1898"/>
      <c r="AC181" s="1913"/>
      <c r="AD181" s="1886"/>
      <c r="AE181" s="1898"/>
      <c r="AF181" s="1898"/>
      <c r="AG181" s="1898"/>
      <c r="AH181" s="1898"/>
      <c r="AI181" s="1898"/>
      <c r="AJ181" s="1913"/>
      <c r="AK181" s="1886"/>
      <c r="AL181" s="1898"/>
      <c r="AM181" s="1898"/>
      <c r="AN181" s="1898"/>
      <c r="AO181" s="1898"/>
      <c r="AP181" s="1898"/>
      <c r="AQ181" s="1913"/>
      <c r="AR181" s="1886"/>
      <c r="AS181" s="1898"/>
      <c r="AT181" s="1898"/>
      <c r="AU181" s="1898"/>
      <c r="AV181" s="1898"/>
      <c r="AW181" s="1898"/>
      <c r="AX181" s="1913"/>
      <c r="AY181" s="1886"/>
      <c r="AZ181" s="1898"/>
      <c r="BA181" s="1937"/>
      <c r="BB181" s="1944"/>
      <c r="BC181" s="1952"/>
      <c r="BD181" s="1961"/>
      <c r="BE181" s="1967"/>
      <c r="BF181" s="1972"/>
      <c r="BG181" s="1977"/>
      <c r="BH181" s="1977"/>
      <c r="BI181" s="1977"/>
      <c r="BJ181" s="1988"/>
    </row>
    <row r="182" spans="2:62" ht="20.25" customHeight="1">
      <c r="B182" s="1743"/>
      <c r="C182" s="1757"/>
      <c r="D182" s="1768"/>
      <c r="E182" s="1776"/>
      <c r="F182" s="1781">
        <f>C181</f>
        <v>0</v>
      </c>
      <c r="G182" s="1776"/>
      <c r="H182" s="1781">
        <f>I181</f>
        <v>0</v>
      </c>
      <c r="I182" s="1789"/>
      <c r="J182" s="1803"/>
      <c r="K182" s="1809"/>
      <c r="L182" s="1825"/>
      <c r="M182" s="1825"/>
      <c r="N182" s="1768"/>
      <c r="O182" s="1831"/>
      <c r="P182" s="1836"/>
      <c r="Q182" s="1836"/>
      <c r="R182" s="1836"/>
      <c r="S182" s="1847"/>
      <c r="T182" s="1856" t="s">
        <v>128</v>
      </c>
      <c r="U182" s="1863"/>
      <c r="V182" s="1874"/>
      <c r="W182" s="1885" t="str">
        <f>IF(W181="","",VLOOKUP(W181,'シフト記号表 (3)'!$C$6:$L$47,10,FALSE))</f>
        <v/>
      </c>
      <c r="X182" s="1897" t="str">
        <f>IF(X181="","",VLOOKUP(X181,'シフト記号表 (3)'!$C$6:$L$47,10,FALSE))</f>
        <v/>
      </c>
      <c r="Y182" s="1897" t="str">
        <f>IF(Y181="","",VLOOKUP(Y181,'シフト記号表 (3)'!$C$6:$L$47,10,FALSE))</f>
        <v/>
      </c>
      <c r="Z182" s="1897" t="str">
        <f>IF(Z181="","",VLOOKUP(Z181,'シフト記号表 (3)'!$C$6:$L$47,10,FALSE))</f>
        <v/>
      </c>
      <c r="AA182" s="1897" t="str">
        <f>IF(AA181="","",VLOOKUP(AA181,'シフト記号表 (3)'!$C$6:$L$47,10,FALSE))</f>
        <v/>
      </c>
      <c r="AB182" s="1897" t="str">
        <f>IF(AB181="","",VLOOKUP(AB181,'シフト記号表 (3)'!$C$6:$L$47,10,FALSE))</f>
        <v/>
      </c>
      <c r="AC182" s="1912" t="str">
        <f>IF(AC181="","",VLOOKUP(AC181,'シフト記号表 (3)'!$C$6:$L$47,10,FALSE))</f>
        <v/>
      </c>
      <c r="AD182" s="1885" t="str">
        <f>IF(AD181="","",VLOOKUP(AD181,'シフト記号表 (3)'!$C$6:$L$47,10,FALSE))</f>
        <v/>
      </c>
      <c r="AE182" s="1897" t="str">
        <f>IF(AE181="","",VLOOKUP(AE181,'シフト記号表 (3)'!$C$6:$L$47,10,FALSE))</f>
        <v/>
      </c>
      <c r="AF182" s="1897" t="str">
        <f>IF(AF181="","",VLOOKUP(AF181,'シフト記号表 (3)'!$C$6:$L$47,10,FALSE))</f>
        <v/>
      </c>
      <c r="AG182" s="1897" t="str">
        <f>IF(AG181="","",VLOOKUP(AG181,'シフト記号表 (3)'!$C$6:$L$47,10,FALSE))</f>
        <v/>
      </c>
      <c r="AH182" s="1897" t="str">
        <f>IF(AH181="","",VLOOKUP(AH181,'シフト記号表 (3)'!$C$6:$L$47,10,FALSE))</f>
        <v/>
      </c>
      <c r="AI182" s="1897" t="str">
        <f>IF(AI181="","",VLOOKUP(AI181,'シフト記号表 (3)'!$C$6:$L$47,10,FALSE))</f>
        <v/>
      </c>
      <c r="AJ182" s="1912" t="str">
        <f>IF(AJ181="","",VLOOKUP(AJ181,'シフト記号表 (3)'!$C$6:$L$47,10,FALSE))</f>
        <v/>
      </c>
      <c r="AK182" s="1885" t="str">
        <f>IF(AK181="","",VLOOKUP(AK181,'シフト記号表 (3)'!$C$6:$L$47,10,FALSE))</f>
        <v/>
      </c>
      <c r="AL182" s="1897" t="str">
        <f>IF(AL181="","",VLOOKUP(AL181,'シフト記号表 (3)'!$C$6:$L$47,10,FALSE))</f>
        <v/>
      </c>
      <c r="AM182" s="1897" t="str">
        <f>IF(AM181="","",VLOOKUP(AM181,'シフト記号表 (3)'!$C$6:$L$47,10,FALSE))</f>
        <v/>
      </c>
      <c r="AN182" s="1897" t="str">
        <f>IF(AN181="","",VLOOKUP(AN181,'シフト記号表 (3)'!$C$6:$L$47,10,FALSE))</f>
        <v/>
      </c>
      <c r="AO182" s="1897" t="str">
        <f>IF(AO181="","",VLOOKUP(AO181,'シフト記号表 (3)'!$C$6:$L$47,10,FALSE))</f>
        <v/>
      </c>
      <c r="AP182" s="1897" t="str">
        <f>IF(AP181="","",VLOOKUP(AP181,'シフト記号表 (3)'!$C$6:$L$47,10,FALSE))</f>
        <v/>
      </c>
      <c r="AQ182" s="1912" t="str">
        <f>IF(AQ181="","",VLOOKUP(AQ181,'シフト記号表 (3)'!$C$6:$L$47,10,FALSE))</f>
        <v/>
      </c>
      <c r="AR182" s="1885" t="str">
        <f>IF(AR181="","",VLOOKUP(AR181,'シフト記号表 (3)'!$C$6:$L$47,10,FALSE))</f>
        <v/>
      </c>
      <c r="AS182" s="1897" t="str">
        <f>IF(AS181="","",VLOOKUP(AS181,'シフト記号表 (3)'!$C$6:$L$47,10,FALSE))</f>
        <v/>
      </c>
      <c r="AT182" s="1897" t="str">
        <f>IF(AT181="","",VLOOKUP(AT181,'シフト記号表 (3)'!$C$6:$L$47,10,FALSE))</f>
        <v/>
      </c>
      <c r="AU182" s="1897" t="str">
        <f>IF(AU181="","",VLOOKUP(AU181,'シフト記号表 (3)'!$C$6:$L$47,10,FALSE))</f>
        <v/>
      </c>
      <c r="AV182" s="1897" t="str">
        <f>IF(AV181="","",VLOOKUP(AV181,'シフト記号表 (3)'!$C$6:$L$47,10,FALSE))</f>
        <v/>
      </c>
      <c r="AW182" s="1897" t="str">
        <f>IF(AW181="","",VLOOKUP(AW181,'シフト記号表 (3)'!$C$6:$L$47,10,FALSE))</f>
        <v/>
      </c>
      <c r="AX182" s="1912" t="str">
        <f>IF(AX181="","",VLOOKUP(AX181,'シフト記号表 (3)'!$C$6:$L$47,10,FALSE))</f>
        <v/>
      </c>
      <c r="AY182" s="1885" t="str">
        <f>IF(AY181="","",VLOOKUP(AY181,'シフト記号表 (3)'!$C$6:$L$47,10,FALSE))</f>
        <v/>
      </c>
      <c r="AZ182" s="1897" t="str">
        <f>IF(AZ181="","",VLOOKUP(AZ181,'シフト記号表 (3)'!$C$6:$L$47,10,FALSE))</f>
        <v/>
      </c>
      <c r="BA182" s="1897" t="str">
        <f>IF(BA181="","",VLOOKUP(BA181,'シフト記号表 (3)'!$C$6:$L$47,10,FALSE))</f>
        <v/>
      </c>
      <c r="BB182" s="1945">
        <f>IF($BE$3="４週",SUM(W182:AX182),IF($BE$3="暦月",SUM(W182:BA182),""))</f>
        <v>0</v>
      </c>
      <c r="BC182" s="1953"/>
      <c r="BD182" s="1962">
        <f>IF($BE$3="４週",BB182/4,IF($BE$3="暦月",(BB182/($BE$8/7)),""))</f>
        <v>0</v>
      </c>
      <c r="BE182" s="1953"/>
      <c r="BF182" s="1973"/>
      <c r="BG182" s="1978"/>
      <c r="BH182" s="1978"/>
      <c r="BI182" s="1978"/>
      <c r="BJ182" s="1989"/>
    </row>
    <row r="183" spans="2:62" ht="20.25" customHeight="1">
      <c r="B183" s="1742">
        <f>B181+1</f>
        <v>84</v>
      </c>
      <c r="C183" s="1756"/>
      <c r="D183" s="1767"/>
      <c r="E183" s="1774"/>
      <c r="F183" s="1779"/>
      <c r="G183" s="1774"/>
      <c r="H183" s="1779"/>
      <c r="I183" s="1788"/>
      <c r="J183" s="1802"/>
      <c r="K183" s="1808"/>
      <c r="L183" s="1824"/>
      <c r="M183" s="1824"/>
      <c r="N183" s="1767"/>
      <c r="O183" s="1831"/>
      <c r="P183" s="1836"/>
      <c r="Q183" s="1836"/>
      <c r="R183" s="1836"/>
      <c r="S183" s="1847"/>
      <c r="T183" s="1857" t="s">
        <v>770</v>
      </c>
      <c r="U183" s="1864"/>
      <c r="V183" s="1875"/>
      <c r="W183" s="1886"/>
      <c r="X183" s="1898"/>
      <c r="Y183" s="1898"/>
      <c r="Z183" s="1898"/>
      <c r="AA183" s="1898"/>
      <c r="AB183" s="1898"/>
      <c r="AC183" s="1913"/>
      <c r="AD183" s="1886"/>
      <c r="AE183" s="1898"/>
      <c r="AF183" s="1898"/>
      <c r="AG183" s="1898"/>
      <c r="AH183" s="1898"/>
      <c r="AI183" s="1898"/>
      <c r="AJ183" s="1913"/>
      <c r="AK183" s="1886"/>
      <c r="AL183" s="1898"/>
      <c r="AM183" s="1898"/>
      <c r="AN183" s="1898"/>
      <c r="AO183" s="1898"/>
      <c r="AP183" s="1898"/>
      <c r="AQ183" s="1913"/>
      <c r="AR183" s="1886"/>
      <c r="AS183" s="1898"/>
      <c r="AT183" s="1898"/>
      <c r="AU183" s="1898"/>
      <c r="AV183" s="1898"/>
      <c r="AW183" s="1898"/>
      <c r="AX183" s="1913"/>
      <c r="AY183" s="1886"/>
      <c r="AZ183" s="1898"/>
      <c r="BA183" s="1937"/>
      <c r="BB183" s="1944"/>
      <c r="BC183" s="1952"/>
      <c r="BD183" s="1961"/>
      <c r="BE183" s="1967"/>
      <c r="BF183" s="1972"/>
      <c r="BG183" s="1977"/>
      <c r="BH183" s="1977"/>
      <c r="BI183" s="1977"/>
      <c r="BJ183" s="1988"/>
    </row>
    <row r="184" spans="2:62" ht="20.25" customHeight="1">
      <c r="B184" s="1743"/>
      <c r="C184" s="1757"/>
      <c r="D184" s="1768"/>
      <c r="E184" s="1776"/>
      <c r="F184" s="1781">
        <f>C183</f>
        <v>0</v>
      </c>
      <c r="G184" s="1776"/>
      <c r="H184" s="1781">
        <f>I183</f>
        <v>0</v>
      </c>
      <c r="I184" s="1789"/>
      <c r="J184" s="1803"/>
      <c r="K184" s="1809"/>
      <c r="L184" s="1825"/>
      <c r="M184" s="1825"/>
      <c r="N184" s="1768"/>
      <c r="O184" s="1831"/>
      <c r="P184" s="1836"/>
      <c r="Q184" s="1836"/>
      <c r="R184" s="1836"/>
      <c r="S184" s="1847"/>
      <c r="T184" s="1856" t="s">
        <v>128</v>
      </c>
      <c r="U184" s="1863"/>
      <c r="V184" s="1874"/>
      <c r="W184" s="1885" t="str">
        <f>IF(W183="","",VLOOKUP(W183,'シフト記号表 (3)'!$C$6:$L$47,10,FALSE))</f>
        <v/>
      </c>
      <c r="X184" s="1897" t="str">
        <f>IF(X183="","",VLOOKUP(X183,'シフト記号表 (3)'!$C$6:$L$47,10,FALSE))</f>
        <v/>
      </c>
      <c r="Y184" s="1897" t="str">
        <f>IF(Y183="","",VLOOKUP(Y183,'シフト記号表 (3)'!$C$6:$L$47,10,FALSE))</f>
        <v/>
      </c>
      <c r="Z184" s="1897" t="str">
        <f>IF(Z183="","",VLOOKUP(Z183,'シフト記号表 (3)'!$C$6:$L$47,10,FALSE))</f>
        <v/>
      </c>
      <c r="AA184" s="1897" t="str">
        <f>IF(AA183="","",VLOOKUP(AA183,'シフト記号表 (3)'!$C$6:$L$47,10,FALSE))</f>
        <v/>
      </c>
      <c r="AB184" s="1897" t="str">
        <f>IF(AB183="","",VLOOKUP(AB183,'シフト記号表 (3)'!$C$6:$L$47,10,FALSE))</f>
        <v/>
      </c>
      <c r="AC184" s="1912" t="str">
        <f>IF(AC183="","",VLOOKUP(AC183,'シフト記号表 (3)'!$C$6:$L$47,10,FALSE))</f>
        <v/>
      </c>
      <c r="AD184" s="1885" t="str">
        <f>IF(AD183="","",VLOOKUP(AD183,'シフト記号表 (3)'!$C$6:$L$47,10,FALSE))</f>
        <v/>
      </c>
      <c r="AE184" s="1897" t="str">
        <f>IF(AE183="","",VLOOKUP(AE183,'シフト記号表 (3)'!$C$6:$L$47,10,FALSE))</f>
        <v/>
      </c>
      <c r="AF184" s="1897" t="str">
        <f>IF(AF183="","",VLOOKUP(AF183,'シフト記号表 (3)'!$C$6:$L$47,10,FALSE))</f>
        <v/>
      </c>
      <c r="AG184" s="1897" t="str">
        <f>IF(AG183="","",VLOOKUP(AG183,'シフト記号表 (3)'!$C$6:$L$47,10,FALSE))</f>
        <v/>
      </c>
      <c r="AH184" s="1897" t="str">
        <f>IF(AH183="","",VLOOKUP(AH183,'シフト記号表 (3)'!$C$6:$L$47,10,FALSE))</f>
        <v/>
      </c>
      <c r="AI184" s="1897" t="str">
        <f>IF(AI183="","",VLOOKUP(AI183,'シフト記号表 (3)'!$C$6:$L$47,10,FALSE))</f>
        <v/>
      </c>
      <c r="AJ184" s="1912" t="str">
        <f>IF(AJ183="","",VLOOKUP(AJ183,'シフト記号表 (3)'!$C$6:$L$47,10,FALSE))</f>
        <v/>
      </c>
      <c r="AK184" s="1885" t="str">
        <f>IF(AK183="","",VLOOKUP(AK183,'シフト記号表 (3)'!$C$6:$L$47,10,FALSE))</f>
        <v/>
      </c>
      <c r="AL184" s="1897" t="str">
        <f>IF(AL183="","",VLOOKUP(AL183,'シフト記号表 (3)'!$C$6:$L$47,10,FALSE))</f>
        <v/>
      </c>
      <c r="AM184" s="1897" t="str">
        <f>IF(AM183="","",VLOOKUP(AM183,'シフト記号表 (3)'!$C$6:$L$47,10,FALSE))</f>
        <v/>
      </c>
      <c r="AN184" s="1897" t="str">
        <f>IF(AN183="","",VLOOKUP(AN183,'シフト記号表 (3)'!$C$6:$L$47,10,FALSE))</f>
        <v/>
      </c>
      <c r="AO184" s="1897" t="str">
        <f>IF(AO183="","",VLOOKUP(AO183,'シフト記号表 (3)'!$C$6:$L$47,10,FALSE))</f>
        <v/>
      </c>
      <c r="AP184" s="1897" t="str">
        <f>IF(AP183="","",VLOOKUP(AP183,'シフト記号表 (3)'!$C$6:$L$47,10,FALSE))</f>
        <v/>
      </c>
      <c r="AQ184" s="1912" t="str">
        <f>IF(AQ183="","",VLOOKUP(AQ183,'シフト記号表 (3)'!$C$6:$L$47,10,FALSE))</f>
        <v/>
      </c>
      <c r="AR184" s="1885" t="str">
        <f>IF(AR183="","",VLOOKUP(AR183,'シフト記号表 (3)'!$C$6:$L$47,10,FALSE))</f>
        <v/>
      </c>
      <c r="AS184" s="1897" t="str">
        <f>IF(AS183="","",VLOOKUP(AS183,'シフト記号表 (3)'!$C$6:$L$47,10,FALSE))</f>
        <v/>
      </c>
      <c r="AT184" s="1897" t="str">
        <f>IF(AT183="","",VLOOKUP(AT183,'シフト記号表 (3)'!$C$6:$L$47,10,FALSE))</f>
        <v/>
      </c>
      <c r="AU184" s="1897" t="str">
        <f>IF(AU183="","",VLOOKUP(AU183,'シフト記号表 (3)'!$C$6:$L$47,10,FALSE))</f>
        <v/>
      </c>
      <c r="AV184" s="1897" t="str">
        <f>IF(AV183="","",VLOOKUP(AV183,'シフト記号表 (3)'!$C$6:$L$47,10,FALSE))</f>
        <v/>
      </c>
      <c r="AW184" s="1897" t="str">
        <f>IF(AW183="","",VLOOKUP(AW183,'シフト記号表 (3)'!$C$6:$L$47,10,FALSE))</f>
        <v/>
      </c>
      <c r="AX184" s="1912" t="str">
        <f>IF(AX183="","",VLOOKUP(AX183,'シフト記号表 (3)'!$C$6:$L$47,10,FALSE))</f>
        <v/>
      </c>
      <c r="AY184" s="1885" t="str">
        <f>IF(AY183="","",VLOOKUP(AY183,'シフト記号表 (3)'!$C$6:$L$47,10,FALSE))</f>
        <v/>
      </c>
      <c r="AZ184" s="1897" t="str">
        <f>IF(AZ183="","",VLOOKUP(AZ183,'シフト記号表 (3)'!$C$6:$L$47,10,FALSE))</f>
        <v/>
      </c>
      <c r="BA184" s="1897" t="str">
        <f>IF(BA183="","",VLOOKUP(BA183,'シフト記号表 (3)'!$C$6:$L$47,10,FALSE))</f>
        <v/>
      </c>
      <c r="BB184" s="1945">
        <f>IF($BE$3="４週",SUM(W184:AX184),IF($BE$3="暦月",SUM(W184:BA184),""))</f>
        <v>0</v>
      </c>
      <c r="BC184" s="1953"/>
      <c r="BD184" s="1962">
        <f>IF($BE$3="４週",BB184/4,IF($BE$3="暦月",(BB184/($BE$8/7)),""))</f>
        <v>0</v>
      </c>
      <c r="BE184" s="1953"/>
      <c r="BF184" s="1973"/>
      <c r="BG184" s="1978"/>
      <c r="BH184" s="1978"/>
      <c r="BI184" s="1978"/>
      <c r="BJ184" s="1989"/>
    </row>
    <row r="185" spans="2:62" ht="20.25" customHeight="1">
      <c r="B185" s="1742">
        <f>B183+1</f>
        <v>85</v>
      </c>
      <c r="C185" s="1756"/>
      <c r="D185" s="1767"/>
      <c r="E185" s="1774"/>
      <c r="F185" s="1779"/>
      <c r="G185" s="1774"/>
      <c r="H185" s="1779"/>
      <c r="I185" s="1788"/>
      <c r="J185" s="1802"/>
      <c r="K185" s="1808"/>
      <c r="L185" s="1824"/>
      <c r="M185" s="1824"/>
      <c r="N185" s="1767"/>
      <c r="O185" s="1831"/>
      <c r="P185" s="1836"/>
      <c r="Q185" s="1836"/>
      <c r="R185" s="1836"/>
      <c r="S185" s="1847"/>
      <c r="T185" s="1857" t="s">
        <v>770</v>
      </c>
      <c r="U185" s="1864"/>
      <c r="V185" s="1875"/>
      <c r="W185" s="1886"/>
      <c r="X185" s="1898"/>
      <c r="Y185" s="1898"/>
      <c r="Z185" s="1898"/>
      <c r="AA185" s="1898"/>
      <c r="AB185" s="1898"/>
      <c r="AC185" s="1913"/>
      <c r="AD185" s="1886"/>
      <c r="AE185" s="1898"/>
      <c r="AF185" s="1898"/>
      <c r="AG185" s="1898"/>
      <c r="AH185" s="1898"/>
      <c r="AI185" s="1898"/>
      <c r="AJ185" s="1913"/>
      <c r="AK185" s="1886"/>
      <c r="AL185" s="1898"/>
      <c r="AM185" s="1898"/>
      <c r="AN185" s="1898"/>
      <c r="AO185" s="1898"/>
      <c r="AP185" s="1898"/>
      <c r="AQ185" s="1913"/>
      <c r="AR185" s="1886"/>
      <c r="AS185" s="1898"/>
      <c r="AT185" s="1898"/>
      <c r="AU185" s="1898"/>
      <c r="AV185" s="1898"/>
      <c r="AW185" s="1898"/>
      <c r="AX185" s="1913"/>
      <c r="AY185" s="1886"/>
      <c r="AZ185" s="1898"/>
      <c r="BA185" s="1937"/>
      <c r="BB185" s="1944"/>
      <c r="BC185" s="1952"/>
      <c r="BD185" s="1961"/>
      <c r="BE185" s="1967"/>
      <c r="BF185" s="1972"/>
      <c r="BG185" s="1977"/>
      <c r="BH185" s="1977"/>
      <c r="BI185" s="1977"/>
      <c r="BJ185" s="1988"/>
    </row>
    <row r="186" spans="2:62" ht="20.25" customHeight="1">
      <c r="B186" s="1743"/>
      <c r="C186" s="1757"/>
      <c r="D186" s="1768"/>
      <c r="E186" s="1776"/>
      <c r="F186" s="1781">
        <f>C185</f>
        <v>0</v>
      </c>
      <c r="G186" s="1776"/>
      <c r="H186" s="1781">
        <f>I185</f>
        <v>0</v>
      </c>
      <c r="I186" s="1789"/>
      <c r="J186" s="1803"/>
      <c r="K186" s="1809"/>
      <c r="L186" s="1825"/>
      <c r="M186" s="1825"/>
      <c r="N186" s="1768"/>
      <c r="O186" s="1831"/>
      <c r="P186" s="1836"/>
      <c r="Q186" s="1836"/>
      <c r="R186" s="1836"/>
      <c r="S186" s="1847"/>
      <c r="T186" s="1856" t="s">
        <v>128</v>
      </c>
      <c r="U186" s="1863"/>
      <c r="V186" s="1874"/>
      <c r="W186" s="1885" t="str">
        <f>IF(W185="","",VLOOKUP(W185,'シフト記号表 (3)'!$C$6:$L$47,10,FALSE))</f>
        <v/>
      </c>
      <c r="X186" s="1897" t="str">
        <f>IF(X185="","",VLOOKUP(X185,'シフト記号表 (3)'!$C$6:$L$47,10,FALSE))</f>
        <v/>
      </c>
      <c r="Y186" s="1897" t="str">
        <f>IF(Y185="","",VLOOKUP(Y185,'シフト記号表 (3)'!$C$6:$L$47,10,FALSE))</f>
        <v/>
      </c>
      <c r="Z186" s="1897" t="str">
        <f>IF(Z185="","",VLOOKUP(Z185,'シフト記号表 (3)'!$C$6:$L$47,10,FALSE))</f>
        <v/>
      </c>
      <c r="AA186" s="1897" t="str">
        <f>IF(AA185="","",VLOOKUP(AA185,'シフト記号表 (3)'!$C$6:$L$47,10,FALSE))</f>
        <v/>
      </c>
      <c r="AB186" s="1897" t="str">
        <f>IF(AB185="","",VLOOKUP(AB185,'シフト記号表 (3)'!$C$6:$L$47,10,FALSE))</f>
        <v/>
      </c>
      <c r="AC186" s="1912" t="str">
        <f>IF(AC185="","",VLOOKUP(AC185,'シフト記号表 (3)'!$C$6:$L$47,10,FALSE))</f>
        <v/>
      </c>
      <c r="AD186" s="1885" t="str">
        <f>IF(AD185="","",VLOOKUP(AD185,'シフト記号表 (3)'!$C$6:$L$47,10,FALSE))</f>
        <v/>
      </c>
      <c r="AE186" s="1897" t="str">
        <f>IF(AE185="","",VLOOKUP(AE185,'シフト記号表 (3)'!$C$6:$L$47,10,FALSE))</f>
        <v/>
      </c>
      <c r="AF186" s="1897" t="str">
        <f>IF(AF185="","",VLOOKUP(AF185,'シフト記号表 (3)'!$C$6:$L$47,10,FALSE))</f>
        <v/>
      </c>
      <c r="AG186" s="1897" t="str">
        <f>IF(AG185="","",VLOOKUP(AG185,'シフト記号表 (3)'!$C$6:$L$47,10,FALSE))</f>
        <v/>
      </c>
      <c r="AH186" s="1897" t="str">
        <f>IF(AH185="","",VLOOKUP(AH185,'シフト記号表 (3)'!$C$6:$L$47,10,FALSE))</f>
        <v/>
      </c>
      <c r="AI186" s="1897" t="str">
        <f>IF(AI185="","",VLOOKUP(AI185,'シフト記号表 (3)'!$C$6:$L$47,10,FALSE))</f>
        <v/>
      </c>
      <c r="AJ186" s="1912" t="str">
        <f>IF(AJ185="","",VLOOKUP(AJ185,'シフト記号表 (3)'!$C$6:$L$47,10,FALSE))</f>
        <v/>
      </c>
      <c r="AK186" s="1885" t="str">
        <f>IF(AK185="","",VLOOKUP(AK185,'シフト記号表 (3)'!$C$6:$L$47,10,FALSE))</f>
        <v/>
      </c>
      <c r="AL186" s="1897" t="str">
        <f>IF(AL185="","",VLOOKUP(AL185,'シフト記号表 (3)'!$C$6:$L$47,10,FALSE))</f>
        <v/>
      </c>
      <c r="AM186" s="1897" t="str">
        <f>IF(AM185="","",VLOOKUP(AM185,'シフト記号表 (3)'!$C$6:$L$47,10,FALSE))</f>
        <v/>
      </c>
      <c r="AN186" s="1897" t="str">
        <f>IF(AN185="","",VLOOKUP(AN185,'シフト記号表 (3)'!$C$6:$L$47,10,FALSE))</f>
        <v/>
      </c>
      <c r="AO186" s="1897" t="str">
        <f>IF(AO185="","",VLOOKUP(AO185,'シフト記号表 (3)'!$C$6:$L$47,10,FALSE))</f>
        <v/>
      </c>
      <c r="AP186" s="1897" t="str">
        <f>IF(AP185="","",VLOOKUP(AP185,'シフト記号表 (3)'!$C$6:$L$47,10,FALSE))</f>
        <v/>
      </c>
      <c r="AQ186" s="1912" t="str">
        <f>IF(AQ185="","",VLOOKUP(AQ185,'シフト記号表 (3)'!$C$6:$L$47,10,FALSE))</f>
        <v/>
      </c>
      <c r="AR186" s="1885" t="str">
        <f>IF(AR185="","",VLOOKUP(AR185,'シフト記号表 (3)'!$C$6:$L$47,10,FALSE))</f>
        <v/>
      </c>
      <c r="AS186" s="1897" t="str">
        <f>IF(AS185="","",VLOOKUP(AS185,'シフト記号表 (3)'!$C$6:$L$47,10,FALSE))</f>
        <v/>
      </c>
      <c r="AT186" s="1897" t="str">
        <f>IF(AT185="","",VLOOKUP(AT185,'シフト記号表 (3)'!$C$6:$L$47,10,FALSE))</f>
        <v/>
      </c>
      <c r="AU186" s="1897" t="str">
        <f>IF(AU185="","",VLOOKUP(AU185,'シフト記号表 (3)'!$C$6:$L$47,10,FALSE))</f>
        <v/>
      </c>
      <c r="AV186" s="1897" t="str">
        <f>IF(AV185="","",VLOOKUP(AV185,'シフト記号表 (3)'!$C$6:$L$47,10,FALSE))</f>
        <v/>
      </c>
      <c r="AW186" s="1897" t="str">
        <f>IF(AW185="","",VLOOKUP(AW185,'シフト記号表 (3)'!$C$6:$L$47,10,FALSE))</f>
        <v/>
      </c>
      <c r="AX186" s="1912" t="str">
        <f>IF(AX185="","",VLOOKUP(AX185,'シフト記号表 (3)'!$C$6:$L$47,10,FALSE))</f>
        <v/>
      </c>
      <c r="AY186" s="1885" t="str">
        <f>IF(AY185="","",VLOOKUP(AY185,'シフト記号表 (3)'!$C$6:$L$47,10,FALSE))</f>
        <v/>
      </c>
      <c r="AZ186" s="1897" t="str">
        <f>IF(AZ185="","",VLOOKUP(AZ185,'シフト記号表 (3)'!$C$6:$L$47,10,FALSE))</f>
        <v/>
      </c>
      <c r="BA186" s="1897" t="str">
        <f>IF(BA185="","",VLOOKUP(BA185,'シフト記号表 (3)'!$C$6:$L$47,10,FALSE))</f>
        <v/>
      </c>
      <c r="BB186" s="1945">
        <f>IF($BE$3="４週",SUM(W186:AX186),IF($BE$3="暦月",SUM(W186:BA186),""))</f>
        <v>0</v>
      </c>
      <c r="BC186" s="1953"/>
      <c r="BD186" s="1962">
        <f>IF($BE$3="４週",BB186/4,IF($BE$3="暦月",(BB186/($BE$8/7)),""))</f>
        <v>0</v>
      </c>
      <c r="BE186" s="1953"/>
      <c r="BF186" s="1973"/>
      <c r="BG186" s="1978"/>
      <c r="BH186" s="1978"/>
      <c r="BI186" s="1978"/>
      <c r="BJ186" s="1989"/>
    </row>
    <row r="187" spans="2:62" ht="20.25" customHeight="1">
      <c r="B187" s="1742">
        <f>B185+1</f>
        <v>86</v>
      </c>
      <c r="C187" s="1756"/>
      <c r="D187" s="1767"/>
      <c r="E187" s="1774"/>
      <c r="F187" s="1779"/>
      <c r="G187" s="1774"/>
      <c r="H187" s="1779"/>
      <c r="I187" s="1788"/>
      <c r="J187" s="1802"/>
      <c r="K187" s="1808"/>
      <c r="L187" s="1824"/>
      <c r="M187" s="1824"/>
      <c r="N187" s="1767"/>
      <c r="O187" s="1831"/>
      <c r="P187" s="1836"/>
      <c r="Q187" s="1836"/>
      <c r="R187" s="1836"/>
      <c r="S187" s="1847"/>
      <c r="T187" s="1857" t="s">
        <v>770</v>
      </c>
      <c r="U187" s="1864"/>
      <c r="V187" s="1875"/>
      <c r="W187" s="1886"/>
      <c r="X187" s="1898"/>
      <c r="Y187" s="1898"/>
      <c r="Z187" s="1898"/>
      <c r="AA187" s="1898"/>
      <c r="AB187" s="1898"/>
      <c r="AC187" s="1913"/>
      <c r="AD187" s="1886"/>
      <c r="AE187" s="1898"/>
      <c r="AF187" s="1898"/>
      <c r="AG187" s="1898"/>
      <c r="AH187" s="1898"/>
      <c r="AI187" s="1898"/>
      <c r="AJ187" s="1913"/>
      <c r="AK187" s="1886"/>
      <c r="AL187" s="1898"/>
      <c r="AM187" s="1898"/>
      <c r="AN187" s="1898"/>
      <c r="AO187" s="1898"/>
      <c r="AP187" s="1898"/>
      <c r="AQ187" s="1913"/>
      <c r="AR187" s="1886"/>
      <c r="AS187" s="1898"/>
      <c r="AT187" s="1898"/>
      <c r="AU187" s="1898"/>
      <c r="AV187" s="1898"/>
      <c r="AW187" s="1898"/>
      <c r="AX187" s="1913"/>
      <c r="AY187" s="1886"/>
      <c r="AZ187" s="1898"/>
      <c r="BA187" s="1937"/>
      <c r="BB187" s="1944"/>
      <c r="BC187" s="1952"/>
      <c r="BD187" s="1961"/>
      <c r="BE187" s="1967"/>
      <c r="BF187" s="1972"/>
      <c r="BG187" s="1977"/>
      <c r="BH187" s="1977"/>
      <c r="BI187" s="1977"/>
      <c r="BJ187" s="1988"/>
    </row>
    <row r="188" spans="2:62" ht="20.25" customHeight="1">
      <c r="B188" s="1743"/>
      <c r="C188" s="1757"/>
      <c r="D188" s="1768"/>
      <c r="E188" s="1776"/>
      <c r="F188" s="1781">
        <f>C187</f>
        <v>0</v>
      </c>
      <c r="G188" s="1776"/>
      <c r="H188" s="1781">
        <f>I187</f>
        <v>0</v>
      </c>
      <c r="I188" s="1789"/>
      <c r="J188" s="1803"/>
      <c r="K188" s="1809"/>
      <c r="L188" s="1825"/>
      <c r="M188" s="1825"/>
      <c r="N188" s="1768"/>
      <c r="O188" s="1831"/>
      <c r="P188" s="1836"/>
      <c r="Q188" s="1836"/>
      <c r="R188" s="1836"/>
      <c r="S188" s="1847"/>
      <c r="T188" s="1856" t="s">
        <v>128</v>
      </c>
      <c r="U188" s="1863"/>
      <c r="V188" s="1874"/>
      <c r="W188" s="1885" t="str">
        <f>IF(W187="","",VLOOKUP(W187,'シフト記号表 (3)'!$C$6:$L$47,10,FALSE))</f>
        <v/>
      </c>
      <c r="X188" s="1897" t="str">
        <f>IF(X187="","",VLOOKUP(X187,'シフト記号表 (3)'!$C$6:$L$47,10,FALSE))</f>
        <v/>
      </c>
      <c r="Y188" s="1897" t="str">
        <f>IF(Y187="","",VLOOKUP(Y187,'シフト記号表 (3)'!$C$6:$L$47,10,FALSE))</f>
        <v/>
      </c>
      <c r="Z188" s="1897" t="str">
        <f>IF(Z187="","",VLOOKUP(Z187,'シフト記号表 (3)'!$C$6:$L$47,10,FALSE))</f>
        <v/>
      </c>
      <c r="AA188" s="1897" t="str">
        <f>IF(AA187="","",VLOOKUP(AA187,'シフト記号表 (3)'!$C$6:$L$47,10,FALSE))</f>
        <v/>
      </c>
      <c r="AB188" s="1897" t="str">
        <f>IF(AB187="","",VLOOKUP(AB187,'シフト記号表 (3)'!$C$6:$L$47,10,FALSE))</f>
        <v/>
      </c>
      <c r="AC188" s="1912" t="str">
        <f>IF(AC187="","",VLOOKUP(AC187,'シフト記号表 (3)'!$C$6:$L$47,10,FALSE))</f>
        <v/>
      </c>
      <c r="AD188" s="1885" t="str">
        <f>IF(AD187="","",VLOOKUP(AD187,'シフト記号表 (3)'!$C$6:$L$47,10,FALSE))</f>
        <v/>
      </c>
      <c r="AE188" s="1897" t="str">
        <f>IF(AE187="","",VLOOKUP(AE187,'シフト記号表 (3)'!$C$6:$L$47,10,FALSE))</f>
        <v/>
      </c>
      <c r="AF188" s="1897" t="str">
        <f>IF(AF187="","",VLOOKUP(AF187,'シフト記号表 (3)'!$C$6:$L$47,10,FALSE))</f>
        <v/>
      </c>
      <c r="AG188" s="1897" t="str">
        <f>IF(AG187="","",VLOOKUP(AG187,'シフト記号表 (3)'!$C$6:$L$47,10,FALSE))</f>
        <v/>
      </c>
      <c r="AH188" s="1897" t="str">
        <f>IF(AH187="","",VLOOKUP(AH187,'シフト記号表 (3)'!$C$6:$L$47,10,FALSE))</f>
        <v/>
      </c>
      <c r="AI188" s="1897" t="str">
        <f>IF(AI187="","",VLOOKUP(AI187,'シフト記号表 (3)'!$C$6:$L$47,10,FALSE))</f>
        <v/>
      </c>
      <c r="AJ188" s="1912" t="str">
        <f>IF(AJ187="","",VLOOKUP(AJ187,'シフト記号表 (3)'!$C$6:$L$47,10,FALSE))</f>
        <v/>
      </c>
      <c r="AK188" s="1885" t="str">
        <f>IF(AK187="","",VLOOKUP(AK187,'シフト記号表 (3)'!$C$6:$L$47,10,FALSE))</f>
        <v/>
      </c>
      <c r="AL188" s="1897" t="str">
        <f>IF(AL187="","",VLOOKUP(AL187,'シフト記号表 (3)'!$C$6:$L$47,10,FALSE))</f>
        <v/>
      </c>
      <c r="AM188" s="1897" t="str">
        <f>IF(AM187="","",VLOOKUP(AM187,'シフト記号表 (3)'!$C$6:$L$47,10,FALSE))</f>
        <v/>
      </c>
      <c r="AN188" s="1897" t="str">
        <f>IF(AN187="","",VLOOKUP(AN187,'シフト記号表 (3)'!$C$6:$L$47,10,FALSE))</f>
        <v/>
      </c>
      <c r="AO188" s="1897" t="str">
        <f>IF(AO187="","",VLOOKUP(AO187,'シフト記号表 (3)'!$C$6:$L$47,10,FALSE))</f>
        <v/>
      </c>
      <c r="AP188" s="1897" t="str">
        <f>IF(AP187="","",VLOOKUP(AP187,'シフト記号表 (3)'!$C$6:$L$47,10,FALSE))</f>
        <v/>
      </c>
      <c r="AQ188" s="1912" t="str">
        <f>IF(AQ187="","",VLOOKUP(AQ187,'シフト記号表 (3)'!$C$6:$L$47,10,FALSE))</f>
        <v/>
      </c>
      <c r="AR188" s="1885" t="str">
        <f>IF(AR187="","",VLOOKUP(AR187,'シフト記号表 (3)'!$C$6:$L$47,10,FALSE))</f>
        <v/>
      </c>
      <c r="AS188" s="1897" t="str">
        <f>IF(AS187="","",VLOOKUP(AS187,'シフト記号表 (3)'!$C$6:$L$47,10,FALSE))</f>
        <v/>
      </c>
      <c r="AT188" s="1897" t="str">
        <f>IF(AT187="","",VLOOKUP(AT187,'シフト記号表 (3)'!$C$6:$L$47,10,FALSE))</f>
        <v/>
      </c>
      <c r="AU188" s="1897" t="str">
        <f>IF(AU187="","",VLOOKUP(AU187,'シフト記号表 (3)'!$C$6:$L$47,10,FALSE))</f>
        <v/>
      </c>
      <c r="AV188" s="1897" t="str">
        <f>IF(AV187="","",VLOOKUP(AV187,'シフト記号表 (3)'!$C$6:$L$47,10,FALSE))</f>
        <v/>
      </c>
      <c r="AW188" s="1897" t="str">
        <f>IF(AW187="","",VLOOKUP(AW187,'シフト記号表 (3)'!$C$6:$L$47,10,FALSE))</f>
        <v/>
      </c>
      <c r="AX188" s="1912" t="str">
        <f>IF(AX187="","",VLOOKUP(AX187,'シフト記号表 (3)'!$C$6:$L$47,10,FALSE))</f>
        <v/>
      </c>
      <c r="AY188" s="1885" t="str">
        <f>IF(AY187="","",VLOOKUP(AY187,'シフト記号表 (3)'!$C$6:$L$47,10,FALSE))</f>
        <v/>
      </c>
      <c r="AZ188" s="1897" t="str">
        <f>IF(AZ187="","",VLOOKUP(AZ187,'シフト記号表 (3)'!$C$6:$L$47,10,FALSE))</f>
        <v/>
      </c>
      <c r="BA188" s="1897" t="str">
        <f>IF(BA187="","",VLOOKUP(BA187,'シフト記号表 (3)'!$C$6:$L$47,10,FALSE))</f>
        <v/>
      </c>
      <c r="BB188" s="1945">
        <f>IF($BE$3="４週",SUM(W188:AX188),IF($BE$3="暦月",SUM(W188:BA188),""))</f>
        <v>0</v>
      </c>
      <c r="BC188" s="1953"/>
      <c r="BD188" s="1962">
        <f>IF($BE$3="４週",BB188/4,IF($BE$3="暦月",(BB188/($BE$8/7)),""))</f>
        <v>0</v>
      </c>
      <c r="BE188" s="1953"/>
      <c r="BF188" s="1973"/>
      <c r="BG188" s="1978"/>
      <c r="BH188" s="1978"/>
      <c r="BI188" s="1978"/>
      <c r="BJ188" s="1989"/>
    </row>
    <row r="189" spans="2:62" ht="20.25" customHeight="1">
      <c r="B189" s="1742">
        <f>B187+1</f>
        <v>87</v>
      </c>
      <c r="C189" s="1756"/>
      <c r="D189" s="1767"/>
      <c r="E189" s="1774"/>
      <c r="F189" s="1779"/>
      <c r="G189" s="1774"/>
      <c r="H189" s="1779"/>
      <c r="I189" s="1788"/>
      <c r="J189" s="1802"/>
      <c r="K189" s="1808"/>
      <c r="L189" s="1824"/>
      <c r="M189" s="1824"/>
      <c r="N189" s="1767"/>
      <c r="O189" s="1831"/>
      <c r="P189" s="1836"/>
      <c r="Q189" s="1836"/>
      <c r="R189" s="1836"/>
      <c r="S189" s="1847"/>
      <c r="T189" s="1857" t="s">
        <v>770</v>
      </c>
      <c r="U189" s="1864"/>
      <c r="V189" s="1875"/>
      <c r="W189" s="1886"/>
      <c r="X189" s="1898"/>
      <c r="Y189" s="1898"/>
      <c r="Z189" s="1898"/>
      <c r="AA189" s="1898"/>
      <c r="AB189" s="1898"/>
      <c r="AC189" s="1913"/>
      <c r="AD189" s="1886"/>
      <c r="AE189" s="1898"/>
      <c r="AF189" s="1898"/>
      <c r="AG189" s="1898"/>
      <c r="AH189" s="1898"/>
      <c r="AI189" s="1898"/>
      <c r="AJ189" s="1913"/>
      <c r="AK189" s="1886"/>
      <c r="AL189" s="1898"/>
      <c r="AM189" s="1898"/>
      <c r="AN189" s="1898"/>
      <c r="AO189" s="1898"/>
      <c r="AP189" s="1898"/>
      <c r="AQ189" s="1913"/>
      <c r="AR189" s="1886"/>
      <c r="AS189" s="1898"/>
      <c r="AT189" s="1898"/>
      <c r="AU189" s="1898"/>
      <c r="AV189" s="1898"/>
      <c r="AW189" s="1898"/>
      <c r="AX189" s="1913"/>
      <c r="AY189" s="1886"/>
      <c r="AZ189" s="1898"/>
      <c r="BA189" s="1937"/>
      <c r="BB189" s="1944"/>
      <c r="BC189" s="1952"/>
      <c r="BD189" s="1961"/>
      <c r="BE189" s="1967"/>
      <c r="BF189" s="1972"/>
      <c r="BG189" s="1977"/>
      <c r="BH189" s="1977"/>
      <c r="BI189" s="1977"/>
      <c r="BJ189" s="1988"/>
    </row>
    <row r="190" spans="2:62" ht="20.25" customHeight="1">
      <c r="B190" s="1743"/>
      <c r="C190" s="1757"/>
      <c r="D190" s="1768"/>
      <c r="E190" s="1776"/>
      <c r="F190" s="1781">
        <f>C189</f>
        <v>0</v>
      </c>
      <c r="G190" s="1776"/>
      <c r="H190" s="1781">
        <f>I189</f>
        <v>0</v>
      </c>
      <c r="I190" s="1789"/>
      <c r="J190" s="1803"/>
      <c r="K190" s="1809"/>
      <c r="L190" s="1825"/>
      <c r="M190" s="1825"/>
      <c r="N190" s="1768"/>
      <c r="O190" s="1831"/>
      <c r="P190" s="1836"/>
      <c r="Q190" s="1836"/>
      <c r="R190" s="1836"/>
      <c r="S190" s="1847"/>
      <c r="T190" s="1856" t="s">
        <v>128</v>
      </c>
      <c r="U190" s="1863"/>
      <c r="V190" s="1874"/>
      <c r="W190" s="1885" t="str">
        <f>IF(W189="","",VLOOKUP(W189,'シフト記号表 (3)'!$C$6:$L$47,10,FALSE))</f>
        <v/>
      </c>
      <c r="X190" s="1897" t="str">
        <f>IF(X189="","",VLOOKUP(X189,'シフト記号表 (3)'!$C$6:$L$47,10,FALSE))</f>
        <v/>
      </c>
      <c r="Y190" s="1897" t="str">
        <f>IF(Y189="","",VLOOKUP(Y189,'シフト記号表 (3)'!$C$6:$L$47,10,FALSE))</f>
        <v/>
      </c>
      <c r="Z190" s="1897" t="str">
        <f>IF(Z189="","",VLOOKUP(Z189,'シフト記号表 (3)'!$C$6:$L$47,10,FALSE))</f>
        <v/>
      </c>
      <c r="AA190" s="1897" t="str">
        <f>IF(AA189="","",VLOOKUP(AA189,'シフト記号表 (3)'!$C$6:$L$47,10,FALSE))</f>
        <v/>
      </c>
      <c r="AB190" s="1897" t="str">
        <f>IF(AB189="","",VLOOKUP(AB189,'シフト記号表 (3)'!$C$6:$L$47,10,FALSE))</f>
        <v/>
      </c>
      <c r="AC190" s="1912" t="str">
        <f>IF(AC189="","",VLOOKUP(AC189,'シフト記号表 (3)'!$C$6:$L$47,10,FALSE))</f>
        <v/>
      </c>
      <c r="AD190" s="1885" t="str">
        <f>IF(AD189="","",VLOOKUP(AD189,'シフト記号表 (3)'!$C$6:$L$47,10,FALSE))</f>
        <v/>
      </c>
      <c r="AE190" s="1897" t="str">
        <f>IF(AE189="","",VLOOKUP(AE189,'シフト記号表 (3)'!$C$6:$L$47,10,FALSE))</f>
        <v/>
      </c>
      <c r="AF190" s="1897" t="str">
        <f>IF(AF189="","",VLOOKUP(AF189,'シフト記号表 (3)'!$C$6:$L$47,10,FALSE))</f>
        <v/>
      </c>
      <c r="AG190" s="1897" t="str">
        <f>IF(AG189="","",VLOOKUP(AG189,'シフト記号表 (3)'!$C$6:$L$47,10,FALSE))</f>
        <v/>
      </c>
      <c r="AH190" s="1897" t="str">
        <f>IF(AH189="","",VLOOKUP(AH189,'シフト記号表 (3)'!$C$6:$L$47,10,FALSE))</f>
        <v/>
      </c>
      <c r="AI190" s="1897" t="str">
        <f>IF(AI189="","",VLOOKUP(AI189,'シフト記号表 (3)'!$C$6:$L$47,10,FALSE))</f>
        <v/>
      </c>
      <c r="AJ190" s="1912" t="str">
        <f>IF(AJ189="","",VLOOKUP(AJ189,'シフト記号表 (3)'!$C$6:$L$47,10,FALSE))</f>
        <v/>
      </c>
      <c r="AK190" s="1885" t="str">
        <f>IF(AK189="","",VLOOKUP(AK189,'シフト記号表 (3)'!$C$6:$L$47,10,FALSE))</f>
        <v/>
      </c>
      <c r="AL190" s="1897" t="str">
        <f>IF(AL189="","",VLOOKUP(AL189,'シフト記号表 (3)'!$C$6:$L$47,10,FALSE))</f>
        <v/>
      </c>
      <c r="AM190" s="1897" t="str">
        <f>IF(AM189="","",VLOOKUP(AM189,'シフト記号表 (3)'!$C$6:$L$47,10,FALSE))</f>
        <v/>
      </c>
      <c r="AN190" s="1897" t="str">
        <f>IF(AN189="","",VLOOKUP(AN189,'シフト記号表 (3)'!$C$6:$L$47,10,FALSE))</f>
        <v/>
      </c>
      <c r="AO190" s="1897" t="str">
        <f>IF(AO189="","",VLOOKUP(AO189,'シフト記号表 (3)'!$C$6:$L$47,10,FALSE))</f>
        <v/>
      </c>
      <c r="AP190" s="1897" t="str">
        <f>IF(AP189="","",VLOOKUP(AP189,'シフト記号表 (3)'!$C$6:$L$47,10,FALSE))</f>
        <v/>
      </c>
      <c r="AQ190" s="1912" t="str">
        <f>IF(AQ189="","",VLOOKUP(AQ189,'シフト記号表 (3)'!$C$6:$L$47,10,FALSE))</f>
        <v/>
      </c>
      <c r="AR190" s="1885" t="str">
        <f>IF(AR189="","",VLOOKUP(AR189,'シフト記号表 (3)'!$C$6:$L$47,10,FALSE))</f>
        <v/>
      </c>
      <c r="AS190" s="1897" t="str">
        <f>IF(AS189="","",VLOOKUP(AS189,'シフト記号表 (3)'!$C$6:$L$47,10,FALSE))</f>
        <v/>
      </c>
      <c r="AT190" s="1897" t="str">
        <f>IF(AT189="","",VLOOKUP(AT189,'シフト記号表 (3)'!$C$6:$L$47,10,FALSE))</f>
        <v/>
      </c>
      <c r="AU190" s="1897" t="str">
        <f>IF(AU189="","",VLOOKUP(AU189,'シフト記号表 (3)'!$C$6:$L$47,10,FALSE))</f>
        <v/>
      </c>
      <c r="AV190" s="1897" t="str">
        <f>IF(AV189="","",VLOOKUP(AV189,'シフト記号表 (3)'!$C$6:$L$47,10,FALSE))</f>
        <v/>
      </c>
      <c r="AW190" s="1897" t="str">
        <f>IF(AW189="","",VLOOKUP(AW189,'シフト記号表 (3)'!$C$6:$L$47,10,FALSE))</f>
        <v/>
      </c>
      <c r="AX190" s="1912" t="str">
        <f>IF(AX189="","",VLOOKUP(AX189,'シフト記号表 (3)'!$C$6:$L$47,10,FALSE))</f>
        <v/>
      </c>
      <c r="AY190" s="1885" t="str">
        <f>IF(AY189="","",VLOOKUP(AY189,'シフト記号表 (3)'!$C$6:$L$47,10,FALSE))</f>
        <v/>
      </c>
      <c r="AZ190" s="1897" t="str">
        <f>IF(AZ189="","",VLOOKUP(AZ189,'シフト記号表 (3)'!$C$6:$L$47,10,FALSE))</f>
        <v/>
      </c>
      <c r="BA190" s="1897" t="str">
        <f>IF(BA189="","",VLOOKUP(BA189,'シフト記号表 (3)'!$C$6:$L$47,10,FALSE))</f>
        <v/>
      </c>
      <c r="BB190" s="1945">
        <f>IF($BE$3="４週",SUM(W190:AX190),IF($BE$3="暦月",SUM(W190:BA190),""))</f>
        <v>0</v>
      </c>
      <c r="BC190" s="1953"/>
      <c r="BD190" s="1962">
        <f>IF($BE$3="４週",BB190/4,IF($BE$3="暦月",(BB190/($BE$8/7)),""))</f>
        <v>0</v>
      </c>
      <c r="BE190" s="1953"/>
      <c r="BF190" s="1973"/>
      <c r="BG190" s="1978"/>
      <c r="BH190" s="1978"/>
      <c r="BI190" s="1978"/>
      <c r="BJ190" s="1989"/>
    </row>
    <row r="191" spans="2:62" ht="20.25" customHeight="1">
      <c r="B191" s="1742">
        <f>B189+1</f>
        <v>88</v>
      </c>
      <c r="C191" s="1756"/>
      <c r="D191" s="1767"/>
      <c r="E191" s="1774"/>
      <c r="F191" s="1779"/>
      <c r="G191" s="1774"/>
      <c r="H191" s="1779"/>
      <c r="I191" s="1788"/>
      <c r="J191" s="1802"/>
      <c r="K191" s="1808"/>
      <c r="L191" s="1824"/>
      <c r="M191" s="1824"/>
      <c r="N191" s="1767"/>
      <c r="O191" s="1831"/>
      <c r="P191" s="1836"/>
      <c r="Q191" s="1836"/>
      <c r="R191" s="1836"/>
      <c r="S191" s="1847"/>
      <c r="T191" s="1857" t="s">
        <v>770</v>
      </c>
      <c r="U191" s="1864"/>
      <c r="V191" s="1875"/>
      <c r="W191" s="1886"/>
      <c r="X191" s="1898"/>
      <c r="Y191" s="1898"/>
      <c r="Z191" s="1898"/>
      <c r="AA191" s="1898"/>
      <c r="AB191" s="1898"/>
      <c r="AC191" s="1913"/>
      <c r="AD191" s="1886"/>
      <c r="AE191" s="1898"/>
      <c r="AF191" s="1898"/>
      <c r="AG191" s="1898"/>
      <c r="AH191" s="1898"/>
      <c r="AI191" s="1898"/>
      <c r="AJ191" s="1913"/>
      <c r="AK191" s="1886"/>
      <c r="AL191" s="1898"/>
      <c r="AM191" s="1898"/>
      <c r="AN191" s="1898"/>
      <c r="AO191" s="1898"/>
      <c r="AP191" s="1898"/>
      <c r="AQ191" s="1913"/>
      <c r="AR191" s="1886"/>
      <c r="AS191" s="1898"/>
      <c r="AT191" s="1898"/>
      <c r="AU191" s="1898"/>
      <c r="AV191" s="1898"/>
      <c r="AW191" s="1898"/>
      <c r="AX191" s="1913"/>
      <c r="AY191" s="1886"/>
      <c r="AZ191" s="1898"/>
      <c r="BA191" s="1937"/>
      <c r="BB191" s="1944"/>
      <c r="BC191" s="1952"/>
      <c r="BD191" s="1961"/>
      <c r="BE191" s="1967"/>
      <c r="BF191" s="1972"/>
      <c r="BG191" s="1977"/>
      <c r="BH191" s="1977"/>
      <c r="BI191" s="1977"/>
      <c r="BJ191" s="1988"/>
    </row>
    <row r="192" spans="2:62" ht="20.25" customHeight="1">
      <c r="B192" s="1743"/>
      <c r="C192" s="1757"/>
      <c r="D192" s="1768"/>
      <c r="E192" s="1776"/>
      <c r="F192" s="1781">
        <f>C191</f>
        <v>0</v>
      </c>
      <c r="G192" s="1776"/>
      <c r="H192" s="1781">
        <f>I191</f>
        <v>0</v>
      </c>
      <c r="I192" s="1789"/>
      <c r="J192" s="1803"/>
      <c r="K192" s="1809"/>
      <c r="L192" s="1825"/>
      <c r="M192" s="1825"/>
      <c r="N192" s="1768"/>
      <c r="O192" s="1831"/>
      <c r="P192" s="1836"/>
      <c r="Q192" s="1836"/>
      <c r="R192" s="1836"/>
      <c r="S192" s="1847"/>
      <c r="T192" s="1856" t="s">
        <v>128</v>
      </c>
      <c r="U192" s="1863"/>
      <c r="V192" s="1874"/>
      <c r="W192" s="1885" t="str">
        <f>IF(W191="","",VLOOKUP(W191,'シフト記号表 (3)'!$C$6:$L$47,10,FALSE))</f>
        <v/>
      </c>
      <c r="X192" s="1897" t="str">
        <f>IF(X191="","",VLOOKUP(X191,'シフト記号表 (3)'!$C$6:$L$47,10,FALSE))</f>
        <v/>
      </c>
      <c r="Y192" s="1897" t="str">
        <f>IF(Y191="","",VLOOKUP(Y191,'シフト記号表 (3)'!$C$6:$L$47,10,FALSE))</f>
        <v/>
      </c>
      <c r="Z192" s="1897" t="str">
        <f>IF(Z191="","",VLOOKUP(Z191,'シフト記号表 (3)'!$C$6:$L$47,10,FALSE))</f>
        <v/>
      </c>
      <c r="AA192" s="1897" t="str">
        <f>IF(AA191="","",VLOOKUP(AA191,'シフト記号表 (3)'!$C$6:$L$47,10,FALSE))</f>
        <v/>
      </c>
      <c r="AB192" s="1897" t="str">
        <f>IF(AB191="","",VLOOKUP(AB191,'シフト記号表 (3)'!$C$6:$L$47,10,FALSE))</f>
        <v/>
      </c>
      <c r="AC192" s="1912" t="str">
        <f>IF(AC191="","",VLOOKUP(AC191,'シフト記号表 (3)'!$C$6:$L$47,10,FALSE))</f>
        <v/>
      </c>
      <c r="AD192" s="1885" t="str">
        <f>IF(AD191="","",VLOOKUP(AD191,'シフト記号表 (3)'!$C$6:$L$47,10,FALSE))</f>
        <v/>
      </c>
      <c r="AE192" s="1897" t="str">
        <f>IF(AE191="","",VLOOKUP(AE191,'シフト記号表 (3)'!$C$6:$L$47,10,FALSE))</f>
        <v/>
      </c>
      <c r="AF192" s="1897" t="str">
        <f>IF(AF191="","",VLOOKUP(AF191,'シフト記号表 (3)'!$C$6:$L$47,10,FALSE))</f>
        <v/>
      </c>
      <c r="AG192" s="1897" t="str">
        <f>IF(AG191="","",VLOOKUP(AG191,'シフト記号表 (3)'!$C$6:$L$47,10,FALSE))</f>
        <v/>
      </c>
      <c r="AH192" s="1897" t="str">
        <f>IF(AH191="","",VLOOKUP(AH191,'シフト記号表 (3)'!$C$6:$L$47,10,FALSE))</f>
        <v/>
      </c>
      <c r="AI192" s="1897" t="str">
        <f>IF(AI191="","",VLOOKUP(AI191,'シフト記号表 (3)'!$C$6:$L$47,10,FALSE))</f>
        <v/>
      </c>
      <c r="AJ192" s="1912" t="str">
        <f>IF(AJ191="","",VLOOKUP(AJ191,'シフト記号表 (3)'!$C$6:$L$47,10,FALSE))</f>
        <v/>
      </c>
      <c r="AK192" s="1885" t="str">
        <f>IF(AK191="","",VLOOKUP(AK191,'シフト記号表 (3)'!$C$6:$L$47,10,FALSE))</f>
        <v/>
      </c>
      <c r="AL192" s="1897" t="str">
        <f>IF(AL191="","",VLOOKUP(AL191,'シフト記号表 (3)'!$C$6:$L$47,10,FALSE))</f>
        <v/>
      </c>
      <c r="AM192" s="1897" t="str">
        <f>IF(AM191="","",VLOOKUP(AM191,'シフト記号表 (3)'!$C$6:$L$47,10,FALSE))</f>
        <v/>
      </c>
      <c r="AN192" s="1897" t="str">
        <f>IF(AN191="","",VLOOKUP(AN191,'シフト記号表 (3)'!$C$6:$L$47,10,FALSE))</f>
        <v/>
      </c>
      <c r="AO192" s="1897" t="str">
        <f>IF(AO191="","",VLOOKUP(AO191,'シフト記号表 (3)'!$C$6:$L$47,10,FALSE))</f>
        <v/>
      </c>
      <c r="AP192" s="1897" t="str">
        <f>IF(AP191="","",VLOOKUP(AP191,'シフト記号表 (3)'!$C$6:$L$47,10,FALSE))</f>
        <v/>
      </c>
      <c r="AQ192" s="1912" t="str">
        <f>IF(AQ191="","",VLOOKUP(AQ191,'シフト記号表 (3)'!$C$6:$L$47,10,FALSE))</f>
        <v/>
      </c>
      <c r="AR192" s="1885" t="str">
        <f>IF(AR191="","",VLOOKUP(AR191,'シフト記号表 (3)'!$C$6:$L$47,10,FALSE))</f>
        <v/>
      </c>
      <c r="AS192" s="1897" t="str">
        <f>IF(AS191="","",VLOOKUP(AS191,'シフト記号表 (3)'!$C$6:$L$47,10,FALSE))</f>
        <v/>
      </c>
      <c r="AT192" s="1897" t="str">
        <f>IF(AT191="","",VLOOKUP(AT191,'シフト記号表 (3)'!$C$6:$L$47,10,FALSE))</f>
        <v/>
      </c>
      <c r="AU192" s="1897" t="str">
        <f>IF(AU191="","",VLOOKUP(AU191,'シフト記号表 (3)'!$C$6:$L$47,10,FALSE))</f>
        <v/>
      </c>
      <c r="AV192" s="1897" t="str">
        <f>IF(AV191="","",VLOOKUP(AV191,'シフト記号表 (3)'!$C$6:$L$47,10,FALSE))</f>
        <v/>
      </c>
      <c r="AW192" s="1897" t="str">
        <f>IF(AW191="","",VLOOKUP(AW191,'シフト記号表 (3)'!$C$6:$L$47,10,FALSE))</f>
        <v/>
      </c>
      <c r="AX192" s="1912" t="str">
        <f>IF(AX191="","",VLOOKUP(AX191,'シフト記号表 (3)'!$C$6:$L$47,10,FALSE))</f>
        <v/>
      </c>
      <c r="AY192" s="1885" t="str">
        <f>IF(AY191="","",VLOOKUP(AY191,'シフト記号表 (3)'!$C$6:$L$47,10,FALSE))</f>
        <v/>
      </c>
      <c r="AZ192" s="1897" t="str">
        <f>IF(AZ191="","",VLOOKUP(AZ191,'シフト記号表 (3)'!$C$6:$L$47,10,FALSE))</f>
        <v/>
      </c>
      <c r="BA192" s="1897" t="str">
        <f>IF(BA191="","",VLOOKUP(BA191,'シフト記号表 (3)'!$C$6:$L$47,10,FALSE))</f>
        <v/>
      </c>
      <c r="BB192" s="1945">
        <f>IF($BE$3="４週",SUM(W192:AX192),IF($BE$3="暦月",SUM(W192:BA192),""))</f>
        <v>0</v>
      </c>
      <c r="BC192" s="1953"/>
      <c r="BD192" s="1962">
        <f>IF($BE$3="４週",BB192/4,IF($BE$3="暦月",(BB192/($BE$8/7)),""))</f>
        <v>0</v>
      </c>
      <c r="BE192" s="1953"/>
      <c r="BF192" s="1973"/>
      <c r="BG192" s="1978"/>
      <c r="BH192" s="1978"/>
      <c r="BI192" s="1978"/>
      <c r="BJ192" s="1989"/>
    </row>
    <row r="193" spans="2:62" ht="20.25" customHeight="1">
      <c r="B193" s="1742">
        <f>B191+1</f>
        <v>89</v>
      </c>
      <c r="C193" s="1756"/>
      <c r="D193" s="1767"/>
      <c r="E193" s="1774"/>
      <c r="F193" s="1779"/>
      <c r="G193" s="1774"/>
      <c r="H193" s="1779"/>
      <c r="I193" s="1788"/>
      <c r="J193" s="1802"/>
      <c r="K193" s="1808"/>
      <c r="L193" s="1824"/>
      <c r="M193" s="1824"/>
      <c r="N193" s="1767"/>
      <c r="O193" s="1831"/>
      <c r="P193" s="1836"/>
      <c r="Q193" s="1836"/>
      <c r="R193" s="1836"/>
      <c r="S193" s="1847"/>
      <c r="T193" s="1857" t="s">
        <v>770</v>
      </c>
      <c r="U193" s="1864"/>
      <c r="V193" s="1875"/>
      <c r="W193" s="1886"/>
      <c r="X193" s="1898"/>
      <c r="Y193" s="1898"/>
      <c r="Z193" s="1898"/>
      <c r="AA193" s="1898"/>
      <c r="AB193" s="1898"/>
      <c r="AC193" s="1913"/>
      <c r="AD193" s="1886"/>
      <c r="AE193" s="1898"/>
      <c r="AF193" s="1898"/>
      <c r="AG193" s="1898"/>
      <c r="AH193" s="1898"/>
      <c r="AI193" s="1898"/>
      <c r="AJ193" s="1913"/>
      <c r="AK193" s="1886"/>
      <c r="AL193" s="1898"/>
      <c r="AM193" s="1898"/>
      <c r="AN193" s="1898"/>
      <c r="AO193" s="1898"/>
      <c r="AP193" s="1898"/>
      <c r="AQ193" s="1913"/>
      <c r="AR193" s="1886"/>
      <c r="AS193" s="1898"/>
      <c r="AT193" s="1898"/>
      <c r="AU193" s="1898"/>
      <c r="AV193" s="1898"/>
      <c r="AW193" s="1898"/>
      <c r="AX193" s="1913"/>
      <c r="AY193" s="1886"/>
      <c r="AZ193" s="1898"/>
      <c r="BA193" s="1937"/>
      <c r="BB193" s="1944"/>
      <c r="BC193" s="1952"/>
      <c r="BD193" s="1961"/>
      <c r="BE193" s="1967"/>
      <c r="BF193" s="1972"/>
      <c r="BG193" s="1977"/>
      <c r="BH193" s="1977"/>
      <c r="BI193" s="1977"/>
      <c r="BJ193" s="1988"/>
    </row>
    <row r="194" spans="2:62" ht="20.25" customHeight="1">
      <c r="B194" s="1743"/>
      <c r="C194" s="1757"/>
      <c r="D194" s="1768"/>
      <c r="E194" s="1776"/>
      <c r="F194" s="1781">
        <f>C193</f>
        <v>0</v>
      </c>
      <c r="G194" s="1776"/>
      <c r="H194" s="1781">
        <f>I193</f>
        <v>0</v>
      </c>
      <c r="I194" s="1789"/>
      <c r="J194" s="1803"/>
      <c r="K194" s="1809"/>
      <c r="L194" s="1825"/>
      <c r="M194" s="1825"/>
      <c r="N194" s="1768"/>
      <c r="O194" s="1831"/>
      <c r="P194" s="1836"/>
      <c r="Q194" s="1836"/>
      <c r="R194" s="1836"/>
      <c r="S194" s="1847"/>
      <c r="T194" s="1856" t="s">
        <v>128</v>
      </c>
      <c r="U194" s="1863"/>
      <c r="V194" s="1874"/>
      <c r="W194" s="1885" t="str">
        <f>IF(W193="","",VLOOKUP(W193,'シフト記号表 (3)'!$C$6:$L$47,10,FALSE))</f>
        <v/>
      </c>
      <c r="X194" s="1897" t="str">
        <f>IF(X193="","",VLOOKUP(X193,'シフト記号表 (3)'!$C$6:$L$47,10,FALSE))</f>
        <v/>
      </c>
      <c r="Y194" s="1897" t="str">
        <f>IF(Y193="","",VLOOKUP(Y193,'シフト記号表 (3)'!$C$6:$L$47,10,FALSE))</f>
        <v/>
      </c>
      <c r="Z194" s="1897" t="str">
        <f>IF(Z193="","",VLOOKUP(Z193,'シフト記号表 (3)'!$C$6:$L$47,10,FALSE))</f>
        <v/>
      </c>
      <c r="AA194" s="1897" t="str">
        <f>IF(AA193="","",VLOOKUP(AA193,'シフト記号表 (3)'!$C$6:$L$47,10,FALSE))</f>
        <v/>
      </c>
      <c r="AB194" s="1897" t="str">
        <f>IF(AB193="","",VLOOKUP(AB193,'シフト記号表 (3)'!$C$6:$L$47,10,FALSE))</f>
        <v/>
      </c>
      <c r="AC194" s="1912" t="str">
        <f>IF(AC193="","",VLOOKUP(AC193,'シフト記号表 (3)'!$C$6:$L$47,10,FALSE))</f>
        <v/>
      </c>
      <c r="AD194" s="1885" t="str">
        <f>IF(AD193="","",VLOOKUP(AD193,'シフト記号表 (3)'!$C$6:$L$47,10,FALSE))</f>
        <v/>
      </c>
      <c r="AE194" s="1897" t="str">
        <f>IF(AE193="","",VLOOKUP(AE193,'シフト記号表 (3)'!$C$6:$L$47,10,FALSE))</f>
        <v/>
      </c>
      <c r="AF194" s="1897" t="str">
        <f>IF(AF193="","",VLOOKUP(AF193,'シフト記号表 (3)'!$C$6:$L$47,10,FALSE))</f>
        <v/>
      </c>
      <c r="AG194" s="1897" t="str">
        <f>IF(AG193="","",VLOOKUP(AG193,'シフト記号表 (3)'!$C$6:$L$47,10,FALSE))</f>
        <v/>
      </c>
      <c r="AH194" s="1897" t="str">
        <f>IF(AH193="","",VLOOKUP(AH193,'シフト記号表 (3)'!$C$6:$L$47,10,FALSE))</f>
        <v/>
      </c>
      <c r="AI194" s="1897" t="str">
        <f>IF(AI193="","",VLOOKUP(AI193,'シフト記号表 (3)'!$C$6:$L$47,10,FALSE))</f>
        <v/>
      </c>
      <c r="AJ194" s="1912" t="str">
        <f>IF(AJ193="","",VLOOKUP(AJ193,'シフト記号表 (3)'!$C$6:$L$47,10,FALSE))</f>
        <v/>
      </c>
      <c r="AK194" s="1885" t="str">
        <f>IF(AK193="","",VLOOKUP(AK193,'シフト記号表 (3)'!$C$6:$L$47,10,FALSE))</f>
        <v/>
      </c>
      <c r="AL194" s="1897" t="str">
        <f>IF(AL193="","",VLOOKUP(AL193,'シフト記号表 (3)'!$C$6:$L$47,10,FALSE))</f>
        <v/>
      </c>
      <c r="AM194" s="1897" t="str">
        <f>IF(AM193="","",VLOOKUP(AM193,'シフト記号表 (3)'!$C$6:$L$47,10,FALSE))</f>
        <v/>
      </c>
      <c r="AN194" s="1897" t="str">
        <f>IF(AN193="","",VLOOKUP(AN193,'シフト記号表 (3)'!$C$6:$L$47,10,FALSE))</f>
        <v/>
      </c>
      <c r="AO194" s="1897" t="str">
        <f>IF(AO193="","",VLOOKUP(AO193,'シフト記号表 (3)'!$C$6:$L$47,10,FALSE))</f>
        <v/>
      </c>
      <c r="AP194" s="1897" t="str">
        <f>IF(AP193="","",VLOOKUP(AP193,'シフト記号表 (3)'!$C$6:$L$47,10,FALSE))</f>
        <v/>
      </c>
      <c r="AQ194" s="1912" t="str">
        <f>IF(AQ193="","",VLOOKUP(AQ193,'シフト記号表 (3)'!$C$6:$L$47,10,FALSE))</f>
        <v/>
      </c>
      <c r="AR194" s="1885" t="str">
        <f>IF(AR193="","",VLOOKUP(AR193,'シフト記号表 (3)'!$C$6:$L$47,10,FALSE))</f>
        <v/>
      </c>
      <c r="AS194" s="1897" t="str">
        <f>IF(AS193="","",VLOOKUP(AS193,'シフト記号表 (3)'!$C$6:$L$47,10,FALSE))</f>
        <v/>
      </c>
      <c r="AT194" s="1897" t="str">
        <f>IF(AT193="","",VLOOKUP(AT193,'シフト記号表 (3)'!$C$6:$L$47,10,FALSE))</f>
        <v/>
      </c>
      <c r="AU194" s="1897" t="str">
        <f>IF(AU193="","",VLOOKUP(AU193,'シフト記号表 (3)'!$C$6:$L$47,10,FALSE))</f>
        <v/>
      </c>
      <c r="AV194" s="1897" t="str">
        <f>IF(AV193="","",VLOOKUP(AV193,'シフト記号表 (3)'!$C$6:$L$47,10,FALSE))</f>
        <v/>
      </c>
      <c r="AW194" s="1897" t="str">
        <f>IF(AW193="","",VLOOKUP(AW193,'シフト記号表 (3)'!$C$6:$L$47,10,FALSE))</f>
        <v/>
      </c>
      <c r="AX194" s="1912" t="str">
        <f>IF(AX193="","",VLOOKUP(AX193,'シフト記号表 (3)'!$C$6:$L$47,10,FALSE))</f>
        <v/>
      </c>
      <c r="AY194" s="1885" t="str">
        <f>IF(AY193="","",VLOOKUP(AY193,'シフト記号表 (3)'!$C$6:$L$47,10,FALSE))</f>
        <v/>
      </c>
      <c r="AZ194" s="1897" t="str">
        <f>IF(AZ193="","",VLOOKUP(AZ193,'シフト記号表 (3)'!$C$6:$L$47,10,FALSE))</f>
        <v/>
      </c>
      <c r="BA194" s="1897" t="str">
        <f>IF(BA193="","",VLOOKUP(BA193,'シフト記号表 (3)'!$C$6:$L$47,10,FALSE))</f>
        <v/>
      </c>
      <c r="BB194" s="1945">
        <f>IF($BE$3="４週",SUM(W194:AX194),IF($BE$3="暦月",SUM(W194:BA194),""))</f>
        <v>0</v>
      </c>
      <c r="BC194" s="1953"/>
      <c r="BD194" s="1962">
        <f>IF($BE$3="４週",BB194/4,IF($BE$3="暦月",(BB194/($BE$8/7)),""))</f>
        <v>0</v>
      </c>
      <c r="BE194" s="1953"/>
      <c r="BF194" s="1973"/>
      <c r="BG194" s="1978"/>
      <c r="BH194" s="1978"/>
      <c r="BI194" s="1978"/>
      <c r="BJ194" s="1989"/>
    </row>
    <row r="195" spans="2:62" ht="20.25" customHeight="1">
      <c r="B195" s="1742">
        <f>B193+1</f>
        <v>90</v>
      </c>
      <c r="C195" s="1756"/>
      <c r="D195" s="1767"/>
      <c r="E195" s="1774"/>
      <c r="F195" s="1779"/>
      <c r="G195" s="1774"/>
      <c r="H195" s="1779"/>
      <c r="I195" s="1788"/>
      <c r="J195" s="1802"/>
      <c r="K195" s="1808"/>
      <c r="L195" s="1824"/>
      <c r="M195" s="1824"/>
      <c r="N195" s="1767"/>
      <c r="O195" s="1831"/>
      <c r="P195" s="1836"/>
      <c r="Q195" s="1836"/>
      <c r="R195" s="1836"/>
      <c r="S195" s="1847"/>
      <c r="T195" s="1857" t="s">
        <v>770</v>
      </c>
      <c r="U195" s="1864"/>
      <c r="V195" s="1875"/>
      <c r="W195" s="1886"/>
      <c r="X195" s="1898"/>
      <c r="Y195" s="1898"/>
      <c r="Z195" s="1898"/>
      <c r="AA195" s="1898"/>
      <c r="AB195" s="1898"/>
      <c r="AC195" s="1913"/>
      <c r="AD195" s="1886"/>
      <c r="AE195" s="1898"/>
      <c r="AF195" s="1898"/>
      <c r="AG195" s="1898"/>
      <c r="AH195" s="1898"/>
      <c r="AI195" s="1898"/>
      <c r="AJ195" s="1913"/>
      <c r="AK195" s="1886"/>
      <c r="AL195" s="1898"/>
      <c r="AM195" s="1898"/>
      <c r="AN195" s="1898"/>
      <c r="AO195" s="1898"/>
      <c r="AP195" s="1898"/>
      <c r="AQ195" s="1913"/>
      <c r="AR195" s="1886"/>
      <c r="AS195" s="1898"/>
      <c r="AT195" s="1898"/>
      <c r="AU195" s="1898"/>
      <c r="AV195" s="1898"/>
      <c r="AW195" s="1898"/>
      <c r="AX195" s="1913"/>
      <c r="AY195" s="1886"/>
      <c r="AZ195" s="1898"/>
      <c r="BA195" s="1937"/>
      <c r="BB195" s="1944"/>
      <c r="BC195" s="1952"/>
      <c r="BD195" s="1961"/>
      <c r="BE195" s="1967"/>
      <c r="BF195" s="1972"/>
      <c r="BG195" s="1977"/>
      <c r="BH195" s="1977"/>
      <c r="BI195" s="1977"/>
      <c r="BJ195" s="1988"/>
    </row>
    <row r="196" spans="2:62" ht="20.25" customHeight="1">
      <c r="B196" s="1743"/>
      <c r="C196" s="1757"/>
      <c r="D196" s="1768"/>
      <c r="E196" s="1776"/>
      <c r="F196" s="1781">
        <f>C195</f>
        <v>0</v>
      </c>
      <c r="G196" s="1776"/>
      <c r="H196" s="1781">
        <f>I195</f>
        <v>0</v>
      </c>
      <c r="I196" s="1789"/>
      <c r="J196" s="1803"/>
      <c r="K196" s="1809"/>
      <c r="L196" s="1825"/>
      <c r="M196" s="1825"/>
      <c r="N196" s="1768"/>
      <c r="O196" s="1831"/>
      <c r="P196" s="1836"/>
      <c r="Q196" s="1836"/>
      <c r="R196" s="1836"/>
      <c r="S196" s="1847"/>
      <c r="T196" s="1856" t="s">
        <v>128</v>
      </c>
      <c r="U196" s="1863"/>
      <c r="V196" s="1874"/>
      <c r="W196" s="1885" t="str">
        <f>IF(W195="","",VLOOKUP(W195,'シフト記号表 (3)'!$C$6:$L$47,10,FALSE))</f>
        <v/>
      </c>
      <c r="X196" s="1897" t="str">
        <f>IF(X195="","",VLOOKUP(X195,'シフト記号表 (3)'!$C$6:$L$47,10,FALSE))</f>
        <v/>
      </c>
      <c r="Y196" s="1897" t="str">
        <f>IF(Y195="","",VLOOKUP(Y195,'シフト記号表 (3)'!$C$6:$L$47,10,FALSE))</f>
        <v/>
      </c>
      <c r="Z196" s="1897" t="str">
        <f>IF(Z195="","",VLOOKUP(Z195,'シフト記号表 (3)'!$C$6:$L$47,10,FALSE))</f>
        <v/>
      </c>
      <c r="AA196" s="1897" t="str">
        <f>IF(AA195="","",VLOOKUP(AA195,'シフト記号表 (3)'!$C$6:$L$47,10,FALSE))</f>
        <v/>
      </c>
      <c r="AB196" s="1897" t="str">
        <f>IF(AB195="","",VLOOKUP(AB195,'シフト記号表 (3)'!$C$6:$L$47,10,FALSE))</f>
        <v/>
      </c>
      <c r="AC196" s="1912" t="str">
        <f>IF(AC195="","",VLOOKUP(AC195,'シフト記号表 (3)'!$C$6:$L$47,10,FALSE))</f>
        <v/>
      </c>
      <c r="AD196" s="1885" t="str">
        <f>IF(AD195="","",VLOOKUP(AD195,'シフト記号表 (3)'!$C$6:$L$47,10,FALSE))</f>
        <v/>
      </c>
      <c r="AE196" s="1897" t="str">
        <f>IF(AE195="","",VLOOKUP(AE195,'シフト記号表 (3)'!$C$6:$L$47,10,FALSE))</f>
        <v/>
      </c>
      <c r="AF196" s="1897" t="str">
        <f>IF(AF195="","",VLOOKUP(AF195,'シフト記号表 (3)'!$C$6:$L$47,10,FALSE))</f>
        <v/>
      </c>
      <c r="AG196" s="1897" t="str">
        <f>IF(AG195="","",VLOOKUP(AG195,'シフト記号表 (3)'!$C$6:$L$47,10,FALSE))</f>
        <v/>
      </c>
      <c r="AH196" s="1897" t="str">
        <f>IF(AH195="","",VLOOKUP(AH195,'シフト記号表 (3)'!$C$6:$L$47,10,FALSE))</f>
        <v/>
      </c>
      <c r="AI196" s="1897" t="str">
        <f>IF(AI195="","",VLOOKUP(AI195,'シフト記号表 (3)'!$C$6:$L$47,10,FALSE))</f>
        <v/>
      </c>
      <c r="AJ196" s="1912" t="str">
        <f>IF(AJ195="","",VLOOKUP(AJ195,'シフト記号表 (3)'!$C$6:$L$47,10,FALSE))</f>
        <v/>
      </c>
      <c r="AK196" s="1885" t="str">
        <f>IF(AK195="","",VLOOKUP(AK195,'シフト記号表 (3)'!$C$6:$L$47,10,FALSE))</f>
        <v/>
      </c>
      <c r="AL196" s="1897" t="str">
        <f>IF(AL195="","",VLOOKUP(AL195,'シフト記号表 (3)'!$C$6:$L$47,10,FALSE))</f>
        <v/>
      </c>
      <c r="AM196" s="1897" t="str">
        <f>IF(AM195="","",VLOOKUP(AM195,'シフト記号表 (3)'!$C$6:$L$47,10,FALSE))</f>
        <v/>
      </c>
      <c r="AN196" s="1897" t="str">
        <f>IF(AN195="","",VLOOKUP(AN195,'シフト記号表 (3)'!$C$6:$L$47,10,FALSE))</f>
        <v/>
      </c>
      <c r="AO196" s="1897" t="str">
        <f>IF(AO195="","",VLOOKUP(AO195,'シフト記号表 (3)'!$C$6:$L$47,10,FALSE))</f>
        <v/>
      </c>
      <c r="AP196" s="1897" t="str">
        <f>IF(AP195="","",VLOOKUP(AP195,'シフト記号表 (3)'!$C$6:$L$47,10,FALSE))</f>
        <v/>
      </c>
      <c r="AQ196" s="1912" t="str">
        <f>IF(AQ195="","",VLOOKUP(AQ195,'シフト記号表 (3)'!$C$6:$L$47,10,FALSE))</f>
        <v/>
      </c>
      <c r="AR196" s="1885" t="str">
        <f>IF(AR195="","",VLOOKUP(AR195,'シフト記号表 (3)'!$C$6:$L$47,10,FALSE))</f>
        <v/>
      </c>
      <c r="AS196" s="1897" t="str">
        <f>IF(AS195="","",VLOOKUP(AS195,'シフト記号表 (3)'!$C$6:$L$47,10,FALSE))</f>
        <v/>
      </c>
      <c r="AT196" s="1897" t="str">
        <f>IF(AT195="","",VLOOKUP(AT195,'シフト記号表 (3)'!$C$6:$L$47,10,FALSE))</f>
        <v/>
      </c>
      <c r="AU196" s="1897" t="str">
        <f>IF(AU195="","",VLOOKUP(AU195,'シフト記号表 (3)'!$C$6:$L$47,10,FALSE))</f>
        <v/>
      </c>
      <c r="AV196" s="1897" t="str">
        <f>IF(AV195="","",VLOOKUP(AV195,'シフト記号表 (3)'!$C$6:$L$47,10,FALSE))</f>
        <v/>
      </c>
      <c r="AW196" s="1897" t="str">
        <f>IF(AW195="","",VLOOKUP(AW195,'シフト記号表 (3)'!$C$6:$L$47,10,FALSE))</f>
        <v/>
      </c>
      <c r="AX196" s="1912" t="str">
        <f>IF(AX195="","",VLOOKUP(AX195,'シフト記号表 (3)'!$C$6:$L$47,10,FALSE))</f>
        <v/>
      </c>
      <c r="AY196" s="1885" t="str">
        <f>IF(AY195="","",VLOOKUP(AY195,'シフト記号表 (3)'!$C$6:$L$47,10,FALSE))</f>
        <v/>
      </c>
      <c r="AZ196" s="1897" t="str">
        <f>IF(AZ195="","",VLOOKUP(AZ195,'シフト記号表 (3)'!$C$6:$L$47,10,FALSE))</f>
        <v/>
      </c>
      <c r="BA196" s="1897" t="str">
        <f>IF(BA195="","",VLOOKUP(BA195,'シフト記号表 (3)'!$C$6:$L$47,10,FALSE))</f>
        <v/>
      </c>
      <c r="BB196" s="1945">
        <f>IF($BE$3="４週",SUM(W196:AX196),IF($BE$3="暦月",SUM(W196:BA196),""))</f>
        <v>0</v>
      </c>
      <c r="BC196" s="1953"/>
      <c r="BD196" s="1962">
        <f>IF($BE$3="４週",BB196/4,IF($BE$3="暦月",(BB196/($BE$8/7)),""))</f>
        <v>0</v>
      </c>
      <c r="BE196" s="1953"/>
      <c r="BF196" s="1973"/>
      <c r="BG196" s="1978"/>
      <c r="BH196" s="1978"/>
      <c r="BI196" s="1978"/>
      <c r="BJ196" s="1989"/>
    </row>
    <row r="197" spans="2:62" ht="20.25" customHeight="1">
      <c r="B197" s="1742">
        <f>B195+1</f>
        <v>91</v>
      </c>
      <c r="C197" s="1756"/>
      <c r="D197" s="1767"/>
      <c r="E197" s="1774"/>
      <c r="F197" s="1779"/>
      <c r="G197" s="1774"/>
      <c r="H197" s="1779"/>
      <c r="I197" s="1788"/>
      <c r="J197" s="1802"/>
      <c r="K197" s="1808"/>
      <c r="L197" s="1824"/>
      <c r="M197" s="1824"/>
      <c r="N197" s="1767"/>
      <c r="O197" s="1831"/>
      <c r="P197" s="1836"/>
      <c r="Q197" s="1836"/>
      <c r="R197" s="1836"/>
      <c r="S197" s="1847"/>
      <c r="T197" s="1857" t="s">
        <v>770</v>
      </c>
      <c r="U197" s="1864"/>
      <c r="V197" s="1875"/>
      <c r="W197" s="1886"/>
      <c r="X197" s="1898"/>
      <c r="Y197" s="1898"/>
      <c r="Z197" s="1898"/>
      <c r="AA197" s="1898"/>
      <c r="AB197" s="1898"/>
      <c r="AC197" s="1913"/>
      <c r="AD197" s="1886"/>
      <c r="AE197" s="1898"/>
      <c r="AF197" s="1898"/>
      <c r="AG197" s="1898"/>
      <c r="AH197" s="1898"/>
      <c r="AI197" s="1898"/>
      <c r="AJ197" s="1913"/>
      <c r="AK197" s="1886"/>
      <c r="AL197" s="1898"/>
      <c r="AM197" s="1898"/>
      <c r="AN197" s="1898"/>
      <c r="AO197" s="1898"/>
      <c r="AP197" s="1898"/>
      <c r="AQ197" s="1913"/>
      <c r="AR197" s="1886"/>
      <c r="AS197" s="1898"/>
      <c r="AT197" s="1898"/>
      <c r="AU197" s="1898"/>
      <c r="AV197" s="1898"/>
      <c r="AW197" s="1898"/>
      <c r="AX197" s="1913"/>
      <c r="AY197" s="1886"/>
      <c r="AZ197" s="1898"/>
      <c r="BA197" s="1937"/>
      <c r="BB197" s="1944"/>
      <c r="BC197" s="1952"/>
      <c r="BD197" s="1961"/>
      <c r="BE197" s="1967"/>
      <c r="BF197" s="1972"/>
      <c r="BG197" s="1977"/>
      <c r="BH197" s="1977"/>
      <c r="BI197" s="1977"/>
      <c r="BJ197" s="1988"/>
    </row>
    <row r="198" spans="2:62" ht="20.25" customHeight="1">
      <c r="B198" s="1743"/>
      <c r="C198" s="1757"/>
      <c r="D198" s="1768"/>
      <c r="E198" s="1776"/>
      <c r="F198" s="1781">
        <f>C197</f>
        <v>0</v>
      </c>
      <c r="G198" s="1776"/>
      <c r="H198" s="1781">
        <f>I197</f>
        <v>0</v>
      </c>
      <c r="I198" s="1789"/>
      <c r="J198" s="1803"/>
      <c r="K198" s="1809"/>
      <c r="L198" s="1825"/>
      <c r="M198" s="1825"/>
      <c r="N198" s="1768"/>
      <c r="O198" s="1831"/>
      <c r="P198" s="1836"/>
      <c r="Q198" s="1836"/>
      <c r="R198" s="1836"/>
      <c r="S198" s="1847"/>
      <c r="T198" s="1856" t="s">
        <v>128</v>
      </c>
      <c r="U198" s="1863"/>
      <c r="V198" s="1874"/>
      <c r="W198" s="1885" t="str">
        <f>IF(W197="","",VLOOKUP(W197,'シフト記号表 (3)'!$C$6:$L$47,10,FALSE))</f>
        <v/>
      </c>
      <c r="X198" s="1897" t="str">
        <f>IF(X197="","",VLOOKUP(X197,'シフト記号表 (3)'!$C$6:$L$47,10,FALSE))</f>
        <v/>
      </c>
      <c r="Y198" s="1897" t="str">
        <f>IF(Y197="","",VLOOKUP(Y197,'シフト記号表 (3)'!$C$6:$L$47,10,FALSE))</f>
        <v/>
      </c>
      <c r="Z198" s="1897" t="str">
        <f>IF(Z197="","",VLOOKUP(Z197,'シフト記号表 (3)'!$C$6:$L$47,10,FALSE))</f>
        <v/>
      </c>
      <c r="AA198" s="1897" t="str">
        <f>IF(AA197="","",VLOOKUP(AA197,'シフト記号表 (3)'!$C$6:$L$47,10,FALSE))</f>
        <v/>
      </c>
      <c r="AB198" s="1897" t="str">
        <f>IF(AB197="","",VLOOKUP(AB197,'シフト記号表 (3)'!$C$6:$L$47,10,FALSE))</f>
        <v/>
      </c>
      <c r="AC198" s="1912" t="str">
        <f>IF(AC197="","",VLOOKUP(AC197,'シフト記号表 (3)'!$C$6:$L$47,10,FALSE))</f>
        <v/>
      </c>
      <c r="AD198" s="1885" t="str">
        <f>IF(AD197="","",VLOOKUP(AD197,'シフト記号表 (3)'!$C$6:$L$47,10,FALSE))</f>
        <v/>
      </c>
      <c r="AE198" s="1897" t="str">
        <f>IF(AE197="","",VLOOKUP(AE197,'シフト記号表 (3)'!$C$6:$L$47,10,FALSE))</f>
        <v/>
      </c>
      <c r="AF198" s="1897" t="str">
        <f>IF(AF197="","",VLOOKUP(AF197,'シフト記号表 (3)'!$C$6:$L$47,10,FALSE))</f>
        <v/>
      </c>
      <c r="AG198" s="1897" t="str">
        <f>IF(AG197="","",VLOOKUP(AG197,'シフト記号表 (3)'!$C$6:$L$47,10,FALSE))</f>
        <v/>
      </c>
      <c r="AH198" s="1897" t="str">
        <f>IF(AH197="","",VLOOKUP(AH197,'シフト記号表 (3)'!$C$6:$L$47,10,FALSE))</f>
        <v/>
      </c>
      <c r="AI198" s="1897" t="str">
        <f>IF(AI197="","",VLOOKUP(AI197,'シフト記号表 (3)'!$C$6:$L$47,10,FALSE))</f>
        <v/>
      </c>
      <c r="AJ198" s="1912" t="str">
        <f>IF(AJ197="","",VLOOKUP(AJ197,'シフト記号表 (3)'!$C$6:$L$47,10,FALSE))</f>
        <v/>
      </c>
      <c r="AK198" s="1885" t="str">
        <f>IF(AK197="","",VLOOKUP(AK197,'シフト記号表 (3)'!$C$6:$L$47,10,FALSE))</f>
        <v/>
      </c>
      <c r="AL198" s="1897" t="str">
        <f>IF(AL197="","",VLOOKUP(AL197,'シフト記号表 (3)'!$C$6:$L$47,10,FALSE))</f>
        <v/>
      </c>
      <c r="AM198" s="1897" t="str">
        <f>IF(AM197="","",VLOOKUP(AM197,'シフト記号表 (3)'!$C$6:$L$47,10,FALSE))</f>
        <v/>
      </c>
      <c r="AN198" s="1897" t="str">
        <f>IF(AN197="","",VLOOKUP(AN197,'シフト記号表 (3)'!$C$6:$L$47,10,FALSE))</f>
        <v/>
      </c>
      <c r="AO198" s="1897" t="str">
        <f>IF(AO197="","",VLOOKUP(AO197,'シフト記号表 (3)'!$C$6:$L$47,10,FALSE))</f>
        <v/>
      </c>
      <c r="AP198" s="1897" t="str">
        <f>IF(AP197="","",VLOOKUP(AP197,'シフト記号表 (3)'!$C$6:$L$47,10,FALSE))</f>
        <v/>
      </c>
      <c r="AQ198" s="1912" t="str">
        <f>IF(AQ197="","",VLOOKUP(AQ197,'シフト記号表 (3)'!$C$6:$L$47,10,FALSE))</f>
        <v/>
      </c>
      <c r="AR198" s="1885" t="str">
        <f>IF(AR197="","",VLOOKUP(AR197,'シフト記号表 (3)'!$C$6:$L$47,10,FALSE))</f>
        <v/>
      </c>
      <c r="AS198" s="1897" t="str">
        <f>IF(AS197="","",VLOOKUP(AS197,'シフト記号表 (3)'!$C$6:$L$47,10,FALSE))</f>
        <v/>
      </c>
      <c r="AT198" s="1897" t="str">
        <f>IF(AT197="","",VLOOKUP(AT197,'シフト記号表 (3)'!$C$6:$L$47,10,FALSE))</f>
        <v/>
      </c>
      <c r="AU198" s="1897" t="str">
        <f>IF(AU197="","",VLOOKUP(AU197,'シフト記号表 (3)'!$C$6:$L$47,10,FALSE))</f>
        <v/>
      </c>
      <c r="AV198" s="1897" t="str">
        <f>IF(AV197="","",VLOOKUP(AV197,'シフト記号表 (3)'!$C$6:$L$47,10,FALSE))</f>
        <v/>
      </c>
      <c r="AW198" s="1897" t="str">
        <f>IF(AW197="","",VLOOKUP(AW197,'シフト記号表 (3)'!$C$6:$L$47,10,FALSE))</f>
        <v/>
      </c>
      <c r="AX198" s="1912" t="str">
        <f>IF(AX197="","",VLOOKUP(AX197,'シフト記号表 (3)'!$C$6:$L$47,10,FALSE))</f>
        <v/>
      </c>
      <c r="AY198" s="1885" t="str">
        <f>IF(AY197="","",VLOOKUP(AY197,'シフト記号表 (3)'!$C$6:$L$47,10,FALSE))</f>
        <v/>
      </c>
      <c r="AZ198" s="1897" t="str">
        <f>IF(AZ197="","",VLOOKUP(AZ197,'シフト記号表 (3)'!$C$6:$L$47,10,FALSE))</f>
        <v/>
      </c>
      <c r="BA198" s="1897" t="str">
        <f>IF(BA197="","",VLOOKUP(BA197,'シフト記号表 (3)'!$C$6:$L$47,10,FALSE))</f>
        <v/>
      </c>
      <c r="BB198" s="1945">
        <f>IF($BE$3="４週",SUM(W198:AX198),IF($BE$3="暦月",SUM(W198:BA198),""))</f>
        <v>0</v>
      </c>
      <c r="BC198" s="1953"/>
      <c r="BD198" s="1962">
        <f>IF($BE$3="４週",BB198/4,IF($BE$3="暦月",(BB198/($BE$8/7)),""))</f>
        <v>0</v>
      </c>
      <c r="BE198" s="1953"/>
      <c r="BF198" s="1973"/>
      <c r="BG198" s="1978"/>
      <c r="BH198" s="1978"/>
      <c r="BI198" s="1978"/>
      <c r="BJ198" s="1989"/>
    </row>
    <row r="199" spans="2:62" ht="20.25" customHeight="1">
      <c r="B199" s="1742">
        <f>B197+1</f>
        <v>92</v>
      </c>
      <c r="C199" s="1756"/>
      <c r="D199" s="1767"/>
      <c r="E199" s="1774"/>
      <c r="F199" s="1779"/>
      <c r="G199" s="1774"/>
      <c r="H199" s="1779"/>
      <c r="I199" s="1788"/>
      <c r="J199" s="1802"/>
      <c r="K199" s="1808"/>
      <c r="L199" s="1824"/>
      <c r="M199" s="1824"/>
      <c r="N199" s="1767"/>
      <c r="O199" s="1831"/>
      <c r="P199" s="1836"/>
      <c r="Q199" s="1836"/>
      <c r="R199" s="1836"/>
      <c r="S199" s="1847"/>
      <c r="T199" s="1857" t="s">
        <v>770</v>
      </c>
      <c r="U199" s="1864"/>
      <c r="V199" s="1875"/>
      <c r="W199" s="1886"/>
      <c r="X199" s="1898"/>
      <c r="Y199" s="1898"/>
      <c r="Z199" s="1898"/>
      <c r="AA199" s="1898"/>
      <c r="AB199" s="1898"/>
      <c r="AC199" s="1913"/>
      <c r="AD199" s="1886"/>
      <c r="AE199" s="1898"/>
      <c r="AF199" s="1898"/>
      <c r="AG199" s="1898"/>
      <c r="AH199" s="1898"/>
      <c r="AI199" s="1898"/>
      <c r="AJ199" s="1913"/>
      <c r="AK199" s="1886"/>
      <c r="AL199" s="1898"/>
      <c r="AM199" s="1898"/>
      <c r="AN199" s="1898"/>
      <c r="AO199" s="1898"/>
      <c r="AP199" s="1898"/>
      <c r="AQ199" s="1913"/>
      <c r="AR199" s="1886"/>
      <c r="AS199" s="1898"/>
      <c r="AT199" s="1898"/>
      <c r="AU199" s="1898"/>
      <c r="AV199" s="1898"/>
      <c r="AW199" s="1898"/>
      <c r="AX199" s="1913"/>
      <c r="AY199" s="1886"/>
      <c r="AZ199" s="1898"/>
      <c r="BA199" s="1937"/>
      <c r="BB199" s="1944"/>
      <c r="BC199" s="1952"/>
      <c r="BD199" s="1961"/>
      <c r="BE199" s="1967"/>
      <c r="BF199" s="1972"/>
      <c r="BG199" s="1977"/>
      <c r="BH199" s="1977"/>
      <c r="BI199" s="1977"/>
      <c r="BJ199" s="1988"/>
    </row>
    <row r="200" spans="2:62" ht="20.25" customHeight="1">
      <c r="B200" s="1743"/>
      <c r="C200" s="1757"/>
      <c r="D200" s="1768"/>
      <c r="E200" s="1776"/>
      <c r="F200" s="1781">
        <f>C199</f>
        <v>0</v>
      </c>
      <c r="G200" s="1776"/>
      <c r="H200" s="1781">
        <f>I199</f>
        <v>0</v>
      </c>
      <c r="I200" s="1789"/>
      <c r="J200" s="1803"/>
      <c r="K200" s="1809"/>
      <c r="L200" s="1825"/>
      <c r="M200" s="1825"/>
      <c r="N200" s="1768"/>
      <c r="O200" s="1831"/>
      <c r="P200" s="1836"/>
      <c r="Q200" s="1836"/>
      <c r="R200" s="1836"/>
      <c r="S200" s="1847"/>
      <c r="T200" s="1856" t="s">
        <v>128</v>
      </c>
      <c r="U200" s="1863"/>
      <c r="V200" s="1874"/>
      <c r="W200" s="1885" t="str">
        <f>IF(W199="","",VLOOKUP(W199,'シフト記号表 (3)'!$C$6:$L$47,10,FALSE))</f>
        <v/>
      </c>
      <c r="X200" s="1897" t="str">
        <f>IF(X199="","",VLOOKUP(X199,'シフト記号表 (3)'!$C$6:$L$47,10,FALSE))</f>
        <v/>
      </c>
      <c r="Y200" s="1897" t="str">
        <f>IF(Y199="","",VLOOKUP(Y199,'シフト記号表 (3)'!$C$6:$L$47,10,FALSE))</f>
        <v/>
      </c>
      <c r="Z200" s="1897" t="str">
        <f>IF(Z199="","",VLOOKUP(Z199,'シフト記号表 (3)'!$C$6:$L$47,10,FALSE))</f>
        <v/>
      </c>
      <c r="AA200" s="1897" t="str">
        <f>IF(AA199="","",VLOOKUP(AA199,'シフト記号表 (3)'!$C$6:$L$47,10,FALSE))</f>
        <v/>
      </c>
      <c r="AB200" s="1897" t="str">
        <f>IF(AB199="","",VLOOKUP(AB199,'シフト記号表 (3)'!$C$6:$L$47,10,FALSE))</f>
        <v/>
      </c>
      <c r="AC200" s="1912" t="str">
        <f>IF(AC199="","",VLOOKUP(AC199,'シフト記号表 (3)'!$C$6:$L$47,10,FALSE))</f>
        <v/>
      </c>
      <c r="AD200" s="1885" t="str">
        <f>IF(AD199="","",VLOOKUP(AD199,'シフト記号表 (3)'!$C$6:$L$47,10,FALSE))</f>
        <v/>
      </c>
      <c r="AE200" s="1897" t="str">
        <f>IF(AE199="","",VLOOKUP(AE199,'シフト記号表 (3)'!$C$6:$L$47,10,FALSE))</f>
        <v/>
      </c>
      <c r="AF200" s="1897" t="str">
        <f>IF(AF199="","",VLOOKUP(AF199,'シフト記号表 (3)'!$C$6:$L$47,10,FALSE))</f>
        <v/>
      </c>
      <c r="AG200" s="1897" t="str">
        <f>IF(AG199="","",VLOOKUP(AG199,'シフト記号表 (3)'!$C$6:$L$47,10,FALSE))</f>
        <v/>
      </c>
      <c r="AH200" s="1897" t="str">
        <f>IF(AH199="","",VLOOKUP(AH199,'シフト記号表 (3)'!$C$6:$L$47,10,FALSE))</f>
        <v/>
      </c>
      <c r="AI200" s="1897" t="str">
        <f>IF(AI199="","",VLOOKUP(AI199,'シフト記号表 (3)'!$C$6:$L$47,10,FALSE))</f>
        <v/>
      </c>
      <c r="AJ200" s="1912" t="str">
        <f>IF(AJ199="","",VLOOKUP(AJ199,'シフト記号表 (3)'!$C$6:$L$47,10,FALSE))</f>
        <v/>
      </c>
      <c r="AK200" s="1885" t="str">
        <f>IF(AK199="","",VLOOKUP(AK199,'シフト記号表 (3)'!$C$6:$L$47,10,FALSE))</f>
        <v/>
      </c>
      <c r="AL200" s="1897" t="str">
        <f>IF(AL199="","",VLOOKUP(AL199,'シフト記号表 (3)'!$C$6:$L$47,10,FALSE))</f>
        <v/>
      </c>
      <c r="AM200" s="1897" t="str">
        <f>IF(AM199="","",VLOOKUP(AM199,'シフト記号表 (3)'!$C$6:$L$47,10,FALSE))</f>
        <v/>
      </c>
      <c r="AN200" s="1897" t="str">
        <f>IF(AN199="","",VLOOKUP(AN199,'シフト記号表 (3)'!$C$6:$L$47,10,FALSE))</f>
        <v/>
      </c>
      <c r="AO200" s="1897" t="str">
        <f>IF(AO199="","",VLOOKUP(AO199,'シフト記号表 (3)'!$C$6:$L$47,10,FALSE))</f>
        <v/>
      </c>
      <c r="AP200" s="1897" t="str">
        <f>IF(AP199="","",VLOOKUP(AP199,'シフト記号表 (3)'!$C$6:$L$47,10,FALSE))</f>
        <v/>
      </c>
      <c r="AQ200" s="1912" t="str">
        <f>IF(AQ199="","",VLOOKUP(AQ199,'シフト記号表 (3)'!$C$6:$L$47,10,FALSE))</f>
        <v/>
      </c>
      <c r="AR200" s="1885" t="str">
        <f>IF(AR199="","",VLOOKUP(AR199,'シフト記号表 (3)'!$C$6:$L$47,10,FALSE))</f>
        <v/>
      </c>
      <c r="AS200" s="1897" t="str">
        <f>IF(AS199="","",VLOOKUP(AS199,'シフト記号表 (3)'!$C$6:$L$47,10,FALSE))</f>
        <v/>
      </c>
      <c r="AT200" s="1897" t="str">
        <f>IF(AT199="","",VLOOKUP(AT199,'シフト記号表 (3)'!$C$6:$L$47,10,FALSE))</f>
        <v/>
      </c>
      <c r="AU200" s="1897" t="str">
        <f>IF(AU199="","",VLOOKUP(AU199,'シフト記号表 (3)'!$C$6:$L$47,10,FALSE))</f>
        <v/>
      </c>
      <c r="AV200" s="1897" t="str">
        <f>IF(AV199="","",VLOOKUP(AV199,'シフト記号表 (3)'!$C$6:$L$47,10,FALSE))</f>
        <v/>
      </c>
      <c r="AW200" s="1897" t="str">
        <f>IF(AW199="","",VLOOKUP(AW199,'シフト記号表 (3)'!$C$6:$L$47,10,FALSE))</f>
        <v/>
      </c>
      <c r="AX200" s="1912" t="str">
        <f>IF(AX199="","",VLOOKUP(AX199,'シフト記号表 (3)'!$C$6:$L$47,10,FALSE))</f>
        <v/>
      </c>
      <c r="AY200" s="1885" t="str">
        <f>IF(AY199="","",VLOOKUP(AY199,'シフト記号表 (3)'!$C$6:$L$47,10,FALSE))</f>
        <v/>
      </c>
      <c r="AZ200" s="1897" t="str">
        <f>IF(AZ199="","",VLOOKUP(AZ199,'シフト記号表 (3)'!$C$6:$L$47,10,FALSE))</f>
        <v/>
      </c>
      <c r="BA200" s="1897" t="str">
        <f>IF(BA199="","",VLOOKUP(BA199,'シフト記号表 (3)'!$C$6:$L$47,10,FALSE))</f>
        <v/>
      </c>
      <c r="BB200" s="1945">
        <f>IF($BE$3="４週",SUM(W200:AX200),IF($BE$3="暦月",SUM(W200:BA200),""))</f>
        <v>0</v>
      </c>
      <c r="BC200" s="1953"/>
      <c r="BD200" s="1962">
        <f>IF($BE$3="４週",BB200/4,IF($BE$3="暦月",(BB200/($BE$8/7)),""))</f>
        <v>0</v>
      </c>
      <c r="BE200" s="1953"/>
      <c r="BF200" s="1973"/>
      <c r="BG200" s="1978"/>
      <c r="BH200" s="1978"/>
      <c r="BI200" s="1978"/>
      <c r="BJ200" s="1989"/>
    </row>
    <row r="201" spans="2:62" ht="20.25" customHeight="1">
      <c r="B201" s="1742">
        <f>B199+1</f>
        <v>93</v>
      </c>
      <c r="C201" s="1756"/>
      <c r="D201" s="1767"/>
      <c r="E201" s="1774"/>
      <c r="F201" s="1779"/>
      <c r="G201" s="1774"/>
      <c r="H201" s="1779"/>
      <c r="I201" s="1788"/>
      <c r="J201" s="1802"/>
      <c r="K201" s="1808"/>
      <c r="L201" s="1824"/>
      <c r="M201" s="1824"/>
      <c r="N201" s="1767"/>
      <c r="O201" s="1831"/>
      <c r="P201" s="1836"/>
      <c r="Q201" s="1836"/>
      <c r="R201" s="1836"/>
      <c r="S201" s="1847"/>
      <c r="T201" s="1857" t="s">
        <v>770</v>
      </c>
      <c r="U201" s="1864"/>
      <c r="V201" s="1875"/>
      <c r="W201" s="1886"/>
      <c r="X201" s="1898"/>
      <c r="Y201" s="1898"/>
      <c r="Z201" s="1898"/>
      <c r="AA201" s="1898"/>
      <c r="AB201" s="1898"/>
      <c r="AC201" s="1913"/>
      <c r="AD201" s="1886"/>
      <c r="AE201" s="1898"/>
      <c r="AF201" s="1898"/>
      <c r="AG201" s="1898"/>
      <c r="AH201" s="1898"/>
      <c r="AI201" s="1898"/>
      <c r="AJ201" s="1913"/>
      <c r="AK201" s="1886"/>
      <c r="AL201" s="1898"/>
      <c r="AM201" s="1898"/>
      <c r="AN201" s="1898"/>
      <c r="AO201" s="1898"/>
      <c r="AP201" s="1898"/>
      <c r="AQ201" s="1913"/>
      <c r="AR201" s="1886"/>
      <c r="AS201" s="1898"/>
      <c r="AT201" s="1898"/>
      <c r="AU201" s="1898"/>
      <c r="AV201" s="1898"/>
      <c r="AW201" s="1898"/>
      <c r="AX201" s="1913"/>
      <c r="AY201" s="1886"/>
      <c r="AZ201" s="1898"/>
      <c r="BA201" s="1937"/>
      <c r="BB201" s="1944"/>
      <c r="BC201" s="1952"/>
      <c r="BD201" s="1961"/>
      <c r="BE201" s="1967"/>
      <c r="BF201" s="1972"/>
      <c r="BG201" s="1977"/>
      <c r="BH201" s="1977"/>
      <c r="BI201" s="1977"/>
      <c r="BJ201" s="1988"/>
    </row>
    <row r="202" spans="2:62" ht="20.25" customHeight="1">
      <c r="B202" s="1743"/>
      <c r="C202" s="1757"/>
      <c r="D202" s="1768"/>
      <c r="E202" s="1776"/>
      <c r="F202" s="1781">
        <f>C201</f>
        <v>0</v>
      </c>
      <c r="G202" s="1776"/>
      <c r="H202" s="1781">
        <f>I201</f>
        <v>0</v>
      </c>
      <c r="I202" s="1789"/>
      <c r="J202" s="1803"/>
      <c r="K202" s="1809"/>
      <c r="L202" s="1825"/>
      <c r="M202" s="1825"/>
      <c r="N202" s="1768"/>
      <c r="O202" s="1831"/>
      <c r="P202" s="1836"/>
      <c r="Q202" s="1836"/>
      <c r="R202" s="1836"/>
      <c r="S202" s="1847"/>
      <c r="T202" s="1856" t="s">
        <v>128</v>
      </c>
      <c r="U202" s="1863"/>
      <c r="V202" s="1874"/>
      <c r="W202" s="1885" t="str">
        <f>IF(W201="","",VLOOKUP(W201,'シフト記号表 (3)'!$C$6:$L$47,10,FALSE))</f>
        <v/>
      </c>
      <c r="X202" s="1897" t="str">
        <f>IF(X201="","",VLOOKUP(X201,'シフト記号表 (3)'!$C$6:$L$47,10,FALSE))</f>
        <v/>
      </c>
      <c r="Y202" s="1897" t="str">
        <f>IF(Y201="","",VLOOKUP(Y201,'シフト記号表 (3)'!$C$6:$L$47,10,FALSE))</f>
        <v/>
      </c>
      <c r="Z202" s="1897" t="str">
        <f>IF(Z201="","",VLOOKUP(Z201,'シフト記号表 (3)'!$C$6:$L$47,10,FALSE))</f>
        <v/>
      </c>
      <c r="AA202" s="1897" t="str">
        <f>IF(AA201="","",VLOOKUP(AA201,'シフト記号表 (3)'!$C$6:$L$47,10,FALSE))</f>
        <v/>
      </c>
      <c r="AB202" s="1897" t="str">
        <f>IF(AB201="","",VLOOKUP(AB201,'シフト記号表 (3)'!$C$6:$L$47,10,FALSE))</f>
        <v/>
      </c>
      <c r="AC202" s="1912" t="str">
        <f>IF(AC201="","",VLOOKUP(AC201,'シフト記号表 (3)'!$C$6:$L$47,10,FALSE))</f>
        <v/>
      </c>
      <c r="AD202" s="1885" t="str">
        <f>IF(AD201="","",VLOOKUP(AD201,'シフト記号表 (3)'!$C$6:$L$47,10,FALSE))</f>
        <v/>
      </c>
      <c r="AE202" s="1897" t="str">
        <f>IF(AE201="","",VLOOKUP(AE201,'シフト記号表 (3)'!$C$6:$L$47,10,FALSE))</f>
        <v/>
      </c>
      <c r="AF202" s="1897" t="str">
        <f>IF(AF201="","",VLOOKUP(AF201,'シフト記号表 (3)'!$C$6:$L$47,10,FALSE))</f>
        <v/>
      </c>
      <c r="AG202" s="1897" t="str">
        <f>IF(AG201="","",VLOOKUP(AG201,'シフト記号表 (3)'!$C$6:$L$47,10,FALSE))</f>
        <v/>
      </c>
      <c r="AH202" s="1897" t="str">
        <f>IF(AH201="","",VLOOKUP(AH201,'シフト記号表 (3)'!$C$6:$L$47,10,FALSE))</f>
        <v/>
      </c>
      <c r="AI202" s="1897" t="str">
        <f>IF(AI201="","",VLOOKUP(AI201,'シフト記号表 (3)'!$C$6:$L$47,10,FALSE))</f>
        <v/>
      </c>
      <c r="AJ202" s="1912" t="str">
        <f>IF(AJ201="","",VLOOKUP(AJ201,'シフト記号表 (3)'!$C$6:$L$47,10,FALSE))</f>
        <v/>
      </c>
      <c r="AK202" s="1885" t="str">
        <f>IF(AK201="","",VLOOKUP(AK201,'シフト記号表 (3)'!$C$6:$L$47,10,FALSE))</f>
        <v/>
      </c>
      <c r="AL202" s="1897" t="str">
        <f>IF(AL201="","",VLOOKUP(AL201,'シフト記号表 (3)'!$C$6:$L$47,10,FALSE))</f>
        <v/>
      </c>
      <c r="AM202" s="1897" t="str">
        <f>IF(AM201="","",VLOOKUP(AM201,'シフト記号表 (3)'!$C$6:$L$47,10,FALSE))</f>
        <v/>
      </c>
      <c r="AN202" s="1897" t="str">
        <f>IF(AN201="","",VLOOKUP(AN201,'シフト記号表 (3)'!$C$6:$L$47,10,FALSE))</f>
        <v/>
      </c>
      <c r="AO202" s="1897" t="str">
        <f>IF(AO201="","",VLOOKUP(AO201,'シフト記号表 (3)'!$C$6:$L$47,10,FALSE))</f>
        <v/>
      </c>
      <c r="AP202" s="1897" t="str">
        <f>IF(AP201="","",VLOOKUP(AP201,'シフト記号表 (3)'!$C$6:$L$47,10,FALSE))</f>
        <v/>
      </c>
      <c r="AQ202" s="1912" t="str">
        <f>IF(AQ201="","",VLOOKUP(AQ201,'シフト記号表 (3)'!$C$6:$L$47,10,FALSE))</f>
        <v/>
      </c>
      <c r="AR202" s="1885" t="str">
        <f>IF(AR201="","",VLOOKUP(AR201,'シフト記号表 (3)'!$C$6:$L$47,10,FALSE))</f>
        <v/>
      </c>
      <c r="AS202" s="1897" t="str">
        <f>IF(AS201="","",VLOOKUP(AS201,'シフト記号表 (3)'!$C$6:$L$47,10,FALSE))</f>
        <v/>
      </c>
      <c r="AT202" s="1897" t="str">
        <f>IF(AT201="","",VLOOKUP(AT201,'シフト記号表 (3)'!$C$6:$L$47,10,FALSE))</f>
        <v/>
      </c>
      <c r="AU202" s="1897" t="str">
        <f>IF(AU201="","",VLOOKUP(AU201,'シフト記号表 (3)'!$C$6:$L$47,10,FALSE))</f>
        <v/>
      </c>
      <c r="AV202" s="1897" t="str">
        <f>IF(AV201="","",VLOOKUP(AV201,'シフト記号表 (3)'!$C$6:$L$47,10,FALSE))</f>
        <v/>
      </c>
      <c r="AW202" s="1897" t="str">
        <f>IF(AW201="","",VLOOKUP(AW201,'シフト記号表 (3)'!$C$6:$L$47,10,FALSE))</f>
        <v/>
      </c>
      <c r="AX202" s="1912" t="str">
        <f>IF(AX201="","",VLOOKUP(AX201,'シフト記号表 (3)'!$C$6:$L$47,10,FALSE))</f>
        <v/>
      </c>
      <c r="AY202" s="1885" t="str">
        <f>IF(AY201="","",VLOOKUP(AY201,'シフト記号表 (3)'!$C$6:$L$47,10,FALSE))</f>
        <v/>
      </c>
      <c r="AZ202" s="1897" t="str">
        <f>IF(AZ201="","",VLOOKUP(AZ201,'シフト記号表 (3)'!$C$6:$L$47,10,FALSE))</f>
        <v/>
      </c>
      <c r="BA202" s="1897" t="str">
        <f>IF(BA201="","",VLOOKUP(BA201,'シフト記号表 (3)'!$C$6:$L$47,10,FALSE))</f>
        <v/>
      </c>
      <c r="BB202" s="1945">
        <f>IF($BE$3="４週",SUM(W202:AX202),IF($BE$3="暦月",SUM(W202:BA202),""))</f>
        <v>0</v>
      </c>
      <c r="BC202" s="1953"/>
      <c r="BD202" s="1962">
        <f>IF($BE$3="４週",BB202/4,IF($BE$3="暦月",(BB202/($BE$8/7)),""))</f>
        <v>0</v>
      </c>
      <c r="BE202" s="1953"/>
      <c r="BF202" s="1973"/>
      <c r="BG202" s="1978"/>
      <c r="BH202" s="1978"/>
      <c r="BI202" s="1978"/>
      <c r="BJ202" s="1989"/>
    </row>
    <row r="203" spans="2:62" ht="20.25" customHeight="1">
      <c r="B203" s="1742">
        <f>B201+1</f>
        <v>94</v>
      </c>
      <c r="C203" s="1756"/>
      <c r="D203" s="1767"/>
      <c r="E203" s="1774"/>
      <c r="F203" s="1779"/>
      <c r="G203" s="1774"/>
      <c r="H203" s="1779"/>
      <c r="I203" s="1788"/>
      <c r="J203" s="1802"/>
      <c r="K203" s="1808"/>
      <c r="L203" s="1824"/>
      <c r="M203" s="1824"/>
      <c r="N203" s="1767"/>
      <c r="O203" s="1831"/>
      <c r="P203" s="1836"/>
      <c r="Q203" s="1836"/>
      <c r="R203" s="1836"/>
      <c r="S203" s="1847"/>
      <c r="T203" s="1857" t="s">
        <v>770</v>
      </c>
      <c r="U203" s="1864"/>
      <c r="V203" s="1875"/>
      <c r="W203" s="1886"/>
      <c r="X203" s="1898"/>
      <c r="Y203" s="1898"/>
      <c r="Z203" s="1898"/>
      <c r="AA203" s="1898"/>
      <c r="AB203" s="1898"/>
      <c r="AC203" s="1913"/>
      <c r="AD203" s="1886"/>
      <c r="AE203" s="1898"/>
      <c r="AF203" s="1898"/>
      <c r="AG203" s="1898"/>
      <c r="AH203" s="1898"/>
      <c r="AI203" s="1898"/>
      <c r="AJ203" s="1913"/>
      <c r="AK203" s="1886"/>
      <c r="AL203" s="1898"/>
      <c r="AM203" s="1898"/>
      <c r="AN203" s="1898"/>
      <c r="AO203" s="1898"/>
      <c r="AP203" s="1898"/>
      <c r="AQ203" s="1913"/>
      <c r="AR203" s="1886"/>
      <c r="AS203" s="1898"/>
      <c r="AT203" s="1898"/>
      <c r="AU203" s="1898"/>
      <c r="AV203" s="1898"/>
      <c r="AW203" s="1898"/>
      <c r="AX203" s="1913"/>
      <c r="AY203" s="1886"/>
      <c r="AZ203" s="1898"/>
      <c r="BA203" s="1937"/>
      <c r="BB203" s="1944"/>
      <c r="BC203" s="1952"/>
      <c r="BD203" s="1961"/>
      <c r="BE203" s="1967"/>
      <c r="BF203" s="1972"/>
      <c r="BG203" s="1977"/>
      <c r="BH203" s="1977"/>
      <c r="BI203" s="1977"/>
      <c r="BJ203" s="1988"/>
    </row>
    <row r="204" spans="2:62" ht="20.25" customHeight="1">
      <c r="B204" s="1743"/>
      <c r="C204" s="1757"/>
      <c r="D204" s="1768"/>
      <c r="E204" s="1776"/>
      <c r="F204" s="1781">
        <f>C203</f>
        <v>0</v>
      </c>
      <c r="G204" s="1776"/>
      <c r="H204" s="1781">
        <f>I203</f>
        <v>0</v>
      </c>
      <c r="I204" s="1789"/>
      <c r="J204" s="1803"/>
      <c r="K204" s="1809"/>
      <c r="L204" s="1825"/>
      <c r="M204" s="1825"/>
      <c r="N204" s="1768"/>
      <c r="O204" s="1831"/>
      <c r="P204" s="1836"/>
      <c r="Q204" s="1836"/>
      <c r="R204" s="1836"/>
      <c r="S204" s="1847"/>
      <c r="T204" s="1856" t="s">
        <v>128</v>
      </c>
      <c r="U204" s="1863"/>
      <c r="V204" s="1874"/>
      <c r="W204" s="1885" t="str">
        <f>IF(W203="","",VLOOKUP(W203,'シフト記号表 (3)'!$C$6:$L$47,10,FALSE))</f>
        <v/>
      </c>
      <c r="X204" s="1897" t="str">
        <f>IF(X203="","",VLOOKUP(X203,'シフト記号表 (3)'!$C$6:$L$47,10,FALSE))</f>
        <v/>
      </c>
      <c r="Y204" s="1897" t="str">
        <f>IF(Y203="","",VLOOKUP(Y203,'シフト記号表 (3)'!$C$6:$L$47,10,FALSE))</f>
        <v/>
      </c>
      <c r="Z204" s="1897" t="str">
        <f>IF(Z203="","",VLOOKUP(Z203,'シフト記号表 (3)'!$C$6:$L$47,10,FALSE))</f>
        <v/>
      </c>
      <c r="AA204" s="1897" t="str">
        <f>IF(AA203="","",VLOOKUP(AA203,'シフト記号表 (3)'!$C$6:$L$47,10,FALSE))</f>
        <v/>
      </c>
      <c r="AB204" s="1897" t="str">
        <f>IF(AB203="","",VLOOKUP(AB203,'シフト記号表 (3)'!$C$6:$L$47,10,FALSE))</f>
        <v/>
      </c>
      <c r="AC204" s="1912" t="str">
        <f>IF(AC203="","",VLOOKUP(AC203,'シフト記号表 (3)'!$C$6:$L$47,10,FALSE))</f>
        <v/>
      </c>
      <c r="AD204" s="1885" t="str">
        <f>IF(AD203="","",VLOOKUP(AD203,'シフト記号表 (3)'!$C$6:$L$47,10,FALSE))</f>
        <v/>
      </c>
      <c r="AE204" s="1897" t="str">
        <f>IF(AE203="","",VLOOKUP(AE203,'シフト記号表 (3)'!$C$6:$L$47,10,FALSE))</f>
        <v/>
      </c>
      <c r="AF204" s="1897" t="str">
        <f>IF(AF203="","",VLOOKUP(AF203,'シフト記号表 (3)'!$C$6:$L$47,10,FALSE))</f>
        <v/>
      </c>
      <c r="AG204" s="1897" t="str">
        <f>IF(AG203="","",VLOOKUP(AG203,'シフト記号表 (3)'!$C$6:$L$47,10,FALSE))</f>
        <v/>
      </c>
      <c r="AH204" s="1897" t="str">
        <f>IF(AH203="","",VLOOKUP(AH203,'シフト記号表 (3)'!$C$6:$L$47,10,FALSE))</f>
        <v/>
      </c>
      <c r="AI204" s="1897" t="str">
        <f>IF(AI203="","",VLOOKUP(AI203,'シフト記号表 (3)'!$C$6:$L$47,10,FALSE))</f>
        <v/>
      </c>
      <c r="AJ204" s="1912" t="str">
        <f>IF(AJ203="","",VLOOKUP(AJ203,'シフト記号表 (3)'!$C$6:$L$47,10,FALSE))</f>
        <v/>
      </c>
      <c r="AK204" s="1885" t="str">
        <f>IF(AK203="","",VLOOKUP(AK203,'シフト記号表 (3)'!$C$6:$L$47,10,FALSE))</f>
        <v/>
      </c>
      <c r="AL204" s="1897" t="str">
        <f>IF(AL203="","",VLOOKUP(AL203,'シフト記号表 (3)'!$C$6:$L$47,10,FALSE))</f>
        <v/>
      </c>
      <c r="AM204" s="1897" t="str">
        <f>IF(AM203="","",VLOOKUP(AM203,'シフト記号表 (3)'!$C$6:$L$47,10,FALSE))</f>
        <v/>
      </c>
      <c r="AN204" s="1897" t="str">
        <f>IF(AN203="","",VLOOKUP(AN203,'シフト記号表 (3)'!$C$6:$L$47,10,FALSE))</f>
        <v/>
      </c>
      <c r="AO204" s="1897" t="str">
        <f>IF(AO203="","",VLOOKUP(AO203,'シフト記号表 (3)'!$C$6:$L$47,10,FALSE))</f>
        <v/>
      </c>
      <c r="AP204" s="1897" t="str">
        <f>IF(AP203="","",VLOOKUP(AP203,'シフト記号表 (3)'!$C$6:$L$47,10,FALSE))</f>
        <v/>
      </c>
      <c r="AQ204" s="1912" t="str">
        <f>IF(AQ203="","",VLOOKUP(AQ203,'シフト記号表 (3)'!$C$6:$L$47,10,FALSE))</f>
        <v/>
      </c>
      <c r="AR204" s="1885" t="str">
        <f>IF(AR203="","",VLOOKUP(AR203,'シフト記号表 (3)'!$C$6:$L$47,10,FALSE))</f>
        <v/>
      </c>
      <c r="AS204" s="1897" t="str">
        <f>IF(AS203="","",VLOOKUP(AS203,'シフト記号表 (3)'!$C$6:$L$47,10,FALSE))</f>
        <v/>
      </c>
      <c r="AT204" s="1897" t="str">
        <f>IF(AT203="","",VLOOKUP(AT203,'シフト記号表 (3)'!$C$6:$L$47,10,FALSE))</f>
        <v/>
      </c>
      <c r="AU204" s="1897" t="str">
        <f>IF(AU203="","",VLOOKUP(AU203,'シフト記号表 (3)'!$C$6:$L$47,10,FALSE))</f>
        <v/>
      </c>
      <c r="AV204" s="1897" t="str">
        <f>IF(AV203="","",VLOOKUP(AV203,'シフト記号表 (3)'!$C$6:$L$47,10,FALSE))</f>
        <v/>
      </c>
      <c r="AW204" s="1897" t="str">
        <f>IF(AW203="","",VLOOKUP(AW203,'シフト記号表 (3)'!$C$6:$L$47,10,FALSE))</f>
        <v/>
      </c>
      <c r="AX204" s="1912" t="str">
        <f>IF(AX203="","",VLOOKUP(AX203,'シフト記号表 (3)'!$C$6:$L$47,10,FALSE))</f>
        <v/>
      </c>
      <c r="AY204" s="1885" t="str">
        <f>IF(AY203="","",VLOOKUP(AY203,'シフト記号表 (3)'!$C$6:$L$47,10,FALSE))</f>
        <v/>
      </c>
      <c r="AZ204" s="1897" t="str">
        <f>IF(AZ203="","",VLOOKUP(AZ203,'シフト記号表 (3)'!$C$6:$L$47,10,FALSE))</f>
        <v/>
      </c>
      <c r="BA204" s="1897" t="str">
        <f>IF(BA203="","",VLOOKUP(BA203,'シフト記号表 (3)'!$C$6:$L$47,10,FALSE))</f>
        <v/>
      </c>
      <c r="BB204" s="1945">
        <f>IF($BE$3="４週",SUM(W204:AX204),IF($BE$3="暦月",SUM(W204:BA204),""))</f>
        <v>0</v>
      </c>
      <c r="BC204" s="1953"/>
      <c r="BD204" s="1962">
        <f>IF($BE$3="４週",BB204/4,IF($BE$3="暦月",(BB204/($BE$8/7)),""))</f>
        <v>0</v>
      </c>
      <c r="BE204" s="1953"/>
      <c r="BF204" s="1973"/>
      <c r="BG204" s="1978"/>
      <c r="BH204" s="1978"/>
      <c r="BI204" s="1978"/>
      <c r="BJ204" s="1989"/>
    </row>
    <row r="205" spans="2:62" ht="20.25" customHeight="1">
      <c r="B205" s="1742">
        <f>B203+1</f>
        <v>95</v>
      </c>
      <c r="C205" s="1756"/>
      <c r="D205" s="1767"/>
      <c r="E205" s="1774"/>
      <c r="F205" s="1779"/>
      <c r="G205" s="1774"/>
      <c r="H205" s="1779"/>
      <c r="I205" s="1788"/>
      <c r="J205" s="1802"/>
      <c r="K205" s="1808"/>
      <c r="L205" s="1824"/>
      <c r="M205" s="1824"/>
      <c r="N205" s="1767"/>
      <c r="O205" s="1831"/>
      <c r="P205" s="1836"/>
      <c r="Q205" s="1836"/>
      <c r="R205" s="1836"/>
      <c r="S205" s="1847"/>
      <c r="T205" s="1857" t="s">
        <v>770</v>
      </c>
      <c r="U205" s="1864"/>
      <c r="V205" s="1875"/>
      <c r="W205" s="1886"/>
      <c r="X205" s="1898"/>
      <c r="Y205" s="1898"/>
      <c r="Z205" s="1898"/>
      <c r="AA205" s="1898"/>
      <c r="AB205" s="1898"/>
      <c r="AC205" s="1913"/>
      <c r="AD205" s="1886"/>
      <c r="AE205" s="1898"/>
      <c r="AF205" s="1898"/>
      <c r="AG205" s="1898"/>
      <c r="AH205" s="1898"/>
      <c r="AI205" s="1898"/>
      <c r="AJ205" s="1913"/>
      <c r="AK205" s="1886"/>
      <c r="AL205" s="1898"/>
      <c r="AM205" s="1898"/>
      <c r="AN205" s="1898"/>
      <c r="AO205" s="1898"/>
      <c r="AP205" s="1898"/>
      <c r="AQ205" s="1913"/>
      <c r="AR205" s="1886"/>
      <c r="AS205" s="1898"/>
      <c r="AT205" s="1898"/>
      <c r="AU205" s="1898"/>
      <c r="AV205" s="1898"/>
      <c r="AW205" s="1898"/>
      <c r="AX205" s="1913"/>
      <c r="AY205" s="1886"/>
      <c r="AZ205" s="1898"/>
      <c r="BA205" s="1937"/>
      <c r="BB205" s="1944"/>
      <c r="BC205" s="1952"/>
      <c r="BD205" s="1961"/>
      <c r="BE205" s="1967"/>
      <c r="BF205" s="1972"/>
      <c r="BG205" s="1977"/>
      <c r="BH205" s="1977"/>
      <c r="BI205" s="1977"/>
      <c r="BJ205" s="1988"/>
    </row>
    <row r="206" spans="2:62" ht="20.25" customHeight="1">
      <c r="B206" s="1743"/>
      <c r="C206" s="1757"/>
      <c r="D206" s="1768"/>
      <c r="E206" s="1776"/>
      <c r="F206" s="1781">
        <f>C205</f>
        <v>0</v>
      </c>
      <c r="G206" s="1776"/>
      <c r="H206" s="1781">
        <f>I205</f>
        <v>0</v>
      </c>
      <c r="I206" s="1789"/>
      <c r="J206" s="1803"/>
      <c r="K206" s="1809"/>
      <c r="L206" s="1825"/>
      <c r="M206" s="1825"/>
      <c r="N206" s="1768"/>
      <c r="O206" s="1831"/>
      <c r="P206" s="1836"/>
      <c r="Q206" s="1836"/>
      <c r="R206" s="1836"/>
      <c r="S206" s="1847"/>
      <c r="T206" s="1856" t="s">
        <v>128</v>
      </c>
      <c r="U206" s="1863"/>
      <c r="V206" s="1874"/>
      <c r="W206" s="1885" t="str">
        <f>IF(W205="","",VLOOKUP(W205,'シフト記号表 (3)'!$C$6:$L$47,10,FALSE))</f>
        <v/>
      </c>
      <c r="X206" s="1897" t="str">
        <f>IF(X205="","",VLOOKUP(X205,'シフト記号表 (3)'!$C$6:$L$47,10,FALSE))</f>
        <v/>
      </c>
      <c r="Y206" s="1897" t="str">
        <f>IF(Y205="","",VLOOKUP(Y205,'シフト記号表 (3)'!$C$6:$L$47,10,FALSE))</f>
        <v/>
      </c>
      <c r="Z206" s="1897" t="str">
        <f>IF(Z205="","",VLOOKUP(Z205,'シフト記号表 (3)'!$C$6:$L$47,10,FALSE))</f>
        <v/>
      </c>
      <c r="AA206" s="1897" t="str">
        <f>IF(AA205="","",VLOOKUP(AA205,'シフト記号表 (3)'!$C$6:$L$47,10,FALSE))</f>
        <v/>
      </c>
      <c r="AB206" s="1897" t="str">
        <f>IF(AB205="","",VLOOKUP(AB205,'シフト記号表 (3)'!$C$6:$L$47,10,FALSE))</f>
        <v/>
      </c>
      <c r="AC206" s="1912" t="str">
        <f>IF(AC205="","",VLOOKUP(AC205,'シフト記号表 (3)'!$C$6:$L$47,10,FALSE))</f>
        <v/>
      </c>
      <c r="AD206" s="1885" t="str">
        <f>IF(AD205="","",VLOOKUP(AD205,'シフト記号表 (3)'!$C$6:$L$47,10,FALSE))</f>
        <v/>
      </c>
      <c r="AE206" s="1897" t="str">
        <f>IF(AE205="","",VLOOKUP(AE205,'シフト記号表 (3)'!$C$6:$L$47,10,FALSE))</f>
        <v/>
      </c>
      <c r="AF206" s="1897" t="str">
        <f>IF(AF205="","",VLOOKUP(AF205,'シフト記号表 (3)'!$C$6:$L$47,10,FALSE))</f>
        <v/>
      </c>
      <c r="AG206" s="1897" t="str">
        <f>IF(AG205="","",VLOOKUP(AG205,'シフト記号表 (3)'!$C$6:$L$47,10,FALSE))</f>
        <v/>
      </c>
      <c r="AH206" s="1897" t="str">
        <f>IF(AH205="","",VLOOKUP(AH205,'シフト記号表 (3)'!$C$6:$L$47,10,FALSE))</f>
        <v/>
      </c>
      <c r="AI206" s="1897" t="str">
        <f>IF(AI205="","",VLOOKUP(AI205,'シフト記号表 (3)'!$C$6:$L$47,10,FALSE))</f>
        <v/>
      </c>
      <c r="AJ206" s="1912" t="str">
        <f>IF(AJ205="","",VLOOKUP(AJ205,'シフト記号表 (3)'!$C$6:$L$47,10,FALSE))</f>
        <v/>
      </c>
      <c r="AK206" s="1885" t="str">
        <f>IF(AK205="","",VLOOKUP(AK205,'シフト記号表 (3)'!$C$6:$L$47,10,FALSE))</f>
        <v/>
      </c>
      <c r="AL206" s="1897" t="str">
        <f>IF(AL205="","",VLOOKUP(AL205,'シフト記号表 (3)'!$C$6:$L$47,10,FALSE))</f>
        <v/>
      </c>
      <c r="AM206" s="1897" t="str">
        <f>IF(AM205="","",VLOOKUP(AM205,'シフト記号表 (3)'!$C$6:$L$47,10,FALSE))</f>
        <v/>
      </c>
      <c r="AN206" s="1897" t="str">
        <f>IF(AN205="","",VLOOKUP(AN205,'シフト記号表 (3)'!$C$6:$L$47,10,FALSE))</f>
        <v/>
      </c>
      <c r="AO206" s="1897" t="str">
        <f>IF(AO205="","",VLOOKUP(AO205,'シフト記号表 (3)'!$C$6:$L$47,10,FALSE))</f>
        <v/>
      </c>
      <c r="AP206" s="1897" t="str">
        <f>IF(AP205="","",VLOOKUP(AP205,'シフト記号表 (3)'!$C$6:$L$47,10,FALSE))</f>
        <v/>
      </c>
      <c r="AQ206" s="1912" t="str">
        <f>IF(AQ205="","",VLOOKUP(AQ205,'シフト記号表 (3)'!$C$6:$L$47,10,FALSE))</f>
        <v/>
      </c>
      <c r="AR206" s="1885" t="str">
        <f>IF(AR205="","",VLOOKUP(AR205,'シフト記号表 (3)'!$C$6:$L$47,10,FALSE))</f>
        <v/>
      </c>
      <c r="AS206" s="1897" t="str">
        <f>IF(AS205="","",VLOOKUP(AS205,'シフト記号表 (3)'!$C$6:$L$47,10,FALSE))</f>
        <v/>
      </c>
      <c r="AT206" s="1897" t="str">
        <f>IF(AT205="","",VLOOKUP(AT205,'シフト記号表 (3)'!$C$6:$L$47,10,FALSE))</f>
        <v/>
      </c>
      <c r="AU206" s="1897" t="str">
        <f>IF(AU205="","",VLOOKUP(AU205,'シフト記号表 (3)'!$C$6:$L$47,10,FALSE))</f>
        <v/>
      </c>
      <c r="AV206" s="1897" t="str">
        <f>IF(AV205="","",VLOOKUP(AV205,'シフト記号表 (3)'!$C$6:$L$47,10,FALSE))</f>
        <v/>
      </c>
      <c r="AW206" s="1897" t="str">
        <f>IF(AW205="","",VLOOKUP(AW205,'シフト記号表 (3)'!$C$6:$L$47,10,FALSE))</f>
        <v/>
      </c>
      <c r="AX206" s="1912" t="str">
        <f>IF(AX205="","",VLOOKUP(AX205,'シフト記号表 (3)'!$C$6:$L$47,10,FALSE))</f>
        <v/>
      </c>
      <c r="AY206" s="1885" t="str">
        <f>IF(AY205="","",VLOOKUP(AY205,'シフト記号表 (3)'!$C$6:$L$47,10,FALSE))</f>
        <v/>
      </c>
      <c r="AZ206" s="1897" t="str">
        <f>IF(AZ205="","",VLOOKUP(AZ205,'シフト記号表 (3)'!$C$6:$L$47,10,FALSE))</f>
        <v/>
      </c>
      <c r="BA206" s="1897" t="str">
        <f>IF(BA205="","",VLOOKUP(BA205,'シフト記号表 (3)'!$C$6:$L$47,10,FALSE))</f>
        <v/>
      </c>
      <c r="BB206" s="1945">
        <f>IF($BE$3="４週",SUM(W206:AX206),IF($BE$3="暦月",SUM(W206:BA206),""))</f>
        <v>0</v>
      </c>
      <c r="BC206" s="1953"/>
      <c r="BD206" s="1962">
        <f>IF($BE$3="４週",BB206/4,IF($BE$3="暦月",(BB206/($BE$8/7)),""))</f>
        <v>0</v>
      </c>
      <c r="BE206" s="1953"/>
      <c r="BF206" s="1973"/>
      <c r="BG206" s="1978"/>
      <c r="BH206" s="1978"/>
      <c r="BI206" s="1978"/>
      <c r="BJ206" s="1989"/>
    </row>
    <row r="207" spans="2:62" ht="20.25" customHeight="1">
      <c r="B207" s="1742">
        <f>B205+1</f>
        <v>96</v>
      </c>
      <c r="C207" s="1756"/>
      <c r="D207" s="1767"/>
      <c r="E207" s="1774"/>
      <c r="F207" s="1779"/>
      <c r="G207" s="1774"/>
      <c r="H207" s="1779"/>
      <c r="I207" s="1788"/>
      <c r="J207" s="1802"/>
      <c r="K207" s="1808"/>
      <c r="L207" s="1824"/>
      <c r="M207" s="1824"/>
      <c r="N207" s="1767"/>
      <c r="O207" s="1831"/>
      <c r="P207" s="1836"/>
      <c r="Q207" s="1836"/>
      <c r="R207" s="1836"/>
      <c r="S207" s="1847"/>
      <c r="T207" s="1857" t="s">
        <v>770</v>
      </c>
      <c r="U207" s="1864"/>
      <c r="V207" s="1875"/>
      <c r="W207" s="1886"/>
      <c r="X207" s="1898"/>
      <c r="Y207" s="1898"/>
      <c r="Z207" s="1898"/>
      <c r="AA207" s="1898"/>
      <c r="AB207" s="1898"/>
      <c r="AC207" s="1913"/>
      <c r="AD207" s="1886"/>
      <c r="AE207" s="1898"/>
      <c r="AF207" s="1898"/>
      <c r="AG207" s="1898"/>
      <c r="AH207" s="1898"/>
      <c r="AI207" s="1898"/>
      <c r="AJ207" s="1913"/>
      <c r="AK207" s="1886"/>
      <c r="AL207" s="1898"/>
      <c r="AM207" s="1898"/>
      <c r="AN207" s="1898"/>
      <c r="AO207" s="1898"/>
      <c r="AP207" s="1898"/>
      <c r="AQ207" s="1913"/>
      <c r="AR207" s="1886"/>
      <c r="AS207" s="1898"/>
      <c r="AT207" s="1898"/>
      <c r="AU207" s="1898"/>
      <c r="AV207" s="1898"/>
      <c r="AW207" s="1898"/>
      <c r="AX207" s="1913"/>
      <c r="AY207" s="1886"/>
      <c r="AZ207" s="1898"/>
      <c r="BA207" s="1937"/>
      <c r="BB207" s="1944"/>
      <c r="BC207" s="1952"/>
      <c r="BD207" s="1961"/>
      <c r="BE207" s="1967"/>
      <c r="BF207" s="1972"/>
      <c r="BG207" s="1977"/>
      <c r="BH207" s="1977"/>
      <c r="BI207" s="1977"/>
      <c r="BJ207" s="1988"/>
    </row>
    <row r="208" spans="2:62" ht="20.25" customHeight="1">
      <c r="B208" s="1743"/>
      <c r="C208" s="1757"/>
      <c r="D208" s="1768"/>
      <c r="E208" s="1776"/>
      <c r="F208" s="1781">
        <f>C207</f>
        <v>0</v>
      </c>
      <c r="G208" s="1776"/>
      <c r="H208" s="1781">
        <f>I207</f>
        <v>0</v>
      </c>
      <c r="I208" s="1789"/>
      <c r="J208" s="1803"/>
      <c r="K208" s="1809"/>
      <c r="L208" s="1825"/>
      <c r="M208" s="1825"/>
      <c r="N208" s="1768"/>
      <c r="O208" s="1831"/>
      <c r="P208" s="1836"/>
      <c r="Q208" s="1836"/>
      <c r="R208" s="1836"/>
      <c r="S208" s="1847"/>
      <c r="T208" s="1856" t="s">
        <v>128</v>
      </c>
      <c r="U208" s="1863"/>
      <c r="V208" s="1874"/>
      <c r="W208" s="1885" t="str">
        <f>IF(W207="","",VLOOKUP(W207,'シフト記号表 (3)'!$C$6:$L$47,10,FALSE))</f>
        <v/>
      </c>
      <c r="X208" s="1897" t="str">
        <f>IF(X207="","",VLOOKUP(X207,'シフト記号表 (3)'!$C$6:$L$47,10,FALSE))</f>
        <v/>
      </c>
      <c r="Y208" s="1897" t="str">
        <f>IF(Y207="","",VLOOKUP(Y207,'シフト記号表 (3)'!$C$6:$L$47,10,FALSE))</f>
        <v/>
      </c>
      <c r="Z208" s="1897" t="str">
        <f>IF(Z207="","",VLOOKUP(Z207,'シフト記号表 (3)'!$C$6:$L$47,10,FALSE))</f>
        <v/>
      </c>
      <c r="AA208" s="1897" t="str">
        <f>IF(AA207="","",VLOOKUP(AA207,'シフト記号表 (3)'!$C$6:$L$47,10,FALSE))</f>
        <v/>
      </c>
      <c r="AB208" s="1897" t="str">
        <f>IF(AB207="","",VLOOKUP(AB207,'シフト記号表 (3)'!$C$6:$L$47,10,FALSE))</f>
        <v/>
      </c>
      <c r="AC208" s="1912" t="str">
        <f>IF(AC207="","",VLOOKUP(AC207,'シフト記号表 (3)'!$C$6:$L$47,10,FALSE))</f>
        <v/>
      </c>
      <c r="AD208" s="1885" t="str">
        <f>IF(AD207="","",VLOOKUP(AD207,'シフト記号表 (3)'!$C$6:$L$47,10,FALSE))</f>
        <v/>
      </c>
      <c r="AE208" s="1897" t="str">
        <f>IF(AE207="","",VLOOKUP(AE207,'シフト記号表 (3)'!$C$6:$L$47,10,FALSE))</f>
        <v/>
      </c>
      <c r="AF208" s="1897" t="str">
        <f>IF(AF207="","",VLOOKUP(AF207,'シフト記号表 (3)'!$C$6:$L$47,10,FALSE))</f>
        <v/>
      </c>
      <c r="AG208" s="1897" t="str">
        <f>IF(AG207="","",VLOOKUP(AG207,'シフト記号表 (3)'!$C$6:$L$47,10,FALSE))</f>
        <v/>
      </c>
      <c r="AH208" s="1897" t="str">
        <f>IF(AH207="","",VLOOKUP(AH207,'シフト記号表 (3)'!$C$6:$L$47,10,FALSE))</f>
        <v/>
      </c>
      <c r="AI208" s="1897" t="str">
        <f>IF(AI207="","",VLOOKUP(AI207,'シフト記号表 (3)'!$C$6:$L$47,10,FALSE))</f>
        <v/>
      </c>
      <c r="AJ208" s="1912" t="str">
        <f>IF(AJ207="","",VLOOKUP(AJ207,'シフト記号表 (3)'!$C$6:$L$47,10,FALSE))</f>
        <v/>
      </c>
      <c r="AK208" s="1885" t="str">
        <f>IF(AK207="","",VLOOKUP(AK207,'シフト記号表 (3)'!$C$6:$L$47,10,FALSE))</f>
        <v/>
      </c>
      <c r="AL208" s="1897" t="str">
        <f>IF(AL207="","",VLOOKUP(AL207,'シフト記号表 (3)'!$C$6:$L$47,10,FALSE))</f>
        <v/>
      </c>
      <c r="AM208" s="1897" t="str">
        <f>IF(AM207="","",VLOOKUP(AM207,'シフト記号表 (3)'!$C$6:$L$47,10,FALSE))</f>
        <v/>
      </c>
      <c r="AN208" s="1897" t="str">
        <f>IF(AN207="","",VLOOKUP(AN207,'シフト記号表 (3)'!$C$6:$L$47,10,FALSE))</f>
        <v/>
      </c>
      <c r="AO208" s="1897" t="str">
        <f>IF(AO207="","",VLOOKUP(AO207,'シフト記号表 (3)'!$C$6:$L$47,10,FALSE))</f>
        <v/>
      </c>
      <c r="AP208" s="1897" t="str">
        <f>IF(AP207="","",VLOOKUP(AP207,'シフト記号表 (3)'!$C$6:$L$47,10,FALSE))</f>
        <v/>
      </c>
      <c r="AQ208" s="1912" t="str">
        <f>IF(AQ207="","",VLOOKUP(AQ207,'シフト記号表 (3)'!$C$6:$L$47,10,FALSE))</f>
        <v/>
      </c>
      <c r="AR208" s="1885" t="str">
        <f>IF(AR207="","",VLOOKUP(AR207,'シフト記号表 (3)'!$C$6:$L$47,10,FALSE))</f>
        <v/>
      </c>
      <c r="AS208" s="1897" t="str">
        <f>IF(AS207="","",VLOOKUP(AS207,'シフト記号表 (3)'!$C$6:$L$47,10,FALSE))</f>
        <v/>
      </c>
      <c r="AT208" s="1897" t="str">
        <f>IF(AT207="","",VLOOKUP(AT207,'シフト記号表 (3)'!$C$6:$L$47,10,FALSE))</f>
        <v/>
      </c>
      <c r="AU208" s="1897" t="str">
        <f>IF(AU207="","",VLOOKUP(AU207,'シフト記号表 (3)'!$C$6:$L$47,10,FALSE))</f>
        <v/>
      </c>
      <c r="AV208" s="1897" t="str">
        <f>IF(AV207="","",VLOOKUP(AV207,'シフト記号表 (3)'!$C$6:$L$47,10,FALSE))</f>
        <v/>
      </c>
      <c r="AW208" s="1897" t="str">
        <f>IF(AW207="","",VLOOKUP(AW207,'シフト記号表 (3)'!$C$6:$L$47,10,FALSE))</f>
        <v/>
      </c>
      <c r="AX208" s="1912" t="str">
        <f>IF(AX207="","",VLOOKUP(AX207,'シフト記号表 (3)'!$C$6:$L$47,10,FALSE))</f>
        <v/>
      </c>
      <c r="AY208" s="1885" t="str">
        <f>IF(AY207="","",VLOOKUP(AY207,'シフト記号表 (3)'!$C$6:$L$47,10,FALSE))</f>
        <v/>
      </c>
      <c r="AZ208" s="1897" t="str">
        <f>IF(AZ207="","",VLOOKUP(AZ207,'シフト記号表 (3)'!$C$6:$L$47,10,FALSE))</f>
        <v/>
      </c>
      <c r="BA208" s="1897" t="str">
        <f>IF(BA207="","",VLOOKUP(BA207,'シフト記号表 (3)'!$C$6:$L$47,10,FALSE))</f>
        <v/>
      </c>
      <c r="BB208" s="1945">
        <f>IF($BE$3="４週",SUM(W208:AX208),IF($BE$3="暦月",SUM(W208:BA208),""))</f>
        <v>0</v>
      </c>
      <c r="BC208" s="1953"/>
      <c r="BD208" s="1962">
        <f>IF($BE$3="４週",BB208/4,IF($BE$3="暦月",(BB208/($BE$8/7)),""))</f>
        <v>0</v>
      </c>
      <c r="BE208" s="1953"/>
      <c r="BF208" s="1973"/>
      <c r="BG208" s="1978"/>
      <c r="BH208" s="1978"/>
      <c r="BI208" s="1978"/>
      <c r="BJ208" s="1989"/>
    </row>
    <row r="209" spans="2:62" ht="20.25" customHeight="1">
      <c r="B209" s="1742">
        <f>B207+1</f>
        <v>97</v>
      </c>
      <c r="C209" s="1756"/>
      <c r="D209" s="1767"/>
      <c r="E209" s="1774"/>
      <c r="F209" s="1779"/>
      <c r="G209" s="1774"/>
      <c r="H209" s="1779"/>
      <c r="I209" s="1788"/>
      <c r="J209" s="1802"/>
      <c r="K209" s="1808"/>
      <c r="L209" s="1824"/>
      <c r="M209" s="1824"/>
      <c r="N209" s="1767"/>
      <c r="O209" s="1831"/>
      <c r="P209" s="1836"/>
      <c r="Q209" s="1836"/>
      <c r="R209" s="1836"/>
      <c r="S209" s="1847"/>
      <c r="T209" s="1857" t="s">
        <v>770</v>
      </c>
      <c r="U209" s="1864"/>
      <c r="V209" s="1875"/>
      <c r="W209" s="1886"/>
      <c r="X209" s="1898"/>
      <c r="Y209" s="1898"/>
      <c r="Z209" s="1898"/>
      <c r="AA209" s="1898"/>
      <c r="AB209" s="1898"/>
      <c r="AC209" s="1913"/>
      <c r="AD209" s="1886"/>
      <c r="AE209" s="1898"/>
      <c r="AF209" s="1898"/>
      <c r="AG209" s="1898"/>
      <c r="AH209" s="1898"/>
      <c r="AI209" s="1898"/>
      <c r="AJ209" s="1913"/>
      <c r="AK209" s="1886"/>
      <c r="AL209" s="1898"/>
      <c r="AM209" s="1898"/>
      <c r="AN209" s="1898"/>
      <c r="AO209" s="1898"/>
      <c r="AP209" s="1898"/>
      <c r="AQ209" s="1913"/>
      <c r="AR209" s="1886"/>
      <c r="AS209" s="1898"/>
      <c r="AT209" s="1898"/>
      <c r="AU209" s="1898"/>
      <c r="AV209" s="1898"/>
      <c r="AW209" s="1898"/>
      <c r="AX209" s="1913"/>
      <c r="AY209" s="1886"/>
      <c r="AZ209" s="1898"/>
      <c r="BA209" s="1937"/>
      <c r="BB209" s="1944"/>
      <c r="BC209" s="1952"/>
      <c r="BD209" s="1961"/>
      <c r="BE209" s="1967"/>
      <c r="BF209" s="1972"/>
      <c r="BG209" s="1977"/>
      <c r="BH209" s="1977"/>
      <c r="BI209" s="1977"/>
      <c r="BJ209" s="1988"/>
    </row>
    <row r="210" spans="2:62" ht="20.25" customHeight="1">
      <c r="B210" s="1743"/>
      <c r="C210" s="1757"/>
      <c r="D210" s="1768"/>
      <c r="E210" s="1776"/>
      <c r="F210" s="1781">
        <f>C209</f>
        <v>0</v>
      </c>
      <c r="G210" s="1776"/>
      <c r="H210" s="1781">
        <f>I209</f>
        <v>0</v>
      </c>
      <c r="I210" s="1789"/>
      <c r="J210" s="1803"/>
      <c r="K210" s="1809"/>
      <c r="L210" s="1825"/>
      <c r="M210" s="1825"/>
      <c r="N210" s="1768"/>
      <c r="O210" s="1831"/>
      <c r="P210" s="1836"/>
      <c r="Q210" s="1836"/>
      <c r="R210" s="1836"/>
      <c r="S210" s="1847"/>
      <c r="T210" s="1856" t="s">
        <v>128</v>
      </c>
      <c r="U210" s="1863"/>
      <c r="V210" s="1874"/>
      <c r="W210" s="1885" t="str">
        <f>IF(W209="","",VLOOKUP(W209,'シフト記号表 (3)'!$C$6:$L$47,10,FALSE))</f>
        <v/>
      </c>
      <c r="X210" s="1897" t="str">
        <f>IF(X209="","",VLOOKUP(X209,'シフト記号表 (3)'!$C$6:$L$47,10,FALSE))</f>
        <v/>
      </c>
      <c r="Y210" s="1897" t="str">
        <f>IF(Y209="","",VLOOKUP(Y209,'シフト記号表 (3)'!$C$6:$L$47,10,FALSE))</f>
        <v/>
      </c>
      <c r="Z210" s="1897" t="str">
        <f>IF(Z209="","",VLOOKUP(Z209,'シフト記号表 (3)'!$C$6:$L$47,10,FALSE))</f>
        <v/>
      </c>
      <c r="AA210" s="1897" t="str">
        <f>IF(AA209="","",VLOOKUP(AA209,'シフト記号表 (3)'!$C$6:$L$47,10,FALSE))</f>
        <v/>
      </c>
      <c r="AB210" s="1897" t="str">
        <f>IF(AB209="","",VLOOKUP(AB209,'シフト記号表 (3)'!$C$6:$L$47,10,FALSE))</f>
        <v/>
      </c>
      <c r="AC210" s="1912" t="str">
        <f>IF(AC209="","",VLOOKUP(AC209,'シフト記号表 (3)'!$C$6:$L$47,10,FALSE))</f>
        <v/>
      </c>
      <c r="AD210" s="1885" t="str">
        <f>IF(AD209="","",VLOOKUP(AD209,'シフト記号表 (3)'!$C$6:$L$47,10,FALSE))</f>
        <v/>
      </c>
      <c r="AE210" s="1897" t="str">
        <f>IF(AE209="","",VLOOKUP(AE209,'シフト記号表 (3)'!$C$6:$L$47,10,FALSE))</f>
        <v/>
      </c>
      <c r="AF210" s="1897" t="str">
        <f>IF(AF209="","",VLOOKUP(AF209,'シフト記号表 (3)'!$C$6:$L$47,10,FALSE))</f>
        <v/>
      </c>
      <c r="AG210" s="1897" t="str">
        <f>IF(AG209="","",VLOOKUP(AG209,'シフト記号表 (3)'!$C$6:$L$47,10,FALSE))</f>
        <v/>
      </c>
      <c r="AH210" s="1897" t="str">
        <f>IF(AH209="","",VLOOKUP(AH209,'シフト記号表 (3)'!$C$6:$L$47,10,FALSE))</f>
        <v/>
      </c>
      <c r="AI210" s="1897" t="str">
        <f>IF(AI209="","",VLOOKUP(AI209,'シフト記号表 (3)'!$C$6:$L$47,10,FALSE))</f>
        <v/>
      </c>
      <c r="AJ210" s="1912" t="str">
        <f>IF(AJ209="","",VLOOKUP(AJ209,'シフト記号表 (3)'!$C$6:$L$47,10,FALSE))</f>
        <v/>
      </c>
      <c r="AK210" s="1885" t="str">
        <f>IF(AK209="","",VLOOKUP(AK209,'シフト記号表 (3)'!$C$6:$L$47,10,FALSE))</f>
        <v/>
      </c>
      <c r="AL210" s="1897" t="str">
        <f>IF(AL209="","",VLOOKUP(AL209,'シフト記号表 (3)'!$C$6:$L$47,10,FALSE))</f>
        <v/>
      </c>
      <c r="AM210" s="1897" t="str">
        <f>IF(AM209="","",VLOOKUP(AM209,'シフト記号表 (3)'!$C$6:$L$47,10,FALSE))</f>
        <v/>
      </c>
      <c r="AN210" s="1897" t="str">
        <f>IF(AN209="","",VLOOKUP(AN209,'シフト記号表 (3)'!$C$6:$L$47,10,FALSE))</f>
        <v/>
      </c>
      <c r="AO210" s="1897" t="str">
        <f>IF(AO209="","",VLOOKUP(AO209,'シフト記号表 (3)'!$C$6:$L$47,10,FALSE))</f>
        <v/>
      </c>
      <c r="AP210" s="1897" t="str">
        <f>IF(AP209="","",VLOOKUP(AP209,'シフト記号表 (3)'!$C$6:$L$47,10,FALSE))</f>
        <v/>
      </c>
      <c r="AQ210" s="1912" t="str">
        <f>IF(AQ209="","",VLOOKUP(AQ209,'シフト記号表 (3)'!$C$6:$L$47,10,FALSE))</f>
        <v/>
      </c>
      <c r="AR210" s="1885" t="str">
        <f>IF(AR209="","",VLOOKUP(AR209,'シフト記号表 (3)'!$C$6:$L$47,10,FALSE))</f>
        <v/>
      </c>
      <c r="AS210" s="1897" t="str">
        <f>IF(AS209="","",VLOOKUP(AS209,'シフト記号表 (3)'!$C$6:$L$47,10,FALSE))</f>
        <v/>
      </c>
      <c r="AT210" s="1897" t="str">
        <f>IF(AT209="","",VLOOKUP(AT209,'シフト記号表 (3)'!$C$6:$L$47,10,FALSE))</f>
        <v/>
      </c>
      <c r="AU210" s="1897" t="str">
        <f>IF(AU209="","",VLOOKUP(AU209,'シフト記号表 (3)'!$C$6:$L$47,10,FALSE))</f>
        <v/>
      </c>
      <c r="AV210" s="1897" t="str">
        <f>IF(AV209="","",VLOOKUP(AV209,'シフト記号表 (3)'!$C$6:$L$47,10,FALSE))</f>
        <v/>
      </c>
      <c r="AW210" s="1897" t="str">
        <f>IF(AW209="","",VLOOKUP(AW209,'シフト記号表 (3)'!$C$6:$L$47,10,FALSE))</f>
        <v/>
      </c>
      <c r="AX210" s="1912" t="str">
        <f>IF(AX209="","",VLOOKUP(AX209,'シフト記号表 (3)'!$C$6:$L$47,10,FALSE))</f>
        <v/>
      </c>
      <c r="AY210" s="1885" t="str">
        <f>IF(AY209="","",VLOOKUP(AY209,'シフト記号表 (3)'!$C$6:$L$47,10,FALSE))</f>
        <v/>
      </c>
      <c r="AZ210" s="1897" t="str">
        <f>IF(AZ209="","",VLOOKUP(AZ209,'シフト記号表 (3)'!$C$6:$L$47,10,FALSE))</f>
        <v/>
      </c>
      <c r="BA210" s="1897" t="str">
        <f>IF(BA209="","",VLOOKUP(BA209,'シフト記号表 (3)'!$C$6:$L$47,10,FALSE))</f>
        <v/>
      </c>
      <c r="BB210" s="1945">
        <f>IF($BE$3="４週",SUM(W210:AX210),IF($BE$3="暦月",SUM(W210:BA210),""))</f>
        <v>0</v>
      </c>
      <c r="BC210" s="1953"/>
      <c r="BD210" s="1962">
        <f>IF($BE$3="４週",BB210/4,IF($BE$3="暦月",(BB210/($BE$8/7)),""))</f>
        <v>0</v>
      </c>
      <c r="BE210" s="1953"/>
      <c r="BF210" s="1973"/>
      <c r="BG210" s="1978"/>
      <c r="BH210" s="1978"/>
      <c r="BI210" s="1978"/>
      <c r="BJ210" s="1989"/>
    </row>
    <row r="211" spans="2:62" ht="20.25" customHeight="1">
      <c r="B211" s="1742">
        <f>B209+1</f>
        <v>98</v>
      </c>
      <c r="C211" s="1756"/>
      <c r="D211" s="1767"/>
      <c r="E211" s="1774"/>
      <c r="F211" s="1779"/>
      <c r="G211" s="1774"/>
      <c r="H211" s="1779"/>
      <c r="I211" s="1788"/>
      <c r="J211" s="1802"/>
      <c r="K211" s="1808"/>
      <c r="L211" s="1824"/>
      <c r="M211" s="1824"/>
      <c r="N211" s="1767"/>
      <c r="O211" s="1831"/>
      <c r="P211" s="1836"/>
      <c r="Q211" s="1836"/>
      <c r="R211" s="1836"/>
      <c r="S211" s="1847"/>
      <c r="T211" s="1857" t="s">
        <v>770</v>
      </c>
      <c r="U211" s="1864"/>
      <c r="V211" s="1875"/>
      <c r="W211" s="1886"/>
      <c r="X211" s="1898"/>
      <c r="Y211" s="1898"/>
      <c r="Z211" s="1898"/>
      <c r="AA211" s="1898"/>
      <c r="AB211" s="1898"/>
      <c r="AC211" s="1913"/>
      <c r="AD211" s="1886"/>
      <c r="AE211" s="1898"/>
      <c r="AF211" s="1898"/>
      <c r="AG211" s="1898"/>
      <c r="AH211" s="1898"/>
      <c r="AI211" s="1898"/>
      <c r="AJ211" s="1913"/>
      <c r="AK211" s="1886"/>
      <c r="AL211" s="1898"/>
      <c r="AM211" s="1898"/>
      <c r="AN211" s="1898"/>
      <c r="AO211" s="1898"/>
      <c r="AP211" s="1898"/>
      <c r="AQ211" s="1913"/>
      <c r="AR211" s="1886"/>
      <c r="AS211" s="1898"/>
      <c r="AT211" s="1898"/>
      <c r="AU211" s="1898"/>
      <c r="AV211" s="1898"/>
      <c r="AW211" s="1898"/>
      <c r="AX211" s="1913"/>
      <c r="AY211" s="1886"/>
      <c r="AZ211" s="1898"/>
      <c r="BA211" s="1937"/>
      <c r="BB211" s="1944"/>
      <c r="BC211" s="1952"/>
      <c r="BD211" s="1961"/>
      <c r="BE211" s="1967"/>
      <c r="BF211" s="1972"/>
      <c r="BG211" s="1977"/>
      <c r="BH211" s="1977"/>
      <c r="BI211" s="1977"/>
      <c r="BJ211" s="1988"/>
    </row>
    <row r="212" spans="2:62" ht="20.25" customHeight="1">
      <c r="B212" s="1743"/>
      <c r="C212" s="1757"/>
      <c r="D212" s="1768"/>
      <c r="E212" s="1776"/>
      <c r="F212" s="1781">
        <f>C211</f>
        <v>0</v>
      </c>
      <c r="G212" s="1776"/>
      <c r="H212" s="1781">
        <f>I211</f>
        <v>0</v>
      </c>
      <c r="I212" s="1789"/>
      <c r="J212" s="1803"/>
      <c r="K212" s="1809"/>
      <c r="L212" s="1825"/>
      <c r="M212" s="1825"/>
      <c r="N212" s="1768"/>
      <c r="O212" s="1831"/>
      <c r="P212" s="1836"/>
      <c r="Q212" s="1836"/>
      <c r="R212" s="1836"/>
      <c r="S212" s="1847"/>
      <c r="T212" s="1856" t="s">
        <v>128</v>
      </c>
      <c r="U212" s="1863"/>
      <c r="V212" s="1874"/>
      <c r="W212" s="1885" t="str">
        <f>IF(W211="","",VLOOKUP(W211,'シフト記号表 (3)'!$C$6:$L$47,10,FALSE))</f>
        <v/>
      </c>
      <c r="X212" s="1897" t="str">
        <f>IF(X211="","",VLOOKUP(X211,'シフト記号表 (3)'!$C$6:$L$47,10,FALSE))</f>
        <v/>
      </c>
      <c r="Y212" s="1897" t="str">
        <f>IF(Y211="","",VLOOKUP(Y211,'シフト記号表 (3)'!$C$6:$L$47,10,FALSE))</f>
        <v/>
      </c>
      <c r="Z212" s="1897" t="str">
        <f>IF(Z211="","",VLOOKUP(Z211,'シフト記号表 (3)'!$C$6:$L$47,10,FALSE))</f>
        <v/>
      </c>
      <c r="AA212" s="1897" t="str">
        <f>IF(AA211="","",VLOOKUP(AA211,'シフト記号表 (3)'!$C$6:$L$47,10,FALSE))</f>
        <v/>
      </c>
      <c r="AB212" s="1897" t="str">
        <f>IF(AB211="","",VLOOKUP(AB211,'シフト記号表 (3)'!$C$6:$L$47,10,FALSE))</f>
        <v/>
      </c>
      <c r="AC212" s="1912" t="str">
        <f>IF(AC211="","",VLOOKUP(AC211,'シフト記号表 (3)'!$C$6:$L$47,10,FALSE))</f>
        <v/>
      </c>
      <c r="AD212" s="1885" t="str">
        <f>IF(AD211="","",VLOOKUP(AD211,'シフト記号表 (3)'!$C$6:$L$47,10,FALSE))</f>
        <v/>
      </c>
      <c r="AE212" s="1897" t="str">
        <f>IF(AE211="","",VLOOKUP(AE211,'シフト記号表 (3)'!$C$6:$L$47,10,FALSE))</f>
        <v/>
      </c>
      <c r="AF212" s="1897" t="str">
        <f>IF(AF211="","",VLOOKUP(AF211,'シフト記号表 (3)'!$C$6:$L$47,10,FALSE))</f>
        <v/>
      </c>
      <c r="AG212" s="1897" t="str">
        <f>IF(AG211="","",VLOOKUP(AG211,'シフト記号表 (3)'!$C$6:$L$47,10,FALSE))</f>
        <v/>
      </c>
      <c r="AH212" s="1897" t="str">
        <f>IF(AH211="","",VLOOKUP(AH211,'シフト記号表 (3)'!$C$6:$L$47,10,FALSE))</f>
        <v/>
      </c>
      <c r="AI212" s="1897" t="str">
        <f>IF(AI211="","",VLOOKUP(AI211,'シフト記号表 (3)'!$C$6:$L$47,10,FALSE))</f>
        <v/>
      </c>
      <c r="AJ212" s="1912" t="str">
        <f>IF(AJ211="","",VLOOKUP(AJ211,'シフト記号表 (3)'!$C$6:$L$47,10,FALSE))</f>
        <v/>
      </c>
      <c r="AK212" s="1885" t="str">
        <f>IF(AK211="","",VLOOKUP(AK211,'シフト記号表 (3)'!$C$6:$L$47,10,FALSE))</f>
        <v/>
      </c>
      <c r="AL212" s="1897" t="str">
        <f>IF(AL211="","",VLOOKUP(AL211,'シフト記号表 (3)'!$C$6:$L$47,10,FALSE))</f>
        <v/>
      </c>
      <c r="AM212" s="1897" t="str">
        <f>IF(AM211="","",VLOOKUP(AM211,'シフト記号表 (3)'!$C$6:$L$47,10,FALSE))</f>
        <v/>
      </c>
      <c r="AN212" s="1897" t="str">
        <f>IF(AN211="","",VLOOKUP(AN211,'シフト記号表 (3)'!$C$6:$L$47,10,FALSE))</f>
        <v/>
      </c>
      <c r="AO212" s="1897" t="str">
        <f>IF(AO211="","",VLOOKUP(AO211,'シフト記号表 (3)'!$C$6:$L$47,10,FALSE))</f>
        <v/>
      </c>
      <c r="AP212" s="1897" t="str">
        <f>IF(AP211="","",VLOOKUP(AP211,'シフト記号表 (3)'!$C$6:$L$47,10,FALSE))</f>
        <v/>
      </c>
      <c r="AQ212" s="1912" t="str">
        <f>IF(AQ211="","",VLOOKUP(AQ211,'シフト記号表 (3)'!$C$6:$L$47,10,FALSE))</f>
        <v/>
      </c>
      <c r="AR212" s="1885" t="str">
        <f>IF(AR211="","",VLOOKUP(AR211,'シフト記号表 (3)'!$C$6:$L$47,10,FALSE))</f>
        <v/>
      </c>
      <c r="AS212" s="1897" t="str">
        <f>IF(AS211="","",VLOOKUP(AS211,'シフト記号表 (3)'!$C$6:$L$47,10,FALSE))</f>
        <v/>
      </c>
      <c r="AT212" s="1897" t="str">
        <f>IF(AT211="","",VLOOKUP(AT211,'シフト記号表 (3)'!$C$6:$L$47,10,FALSE))</f>
        <v/>
      </c>
      <c r="AU212" s="1897" t="str">
        <f>IF(AU211="","",VLOOKUP(AU211,'シフト記号表 (3)'!$C$6:$L$47,10,FALSE))</f>
        <v/>
      </c>
      <c r="AV212" s="1897" t="str">
        <f>IF(AV211="","",VLOOKUP(AV211,'シフト記号表 (3)'!$C$6:$L$47,10,FALSE))</f>
        <v/>
      </c>
      <c r="AW212" s="1897" t="str">
        <f>IF(AW211="","",VLOOKUP(AW211,'シフト記号表 (3)'!$C$6:$L$47,10,FALSE))</f>
        <v/>
      </c>
      <c r="AX212" s="1912" t="str">
        <f>IF(AX211="","",VLOOKUP(AX211,'シフト記号表 (3)'!$C$6:$L$47,10,FALSE))</f>
        <v/>
      </c>
      <c r="AY212" s="1885" t="str">
        <f>IF(AY211="","",VLOOKUP(AY211,'シフト記号表 (3)'!$C$6:$L$47,10,FALSE))</f>
        <v/>
      </c>
      <c r="AZ212" s="1897" t="str">
        <f>IF(AZ211="","",VLOOKUP(AZ211,'シフト記号表 (3)'!$C$6:$L$47,10,FALSE))</f>
        <v/>
      </c>
      <c r="BA212" s="1897" t="str">
        <f>IF(BA211="","",VLOOKUP(BA211,'シフト記号表 (3)'!$C$6:$L$47,10,FALSE))</f>
        <v/>
      </c>
      <c r="BB212" s="1945">
        <f>IF($BE$3="４週",SUM(W212:AX212),IF($BE$3="暦月",SUM(W212:BA212),""))</f>
        <v>0</v>
      </c>
      <c r="BC212" s="1953"/>
      <c r="BD212" s="1962">
        <f>IF($BE$3="４週",BB212/4,IF($BE$3="暦月",(BB212/($BE$8/7)),""))</f>
        <v>0</v>
      </c>
      <c r="BE212" s="1953"/>
      <c r="BF212" s="1973"/>
      <c r="BG212" s="1978"/>
      <c r="BH212" s="1978"/>
      <c r="BI212" s="1978"/>
      <c r="BJ212" s="1989"/>
    </row>
    <row r="213" spans="2:62" ht="20.25" customHeight="1">
      <c r="B213" s="1742">
        <f>B211+1</f>
        <v>99</v>
      </c>
      <c r="C213" s="1756"/>
      <c r="D213" s="1767"/>
      <c r="E213" s="1774"/>
      <c r="F213" s="1779"/>
      <c r="G213" s="1774"/>
      <c r="H213" s="1779"/>
      <c r="I213" s="1788"/>
      <c r="J213" s="1802"/>
      <c r="K213" s="1808"/>
      <c r="L213" s="1824"/>
      <c r="M213" s="1824"/>
      <c r="N213" s="1767"/>
      <c r="O213" s="1831"/>
      <c r="P213" s="1836"/>
      <c r="Q213" s="1836"/>
      <c r="R213" s="1836"/>
      <c r="S213" s="1847"/>
      <c r="T213" s="1857" t="s">
        <v>770</v>
      </c>
      <c r="U213" s="1864"/>
      <c r="V213" s="1875"/>
      <c r="W213" s="1886"/>
      <c r="X213" s="1898"/>
      <c r="Y213" s="1898"/>
      <c r="Z213" s="1898"/>
      <c r="AA213" s="1898"/>
      <c r="AB213" s="1898"/>
      <c r="AC213" s="1913"/>
      <c r="AD213" s="1886"/>
      <c r="AE213" s="1898"/>
      <c r="AF213" s="1898"/>
      <c r="AG213" s="1898"/>
      <c r="AH213" s="1898"/>
      <c r="AI213" s="1898"/>
      <c r="AJ213" s="1913"/>
      <c r="AK213" s="1886"/>
      <c r="AL213" s="1898"/>
      <c r="AM213" s="1898"/>
      <c r="AN213" s="1898"/>
      <c r="AO213" s="1898"/>
      <c r="AP213" s="1898"/>
      <c r="AQ213" s="1913"/>
      <c r="AR213" s="1886"/>
      <c r="AS213" s="1898"/>
      <c r="AT213" s="1898"/>
      <c r="AU213" s="1898"/>
      <c r="AV213" s="1898"/>
      <c r="AW213" s="1898"/>
      <c r="AX213" s="1913"/>
      <c r="AY213" s="1886"/>
      <c r="AZ213" s="1898"/>
      <c r="BA213" s="1937"/>
      <c r="BB213" s="1944"/>
      <c r="BC213" s="1952"/>
      <c r="BD213" s="1961"/>
      <c r="BE213" s="1967"/>
      <c r="BF213" s="1972"/>
      <c r="BG213" s="1977"/>
      <c r="BH213" s="1977"/>
      <c r="BI213" s="1977"/>
      <c r="BJ213" s="1988"/>
    </row>
    <row r="214" spans="2:62" ht="20.25" customHeight="1">
      <c r="B214" s="1743"/>
      <c r="C214" s="1757"/>
      <c r="D214" s="1768"/>
      <c r="E214" s="1776"/>
      <c r="F214" s="1781">
        <f>C213</f>
        <v>0</v>
      </c>
      <c r="G214" s="1776"/>
      <c r="H214" s="1781">
        <f>I213</f>
        <v>0</v>
      </c>
      <c r="I214" s="1789"/>
      <c r="J214" s="1803"/>
      <c r="K214" s="1809"/>
      <c r="L214" s="1825"/>
      <c r="M214" s="1825"/>
      <c r="N214" s="1768"/>
      <c r="O214" s="1831"/>
      <c r="P214" s="1836"/>
      <c r="Q214" s="1836"/>
      <c r="R214" s="1836"/>
      <c r="S214" s="1847"/>
      <c r="T214" s="1856" t="s">
        <v>128</v>
      </c>
      <c r="U214" s="1863"/>
      <c r="V214" s="1874"/>
      <c r="W214" s="1885" t="str">
        <f>IF(W213="","",VLOOKUP(W213,'シフト記号表 (3)'!$C$6:$L$47,10,FALSE))</f>
        <v/>
      </c>
      <c r="X214" s="1897" t="str">
        <f>IF(X213="","",VLOOKUP(X213,'シフト記号表 (3)'!$C$6:$L$47,10,FALSE))</f>
        <v/>
      </c>
      <c r="Y214" s="1897" t="str">
        <f>IF(Y213="","",VLOOKUP(Y213,'シフト記号表 (3)'!$C$6:$L$47,10,FALSE))</f>
        <v/>
      </c>
      <c r="Z214" s="1897" t="str">
        <f>IF(Z213="","",VLOOKUP(Z213,'シフト記号表 (3)'!$C$6:$L$47,10,FALSE))</f>
        <v/>
      </c>
      <c r="AA214" s="1897" t="str">
        <f>IF(AA213="","",VLOOKUP(AA213,'シフト記号表 (3)'!$C$6:$L$47,10,FALSE))</f>
        <v/>
      </c>
      <c r="AB214" s="1897" t="str">
        <f>IF(AB213="","",VLOOKUP(AB213,'シフト記号表 (3)'!$C$6:$L$47,10,FALSE))</f>
        <v/>
      </c>
      <c r="AC214" s="1912" t="str">
        <f>IF(AC213="","",VLOOKUP(AC213,'シフト記号表 (3)'!$C$6:$L$47,10,FALSE))</f>
        <v/>
      </c>
      <c r="AD214" s="1885" t="str">
        <f>IF(AD213="","",VLOOKUP(AD213,'シフト記号表 (3)'!$C$6:$L$47,10,FALSE))</f>
        <v/>
      </c>
      <c r="AE214" s="1897" t="str">
        <f>IF(AE213="","",VLOOKUP(AE213,'シフト記号表 (3)'!$C$6:$L$47,10,FALSE))</f>
        <v/>
      </c>
      <c r="AF214" s="1897" t="str">
        <f>IF(AF213="","",VLOOKUP(AF213,'シフト記号表 (3)'!$C$6:$L$47,10,FALSE))</f>
        <v/>
      </c>
      <c r="AG214" s="1897" t="str">
        <f>IF(AG213="","",VLOOKUP(AG213,'シフト記号表 (3)'!$C$6:$L$47,10,FALSE))</f>
        <v/>
      </c>
      <c r="AH214" s="1897" t="str">
        <f>IF(AH213="","",VLOOKUP(AH213,'シフト記号表 (3)'!$C$6:$L$47,10,FALSE))</f>
        <v/>
      </c>
      <c r="AI214" s="1897" t="str">
        <f>IF(AI213="","",VLOOKUP(AI213,'シフト記号表 (3)'!$C$6:$L$47,10,FALSE))</f>
        <v/>
      </c>
      <c r="AJ214" s="1912" t="str">
        <f>IF(AJ213="","",VLOOKUP(AJ213,'シフト記号表 (3)'!$C$6:$L$47,10,FALSE))</f>
        <v/>
      </c>
      <c r="AK214" s="1885" t="str">
        <f>IF(AK213="","",VLOOKUP(AK213,'シフト記号表 (3)'!$C$6:$L$47,10,FALSE))</f>
        <v/>
      </c>
      <c r="AL214" s="1897" t="str">
        <f>IF(AL213="","",VLOOKUP(AL213,'シフト記号表 (3)'!$C$6:$L$47,10,FALSE))</f>
        <v/>
      </c>
      <c r="AM214" s="1897" t="str">
        <f>IF(AM213="","",VLOOKUP(AM213,'シフト記号表 (3)'!$C$6:$L$47,10,FALSE))</f>
        <v/>
      </c>
      <c r="AN214" s="1897" t="str">
        <f>IF(AN213="","",VLOOKUP(AN213,'シフト記号表 (3)'!$C$6:$L$47,10,FALSE))</f>
        <v/>
      </c>
      <c r="AO214" s="1897" t="str">
        <f>IF(AO213="","",VLOOKUP(AO213,'シフト記号表 (3)'!$C$6:$L$47,10,FALSE))</f>
        <v/>
      </c>
      <c r="AP214" s="1897" t="str">
        <f>IF(AP213="","",VLOOKUP(AP213,'シフト記号表 (3)'!$C$6:$L$47,10,FALSE))</f>
        <v/>
      </c>
      <c r="AQ214" s="1912" t="str">
        <f>IF(AQ213="","",VLOOKUP(AQ213,'シフト記号表 (3)'!$C$6:$L$47,10,FALSE))</f>
        <v/>
      </c>
      <c r="AR214" s="1885" t="str">
        <f>IF(AR213="","",VLOOKUP(AR213,'シフト記号表 (3)'!$C$6:$L$47,10,FALSE))</f>
        <v/>
      </c>
      <c r="AS214" s="1897" t="str">
        <f>IF(AS213="","",VLOOKUP(AS213,'シフト記号表 (3)'!$C$6:$L$47,10,FALSE))</f>
        <v/>
      </c>
      <c r="AT214" s="1897" t="str">
        <f>IF(AT213="","",VLOOKUP(AT213,'シフト記号表 (3)'!$C$6:$L$47,10,FALSE))</f>
        <v/>
      </c>
      <c r="AU214" s="1897" t="str">
        <f>IF(AU213="","",VLOOKUP(AU213,'シフト記号表 (3)'!$C$6:$L$47,10,FALSE))</f>
        <v/>
      </c>
      <c r="AV214" s="1897" t="str">
        <f>IF(AV213="","",VLOOKUP(AV213,'シフト記号表 (3)'!$C$6:$L$47,10,FALSE))</f>
        <v/>
      </c>
      <c r="AW214" s="1897" t="str">
        <f>IF(AW213="","",VLOOKUP(AW213,'シフト記号表 (3)'!$C$6:$L$47,10,FALSE))</f>
        <v/>
      </c>
      <c r="AX214" s="1912" t="str">
        <f>IF(AX213="","",VLOOKUP(AX213,'シフト記号表 (3)'!$C$6:$L$47,10,FALSE))</f>
        <v/>
      </c>
      <c r="AY214" s="1885" t="str">
        <f>IF(AY213="","",VLOOKUP(AY213,'シフト記号表 (3)'!$C$6:$L$47,10,FALSE))</f>
        <v/>
      </c>
      <c r="AZ214" s="1897" t="str">
        <f>IF(AZ213="","",VLOOKUP(AZ213,'シフト記号表 (3)'!$C$6:$L$47,10,FALSE))</f>
        <v/>
      </c>
      <c r="BA214" s="1897" t="str">
        <f>IF(BA213="","",VLOOKUP(BA213,'シフト記号表 (3)'!$C$6:$L$47,10,FALSE))</f>
        <v/>
      </c>
      <c r="BB214" s="1945">
        <f>IF($BE$3="４週",SUM(W214:AX214),IF($BE$3="暦月",SUM(W214:BA214),""))</f>
        <v>0</v>
      </c>
      <c r="BC214" s="1953"/>
      <c r="BD214" s="1962">
        <f>IF($BE$3="４週",BB214/4,IF($BE$3="暦月",(BB214/($BE$8/7)),""))</f>
        <v>0</v>
      </c>
      <c r="BE214" s="1953"/>
      <c r="BF214" s="1973"/>
      <c r="BG214" s="1978"/>
      <c r="BH214" s="1978"/>
      <c r="BI214" s="1978"/>
      <c r="BJ214" s="1989"/>
    </row>
    <row r="215" spans="2:62" ht="20.25" customHeight="1">
      <c r="B215" s="1742">
        <f>B213+1</f>
        <v>100</v>
      </c>
      <c r="C215" s="1756"/>
      <c r="D215" s="1767"/>
      <c r="E215" s="1775"/>
      <c r="F215" s="1780"/>
      <c r="G215" s="1775"/>
      <c r="H215" s="1780"/>
      <c r="I215" s="1788"/>
      <c r="J215" s="1802"/>
      <c r="K215" s="1808"/>
      <c r="L215" s="1824"/>
      <c r="M215" s="1824"/>
      <c r="N215" s="1767"/>
      <c r="O215" s="1831"/>
      <c r="P215" s="1836"/>
      <c r="Q215" s="1836"/>
      <c r="R215" s="1836"/>
      <c r="S215" s="1847"/>
      <c r="T215" s="1855" t="s">
        <v>770</v>
      </c>
      <c r="U215" s="1862"/>
      <c r="V215" s="1873"/>
      <c r="W215" s="1886"/>
      <c r="X215" s="1898"/>
      <c r="Y215" s="1898"/>
      <c r="Z215" s="1898"/>
      <c r="AA215" s="1898"/>
      <c r="AB215" s="1898"/>
      <c r="AC215" s="1913"/>
      <c r="AD215" s="1886"/>
      <c r="AE215" s="1898"/>
      <c r="AF215" s="1898"/>
      <c r="AG215" s="1898"/>
      <c r="AH215" s="1898"/>
      <c r="AI215" s="1898"/>
      <c r="AJ215" s="1913"/>
      <c r="AK215" s="1886"/>
      <c r="AL215" s="1898"/>
      <c r="AM215" s="1898"/>
      <c r="AN215" s="1898"/>
      <c r="AO215" s="1898"/>
      <c r="AP215" s="1898"/>
      <c r="AQ215" s="1913"/>
      <c r="AR215" s="1886"/>
      <c r="AS215" s="1898"/>
      <c r="AT215" s="1898"/>
      <c r="AU215" s="1898"/>
      <c r="AV215" s="1898"/>
      <c r="AW215" s="1898"/>
      <c r="AX215" s="1913"/>
      <c r="AY215" s="1886"/>
      <c r="AZ215" s="1898"/>
      <c r="BA215" s="1937"/>
      <c r="BB215" s="1944"/>
      <c r="BC215" s="1952"/>
      <c r="BD215" s="1961"/>
      <c r="BE215" s="1967"/>
      <c r="BF215" s="1972"/>
      <c r="BG215" s="1977"/>
      <c r="BH215" s="1977"/>
      <c r="BI215" s="1977"/>
      <c r="BJ215" s="1988"/>
    </row>
    <row r="216" spans="2:62" ht="20.25" customHeight="1">
      <c r="B216" s="1744"/>
      <c r="C216" s="1758"/>
      <c r="D216" s="1769"/>
      <c r="E216" s="1777"/>
      <c r="F216" s="1782">
        <f>C215</f>
        <v>0</v>
      </c>
      <c r="G216" s="1777"/>
      <c r="H216" s="1782">
        <f>I215</f>
        <v>0</v>
      </c>
      <c r="I216" s="1790"/>
      <c r="J216" s="1804"/>
      <c r="K216" s="1810"/>
      <c r="L216" s="1826"/>
      <c r="M216" s="1826"/>
      <c r="N216" s="1769"/>
      <c r="O216" s="1832"/>
      <c r="P216" s="1837"/>
      <c r="Q216" s="1837"/>
      <c r="R216" s="1837"/>
      <c r="S216" s="1848"/>
      <c r="T216" s="1858" t="s">
        <v>128</v>
      </c>
      <c r="U216" s="1865"/>
      <c r="V216" s="1876"/>
      <c r="W216" s="1887" t="str">
        <f>IF(W215="","",VLOOKUP(W215,'シフト記号表 (3)'!$C$6:$L$47,10,FALSE))</f>
        <v/>
      </c>
      <c r="X216" s="1899" t="str">
        <f>IF(X215="","",VLOOKUP(X215,'シフト記号表 (3)'!$C$6:$L$47,10,FALSE))</f>
        <v/>
      </c>
      <c r="Y216" s="1899" t="str">
        <f>IF(Y215="","",VLOOKUP(Y215,'シフト記号表 (3)'!$C$6:$L$47,10,FALSE))</f>
        <v/>
      </c>
      <c r="Z216" s="1899" t="str">
        <f>IF(Z215="","",VLOOKUP(Z215,'シフト記号表 (3)'!$C$6:$L$47,10,FALSE))</f>
        <v/>
      </c>
      <c r="AA216" s="1899" t="str">
        <f>IF(AA215="","",VLOOKUP(AA215,'シフト記号表 (3)'!$C$6:$L$47,10,FALSE))</f>
        <v/>
      </c>
      <c r="AB216" s="1899" t="str">
        <f>IF(AB215="","",VLOOKUP(AB215,'シフト記号表 (3)'!$C$6:$L$47,10,FALSE))</f>
        <v/>
      </c>
      <c r="AC216" s="1914" t="str">
        <f>IF(AC215="","",VLOOKUP(AC215,'シフト記号表 (3)'!$C$6:$L$47,10,FALSE))</f>
        <v/>
      </c>
      <c r="AD216" s="1887" t="str">
        <f>IF(AD215="","",VLOOKUP(AD215,'シフト記号表 (3)'!$C$6:$L$47,10,FALSE))</f>
        <v/>
      </c>
      <c r="AE216" s="1899" t="str">
        <f>IF(AE215="","",VLOOKUP(AE215,'シフト記号表 (3)'!$C$6:$L$47,10,FALSE))</f>
        <v/>
      </c>
      <c r="AF216" s="1899" t="str">
        <f>IF(AF215="","",VLOOKUP(AF215,'シフト記号表 (3)'!$C$6:$L$47,10,FALSE))</f>
        <v/>
      </c>
      <c r="AG216" s="1899" t="str">
        <f>IF(AG215="","",VLOOKUP(AG215,'シフト記号表 (3)'!$C$6:$L$47,10,FALSE))</f>
        <v/>
      </c>
      <c r="AH216" s="1899" t="str">
        <f>IF(AH215="","",VLOOKUP(AH215,'シフト記号表 (3)'!$C$6:$L$47,10,FALSE))</f>
        <v/>
      </c>
      <c r="AI216" s="1899" t="str">
        <f>IF(AI215="","",VLOOKUP(AI215,'シフト記号表 (3)'!$C$6:$L$47,10,FALSE))</f>
        <v/>
      </c>
      <c r="AJ216" s="1914" t="str">
        <f>IF(AJ215="","",VLOOKUP(AJ215,'シフト記号表 (3)'!$C$6:$L$47,10,FALSE))</f>
        <v/>
      </c>
      <c r="AK216" s="1887" t="str">
        <f>IF(AK215="","",VLOOKUP(AK215,'シフト記号表 (3)'!$C$6:$L$47,10,FALSE))</f>
        <v/>
      </c>
      <c r="AL216" s="1899" t="str">
        <f>IF(AL215="","",VLOOKUP(AL215,'シフト記号表 (3)'!$C$6:$L$47,10,FALSE))</f>
        <v/>
      </c>
      <c r="AM216" s="1899" t="str">
        <f>IF(AM215="","",VLOOKUP(AM215,'シフト記号表 (3)'!$C$6:$L$47,10,FALSE))</f>
        <v/>
      </c>
      <c r="AN216" s="1899" t="str">
        <f>IF(AN215="","",VLOOKUP(AN215,'シフト記号表 (3)'!$C$6:$L$47,10,FALSE))</f>
        <v/>
      </c>
      <c r="AO216" s="1899" t="str">
        <f>IF(AO215="","",VLOOKUP(AO215,'シフト記号表 (3)'!$C$6:$L$47,10,FALSE))</f>
        <v/>
      </c>
      <c r="AP216" s="1899" t="str">
        <f>IF(AP215="","",VLOOKUP(AP215,'シフト記号表 (3)'!$C$6:$L$47,10,FALSE))</f>
        <v/>
      </c>
      <c r="AQ216" s="1914" t="str">
        <f>IF(AQ215="","",VLOOKUP(AQ215,'シフト記号表 (3)'!$C$6:$L$47,10,FALSE))</f>
        <v/>
      </c>
      <c r="AR216" s="1887" t="str">
        <f>IF(AR215="","",VLOOKUP(AR215,'シフト記号表 (3)'!$C$6:$L$47,10,FALSE))</f>
        <v/>
      </c>
      <c r="AS216" s="1899" t="str">
        <f>IF(AS215="","",VLOOKUP(AS215,'シフト記号表 (3)'!$C$6:$L$47,10,FALSE))</f>
        <v/>
      </c>
      <c r="AT216" s="1899" t="str">
        <f>IF(AT215="","",VLOOKUP(AT215,'シフト記号表 (3)'!$C$6:$L$47,10,FALSE))</f>
        <v/>
      </c>
      <c r="AU216" s="1899" t="str">
        <f>IF(AU215="","",VLOOKUP(AU215,'シフト記号表 (3)'!$C$6:$L$47,10,FALSE))</f>
        <v/>
      </c>
      <c r="AV216" s="1899" t="str">
        <f>IF(AV215="","",VLOOKUP(AV215,'シフト記号表 (3)'!$C$6:$L$47,10,FALSE))</f>
        <v/>
      </c>
      <c r="AW216" s="1899" t="str">
        <f>IF(AW215="","",VLOOKUP(AW215,'シフト記号表 (3)'!$C$6:$L$47,10,FALSE))</f>
        <v/>
      </c>
      <c r="AX216" s="1914" t="str">
        <f>IF(AX215="","",VLOOKUP(AX215,'シフト記号表 (3)'!$C$6:$L$47,10,FALSE))</f>
        <v/>
      </c>
      <c r="AY216" s="1887" t="str">
        <f>IF(AY215="","",VLOOKUP(AY215,'シフト記号表 (3)'!$C$6:$L$47,10,FALSE))</f>
        <v/>
      </c>
      <c r="AZ216" s="1899" t="str">
        <f>IF(AZ215="","",VLOOKUP(AZ215,'シフト記号表 (3)'!$C$6:$L$47,10,FALSE))</f>
        <v/>
      </c>
      <c r="BA216" s="1899" t="str">
        <f>IF(BA215="","",VLOOKUP(BA215,'シフト記号表 (3)'!$C$6:$L$47,10,FALSE))</f>
        <v/>
      </c>
      <c r="BB216" s="1946">
        <f>IF($BE$3="４週",SUM(W216:AX216),IF($BE$3="暦月",SUM(W216:BA216),""))</f>
        <v>0</v>
      </c>
      <c r="BC216" s="1954"/>
      <c r="BD216" s="1963">
        <f>IF($BE$3="４週",BB216/4,IF($BE$3="暦月",(BB216/($BE$8/7)),""))</f>
        <v>0</v>
      </c>
      <c r="BE216" s="1954"/>
      <c r="BF216" s="1974"/>
      <c r="BG216" s="1979"/>
      <c r="BH216" s="1979"/>
      <c r="BI216" s="1979"/>
      <c r="BJ216" s="1990"/>
    </row>
    <row r="217" spans="2:62" ht="20.25" customHeight="1">
      <c r="B217" s="1745"/>
      <c r="C217" s="1759"/>
      <c r="D217" s="1759"/>
      <c r="E217" s="1759"/>
      <c r="F217" s="1759"/>
      <c r="G217" s="1759"/>
      <c r="H217" s="1759"/>
      <c r="I217" s="1791"/>
      <c r="J217" s="1791"/>
      <c r="K217" s="1759"/>
      <c r="L217" s="1759"/>
      <c r="M217" s="1759"/>
      <c r="N217" s="1759"/>
      <c r="O217" s="1833"/>
      <c r="P217" s="1833"/>
      <c r="Q217" s="1833"/>
      <c r="R217" s="1841"/>
      <c r="S217" s="1841"/>
      <c r="T217" s="1841"/>
      <c r="U217" s="1866"/>
      <c r="V217" s="1877"/>
      <c r="W217" s="1888"/>
      <c r="X217" s="1888"/>
      <c r="Y217" s="1888"/>
      <c r="Z217" s="1888"/>
      <c r="AA217" s="1888"/>
      <c r="AB217" s="1888"/>
      <c r="AC217" s="1888"/>
      <c r="AD217" s="1888"/>
      <c r="AE217" s="1888"/>
      <c r="AF217" s="1888"/>
      <c r="AG217" s="1888"/>
      <c r="AH217" s="1888"/>
      <c r="AI217" s="1888"/>
      <c r="AJ217" s="1888"/>
      <c r="AK217" s="1888"/>
      <c r="AL217" s="1888"/>
      <c r="AM217" s="1888"/>
      <c r="AN217" s="1888"/>
      <c r="AO217" s="1888"/>
      <c r="AP217" s="1888"/>
      <c r="AQ217" s="1888"/>
      <c r="AR217" s="1888"/>
      <c r="AS217" s="1888"/>
      <c r="AT217" s="1888"/>
      <c r="AU217" s="1888"/>
      <c r="AV217" s="1888"/>
      <c r="AW217" s="1888"/>
      <c r="AX217" s="1888"/>
      <c r="AY217" s="1888"/>
      <c r="AZ217" s="1888"/>
      <c r="BA217" s="1888"/>
      <c r="BB217" s="1888"/>
      <c r="BC217" s="1888"/>
      <c r="BD217" s="1929"/>
      <c r="BE217" s="1929"/>
      <c r="BF217" s="1833"/>
      <c r="BG217" s="1833"/>
      <c r="BH217" s="1833"/>
      <c r="BI217" s="1833"/>
      <c r="BJ217" s="1833"/>
    </row>
    <row r="218" spans="2:62" ht="20.25" customHeight="1">
      <c r="B218" s="1745"/>
      <c r="C218" s="1759"/>
      <c r="D218" s="1759"/>
      <c r="E218" s="1759"/>
      <c r="F218" s="1759"/>
      <c r="G218" s="1759"/>
      <c r="H218" s="1759"/>
      <c r="I218" s="1792"/>
      <c r="J218" s="1805" t="s">
        <v>135</v>
      </c>
      <c r="K218" s="1805"/>
      <c r="L218" s="1805"/>
      <c r="M218" s="1805"/>
      <c r="N218" s="1805"/>
      <c r="O218" s="1805"/>
      <c r="P218" s="1805"/>
      <c r="Q218" s="1805"/>
      <c r="R218" s="1805"/>
      <c r="S218" s="1805"/>
      <c r="T218" s="1815"/>
      <c r="U218" s="1805"/>
      <c r="V218" s="1805"/>
      <c r="W218" s="1805"/>
      <c r="X218" s="1805"/>
      <c r="Y218" s="1805"/>
      <c r="Z218" s="1893"/>
      <c r="AA218" s="1893"/>
      <c r="AB218" s="1893"/>
      <c r="AC218" s="1893"/>
      <c r="AD218" s="1893"/>
      <c r="AE218" s="1893"/>
      <c r="AF218" s="1893"/>
      <c r="AG218" s="1893"/>
      <c r="AH218" s="1893"/>
      <c r="AI218" s="1893"/>
      <c r="AJ218" s="1893"/>
      <c r="AK218" s="1893"/>
      <c r="AL218" s="1893"/>
      <c r="AM218" s="1893"/>
      <c r="AN218" s="1893"/>
      <c r="AO218" s="1893"/>
      <c r="AP218" s="1893"/>
      <c r="AQ218" s="1893"/>
      <c r="AR218" s="1893"/>
      <c r="AS218" s="1893"/>
      <c r="AT218" s="1893"/>
      <c r="AU218" s="1893"/>
      <c r="AV218" s="1893"/>
      <c r="AW218" s="1893"/>
      <c r="AX218" s="1893"/>
      <c r="AY218" s="1893"/>
      <c r="AZ218" s="1893"/>
      <c r="BA218" s="1893"/>
      <c r="BB218" s="1893"/>
      <c r="BC218" s="1893"/>
      <c r="BD218" s="1927"/>
      <c r="BE218" s="1929"/>
      <c r="BF218" s="1833"/>
      <c r="BG218" s="1833"/>
      <c r="BH218" s="1833"/>
      <c r="BI218" s="1833"/>
      <c r="BJ218" s="1833"/>
    </row>
    <row r="219" spans="2:62" ht="20.25" customHeight="1">
      <c r="B219" s="1745"/>
      <c r="C219" s="1759"/>
      <c r="D219" s="1759"/>
      <c r="E219" s="1759"/>
      <c r="F219" s="1759"/>
      <c r="G219" s="1759"/>
      <c r="H219" s="1759"/>
      <c r="I219" s="1792"/>
      <c r="J219" s="1805"/>
      <c r="K219" s="1805" t="s">
        <v>1066</v>
      </c>
      <c r="L219" s="1805"/>
      <c r="M219" s="1805"/>
      <c r="N219" s="1805"/>
      <c r="O219" s="1805"/>
      <c r="P219" s="1805"/>
      <c r="Q219" s="1805"/>
      <c r="R219" s="1805"/>
      <c r="S219" s="1805"/>
      <c r="T219" s="1815"/>
      <c r="U219" s="1805"/>
      <c r="V219" s="1805"/>
      <c r="W219" s="1805"/>
      <c r="X219" s="1805"/>
      <c r="Y219" s="1805"/>
      <c r="Z219" s="1893"/>
      <c r="AA219" s="1805" t="s">
        <v>1068</v>
      </c>
      <c r="AB219" s="1805"/>
      <c r="AC219" s="1805"/>
      <c r="AD219" s="1805"/>
      <c r="AE219" s="1805"/>
      <c r="AF219" s="1805"/>
      <c r="AG219" s="1805"/>
      <c r="AH219" s="1805"/>
      <c r="AI219" s="1805"/>
      <c r="AJ219" s="1815"/>
      <c r="AK219" s="1805"/>
      <c r="AL219" s="1805"/>
      <c r="AM219" s="1805"/>
      <c r="AN219" s="1805"/>
      <c r="AO219" s="1893"/>
      <c r="AP219" s="1893"/>
      <c r="AQ219" s="1805" t="s">
        <v>1070</v>
      </c>
      <c r="AR219" s="1893"/>
      <c r="AS219" s="1893"/>
      <c r="AT219" s="1893"/>
      <c r="AU219" s="1893"/>
      <c r="AV219" s="1893"/>
      <c r="AW219" s="1893"/>
      <c r="AX219" s="1893"/>
      <c r="AY219" s="1893"/>
      <c r="AZ219" s="1893"/>
      <c r="BA219" s="1893"/>
      <c r="BB219" s="1893"/>
      <c r="BC219" s="1893"/>
      <c r="BD219" s="1927"/>
      <c r="BE219" s="1929"/>
      <c r="BF219" s="1833"/>
      <c r="BG219" s="1833"/>
      <c r="BH219" s="1833"/>
      <c r="BI219" s="1833"/>
      <c r="BJ219" s="1833"/>
    </row>
    <row r="220" spans="2:62" ht="20.25" customHeight="1">
      <c r="B220" s="1745"/>
      <c r="C220" s="1759"/>
      <c r="D220" s="1759"/>
      <c r="E220" s="1759"/>
      <c r="F220" s="1759"/>
      <c r="G220" s="1759"/>
      <c r="H220" s="1759"/>
      <c r="I220" s="1792"/>
      <c r="J220" s="1805"/>
      <c r="K220" s="1811" t="s">
        <v>749</v>
      </c>
      <c r="L220" s="1811"/>
      <c r="M220" s="1811" t="s">
        <v>353</v>
      </c>
      <c r="N220" s="1811"/>
      <c r="O220" s="1811"/>
      <c r="P220" s="1811"/>
      <c r="Q220" s="1805"/>
      <c r="R220" s="1842" t="s">
        <v>669</v>
      </c>
      <c r="S220" s="1842"/>
      <c r="T220" s="1842"/>
      <c r="U220" s="1842"/>
      <c r="V220" s="1817"/>
      <c r="W220" s="1889" t="s">
        <v>748</v>
      </c>
      <c r="X220" s="1889"/>
      <c r="Y220" s="1793"/>
      <c r="Z220" s="1893"/>
      <c r="AA220" s="1811" t="s">
        <v>749</v>
      </c>
      <c r="AB220" s="1811"/>
      <c r="AC220" s="1811" t="s">
        <v>353</v>
      </c>
      <c r="AD220" s="1811"/>
      <c r="AE220" s="1811"/>
      <c r="AF220" s="1811"/>
      <c r="AG220" s="1805"/>
      <c r="AH220" s="1842" t="s">
        <v>669</v>
      </c>
      <c r="AI220" s="1842"/>
      <c r="AJ220" s="1842"/>
      <c r="AK220" s="1842"/>
      <c r="AL220" s="1817"/>
      <c r="AM220" s="1889" t="s">
        <v>748</v>
      </c>
      <c r="AN220" s="1889"/>
      <c r="AO220" s="1893"/>
      <c r="AP220" s="1893"/>
      <c r="AQ220" s="1893"/>
      <c r="AR220" s="1893"/>
      <c r="AS220" s="1893"/>
      <c r="AT220" s="1893"/>
      <c r="AU220" s="1893"/>
      <c r="AV220" s="1893"/>
      <c r="AW220" s="1893"/>
      <c r="AX220" s="1893"/>
      <c r="AY220" s="1893"/>
      <c r="AZ220" s="1893"/>
      <c r="BA220" s="1893"/>
      <c r="BB220" s="1893"/>
      <c r="BC220" s="1893"/>
      <c r="BD220" s="1927"/>
      <c r="BE220" s="1929"/>
      <c r="BF220" s="1791"/>
      <c r="BG220" s="1791"/>
      <c r="BH220" s="1791"/>
      <c r="BI220" s="1791"/>
      <c r="BJ220" s="1833"/>
    </row>
    <row r="221" spans="2:62" ht="20.25" customHeight="1">
      <c r="B221" s="1745"/>
      <c r="C221" s="1759"/>
      <c r="D221" s="1759"/>
      <c r="E221" s="1759"/>
      <c r="F221" s="1759"/>
      <c r="G221" s="1759"/>
      <c r="H221" s="1759"/>
      <c r="I221" s="1792"/>
      <c r="J221" s="1805"/>
      <c r="K221" s="1812"/>
      <c r="L221" s="1812"/>
      <c r="M221" s="1812" t="s">
        <v>758</v>
      </c>
      <c r="N221" s="1812"/>
      <c r="O221" s="1812" t="s">
        <v>763</v>
      </c>
      <c r="P221" s="1812"/>
      <c r="Q221" s="1805"/>
      <c r="R221" s="1812" t="s">
        <v>758</v>
      </c>
      <c r="S221" s="1812"/>
      <c r="T221" s="1812" t="s">
        <v>763</v>
      </c>
      <c r="U221" s="1812"/>
      <c r="V221" s="1817"/>
      <c r="W221" s="1889" t="s">
        <v>776</v>
      </c>
      <c r="X221" s="1889"/>
      <c r="Y221" s="1793"/>
      <c r="Z221" s="1893"/>
      <c r="AA221" s="1812"/>
      <c r="AB221" s="1812"/>
      <c r="AC221" s="1812" t="s">
        <v>758</v>
      </c>
      <c r="AD221" s="1812"/>
      <c r="AE221" s="1812" t="s">
        <v>763</v>
      </c>
      <c r="AF221" s="1812"/>
      <c r="AG221" s="1805"/>
      <c r="AH221" s="1812" t="s">
        <v>758</v>
      </c>
      <c r="AI221" s="1812"/>
      <c r="AJ221" s="1812" t="s">
        <v>763</v>
      </c>
      <c r="AK221" s="1812"/>
      <c r="AL221" s="1817"/>
      <c r="AM221" s="1889" t="s">
        <v>776</v>
      </c>
      <c r="AN221" s="1889"/>
      <c r="AO221" s="1893"/>
      <c r="AP221" s="1893"/>
      <c r="AQ221" s="2669" t="s">
        <v>910</v>
      </c>
      <c r="AR221" s="2669"/>
      <c r="AS221" s="2669"/>
      <c r="AT221" s="2669"/>
      <c r="AU221" s="1817"/>
      <c r="AV221" s="1889" t="s">
        <v>962</v>
      </c>
      <c r="AW221" s="2669"/>
      <c r="AX221" s="2669"/>
      <c r="AY221" s="2669"/>
      <c r="AZ221" s="1817"/>
      <c r="BA221" s="1812" t="s">
        <v>428</v>
      </c>
      <c r="BB221" s="1812"/>
      <c r="BC221" s="1812"/>
      <c r="BD221" s="1812"/>
      <c r="BE221" s="1929"/>
      <c r="BF221" s="1930"/>
      <c r="BG221" s="1930"/>
      <c r="BH221" s="1930"/>
      <c r="BI221" s="1930"/>
      <c r="BJ221" s="1833"/>
    </row>
    <row r="222" spans="2:62" ht="20.25" customHeight="1">
      <c r="B222" s="1745"/>
      <c r="C222" s="1759"/>
      <c r="D222" s="1759"/>
      <c r="E222" s="1759"/>
      <c r="F222" s="1759"/>
      <c r="G222" s="1759"/>
      <c r="H222" s="1759"/>
      <c r="I222" s="1792"/>
      <c r="J222" s="1805"/>
      <c r="K222" s="1813" t="s">
        <v>751</v>
      </c>
      <c r="L222" s="1813"/>
      <c r="M222" s="1827">
        <f>SUMIFS($BB$17:$BB$216,$F$17:$F$216,"看護職員",$H$17:$H$216,"A")</f>
        <v>0</v>
      </c>
      <c r="N222" s="1827"/>
      <c r="O222" s="1827">
        <f>SUMIFS($BD$17:$BD$216,$F$17:$F$216,"看護職員",$H$17:$H$216,"A")</f>
        <v>0</v>
      </c>
      <c r="P222" s="1827"/>
      <c r="Q222" s="1839"/>
      <c r="R222" s="1843">
        <v>0</v>
      </c>
      <c r="S222" s="1843"/>
      <c r="T222" s="1843">
        <v>0</v>
      </c>
      <c r="U222" s="1843"/>
      <c r="V222" s="1878"/>
      <c r="W222" s="1890">
        <v>0</v>
      </c>
      <c r="X222" s="1900"/>
      <c r="Y222" s="1793"/>
      <c r="Z222" s="1893"/>
      <c r="AA222" s="1813" t="s">
        <v>751</v>
      </c>
      <c r="AB222" s="1813"/>
      <c r="AC222" s="1827">
        <f>SUMIFS($BB$17:$BB$216,$F$17:$F$216,"介護職員",$H$17:$H$216,"A")</f>
        <v>0</v>
      </c>
      <c r="AD222" s="1827"/>
      <c r="AE222" s="1827">
        <f>SUMIFS($BD$17:$BD$216,$F$17:$F$216,"介護職員",$H$17:$H$216,"A")</f>
        <v>0</v>
      </c>
      <c r="AF222" s="1827"/>
      <c r="AG222" s="1839"/>
      <c r="AH222" s="1843">
        <v>0</v>
      </c>
      <c r="AI222" s="1843"/>
      <c r="AJ222" s="1843">
        <v>0</v>
      </c>
      <c r="AK222" s="1843"/>
      <c r="AL222" s="1878"/>
      <c r="AM222" s="1890">
        <v>0</v>
      </c>
      <c r="AN222" s="1900"/>
      <c r="AO222" s="1893"/>
      <c r="AP222" s="1893"/>
      <c r="AQ222" s="2670">
        <f>U236</f>
        <v>0</v>
      </c>
      <c r="AR222" s="1813"/>
      <c r="AS222" s="1813"/>
      <c r="AT222" s="1813"/>
      <c r="AU222" s="1811" t="s">
        <v>764</v>
      </c>
      <c r="AV222" s="2670">
        <f>AK236</f>
        <v>0</v>
      </c>
      <c r="AW222" s="1813"/>
      <c r="AX222" s="1813"/>
      <c r="AY222" s="1813"/>
      <c r="AZ222" s="1811" t="s">
        <v>628</v>
      </c>
      <c r="BA222" s="1867">
        <f>ROUNDDOWN(AQ222+AV222,1)</f>
        <v>0</v>
      </c>
      <c r="BB222" s="1867"/>
      <c r="BC222" s="1867"/>
      <c r="BD222" s="1867"/>
      <c r="BE222" s="1929"/>
      <c r="BF222" s="1931"/>
      <c r="BG222" s="1931"/>
      <c r="BH222" s="1931"/>
      <c r="BI222" s="1931"/>
      <c r="BJ222" s="1833"/>
    </row>
    <row r="223" spans="2:62" ht="20.25" customHeight="1">
      <c r="B223" s="1745"/>
      <c r="C223" s="1759"/>
      <c r="D223" s="1759"/>
      <c r="E223" s="1759"/>
      <c r="F223" s="1759"/>
      <c r="G223" s="1759"/>
      <c r="H223" s="1759"/>
      <c r="I223" s="1792"/>
      <c r="J223" s="1805"/>
      <c r="K223" s="1813" t="s">
        <v>192</v>
      </c>
      <c r="L223" s="1813"/>
      <c r="M223" s="1827">
        <f>SUMIFS($BB$17:$BB$216,$F$17:$F$216,"看護職員",$H$17:$H$216,"B")</f>
        <v>0</v>
      </c>
      <c r="N223" s="1827"/>
      <c r="O223" s="1827">
        <f>SUMIFS($BD$17:$BD$216,$F$17:$F$216,"看護職員",$H$17:$H$216,"B")</f>
        <v>0</v>
      </c>
      <c r="P223" s="1827"/>
      <c r="Q223" s="1839"/>
      <c r="R223" s="1843">
        <v>0</v>
      </c>
      <c r="S223" s="1843"/>
      <c r="T223" s="1843">
        <v>0</v>
      </c>
      <c r="U223" s="1843"/>
      <c r="V223" s="1878"/>
      <c r="W223" s="1890">
        <v>0</v>
      </c>
      <c r="X223" s="1900"/>
      <c r="Y223" s="1793"/>
      <c r="Z223" s="1893"/>
      <c r="AA223" s="1813" t="s">
        <v>192</v>
      </c>
      <c r="AB223" s="1813"/>
      <c r="AC223" s="1827">
        <f>SUMIFS($BB$17:$BB$216,$F$17:$F$216,"介護職員",$H$17:$H$216,"B")</f>
        <v>0</v>
      </c>
      <c r="AD223" s="1827"/>
      <c r="AE223" s="1827">
        <f>SUMIFS($BD$17:$BD$216,$F$17:$F$216,"介護職員",$H$17:$H$216,"B")</f>
        <v>0</v>
      </c>
      <c r="AF223" s="1827"/>
      <c r="AG223" s="1839"/>
      <c r="AH223" s="1843">
        <v>0</v>
      </c>
      <c r="AI223" s="1843"/>
      <c r="AJ223" s="1843">
        <v>0</v>
      </c>
      <c r="AK223" s="1843"/>
      <c r="AL223" s="1878"/>
      <c r="AM223" s="1890">
        <v>0</v>
      </c>
      <c r="AN223" s="1900"/>
      <c r="AO223" s="1893"/>
      <c r="AP223" s="1893"/>
      <c r="AQ223" s="1893"/>
      <c r="AR223" s="1893"/>
      <c r="AS223" s="1893"/>
      <c r="AT223" s="1893"/>
      <c r="AU223" s="1893"/>
      <c r="AV223" s="1893"/>
      <c r="AW223" s="1893"/>
      <c r="AX223" s="1893"/>
      <c r="AY223" s="1893"/>
      <c r="AZ223" s="1893"/>
      <c r="BA223" s="1893"/>
      <c r="BB223" s="1893"/>
      <c r="BC223" s="1893"/>
      <c r="BD223" s="1927"/>
      <c r="BE223" s="1929"/>
      <c r="BF223" s="1833"/>
      <c r="BG223" s="1833"/>
      <c r="BH223" s="1833"/>
      <c r="BI223" s="1833"/>
      <c r="BJ223" s="1833"/>
    </row>
    <row r="224" spans="2:62" ht="20.25" customHeight="1">
      <c r="B224" s="1745"/>
      <c r="C224" s="1759"/>
      <c r="D224" s="1759"/>
      <c r="E224" s="1759"/>
      <c r="F224" s="1759"/>
      <c r="G224" s="1759"/>
      <c r="H224" s="1759"/>
      <c r="I224" s="1792"/>
      <c r="J224" s="1805"/>
      <c r="K224" s="1813" t="s">
        <v>702</v>
      </c>
      <c r="L224" s="1813"/>
      <c r="M224" s="1827">
        <f>SUMIFS($BB$17:$BB$216,$F$17:$F$216,"看護職員",$H$17:$H$216,"C")</f>
        <v>0</v>
      </c>
      <c r="N224" s="1827"/>
      <c r="O224" s="1827">
        <f>SUMIFS($BD$17:$BD$216,$F$17:$F$216,"看護職員",$H$17:$H$216,"C")</f>
        <v>0</v>
      </c>
      <c r="P224" s="1827"/>
      <c r="Q224" s="1839"/>
      <c r="R224" s="1843">
        <v>0</v>
      </c>
      <c r="S224" s="1843"/>
      <c r="T224" s="1843">
        <v>0</v>
      </c>
      <c r="U224" s="1843"/>
      <c r="V224" s="1878"/>
      <c r="W224" s="1891" t="s">
        <v>41</v>
      </c>
      <c r="X224" s="1901"/>
      <c r="Y224" s="1793"/>
      <c r="Z224" s="1893"/>
      <c r="AA224" s="1813" t="s">
        <v>702</v>
      </c>
      <c r="AB224" s="1813"/>
      <c r="AC224" s="1827">
        <f>SUMIFS($BB$17:$BB$216,$F$17:$F$216,"介護職員",$H$17:$H$216,"C")</f>
        <v>0</v>
      </c>
      <c r="AD224" s="1827"/>
      <c r="AE224" s="1827">
        <f>SUMIFS($BD$17:$BD$216,$F$17:$F$216,"介護職員",$H$17:$H$216,"C")</f>
        <v>0</v>
      </c>
      <c r="AF224" s="1827"/>
      <c r="AG224" s="1839"/>
      <c r="AH224" s="1843">
        <v>0</v>
      </c>
      <c r="AI224" s="1843"/>
      <c r="AJ224" s="1843">
        <v>0</v>
      </c>
      <c r="AK224" s="1843"/>
      <c r="AL224" s="1878"/>
      <c r="AM224" s="1891" t="s">
        <v>41</v>
      </c>
      <c r="AN224" s="1901"/>
      <c r="AO224" s="1893"/>
      <c r="AP224" s="1893"/>
      <c r="AQ224" s="1893"/>
      <c r="AR224" s="1893"/>
      <c r="AS224" s="1893"/>
      <c r="AT224" s="1893"/>
      <c r="AU224" s="1893"/>
      <c r="AV224" s="1893"/>
      <c r="AW224" s="1893"/>
      <c r="AX224" s="1893"/>
      <c r="AY224" s="1893"/>
      <c r="AZ224" s="1893"/>
      <c r="BA224" s="1893"/>
      <c r="BB224" s="1893"/>
      <c r="BC224" s="1893"/>
      <c r="BD224" s="1927"/>
      <c r="BE224" s="1929"/>
      <c r="BF224" s="1833"/>
      <c r="BG224" s="1833"/>
      <c r="BH224" s="1833"/>
      <c r="BI224" s="1833"/>
      <c r="BJ224" s="1833"/>
    </row>
    <row r="225" spans="2:62" ht="20.25" customHeight="1">
      <c r="B225" s="1745"/>
      <c r="C225" s="1759"/>
      <c r="D225" s="1759"/>
      <c r="E225" s="1759"/>
      <c r="F225" s="1759"/>
      <c r="G225" s="1759"/>
      <c r="H225" s="1759"/>
      <c r="I225" s="1792"/>
      <c r="J225" s="1805"/>
      <c r="K225" s="1813" t="s">
        <v>752</v>
      </c>
      <c r="L225" s="1813"/>
      <c r="M225" s="1827">
        <f>SUMIFS($BB$17:$BB$216,$F$17:$F$216,"看護職員",$H$17:$H$216,"D")</f>
        <v>0</v>
      </c>
      <c r="N225" s="1827"/>
      <c r="O225" s="1827">
        <f>SUMIFS($BD$17:$BD$216,$F$17:$F$216,"看護職員",$H$17:$H$216,"D")</f>
        <v>0</v>
      </c>
      <c r="P225" s="1827"/>
      <c r="Q225" s="1839"/>
      <c r="R225" s="1843">
        <v>0</v>
      </c>
      <c r="S225" s="1843"/>
      <c r="T225" s="1843">
        <v>0</v>
      </c>
      <c r="U225" s="1843"/>
      <c r="V225" s="1878"/>
      <c r="W225" s="1891" t="s">
        <v>41</v>
      </c>
      <c r="X225" s="1901"/>
      <c r="Y225" s="1793"/>
      <c r="Z225" s="1893"/>
      <c r="AA225" s="1813" t="s">
        <v>752</v>
      </c>
      <c r="AB225" s="1813"/>
      <c r="AC225" s="1827">
        <f>SUMIFS($BB$17:$BB$216,$F$17:$F$216,"介護職員",$H$17:$H$216,"D")</f>
        <v>0</v>
      </c>
      <c r="AD225" s="1827"/>
      <c r="AE225" s="1827">
        <f>SUMIFS($BD$17:$BD$216,$F$17:$F$216,"介護職員",$H$17:$H$216,"D")</f>
        <v>0</v>
      </c>
      <c r="AF225" s="1827"/>
      <c r="AG225" s="1839"/>
      <c r="AH225" s="1843">
        <v>0</v>
      </c>
      <c r="AI225" s="1843"/>
      <c r="AJ225" s="1843">
        <v>0</v>
      </c>
      <c r="AK225" s="1843"/>
      <c r="AL225" s="1878"/>
      <c r="AM225" s="1891" t="s">
        <v>41</v>
      </c>
      <c r="AN225" s="1901"/>
      <c r="AO225" s="1893"/>
      <c r="AP225" s="1893"/>
      <c r="AQ225" s="1805" t="s">
        <v>777</v>
      </c>
      <c r="AR225" s="1805"/>
      <c r="AS225" s="1805"/>
      <c r="AT225" s="1805"/>
      <c r="AU225" s="1805"/>
      <c r="AV225" s="1805"/>
      <c r="AW225" s="1893"/>
      <c r="AX225" s="1893"/>
      <c r="AY225" s="1893"/>
      <c r="AZ225" s="1893"/>
      <c r="BA225" s="1893"/>
      <c r="BB225" s="1893"/>
      <c r="BC225" s="1893"/>
      <c r="BD225" s="1927"/>
      <c r="BE225" s="1929"/>
      <c r="BF225" s="1833"/>
      <c r="BG225" s="1833"/>
      <c r="BH225" s="1833"/>
      <c r="BI225" s="1833"/>
      <c r="BJ225" s="1833"/>
    </row>
    <row r="226" spans="2:62" ht="20.25" customHeight="1">
      <c r="B226" s="1745"/>
      <c r="C226" s="1759"/>
      <c r="D226" s="1759"/>
      <c r="E226" s="1759"/>
      <c r="F226" s="1759"/>
      <c r="G226" s="1759"/>
      <c r="H226" s="1759"/>
      <c r="I226" s="1792"/>
      <c r="J226" s="1805"/>
      <c r="K226" s="1813" t="s">
        <v>428</v>
      </c>
      <c r="L226" s="1813"/>
      <c r="M226" s="1827">
        <f>SUM(M222:N225)</f>
        <v>0</v>
      </c>
      <c r="N226" s="1827"/>
      <c r="O226" s="1827">
        <f>SUM(O222:P225)</f>
        <v>0</v>
      </c>
      <c r="P226" s="1827"/>
      <c r="Q226" s="1839"/>
      <c r="R226" s="1827">
        <f>SUM(R222:S225)</f>
        <v>0</v>
      </c>
      <c r="S226" s="1827"/>
      <c r="T226" s="1827">
        <f>SUM(T222:U225)</f>
        <v>0</v>
      </c>
      <c r="U226" s="1827"/>
      <c r="V226" s="1878"/>
      <c r="W226" s="1892">
        <f>SUM(W222:X223)</f>
        <v>0</v>
      </c>
      <c r="X226" s="1902"/>
      <c r="Y226" s="1793"/>
      <c r="Z226" s="1893"/>
      <c r="AA226" s="1813" t="s">
        <v>428</v>
      </c>
      <c r="AB226" s="1813"/>
      <c r="AC226" s="1827">
        <f>SUM(AC222:AD225)</f>
        <v>0</v>
      </c>
      <c r="AD226" s="1827"/>
      <c r="AE226" s="1827">
        <f>SUM(AE222:AF225)</f>
        <v>0</v>
      </c>
      <c r="AF226" s="1827"/>
      <c r="AG226" s="1839"/>
      <c r="AH226" s="1827">
        <f>SUM(AH222:AI225)</f>
        <v>0</v>
      </c>
      <c r="AI226" s="1827"/>
      <c r="AJ226" s="1827">
        <f>SUM(AJ222:AK225)</f>
        <v>0</v>
      </c>
      <c r="AK226" s="1827"/>
      <c r="AL226" s="1878"/>
      <c r="AM226" s="1892">
        <f>SUM(AM222:AN223)</f>
        <v>0</v>
      </c>
      <c r="AN226" s="1902"/>
      <c r="AO226" s="1893"/>
      <c r="AP226" s="1893"/>
      <c r="AQ226" s="1813" t="s">
        <v>779</v>
      </c>
      <c r="AR226" s="1813"/>
      <c r="AS226" s="1813" t="s">
        <v>757</v>
      </c>
      <c r="AT226" s="1813"/>
      <c r="AU226" s="1813"/>
      <c r="AV226" s="1813"/>
      <c r="AW226" s="1893"/>
      <c r="AX226" s="1893"/>
      <c r="AY226" s="1893"/>
      <c r="AZ226" s="1893"/>
      <c r="BA226" s="1893"/>
      <c r="BB226" s="1893"/>
      <c r="BC226" s="1893"/>
      <c r="BD226" s="1927"/>
      <c r="BE226" s="1929"/>
      <c r="BF226" s="1833"/>
      <c r="BG226" s="1833"/>
      <c r="BH226" s="1833"/>
      <c r="BI226" s="1833"/>
      <c r="BJ226" s="1833"/>
    </row>
    <row r="227" spans="2:62" ht="20.25" customHeight="1">
      <c r="B227" s="1745"/>
      <c r="C227" s="1759"/>
      <c r="D227" s="1759"/>
      <c r="E227" s="1759"/>
      <c r="F227" s="1759"/>
      <c r="G227" s="1759"/>
      <c r="H227" s="1759"/>
      <c r="I227" s="1792"/>
      <c r="J227" s="1792"/>
      <c r="K227" s="1814"/>
      <c r="L227" s="1814"/>
      <c r="M227" s="1814"/>
      <c r="N227" s="1814"/>
      <c r="O227" s="1834"/>
      <c r="P227" s="1834"/>
      <c r="Q227" s="1834"/>
      <c r="R227" s="1844"/>
      <c r="S227" s="1844"/>
      <c r="T227" s="1844"/>
      <c r="U227" s="1844"/>
      <c r="V227" s="1879"/>
      <c r="W227" s="1893"/>
      <c r="X227" s="1893"/>
      <c r="Y227" s="1893"/>
      <c r="Z227" s="1893"/>
      <c r="AA227" s="1814"/>
      <c r="AB227" s="1814"/>
      <c r="AC227" s="1814"/>
      <c r="AD227" s="1814"/>
      <c r="AE227" s="1834"/>
      <c r="AF227" s="1834"/>
      <c r="AG227" s="1834"/>
      <c r="AH227" s="1844"/>
      <c r="AI227" s="1844"/>
      <c r="AJ227" s="1844"/>
      <c r="AK227" s="1844"/>
      <c r="AL227" s="1879"/>
      <c r="AM227" s="1893"/>
      <c r="AN227" s="1893"/>
      <c r="AO227" s="1893"/>
      <c r="AP227" s="1893"/>
      <c r="AQ227" s="1813" t="s">
        <v>751</v>
      </c>
      <c r="AR227" s="1813"/>
      <c r="AS227" s="1813" t="s">
        <v>782</v>
      </c>
      <c r="AT227" s="1813"/>
      <c r="AU227" s="1813"/>
      <c r="AV227" s="1813"/>
      <c r="AW227" s="1893"/>
      <c r="AX227" s="1893"/>
      <c r="AY227" s="1893"/>
      <c r="AZ227" s="1893"/>
      <c r="BA227" s="1893"/>
      <c r="BB227" s="1893"/>
      <c r="BC227" s="1893"/>
      <c r="BD227" s="1927"/>
      <c r="BE227" s="1929"/>
      <c r="BF227" s="1833"/>
      <c r="BG227" s="1833"/>
      <c r="BH227" s="1833"/>
      <c r="BI227" s="1833"/>
      <c r="BJ227" s="1833"/>
    </row>
    <row r="228" spans="2:62" ht="20.25" customHeight="1">
      <c r="B228" s="1745"/>
      <c r="C228" s="1759"/>
      <c r="D228" s="1759"/>
      <c r="E228" s="1759"/>
      <c r="F228" s="1759"/>
      <c r="G228" s="1759"/>
      <c r="H228" s="1759"/>
      <c r="I228" s="1792"/>
      <c r="J228" s="1792"/>
      <c r="K228" s="1815" t="s">
        <v>541</v>
      </c>
      <c r="L228" s="1805"/>
      <c r="M228" s="1805"/>
      <c r="N228" s="1805"/>
      <c r="O228" s="1805"/>
      <c r="P228" s="1805"/>
      <c r="Q228" s="1840" t="s">
        <v>768</v>
      </c>
      <c r="R228" s="1845" t="s">
        <v>769</v>
      </c>
      <c r="S228" s="1849"/>
      <c r="T228" s="1859"/>
      <c r="U228" s="1859"/>
      <c r="V228" s="1805"/>
      <c r="W228" s="1805"/>
      <c r="X228" s="1805"/>
      <c r="Y228" s="1893"/>
      <c r="Z228" s="1893"/>
      <c r="AA228" s="1815" t="s">
        <v>541</v>
      </c>
      <c r="AB228" s="1805"/>
      <c r="AC228" s="1805"/>
      <c r="AD228" s="1805"/>
      <c r="AE228" s="1805"/>
      <c r="AF228" s="1805"/>
      <c r="AG228" s="1840" t="s">
        <v>768</v>
      </c>
      <c r="AH228" s="2667" t="str">
        <f>R228</f>
        <v>週</v>
      </c>
      <c r="AI228" s="2668"/>
      <c r="AJ228" s="1859"/>
      <c r="AK228" s="1859"/>
      <c r="AL228" s="1805"/>
      <c r="AM228" s="1805"/>
      <c r="AN228" s="1805"/>
      <c r="AO228" s="1893"/>
      <c r="AP228" s="1893"/>
      <c r="AQ228" s="1813" t="s">
        <v>192</v>
      </c>
      <c r="AR228" s="1813"/>
      <c r="AS228" s="1813" t="s">
        <v>783</v>
      </c>
      <c r="AT228" s="1813"/>
      <c r="AU228" s="1813"/>
      <c r="AV228" s="1813"/>
      <c r="AW228" s="1893"/>
      <c r="AX228" s="1893"/>
      <c r="AY228" s="1893"/>
      <c r="AZ228" s="1893"/>
      <c r="BA228" s="1893"/>
      <c r="BB228" s="1893"/>
      <c r="BC228" s="1893"/>
      <c r="BD228" s="1927"/>
      <c r="BE228" s="1929"/>
      <c r="BF228" s="1833"/>
      <c r="BG228" s="1833"/>
      <c r="BH228" s="1833"/>
      <c r="BI228" s="1833"/>
      <c r="BJ228" s="1833"/>
    </row>
    <row r="229" spans="2:62" ht="20.25" customHeight="1">
      <c r="B229" s="1745"/>
      <c r="C229" s="1759"/>
      <c r="D229" s="1759"/>
      <c r="E229" s="1759"/>
      <c r="F229" s="1759"/>
      <c r="G229" s="1759"/>
      <c r="H229" s="1759"/>
      <c r="I229" s="1792"/>
      <c r="J229" s="1792"/>
      <c r="K229" s="1805" t="s">
        <v>686</v>
      </c>
      <c r="L229" s="1805"/>
      <c r="M229" s="1805"/>
      <c r="N229" s="1805"/>
      <c r="O229" s="1805"/>
      <c r="P229" s="1805" t="s">
        <v>760</v>
      </c>
      <c r="Q229" s="1805"/>
      <c r="R229" s="1805"/>
      <c r="S229" s="1805"/>
      <c r="T229" s="1815"/>
      <c r="U229" s="1805"/>
      <c r="V229" s="1805"/>
      <c r="W229" s="1805"/>
      <c r="X229" s="1805"/>
      <c r="Y229" s="1893"/>
      <c r="Z229" s="1893"/>
      <c r="AA229" s="1805" t="s">
        <v>686</v>
      </c>
      <c r="AB229" s="1805"/>
      <c r="AC229" s="1805"/>
      <c r="AD229" s="1805"/>
      <c r="AE229" s="1805"/>
      <c r="AF229" s="1805" t="s">
        <v>760</v>
      </c>
      <c r="AG229" s="1805"/>
      <c r="AH229" s="1805"/>
      <c r="AI229" s="1805"/>
      <c r="AJ229" s="1815"/>
      <c r="AK229" s="1805"/>
      <c r="AL229" s="1805"/>
      <c r="AM229" s="1805"/>
      <c r="AN229" s="1805"/>
      <c r="AO229" s="1893"/>
      <c r="AP229" s="1893"/>
      <c r="AQ229" s="1813" t="s">
        <v>702</v>
      </c>
      <c r="AR229" s="1813"/>
      <c r="AS229" s="1813" t="s">
        <v>1</v>
      </c>
      <c r="AT229" s="1813"/>
      <c r="AU229" s="1813"/>
      <c r="AV229" s="1813"/>
      <c r="AW229" s="1893"/>
      <c r="AX229" s="1893"/>
      <c r="AY229" s="1893"/>
      <c r="AZ229" s="1893"/>
      <c r="BA229" s="1893"/>
      <c r="BB229" s="1893"/>
      <c r="BC229" s="1893"/>
      <c r="BD229" s="1927"/>
      <c r="BE229" s="1929"/>
      <c r="BF229" s="1833"/>
      <c r="BG229" s="1833"/>
      <c r="BH229" s="1833"/>
      <c r="BI229" s="1833"/>
      <c r="BJ229" s="1833"/>
    </row>
    <row r="230" spans="2:62" ht="20.25" customHeight="1">
      <c r="B230" s="1745"/>
      <c r="C230" s="1759"/>
      <c r="D230" s="1759"/>
      <c r="E230" s="1759"/>
      <c r="F230" s="1759"/>
      <c r="G230" s="1759"/>
      <c r="H230" s="1759"/>
      <c r="I230" s="1792"/>
      <c r="J230" s="1792"/>
      <c r="K230" s="1805" t="str">
        <f>IF($R$228="週","対象時間数（週平均）","対象時間数（当月合計）")</f>
        <v>対象時間数（週平均）</v>
      </c>
      <c r="L230" s="1805"/>
      <c r="M230" s="1805"/>
      <c r="N230" s="1805"/>
      <c r="O230" s="1805"/>
      <c r="P230" s="1805" t="str">
        <f>IF($R$228="週","週に勤務すべき時間数","当月に勤務すべき時間数")</f>
        <v>週に勤務すべき時間数</v>
      </c>
      <c r="Q230" s="1805"/>
      <c r="R230" s="1805"/>
      <c r="S230" s="1805"/>
      <c r="T230" s="1815"/>
      <c r="U230" s="1805" t="s">
        <v>771</v>
      </c>
      <c r="V230" s="1805"/>
      <c r="W230" s="1805"/>
      <c r="X230" s="1805"/>
      <c r="Y230" s="1893"/>
      <c r="Z230" s="1893"/>
      <c r="AA230" s="1805" t="str">
        <f>IF(AH228="週","対象時間数（週平均）","対象時間数（当月合計）")</f>
        <v>対象時間数（週平均）</v>
      </c>
      <c r="AB230" s="1805"/>
      <c r="AC230" s="1805"/>
      <c r="AD230" s="1805"/>
      <c r="AE230" s="1805"/>
      <c r="AF230" s="1805" t="str">
        <f>IF($AH$228="週","週に勤務すべき時間数","当月に勤務すべき時間数")</f>
        <v>週に勤務すべき時間数</v>
      </c>
      <c r="AG230" s="1805"/>
      <c r="AH230" s="1805"/>
      <c r="AI230" s="1805"/>
      <c r="AJ230" s="1815"/>
      <c r="AK230" s="1805" t="s">
        <v>771</v>
      </c>
      <c r="AL230" s="1805"/>
      <c r="AM230" s="1805"/>
      <c r="AN230" s="1805"/>
      <c r="AO230" s="1893"/>
      <c r="AP230" s="1893"/>
      <c r="AQ230" s="1813" t="s">
        <v>752</v>
      </c>
      <c r="AR230" s="1813"/>
      <c r="AS230" s="1813" t="s">
        <v>74</v>
      </c>
      <c r="AT230" s="1813"/>
      <c r="AU230" s="1813"/>
      <c r="AV230" s="1813"/>
      <c r="AW230" s="1893"/>
      <c r="AX230" s="1893"/>
      <c r="AY230" s="1893"/>
      <c r="AZ230" s="1893"/>
      <c r="BA230" s="1893"/>
      <c r="BB230" s="1893"/>
      <c r="BC230" s="1893"/>
      <c r="BD230" s="1927"/>
      <c r="BE230" s="1929"/>
      <c r="BF230" s="1833"/>
      <c r="BG230" s="1833"/>
      <c r="BH230" s="1833"/>
      <c r="BI230" s="1833"/>
      <c r="BJ230" s="1833"/>
    </row>
    <row r="231" spans="2:62" ht="20.25" customHeight="1">
      <c r="I231" s="1793"/>
      <c r="J231" s="1793"/>
      <c r="K231" s="1816">
        <f>IF($R$228="週",T226,R226)</f>
        <v>0</v>
      </c>
      <c r="L231" s="1816"/>
      <c r="M231" s="1816"/>
      <c r="N231" s="1816"/>
      <c r="O231" s="1811" t="s">
        <v>249</v>
      </c>
      <c r="P231" s="1813">
        <f>IF($R$228="週",$BA$6,$BE$6)</f>
        <v>40</v>
      </c>
      <c r="Q231" s="1813"/>
      <c r="R231" s="1813"/>
      <c r="S231" s="1813"/>
      <c r="T231" s="1811" t="s">
        <v>628</v>
      </c>
      <c r="U231" s="1838">
        <f>ROUNDDOWN(K231/P231,1)</f>
        <v>0</v>
      </c>
      <c r="V231" s="1838"/>
      <c r="W231" s="1838"/>
      <c r="X231" s="1838"/>
      <c r="Y231" s="1793"/>
      <c r="Z231" s="1793"/>
      <c r="AA231" s="1816">
        <f>IF($AH$228="週",AJ226,AH226)</f>
        <v>0</v>
      </c>
      <c r="AB231" s="1816"/>
      <c r="AC231" s="1816"/>
      <c r="AD231" s="1816"/>
      <c r="AE231" s="1811" t="s">
        <v>249</v>
      </c>
      <c r="AF231" s="1813">
        <f>IF($AH$228="週",$BA$6,$BE$6)</f>
        <v>40</v>
      </c>
      <c r="AG231" s="1813"/>
      <c r="AH231" s="1813"/>
      <c r="AI231" s="1813"/>
      <c r="AJ231" s="1811" t="s">
        <v>628</v>
      </c>
      <c r="AK231" s="1838">
        <f>ROUNDDOWN(AA231/AF231,1)</f>
        <v>0</v>
      </c>
      <c r="AL231" s="1838"/>
      <c r="AM231" s="1838"/>
      <c r="AN231" s="1838"/>
      <c r="AO231" s="1793"/>
      <c r="AP231" s="1793"/>
      <c r="AQ231" s="1793"/>
      <c r="AR231" s="1793"/>
      <c r="AS231" s="1793"/>
      <c r="AT231" s="1793"/>
      <c r="AU231" s="1793"/>
      <c r="AV231" s="1793"/>
      <c r="AW231" s="1793"/>
      <c r="AX231" s="1793"/>
      <c r="AY231" s="1793"/>
      <c r="AZ231" s="1793"/>
      <c r="BA231" s="1793"/>
      <c r="BB231" s="1793"/>
      <c r="BC231" s="1793"/>
      <c r="BD231" s="1793"/>
    </row>
    <row r="232" spans="2:62" ht="20.25" customHeight="1">
      <c r="I232" s="1793"/>
      <c r="J232" s="1793"/>
      <c r="K232" s="1805"/>
      <c r="L232" s="1805"/>
      <c r="M232" s="1805"/>
      <c r="N232" s="1805"/>
      <c r="O232" s="1805"/>
      <c r="P232" s="1805"/>
      <c r="Q232" s="1805"/>
      <c r="R232" s="1805"/>
      <c r="S232" s="1805"/>
      <c r="T232" s="1815"/>
      <c r="U232" s="1805" t="s">
        <v>319</v>
      </c>
      <c r="V232" s="1805"/>
      <c r="W232" s="1805"/>
      <c r="X232" s="1805"/>
      <c r="Y232" s="1793"/>
      <c r="Z232" s="1793"/>
      <c r="AA232" s="1805"/>
      <c r="AB232" s="1805"/>
      <c r="AC232" s="1805"/>
      <c r="AD232" s="1805"/>
      <c r="AE232" s="1805"/>
      <c r="AF232" s="1805"/>
      <c r="AG232" s="1805"/>
      <c r="AH232" s="1805"/>
      <c r="AI232" s="1805"/>
      <c r="AJ232" s="1815"/>
      <c r="AK232" s="1805" t="s">
        <v>319</v>
      </c>
      <c r="AL232" s="1805"/>
      <c r="AM232" s="1805"/>
      <c r="AN232" s="1805"/>
      <c r="AO232" s="1793"/>
      <c r="AP232" s="1793"/>
      <c r="AQ232" s="1793"/>
      <c r="AR232" s="1793"/>
      <c r="AS232" s="1793"/>
      <c r="AT232" s="1793"/>
      <c r="AU232" s="1793"/>
      <c r="AV232" s="1793"/>
      <c r="AW232" s="1793"/>
      <c r="AX232" s="1793"/>
      <c r="AY232" s="1793"/>
      <c r="AZ232" s="1793"/>
      <c r="BA232" s="1793"/>
      <c r="BB232" s="1793"/>
      <c r="BC232" s="1793"/>
      <c r="BD232" s="1793"/>
    </row>
    <row r="233" spans="2:62" ht="20.25" customHeight="1">
      <c r="I233" s="1793"/>
      <c r="J233" s="1793"/>
      <c r="K233" s="1805" t="s">
        <v>753</v>
      </c>
      <c r="L233" s="1805"/>
      <c r="M233" s="1805"/>
      <c r="N233" s="1805"/>
      <c r="O233" s="1805"/>
      <c r="P233" s="1805"/>
      <c r="Q233" s="1805"/>
      <c r="R233" s="1805"/>
      <c r="S233" s="1805"/>
      <c r="T233" s="1815"/>
      <c r="U233" s="1805"/>
      <c r="V233" s="1805"/>
      <c r="W233" s="1805"/>
      <c r="X233" s="1805"/>
      <c r="Y233" s="1793"/>
      <c r="Z233" s="1793"/>
      <c r="AA233" s="1805" t="s">
        <v>1069</v>
      </c>
      <c r="AB233" s="1805"/>
      <c r="AC233" s="1805"/>
      <c r="AD233" s="1805"/>
      <c r="AE233" s="1805"/>
      <c r="AF233" s="1805"/>
      <c r="AG233" s="1805"/>
      <c r="AH233" s="1805"/>
      <c r="AI233" s="1805"/>
      <c r="AJ233" s="1815"/>
      <c r="AK233" s="1805"/>
      <c r="AL233" s="1805"/>
      <c r="AM233" s="1805"/>
      <c r="AN233" s="1805"/>
      <c r="AO233" s="1793"/>
      <c r="AP233" s="1793"/>
      <c r="AQ233" s="1793"/>
      <c r="AR233" s="1793"/>
      <c r="AS233" s="1793"/>
      <c r="AT233" s="1793"/>
      <c r="AU233" s="1793"/>
      <c r="AV233" s="1793"/>
      <c r="AW233" s="1793"/>
      <c r="AX233" s="1793"/>
      <c r="AY233" s="1793"/>
      <c r="AZ233" s="1793"/>
      <c r="BA233" s="1793"/>
      <c r="BB233" s="1793"/>
      <c r="BC233" s="1793"/>
      <c r="BD233" s="1793"/>
    </row>
    <row r="234" spans="2:62" ht="20.25" customHeight="1">
      <c r="I234" s="1793"/>
      <c r="J234" s="1793"/>
      <c r="K234" s="1805" t="s">
        <v>748</v>
      </c>
      <c r="L234" s="1805"/>
      <c r="M234" s="1805"/>
      <c r="N234" s="1805"/>
      <c r="O234" s="1805"/>
      <c r="P234" s="1805"/>
      <c r="Q234" s="1805"/>
      <c r="R234" s="1805"/>
      <c r="S234" s="1805"/>
      <c r="T234" s="1815"/>
      <c r="U234" s="1811"/>
      <c r="V234" s="1811"/>
      <c r="W234" s="1811"/>
      <c r="X234" s="1811"/>
      <c r="Y234" s="1793"/>
      <c r="Z234" s="1793"/>
      <c r="AA234" s="1805" t="s">
        <v>748</v>
      </c>
      <c r="AB234" s="1805"/>
      <c r="AC234" s="1805"/>
      <c r="AD234" s="1805"/>
      <c r="AE234" s="1805"/>
      <c r="AF234" s="1805"/>
      <c r="AG234" s="1805"/>
      <c r="AH234" s="1805"/>
      <c r="AI234" s="1805"/>
      <c r="AJ234" s="1815"/>
      <c r="AK234" s="1811"/>
      <c r="AL234" s="1811"/>
      <c r="AM234" s="1811"/>
      <c r="AN234" s="1811"/>
      <c r="AO234" s="1793"/>
      <c r="AP234" s="1793"/>
      <c r="AQ234" s="1793"/>
      <c r="AR234" s="1793"/>
      <c r="AS234" s="1793"/>
      <c r="AT234" s="1793"/>
      <c r="AU234" s="1793"/>
      <c r="AV234" s="1793"/>
      <c r="AW234" s="1793"/>
      <c r="AX234" s="1793"/>
      <c r="AY234" s="1793"/>
      <c r="AZ234" s="1793"/>
      <c r="BA234" s="1793"/>
      <c r="BB234" s="1793"/>
      <c r="BC234" s="1793"/>
      <c r="BD234" s="1793"/>
    </row>
    <row r="235" spans="2:62" ht="20.25" customHeight="1">
      <c r="I235" s="1793"/>
      <c r="J235" s="1793"/>
      <c r="K235" s="1817" t="s">
        <v>358</v>
      </c>
      <c r="L235" s="1817"/>
      <c r="M235" s="1817"/>
      <c r="N235" s="1817"/>
      <c r="O235" s="1817"/>
      <c r="P235" s="1805" t="s">
        <v>765</v>
      </c>
      <c r="Q235" s="1817"/>
      <c r="R235" s="1817"/>
      <c r="S235" s="1817"/>
      <c r="T235" s="1817"/>
      <c r="U235" s="1812" t="s">
        <v>428</v>
      </c>
      <c r="V235" s="1812"/>
      <c r="W235" s="1812"/>
      <c r="X235" s="1812"/>
      <c r="Y235" s="1793"/>
      <c r="Z235" s="1793"/>
      <c r="AA235" s="1817" t="s">
        <v>358</v>
      </c>
      <c r="AB235" s="1817"/>
      <c r="AC235" s="1817"/>
      <c r="AD235" s="1817"/>
      <c r="AE235" s="1817"/>
      <c r="AF235" s="1805" t="s">
        <v>765</v>
      </c>
      <c r="AG235" s="1817"/>
      <c r="AH235" s="1817"/>
      <c r="AI235" s="1817"/>
      <c r="AJ235" s="1817"/>
      <c r="AK235" s="1812" t="s">
        <v>428</v>
      </c>
      <c r="AL235" s="1812"/>
      <c r="AM235" s="1812"/>
      <c r="AN235" s="1812"/>
      <c r="AO235" s="1793"/>
      <c r="AP235" s="1793"/>
      <c r="AQ235" s="1793"/>
      <c r="AR235" s="1793"/>
      <c r="AS235" s="1793"/>
      <c r="AT235" s="1793"/>
      <c r="AU235" s="1793"/>
      <c r="AV235" s="1793"/>
      <c r="AW235" s="1793"/>
      <c r="AX235" s="1793"/>
      <c r="AY235" s="1793"/>
      <c r="AZ235" s="1793"/>
      <c r="BA235" s="1793"/>
      <c r="BB235" s="1793"/>
      <c r="BC235" s="1793"/>
      <c r="BD235" s="1793"/>
    </row>
    <row r="236" spans="2:62" ht="20.25" customHeight="1">
      <c r="I236" s="1793"/>
      <c r="J236" s="1793"/>
      <c r="K236" s="1813">
        <f>W226</f>
        <v>0</v>
      </c>
      <c r="L236" s="1813"/>
      <c r="M236" s="1813"/>
      <c r="N236" s="1813"/>
      <c r="O236" s="1811" t="s">
        <v>764</v>
      </c>
      <c r="P236" s="1838">
        <f>U231</f>
        <v>0</v>
      </c>
      <c r="Q236" s="1838"/>
      <c r="R236" s="1838"/>
      <c r="S236" s="1838"/>
      <c r="T236" s="1811" t="s">
        <v>628</v>
      </c>
      <c r="U236" s="1867">
        <f>ROUNDDOWN(K236+P236,1)</f>
        <v>0</v>
      </c>
      <c r="V236" s="1867"/>
      <c r="W236" s="1867"/>
      <c r="X236" s="1867"/>
      <c r="Y236" s="1903"/>
      <c r="Z236" s="1903"/>
      <c r="AA236" s="2665">
        <f>AM226</f>
        <v>0</v>
      </c>
      <c r="AB236" s="2665"/>
      <c r="AC236" s="2665"/>
      <c r="AD236" s="2665"/>
      <c r="AE236" s="1879" t="s">
        <v>764</v>
      </c>
      <c r="AF236" s="2666">
        <f>AK231</f>
        <v>0</v>
      </c>
      <c r="AG236" s="2666"/>
      <c r="AH236" s="2666"/>
      <c r="AI236" s="2666"/>
      <c r="AJ236" s="1879" t="s">
        <v>628</v>
      </c>
      <c r="AK236" s="1867">
        <f>ROUNDDOWN(AA236+AF236,1)</f>
        <v>0</v>
      </c>
      <c r="AL236" s="1867"/>
      <c r="AM236" s="1867"/>
      <c r="AN236" s="1867"/>
      <c r="AO236" s="1793"/>
      <c r="AP236" s="1793"/>
      <c r="AQ236" s="1793"/>
      <c r="AR236" s="1793"/>
      <c r="AS236" s="1793"/>
      <c r="AT236" s="1793"/>
      <c r="AU236" s="1793"/>
      <c r="AV236" s="1793"/>
      <c r="AW236" s="1793"/>
      <c r="AX236" s="1793"/>
      <c r="AY236" s="1793"/>
      <c r="AZ236" s="1793"/>
      <c r="BA236" s="1793"/>
      <c r="BB236" s="1793"/>
      <c r="BC236" s="1793"/>
      <c r="BD236" s="1793"/>
    </row>
    <row r="237" spans="2:62" ht="20.25" customHeight="1"/>
    <row r="238" spans="2:62" ht="20.25" customHeight="1"/>
    <row r="239" spans="2:62" ht="20.25" customHeight="1"/>
    <row r="240" spans="2:62"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3:59">
      <c r="C283" s="1760"/>
      <c r="D283" s="1760"/>
      <c r="E283" s="1760"/>
      <c r="F283" s="1760"/>
      <c r="G283" s="1760"/>
      <c r="H283" s="1760"/>
      <c r="I283" s="1760"/>
      <c r="J283" s="1760"/>
      <c r="K283" s="1818"/>
      <c r="L283" s="1818"/>
      <c r="M283" s="1818"/>
      <c r="N283" s="1818"/>
      <c r="O283" s="1818"/>
      <c r="P283" s="1818"/>
      <c r="Q283" s="1818"/>
      <c r="R283" s="1818"/>
      <c r="S283" s="1818"/>
      <c r="T283" s="1818"/>
      <c r="U283" s="1818"/>
      <c r="V283" s="1818"/>
      <c r="W283" s="1818"/>
      <c r="X283" s="1818"/>
      <c r="Y283" s="1818"/>
      <c r="Z283" s="1818"/>
      <c r="AA283" s="1818"/>
      <c r="AB283" s="1818"/>
      <c r="AC283" s="1818"/>
      <c r="AD283" s="1818"/>
      <c r="AE283" s="1818"/>
      <c r="AF283" s="1818"/>
      <c r="AG283" s="1818"/>
      <c r="AH283" s="1818"/>
      <c r="AI283" s="1818"/>
      <c r="AJ283" s="1818"/>
      <c r="AK283" s="1818"/>
      <c r="AL283" s="1818"/>
      <c r="AM283" s="1818"/>
      <c r="AN283" s="1818"/>
      <c r="AO283" s="1818"/>
      <c r="AP283" s="1818"/>
      <c r="AQ283" s="1818"/>
      <c r="AR283" s="1818"/>
      <c r="AS283" s="1818"/>
      <c r="AT283" s="1818"/>
      <c r="AU283" s="1818"/>
      <c r="AV283" s="1818"/>
      <c r="AW283" s="1818"/>
      <c r="AX283" s="1818"/>
      <c r="AY283" s="1818"/>
      <c r="AZ283" s="1818"/>
      <c r="BA283" s="1818"/>
      <c r="BB283" s="1818"/>
      <c r="BC283" s="1818"/>
      <c r="BD283" s="1818"/>
      <c r="BE283" s="1818"/>
      <c r="BF283" s="1818"/>
      <c r="BG283" s="1818"/>
    </row>
    <row r="284" spans="3:59">
      <c r="C284" s="1760"/>
      <c r="D284" s="1760"/>
      <c r="E284" s="1760"/>
      <c r="F284" s="1760"/>
      <c r="G284" s="1760"/>
      <c r="H284" s="1760"/>
      <c r="I284" s="1760"/>
      <c r="J284" s="1760"/>
      <c r="K284" s="1818"/>
      <c r="L284" s="1818"/>
      <c r="M284" s="1818"/>
      <c r="N284" s="1818"/>
      <c r="O284" s="1818"/>
      <c r="P284" s="1818"/>
      <c r="Q284" s="1818"/>
      <c r="R284" s="1818"/>
      <c r="S284" s="1818"/>
      <c r="T284" s="1818"/>
      <c r="U284" s="1818"/>
      <c r="V284" s="1818"/>
      <c r="W284" s="1818"/>
      <c r="X284" s="1818"/>
      <c r="Y284" s="1818"/>
      <c r="Z284" s="1818"/>
      <c r="AA284" s="1818"/>
      <c r="AB284" s="1818"/>
      <c r="AC284" s="1818"/>
      <c r="AD284" s="1818"/>
      <c r="AE284" s="1818"/>
      <c r="AF284" s="1818"/>
      <c r="AG284" s="1818"/>
      <c r="AH284" s="1818"/>
      <c r="AI284" s="1818"/>
      <c r="AJ284" s="1818"/>
      <c r="AK284" s="1818"/>
      <c r="AL284" s="1818"/>
      <c r="AM284" s="1818"/>
      <c r="AN284" s="1818"/>
      <c r="AO284" s="1818"/>
      <c r="AP284" s="1818"/>
      <c r="AQ284" s="1818"/>
      <c r="AR284" s="1818"/>
      <c r="AS284" s="1818"/>
      <c r="AT284" s="1818"/>
      <c r="AU284" s="1818"/>
      <c r="AV284" s="1818"/>
      <c r="AW284" s="1818"/>
      <c r="AX284" s="1818"/>
      <c r="AY284" s="1818"/>
      <c r="AZ284" s="1818"/>
      <c r="BA284" s="1818"/>
      <c r="BB284" s="1818"/>
      <c r="BC284" s="1818"/>
      <c r="BD284" s="1818"/>
      <c r="BE284" s="1818"/>
      <c r="BF284" s="1818"/>
      <c r="BG284" s="1818"/>
    </row>
    <row r="285" spans="3:59">
      <c r="C285" s="1761"/>
      <c r="D285" s="1761"/>
      <c r="E285" s="1761"/>
      <c r="F285" s="1761"/>
      <c r="G285" s="1761"/>
      <c r="H285" s="1761"/>
      <c r="I285" s="1761"/>
      <c r="J285" s="1761"/>
      <c r="K285" s="1760"/>
      <c r="L285" s="1760"/>
    </row>
    <row r="286" spans="3:59">
      <c r="C286" s="1761"/>
      <c r="D286" s="1761"/>
      <c r="E286" s="1761"/>
      <c r="F286" s="1761"/>
      <c r="G286" s="1761"/>
      <c r="H286" s="1761"/>
      <c r="I286" s="1761"/>
      <c r="J286" s="1761"/>
      <c r="K286" s="1760"/>
      <c r="L286" s="1760"/>
    </row>
    <row r="287" spans="3:59">
      <c r="C287" s="1760"/>
      <c r="D287" s="1760"/>
      <c r="E287" s="1760"/>
      <c r="F287" s="1760"/>
      <c r="G287" s="1760"/>
      <c r="H287" s="1760"/>
      <c r="I287" s="1760"/>
      <c r="J287" s="1760"/>
    </row>
    <row r="288" spans="3:59">
      <c r="C288" s="1760"/>
      <c r="D288" s="1760"/>
      <c r="E288" s="1760"/>
      <c r="F288" s="1760"/>
      <c r="G288" s="1760"/>
      <c r="H288" s="1760"/>
      <c r="I288" s="1760"/>
      <c r="J288" s="1760"/>
    </row>
    <row r="289" spans="3:10">
      <c r="C289" s="1760"/>
      <c r="D289" s="1760"/>
      <c r="E289" s="1760"/>
      <c r="F289" s="1760"/>
      <c r="G289" s="1760"/>
      <c r="H289" s="1760"/>
      <c r="I289" s="1760"/>
      <c r="J289" s="1760"/>
    </row>
    <row r="290" spans="3:10">
      <c r="C290" s="1760"/>
      <c r="D290" s="1760"/>
      <c r="E290" s="1760"/>
      <c r="F290" s="1760"/>
      <c r="G290" s="1760"/>
      <c r="H290" s="1760"/>
      <c r="I290" s="1760"/>
      <c r="J290" s="1760"/>
    </row>
  </sheetData>
  <mergeCells count="1134">
    <mergeCell ref="AT1:BI1"/>
    <mergeCell ref="AC2:AD2"/>
    <mergeCell ref="AF2:AG2"/>
    <mergeCell ref="AJ2:AK2"/>
    <mergeCell ref="AT2:BI2"/>
    <mergeCell ref="BE3:BH3"/>
    <mergeCell ref="BE4:BH4"/>
    <mergeCell ref="BA6:BB6"/>
    <mergeCell ref="BE6:BF6"/>
    <mergeCell ref="BE8:BF8"/>
    <mergeCell ref="BE10:BF10"/>
    <mergeCell ref="W12:BA12"/>
    <mergeCell ref="W13:AC13"/>
    <mergeCell ref="AD13:AJ13"/>
    <mergeCell ref="AK13:AQ13"/>
    <mergeCell ref="AR13:AX13"/>
    <mergeCell ref="AY13:BA13"/>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B75:BC75"/>
    <mergeCell ref="BD75:BE75"/>
    <mergeCell ref="BB76:BC76"/>
    <mergeCell ref="BD76:BE76"/>
    <mergeCell ref="BB77:BC77"/>
    <mergeCell ref="BD77:BE77"/>
    <mergeCell ref="BB78:BC78"/>
    <mergeCell ref="BD78:BE78"/>
    <mergeCell ref="BB79:BC79"/>
    <mergeCell ref="BD79:BE79"/>
    <mergeCell ref="BB80:BC80"/>
    <mergeCell ref="BD80:BE80"/>
    <mergeCell ref="BB81:BC81"/>
    <mergeCell ref="BD81:BE81"/>
    <mergeCell ref="BB82:BC82"/>
    <mergeCell ref="BD82:BE82"/>
    <mergeCell ref="BB83:BC83"/>
    <mergeCell ref="BD83:BE83"/>
    <mergeCell ref="BB84:BC84"/>
    <mergeCell ref="BD84:BE84"/>
    <mergeCell ref="BB85:BC85"/>
    <mergeCell ref="BD85:BE85"/>
    <mergeCell ref="BB86:BC86"/>
    <mergeCell ref="BD86:BE86"/>
    <mergeCell ref="BB87:BC87"/>
    <mergeCell ref="BD87:BE87"/>
    <mergeCell ref="BB88:BC88"/>
    <mergeCell ref="BD88:BE88"/>
    <mergeCell ref="BB89:BC89"/>
    <mergeCell ref="BD89:BE89"/>
    <mergeCell ref="BB90:BC90"/>
    <mergeCell ref="BD90:BE90"/>
    <mergeCell ref="BB91:BC91"/>
    <mergeCell ref="BD91:BE91"/>
    <mergeCell ref="BB92:BC92"/>
    <mergeCell ref="BD92:BE92"/>
    <mergeCell ref="BB93:BC93"/>
    <mergeCell ref="BD93:BE93"/>
    <mergeCell ref="BB94:BC94"/>
    <mergeCell ref="BD94:BE94"/>
    <mergeCell ref="BB95:BC95"/>
    <mergeCell ref="BD95:BE95"/>
    <mergeCell ref="BB96:BC96"/>
    <mergeCell ref="BD96:BE96"/>
    <mergeCell ref="BB97:BC97"/>
    <mergeCell ref="BD97:BE97"/>
    <mergeCell ref="BB98:BC98"/>
    <mergeCell ref="BD98:BE98"/>
    <mergeCell ref="BB99:BC99"/>
    <mergeCell ref="BD99:BE99"/>
    <mergeCell ref="BB100:BC100"/>
    <mergeCell ref="BD100:BE100"/>
    <mergeCell ref="BB101:BC101"/>
    <mergeCell ref="BD101:BE101"/>
    <mergeCell ref="BB102:BC102"/>
    <mergeCell ref="BD102:BE102"/>
    <mergeCell ref="BB103:BC103"/>
    <mergeCell ref="BD103:BE103"/>
    <mergeCell ref="BB104:BC104"/>
    <mergeCell ref="BD104:BE104"/>
    <mergeCell ref="BB105:BC105"/>
    <mergeCell ref="BD105:BE105"/>
    <mergeCell ref="BB106:BC106"/>
    <mergeCell ref="BD106:BE106"/>
    <mergeCell ref="BB107:BC107"/>
    <mergeCell ref="BD107:BE107"/>
    <mergeCell ref="BB108:BC108"/>
    <mergeCell ref="BD108:BE108"/>
    <mergeCell ref="BB109:BC109"/>
    <mergeCell ref="BD109:BE109"/>
    <mergeCell ref="BB110:BC110"/>
    <mergeCell ref="BD110:BE110"/>
    <mergeCell ref="BB111:BC111"/>
    <mergeCell ref="BD111:BE111"/>
    <mergeCell ref="BB112:BC112"/>
    <mergeCell ref="BD112:BE112"/>
    <mergeCell ref="BB113:BC113"/>
    <mergeCell ref="BD113:BE113"/>
    <mergeCell ref="BB114:BC114"/>
    <mergeCell ref="BD114:BE114"/>
    <mergeCell ref="BB115:BC115"/>
    <mergeCell ref="BD115:BE115"/>
    <mergeCell ref="BB116:BC116"/>
    <mergeCell ref="BD116:BE116"/>
    <mergeCell ref="BB117:BC117"/>
    <mergeCell ref="BD117:BE117"/>
    <mergeCell ref="BB118:BC118"/>
    <mergeCell ref="BD118:BE118"/>
    <mergeCell ref="BB119:BC119"/>
    <mergeCell ref="BD119:BE119"/>
    <mergeCell ref="BB120:BC120"/>
    <mergeCell ref="BD120:BE120"/>
    <mergeCell ref="BB121:BC121"/>
    <mergeCell ref="BD121:BE121"/>
    <mergeCell ref="BB122:BC122"/>
    <mergeCell ref="BD122:BE122"/>
    <mergeCell ref="BB123:BC123"/>
    <mergeCell ref="BD123:BE123"/>
    <mergeCell ref="BB124:BC124"/>
    <mergeCell ref="BD124:BE124"/>
    <mergeCell ref="BB125:BC125"/>
    <mergeCell ref="BD125:BE125"/>
    <mergeCell ref="BB126:BC126"/>
    <mergeCell ref="BD126:BE126"/>
    <mergeCell ref="BB127:BC127"/>
    <mergeCell ref="BD127:BE127"/>
    <mergeCell ref="BB128:BC128"/>
    <mergeCell ref="BD128:BE128"/>
    <mergeCell ref="BB129:BC129"/>
    <mergeCell ref="BD129:BE129"/>
    <mergeCell ref="BB130:BC130"/>
    <mergeCell ref="BD130:BE130"/>
    <mergeCell ref="BB131:BC131"/>
    <mergeCell ref="BD131:BE131"/>
    <mergeCell ref="BB132:BC132"/>
    <mergeCell ref="BD132:BE132"/>
    <mergeCell ref="BB133:BC133"/>
    <mergeCell ref="BD133:BE133"/>
    <mergeCell ref="BB134:BC134"/>
    <mergeCell ref="BD134:BE134"/>
    <mergeCell ref="BB135:BC135"/>
    <mergeCell ref="BD135:BE135"/>
    <mergeCell ref="BB136:BC136"/>
    <mergeCell ref="BD136:BE136"/>
    <mergeCell ref="BB137:BC137"/>
    <mergeCell ref="BD137:BE137"/>
    <mergeCell ref="BB138:BC138"/>
    <mergeCell ref="BD138:BE138"/>
    <mergeCell ref="BB139:BC139"/>
    <mergeCell ref="BD139:BE139"/>
    <mergeCell ref="BB140:BC140"/>
    <mergeCell ref="BD140:BE140"/>
    <mergeCell ref="BB141:BC141"/>
    <mergeCell ref="BD141:BE141"/>
    <mergeCell ref="BB142:BC142"/>
    <mergeCell ref="BD142:BE142"/>
    <mergeCell ref="BB143:BC143"/>
    <mergeCell ref="BD143:BE143"/>
    <mergeCell ref="BB144:BC144"/>
    <mergeCell ref="BD144:BE144"/>
    <mergeCell ref="BB145:BC145"/>
    <mergeCell ref="BD145:BE145"/>
    <mergeCell ref="BB146:BC146"/>
    <mergeCell ref="BD146:BE146"/>
    <mergeCell ref="BB147:BC147"/>
    <mergeCell ref="BD147:BE147"/>
    <mergeCell ref="BB148:BC148"/>
    <mergeCell ref="BD148:BE148"/>
    <mergeCell ref="BB149:BC149"/>
    <mergeCell ref="BD149:BE149"/>
    <mergeCell ref="BB150:BC150"/>
    <mergeCell ref="BD150:BE150"/>
    <mergeCell ref="BB151:BC151"/>
    <mergeCell ref="BD151:BE151"/>
    <mergeCell ref="BB152:BC152"/>
    <mergeCell ref="BD152:BE152"/>
    <mergeCell ref="BB153:BC153"/>
    <mergeCell ref="BD153:BE153"/>
    <mergeCell ref="BB154:BC154"/>
    <mergeCell ref="BD154:BE154"/>
    <mergeCell ref="BB155:BC155"/>
    <mergeCell ref="BD155:BE155"/>
    <mergeCell ref="BB156:BC156"/>
    <mergeCell ref="BD156:BE156"/>
    <mergeCell ref="BB157:BC157"/>
    <mergeCell ref="BD157:BE157"/>
    <mergeCell ref="BB158:BC158"/>
    <mergeCell ref="BD158:BE158"/>
    <mergeCell ref="BB159:BC159"/>
    <mergeCell ref="BD159:BE159"/>
    <mergeCell ref="BB160:BC160"/>
    <mergeCell ref="BD160:BE160"/>
    <mergeCell ref="BB161:BC161"/>
    <mergeCell ref="BD161:BE161"/>
    <mergeCell ref="BB162:BC162"/>
    <mergeCell ref="BD162:BE162"/>
    <mergeCell ref="BB163:BC163"/>
    <mergeCell ref="BD163:BE163"/>
    <mergeCell ref="BB164:BC164"/>
    <mergeCell ref="BD164:BE164"/>
    <mergeCell ref="BB165:BC165"/>
    <mergeCell ref="BD165:BE165"/>
    <mergeCell ref="BB166:BC166"/>
    <mergeCell ref="BD166:BE166"/>
    <mergeCell ref="BB167:BC167"/>
    <mergeCell ref="BD167:BE167"/>
    <mergeCell ref="BB168:BC168"/>
    <mergeCell ref="BD168:BE168"/>
    <mergeCell ref="BB169:BC169"/>
    <mergeCell ref="BD169:BE169"/>
    <mergeCell ref="BB170:BC170"/>
    <mergeCell ref="BD170:BE170"/>
    <mergeCell ref="BB171:BC171"/>
    <mergeCell ref="BD171:BE171"/>
    <mergeCell ref="BB172:BC172"/>
    <mergeCell ref="BD172:BE172"/>
    <mergeCell ref="BB173:BC173"/>
    <mergeCell ref="BD173:BE173"/>
    <mergeCell ref="BB174:BC174"/>
    <mergeCell ref="BD174:BE174"/>
    <mergeCell ref="BB175:BC175"/>
    <mergeCell ref="BD175:BE175"/>
    <mergeCell ref="BB176:BC176"/>
    <mergeCell ref="BD176:BE176"/>
    <mergeCell ref="BB177:BC177"/>
    <mergeCell ref="BD177:BE177"/>
    <mergeCell ref="BB178:BC178"/>
    <mergeCell ref="BD178:BE178"/>
    <mergeCell ref="BB179:BC179"/>
    <mergeCell ref="BD179:BE179"/>
    <mergeCell ref="BB180:BC180"/>
    <mergeCell ref="BD180:BE180"/>
    <mergeCell ref="BB181:BC181"/>
    <mergeCell ref="BD181:BE181"/>
    <mergeCell ref="BB182:BC182"/>
    <mergeCell ref="BD182:BE182"/>
    <mergeCell ref="BB183:BC183"/>
    <mergeCell ref="BD183:BE183"/>
    <mergeCell ref="BB184:BC184"/>
    <mergeCell ref="BD184:BE184"/>
    <mergeCell ref="BB185:BC185"/>
    <mergeCell ref="BD185:BE185"/>
    <mergeCell ref="BB186:BC186"/>
    <mergeCell ref="BD186:BE186"/>
    <mergeCell ref="BB187:BC187"/>
    <mergeCell ref="BD187:BE187"/>
    <mergeCell ref="BB188:BC188"/>
    <mergeCell ref="BD188:BE188"/>
    <mergeCell ref="BB189:BC189"/>
    <mergeCell ref="BD189:BE189"/>
    <mergeCell ref="BB190:BC190"/>
    <mergeCell ref="BD190:BE190"/>
    <mergeCell ref="BB191:BC191"/>
    <mergeCell ref="BD191:BE191"/>
    <mergeCell ref="BB192:BC192"/>
    <mergeCell ref="BD192:BE192"/>
    <mergeCell ref="BB193:BC193"/>
    <mergeCell ref="BD193:BE193"/>
    <mergeCell ref="BB194:BC194"/>
    <mergeCell ref="BD194:BE194"/>
    <mergeCell ref="BB195:BC195"/>
    <mergeCell ref="BD195:BE195"/>
    <mergeCell ref="BB196:BC196"/>
    <mergeCell ref="BD196:BE196"/>
    <mergeCell ref="BB197:BC197"/>
    <mergeCell ref="BD197:BE197"/>
    <mergeCell ref="BB198:BC198"/>
    <mergeCell ref="BD198:BE198"/>
    <mergeCell ref="BB199:BC199"/>
    <mergeCell ref="BD199:BE199"/>
    <mergeCell ref="BB200:BC200"/>
    <mergeCell ref="BD200:BE200"/>
    <mergeCell ref="BB201:BC201"/>
    <mergeCell ref="BD201:BE201"/>
    <mergeCell ref="BB202:BC202"/>
    <mergeCell ref="BD202:BE202"/>
    <mergeCell ref="BB203:BC203"/>
    <mergeCell ref="BD203:BE203"/>
    <mergeCell ref="BB204:BC204"/>
    <mergeCell ref="BD204:BE204"/>
    <mergeCell ref="BB205:BC205"/>
    <mergeCell ref="BD205:BE205"/>
    <mergeCell ref="BB206:BC206"/>
    <mergeCell ref="BD206:BE206"/>
    <mergeCell ref="BB207:BC207"/>
    <mergeCell ref="BD207:BE207"/>
    <mergeCell ref="BB208:BC208"/>
    <mergeCell ref="BD208:BE208"/>
    <mergeCell ref="BB209:BC209"/>
    <mergeCell ref="BD209:BE209"/>
    <mergeCell ref="BB210:BC210"/>
    <mergeCell ref="BD210:BE210"/>
    <mergeCell ref="BB211:BC211"/>
    <mergeCell ref="BD211:BE211"/>
    <mergeCell ref="BB212:BC212"/>
    <mergeCell ref="BD212:BE212"/>
    <mergeCell ref="BB213:BC213"/>
    <mergeCell ref="BD213:BE213"/>
    <mergeCell ref="BB214:BC214"/>
    <mergeCell ref="BD214:BE214"/>
    <mergeCell ref="BB215:BC215"/>
    <mergeCell ref="BD215:BE215"/>
    <mergeCell ref="BB216:BC216"/>
    <mergeCell ref="BD216:BE216"/>
    <mergeCell ref="BF219:BI219"/>
    <mergeCell ref="M220:P220"/>
    <mergeCell ref="R220:U220"/>
    <mergeCell ref="AC220:AF220"/>
    <mergeCell ref="AH220:AK220"/>
    <mergeCell ref="BF220:BI220"/>
    <mergeCell ref="M221:N221"/>
    <mergeCell ref="O221:P221"/>
    <mergeCell ref="R221:S221"/>
    <mergeCell ref="T221:U221"/>
    <mergeCell ref="AC221:AD221"/>
    <mergeCell ref="AE221:AF221"/>
    <mergeCell ref="AH221:AI221"/>
    <mergeCell ref="AJ221:AK221"/>
    <mergeCell ref="BA221:BD221"/>
    <mergeCell ref="BF221:BI221"/>
    <mergeCell ref="K222:L222"/>
    <mergeCell ref="M222:N222"/>
    <mergeCell ref="O222:P222"/>
    <mergeCell ref="R222:S222"/>
    <mergeCell ref="T222:U222"/>
    <mergeCell ref="W222:X222"/>
    <mergeCell ref="AA222:AB222"/>
    <mergeCell ref="AC222:AD222"/>
    <mergeCell ref="AE222:AF222"/>
    <mergeCell ref="AH222:AI222"/>
    <mergeCell ref="AJ222:AK222"/>
    <mergeCell ref="AM222:AN222"/>
    <mergeCell ref="AQ222:AT222"/>
    <mergeCell ref="AV222:AY222"/>
    <mergeCell ref="BA222:BD222"/>
    <mergeCell ref="K223:L223"/>
    <mergeCell ref="M223:N223"/>
    <mergeCell ref="O223:P223"/>
    <mergeCell ref="R223:S223"/>
    <mergeCell ref="T223:U223"/>
    <mergeCell ref="W223:X223"/>
    <mergeCell ref="AA223:AB223"/>
    <mergeCell ref="AC223:AD223"/>
    <mergeCell ref="AE223:AF223"/>
    <mergeCell ref="AH223:AI223"/>
    <mergeCell ref="AJ223:AK223"/>
    <mergeCell ref="AM223:AN223"/>
    <mergeCell ref="K224:L224"/>
    <mergeCell ref="M224:N224"/>
    <mergeCell ref="O224:P224"/>
    <mergeCell ref="R224:S224"/>
    <mergeCell ref="T224:U224"/>
    <mergeCell ref="W224:X224"/>
    <mergeCell ref="AA224:AB224"/>
    <mergeCell ref="AC224:AD224"/>
    <mergeCell ref="AE224:AF224"/>
    <mergeCell ref="AH224:AI224"/>
    <mergeCell ref="AJ224:AK224"/>
    <mergeCell ref="AM224:AN224"/>
    <mergeCell ref="K225:L225"/>
    <mergeCell ref="M225:N225"/>
    <mergeCell ref="O225:P225"/>
    <mergeCell ref="R225:S225"/>
    <mergeCell ref="T225:U225"/>
    <mergeCell ref="W225:X225"/>
    <mergeCell ref="AA225:AB225"/>
    <mergeCell ref="AC225:AD225"/>
    <mergeCell ref="AE225:AF225"/>
    <mergeCell ref="AH225:AI225"/>
    <mergeCell ref="AJ225:AK225"/>
    <mergeCell ref="AM225:AN225"/>
    <mergeCell ref="K226:L226"/>
    <mergeCell ref="M226:N226"/>
    <mergeCell ref="O226:P226"/>
    <mergeCell ref="R226:S226"/>
    <mergeCell ref="T226:U226"/>
    <mergeCell ref="W226:X226"/>
    <mergeCell ref="AA226:AB226"/>
    <mergeCell ref="AC226:AD226"/>
    <mergeCell ref="AE226:AF226"/>
    <mergeCell ref="AH226:AI226"/>
    <mergeCell ref="AJ226:AK226"/>
    <mergeCell ref="AM226:AN226"/>
    <mergeCell ref="AQ226:AR226"/>
    <mergeCell ref="AS226:AV226"/>
    <mergeCell ref="AQ227:AR227"/>
    <mergeCell ref="AS227:AV227"/>
    <mergeCell ref="R228:S228"/>
    <mergeCell ref="AH228:AI228"/>
    <mergeCell ref="AQ228:AR228"/>
    <mergeCell ref="AS228:AV228"/>
    <mergeCell ref="AQ229:AR229"/>
    <mergeCell ref="AS229:AV229"/>
    <mergeCell ref="AQ230:AR230"/>
    <mergeCell ref="AS230:AV230"/>
    <mergeCell ref="K231:N231"/>
    <mergeCell ref="P231:S231"/>
    <mergeCell ref="U231:X231"/>
    <mergeCell ref="AA231:AD231"/>
    <mergeCell ref="AF231:AI231"/>
    <mergeCell ref="AK231:AN231"/>
    <mergeCell ref="U234:X234"/>
    <mergeCell ref="AK234:AN234"/>
    <mergeCell ref="U235:X235"/>
    <mergeCell ref="AK235:AN235"/>
    <mergeCell ref="K236:N236"/>
    <mergeCell ref="P236:S236"/>
    <mergeCell ref="U236:X236"/>
    <mergeCell ref="AA236:AD236"/>
    <mergeCell ref="AF236:AI236"/>
    <mergeCell ref="AK236:AN236"/>
    <mergeCell ref="B12:B16"/>
    <mergeCell ref="C12:D16"/>
    <mergeCell ref="I12:J16"/>
    <mergeCell ref="K12:N16"/>
    <mergeCell ref="O12:S16"/>
    <mergeCell ref="BB12:BC16"/>
    <mergeCell ref="BD12:BE16"/>
    <mergeCell ref="BF12: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B75:B76"/>
    <mergeCell ref="C75:D76"/>
    <mergeCell ref="I75:J76"/>
    <mergeCell ref="K75:N76"/>
    <mergeCell ref="O75:S76"/>
    <mergeCell ref="BF75:BJ76"/>
    <mergeCell ref="B77:B78"/>
    <mergeCell ref="C77:D78"/>
    <mergeCell ref="I77:J78"/>
    <mergeCell ref="K77:N78"/>
    <mergeCell ref="O77:S78"/>
    <mergeCell ref="BF77:BJ78"/>
    <mergeCell ref="B79:B80"/>
    <mergeCell ref="C79:D80"/>
    <mergeCell ref="I79:J80"/>
    <mergeCell ref="K79:N80"/>
    <mergeCell ref="O79:S80"/>
    <mergeCell ref="BF79:BJ80"/>
    <mergeCell ref="B81:B82"/>
    <mergeCell ref="C81:D82"/>
    <mergeCell ref="I81:J82"/>
    <mergeCell ref="K81:N82"/>
    <mergeCell ref="O81:S82"/>
    <mergeCell ref="BF81:BJ82"/>
    <mergeCell ref="B83:B84"/>
    <mergeCell ref="C83:D84"/>
    <mergeCell ref="I83:J84"/>
    <mergeCell ref="K83:N84"/>
    <mergeCell ref="O83:S84"/>
    <mergeCell ref="BF83:BJ84"/>
    <mergeCell ref="B85:B86"/>
    <mergeCell ref="C85:D86"/>
    <mergeCell ref="I85:J86"/>
    <mergeCell ref="K85:N86"/>
    <mergeCell ref="O85:S86"/>
    <mergeCell ref="BF85:BJ86"/>
    <mergeCell ref="B87:B88"/>
    <mergeCell ref="C87:D88"/>
    <mergeCell ref="I87:J88"/>
    <mergeCell ref="K87:N88"/>
    <mergeCell ref="O87:S88"/>
    <mergeCell ref="BF87:BJ88"/>
    <mergeCell ref="B89:B90"/>
    <mergeCell ref="C89:D90"/>
    <mergeCell ref="I89:J90"/>
    <mergeCell ref="K89:N90"/>
    <mergeCell ref="O89:S90"/>
    <mergeCell ref="BF89:BJ90"/>
    <mergeCell ref="B91:B92"/>
    <mergeCell ref="C91:D92"/>
    <mergeCell ref="I91:J92"/>
    <mergeCell ref="K91:N92"/>
    <mergeCell ref="O91:S92"/>
    <mergeCell ref="BF91:BJ92"/>
    <mergeCell ref="B93:B94"/>
    <mergeCell ref="C93:D94"/>
    <mergeCell ref="I93:J94"/>
    <mergeCell ref="K93:N94"/>
    <mergeCell ref="O93:S94"/>
    <mergeCell ref="BF93:BJ94"/>
    <mergeCell ref="B95:B96"/>
    <mergeCell ref="C95:D96"/>
    <mergeCell ref="I95:J96"/>
    <mergeCell ref="K95:N96"/>
    <mergeCell ref="O95:S96"/>
    <mergeCell ref="BF95:BJ96"/>
    <mergeCell ref="B97:B98"/>
    <mergeCell ref="C97:D98"/>
    <mergeCell ref="I97:J98"/>
    <mergeCell ref="K97:N98"/>
    <mergeCell ref="O97:S98"/>
    <mergeCell ref="BF97:BJ98"/>
    <mergeCell ref="B99:B100"/>
    <mergeCell ref="C99:D100"/>
    <mergeCell ref="I99:J100"/>
    <mergeCell ref="K99:N100"/>
    <mergeCell ref="O99:S100"/>
    <mergeCell ref="BF99:BJ100"/>
    <mergeCell ref="B101:B102"/>
    <mergeCell ref="C101:D102"/>
    <mergeCell ref="I101:J102"/>
    <mergeCell ref="K101:N102"/>
    <mergeCell ref="O101:S102"/>
    <mergeCell ref="BF101:BJ102"/>
    <mergeCell ref="B103:B104"/>
    <mergeCell ref="C103:D104"/>
    <mergeCell ref="I103:J104"/>
    <mergeCell ref="K103:N104"/>
    <mergeCell ref="O103:S104"/>
    <mergeCell ref="BF103:BJ104"/>
    <mergeCell ref="B105:B106"/>
    <mergeCell ref="C105:D106"/>
    <mergeCell ref="I105:J106"/>
    <mergeCell ref="K105:N106"/>
    <mergeCell ref="O105:S106"/>
    <mergeCell ref="BF105:BJ106"/>
    <mergeCell ref="B107:B108"/>
    <mergeCell ref="C107:D108"/>
    <mergeCell ref="I107:J108"/>
    <mergeCell ref="K107:N108"/>
    <mergeCell ref="O107:S108"/>
    <mergeCell ref="BF107:BJ108"/>
    <mergeCell ref="B109:B110"/>
    <mergeCell ref="C109:D110"/>
    <mergeCell ref="I109:J110"/>
    <mergeCell ref="K109:N110"/>
    <mergeCell ref="O109:S110"/>
    <mergeCell ref="BF109:BJ110"/>
    <mergeCell ref="B111:B112"/>
    <mergeCell ref="C111:D112"/>
    <mergeCell ref="I111:J112"/>
    <mergeCell ref="K111:N112"/>
    <mergeCell ref="O111:S112"/>
    <mergeCell ref="BF111:BJ112"/>
    <mergeCell ref="B113:B114"/>
    <mergeCell ref="C113:D114"/>
    <mergeCell ref="I113:J114"/>
    <mergeCell ref="K113:N114"/>
    <mergeCell ref="O113:S114"/>
    <mergeCell ref="BF113:BJ114"/>
    <mergeCell ref="B115:B116"/>
    <mergeCell ref="C115:D116"/>
    <mergeCell ref="I115:J116"/>
    <mergeCell ref="K115:N116"/>
    <mergeCell ref="O115:S116"/>
    <mergeCell ref="BF115:BJ116"/>
    <mergeCell ref="B117:B118"/>
    <mergeCell ref="C117:D118"/>
    <mergeCell ref="I117:J118"/>
    <mergeCell ref="K117:N118"/>
    <mergeCell ref="O117:S118"/>
    <mergeCell ref="BF117:BJ118"/>
    <mergeCell ref="B119:B120"/>
    <mergeCell ref="C119:D120"/>
    <mergeCell ref="I119:J120"/>
    <mergeCell ref="K119:N120"/>
    <mergeCell ref="O119:S120"/>
    <mergeCell ref="BF119:BJ120"/>
    <mergeCell ref="B121:B122"/>
    <mergeCell ref="C121:D122"/>
    <mergeCell ref="I121:J122"/>
    <mergeCell ref="K121:N122"/>
    <mergeCell ref="O121:S122"/>
    <mergeCell ref="BF121:BJ122"/>
    <mergeCell ref="B123:B124"/>
    <mergeCell ref="C123:D124"/>
    <mergeCell ref="I123:J124"/>
    <mergeCell ref="K123:N124"/>
    <mergeCell ref="O123:S124"/>
    <mergeCell ref="BF123:BJ124"/>
    <mergeCell ref="B125:B126"/>
    <mergeCell ref="C125:D126"/>
    <mergeCell ref="I125:J126"/>
    <mergeCell ref="K125:N126"/>
    <mergeCell ref="O125:S126"/>
    <mergeCell ref="BF125:BJ126"/>
    <mergeCell ref="B127:B128"/>
    <mergeCell ref="C127:D128"/>
    <mergeCell ref="I127:J128"/>
    <mergeCell ref="K127:N128"/>
    <mergeCell ref="O127:S128"/>
    <mergeCell ref="BF127:BJ128"/>
    <mergeCell ref="B129:B130"/>
    <mergeCell ref="C129:D130"/>
    <mergeCell ref="I129:J130"/>
    <mergeCell ref="K129:N130"/>
    <mergeCell ref="O129:S130"/>
    <mergeCell ref="BF129:BJ130"/>
    <mergeCell ref="B131:B132"/>
    <mergeCell ref="C131:D132"/>
    <mergeCell ref="I131:J132"/>
    <mergeCell ref="K131:N132"/>
    <mergeCell ref="O131:S132"/>
    <mergeCell ref="BF131:BJ132"/>
    <mergeCell ref="B133:B134"/>
    <mergeCell ref="C133:D134"/>
    <mergeCell ref="I133:J134"/>
    <mergeCell ref="K133:N134"/>
    <mergeCell ref="O133:S134"/>
    <mergeCell ref="BF133:BJ134"/>
    <mergeCell ref="B135:B136"/>
    <mergeCell ref="C135:D136"/>
    <mergeCell ref="I135:J136"/>
    <mergeCell ref="K135:N136"/>
    <mergeCell ref="O135:S136"/>
    <mergeCell ref="BF135:BJ136"/>
    <mergeCell ref="B137:B138"/>
    <mergeCell ref="C137:D138"/>
    <mergeCell ref="I137:J138"/>
    <mergeCell ref="K137:N138"/>
    <mergeCell ref="O137:S138"/>
    <mergeCell ref="BF137:BJ138"/>
    <mergeCell ref="B139:B140"/>
    <mergeCell ref="C139:D140"/>
    <mergeCell ref="I139:J140"/>
    <mergeCell ref="K139:N140"/>
    <mergeCell ref="O139:S140"/>
    <mergeCell ref="BF139:BJ140"/>
    <mergeCell ref="B141:B142"/>
    <mergeCell ref="C141:D142"/>
    <mergeCell ref="I141:J142"/>
    <mergeCell ref="K141:N142"/>
    <mergeCell ref="O141:S142"/>
    <mergeCell ref="BF141:BJ142"/>
    <mergeCell ref="B143:B144"/>
    <mergeCell ref="C143:D144"/>
    <mergeCell ref="I143:J144"/>
    <mergeCell ref="K143:N144"/>
    <mergeCell ref="O143:S144"/>
    <mergeCell ref="BF143:BJ144"/>
    <mergeCell ref="B145:B146"/>
    <mergeCell ref="C145:D146"/>
    <mergeCell ref="I145:J146"/>
    <mergeCell ref="K145:N146"/>
    <mergeCell ref="O145:S146"/>
    <mergeCell ref="BF145:BJ146"/>
    <mergeCell ref="B147:B148"/>
    <mergeCell ref="C147:D148"/>
    <mergeCell ref="I147:J148"/>
    <mergeCell ref="K147:N148"/>
    <mergeCell ref="O147:S148"/>
    <mergeCell ref="BF147:BJ148"/>
    <mergeCell ref="B149:B150"/>
    <mergeCell ref="C149:D150"/>
    <mergeCell ref="I149:J150"/>
    <mergeCell ref="K149:N150"/>
    <mergeCell ref="O149:S150"/>
    <mergeCell ref="BF149:BJ150"/>
    <mergeCell ref="B151:B152"/>
    <mergeCell ref="C151:D152"/>
    <mergeCell ref="I151:J152"/>
    <mergeCell ref="K151:N152"/>
    <mergeCell ref="O151:S152"/>
    <mergeCell ref="BF151:BJ152"/>
    <mergeCell ref="B153:B154"/>
    <mergeCell ref="C153:D154"/>
    <mergeCell ref="I153:J154"/>
    <mergeCell ref="K153:N154"/>
    <mergeCell ref="O153:S154"/>
    <mergeCell ref="BF153:BJ154"/>
    <mergeCell ref="B155:B156"/>
    <mergeCell ref="C155:D156"/>
    <mergeCell ref="I155:J156"/>
    <mergeCell ref="K155:N156"/>
    <mergeCell ref="O155:S156"/>
    <mergeCell ref="BF155:BJ156"/>
    <mergeCell ref="B157:B158"/>
    <mergeCell ref="C157:D158"/>
    <mergeCell ref="I157:J158"/>
    <mergeCell ref="K157:N158"/>
    <mergeCell ref="O157:S158"/>
    <mergeCell ref="BF157:BJ158"/>
    <mergeCell ref="B159:B160"/>
    <mergeCell ref="C159:D160"/>
    <mergeCell ref="I159:J160"/>
    <mergeCell ref="K159:N160"/>
    <mergeCell ref="O159:S160"/>
    <mergeCell ref="BF159:BJ160"/>
    <mergeCell ref="B161:B162"/>
    <mergeCell ref="C161:D162"/>
    <mergeCell ref="I161:J162"/>
    <mergeCell ref="K161:N162"/>
    <mergeCell ref="O161:S162"/>
    <mergeCell ref="BF161:BJ162"/>
    <mergeCell ref="B163:B164"/>
    <mergeCell ref="C163:D164"/>
    <mergeCell ref="I163:J164"/>
    <mergeCell ref="K163:N164"/>
    <mergeCell ref="O163:S164"/>
    <mergeCell ref="BF163:BJ164"/>
    <mergeCell ref="B165:B166"/>
    <mergeCell ref="C165:D166"/>
    <mergeCell ref="I165:J166"/>
    <mergeCell ref="K165:N166"/>
    <mergeCell ref="O165:S166"/>
    <mergeCell ref="BF165:BJ166"/>
    <mergeCell ref="B167:B168"/>
    <mergeCell ref="C167:D168"/>
    <mergeCell ref="I167:J168"/>
    <mergeCell ref="K167:N168"/>
    <mergeCell ref="O167:S168"/>
    <mergeCell ref="BF167:BJ168"/>
    <mergeCell ref="B169:B170"/>
    <mergeCell ref="C169:D170"/>
    <mergeCell ref="I169:J170"/>
    <mergeCell ref="K169:N170"/>
    <mergeCell ref="O169:S170"/>
    <mergeCell ref="BF169:BJ170"/>
    <mergeCell ref="B171:B172"/>
    <mergeCell ref="C171:D172"/>
    <mergeCell ref="I171:J172"/>
    <mergeCell ref="K171:N172"/>
    <mergeCell ref="O171:S172"/>
    <mergeCell ref="BF171:BJ172"/>
    <mergeCell ref="B173:B174"/>
    <mergeCell ref="C173:D174"/>
    <mergeCell ref="I173:J174"/>
    <mergeCell ref="K173:N174"/>
    <mergeCell ref="O173:S174"/>
    <mergeCell ref="BF173:BJ174"/>
    <mergeCell ref="B175:B176"/>
    <mergeCell ref="C175:D176"/>
    <mergeCell ref="I175:J176"/>
    <mergeCell ref="K175:N176"/>
    <mergeCell ref="O175:S176"/>
    <mergeCell ref="BF175:BJ176"/>
    <mergeCell ref="B177:B178"/>
    <mergeCell ref="C177:D178"/>
    <mergeCell ref="I177:J178"/>
    <mergeCell ref="K177:N178"/>
    <mergeCell ref="O177:S178"/>
    <mergeCell ref="BF177:BJ178"/>
    <mergeCell ref="B179:B180"/>
    <mergeCell ref="C179:D180"/>
    <mergeCell ref="I179:J180"/>
    <mergeCell ref="K179:N180"/>
    <mergeCell ref="O179:S180"/>
    <mergeCell ref="BF179:BJ180"/>
    <mergeCell ref="B181:B182"/>
    <mergeCell ref="C181:D182"/>
    <mergeCell ref="I181:J182"/>
    <mergeCell ref="K181:N182"/>
    <mergeCell ref="O181:S182"/>
    <mergeCell ref="BF181:BJ182"/>
    <mergeCell ref="B183:B184"/>
    <mergeCell ref="C183:D184"/>
    <mergeCell ref="I183:J184"/>
    <mergeCell ref="K183:N184"/>
    <mergeCell ref="O183:S184"/>
    <mergeCell ref="BF183:BJ184"/>
    <mergeCell ref="B185:B186"/>
    <mergeCell ref="C185:D186"/>
    <mergeCell ref="I185:J186"/>
    <mergeCell ref="K185:N186"/>
    <mergeCell ref="O185:S186"/>
    <mergeCell ref="BF185:BJ186"/>
    <mergeCell ref="B187:B188"/>
    <mergeCell ref="C187:D188"/>
    <mergeCell ref="I187:J188"/>
    <mergeCell ref="K187:N188"/>
    <mergeCell ref="O187:S188"/>
    <mergeCell ref="BF187:BJ188"/>
    <mergeCell ref="B189:B190"/>
    <mergeCell ref="C189:D190"/>
    <mergeCell ref="I189:J190"/>
    <mergeCell ref="K189:N190"/>
    <mergeCell ref="O189:S190"/>
    <mergeCell ref="BF189:BJ190"/>
    <mergeCell ref="B191:B192"/>
    <mergeCell ref="C191:D192"/>
    <mergeCell ref="I191:J192"/>
    <mergeCell ref="K191:N192"/>
    <mergeCell ref="O191:S192"/>
    <mergeCell ref="BF191:BJ192"/>
    <mergeCell ref="B193:B194"/>
    <mergeCell ref="C193:D194"/>
    <mergeCell ref="I193:J194"/>
    <mergeCell ref="K193:N194"/>
    <mergeCell ref="O193:S194"/>
    <mergeCell ref="BF193:BJ194"/>
    <mergeCell ref="B195:B196"/>
    <mergeCell ref="C195:D196"/>
    <mergeCell ref="I195:J196"/>
    <mergeCell ref="K195:N196"/>
    <mergeCell ref="O195:S196"/>
    <mergeCell ref="BF195:BJ196"/>
    <mergeCell ref="B197:B198"/>
    <mergeCell ref="C197:D198"/>
    <mergeCell ref="I197:J198"/>
    <mergeCell ref="K197:N198"/>
    <mergeCell ref="O197:S198"/>
    <mergeCell ref="BF197:BJ198"/>
    <mergeCell ref="B199:B200"/>
    <mergeCell ref="C199:D200"/>
    <mergeCell ref="I199:J200"/>
    <mergeCell ref="K199:N200"/>
    <mergeCell ref="O199:S200"/>
    <mergeCell ref="BF199:BJ200"/>
    <mergeCell ref="B201:B202"/>
    <mergeCell ref="C201:D202"/>
    <mergeCell ref="I201:J202"/>
    <mergeCell ref="K201:N202"/>
    <mergeCell ref="O201:S202"/>
    <mergeCell ref="BF201:BJ202"/>
    <mergeCell ref="B203:B204"/>
    <mergeCell ref="C203:D204"/>
    <mergeCell ref="I203:J204"/>
    <mergeCell ref="K203:N204"/>
    <mergeCell ref="O203:S204"/>
    <mergeCell ref="BF203:BJ204"/>
    <mergeCell ref="B205:B206"/>
    <mergeCell ref="C205:D206"/>
    <mergeCell ref="I205:J206"/>
    <mergeCell ref="K205:N206"/>
    <mergeCell ref="O205:S206"/>
    <mergeCell ref="BF205:BJ206"/>
    <mergeCell ref="B207:B208"/>
    <mergeCell ref="C207:D208"/>
    <mergeCell ref="I207:J208"/>
    <mergeCell ref="K207:N208"/>
    <mergeCell ref="O207:S208"/>
    <mergeCell ref="BF207:BJ208"/>
    <mergeCell ref="B209:B210"/>
    <mergeCell ref="C209:D210"/>
    <mergeCell ref="I209:J210"/>
    <mergeCell ref="K209:N210"/>
    <mergeCell ref="O209:S210"/>
    <mergeCell ref="BF209:BJ210"/>
    <mergeCell ref="B211:B212"/>
    <mergeCell ref="C211:D212"/>
    <mergeCell ref="I211:J212"/>
    <mergeCell ref="K211:N212"/>
    <mergeCell ref="O211:S212"/>
    <mergeCell ref="BF211:BJ212"/>
    <mergeCell ref="B213:B214"/>
    <mergeCell ref="C213:D214"/>
    <mergeCell ref="I213:J214"/>
    <mergeCell ref="K213:N214"/>
    <mergeCell ref="O213:S214"/>
    <mergeCell ref="BF213:BJ214"/>
    <mergeCell ref="B215:B216"/>
    <mergeCell ref="C215:D216"/>
    <mergeCell ref="I215:J216"/>
    <mergeCell ref="K215:N216"/>
    <mergeCell ref="O215:S216"/>
    <mergeCell ref="BF215:BJ216"/>
    <mergeCell ref="K220:L221"/>
    <mergeCell ref="AA220:AB221"/>
  </mergeCells>
  <phoneticPr fontId="6"/>
  <conditionalFormatting sqref="W230:Z230 AO230:BA230">
    <cfRule type="expression" dxfId="1278" priority="208">
      <formula>OR(#REF!=$B217,#REF!=$B217)</formula>
    </cfRule>
  </conditionalFormatting>
  <conditionalFormatting sqref="Z220 W220:X220 W229:Z229 AO229:BA229 AO220:BA220">
    <cfRule type="expression" dxfId="1277" priority="209">
      <formula>OR(#REF!=$B218,#REF!=$B218)</formula>
    </cfRule>
  </conditionalFormatting>
  <conditionalFormatting sqref="AM230:AN230">
    <cfRule type="expression" dxfId="1276" priority="206">
      <formula>OR(#REF!=$B217,#REF!=$B217)</formula>
    </cfRule>
  </conditionalFormatting>
  <conditionalFormatting sqref="AM220:AN220 AM229:AN229">
    <cfRule type="expression" dxfId="1275" priority="207">
      <formula>OR(#REF!=$B218,#REF!=$B218)</formula>
    </cfRule>
  </conditionalFormatting>
  <conditionalFormatting sqref="BB18:BE18">
    <cfRule type="expression" dxfId="1274" priority="205">
      <formula>INDIRECT(ADDRESS(ROW(),COLUMN()))=TRUNC(INDIRECT(ADDRESS(ROW(),COLUMN())))</formula>
    </cfRule>
  </conditionalFormatting>
  <conditionalFormatting sqref="BB20:BE20">
    <cfRule type="expression" dxfId="1273" priority="204">
      <formula>INDIRECT(ADDRESS(ROW(),COLUMN()))=TRUNC(INDIRECT(ADDRESS(ROW(),COLUMN())))</formula>
    </cfRule>
  </conditionalFormatting>
  <conditionalFormatting sqref="BB22:BE22">
    <cfRule type="expression" dxfId="1272" priority="203">
      <formula>INDIRECT(ADDRESS(ROW(),COLUMN()))=TRUNC(INDIRECT(ADDRESS(ROW(),COLUMN())))</formula>
    </cfRule>
  </conditionalFormatting>
  <conditionalFormatting sqref="BB24:BE24">
    <cfRule type="expression" dxfId="1271" priority="202">
      <formula>INDIRECT(ADDRESS(ROW(),COLUMN()))=TRUNC(INDIRECT(ADDRESS(ROW(),COLUMN())))</formula>
    </cfRule>
  </conditionalFormatting>
  <conditionalFormatting sqref="BB26:BE26">
    <cfRule type="expression" dxfId="1270" priority="201">
      <formula>INDIRECT(ADDRESS(ROW(),COLUMN()))=TRUNC(INDIRECT(ADDRESS(ROW(),COLUMN())))</formula>
    </cfRule>
  </conditionalFormatting>
  <conditionalFormatting sqref="BB28:BE28">
    <cfRule type="expression" dxfId="1269" priority="200">
      <formula>INDIRECT(ADDRESS(ROW(),COLUMN()))=TRUNC(INDIRECT(ADDRESS(ROW(),COLUMN())))</formula>
    </cfRule>
  </conditionalFormatting>
  <conditionalFormatting sqref="BB30:BE30">
    <cfRule type="expression" dxfId="1268" priority="199">
      <formula>INDIRECT(ADDRESS(ROW(),COLUMN()))=TRUNC(INDIRECT(ADDRESS(ROW(),COLUMN())))</formula>
    </cfRule>
  </conditionalFormatting>
  <conditionalFormatting sqref="BB32:BE32">
    <cfRule type="expression" dxfId="1267" priority="198">
      <formula>INDIRECT(ADDRESS(ROW(),COLUMN()))=TRUNC(INDIRECT(ADDRESS(ROW(),COLUMN())))</formula>
    </cfRule>
  </conditionalFormatting>
  <conditionalFormatting sqref="BB34:BE34">
    <cfRule type="expression" dxfId="1266" priority="197">
      <formula>INDIRECT(ADDRESS(ROW(),COLUMN()))=TRUNC(INDIRECT(ADDRESS(ROW(),COLUMN())))</formula>
    </cfRule>
  </conditionalFormatting>
  <conditionalFormatting sqref="BB36:BE36">
    <cfRule type="expression" dxfId="1265" priority="196">
      <formula>INDIRECT(ADDRESS(ROW(),COLUMN()))=TRUNC(INDIRECT(ADDRESS(ROW(),COLUMN())))</formula>
    </cfRule>
  </conditionalFormatting>
  <conditionalFormatting sqref="BB38:BE38">
    <cfRule type="expression" dxfId="1264" priority="195">
      <formula>INDIRECT(ADDRESS(ROW(),COLUMN()))=TRUNC(INDIRECT(ADDRESS(ROW(),COLUMN())))</formula>
    </cfRule>
  </conditionalFormatting>
  <conditionalFormatting sqref="BB40:BE40">
    <cfRule type="expression" dxfId="1263" priority="194">
      <formula>INDIRECT(ADDRESS(ROW(),COLUMN()))=TRUNC(INDIRECT(ADDRESS(ROW(),COLUMN())))</formula>
    </cfRule>
  </conditionalFormatting>
  <conditionalFormatting sqref="BB42:BE42">
    <cfRule type="expression" dxfId="1262" priority="193">
      <formula>INDIRECT(ADDRESS(ROW(),COLUMN()))=TRUNC(INDIRECT(ADDRESS(ROW(),COLUMN())))</formula>
    </cfRule>
  </conditionalFormatting>
  <conditionalFormatting sqref="BB44:BE44">
    <cfRule type="expression" dxfId="1261" priority="192">
      <formula>INDIRECT(ADDRESS(ROW(),COLUMN()))=TRUNC(INDIRECT(ADDRESS(ROW(),COLUMN())))</formula>
    </cfRule>
  </conditionalFormatting>
  <conditionalFormatting sqref="BB46:BE46">
    <cfRule type="expression" dxfId="1260" priority="191">
      <formula>INDIRECT(ADDRESS(ROW(),COLUMN()))=TRUNC(INDIRECT(ADDRESS(ROW(),COLUMN())))</formula>
    </cfRule>
  </conditionalFormatting>
  <conditionalFormatting sqref="BB48:BE48">
    <cfRule type="expression" dxfId="1259" priority="190">
      <formula>INDIRECT(ADDRESS(ROW(),COLUMN()))=TRUNC(INDIRECT(ADDRESS(ROW(),COLUMN())))</formula>
    </cfRule>
  </conditionalFormatting>
  <conditionalFormatting sqref="BB50:BE50">
    <cfRule type="expression" dxfId="1258" priority="189">
      <formula>INDIRECT(ADDRESS(ROW(),COLUMN()))=TRUNC(INDIRECT(ADDRESS(ROW(),COLUMN())))</formula>
    </cfRule>
  </conditionalFormatting>
  <conditionalFormatting sqref="BB52:BE52">
    <cfRule type="expression" dxfId="1257" priority="188">
      <formula>INDIRECT(ADDRESS(ROW(),COLUMN()))=TRUNC(INDIRECT(ADDRESS(ROW(),COLUMN())))</formula>
    </cfRule>
  </conditionalFormatting>
  <conditionalFormatting sqref="BB54:BE54">
    <cfRule type="expression" dxfId="1256" priority="187">
      <formula>INDIRECT(ADDRESS(ROW(),COLUMN()))=TRUNC(INDIRECT(ADDRESS(ROW(),COLUMN())))</formula>
    </cfRule>
  </conditionalFormatting>
  <conditionalFormatting sqref="BB56:BE56">
    <cfRule type="expression" dxfId="1255" priority="186">
      <formula>INDIRECT(ADDRESS(ROW(),COLUMN()))=TRUNC(INDIRECT(ADDRESS(ROW(),COLUMN())))</formula>
    </cfRule>
  </conditionalFormatting>
  <conditionalFormatting sqref="BB58:BE58">
    <cfRule type="expression" dxfId="1254" priority="185">
      <formula>INDIRECT(ADDRESS(ROW(),COLUMN()))=TRUNC(INDIRECT(ADDRESS(ROW(),COLUMN())))</formula>
    </cfRule>
  </conditionalFormatting>
  <conditionalFormatting sqref="BB60:BE60">
    <cfRule type="expression" dxfId="1253" priority="184">
      <formula>INDIRECT(ADDRESS(ROW(),COLUMN()))=TRUNC(INDIRECT(ADDRESS(ROW(),COLUMN())))</formula>
    </cfRule>
  </conditionalFormatting>
  <conditionalFormatting sqref="BB62:BE62">
    <cfRule type="expression" dxfId="1252" priority="183">
      <formula>INDIRECT(ADDRESS(ROW(),COLUMN()))=TRUNC(INDIRECT(ADDRESS(ROW(),COLUMN())))</formula>
    </cfRule>
  </conditionalFormatting>
  <conditionalFormatting sqref="BB64:BE64">
    <cfRule type="expression" dxfId="1251" priority="182">
      <formula>INDIRECT(ADDRESS(ROW(),COLUMN()))=TRUNC(INDIRECT(ADDRESS(ROW(),COLUMN())))</formula>
    </cfRule>
  </conditionalFormatting>
  <conditionalFormatting sqref="BB66:BE66">
    <cfRule type="expression" dxfId="1250" priority="181">
      <formula>INDIRECT(ADDRESS(ROW(),COLUMN()))=TRUNC(INDIRECT(ADDRESS(ROW(),COLUMN())))</formula>
    </cfRule>
  </conditionalFormatting>
  <conditionalFormatting sqref="BB68:BE68">
    <cfRule type="expression" dxfId="1249" priority="180">
      <formula>INDIRECT(ADDRESS(ROW(),COLUMN()))=TRUNC(INDIRECT(ADDRESS(ROW(),COLUMN())))</formula>
    </cfRule>
  </conditionalFormatting>
  <conditionalFormatting sqref="BB70:BE70">
    <cfRule type="expression" dxfId="1248" priority="179">
      <formula>INDIRECT(ADDRESS(ROW(),COLUMN()))=TRUNC(INDIRECT(ADDRESS(ROW(),COLUMN())))</formula>
    </cfRule>
  </conditionalFormatting>
  <conditionalFormatting sqref="BB72:BE72">
    <cfRule type="expression" dxfId="1247" priority="178">
      <formula>INDIRECT(ADDRESS(ROW(),COLUMN()))=TRUNC(INDIRECT(ADDRESS(ROW(),COLUMN())))</formula>
    </cfRule>
  </conditionalFormatting>
  <conditionalFormatting sqref="BB74:BE74">
    <cfRule type="expression" dxfId="1246" priority="177">
      <formula>INDIRECT(ADDRESS(ROW(),COLUMN()))=TRUNC(INDIRECT(ADDRESS(ROW(),COLUMN())))</formula>
    </cfRule>
  </conditionalFormatting>
  <conditionalFormatting sqref="AC226:AN226 AG222:AN225">
    <cfRule type="expression" dxfId="1245" priority="175">
      <formula>INDIRECT(ADDRESS(ROW(),COLUMN()))=TRUNC(INDIRECT(ADDRESS(ROW(),COLUMN())))</formula>
    </cfRule>
  </conditionalFormatting>
  <conditionalFormatting sqref="M222:X226">
    <cfRule type="expression" dxfId="1244" priority="176">
      <formula>INDIRECT(ADDRESS(ROW(),COLUMN()))=TRUNC(INDIRECT(ADDRESS(ROW(),COLUMN())))</formula>
    </cfRule>
  </conditionalFormatting>
  <conditionalFormatting sqref="K231:N231">
    <cfRule type="expression" dxfId="1243" priority="174">
      <formula>INDIRECT(ADDRESS(ROW(),COLUMN()))=TRUNC(INDIRECT(ADDRESS(ROW(),COLUMN())))</formula>
    </cfRule>
  </conditionalFormatting>
  <conditionalFormatting sqref="AA231:AD231">
    <cfRule type="expression" dxfId="1242" priority="173">
      <formula>INDIRECT(ADDRESS(ROW(),COLUMN()))=TRUNC(INDIRECT(ADDRESS(ROW(),COLUMN())))</formula>
    </cfRule>
  </conditionalFormatting>
  <conditionalFormatting sqref="AC222:AF225">
    <cfRule type="expression" dxfId="1241" priority="172">
      <formula>INDIRECT(ADDRESS(ROW(),COLUMN()))=TRUNC(INDIRECT(ADDRESS(ROW(),COLUMN())))</formula>
    </cfRule>
  </conditionalFormatting>
  <conditionalFormatting sqref="W18:BA18">
    <cfRule type="expression" dxfId="1240" priority="170">
      <formula>INDIRECT(ADDRESS(ROW(),COLUMN()))=TRUNC(INDIRECT(ADDRESS(ROW(),COLUMN())))</formula>
    </cfRule>
  </conditionalFormatting>
  <conditionalFormatting sqref="W20:BA20">
    <cfRule type="expression" dxfId="1239" priority="171">
      <formula>INDIRECT(ADDRESS(ROW(),COLUMN()))=TRUNC(INDIRECT(ADDRESS(ROW(),COLUMN())))</formula>
    </cfRule>
  </conditionalFormatting>
  <conditionalFormatting sqref="W188:BA188">
    <cfRule type="expression" dxfId="1238" priority="29">
      <formula>INDIRECT(ADDRESS(ROW(),COLUMN()))=TRUNC(INDIRECT(ADDRESS(ROW(),COLUMN())))</formula>
    </cfRule>
  </conditionalFormatting>
  <conditionalFormatting sqref="W22:BA22">
    <cfRule type="expression" dxfId="1237" priority="169">
      <formula>INDIRECT(ADDRESS(ROW(),COLUMN()))=TRUNC(INDIRECT(ADDRESS(ROW(),COLUMN())))</formula>
    </cfRule>
  </conditionalFormatting>
  <conditionalFormatting sqref="W24:BA24">
    <cfRule type="expression" dxfId="1236" priority="168">
      <formula>INDIRECT(ADDRESS(ROW(),COLUMN()))=TRUNC(INDIRECT(ADDRESS(ROW(),COLUMN())))</formula>
    </cfRule>
  </conditionalFormatting>
  <conditionalFormatting sqref="W26:BA26">
    <cfRule type="expression" dxfId="1235" priority="167">
      <formula>INDIRECT(ADDRESS(ROW(),COLUMN()))=TRUNC(INDIRECT(ADDRESS(ROW(),COLUMN())))</formula>
    </cfRule>
  </conditionalFormatting>
  <conditionalFormatting sqref="W28:BA28">
    <cfRule type="expression" dxfId="1234" priority="166">
      <formula>INDIRECT(ADDRESS(ROW(),COLUMN()))=TRUNC(INDIRECT(ADDRESS(ROW(),COLUMN())))</formula>
    </cfRule>
  </conditionalFormatting>
  <conditionalFormatting sqref="W30:BA30">
    <cfRule type="expression" dxfId="1233" priority="165">
      <formula>INDIRECT(ADDRESS(ROW(),COLUMN()))=TRUNC(INDIRECT(ADDRESS(ROW(),COLUMN())))</formula>
    </cfRule>
  </conditionalFormatting>
  <conditionalFormatting sqref="W32:BA32">
    <cfRule type="expression" dxfId="1232" priority="164">
      <formula>INDIRECT(ADDRESS(ROW(),COLUMN()))=TRUNC(INDIRECT(ADDRESS(ROW(),COLUMN())))</formula>
    </cfRule>
  </conditionalFormatting>
  <conditionalFormatting sqref="W34:BA34">
    <cfRule type="expression" dxfId="1231" priority="163">
      <formula>INDIRECT(ADDRESS(ROW(),COLUMN()))=TRUNC(INDIRECT(ADDRESS(ROW(),COLUMN())))</formula>
    </cfRule>
  </conditionalFormatting>
  <conditionalFormatting sqref="W36:BA36">
    <cfRule type="expression" dxfId="1230" priority="162">
      <formula>INDIRECT(ADDRESS(ROW(),COLUMN()))=TRUNC(INDIRECT(ADDRESS(ROW(),COLUMN())))</formula>
    </cfRule>
  </conditionalFormatting>
  <conditionalFormatting sqref="W38:BA38">
    <cfRule type="expression" dxfId="1229" priority="161">
      <formula>INDIRECT(ADDRESS(ROW(),COLUMN()))=TRUNC(INDIRECT(ADDRESS(ROW(),COLUMN())))</formula>
    </cfRule>
  </conditionalFormatting>
  <conditionalFormatting sqref="W40:BA40">
    <cfRule type="expression" dxfId="1228" priority="160">
      <formula>INDIRECT(ADDRESS(ROW(),COLUMN()))=TRUNC(INDIRECT(ADDRESS(ROW(),COLUMN())))</formula>
    </cfRule>
  </conditionalFormatting>
  <conditionalFormatting sqref="W42:BA42">
    <cfRule type="expression" dxfId="1227" priority="159">
      <formula>INDIRECT(ADDRESS(ROW(),COLUMN()))=TRUNC(INDIRECT(ADDRESS(ROW(),COLUMN())))</formula>
    </cfRule>
  </conditionalFormatting>
  <conditionalFormatting sqref="W44:BA44">
    <cfRule type="expression" dxfId="1226" priority="158">
      <formula>INDIRECT(ADDRESS(ROW(),COLUMN()))=TRUNC(INDIRECT(ADDRESS(ROW(),COLUMN())))</formula>
    </cfRule>
  </conditionalFormatting>
  <conditionalFormatting sqref="W46:BA46">
    <cfRule type="expression" dxfId="1225" priority="157">
      <formula>INDIRECT(ADDRESS(ROW(),COLUMN()))=TRUNC(INDIRECT(ADDRESS(ROW(),COLUMN())))</formula>
    </cfRule>
  </conditionalFormatting>
  <conditionalFormatting sqref="W48:BA48">
    <cfRule type="expression" dxfId="1224" priority="156">
      <formula>INDIRECT(ADDRESS(ROW(),COLUMN()))=TRUNC(INDIRECT(ADDRESS(ROW(),COLUMN())))</formula>
    </cfRule>
  </conditionalFormatting>
  <conditionalFormatting sqref="W50:BA50">
    <cfRule type="expression" dxfId="1223" priority="155">
      <formula>INDIRECT(ADDRESS(ROW(),COLUMN()))=TRUNC(INDIRECT(ADDRESS(ROW(),COLUMN())))</formula>
    </cfRule>
  </conditionalFormatting>
  <conditionalFormatting sqref="W52:BA52">
    <cfRule type="expression" dxfId="1222" priority="154">
      <formula>INDIRECT(ADDRESS(ROW(),COLUMN()))=TRUNC(INDIRECT(ADDRESS(ROW(),COLUMN())))</formula>
    </cfRule>
  </conditionalFormatting>
  <conditionalFormatting sqref="W54:BA54">
    <cfRule type="expression" dxfId="1221" priority="153">
      <formula>INDIRECT(ADDRESS(ROW(),COLUMN()))=TRUNC(INDIRECT(ADDRESS(ROW(),COLUMN())))</formula>
    </cfRule>
  </conditionalFormatting>
  <conditionalFormatting sqref="W56:BA56">
    <cfRule type="expression" dxfId="1220" priority="152">
      <formula>INDIRECT(ADDRESS(ROW(),COLUMN()))=TRUNC(INDIRECT(ADDRESS(ROW(),COLUMN())))</formula>
    </cfRule>
  </conditionalFormatting>
  <conditionalFormatting sqref="W58:BA58">
    <cfRule type="expression" dxfId="1219" priority="151">
      <formula>INDIRECT(ADDRESS(ROW(),COLUMN()))=TRUNC(INDIRECT(ADDRESS(ROW(),COLUMN())))</formula>
    </cfRule>
  </conditionalFormatting>
  <conditionalFormatting sqref="W60:BA60">
    <cfRule type="expression" dxfId="1218" priority="150">
      <formula>INDIRECT(ADDRESS(ROW(),COLUMN()))=TRUNC(INDIRECT(ADDRESS(ROW(),COLUMN())))</formula>
    </cfRule>
  </conditionalFormatting>
  <conditionalFormatting sqref="W62:BA62">
    <cfRule type="expression" dxfId="1217" priority="149">
      <formula>INDIRECT(ADDRESS(ROW(),COLUMN()))=TRUNC(INDIRECT(ADDRESS(ROW(),COLUMN())))</formula>
    </cfRule>
  </conditionalFormatting>
  <conditionalFormatting sqref="W64:BA64">
    <cfRule type="expression" dxfId="1216" priority="148">
      <formula>INDIRECT(ADDRESS(ROW(),COLUMN()))=TRUNC(INDIRECT(ADDRESS(ROW(),COLUMN())))</formula>
    </cfRule>
  </conditionalFormatting>
  <conditionalFormatting sqref="W66:BA66">
    <cfRule type="expression" dxfId="1215" priority="147">
      <formula>INDIRECT(ADDRESS(ROW(),COLUMN()))=TRUNC(INDIRECT(ADDRESS(ROW(),COLUMN())))</formula>
    </cfRule>
  </conditionalFormatting>
  <conditionalFormatting sqref="W68:BA68">
    <cfRule type="expression" dxfId="1214" priority="146">
      <formula>INDIRECT(ADDRESS(ROW(),COLUMN()))=TRUNC(INDIRECT(ADDRESS(ROW(),COLUMN())))</formula>
    </cfRule>
  </conditionalFormatting>
  <conditionalFormatting sqref="W70:BA70">
    <cfRule type="expression" dxfId="1213" priority="145">
      <formula>INDIRECT(ADDRESS(ROW(),COLUMN()))=TRUNC(INDIRECT(ADDRESS(ROW(),COLUMN())))</formula>
    </cfRule>
  </conditionalFormatting>
  <conditionalFormatting sqref="W72:BA72">
    <cfRule type="expression" dxfId="1212" priority="144">
      <formula>INDIRECT(ADDRESS(ROW(),COLUMN()))=TRUNC(INDIRECT(ADDRESS(ROW(),COLUMN())))</formula>
    </cfRule>
  </conditionalFormatting>
  <conditionalFormatting sqref="W74:BA74">
    <cfRule type="expression" dxfId="1211" priority="143">
      <formula>INDIRECT(ADDRESS(ROW(),COLUMN()))=TRUNC(INDIRECT(ADDRESS(ROW(),COLUMN())))</formula>
    </cfRule>
  </conditionalFormatting>
  <conditionalFormatting sqref="W76:BA76">
    <cfRule type="expression" dxfId="1210" priority="141">
      <formula>INDIRECT(ADDRESS(ROW(),COLUMN()))=TRUNC(INDIRECT(ADDRESS(ROW(),COLUMN())))</formula>
    </cfRule>
  </conditionalFormatting>
  <conditionalFormatting sqref="BB76:BE76">
    <cfRule type="expression" dxfId="1209" priority="142">
      <formula>INDIRECT(ADDRESS(ROW(),COLUMN()))=TRUNC(INDIRECT(ADDRESS(ROW(),COLUMN())))</formula>
    </cfRule>
  </conditionalFormatting>
  <conditionalFormatting sqref="BB78:BE78">
    <cfRule type="expression" dxfId="1208" priority="140">
      <formula>INDIRECT(ADDRESS(ROW(),COLUMN()))=TRUNC(INDIRECT(ADDRESS(ROW(),COLUMN())))</formula>
    </cfRule>
  </conditionalFormatting>
  <conditionalFormatting sqref="W78:BA78">
    <cfRule type="expression" dxfId="1207" priority="139">
      <formula>INDIRECT(ADDRESS(ROW(),COLUMN()))=TRUNC(INDIRECT(ADDRESS(ROW(),COLUMN())))</formula>
    </cfRule>
  </conditionalFormatting>
  <conditionalFormatting sqref="BB80:BE80">
    <cfRule type="expression" dxfId="1206" priority="138">
      <formula>INDIRECT(ADDRESS(ROW(),COLUMN()))=TRUNC(INDIRECT(ADDRESS(ROW(),COLUMN())))</formula>
    </cfRule>
  </conditionalFormatting>
  <conditionalFormatting sqref="W80:BA80">
    <cfRule type="expression" dxfId="1205" priority="137">
      <formula>INDIRECT(ADDRESS(ROW(),COLUMN()))=TRUNC(INDIRECT(ADDRESS(ROW(),COLUMN())))</formula>
    </cfRule>
  </conditionalFormatting>
  <conditionalFormatting sqref="BB82:BE82">
    <cfRule type="expression" dxfId="1204" priority="136">
      <formula>INDIRECT(ADDRESS(ROW(),COLUMN()))=TRUNC(INDIRECT(ADDRESS(ROW(),COLUMN())))</formula>
    </cfRule>
  </conditionalFormatting>
  <conditionalFormatting sqref="W82:BA82">
    <cfRule type="expression" dxfId="1203" priority="135">
      <formula>INDIRECT(ADDRESS(ROW(),COLUMN()))=TRUNC(INDIRECT(ADDRESS(ROW(),COLUMN())))</formula>
    </cfRule>
  </conditionalFormatting>
  <conditionalFormatting sqref="BB84:BE84">
    <cfRule type="expression" dxfId="1202" priority="134">
      <formula>INDIRECT(ADDRESS(ROW(),COLUMN()))=TRUNC(INDIRECT(ADDRESS(ROW(),COLUMN())))</formula>
    </cfRule>
  </conditionalFormatting>
  <conditionalFormatting sqref="W84:BA84">
    <cfRule type="expression" dxfId="1201" priority="133">
      <formula>INDIRECT(ADDRESS(ROW(),COLUMN()))=TRUNC(INDIRECT(ADDRESS(ROW(),COLUMN())))</formula>
    </cfRule>
  </conditionalFormatting>
  <conditionalFormatting sqref="BB86:BE86">
    <cfRule type="expression" dxfId="1200" priority="132">
      <formula>INDIRECT(ADDRESS(ROW(),COLUMN()))=TRUNC(INDIRECT(ADDRESS(ROW(),COLUMN())))</formula>
    </cfRule>
  </conditionalFormatting>
  <conditionalFormatting sqref="W86:BA86">
    <cfRule type="expression" dxfId="1199" priority="131">
      <formula>INDIRECT(ADDRESS(ROW(),COLUMN()))=TRUNC(INDIRECT(ADDRESS(ROW(),COLUMN())))</formula>
    </cfRule>
  </conditionalFormatting>
  <conditionalFormatting sqref="BB88:BE88">
    <cfRule type="expression" dxfId="1198" priority="130">
      <formula>INDIRECT(ADDRESS(ROW(),COLUMN()))=TRUNC(INDIRECT(ADDRESS(ROW(),COLUMN())))</formula>
    </cfRule>
  </conditionalFormatting>
  <conditionalFormatting sqref="W88:BA88">
    <cfRule type="expression" dxfId="1197" priority="129">
      <formula>INDIRECT(ADDRESS(ROW(),COLUMN()))=TRUNC(INDIRECT(ADDRESS(ROW(),COLUMN())))</formula>
    </cfRule>
  </conditionalFormatting>
  <conditionalFormatting sqref="BB90:BE90">
    <cfRule type="expression" dxfId="1196" priority="128">
      <formula>INDIRECT(ADDRESS(ROW(),COLUMN()))=TRUNC(INDIRECT(ADDRESS(ROW(),COLUMN())))</formula>
    </cfRule>
  </conditionalFormatting>
  <conditionalFormatting sqref="W90:BA90">
    <cfRule type="expression" dxfId="1195" priority="127">
      <formula>INDIRECT(ADDRESS(ROW(),COLUMN()))=TRUNC(INDIRECT(ADDRESS(ROW(),COLUMN())))</formula>
    </cfRule>
  </conditionalFormatting>
  <conditionalFormatting sqref="BB92:BE92">
    <cfRule type="expression" dxfId="1194" priority="126">
      <formula>INDIRECT(ADDRESS(ROW(),COLUMN()))=TRUNC(INDIRECT(ADDRESS(ROW(),COLUMN())))</formula>
    </cfRule>
  </conditionalFormatting>
  <conditionalFormatting sqref="W92:BA92">
    <cfRule type="expression" dxfId="1193" priority="125">
      <formula>INDIRECT(ADDRESS(ROW(),COLUMN()))=TRUNC(INDIRECT(ADDRESS(ROW(),COLUMN())))</formula>
    </cfRule>
  </conditionalFormatting>
  <conditionalFormatting sqref="BB94:BE94">
    <cfRule type="expression" dxfId="1192" priority="124">
      <formula>INDIRECT(ADDRESS(ROW(),COLUMN()))=TRUNC(INDIRECT(ADDRESS(ROW(),COLUMN())))</formula>
    </cfRule>
  </conditionalFormatting>
  <conditionalFormatting sqref="W94:BA94">
    <cfRule type="expression" dxfId="1191" priority="123">
      <formula>INDIRECT(ADDRESS(ROW(),COLUMN()))=TRUNC(INDIRECT(ADDRESS(ROW(),COLUMN())))</formula>
    </cfRule>
  </conditionalFormatting>
  <conditionalFormatting sqref="BB96:BE96">
    <cfRule type="expression" dxfId="1190" priority="122">
      <formula>INDIRECT(ADDRESS(ROW(),COLUMN()))=TRUNC(INDIRECT(ADDRESS(ROW(),COLUMN())))</formula>
    </cfRule>
  </conditionalFormatting>
  <conditionalFormatting sqref="W96:BA96">
    <cfRule type="expression" dxfId="1189" priority="121">
      <formula>INDIRECT(ADDRESS(ROW(),COLUMN()))=TRUNC(INDIRECT(ADDRESS(ROW(),COLUMN())))</formula>
    </cfRule>
  </conditionalFormatting>
  <conditionalFormatting sqref="BB98:BE98">
    <cfRule type="expression" dxfId="1188" priority="120">
      <formula>INDIRECT(ADDRESS(ROW(),COLUMN()))=TRUNC(INDIRECT(ADDRESS(ROW(),COLUMN())))</formula>
    </cfRule>
  </conditionalFormatting>
  <conditionalFormatting sqref="W98:BA98">
    <cfRule type="expression" dxfId="1187" priority="119">
      <formula>INDIRECT(ADDRESS(ROW(),COLUMN()))=TRUNC(INDIRECT(ADDRESS(ROW(),COLUMN())))</formula>
    </cfRule>
  </conditionalFormatting>
  <conditionalFormatting sqref="BB100:BE100">
    <cfRule type="expression" dxfId="1186" priority="118">
      <formula>INDIRECT(ADDRESS(ROW(),COLUMN()))=TRUNC(INDIRECT(ADDRESS(ROW(),COLUMN())))</formula>
    </cfRule>
  </conditionalFormatting>
  <conditionalFormatting sqref="W100:BA100">
    <cfRule type="expression" dxfId="1185" priority="117">
      <formula>INDIRECT(ADDRESS(ROW(),COLUMN()))=TRUNC(INDIRECT(ADDRESS(ROW(),COLUMN())))</formula>
    </cfRule>
  </conditionalFormatting>
  <conditionalFormatting sqref="BB102:BE102">
    <cfRule type="expression" dxfId="1184" priority="116">
      <formula>INDIRECT(ADDRESS(ROW(),COLUMN()))=TRUNC(INDIRECT(ADDRESS(ROW(),COLUMN())))</formula>
    </cfRule>
  </conditionalFormatting>
  <conditionalFormatting sqref="W102:BA102">
    <cfRule type="expression" dxfId="1183" priority="115">
      <formula>INDIRECT(ADDRESS(ROW(),COLUMN()))=TRUNC(INDIRECT(ADDRESS(ROW(),COLUMN())))</formula>
    </cfRule>
  </conditionalFormatting>
  <conditionalFormatting sqref="BB104:BE104">
    <cfRule type="expression" dxfId="1182" priority="114">
      <formula>INDIRECT(ADDRESS(ROW(),COLUMN()))=TRUNC(INDIRECT(ADDRESS(ROW(),COLUMN())))</formula>
    </cfRule>
  </conditionalFormatting>
  <conditionalFormatting sqref="W104:BA104">
    <cfRule type="expression" dxfId="1181" priority="113">
      <formula>INDIRECT(ADDRESS(ROW(),COLUMN()))=TRUNC(INDIRECT(ADDRESS(ROW(),COLUMN())))</formula>
    </cfRule>
  </conditionalFormatting>
  <conditionalFormatting sqref="BB106:BE106">
    <cfRule type="expression" dxfId="1180" priority="112">
      <formula>INDIRECT(ADDRESS(ROW(),COLUMN()))=TRUNC(INDIRECT(ADDRESS(ROW(),COLUMN())))</formula>
    </cfRule>
  </conditionalFormatting>
  <conditionalFormatting sqref="W106:BA106">
    <cfRule type="expression" dxfId="1179" priority="111">
      <formula>INDIRECT(ADDRESS(ROW(),COLUMN()))=TRUNC(INDIRECT(ADDRESS(ROW(),COLUMN())))</formula>
    </cfRule>
  </conditionalFormatting>
  <conditionalFormatting sqref="BB108:BE108">
    <cfRule type="expression" dxfId="1178" priority="110">
      <formula>INDIRECT(ADDRESS(ROW(),COLUMN()))=TRUNC(INDIRECT(ADDRESS(ROW(),COLUMN())))</formula>
    </cfRule>
  </conditionalFormatting>
  <conditionalFormatting sqref="W108:BA108">
    <cfRule type="expression" dxfId="1177" priority="109">
      <formula>INDIRECT(ADDRESS(ROW(),COLUMN()))=TRUNC(INDIRECT(ADDRESS(ROW(),COLUMN())))</formula>
    </cfRule>
  </conditionalFormatting>
  <conditionalFormatting sqref="BB110:BE110">
    <cfRule type="expression" dxfId="1176" priority="108">
      <formula>INDIRECT(ADDRESS(ROW(),COLUMN()))=TRUNC(INDIRECT(ADDRESS(ROW(),COLUMN())))</formula>
    </cfRule>
  </conditionalFormatting>
  <conditionalFormatting sqref="W110:BA110">
    <cfRule type="expression" dxfId="1175" priority="107">
      <formula>INDIRECT(ADDRESS(ROW(),COLUMN()))=TRUNC(INDIRECT(ADDRESS(ROW(),COLUMN())))</formula>
    </cfRule>
  </conditionalFormatting>
  <conditionalFormatting sqref="BB112:BE112">
    <cfRule type="expression" dxfId="1174" priority="106">
      <formula>INDIRECT(ADDRESS(ROW(),COLUMN()))=TRUNC(INDIRECT(ADDRESS(ROW(),COLUMN())))</formula>
    </cfRule>
  </conditionalFormatting>
  <conditionalFormatting sqref="W112:BA112">
    <cfRule type="expression" dxfId="1173" priority="105">
      <formula>INDIRECT(ADDRESS(ROW(),COLUMN()))=TRUNC(INDIRECT(ADDRESS(ROW(),COLUMN())))</formula>
    </cfRule>
  </conditionalFormatting>
  <conditionalFormatting sqref="BB114:BE114">
    <cfRule type="expression" dxfId="1172" priority="104">
      <formula>INDIRECT(ADDRESS(ROW(),COLUMN()))=TRUNC(INDIRECT(ADDRESS(ROW(),COLUMN())))</formula>
    </cfRule>
  </conditionalFormatting>
  <conditionalFormatting sqref="W114:BA114">
    <cfRule type="expression" dxfId="1171" priority="103">
      <formula>INDIRECT(ADDRESS(ROW(),COLUMN()))=TRUNC(INDIRECT(ADDRESS(ROW(),COLUMN())))</formula>
    </cfRule>
  </conditionalFormatting>
  <conditionalFormatting sqref="BB116:BE116">
    <cfRule type="expression" dxfId="1170" priority="102">
      <formula>INDIRECT(ADDRESS(ROW(),COLUMN()))=TRUNC(INDIRECT(ADDRESS(ROW(),COLUMN())))</formula>
    </cfRule>
  </conditionalFormatting>
  <conditionalFormatting sqref="W116:BA116">
    <cfRule type="expression" dxfId="1169" priority="101">
      <formula>INDIRECT(ADDRESS(ROW(),COLUMN()))=TRUNC(INDIRECT(ADDRESS(ROW(),COLUMN())))</formula>
    </cfRule>
  </conditionalFormatting>
  <conditionalFormatting sqref="BB118:BE118">
    <cfRule type="expression" dxfId="1168" priority="100">
      <formula>INDIRECT(ADDRESS(ROW(),COLUMN()))=TRUNC(INDIRECT(ADDRESS(ROW(),COLUMN())))</formula>
    </cfRule>
  </conditionalFormatting>
  <conditionalFormatting sqref="W118:BA118">
    <cfRule type="expression" dxfId="1167" priority="99">
      <formula>INDIRECT(ADDRESS(ROW(),COLUMN()))=TRUNC(INDIRECT(ADDRESS(ROW(),COLUMN())))</formula>
    </cfRule>
  </conditionalFormatting>
  <conditionalFormatting sqref="BB120:BE120">
    <cfRule type="expression" dxfId="1166" priority="98">
      <formula>INDIRECT(ADDRESS(ROW(),COLUMN()))=TRUNC(INDIRECT(ADDRESS(ROW(),COLUMN())))</formula>
    </cfRule>
  </conditionalFormatting>
  <conditionalFormatting sqref="W120:BA120">
    <cfRule type="expression" dxfId="1165" priority="97">
      <formula>INDIRECT(ADDRESS(ROW(),COLUMN()))=TRUNC(INDIRECT(ADDRESS(ROW(),COLUMN())))</formula>
    </cfRule>
  </conditionalFormatting>
  <conditionalFormatting sqref="BB122:BE122">
    <cfRule type="expression" dxfId="1164" priority="96">
      <formula>INDIRECT(ADDRESS(ROW(),COLUMN()))=TRUNC(INDIRECT(ADDRESS(ROW(),COLUMN())))</formula>
    </cfRule>
  </conditionalFormatting>
  <conditionalFormatting sqref="W122:BA122">
    <cfRule type="expression" dxfId="1163" priority="95">
      <formula>INDIRECT(ADDRESS(ROW(),COLUMN()))=TRUNC(INDIRECT(ADDRESS(ROW(),COLUMN())))</formula>
    </cfRule>
  </conditionalFormatting>
  <conditionalFormatting sqref="BB124:BE124">
    <cfRule type="expression" dxfId="1162" priority="94">
      <formula>INDIRECT(ADDRESS(ROW(),COLUMN()))=TRUNC(INDIRECT(ADDRESS(ROW(),COLUMN())))</formula>
    </cfRule>
  </conditionalFormatting>
  <conditionalFormatting sqref="W124:BA124">
    <cfRule type="expression" dxfId="1161" priority="93">
      <formula>INDIRECT(ADDRESS(ROW(),COLUMN()))=TRUNC(INDIRECT(ADDRESS(ROW(),COLUMN())))</formula>
    </cfRule>
  </conditionalFormatting>
  <conditionalFormatting sqref="BB126:BE126">
    <cfRule type="expression" dxfId="1160" priority="92">
      <formula>INDIRECT(ADDRESS(ROW(),COLUMN()))=TRUNC(INDIRECT(ADDRESS(ROW(),COLUMN())))</formula>
    </cfRule>
  </conditionalFormatting>
  <conditionalFormatting sqref="W126:BA126">
    <cfRule type="expression" dxfId="1159" priority="91">
      <formula>INDIRECT(ADDRESS(ROW(),COLUMN()))=TRUNC(INDIRECT(ADDRESS(ROW(),COLUMN())))</formula>
    </cfRule>
  </conditionalFormatting>
  <conditionalFormatting sqref="BB128:BE128">
    <cfRule type="expression" dxfId="1158" priority="90">
      <formula>INDIRECT(ADDRESS(ROW(),COLUMN()))=TRUNC(INDIRECT(ADDRESS(ROW(),COLUMN())))</formula>
    </cfRule>
  </conditionalFormatting>
  <conditionalFormatting sqref="W128:BA128">
    <cfRule type="expression" dxfId="1157" priority="89">
      <formula>INDIRECT(ADDRESS(ROW(),COLUMN()))=TRUNC(INDIRECT(ADDRESS(ROW(),COLUMN())))</formula>
    </cfRule>
  </conditionalFormatting>
  <conditionalFormatting sqref="BB130:BE130">
    <cfRule type="expression" dxfId="1156" priority="88">
      <formula>INDIRECT(ADDRESS(ROW(),COLUMN()))=TRUNC(INDIRECT(ADDRESS(ROW(),COLUMN())))</formula>
    </cfRule>
  </conditionalFormatting>
  <conditionalFormatting sqref="W130:BA130">
    <cfRule type="expression" dxfId="1155" priority="87">
      <formula>INDIRECT(ADDRESS(ROW(),COLUMN()))=TRUNC(INDIRECT(ADDRESS(ROW(),COLUMN())))</formula>
    </cfRule>
  </conditionalFormatting>
  <conditionalFormatting sqref="BB132:BE132">
    <cfRule type="expression" dxfId="1154" priority="86">
      <formula>INDIRECT(ADDRESS(ROW(),COLUMN()))=TRUNC(INDIRECT(ADDRESS(ROW(),COLUMN())))</formula>
    </cfRule>
  </conditionalFormatting>
  <conditionalFormatting sqref="W132:BA132">
    <cfRule type="expression" dxfId="1153" priority="85">
      <formula>INDIRECT(ADDRESS(ROW(),COLUMN()))=TRUNC(INDIRECT(ADDRESS(ROW(),COLUMN())))</formula>
    </cfRule>
  </conditionalFormatting>
  <conditionalFormatting sqref="BB134:BE134">
    <cfRule type="expression" dxfId="1152" priority="84">
      <formula>INDIRECT(ADDRESS(ROW(),COLUMN()))=TRUNC(INDIRECT(ADDRESS(ROW(),COLUMN())))</formula>
    </cfRule>
  </conditionalFormatting>
  <conditionalFormatting sqref="W134:BA134">
    <cfRule type="expression" dxfId="1151" priority="83">
      <formula>INDIRECT(ADDRESS(ROW(),COLUMN()))=TRUNC(INDIRECT(ADDRESS(ROW(),COLUMN())))</formula>
    </cfRule>
  </conditionalFormatting>
  <conditionalFormatting sqref="BB136:BE136">
    <cfRule type="expression" dxfId="1150" priority="82">
      <formula>INDIRECT(ADDRESS(ROW(),COLUMN()))=TRUNC(INDIRECT(ADDRESS(ROW(),COLUMN())))</formula>
    </cfRule>
  </conditionalFormatting>
  <conditionalFormatting sqref="W136:BA136">
    <cfRule type="expression" dxfId="1149" priority="81">
      <formula>INDIRECT(ADDRESS(ROW(),COLUMN()))=TRUNC(INDIRECT(ADDRESS(ROW(),COLUMN())))</formula>
    </cfRule>
  </conditionalFormatting>
  <conditionalFormatting sqref="BB138:BE138">
    <cfRule type="expression" dxfId="1148" priority="80">
      <formula>INDIRECT(ADDRESS(ROW(),COLUMN()))=TRUNC(INDIRECT(ADDRESS(ROW(),COLUMN())))</formula>
    </cfRule>
  </conditionalFormatting>
  <conditionalFormatting sqref="W138:BA138">
    <cfRule type="expression" dxfId="1147" priority="79">
      <formula>INDIRECT(ADDRESS(ROW(),COLUMN()))=TRUNC(INDIRECT(ADDRESS(ROW(),COLUMN())))</formula>
    </cfRule>
  </conditionalFormatting>
  <conditionalFormatting sqref="BB140:BE140">
    <cfRule type="expression" dxfId="1146" priority="78">
      <formula>INDIRECT(ADDRESS(ROW(),COLUMN()))=TRUNC(INDIRECT(ADDRESS(ROW(),COLUMN())))</formula>
    </cfRule>
  </conditionalFormatting>
  <conditionalFormatting sqref="W140:BA140">
    <cfRule type="expression" dxfId="1145" priority="77">
      <formula>INDIRECT(ADDRESS(ROW(),COLUMN()))=TRUNC(INDIRECT(ADDRESS(ROW(),COLUMN())))</formula>
    </cfRule>
  </conditionalFormatting>
  <conditionalFormatting sqref="BB142:BE142">
    <cfRule type="expression" dxfId="1144" priority="76">
      <formula>INDIRECT(ADDRESS(ROW(),COLUMN()))=TRUNC(INDIRECT(ADDRESS(ROW(),COLUMN())))</formula>
    </cfRule>
  </conditionalFormatting>
  <conditionalFormatting sqref="W142:BA142">
    <cfRule type="expression" dxfId="1143" priority="75">
      <formula>INDIRECT(ADDRESS(ROW(),COLUMN()))=TRUNC(INDIRECT(ADDRESS(ROW(),COLUMN())))</formula>
    </cfRule>
  </conditionalFormatting>
  <conditionalFormatting sqref="BB144:BE144">
    <cfRule type="expression" dxfId="1142" priority="74">
      <formula>INDIRECT(ADDRESS(ROW(),COLUMN()))=TRUNC(INDIRECT(ADDRESS(ROW(),COLUMN())))</formula>
    </cfRule>
  </conditionalFormatting>
  <conditionalFormatting sqref="W144:BA144">
    <cfRule type="expression" dxfId="1141" priority="73">
      <formula>INDIRECT(ADDRESS(ROW(),COLUMN()))=TRUNC(INDIRECT(ADDRESS(ROW(),COLUMN())))</formula>
    </cfRule>
  </conditionalFormatting>
  <conditionalFormatting sqref="BB146:BE146">
    <cfRule type="expression" dxfId="1140" priority="72">
      <formula>INDIRECT(ADDRESS(ROW(),COLUMN()))=TRUNC(INDIRECT(ADDRESS(ROW(),COLUMN())))</formula>
    </cfRule>
  </conditionalFormatting>
  <conditionalFormatting sqref="W146:BA146">
    <cfRule type="expression" dxfId="1139" priority="71">
      <formula>INDIRECT(ADDRESS(ROW(),COLUMN()))=TRUNC(INDIRECT(ADDRESS(ROW(),COLUMN())))</formula>
    </cfRule>
  </conditionalFormatting>
  <conditionalFormatting sqref="BB148:BE148">
    <cfRule type="expression" dxfId="1138" priority="70">
      <formula>INDIRECT(ADDRESS(ROW(),COLUMN()))=TRUNC(INDIRECT(ADDRESS(ROW(),COLUMN())))</formula>
    </cfRule>
  </conditionalFormatting>
  <conditionalFormatting sqref="W148:BA148">
    <cfRule type="expression" dxfId="1137" priority="69">
      <formula>INDIRECT(ADDRESS(ROW(),COLUMN()))=TRUNC(INDIRECT(ADDRESS(ROW(),COLUMN())))</formula>
    </cfRule>
  </conditionalFormatting>
  <conditionalFormatting sqref="BB150:BE150">
    <cfRule type="expression" dxfId="1136" priority="68">
      <formula>INDIRECT(ADDRESS(ROW(),COLUMN()))=TRUNC(INDIRECT(ADDRESS(ROW(),COLUMN())))</formula>
    </cfRule>
  </conditionalFormatting>
  <conditionalFormatting sqref="W150:BA150">
    <cfRule type="expression" dxfId="1135" priority="67">
      <formula>INDIRECT(ADDRESS(ROW(),COLUMN()))=TRUNC(INDIRECT(ADDRESS(ROW(),COLUMN())))</formula>
    </cfRule>
  </conditionalFormatting>
  <conditionalFormatting sqref="BB152:BE152">
    <cfRule type="expression" dxfId="1134" priority="66">
      <formula>INDIRECT(ADDRESS(ROW(),COLUMN()))=TRUNC(INDIRECT(ADDRESS(ROW(),COLUMN())))</formula>
    </cfRule>
  </conditionalFormatting>
  <conditionalFormatting sqref="W152:BA152">
    <cfRule type="expression" dxfId="1133" priority="65">
      <formula>INDIRECT(ADDRESS(ROW(),COLUMN()))=TRUNC(INDIRECT(ADDRESS(ROW(),COLUMN())))</formula>
    </cfRule>
  </conditionalFormatting>
  <conditionalFormatting sqref="BB154:BE154">
    <cfRule type="expression" dxfId="1132" priority="64">
      <formula>INDIRECT(ADDRESS(ROW(),COLUMN()))=TRUNC(INDIRECT(ADDRESS(ROW(),COLUMN())))</formula>
    </cfRule>
  </conditionalFormatting>
  <conditionalFormatting sqref="W154:BA154">
    <cfRule type="expression" dxfId="1131" priority="63">
      <formula>INDIRECT(ADDRESS(ROW(),COLUMN()))=TRUNC(INDIRECT(ADDRESS(ROW(),COLUMN())))</formula>
    </cfRule>
  </conditionalFormatting>
  <conditionalFormatting sqref="BB156:BE156">
    <cfRule type="expression" dxfId="1130" priority="62">
      <formula>INDIRECT(ADDRESS(ROW(),COLUMN()))=TRUNC(INDIRECT(ADDRESS(ROW(),COLUMN())))</formula>
    </cfRule>
  </conditionalFormatting>
  <conditionalFormatting sqref="W156:BA156">
    <cfRule type="expression" dxfId="1129" priority="61">
      <formula>INDIRECT(ADDRESS(ROW(),COLUMN()))=TRUNC(INDIRECT(ADDRESS(ROW(),COLUMN())))</formula>
    </cfRule>
  </conditionalFormatting>
  <conditionalFormatting sqref="BB158:BE158">
    <cfRule type="expression" dxfId="1128" priority="60">
      <formula>INDIRECT(ADDRESS(ROW(),COLUMN()))=TRUNC(INDIRECT(ADDRESS(ROW(),COLUMN())))</formula>
    </cfRule>
  </conditionalFormatting>
  <conditionalFormatting sqref="W158:BA158">
    <cfRule type="expression" dxfId="1127" priority="59">
      <formula>INDIRECT(ADDRESS(ROW(),COLUMN()))=TRUNC(INDIRECT(ADDRESS(ROW(),COLUMN())))</formula>
    </cfRule>
  </conditionalFormatting>
  <conditionalFormatting sqref="BB160:BE160">
    <cfRule type="expression" dxfId="1126" priority="58">
      <formula>INDIRECT(ADDRESS(ROW(),COLUMN()))=TRUNC(INDIRECT(ADDRESS(ROW(),COLUMN())))</formula>
    </cfRule>
  </conditionalFormatting>
  <conditionalFormatting sqref="W160:BA160">
    <cfRule type="expression" dxfId="1125" priority="57">
      <formula>INDIRECT(ADDRESS(ROW(),COLUMN()))=TRUNC(INDIRECT(ADDRESS(ROW(),COLUMN())))</formula>
    </cfRule>
  </conditionalFormatting>
  <conditionalFormatting sqref="BB162:BE162">
    <cfRule type="expression" dxfId="1124" priority="56">
      <formula>INDIRECT(ADDRESS(ROW(),COLUMN()))=TRUNC(INDIRECT(ADDRESS(ROW(),COLUMN())))</formula>
    </cfRule>
  </conditionalFormatting>
  <conditionalFormatting sqref="W162:BA162">
    <cfRule type="expression" dxfId="1123" priority="55">
      <formula>INDIRECT(ADDRESS(ROW(),COLUMN()))=TRUNC(INDIRECT(ADDRESS(ROW(),COLUMN())))</formula>
    </cfRule>
  </conditionalFormatting>
  <conditionalFormatting sqref="BB164:BE164">
    <cfRule type="expression" dxfId="1122" priority="54">
      <formula>INDIRECT(ADDRESS(ROW(),COLUMN()))=TRUNC(INDIRECT(ADDRESS(ROW(),COLUMN())))</formula>
    </cfRule>
  </conditionalFormatting>
  <conditionalFormatting sqref="W164:BA164">
    <cfRule type="expression" dxfId="1121" priority="53">
      <formula>INDIRECT(ADDRESS(ROW(),COLUMN()))=TRUNC(INDIRECT(ADDRESS(ROW(),COLUMN())))</formula>
    </cfRule>
  </conditionalFormatting>
  <conditionalFormatting sqref="BB166:BE166">
    <cfRule type="expression" dxfId="1120" priority="52">
      <formula>INDIRECT(ADDRESS(ROW(),COLUMN()))=TRUNC(INDIRECT(ADDRESS(ROW(),COLUMN())))</formula>
    </cfRule>
  </conditionalFormatting>
  <conditionalFormatting sqref="W166:BA166">
    <cfRule type="expression" dxfId="1119" priority="51">
      <formula>INDIRECT(ADDRESS(ROW(),COLUMN()))=TRUNC(INDIRECT(ADDRESS(ROW(),COLUMN())))</formula>
    </cfRule>
  </conditionalFormatting>
  <conditionalFormatting sqref="BB168:BE168">
    <cfRule type="expression" dxfId="1118" priority="50">
      <formula>INDIRECT(ADDRESS(ROW(),COLUMN()))=TRUNC(INDIRECT(ADDRESS(ROW(),COLUMN())))</formula>
    </cfRule>
  </conditionalFormatting>
  <conditionalFormatting sqref="W168:BA168">
    <cfRule type="expression" dxfId="1117" priority="49">
      <formula>INDIRECT(ADDRESS(ROW(),COLUMN()))=TRUNC(INDIRECT(ADDRESS(ROW(),COLUMN())))</formula>
    </cfRule>
  </conditionalFormatting>
  <conditionalFormatting sqref="BB170:BE170">
    <cfRule type="expression" dxfId="1116" priority="48">
      <formula>INDIRECT(ADDRESS(ROW(),COLUMN()))=TRUNC(INDIRECT(ADDRESS(ROW(),COLUMN())))</formula>
    </cfRule>
  </conditionalFormatting>
  <conditionalFormatting sqref="W170:BA170">
    <cfRule type="expression" dxfId="1115" priority="47">
      <formula>INDIRECT(ADDRESS(ROW(),COLUMN()))=TRUNC(INDIRECT(ADDRESS(ROW(),COLUMN())))</formula>
    </cfRule>
  </conditionalFormatting>
  <conditionalFormatting sqref="BB172:BE172">
    <cfRule type="expression" dxfId="1114" priority="46">
      <formula>INDIRECT(ADDRESS(ROW(),COLUMN()))=TRUNC(INDIRECT(ADDRESS(ROW(),COLUMN())))</formula>
    </cfRule>
  </conditionalFormatting>
  <conditionalFormatting sqref="W172:BA172">
    <cfRule type="expression" dxfId="1113" priority="45">
      <formula>INDIRECT(ADDRESS(ROW(),COLUMN()))=TRUNC(INDIRECT(ADDRESS(ROW(),COLUMN())))</formula>
    </cfRule>
  </conditionalFormatting>
  <conditionalFormatting sqref="BB174:BE174">
    <cfRule type="expression" dxfId="1112" priority="44">
      <formula>INDIRECT(ADDRESS(ROW(),COLUMN()))=TRUNC(INDIRECT(ADDRESS(ROW(),COLUMN())))</formula>
    </cfRule>
  </conditionalFormatting>
  <conditionalFormatting sqref="W174:BA174">
    <cfRule type="expression" dxfId="1111" priority="43">
      <formula>INDIRECT(ADDRESS(ROW(),COLUMN()))=TRUNC(INDIRECT(ADDRESS(ROW(),COLUMN())))</formula>
    </cfRule>
  </conditionalFormatting>
  <conditionalFormatting sqref="BB176:BE176">
    <cfRule type="expression" dxfId="1110" priority="42">
      <formula>INDIRECT(ADDRESS(ROW(),COLUMN()))=TRUNC(INDIRECT(ADDRESS(ROW(),COLUMN())))</formula>
    </cfRule>
  </conditionalFormatting>
  <conditionalFormatting sqref="W176:BA176">
    <cfRule type="expression" dxfId="1109" priority="41">
      <formula>INDIRECT(ADDRESS(ROW(),COLUMN()))=TRUNC(INDIRECT(ADDRESS(ROW(),COLUMN())))</formula>
    </cfRule>
  </conditionalFormatting>
  <conditionalFormatting sqref="BB178:BE178">
    <cfRule type="expression" dxfId="1108" priority="40">
      <formula>INDIRECT(ADDRESS(ROW(),COLUMN()))=TRUNC(INDIRECT(ADDRESS(ROW(),COLUMN())))</formula>
    </cfRule>
  </conditionalFormatting>
  <conditionalFormatting sqref="W178:BA178">
    <cfRule type="expression" dxfId="1107" priority="39">
      <formula>INDIRECT(ADDRESS(ROW(),COLUMN()))=TRUNC(INDIRECT(ADDRESS(ROW(),COLUMN())))</formula>
    </cfRule>
  </conditionalFormatting>
  <conditionalFormatting sqref="BB180:BE180">
    <cfRule type="expression" dxfId="1106" priority="38">
      <formula>INDIRECT(ADDRESS(ROW(),COLUMN()))=TRUNC(INDIRECT(ADDRESS(ROW(),COLUMN())))</formula>
    </cfRule>
  </conditionalFormatting>
  <conditionalFormatting sqref="W180:BA180">
    <cfRule type="expression" dxfId="1105" priority="37">
      <formula>INDIRECT(ADDRESS(ROW(),COLUMN()))=TRUNC(INDIRECT(ADDRESS(ROW(),COLUMN())))</formula>
    </cfRule>
  </conditionalFormatting>
  <conditionalFormatting sqref="BB182:BE182">
    <cfRule type="expression" dxfId="1104" priority="36">
      <formula>INDIRECT(ADDRESS(ROW(),COLUMN()))=TRUNC(INDIRECT(ADDRESS(ROW(),COLUMN())))</formula>
    </cfRule>
  </conditionalFormatting>
  <conditionalFormatting sqref="W182:BA182">
    <cfRule type="expression" dxfId="1103" priority="35">
      <formula>INDIRECT(ADDRESS(ROW(),COLUMN()))=TRUNC(INDIRECT(ADDRESS(ROW(),COLUMN())))</formula>
    </cfRule>
  </conditionalFormatting>
  <conditionalFormatting sqref="BB184:BE184">
    <cfRule type="expression" dxfId="1102" priority="34">
      <formula>INDIRECT(ADDRESS(ROW(),COLUMN()))=TRUNC(INDIRECT(ADDRESS(ROW(),COLUMN())))</formula>
    </cfRule>
  </conditionalFormatting>
  <conditionalFormatting sqref="W184:BA184">
    <cfRule type="expression" dxfId="1101" priority="33">
      <formula>INDIRECT(ADDRESS(ROW(),COLUMN()))=TRUNC(INDIRECT(ADDRESS(ROW(),COLUMN())))</formula>
    </cfRule>
  </conditionalFormatting>
  <conditionalFormatting sqref="BB186:BE186">
    <cfRule type="expression" dxfId="1100" priority="32">
      <formula>INDIRECT(ADDRESS(ROW(),COLUMN()))=TRUNC(INDIRECT(ADDRESS(ROW(),COLUMN())))</formula>
    </cfRule>
  </conditionalFormatting>
  <conditionalFormatting sqref="W186:BA186">
    <cfRule type="expression" dxfId="1099" priority="31">
      <formula>INDIRECT(ADDRESS(ROW(),COLUMN()))=TRUNC(INDIRECT(ADDRESS(ROW(),COLUMN())))</formula>
    </cfRule>
  </conditionalFormatting>
  <conditionalFormatting sqref="BB188:BE188">
    <cfRule type="expression" dxfId="1098" priority="30">
      <formula>INDIRECT(ADDRESS(ROW(),COLUMN()))=TRUNC(INDIRECT(ADDRESS(ROW(),COLUMN())))</formula>
    </cfRule>
  </conditionalFormatting>
  <conditionalFormatting sqref="BB190:BE190">
    <cfRule type="expression" dxfId="1097" priority="28">
      <formula>INDIRECT(ADDRESS(ROW(),COLUMN()))=TRUNC(INDIRECT(ADDRESS(ROW(),COLUMN())))</formula>
    </cfRule>
  </conditionalFormatting>
  <conditionalFormatting sqref="W190:BA190">
    <cfRule type="expression" dxfId="1096" priority="27">
      <formula>INDIRECT(ADDRESS(ROW(),COLUMN()))=TRUNC(INDIRECT(ADDRESS(ROW(),COLUMN())))</formula>
    </cfRule>
  </conditionalFormatting>
  <conditionalFormatting sqref="BB192:BE192">
    <cfRule type="expression" dxfId="1095" priority="26">
      <formula>INDIRECT(ADDRESS(ROW(),COLUMN()))=TRUNC(INDIRECT(ADDRESS(ROW(),COLUMN())))</formula>
    </cfRule>
  </conditionalFormatting>
  <conditionalFormatting sqref="W192:BA192">
    <cfRule type="expression" dxfId="1094" priority="25">
      <formula>INDIRECT(ADDRESS(ROW(),COLUMN()))=TRUNC(INDIRECT(ADDRESS(ROW(),COLUMN())))</formula>
    </cfRule>
  </conditionalFormatting>
  <conditionalFormatting sqref="BB194:BE194">
    <cfRule type="expression" dxfId="1093" priority="24">
      <formula>INDIRECT(ADDRESS(ROW(),COLUMN()))=TRUNC(INDIRECT(ADDRESS(ROW(),COLUMN())))</formula>
    </cfRule>
  </conditionalFormatting>
  <conditionalFormatting sqref="W194:BA194">
    <cfRule type="expression" dxfId="1092" priority="23">
      <formula>INDIRECT(ADDRESS(ROW(),COLUMN()))=TRUNC(INDIRECT(ADDRESS(ROW(),COLUMN())))</formula>
    </cfRule>
  </conditionalFormatting>
  <conditionalFormatting sqref="BB196:BE196">
    <cfRule type="expression" dxfId="1091" priority="22">
      <formula>INDIRECT(ADDRESS(ROW(),COLUMN()))=TRUNC(INDIRECT(ADDRESS(ROW(),COLUMN())))</formula>
    </cfRule>
  </conditionalFormatting>
  <conditionalFormatting sqref="W196:BA196">
    <cfRule type="expression" dxfId="1090" priority="21">
      <formula>INDIRECT(ADDRESS(ROW(),COLUMN()))=TRUNC(INDIRECT(ADDRESS(ROW(),COLUMN())))</formula>
    </cfRule>
  </conditionalFormatting>
  <conditionalFormatting sqref="BB198:BE198">
    <cfRule type="expression" dxfId="1089" priority="20">
      <formula>INDIRECT(ADDRESS(ROW(),COLUMN()))=TRUNC(INDIRECT(ADDRESS(ROW(),COLUMN())))</formula>
    </cfRule>
  </conditionalFormatting>
  <conditionalFormatting sqref="W198:BA198">
    <cfRule type="expression" dxfId="1088" priority="19">
      <formula>INDIRECT(ADDRESS(ROW(),COLUMN()))=TRUNC(INDIRECT(ADDRESS(ROW(),COLUMN())))</formula>
    </cfRule>
  </conditionalFormatting>
  <conditionalFormatting sqref="BB200:BE200">
    <cfRule type="expression" dxfId="1087" priority="18">
      <formula>INDIRECT(ADDRESS(ROW(),COLUMN()))=TRUNC(INDIRECT(ADDRESS(ROW(),COLUMN())))</formula>
    </cfRule>
  </conditionalFormatting>
  <conditionalFormatting sqref="W200:BA200">
    <cfRule type="expression" dxfId="1086" priority="17">
      <formula>INDIRECT(ADDRESS(ROW(),COLUMN()))=TRUNC(INDIRECT(ADDRESS(ROW(),COLUMN())))</formula>
    </cfRule>
  </conditionalFormatting>
  <conditionalFormatting sqref="BB202:BE202">
    <cfRule type="expression" dxfId="1085" priority="16">
      <formula>INDIRECT(ADDRESS(ROW(),COLUMN()))=TRUNC(INDIRECT(ADDRESS(ROW(),COLUMN())))</formula>
    </cfRule>
  </conditionalFormatting>
  <conditionalFormatting sqref="W202:BA202">
    <cfRule type="expression" dxfId="1084" priority="15">
      <formula>INDIRECT(ADDRESS(ROW(),COLUMN()))=TRUNC(INDIRECT(ADDRESS(ROW(),COLUMN())))</formula>
    </cfRule>
  </conditionalFormatting>
  <conditionalFormatting sqref="BB204:BE204">
    <cfRule type="expression" dxfId="1083" priority="14">
      <formula>INDIRECT(ADDRESS(ROW(),COLUMN()))=TRUNC(INDIRECT(ADDRESS(ROW(),COLUMN())))</formula>
    </cfRule>
  </conditionalFormatting>
  <conditionalFormatting sqref="W204:BA204">
    <cfRule type="expression" dxfId="1082" priority="13">
      <formula>INDIRECT(ADDRESS(ROW(),COLUMN()))=TRUNC(INDIRECT(ADDRESS(ROW(),COLUMN())))</formula>
    </cfRule>
  </conditionalFormatting>
  <conditionalFormatting sqref="BB206:BE206">
    <cfRule type="expression" dxfId="1081" priority="12">
      <formula>INDIRECT(ADDRESS(ROW(),COLUMN()))=TRUNC(INDIRECT(ADDRESS(ROW(),COLUMN())))</formula>
    </cfRule>
  </conditionalFormatting>
  <conditionalFormatting sqref="W206:BA206">
    <cfRule type="expression" dxfId="1080" priority="11">
      <formula>INDIRECT(ADDRESS(ROW(),COLUMN()))=TRUNC(INDIRECT(ADDRESS(ROW(),COLUMN())))</formula>
    </cfRule>
  </conditionalFormatting>
  <conditionalFormatting sqref="BB208:BE208">
    <cfRule type="expression" dxfId="1079" priority="10">
      <formula>INDIRECT(ADDRESS(ROW(),COLUMN()))=TRUNC(INDIRECT(ADDRESS(ROW(),COLUMN())))</formula>
    </cfRule>
  </conditionalFormatting>
  <conditionalFormatting sqref="W208:BA208">
    <cfRule type="expression" dxfId="1078" priority="9">
      <formula>INDIRECT(ADDRESS(ROW(),COLUMN()))=TRUNC(INDIRECT(ADDRESS(ROW(),COLUMN())))</formula>
    </cfRule>
  </conditionalFormatting>
  <conditionalFormatting sqref="BB210:BE210">
    <cfRule type="expression" dxfId="1077" priority="8">
      <formula>INDIRECT(ADDRESS(ROW(),COLUMN()))=TRUNC(INDIRECT(ADDRESS(ROW(),COLUMN())))</formula>
    </cfRule>
  </conditionalFormatting>
  <conditionalFormatting sqref="W210:BA210">
    <cfRule type="expression" dxfId="1076" priority="7">
      <formula>INDIRECT(ADDRESS(ROW(),COLUMN()))=TRUNC(INDIRECT(ADDRESS(ROW(),COLUMN())))</formula>
    </cfRule>
  </conditionalFormatting>
  <conditionalFormatting sqref="BB212:BE212">
    <cfRule type="expression" dxfId="1075" priority="6">
      <formula>INDIRECT(ADDRESS(ROW(),COLUMN()))=TRUNC(INDIRECT(ADDRESS(ROW(),COLUMN())))</formula>
    </cfRule>
  </conditionalFormatting>
  <conditionalFormatting sqref="W212:BA212">
    <cfRule type="expression" dxfId="1074" priority="5">
      <formula>INDIRECT(ADDRESS(ROW(),COLUMN()))=TRUNC(INDIRECT(ADDRESS(ROW(),COLUMN())))</formula>
    </cfRule>
  </conditionalFormatting>
  <conditionalFormatting sqref="BB214:BE214">
    <cfRule type="expression" dxfId="1073" priority="4">
      <formula>INDIRECT(ADDRESS(ROW(),COLUMN()))=TRUNC(INDIRECT(ADDRESS(ROW(),COLUMN())))</formula>
    </cfRule>
  </conditionalFormatting>
  <conditionalFormatting sqref="W214:BA214">
    <cfRule type="expression" dxfId="1072" priority="3">
      <formula>INDIRECT(ADDRESS(ROW(),COLUMN()))=TRUNC(INDIRECT(ADDRESS(ROW(),COLUMN())))</formula>
    </cfRule>
  </conditionalFormatting>
  <conditionalFormatting sqref="BB216:BE216">
    <cfRule type="expression" dxfId="1071" priority="2">
      <formula>INDIRECT(ADDRESS(ROW(),COLUMN()))=TRUNC(INDIRECT(ADDRESS(ROW(),COLUMN())))</formula>
    </cfRule>
  </conditionalFormatting>
  <conditionalFormatting sqref="W216:BA216">
    <cfRule type="expression" dxfId="1070" priority="1">
      <formula>INDIRECT(ADDRESS(ROW(),COLUMN()))=TRUNC(INDIRECT(ADDRESS(ROW(),COLUMN())))</formula>
    </cfRule>
  </conditionalFormatting>
  <dataValidations count="10">
    <dataValidation type="list" allowBlank="1" showDropDown="0" showInputMessage="1" showErrorMessage="0" sqref="I17:J216">
      <formula1>"A, B, C, D"</formula1>
    </dataValidation>
    <dataValidation type="list" allowBlank="1" showDropDown="0" showInputMessage="1" showErrorMessage="0"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errorStyle="warning" allowBlank="1" showDropDown="0" showInputMessage="1" showErrorMessage="0" error="リストにない場合のみ、入力してください。" sqref="K17:N216">
      <formula1>INDIRECT(C17)</formula1>
    </dataValidation>
    <dataValidation type="list" allowBlank="1" showDropDown="0" showInputMessage="1" showErrorMessage="0" sqref="C17:D216">
      <formula1>職種</formula1>
    </dataValidation>
    <dataValidation type="list" allowBlank="1" showDropDown="0" showInputMessage="1" showErrorMessage="1" sqref="BE4:BH4">
      <formula1>"予定,実績,予定・実績"</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AF3:AF4">
      <formula1>#REF!</formula1>
    </dataValidation>
    <dataValidation type="list" allowBlank="1" showDropDown="0" showInputMessage="1" showErrorMessage="1" sqref="BE3:BH3">
      <formula1>"４週,暦月"</formula1>
    </dataValidation>
    <dataValidation type="list" allowBlank="1" showDropDown="0" showInputMessage="1" showErrorMessage="1" sqref="R228:S228">
      <formula1>"週,暦月"</formula1>
    </dataValidation>
    <dataValidation allowBlank="1" showDropDown="0" showInputMessage="1" showErrorMessage="1" error="入力可能範囲　32～40" sqref="BE10"/>
  </dataValidations>
  <printOptions horizontalCentered="1"/>
  <pageMargins left="0.15748031496062992" right="0.15748031496062992" top="0.59055118110236227" bottom="0.35433070866141736" header="0.15748031496062992" footer="0.15748031496062992"/>
  <pageSetup paperSize="8" scale="46" fitToWidth="1" fitToHeight="0" orientation="landscape" usePrinterDefaults="1" r:id="rId1"/>
  <headerFooter>
    <oddFooter>&amp;R&amp;16&amp;P/&amp;N</oddFooter>
  </headerFooter>
  <rowBreaks count="3" manualBreakCount="3">
    <brk id="74" max="61" man="1"/>
    <brk id="126" max="61" man="1"/>
    <brk id="186" max="61" man="1"/>
  </rowBreaks>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 (6)'!$C$4:$C$17</xm:f>
          </x14:formula1>
          <xm:sqref>AT1:BI1</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23">
    <tabColor theme="8" tint="0.8"/>
    <pageSetUpPr fitToPage="1"/>
  </sheetPr>
  <dimension ref="B1:BO150"/>
  <sheetViews>
    <sheetView showGridLines="0" zoomScaleSheetLayoutView="100" workbookViewId="0"/>
  </sheetViews>
  <sheetFormatPr defaultColWidth="4.5" defaultRowHeight="15.75"/>
  <cols>
    <col min="1" max="1" width="0.8984375" style="1732" customWidth="1"/>
    <col min="2" max="2" width="5.69921875" style="1732" customWidth="1"/>
    <col min="3" max="4" width="8.09765625" style="1732" customWidth="1"/>
    <col min="5" max="8" width="3.19921875" style="1732" hidden="1" customWidth="1"/>
    <col min="9" max="10" width="3.19921875" style="1732" customWidth="1"/>
    <col min="11" max="62" width="5.69921875" style="1732" customWidth="1"/>
    <col min="63" max="63" width="1.09765625" style="1732" customWidth="1"/>
    <col min="64" max="16384" width="4.5" style="1732"/>
  </cols>
  <sheetData>
    <row r="1" spans="2:67" s="1733" customFormat="1" ht="20.25" customHeight="1">
      <c r="C1" s="1746" t="s">
        <v>663</v>
      </c>
      <c r="D1" s="1746"/>
      <c r="E1" s="1746"/>
      <c r="F1" s="1746"/>
      <c r="G1" s="1746"/>
      <c r="H1" s="1746"/>
      <c r="I1" s="1746"/>
      <c r="J1" s="1746"/>
      <c r="M1" s="1794" t="s">
        <v>755</v>
      </c>
      <c r="P1" s="1746"/>
      <c r="Q1" s="1746"/>
      <c r="R1" s="1746"/>
      <c r="S1" s="1746"/>
      <c r="T1" s="1746"/>
      <c r="U1" s="1746"/>
      <c r="V1" s="1746"/>
      <c r="W1" s="1746"/>
      <c r="AS1" s="1828" t="s">
        <v>56</v>
      </c>
      <c r="AT1" s="1933" t="s">
        <v>20</v>
      </c>
      <c r="AU1" s="1934"/>
      <c r="AV1" s="1934"/>
      <c r="AW1" s="1934"/>
      <c r="AX1" s="1934"/>
      <c r="AY1" s="1934"/>
      <c r="AZ1" s="1934"/>
      <c r="BA1" s="1934"/>
      <c r="BB1" s="1934"/>
      <c r="BC1" s="1934"/>
      <c r="BD1" s="1934"/>
      <c r="BE1" s="1934"/>
      <c r="BF1" s="1934"/>
      <c r="BG1" s="1934"/>
      <c r="BH1" s="1934"/>
      <c r="BI1" s="1934"/>
      <c r="BJ1" s="1828" t="s">
        <v>156</v>
      </c>
    </row>
    <row r="2" spans="2:67" s="1734" customFormat="1" ht="20.25" customHeight="1">
      <c r="J2" s="1794"/>
      <c r="M2" s="1794"/>
      <c r="N2" s="1794"/>
      <c r="P2" s="1828"/>
      <c r="Q2" s="1828"/>
      <c r="R2" s="1828"/>
      <c r="S2" s="1828"/>
      <c r="T2" s="1828"/>
      <c r="U2" s="1828"/>
      <c r="V2" s="1828"/>
      <c r="W2" s="1828"/>
      <c r="AB2" s="1828" t="s">
        <v>780</v>
      </c>
      <c r="AC2" s="1904">
        <v>6</v>
      </c>
      <c r="AD2" s="1904"/>
      <c r="AE2" s="1828" t="s">
        <v>679</v>
      </c>
      <c r="AF2" s="1920">
        <f>IF(AC2=0,"",YEAR(DATE(2018+AC2,1,1)))</f>
        <v>2024</v>
      </c>
      <c r="AG2" s="1920"/>
      <c r="AH2" s="1923" t="s">
        <v>592</v>
      </c>
      <c r="AI2" s="1923" t="s">
        <v>785</v>
      </c>
      <c r="AJ2" s="1904">
        <v>4</v>
      </c>
      <c r="AK2" s="1904"/>
      <c r="AL2" s="1923" t="s">
        <v>313</v>
      </c>
      <c r="AS2" s="1828" t="s">
        <v>338</v>
      </c>
      <c r="AT2" s="1904" t="s">
        <v>793</v>
      </c>
      <c r="AU2" s="1904"/>
      <c r="AV2" s="1904"/>
      <c r="AW2" s="1904"/>
      <c r="AX2" s="1904"/>
      <c r="AY2" s="1904"/>
      <c r="AZ2" s="1904"/>
      <c r="BA2" s="1904"/>
      <c r="BB2" s="1904"/>
      <c r="BC2" s="1904"/>
      <c r="BD2" s="1904"/>
      <c r="BE2" s="1904"/>
      <c r="BF2" s="1904"/>
      <c r="BG2" s="1904"/>
      <c r="BH2" s="1904"/>
      <c r="BI2" s="1904"/>
      <c r="BJ2" s="1828" t="s">
        <v>156</v>
      </c>
      <c r="BK2" s="1828"/>
      <c r="BL2" s="1828"/>
      <c r="BM2" s="1828"/>
    </row>
    <row r="3" spans="2:67" s="1734" customFormat="1" ht="20.25" customHeight="1">
      <c r="J3" s="1794"/>
      <c r="M3" s="1794"/>
      <c r="O3" s="1828"/>
      <c r="P3" s="1828"/>
      <c r="Q3" s="1828"/>
      <c r="R3" s="1828"/>
      <c r="S3" s="1828"/>
      <c r="T3" s="1828"/>
      <c r="U3" s="1828"/>
      <c r="AC3" s="1905"/>
      <c r="AD3" s="1905"/>
      <c r="AE3" s="1918"/>
      <c r="AF3" s="1921"/>
      <c r="AG3" s="1918"/>
      <c r="BD3" s="1955" t="s">
        <v>794</v>
      </c>
      <c r="BE3" s="1964" t="s">
        <v>796</v>
      </c>
      <c r="BF3" s="1968"/>
      <c r="BG3" s="1968"/>
      <c r="BH3" s="1980"/>
      <c r="BI3" s="1828"/>
    </row>
    <row r="4" spans="2:67" s="1734" customFormat="1" ht="20.25" customHeight="1">
      <c r="B4" s="1735"/>
      <c r="C4" s="1735"/>
      <c r="D4" s="1735"/>
      <c r="E4" s="1735"/>
      <c r="F4" s="1735"/>
      <c r="G4" s="1735"/>
      <c r="H4" s="1735"/>
      <c r="I4" s="1735"/>
      <c r="J4" s="1795"/>
      <c r="K4" s="1735"/>
      <c r="L4" s="1735"/>
      <c r="M4" s="1795"/>
      <c r="N4" s="1735"/>
      <c r="O4" s="1829"/>
      <c r="P4" s="1829"/>
      <c r="Q4" s="1829"/>
      <c r="R4" s="1829"/>
      <c r="S4" s="1829"/>
      <c r="T4" s="1829"/>
      <c r="U4" s="1829"/>
      <c r="V4" s="1735"/>
      <c r="W4" s="1735"/>
      <c r="X4" s="1735"/>
      <c r="Y4" s="1735"/>
      <c r="Z4" s="1735"/>
      <c r="AA4" s="1735"/>
      <c r="AB4" s="1735"/>
      <c r="AC4" s="1906"/>
      <c r="AD4" s="1906"/>
      <c r="AE4" s="1919"/>
      <c r="AF4" s="1922"/>
      <c r="AG4" s="1919"/>
      <c r="AH4" s="1735"/>
      <c r="AI4" s="1735"/>
      <c r="AJ4" s="1735"/>
      <c r="AK4" s="1735"/>
      <c r="AL4" s="1735"/>
      <c r="AM4" s="1735"/>
      <c r="AN4" s="1735"/>
      <c r="AO4" s="1735"/>
      <c r="AP4" s="1735"/>
      <c r="AQ4" s="1735"/>
      <c r="AR4" s="1735"/>
      <c r="BD4" s="1955" t="s">
        <v>795</v>
      </c>
      <c r="BE4" s="1964" t="s">
        <v>797</v>
      </c>
      <c r="BF4" s="1968"/>
      <c r="BG4" s="1968"/>
      <c r="BH4" s="1980"/>
      <c r="BI4" s="1828"/>
    </row>
    <row r="5" spans="2:67" s="1734" customFormat="1" ht="9" customHeight="1">
      <c r="B5" s="1735"/>
      <c r="C5" s="1735"/>
      <c r="D5" s="1735"/>
      <c r="E5" s="1735"/>
      <c r="F5" s="1735"/>
      <c r="G5" s="1735"/>
      <c r="H5" s="1735"/>
      <c r="I5" s="1735"/>
      <c r="J5" s="1795"/>
      <c r="K5" s="1735"/>
      <c r="L5" s="1735"/>
      <c r="M5" s="1795"/>
      <c r="N5" s="1735"/>
      <c r="O5" s="1829"/>
      <c r="P5" s="1829"/>
      <c r="Q5" s="1829"/>
      <c r="R5" s="1829"/>
      <c r="S5" s="1829"/>
      <c r="T5" s="1829"/>
      <c r="U5" s="1829"/>
      <c r="V5" s="1735"/>
      <c r="W5" s="1735"/>
      <c r="X5" s="1735"/>
      <c r="Y5" s="1735"/>
      <c r="Z5" s="1735"/>
      <c r="AA5" s="1735"/>
      <c r="AB5" s="1735"/>
      <c r="AC5" s="1907"/>
      <c r="AD5" s="1907"/>
      <c r="AE5" s="1735"/>
      <c r="AF5" s="1735"/>
      <c r="AG5" s="1735"/>
      <c r="AH5" s="1735"/>
      <c r="AI5" s="1735"/>
      <c r="AJ5" s="1924"/>
      <c r="AK5" s="1924"/>
      <c r="AL5" s="1924"/>
      <c r="AM5" s="1924"/>
      <c r="AN5" s="1924"/>
      <c r="AO5" s="1924"/>
      <c r="AP5" s="1924"/>
      <c r="AQ5" s="1924"/>
      <c r="AR5" s="1924"/>
      <c r="AS5" s="1733"/>
      <c r="AT5" s="1733"/>
      <c r="AU5" s="1733"/>
      <c r="AV5" s="1733"/>
      <c r="AW5" s="1733"/>
      <c r="AX5" s="1733"/>
      <c r="AY5" s="1733"/>
      <c r="AZ5" s="1733"/>
      <c r="BA5" s="1733"/>
      <c r="BB5" s="1733"/>
      <c r="BC5" s="1733"/>
      <c r="BD5" s="1733"/>
      <c r="BE5" s="1733"/>
      <c r="BF5" s="1733"/>
      <c r="BG5" s="1733"/>
      <c r="BH5" s="1981"/>
      <c r="BI5" s="1981"/>
    </row>
    <row r="6" spans="2:67" s="1734" customFormat="1" ht="21" customHeight="1">
      <c r="B6" s="1736"/>
      <c r="C6" s="1747"/>
      <c r="D6" s="1747"/>
      <c r="E6" s="1747"/>
      <c r="F6" s="1747"/>
      <c r="G6" s="1747"/>
      <c r="H6" s="1747"/>
      <c r="I6" s="1747"/>
      <c r="J6" s="1747"/>
      <c r="K6" s="1796"/>
      <c r="L6" s="1796"/>
      <c r="M6" s="1796"/>
      <c r="N6" s="1749"/>
      <c r="O6" s="1796"/>
      <c r="P6" s="1796"/>
      <c r="Q6" s="1796"/>
      <c r="R6" s="1735"/>
      <c r="S6" s="1735"/>
      <c r="T6" s="1735"/>
      <c r="U6" s="1735"/>
      <c r="V6" s="1735"/>
      <c r="W6" s="1735"/>
      <c r="X6" s="1735"/>
      <c r="Y6" s="1735"/>
      <c r="Z6" s="1735"/>
      <c r="AA6" s="1735"/>
      <c r="AB6" s="1735"/>
      <c r="AC6" s="1735"/>
      <c r="AD6" s="1735"/>
      <c r="AE6" s="1735"/>
      <c r="AF6" s="1735"/>
      <c r="AG6" s="1735"/>
      <c r="AH6" s="1735"/>
      <c r="AI6" s="1735"/>
      <c r="AJ6" s="1924"/>
      <c r="AK6" s="1924"/>
      <c r="AL6" s="1924"/>
      <c r="AM6" s="1924"/>
      <c r="AN6" s="1924"/>
      <c r="AO6" s="1924" t="s">
        <v>658</v>
      </c>
      <c r="AP6" s="1924"/>
      <c r="AQ6" s="1924"/>
      <c r="AR6" s="1924"/>
      <c r="AS6" s="1733"/>
      <c r="AT6" s="1733"/>
      <c r="AU6" s="1733"/>
      <c r="AW6" s="1932"/>
      <c r="AX6" s="1932"/>
      <c r="AY6" s="1793"/>
      <c r="AZ6" s="1733"/>
      <c r="BA6" s="1936">
        <v>40</v>
      </c>
      <c r="BB6" s="1938"/>
      <c r="BC6" s="1793" t="s">
        <v>140</v>
      </c>
      <c r="BD6" s="1733"/>
      <c r="BE6" s="1936">
        <v>160</v>
      </c>
      <c r="BF6" s="1938"/>
      <c r="BG6" s="1793" t="s">
        <v>93</v>
      </c>
      <c r="BH6" s="1733"/>
      <c r="BI6" s="1981"/>
    </row>
    <row r="7" spans="2:67" s="1734" customFormat="1" ht="5.25" customHeight="1">
      <c r="B7" s="1736"/>
      <c r="C7" s="1748"/>
      <c r="D7" s="1748"/>
      <c r="E7" s="1748"/>
      <c r="F7" s="1748"/>
      <c r="G7" s="1748"/>
      <c r="H7" s="1748"/>
      <c r="I7" s="1748"/>
      <c r="J7" s="1796"/>
      <c r="K7" s="1796"/>
      <c r="L7" s="1796"/>
      <c r="M7" s="1749"/>
      <c r="N7" s="1796"/>
      <c r="O7" s="1796"/>
      <c r="P7" s="1796"/>
      <c r="Q7" s="1796"/>
      <c r="R7" s="1735"/>
      <c r="S7" s="1735"/>
      <c r="T7" s="1735"/>
      <c r="U7" s="1735"/>
      <c r="V7" s="1735"/>
      <c r="W7" s="1735"/>
      <c r="X7" s="1735"/>
      <c r="Y7" s="1735"/>
      <c r="Z7" s="1735"/>
      <c r="AA7" s="1735"/>
      <c r="AB7" s="1735"/>
      <c r="AC7" s="1735"/>
      <c r="AD7" s="1735"/>
      <c r="AE7" s="1735"/>
      <c r="AF7" s="1735"/>
      <c r="AG7" s="1735"/>
      <c r="AH7" s="1735"/>
      <c r="AI7" s="1735"/>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24"/>
      <c r="BG7" s="1924"/>
      <c r="BH7" s="1982"/>
      <c r="BI7" s="1982"/>
      <c r="BJ7" s="1735"/>
    </row>
    <row r="8" spans="2:67" s="1734" customFormat="1" ht="21" customHeight="1">
      <c r="B8" s="1737"/>
      <c r="C8" s="1749"/>
      <c r="D8" s="1749"/>
      <c r="E8" s="1749"/>
      <c r="F8" s="1749"/>
      <c r="G8" s="1749"/>
      <c r="H8" s="1749"/>
      <c r="I8" s="1749"/>
      <c r="J8" s="1796"/>
      <c r="K8" s="1796"/>
      <c r="L8" s="1796"/>
      <c r="M8" s="1749"/>
      <c r="N8" s="1796"/>
      <c r="O8" s="1796"/>
      <c r="P8" s="1796"/>
      <c r="Q8" s="1796"/>
      <c r="R8" s="1735"/>
      <c r="S8" s="1735"/>
      <c r="T8" s="1735"/>
      <c r="U8" s="1735"/>
      <c r="V8" s="1735"/>
      <c r="W8" s="1735"/>
      <c r="X8" s="1735"/>
      <c r="Y8" s="1735"/>
      <c r="Z8" s="1735"/>
      <c r="AA8" s="1735"/>
      <c r="AB8" s="1735"/>
      <c r="AC8" s="1735"/>
      <c r="AD8" s="1735"/>
      <c r="AE8" s="1735"/>
      <c r="AF8" s="1735"/>
      <c r="AG8" s="1735"/>
      <c r="AH8" s="1735"/>
      <c r="AI8" s="1735"/>
      <c r="AJ8" s="1925"/>
      <c r="AK8" s="1925"/>
      <c r="AL8" s="1925"/>
      <c r="AM8" s="1747"/>
      <c r="AN8" s="1926"/>
      <c r="AO8" s="1928"/>
      <c r="AP8" s="1928"/>
      <c r="AQ8" s="1736"/>
      <c r="AR8" s="1932"/>
      <c r="AS8" s="1932"/>
      <c r="AT8" s="1932"/>
      <c r="AU8" s="1935"/>
      <c r="AV8" s="1935"/>
      <c r="AW8" s="1924"/>
      <c r="AX8" s="1932"/>
      <c r="AY8" s="1932"/>
      <c r="AZ8" s="1749"/>
      <c r="BA8" s="1924"/>
      <c r="BB8" s="1924" t="s">
        <v>623</v>
      </c>
      <c r="BC8" s="1924"/>
      <c r="BD8" s="1924"/>
      <c r="BE8" s="1965">
        <f>DAY(EOMONTH(DATE(AF2,AJ2,1),0))</f>
        <v>30</v>
      </c>
      <c r="BF8" s="1969"/>
      <c r="BG8" s="1924" t="s">
        <v>798</v>
      </c>
      <c r="BH8" s="1924"/>
      <c r="BI8" s="1924"/>
      <c r="BJ8" s="1735"/>
      <c r="BM8" s="1828"/>
      <c r="BN8" s="1828"/>
      <c r="BO8" s="1828"/>
    </row>
    <row r="9" spans="2:67" s="1734" customFormat="1" ht="5.25" customHeight="1">
      <c r="B9" s="1737"/>
      <c r="C9" s="1749"/>
      <c r="D9" s="1749"/>
      <c r="E9" s="1749"/>
      <c r="F9" s="1749"/>
      <c r="G9" s="1749"/>
      <c r="H9" s="1749"/>
      <c r="I9" s="1749"/>
      <c r="J9" s="1796"/>
      <c r="K9" s="1796"/>
      <c r="L9" s="1796"/>
      <c r="M9" s="1749"/>
      <c r="N9" s="1796"/>
      <c r="O9" s="1796"/>
      <c r="P9" s="1796"/>
      <c r="Q9" s="1796"/>
      <c r="R9" s="1735"/>
      <c r="S9" s="1735"/>
      <c r="T9" s="1735"/>
      <c r="U9" s="1735"/>
      <c r="V9" s="1735"/>
      <c r="W9" s="1735"/>
      <c r="X9" s="1735"/>
      <c r="Y9" s="1735"/>
      <c r="Z9" s="1735"/>
      <c r="AA9" s="1735"/>
      <c r="AB9" s="1735"/>
      <c r="AC9" s="1735"/>
      <c r="AD9" s="1735"/>
      <c r="AE9" s="1735"/>
      <c r="AF9" s="1735"/>
      <c r="AG9" s="1735"/>
      <c r="AH9" s="1735"/>
      <c r="AI9" s="1735"/>
      <c r="AJ9" s="1925"/>
      <c r="AK9" s="1925"/>
      <c r="AL9" s="1925"/>
      <c r="AM9" s="1747"/>
      <c r="AN9" s="1926"/>
      <c r="AO9" s="1928"/>
      <c r="AP9" s="1928"/>
      <c r="AQ9" s="1736"/>
      <c r="AR9" s="1932"/>
      <c r="AS9" s="1932"/>
      <c r="AT9" s="1932"/>
      <c r="AU9" s="1935"/>
      <c r="AV9" s="1935"/>
      <c r="AW9" s="1924"/>
      <c r="AX9" s="1932"/>
      <c r="AY9" s="1932"/>
      <c r="AZ9" s="1749"/>
      <c r="BA9" s="1924"/>
      <c r="BB9" s="1924"/>
      <c r="BC9" s="1924"/>
      <c r="BD9" s="1924"/>
      <c r="BE9" s="1749"/>
      <c r="BF9" s="1749"/>
      <c r="BG9" s="1924"/>
      <c r="BH9" s="1924"/>
      <c r="BI9" s="1924"/>
      <c r="BJ9" s="1735"/>
      <c r="BM9" s="1828"/>
      <c r="BN9" s="1828"/>
      <c r="BO9" s="1828"/>
    </row>
    <row r="10" spans="2:67" s="1734" customFormat="1" ht="21" customHeight="1">
      <c r="B10" s="1737"/>
      <c r="C10" s="1749"/>
      <c r="D10" s="1749"/>
      <c r="E10" s="1749"/>
      <c r="F10" s="1749"/>
      <c r="G10" s="1749"/>
      <c r="H10" s="1749"/>
      <c r="I10" s="1749"/>
      <c r="J10" s="1796"/>
      <c r="K10" s="1796"/>
      <c r="L10" s="1796"/>
      <c r="M10" s="1749"/>
      <c r="N10" s="1796"/>
      <c r="O10" s="1796"/>
      <c r="P10" s="1796"/>
      <c r="Q10" s="1796"/>
      <c r="R10" s="1735"/>
      <c r="S10" s="1735"/>
      <c r="T10" s="1735"/>
      <c r="U10" s="1735"/>
      <c r="V10" s="1735"/>
      <c r="W10" s="1735"/>
      <c r="X10" s="1735"/>
      <c r="Y10" s="1735"/>
      <c r="Z10" s="1735"/>
      <c r="AA10" s="1735"/>
      <c r="AB10" s="1735"/>
      <c r="AC10" s="1735"/>
      <c r="AD10" s="1735"/>
      <c r="AE10" s="1735"/>
      <c r="AF10" s="1735"/>
      <c r="AG10" s="1735"/>
      <c r="AH10" s="1735"/>
      <c r="AI10" s="1735"/>
      <c r="AJ10" s="1925"/>
      <c r="AK10" s="1925"/>
      <c r="AL10" s="1925"/>
      <c r="AM10" s="1747"/>
      <c r="AN10" s="1926"/>
      <c r="AO10" s="1928"/>
      <c r="AP10" s="1928"/>
      <c r="AQ10" s="1736"/>
      <c r="AR10" s="1932"/>
      <c r="AS10" s="1924" t="s">
        <v>1034</v>
      </c>
      <c r="AT10" s="1747"/>
      <c r="AU10" s="1747"/>
      <c r="AV10" s="2071"/>
      <c r="AW10" s="1924"/>
      <c r="AX10" s="2218"/>
      <c r="AY10" s="2218"/>
      <c r="AZ10" s="2218"/>
      <c r="BA10" s="1924"/>
      <c r="BB10" s="1924"/>
      <c r="BC10" s="1982" t="s">
        <v>325</v>
      </c>
      <c r="BD10" s="1924"/>
      <c r="BE10" s="1936">
        <v>36</v>
      </c>
      <c r="BF10" s="1938"/>
      <c r="BG10" s="1793" t="s">
        <v>1028</v>
      </c>
      <c r="BH10" s="1924"/>
      <c r="BI10" s="1924"/>
      <c r="BJ10" s="1735"/>
      <c r="BM10" s="1828"/>
      <c r="BN10" s="1828"/>
      <c r="BO10" s="1828"/>
    </row>
    <row r="11" spans="2:67" ht="5.25" customHeight="1">
      <c r="B11" s="1738"/>
      <c r="C11" s="1750"/>
      <c r="D11" s="1750"/>
      <c r="E11" s="1750"/>
      <c r="F11" s="1750"/>
      <c r="G11" s="1750"/>
      <c r="H11" s="1750"/>
      <c r="I11" s="1750"/>
      <c r="J11" s="1750"/>
      <c r="K11" s="1738"/>
      <c r="L11" s="1738"/>
      <c r="M11" s="1738"/>
      <c r="N11" s="1738"/>
      <c r="O11" s="1738"/>
      <c r="P11" s="1738"/>
      <c r="Q11" s="1738"/>
      <c r="R11" s="1738"/>
      <c r="S11" s="1738"/>
      <c r="T11" s="1738"/>
      <c r="U11" s="1738"/>
      <c r="V11" s="1738"/>
      <c r="W11" s="1738"/>
      <c r="X11" s="1738"/>
      <c r="Y11" s="1738"/>
      <c r="Z11" s="1738"/>
      <c r="AA11" s="1738"/>
      <c r="AB11" s="1738"/>
      <c r="AC11" s="1750"/>
      <c r="AD11" s="1738"/>
      <c r="AE11" s="1738"/>
      <c r="AF11" s="1738"/>
      <c r="AG11" s="1738"/>
      <c r="AH11" s="1738"/>
      <c r="AI11" s="1738"/>
      <c r="AJ11" s="1738"/>
      <c r="AK11" s="1738"/>
      <c r="AL11" s="1738"/>
      <c r="AM11" s="1738"/>
      <c r="AN11" s="1738"/>
      <c r="AO11" s="1738"/>
      <c r="AP11" s="1738"/>
      <c r="AQ11" s="1738"/>
      <c r="AR11" s="1738"/>
      <c r="AT11" s="1760"/>
      <c r="BK11" s="1991"/>
      <c r="BL11" s="1991"/>
      <c r="BM11" s="1991"/>
    </row>
    <row r="12" spans="2:67" ht="21.6" customHeight="1">
      <c r="B12" s="1739" t="s">
        <v>504</v>
      </c>
      <c r="C12" s="1751" t="s">
        <v>744</v>
      </c>
      <c r="D12" s="1762"/>
      <c r="E12" s="1770"/>
      <c r="F12" s="1762"/>
      <c r="G12" s="1770"/>
      <c r="H12" s="1762"/>
      <c r="I12" s="1783" t="s">
        <v>745</v>
      </c>
      <c r="J12" s="1797"/>
      <c r="K12" s="1770" t="s">
        <v>747</v>
      </c>
      <c r="L12" s="1819"/>
      <c r="M12" s="1819"/>
      <c r="N12" s="1762"/>
      <c r="O12" s="1770" t="s">
        <v>759</v>
      </c>
      <c r="P12" s="1819"/>
      <c r="Q12" s="1819"/>
      <c r="R12" s="1819"/>
      <c r="S12" s="1762"/>
      <c r="T12" s="1850"/>
      <c r="U12" s="1850"/>
      <c r="V12" s="1868"/>
      <c r="W12" s="1880" t="s">
        <v>773</v>
      </c>
      <c r="X12" s="1894"/>
      <c r="Y12" s="1894"/>
      <c r="Z12" s="1894"/>
      <c r="AA12" s="1894"/>
      <c r="AB12" s="1894"/>
      <c r="AC12" s="1894"/>
      <c r="AD12" s="1894"/>
      <c r="AE12" s="1894"/>
      <c r="AF12" s="1894"/>
      <c r="AG12" s="1894"/>
      <c r="AH12" s="1894"/>
      <c r="AI12" s="1894"/>
      <c r="AJ12" s="1894"/>
      <c r="AK12" s="1894"/>
      <c r="AL12" s="1894"/>
      <c r="AM12" s="1894"/>
      <c r="AN12" s="1894"/>
      <c r="AO12" s="1894"/>
      <c r="AP12" s="1894"/>
      <c r="AQ12" s="1894"/>
      <c r="AR12" s="1894"/>
      <c r="AS12" s="1894"/>
      <c r="AT12" s="1894"/>
      <c r="AU12" s="1894"/>
      <c r="AV12" s="1894"/>
      <c r="AW12" s="1894"/>
      <c r="AX12" s="1894"/>
      <c r="AY12" s="1894"/>
      <c r="AZ12" s="1894"/>
      <c r="BA12" s="1894"/>
      <c r="BB12" s="1939" t="str">
        <f>IF(BE3="４週","(9)1～4週目の勤務時間数合計","(9)1か月の勤務時間数　合計")</f>
        <v>(9)1～4週目の勤務時間数合計</v>
      </c>
      <c r="BC12" s="1947"/>
      <c r="BD12" s="1956" t="s">
        <v>237</v>
      </c>
      <c r="BE12" s="1947"/>
      <c r="BF12" s="1751" t="s">
        <v>332</v>
      </c>
      <c r="BG12" s="1819"/>
      <c r="BH12" s="1819"/>
      <c r="BI12" s="1819"/>
      <c r="BJ12" s="1983"/>
    </row>
    <row r="13" spans="2:67" ht="20.25" customHeight="1">
      <c r="B13" s="1740"/>
      <c r="C13" s="1752"/>
      <c r="D13" s="1763"/>
      <c r="E13" s="1771"/>
      <c r="F13" s="1763"/>
      <c r="G13" s="1771"/>
      <c r="H13" s="1763"/>
      <c r="I13" s="1784"/>
      <c r="J13" s="1798"/>
      <c r="K13" s="1771"/>
      <c r="L13" s="1820"/>
      <c r="M13" s="1820"/>
      <c r="N13" s="1763"/>
      <c r="O13" s="1771"/>
      <c r="P13" s="1820"/>
      <c r="Q13" s="1820"/>
      <c r="R13" s="1820"/>
      <c r="S13" s="1763"/>
      <c r="T13" s="1851"/>
      <c r="U13" s="1851"/>
      <c r="V13" s="1869"/>
      <c r="W13" s="1881" t="s">
        <v>775</v>
      </c>
      <c r="X13" s="1881"/>
      <c r="Y13" s="1881"/>
      <c r="Z13" s="1881"/>
      <c r="AA13" s="1881"/>
      <c r="AB13" s="1881"/>
      <c r="AC13" s="1908"/>
      <c r="AD13" s="1915" t="s">
        <v>784</v>
      </c>
      <c r="AE13" s="1881"/>
      <c r="AF13" s="1881"/>
      <c r="AG13" s="1881"/>
      <c r="AH13" s="1881"/>
      <c r="AI13" s="1881"/>
      <c r="AJ13" s="1908"/>
      <c r="AK13" s="1915" t="s">
        <v>789</v>
      </c>
      <c r="AL13" s="1881"/>
      <c r="AM13" s="1881"/>
      <c r="AN13" s="1881"/>
      <c r="AO13" s="1881"/>
      <c r="AP13" s="1881"/>
      <c r="AQ13" s="1908"/>
      <c r="AR13" s="1915" t="s">
        <v>551</v>
      </c>
      <c r="AS13" s="1881"/>
      <c r="AT13" s="1881"/>
      <c r="AU13" s="1881"/>
      <c r="AV13" s="1881"/>
      <c r="AW13" s="1881"/>
      <c r="AX13" s="1908"/>
      <c r="AY13" s="1915" t="s">
        <v>71</v>
      </c>
      <c r="AZ13" s="1881"/>
      <c r="BA13" s="1881"/>
      <c r="BB13" s="1940"/>
      <c r="BC13" s="1948"/>
      <c r="BD13" s="1957"/>
      <c r="BE13" s="1948"/>
      <c r="BF13" s="1752"/>
      <c r="BG13" s="1820"/>
      <c r="BH13" s="1820"/>
      <c r="BI13" s="1820"/>
      <c r="BJ13" s="1984"/>
    </row>
    <row r="14" spans="2:67" ht="20.25" customHeight="1">
      <c r="B14" s="1740"/>
      <c r="C14" s="1752"/>
      <c r="D14" s="1763"/>
      <c r="E14" s="1771"/>
      <c r="F14" s="1763"/>
      <c r="G14" s="1771"/>
      <c r="H14" s="1763"/>
      <c r="I14" s="1784"/>
      <c r="J14" s="1798"/>
      <c r="K14" s="1771"/>
      <c r="L14" s="1820"/>
      <c r="M14" s="1820"/>
      <c r="N14" s="1763"/>
      <c r="O14" s="1771"/>
      <c r="P14" s="1820"/>
      <c r="Q14" s="1820"/>
      <c r="R14" s="1820"/>
      <c r="S14" s="1763"/>
      <c r="T14" s="1851"/>
      <c r="U14" s="1851"/>
      <c r="V14" s="1869"/>
      <c r="W14" s="1882">
        <v>1</v>
      </c>
      <c r="X14" s="1813">
        <v>2</v>
      </c>
      <c r="Y14" s="1813">
        <v>3</v>
      </c>
      <c r="Z14" s="1813">
        <v>4</v>
      </c>
      <c r="AA14" s="1813">
        <v>5</v>
      </c>
      <c r="AB14" s="1813">
        <v>6</v>
      </c>
      <c r="AC14" s="1909">
        <v>7</v>
      </c>
      <c r="AD14" s="1916">
        <v>8</v>
      </c>
      <c r="AE14" s="1813">
        <v>9</v>
      </c>
      <c r="AF14" s="1813">
        <v>10</v>
      </c>
      <c r="AG14" s="1813">
        <v>11</v>
      </c>
      <c r="AH14" s="1813">
        <v>12</v>
      </c>
      <c r="AI14" s="1813">
        <v>13</v>
      </c>
      <c r="AJ14" s="1909">
        <v>14</v>
      </c>
      <c r="AK14" s="1882">
        <v>15</v>
      </c>
      <c r="AL14" s="1813">
        <v>16</v>
      </c>
      <c r="AM14" s="1813">
        <v>17</v>
      </c>
      <c r="AN14" s="1813">
        <v>18</v>
      </c>
      <c r="AO14" s="1813">
        <v>19</v>
      </c>
      <c r="AP14" s="1813">
        <v>20</v>
      </c>
      <c r="AQ14" s="1909">
        <v>21</v>
      </c>
      <c r="AR14" s="1916">
        <v>22</v>
      </c>
      <c r="AS14" s="1813">
        <v>23</v>
      </c>
      <c r="AT14" s="1813">
        <v>24</v>
      </c>
      <c r="AU14" s="1813">
        <v>25</v>
      </c>
      <c r="AV14" s="1813">
        <v>26</v>
      </c>
      <c r="AW14" s="1813">
        <v>27</v>
      </c>
      <c r="AX14" s="1909">
        <v>28</v>
      </c>
      <c r="AY14" s="1916" t="str">
        <f>IF($BE$3="実績",IF(DAY(DATE($AF$2,$AJ$2,29))=29,29,""),"")</f>
        <v/>
      </c>
      <c r="AZ14" s="1813" t="str">
        <f>IF($BE$3="実績",IF(DAY(DATE($AF$2,$AJ$2,30))=30,30,""),"")</f>
        <v/>
      </c>
      <c r="BA14" s="1909" t="str">
        <f>IF($BE$3="実績",IF(DAY(DATE($AF$2,$AJ$2,31))=31,31,""),"")</f>
        <v/>
      </c>
      <c r="BB14" s="1940"/>
      <c r="BC14" s="1948"/>
      <c r="BD14" s="1957"/>
      <c r="BE14" s="1948"/>
      <c r="BF14" s="1752"/>
      <c r="BG14" s="1820"/>
      <c r="BH14" s="1820"/>
      <c r="BI14" s="1820"/>
      <c r="BJ14" s="1984"/>
    </row>
    <row r="15" spans="2:67" ht="20.25" hidden="1" customHeight="1">
      <c r="B15" s="1740"/>
      <c r="C15" s="1752"/>
      <c r="D15" s="1763"/>
      <c r="E15" s="1771"/>
      <c r="F15" s="1763"/>
      <c r="G15" s="1771"/>
      <c r="H15" s="1763"/>
      <c r="I15" s="1784"/>
      <c r="J15" s="1798"/>
      <c r="K15" s="1771"/>
      <c r="L15" s="1820"/>
      <c r="M15" s="1820"/>
      <c r="N15" s="1763"/>
      <c r="O15" s="1771"/>
      <c r="P15" s="1820"/>
      <c r="Q15" s="1820"/>
      <c r="R15" s="1820"/>
      <c r="S15" s="1763"/>
      <c r="T15" s="1851"/>
      <c r="U15" s="1851"/>
      <c r="V15" s="1869"/>
      <c r="W15" s="1882">
        <f>WEEKDAY(DATE($AF$2,$AJ$2,1))</f>
        <v>2</v>
      </c>
      <c r="X15" s="1813">
        <f>WEEKDAY(DATE($AF$2,$AJ$2,2))</f>
        <v>3</v>
      </c>
      <c r="Y15" s="1813">
        <f>WEEKDAY(DATE($AF$2,$AJ$2,3))</f>
        <v>4</v>
      </c>
      <c r="Z15" s="1813">
        <f>WEEKDAY(DATE($AF$2,$AJ$2,4))</f>
        <v>5</v>
      </c>
      <c r="AA15" s="1813">
        <f>WEEKDAY(DATE($AF$2,$AJ$2,5))</f>
        <v>6</v>
      </c>
      <c r="AB15" s="1813">
        <f>WEEKDAY(DATE($AF$2,$AJ$2,6))</f>
        <v>7</v>
      </c>
      <c r="AC15" s="1909">
        <f>WEEKDAY(DATE($AF$2,$AJ$2,7))</f>
        <v>1</v>
      </c>
      <c r="AD15" s="1916">
        <f>WEEKDAY(DATE($AF$2,$AJ$2,8))</f>
        <v>2</v>
      </c>
      <c r="AE15" s="1813">
        <f>WEEKDAY(DATE($AF$2,$AJ$2,9))</f>
        <v>3</v>
      </c>
      <c r="AF15" s="1813">
        <f>WEEKDAY(DATE($AF$2,$AJ$2,10))</f>
        <v>4</v>
      </c>
      <c r="AG15" s="1813">
        <f>WEEKDAY(DATE($AF$2,$AJ$2,11))</f>
        <v>5</v>
      </c>
      <c r="AH15" s="1813">
        <f>WEEKDAY(DATE($AF$2,$AJ$2,12))</f>
        <v>6</v>
      </c>
      <c r="AI15" s="1813">
        <f>WEEKDAY(DATE($AF$2,$AJ$2,13))</f>
        <v>7</v>
      </c>
      <c r="AJ15" s="1909">
        <f>WEEKDAY(DATE($AF$2,$AJ$2,14))</f>
        <v>1</v>
      </c>
      <c r="AK15" s="1916">
        <f>WEEKDAY(DATE($AF$2,$AJ$2,15))</f>
        <v>2</v>
      </c>
      <c r="AL15" s="1813">
        <f>WEEKDAY(DATE($AF$2,$AJ$2,16))</f>
        <v>3</v>
      </c>
      <c r="AM15" s="1813">
        <f>WEEKDAY(DATE($AF$2,$AJ$2,17))</f>
        <v>4</v>
      </c>
      <c r="AN15" s="1813">
        <f>WEEKDAY(DATE($AF$2,$AJ$2,18))</f>
        <v>5</v>
      </c>
      <c r="AO15" s="1813">
        <f>WEEKDAY(DATE($AF$2,$AJ$2,19))</f>
        <v>6</v>
      </c>
      <c r="AP15" s="1813">
        <f>WEEKDAY(DATE($AF$2,$AJ$2,20))</f>
        <v>7</v>
      </c>
      <c r="AQ15" s="1909">
        <f>WEEKDAY(DATE($AF$2,$AJ$2,21))</f>
        <v>1</v>
      </c>
      <c r="AR15" s="1916">
        <f>WEEKDAY(DATE($AF$2,$AJ$2,22))</f>
        <v>2</v>
      </c>
      <c r="AS15" s="1813">
        <f>WEEKDAY(DATE($AF$2,$AJ$2,23))</f>
        <v>3</v>
      </c>
      <c r="AT15" s="1813">
        <f>WEEKDAY(DATE($AF$2,$AJ$2,24))</f>
        <v>4</v>
      </c>
      <c r="AU15" s="1813">
        <f>WEEKDAY(DATE($AF$2,$AJ$2,25))</f>
        <v>5</v>
      </c>
      <c r="AV15" s="1813">
        <f>WEEKDAY(DATE($AF$2,$AJ$2,26))</f>
        <v>6</v>
      </c>
      <c r="AW15" s="1813">
        <f>WEEKDAY(DATE($AF$2,$AJ$2,27))</f>
        <v>7</v>
      </c>
      <c r="AX15" s="1909">
        <f>WEEKDAY(DATE($AF$2,$AJ$2,28))</f>
        <v>1</v>
      </c>
      <c r="AY15" s="1916">
        <f>IF(AY14=29,WEEKDAY(DATE($AF$2,$AJ$2,29)),0)</f>
        <v>0</v>
      </c>
      <c r="AZ15" s="1813">
        <f>IF(AZ14=30,WEEKDAY(DATE($AF$2,$AJ$2,30)),0)</f>
        <v>0</v>
      </c>
      <c r="BA15" s="1909">
        <f>IF(BA14=31,WEEKDAY(DATE($AF$2,$AJ$2,31)),0)</f>
        <v>0</v>
      </c>
      <c r="BB15" s="1940"/>
      <c r="BC15" s="1948"/>
      <c r="BD15" s="1957"/>
      <c r="BE15" s="1948"/>
      <c r="BF15" s="1752"/>
      <c r="BG15" s="1820"/>
      <c r="BH15" s="1820"/>
      <c r="BI15" s="1820"/>
      <c r="BJ15" s="1984"/>
    </row>
    <row r="16" spans="2:67" ht="20.25" customHeight="1">
      <c r="B16" s="1741"/>
      <c r="C16" s="1753"/>
      <c r="D16" s="1764"/>
      <c r="E16" s="1772"/>
      <c r="F16" s="1764"/>
      <c r="G16" s="1772"/>
      <c r="H16" s="1764"/>
      <c r="I16" s="1785"/>
      <c r="J16" s="1799"/>
      <c r="K16" s="1772"/>
      <c r="L16" s="1821"/>
      <c r="M16" s="1821"/>
      <c r="N16" s="1764"/>
      <c r="O16" s="1772"/>
      <c r="P16" s="1821"/>
      <c r="Q16" s="1821"/>
      <c r="R16" s="1821"/>
      <c r="S16" s="1764"/>
      <c r="T16" s="1852"/>
      <c r="U16" s="1852"/>
      <c r="V16" s="1870"/>
      <c r="W16" s="1883" t="str">
        <f t="shared" ref="W16:AX16" si="0">IF(W15=1,"日",IF(W15=2,"月",IF(W15=3,"火",IF(W15=4,"水",IF(W15=5,"木",IF(W15=6,"金","土"))))))</f>
        <v>月</v>
      </c>
      <c r="X16" s="1895" t="str">
        <f t="shared" si="0"/>
        <v>火</v>
      </c>
      <c r="Y16" s="1895" t="str">
        <f t="shared" si="0"/>
        <v>水</v>
      </c>
      <c r="Z16" s="1895" t="str">
        <f t="shared" si="0"/>
        <v>木</v>
      </c>
      <c r="AA16" s="1895" t="str">
        <f t="shared" si="0"/>
        <v>金</v>
      </c>
      <c r="AB16" s="1895" t="str">
        <f t="shared" si="0"/>
        <v>土</v>
      </c>
      <c r="AC16" s="1910" t="str">
        <f t="shared" si="0"/>
        <v>日</v>
      </c>
      <c r="AD16" s="1917" t="str">
        <f t="shared" si="0"/>
        <v>月</v>
      </c>
      <c r="AE16" s="1895" t="str">
        <f t="shared" si="0"/>
        <v>火</v>
      </c>
      <c r="AF16" s="1895" t="str">
        <f t="shared" si="0"/>
        <v>水</v>
      </c>
      <c r="AG16" s="1895" t="str">
        <f t="shared" si="0"/>
        <v>木</v>
      </c>
      <c r="AH16" s="1895" t="str">
        <f t="shared" si="0"/>
        <v>金</v>
      </c>
      <c r="AI16" s="1895" t="str">
        <f t="shared" si="0"/>
        <v>土</v>
      </c>
      <c r="AJ16" s="1910" t="str">
        <f t="shared" si="0"/>
        <v>日</v>
      </c>
      <c r="AK16" s="1917" t="str">
        <f t="shared" si="0"/>
        <v>月</v>
      </c>
      <c r="AL16" s="1895" t="str">
        <f t="shared" si="0"/>
        <v>火</v>
      </c>
      <c r="AM16" s="1895" t="str">
        <f t="shared" si="0"/>
        <v>水</v>
      </c>
      <c r="AN16" s="1895" t="str">
        <f t="shared" si="0"/>
        <v>木</v>
      </c>
      <c r="AO16" s="1895" t="str">
        <f t="shared" si="0"/>
        <v>金</v>
      </c>
      <c r="AP16" s="1895" t="str">
        <f t="shared" si="0"/>
        <v>土</v>
      </c>
      <c r="AQ16" s="1910" t="str">
        <f t="shared" si="0"/>
        <v>日</v>
      </c>
      <c r="AR16" s="1917" t="str">
        <f t="shared" si="0"/>
        <v>月</v>
      </c>
      <c r="AS16" s="1895" t="str">
        <f t="shared" si="0"/>
        <v>火</v>
      </c>
      <c r="AT16" s="1895" t="str">
        <f t="shared" si="0"/>
        <v>水</v>
      </c>
      <c r="AU16" s="1895" t="str">
        <f t="shared" si="0"/>
        <v>木</v>
      </c>
      <c r="AV16" s="1895" t="str">
        <f t="shared" si="0"/>
        <v>金</v>
      </c>
      <c r="AW16" s="1895" t="str">
        <f t="shared" si="0"/>
        <v>土</v>
      </c>
      <c r="AX16" s="1910" t="str">
        <f t="shared" si="0"/>
        <v>日</v>
      </c>
      <c r="AY16" s="1895" t="str">
        <f>IF(AY15=1,"日",IF(AY15=2,"月",IF(AY15=3,"火",IF(AY15=4,"水",IF(AY15=5,"木",IF(AY15=6,"金",IF(AY15=0,"","土")))))))</f>
        <v/>
      </c>
      <c r="AZ16" s="1895" t="str">
        <f>IF(AZ15=1,"日",IF(AZ15=2,"月",IF(AZ15=3,"火",IF(AZ15=4,"水",IF(AZ15=5,"木",IF(AZ15=6,"金",IF(AZ15=0,"","土")))))))</f>
        <v/>
      </c>
      <c r="BA16" s="1895" t="str">
        <f>IF(BA15=1,"日",IF(BA15=2,"月",IF(BA15=3,"火",IF(BA15=4,"水",IF(BA15=5,"木",IF(BA15=6,"金",IF(BA15=0,"","土")))))))</f>
        <v/>
      </c>
      <c r="BB16" s="1941"/>
      <c r="BC16" s="1949"/>
      <c r="BD16" s="1958"/>
      <c r="BE16" s="1949"/>
      <c r="BF16" s="1753"/>
      <c r="BG16" s="1821"/>
      <c r="BH16" s="1821"/>
      <c r="BI16" s="1821"/>
      <c r="BJ16" s="1985"/>
    </row>
    <row r="17" spans="2:62" ht="20.25" customHeight="1">
      <c r="B17" s="1742">
        <f>B15+1</f>
        <v>1</v>
      </c>
      <c r="C17" s="1754" t="s">
        <v>800</v>
      </c>
      <c r="D17" s="1765"/>
      <c r="E17" s="1773"/>
      <c r="F17" s="1778"/>
      <c r="G17" s="1773"/>
      <c r="H17" s="1778"/>
      <c r="I17" s="1786" t="s">
        <v>751</v>
      </c>
      <c r="J17" s="1800"/>
      <c r="K17" s="1806" t="s">
        <v>806</v>
      </c>
      <c r="L17" s="1822"/>
      <c r="M17" s="1822"/>
      <c r="N17" s="1765"/>
      <c r="O17" s="1830" t="s">
        <v>478</v>
      </c>
      <c r="P17" s="1835"/>
      <c r="Q17" s="1835"/>
      <c r="R17" s="1835"/>
      <c r="S17" s="1846"/>
      <c r="T17" s="1853" t="s">
        <v>770</v>
      </c>
      <c r="U17" s="1860"/>
      <c r="V17" s="1871"/>
      <c r="W17" s="1884" t="s">
        <v>836</v>
      </c>
      <c r="X17" s="1896" t="s">
        <v>836</v>
      </c>
      <c r="Y17" s="1896" t="s">
        <v>836</v>
      </c>
      <c r="Z17" s="1896"/>
      <c r="AA17" s="1896"/>
      <c r="AB17" s="1896" t="s">
        <v>836</v>
      </c>
      <c r="AC17" s="1911" t="s">
        <v>836</v>
      </c>
      <c r="AD17" s="1884" t="s">
        <v>836</v>
      </c>
      <c r="AE17" s="1896" t="s">
        <v>836</v>
      </c>
      <c r="AF17" s="1896" t="s">
        <v>836</v>
      </c>
      <c r="AG17" s="1896"/>
      <c r="AH17" s="1896"/>
      <c r="AI17" s="1896" t="s">
        <v>836</v>
      </c>
      <c r="AJ17" s="1911" t="s">
        <v>836</v>
      </c>
      <c r="AK17" s="1884" t="s">
        <v>836</v>
      </c>
      <c r="AL17" s="1896" t="s">
        <v>836</v>
      </c>
      <c r="AM17" s="1896" t="s">
        <v>836</v>
      </c>
      <c r="AN17" s="1896"/>
      <c r="AO17" s="1896"/>
      <c r="AP17" s="1896" t="s">
        <v>836</v>
      </c>
      <c r="AQ17" s="1911" t="s">
        <v>836</v>
      </c>
      <c r="AR17" s="1884" t="s">
        <v>836</v>
      </c>
      <c r="AS17" s="1896" t="s">
        <v>836</v>
      </c>
      <c r="AT17" s="1896" t="s">
        <v>836</v>
      </c>
      <c r="AU17" s="1896"/>
      <c r="AV17" s="1896"/>
      <c r="AW17" s="1896" t="s">
        <v>836</v>
      </c>
      <c r="AX17" s="1911" t="s">
        <v>836</v>
      </c>
      <c r="AY17" s="1884"/>
      <c r="AZ17" s="1896"/>
      <c r="BA17" s="1896"/>
      <c r="BB17" s="1942"/>
      <c r="BC17" s="1950"/>
      <c r="BD17" s="1959"/>
      <c r="BE17" s="1966"/>
      <c r="BF17" s="1970"/>
      <c r="BG17" s="1975"/>
      <c r="BH17" s="1975"/>
      <c r="BI17" s="1975"/>
      <c r="BJ17" s="1986"/>
    </row>
    <row r="18" spans="2:62" ht="20.25" customHeight="1">
      <c r="B18" s="1743"/>
      <c r="C18" s="1755"/>
      <c r="D18" s="1766"/>
      <c r="E18" s="1774"/>
      <c r="F18" s="1779" t="str">
        <f>C17</f>
        <v>管理者</v>
      </c>
      <c r="G18" s="1774"/>
      <c r="H18" s="1779" t="str">
        <f>I17</f>
        <v>A</v>
      </c>
      <c r="I18" s="1787"/>
      <c r="J18" s="1801"/>
      <c r="K18" s="1807"/>
      <c r="L18" s="1823"/>
      <c r="M18" s="1823"/>
      <c r="N18" s="1766"/>
      <c r="O18" s="1831"/>
      <c r="P18" s="1836"/>
      <c r="Q18" s="1836"/>
      <c r="R18" s="1836"/>
      <c r="S18" s="1847"/>
      <c r="T18" s="1854" t="s">
        <v>128</v>
      </c>
      <c r="U18" s="1861"/>
      <c r="V18" s="1872"/>
      <c r="W18" s="1885" t="e">
        <f>IF(W17="","",VLOOKUP(W17,#REF!,10,FALSE))</f>
        <v>#REF!</v>
      </c>
      <c r="X18" s="1897" t="e">
        <f>IF(X17="","",VLOOKUP(X17,#REF!,10,FALSE))</f>
        <v>#REF!</v>
      </c>
      <c r="Y18" s="1897" t="e">
        <f>IF(Y17="","",VLOOKUP(Y17,#REF!,10,FALSE))</f>
        <v>#REF!</v>
      </c>
      <c r="Z18" s="1897" t="str">
        <f>IF(Z17="","",VLOOKUP(Z17,#REF!,10,FALSE))</f>
        <v/>
      </c>
      <c r="AA18" s="1897" t="str">
        <f>IF(AA17="","",VLOOKUP(AA17,#REF!,10,FALSE))</f>
        <v/>
      </c>
      <c r="AB18" s="1897" t="e">
        <f>IF(AB17="","",VLOOKUP(AB17,#REF!,10,FALSE))</f>
        <v>#REF!</v>
      </c>
      <c r="AC18" s="1912" t="e">
        <f>IF(AC17="","",VLOOKUP(AC17,#REF!,10,FALSE))</f>
        <v>#REF!</v>
      </c>
      <c r="AD18" s="1885" t="e">
        <f>IF(AD17="","",VLOOKUP(AD17,#REF!,10,FALSE))</f>
        <v>#REF!</v>
      </c>
      <c r="AE18" s="1897" t="e">
        <f>IF(AE17="","",VLOOKUP(AE17,#REF!,10,FALSE))</f>
        <v>#REF!</v>
      </c>
      <c r="AF18" s="1897" t="e">
        <f>IF(AF17="","",VLOOKUP(AF17,#REF!,10,FALSE))</f>
        <v>#REF!</v>
      </c>
      <c r="AG18" s="1897" t="str">
        <f>IF(AG17="","",VLOOKUP(AG17,#REF!,10,FALSE))</f>
        <v/>
      </c>
      <c r="AH18" s="1897" t="str">
        <f>IF(AH17="","",VLOOKUP(AH17,#REF!,10,FALSE))</f>
        <v/>
      </c>
      <c r="AI18" s="1897" t="e">
        <f>IF(AI17="","",VLOOKUP(AI17,#REF!,10,FALSE))</f>
        <v>#REF!</v>
      </c>
      <c r="AJ18" s="1912" t="e">
        <f>IF(AJ17="","",VLOOKUP(AJ17,#REF!,10,FALSE))</f>
        <v>#REF!</v>
      </c>
      <c r="AK18" s="1885" t="e">
        <f>IF(AK17="","",VLOOKUP(AK17,#REF!,10,FALSE))</f>
        <v>#REF!</v>
      </c>
      <c r="AL18" s="1897" t="e">
        <f>IF(AL17="","",VLOOKUP(AL17,#REF!,10,FALSE))</f>
        <v>#REF!</v>
      </c>
      <c r="AM18" s="1897" t="e">
        <f>IF(AM17="","",VLOOKUP(AM17,#REF!,10,FALSE))</f>
        <v>#REF!</v>
      </c>
      <c r="AN18" s="1897" t="str">
        <f>IF(AN17="","",VLOOKUP(AN17,#REF!,10,FALSE))</f>
        <v/>
      </c>
      <c r="AO18" s="1897" t="str">
        <f>IF(AO17="","",VLOOKUP(AO17,#REF!,10,FALSE))</f>
        <v/>
      </c>
      <c r="AP18" s="1897" t="e">
        <f>IF(AP17="","",VLOOKUP(AP17,#REF!,10,FALSE))</f>
        <v>#REF!</v>
      </c>
      <c r="AQ18" s="1912" t="e">
        <f>IF(AQ17="","",VLOOKUP(AQ17,#REF!,10,FALSE))</f>
        <v>#REF!</v>
      </c>
      <c r="AR18" s="1885" t="e">
        <f>IF(AR17="","",VLOOKUP(AR17,#REF!,10,FALSE))</f>
        <v>#REF!</v>
      </c>
      <c r="AS18" s="1897" t="e">
        <f>IF(AS17="","",VLOOKUP(AS17,#REF!,10,FALSE))</f>
        <v>#REF!</v>
      </c>
      <c r="AT18" s="1897" t="e">
        <f>IF(AT17="","",VLOOKUP(AT17,#REF!,10,FALSE))</f>
        <v>#REF!</v>
      </c>
      <c r="AU18" s="1897" t="str">
        <f>IF(AU17="","",VLOOKUP(AU17,#REF!,10,FALSE))</f>
        <v/>
      </c>
      <c r="AV18" s="1897" t="str">
        <f>IF(AV17="","",VLOOKUP(AV17,#REF!,10,FALSE))</f>
        <v/>
      </c>
      <c r="AW18" s="1897" t="e">
        <f>IF(AW17="","",VLOOKUP(AW17,#REF!,10,FALSE))</f>
        <v>#REF!</v>
      </c>
      <c r="AX18" s="1912" t="e">
        <f>IF(AX17="","",VLOOKUP(AX17,#REF!,10,FALSE))</f>
        <v>#REF!</v>
      </c>
      <c r="AY18" s="1885" t="str">
        <f>IF(AY17="","",VLOOKUP(AY17,#REF!,10,FALSE))</f>
        <v/>
      </c>
      <c r="AZ18" s="1897" t="str">
        <f>IF(AZ17="","",VLOOKUP(AZ17,#REF!,10,FALSE))</f>
        <v/>
      </c>
      <c r="BA18" s="1897" t="str">
        <f>IF(BA17="","",VLOOKUP(BA17,#REF!,10,FALSE))</f>
        <v/>
      </c>
      <c r="BB18" s="1943" t="e">
        <f>IF($BE$3="４週",SUM(W18:AX18),IF($BE$3="暦月",SUM(W18:BA18),""))</f>
        <v>#REF!</v>
      </c>
      <c r="BC18" s="1951"/>
      <c r="BD18" s="1960" t="e">
        <f>IF($BE$3="４週",BB18/4,IF($BE$3="暦月",(BB18/($BE$8/7)),""))</f>
        <v>#REF!</v>
      </c>
      <c r="BE18" s="1951"/>
      <c r="BF18" s="1971"/>
      <c r="BG18" s="1976"/>
      <c r="BH18" s="1976"/>
      <c r="BI18" s="1976"/>
      <c r="BJ18" s="1987"/>
    </row>
    <row r="19" spans="2:62" ht="20.25" customHeight="1">
      <c r="B19" s="1742">
        <f>B17+1</f>
        <v>2</v>
      </c>
      <c r="C19" s="1756" t="s">
        <v>801</v>
      </c>
      <c r="D19" s="1767"/>
      <c r="E19" s="1775"/>
      <c r="F19" s="1780"/>
      <c r="G19" s="1775"/>
      <c r="H19" s="1780"/>
      <c r="I19" s="1788" t="s">
        <v>751</v>
      </c>
      <c r="J19" s="1802"/>
      <c r="K19" s="1808" t="s">
        <v>710</v>
      </c>
      <c r="L19" s="1824"/>
      <c r="M19" s="1824"/>
      <c r="N19" s="1767"/>
      <c r="O19" s="1831" t="s">
        <v>570</v>
      </c>
      <c r="P19" s="1836"/>
      <c r="Q19" s="1836"/>
      <c r="R19" s="1836"/>
      <c r="S19" s="1847"/>
      <c r="T19" s="1855" t="s">
        <v>770</v>
      </c>
      <c r="U19" s="1862"/>
      <c r="V19" s="1873"/>
      <c r="W19" s="1886" t="s">
        <v>836</v>
      </c>
      <c r="X19" s="1898" t="s">
        <v>836</v>
      </c>
      <c r="Y19" s="1898"/>
      <c r="Z19" s="1898"/>
      <c r="AA19" s="1898" t="s">
        <v>836</v>
      </c>
      <c r="AB19" s="1898" t="s">
        <v>836</v>
      </c>
      <c r="AC19" s="1913" t="s">
        <v>836</v>
      </c>
      <c r="AD19" s="1886" t="s">
        <v>836</v>
      </c>
      <c r="AE19" s="1898" t="s">
        <v>836</v>
      </c>
      <c r="AF19" s="1898"/>
      <c r="AG19" s="1898" t="s">
        <v>836</v>
      </c>
      <c r="AH19" s="1898" t="s">
        <v>836</v>
      </c>
      <c r="AI19" s="1898" t="s">
        <v>836</v>
      </c>
      <c r="AJ19" s="1913"/>
      <c r="AK19" s="1886" t="s">
        <v>836</v>
      </c>
      <c r="AL19" s="1898" t="s">
        <v>836</v>
      </c>
      <c r="AM19" s="1898" t="s">
        <v>836</v>
      </c>
      <c r="AN19" s="1898"/>
      <c r="AO19" s="1898" t="s">
        <v>836</v>
      </c>
      <c r="AP19" s="1898" t="s">
        <v>836</v>
      </c>
      <c r="AQ19" s="1913"/>
      <c r="AR19" s="1886" t="s">
        <v>836</v>
      </c>
      <c r="AS19" s="1898" t="s">
        <v>836</v>
      </c>
      <c r="AT19" s="1898"/>
      <c r="AU19" s="1898"/>
      <c r="AV19" s="1898" t="s">
        <v>836</v>
      </c>
      <c r="AW19" s="1898" t="s">
        <v>836</v>
      </c>
      <c r="AX19" s="1913" t="s">
        <v>836</v>
      </c>
      <c r="AY19" s="1886"/>
      <c r="AZ19" s="1898"/>
      <c r="BA19" s="1937"/>
      <c r="BB19" s="1944"/>
      <c r="BC19" s="1952"/>
      <c r="BD19" s="1961"/>
      <c r="BE19" s="1967"/>
      <c r="BF19" s="1972"/>
      <c r="BG19" s="1977"/>
      <c r="BH19" s="1977"/>
      <c r="BI19" s="1977"/>
      <c r="BJ19" s="1988"/>
    </row>
    <row r="20" spans="2:62" ht="20.25" customHeight="1">
      <c r="B20" s="1743"/>
      <c r="C20" s="1755"/>
      <c r="D20" s="1766"/>
      <c r="E20" s="1774"/>
      <c r="F20" s="1779" t="str">
        <f>C19</f>
        <v>生活相談員</v>
      </c>
      <c r="G20" s="1774"/>
      <c r="H20" s="1779" t="str">
        <f>I19</f>
        <v>A</v>
      </c>
      <c r="I20" s="1787"/>
      <c r="J20" s="1801"/>
      <c r="K20" s="1807"/>
      <c r="L20" s="1823"/>
      <c r="M20" s="1823"/>
      <c r="N20" s="1766"/>
      <c r="O20" s="1831"/>
      <c r="P20" s="1836"/>
      <c r="Q20" s="1836"/>
      <c r="R20" s="1836"/>
      <c r="S20" s="1847"/>
      <c r="T20" s="1854" t="s">
        <v>128</v>
      </c>
      <c r="U20" s="1861"/>
      <c r="V20" s="1872"/>
      <c r="W20" s="1885" t="e">
        <f>IF(W19="","",VLOOKUP(W19,#REF!,10,FALSE))</f>
        <v>#REF!</v>
      </c>
      <c r="X20" s="1897" t="e">
        <f>IF(X19="","",VLOOKUP(X19,#REF!,10,FALSE))</f>
        <v>#REF!</v>
      </c>
      <c r="Y20" s="1897" t="str">
        <f>IF(Y19="","",VLOOKUP(Y19,#REF!,10,FALSE))</f>
        <v/>
      </c>
      <c r="Z20" s="1897" t="str">
        <f>IF(Z19="","",VLOOKUP(Z19,#REF!,10,FALSE))</f>
        <v/>
      </c>
      <c r="AA20" s="1897" t="e">
        <f>IF(AA19="","",VLOOKUP(AA19,#REF!,10,FALSE))</f>
        <v>#REF!</v>
      </c>
      <c r="AB20" s="1897" t="e">
        <f>IF(AB19="","",VLOOKUP(AB19,#REF!,10,FALSE))</f>
        <v>#REF!</v>
      </c>
      <c r="AC20" s="1912" t="e">
        <f>IF(AC19="","",VLOOKUP(AC19,#REF!,10,FALSE))</f>
        <v>#REF!</v>
      </c>
      <c r="AD20" s="1885" t="e">
        <f>IF(AD19="","",VLOOKUP(AD19,#REF!,10,FALSE))</f>
        <v>#REF!</v>
      </c>
      <c r="AE20" s="1897" t="e">
        <f>IF(AE19="","",VLOOKUP(AE19,#REF!,10,FALSE))</f>
        <v>#REF!</v>
      </c>
      <c r="AF20" s="1897" t="str">
        <f>IF(AF19="","",VLOOKUP(AF19,#REF!,10,FALSE))</f>
        <v/>
      </c>
      <c r="AG20" s="1897" t="e">
        <f>IF(AG19="","",VLOOKUP(AG19,#REF!,10,FALSE))</f>
        <v>#REF!</v>
      </c>
      <c r="AH20" s="1897" t="e">
        <f>IF(AH19="","",VLOOKUP(AH19,#REF!,10,FALSE))</f>
        <v>#REF!</v>
      </c>
      <c r="AI20" s="1897" t="e">
        <f>IF(AI19="","",VLOOKUP(AI19,#REF!,10,FALSE))</f>
        <v>#REF!</v>
      </c>
      <c r="AJ20" s="1912" t="str">
        <f>IF(AJ19="","",VLOOKUP(AJ19,#REF!,10,FALSE))</f>
        <v/>
      </c>
      <c r="AK20" s="1885" t="e">
        <f>IF(AK19="","",VLOOKUP(AK19,#REF!,10,FALSE))</f>
        <v>#REF!</v>
      </c>
      <c r="AL20" s="1897" t="e">
        <f>IF(AL19="","",VLOOKUP(AL19,#REF!,10,FALSE))</f>
        <v>#REF!</v>
      </c>
      <c r="AM20" s="1897" t="e">
        <f>IF(AM19="","",VLOOKUP(AM19,#REF!,10,FALSE))</f>
        <v>#REF!</v>
      </c>
      <c r="AN20" s="1897" t="str">
        <f>IF(AN19="","",VLOOKUP(AN19,#REF!,10,FALSE))</f>
        <v/>
      </c>
      <c r="AO20" s="1897" t="e">
        <f>IF(AO19="","",VLOOKUP(AO19,#REF!,10,FALSE))</f>
        <v>#REF!</v>
      </c>
      <c r="AP20" s="1897" t="e">
        <f>IF(AP19="","",VLOOKUP(AP19,#REF!,10,FALSE))</f>
        <v>#REF!</v>
      </c>
      <c r="AQ20" s="1912" t="str">
        <f>IF(AQ19="","",VLOOKUP(AQ19,#REF!,10,FALSE))</f>
        <v/>
      </c>
      <c r="AR20" s="1885" t="e">
        <f>IF(AR19="","",VLOOKUP(AR19,#REF!,10,FALSE))</f>
        <v>#REF!</v>
      </c>
      <c r="AS20" s="1897" t="e">
        <f>IF(AS19="","",VLOOKUP(AS19,#REF!,10,FALSE))</f>
        <v>#REF!</v>
      </c>
      <c r="AT20" s="1897" t="str">
        <f>IF(AT19="","",VLOOKUP(AT19,#REF!,10,FALSE))</f>
        <v/>
      </c>
      <c r="AU20" s="1897" t="str">
        <f>IF(AU19="","",VLOOKUP(AU19,#REF!,10,FALSE))</f>
        <v/>
      </c>
      <c r="AV20" s="1897" t="e">
        <f>IF(AV19="","",VLOOKUP(AV19,#REF!,10,FALSE))</f>
        <v>#REF!</v>
      </c>
      <c r="AW20" s="1897" t="e">
        <f>IF(AW19="","",VLOOKUP(AW19,#REF!,10,FALSE))</f>
        <v>#REF!</v>
      </c>
      <c r="AX20" s="1912" t="e">
        <f>IF(AX19="","",VLOOKUP(AX19,#REF!,10,FALSE))</f>
        <v>#REF!</v>
      </c>
      <c r="AY20" s="1885" t="str">
        <f>IF(AY19="","",VLOOKUP(AY19,#REF!,10,FALSE))</f>
        <v/>
      </c>
      <c r="AZ20" s="1897" t="str">
        <f>IF(AZ19="","",VLOOKUP(AZ19,#REF!,10,FALSE))</f>
        <v/>
      </c>
      <c r="BA20" s="1897" t="str">
        <f>IF(BA19="","",VLOOKUP(BA19,#REF!,10,FALSE))</f>
        <v/>
      </c>
      <c r="BB20" s="1943" t="e">
        <f>IF($BE$3="４週",SUM(W20:AX20),IF($BE$3="暦月",SUM(W20:BA20),""))</f>
        <v>#REF!</v>
      </c>
      <c r="BC20" s="1951"/>
      <c r="BD20" s="1960" t="e">
        <f>IF($BE$3="４週",BB20/4,IF($BE$3="暦月",(BB20/($BE$8/7)),""))</f>
        <v>#REF!</v>
      </c>
      <c r="BE20" s="1951"/>
      <c r="BF20" s="1971"/>
      <c r="BG20" s="1976"/>
      <c r="BH20" s="1976"/>
      <c r="BI20" s="1976"/>
      <c r="BJ20" s="1987"/>
    </row>
    <row r="21" spans="2:62" ht="20.25" customHeight="1">
      <c r="B21" s="1742">
        <f>B19+1</f>
        <v>3</v>
      </c>
      <c r="C21" s="1756" t="s">
        <v>1038</v>
      </c>
      <c r="D21" s="1767"/>
      <c r="E21" s="1774"/>
      <c r="F21" s="1779"/>
      <c r="G21" s="1774"/>
      <c r="H21" s="1779"/>
      <c r="I21" s="1788" t="s">
        <v>751</v>
      </c>
      <c r="J21" s="1802"/>
      <c r="K21" s="1808" t="s">
        <v>1029</v>
      </c>
      <c r="L21" s="1824"/>
      <c r="M21" s="1824"/>
      <c r="N21" s="1767"/>
      <c r="O21" s="1831" t="s">
        <v>500</v>
      </c>
      <c r="P21" s="1836"/>
      <c r="Q21" s="1836"/>
      <c r="R21" s="1836"/>
      <c r="S21" s="1847"/>
      <c r="T21" s="1855" t="s">
        <v>770</v>
      </c>
      <c r="U21" s="1862"/>
      <c r="V21" s="1873"/>
      <c r="W21" s="1886" t="s">
        <v>836</v>
      </c>
      <c r="X21" s="1898" t="s">
        <v>836</v>
      </c>
      <c r="Y21" s="1898" t="s">
        <v>836</v>
      </c>
      <c r="Z21" s="1898"/>
      <c r="AA21" s="1898"/>
      <c r="AB21" s="1898" t="s">
        <v>836</v>
      </c>
      <c r="AC21" s="1913" t="s">
        <v>836</v>
      </c>
      <c r="AD21" s="1886" t="s">
        <v>836</v>
      </c>
      <c r="AE21" s="1898" t="s">
        <v>836</v>
      </c>
      <c r="AF21" s="1898" t="s">
        <v>836</v>
      </c>
      <c r="AG21" s="1898"/>
      <c r="AH21" s="1898"/>
      <c r="AI21" s="1898" t="s">
        <v>836</v>
      </c>
      <c r="AJ21" s="1913" t="s">
        <v>836</v>
      </c>
      <c r="AK21" s="1886" t="s">
        <v>836</v>
      </c>
      <c r="AL21" s="1898" t="s">
        <v>836</v>
      </c>
      <c r="AM21" s="1898" t="s">
        <v>836</v>
      </c>
      <c r="AN21" s="1898"/>
      <c r="AO21" s="1898"/>
      <c r="AP21" s="1898" t="s">
        <v>836</v>
      </c>
      <c r="AQ21" s="1913" t="s">
        <v>836</v>
      </c>
      <c r="AR21" s="1886" t="s">
        <v>836</v>
      </c>
      <c r="AS21" s="1898" t="s">
        <v>836</v>
      </c>
      <c r="AT21" s="1898" t="s">
        <v>836</v>
      </c>
      <c r="AU21" s="1898"/>
      <c r="AV21" s="1898"/>
      <c r="AW21" s="1898" t="s">
        <v>836</v>
      </c>
      <c r="AX21" s="1913" t="s">
        <v>836</v>
      </c>
      <c r="AY21" s="1886"/>
      <c r="AZ21" s="1898"/>
      <c r="BA21" s="1937"/>
      <c r="BB21" s="1944"/>
      <c r="BC21" s="1952"/>
      <c r="BD21" s="1961"/>
      <c r="BE21" s="1967"/>
      <c r="BF21" s="1972"/>
      <c r="BG21" s="1977"/>
      <c r="BH21" s="1977"/>
      <c r="BI21" s="1977"/>
      <c r="BJ21" s="1988"/>
    </row>
    <row r="22" spans="2:62" ht="20.25" customHeight="1">
      <c r="B22" s="1743"/>
      <c r="C22" s="1755"/>
      <c r="D22" s="1766"/>
      <c r="E22" s="1774"/>
      <c r="F22" s="1779" t="str">
        <f>C21</f>
        <v>計画作成担当者</v>
      </c>
      <c r="G22" s="1774"/>
      <c r="H22" s="1779" t="str">
        <f>I21</f>
        <v>A</v>
      </c>
      <c r="I22" s="1787"/>
      <c r="J22" s="1801"/>
      <c r="K22" s="1807"/>
      <c r="L22" s="1823"/>
      <c r="M22" s="1823"/>
      <c r="N22" s="1766"/>
      <c r="O22" s="1831"/>
      <c r="P22" s="1836"/>
      <c r="Q22" s="1836"/>
      <c r="R22" s="1836"/>
      <c r="S22" s="1847"/>
      <c r="T22" s="1854" t="s">
        <v>128</v>
      </c>
      <c r="U22" s="1861"/>
      <c r="V22" s="1872"/>
      <c r="W22" s="1885" t="e">
        <f>IF(W21="","",VLOOKUP(W21,#REF!,10,FALSE))</f>
        <v>#REF!</v>
      </c>
      <c r="X22" s="1897" t="e">
        <f>IF(X21="","",VLOOKUP(X21,#REF!,10,FALSE))</f>
        <v>#REF!</v>
      </c>
      <c r="Y22" s="1897" t="e">
        <f>IF(Y21="","",VLOOKUP(Y21,#REF!,10,FALSE))</f>
        <v>#REF!</v>
      </c>
      <c r="Z22" s="1897" t="str">
        <f>IF(Z21="","",VLOOKUP(Z21,#REF!,10,FALSE))</f>
        <v/>
      </c>
      <c r="AA22" s="1897" t="str">
        <f>IF(AA21="","",VLOOKUP(AA21,#REF!,10,FALSE))</f>
        <v/>
      </c>
      <c r="AB22" s="1897" t="e">
        <f>IF(AB21="","",VLOOKUP(AB21,#REF!,10,FALSE))</f>
        <v>#REF!</v>
      </c>
      <c r="AC22" s="1912" t="e">
        <f>IF(AC21="","",VLOOKUP(AC21,#REF!,10,FALSE))</f>
        <v>#REF!</v>
      </c>
      <c r="AD22" s="1885" t="e">
        <f>IF(AD21="","",VLOOKUP(AD21,#REF!,10,FALSE))</f>
        <v>#REF!</v>
      </c>
      <c r="AE22" s="1897" t="e">
        <f>IF(AE21="","",VLOOKUP(AE21,#REF!,10,FALSE))</f>
        <v>#REF!</v>
      </c>
      <c r="AF22" s="1897" t="e">
        <f>IF(AF21="","",VLOOKUP(AF21,#REF!,10,FALSE))</f>
        <v>#REF!</v>
      </c>
      <c r="AG22" s="1897" t="str">
        <f>IF(AG21="","",VLOOKUP(AG21,#REF!,10,FALSE))</f>
        <v/>
      </c>
      <c r="AH22" s="1897" t="str">
        <f>IF(AH21="","",VLOOKUP(AH21,#REF!,10,FALSE))</f>
        <v/>
      </c>
      <c r="AI22" s="1897" t="e">
        <f>IF(AI21="","",VLOOKUP(AI21,#REF!,10,FALSE))</f>
        <v>#REF!</v>
      </c>
      <c r="AJ22" s="1912" t="e">
        <f>IF(AJ21="","",VLOOKUP(AJ21,#REF!,10,FALSE))</f>
        <v>#REF!</v>
      </c>
      <c r="AK22" s="1885" t="e">
        <f>IF(AK21="","",VLOOKUP(AK21,#REF!,10,FALSE))</f>
        <v>#REF!</v>
      </c>
      <c r="AL22" s="1897" t="e">
        <f>IF(AL21="","",VLOOKUP(AL21,#REF!,10,FALSE))</f>
        <v>#REF!</v>
      </c>
      <c r="AM22" s="1897" t="e">
        <f>IF(AM21="","",VLOOKUP(AM21,#REF!,10,FALSE))</f>
        <v>#REF!</v>
      </c>
      <c r="AN22" s="1897" t="str">
        <f>IF(AN21="","",VLOOKUP(AN21,#REF!,10,FALSE))</f>
        <v/>
      </c>
      <c r="AO22" s="1897" t="str">
        <f>IF(AO21="","",VLOOKUP(AO21,#REF!,10,FALSE))</f>
        <v/>
      </c>
      <c r="AP22" s="1897" t="e">
        <f>IF(AP21="","",VLOOKUP(AP21,#REF!,10,FALSE))</f>
        <v>#REF!</v>
      </c>
      <c r="AQ22" s="1912" t="e">
        <f>IF(AQ21="","",VLOOKUP(AQ21,#REF!,10,FALSE))</f>
        <v>#REF!</v>
      </c>
      <c r="AR22" s="1885" t="e">
        <f>IF(AR21="","",VLOOKUP(AR21,#REF!,10,FALSE))</f>
        <v>#REF!</v>
      </c>
      <c r="AS22" s="1897" t="e">
        <f>IF(AS21="","",VLOOKUP(AS21,#REF!,10,FALSE))</f>
        <v>#REF!</v>
      </c>
      <c r="AT22" s="1897" t="e">
        <f>IF(AT21="","",VLOOKUP(AT21,#REF!,10,FALSE))</f>
        <v>#REF!</v>
      </c>
      <c r="AU22" s="1897" t="str">
        <f>IF(AU21="","",VLOOKUP(AU21,#REF!,10,FALSE))</f>
        <v/>
      </c>
      <c r="AV22" s="1897" t="str">
        <f>IF(AV21="","",VLOOKUP(AV21,#REF!,10,FALSE))</f>
        <v/>
      </c>
      <c r="AW22" s="1897" t="e">
        <f>IF(AW21="","",VLOOKUP(AW21,#REF!,10,FALSE))</f>
        <v>#REF!</v>
      </c>
      <c r="AX22" s="1912" t="e">
        <f>IF(AX21="","",VLOOKUP(AX21,#REF!,10,FALSE))</f>
        <v>#REF!</v>
      </c>
      <c r="AY22" s="1885" t="str">
        <f>IF(AY21="","",VLOOKUP(AY21,#REF!,10,FALSE))</f>
        <v/>
      </c>
      <c r="AZ22" s="1897" t="str">
        <f>IF(AZ21="","",VLOOKUP(AZ21,#REF!,10,FALSE))</f>
        <v/>
      </c>
      <c r="BA22" s="1897" t="str">
        <f>IF(BA21="","",VLOOKUP(BA21,#REF!,10,FALSE))</f>
        <v/>
      </c>
      <c r="BB22" s="1943" t="e">
        <f>IF($BE$3="４週",SUM(W22:AX22),IF($BE$3="暦月",SUM(W22:BA22),""))</f>
        <v>#REF!</v>
      </c>
      <c r="BC22" s="1951"/>
      <c r="BD22" s="1960" t="e">
        <f>IF($BE$3="４週",BB22/4,IF($BE$3="暦月",(BB22/($BE$8/7)),""))</f>
        <v>#REF!</v>
      </c>
      <c r="BE22" s="1951"/>
      <c r="BF22" s="1971"/>
      <c r="BG22" s="1976"/>
      <c r="BH22" s="1976"/>
      <c r="BI22" s="1976"/>
      <c r="BJ22" s="1987"/>
    </row>
    <row r="23" spans="2:62" ht="20.25" customHeight="1">
      <c r="B23" s="1742">
        <f>B21+1</f>
        <v>4</v>
      </c>
      <c r="C23" s="1756" t="s">
        <v>963</v>
      </c>
      <c r="D23" s="1767"/>
      <c r="E23" s="1774"/>
      <c r="F23" s="1779"/>
      <c r="G23" s="1774"/>
      <c r="H23" s="1779"/>
      <c r="I23" s="1788" t="s">
        <v>192</v>
      </c>
      <c r="J23" s="1802"/>
      <c r="K23" s="1808" t="s">
        <v>581</v>
      </c>
      <c r="L23" s="1824"/>
      <c r="M23" s="1824"/>
      <c r="N23" s="1767"/>
      <c r="O23" s="1831" t="s">
        <v>316</v>
      </c>
      <c r="P23" s="1836"/>
      <c r="Q23" s="1836"/>
      <c r="R23" s="1836"/>
      <c r="S23" s="1847"/>
      <c r="T23" s="1855" t="s">
        <v>770</v>
      </c>
      <c r="U23" s="1862"/>
      <c r="V23" s="1873"/>
      <c r="W23" s="1886" t="s">
        <v>844</v>
      </c>
      <c r="X23" s="1898" t="s">
        <v>844</v>
      </c>
      <c r="Y23" s="1898" t="s">
        <v>844</v>
      </c>
      <c r="Z23" s="1898"/>
      <c r="AA23" s="1898"/>
      <c r="AB23" s="1898" t="s">
        <v>844</v>
      </c>
      <c r="AC23" s="1913" t="s">
        <v>844</v>
      </c>
      <c r="AD23" s="1886" t="s">
        <v>844</v>
      </c>
      <c r="AE23" s="1898" t="s">
        <v>844</v>
      </c>
      <c r="AF23" s="1898" t="s">
        <v>844</v>
      </c>
      <c r="AG23" s="1898"/>
      <c r="AH23" s="1898"/>
      <c r="AI23" s="1898" t="s">
        <v>844</v>
      </c>
      <c r="AJ23" s="1913" t="s">
        <v>844</v>
      </c>
      <c r="AK23" s="1886" t="s">
        <v>844</v>
      </c>
      <c r="AL23" s="1898" t="s">
        <v>844</v>
      </c>
      <c r="AM23" s="1898" t="s">
        <v>844</v>
      </c>
      <c r="AN23" s="1898"/>
      <c r="AO23" s="1898"/>
      <c r="AP23" s="1898" t="s">
        <v>844</v>
      </c>
      <c r="AQ23" s="1913" t="s">
        <v>844</v>
      </c>
      <c r="AR23" s="1886" t="s">
        <v>844</v>
      </c>
      <c r="AS23" s="1898" t="s">
        <v>844</v>
      </c>
      <c r="AT23" s="1898" t="s">
        <v>844</v>
      </c>
      <c r="AU23" s="1898"/>
      <c r="AV23" s="1898"/>
      <c r="AW23" s="1898" t="s">
        <v>844</v>
      </c>
      <c r="AX23" s="1913" t="s">
        <v>844</v>
      </c>
      <c r="AY23" s="1886"/>
      <c r="AZ23" s="1898"/>
      <c r="BA23" s="1937"/>
      <c r="BB23" s="1944"/>
      <c r="BC23" s="1952"/>
      <c r="BD23" s="1961"/>
      <c r="BE23" s="1967"/>
      <c r="BF23" s="1972"/>
      <c r="BG23" s="1977"/>
      <c r="BH23" s="1977"/>
      <c r="BI23" s="1977"/>
      <c r="BJ23" s="1988"/>
    </row>
    <row r="24" spans="2:62" ht="20.25" customHeight="1">
      <c r="B24" s="1743"/>
      <c r="C24" s="1755"/>
      <c r="D24" s="1766"/>
      <c r="E24" s="1774"/>
      <c r="F24" s="1779" t="str">
        <f>C23</f>
        <v>機能訓練指導員</v>
      </c>
      <c r="G24" s="1774"/>
      <c r="H24" s="1779" t="str">
        <f>I23</f>
        <v>B</v>
      </c>
      <c r="I24" s="1787"/>
      <c r="J24" s="1801"/>
      <c r="K24" s="1807"/>
      <c r="L24" s="1823"/>
      <c r="M24" s="1823"/>
      <c r="N24" s="1766"/>
      <c r="O24" s="1831"/>
      <c r="P24" s="1836"/>
      <c r="Q24" s="1836"/>
      <c r="R24" s="1836"/>
      <c r="S24" s="1847"/>
      <c r="T24" s="1854" t="s">
        <v>128</v>
      </c>
      <c r="U24" s="1861"/>
      <c r="V24" s="1872"/>
      <c r="W24" s="1885" t="e">
        <f>IF(W23="","",VLOOKUP(W23,#REF!,10,FALSE))</f>
        <v>#REF!</v>
      </c>
      <c r="X24" s="1897" t="e">
        <f>IF(X23="","",VLOOKUP(X23,#REF!,10,FALSE))</f>
        <v>#REF!</v>
      </c>
      <c r="Y24" s="1897" t="e">
        <f>IF(Y23="","",VLOOKUP(Y23,#REF!,10,FALSE))</f>
        <v>#REF!</v>
      </c>
      <c r="Z24" s="1897" t="str">
        <f>IF(Z23="","",VLOOKUP(Z23,#REF!,10,FALSE))</f>
        <v/>
      </c>
      <c r="AA24" s="1897" t="str">
        <f>IF(AA23="","",VLOOKUP(AA23,#REF!,10,FALSE))</f>
        <v/>
      </c>
      <c r="AB24" s="1897" t="e">
        <f>IF(AB23="","",VLOOKUP(AB23,#REF!,10,FALSE))</f>
        <v>#REF!</v>
      </c>
      <c r="AC24" s="1912" t="e">
        <f>IF(AC23="","",VLOOKUP(AC23,#REF!,10,FALSE))</f>
        <v>#REF!</v>
      </c>
      <c r="AD24" s="1885" t="e">
        <f>IF(AD23="","",VLOOKUP(AD23,#REF!,10,FALSE))</f>
        <v>#REF!</v>
      </c>
      <c r="AE24" s="1897" t="e">
        <f>IF(AE23="","",VLOOKUP(AE23,#REF!,10,FALSE))</f>
        <v>#REF!</v>
      </c>
      <c r="AF24" s="1897" t="e">
        <f>IF(AF23="","",VLOOKUP(AF23,#REF!,10,FALSE))</f>
        <v>#REF!</v>
      </c>
      <c r="AG24" s="1897" t="str">
        <f>IF(AG23="","",VLOOKUP(AG23,#REF!,10,FALSE))</f>
        <v/>
      </c>
      <c r="AH24" s="1897" t="str">
        <f>IF(AH23="","",VLOOKUP(AH23,#REF!,10,FALSE))</f>
        <v/>
      </c>
      <c r="AI24" s="1897" t="e">
        <f>IF(AI23="","",VLOOKUP(AI23,#REF!,10,FALSE))</f>
        <v>#REF!</v>
      </c>
      <c r="AJ24" s="1912" t="e">
        <f>IF(AJ23="","",VLOOKUP(AJ23,#REF!,10,FALSE))</f>
        <v>#REF!</v>
      </c>
      <c r="AK24" s="1885" t="e">
        <f>IF(AK23="","",VLOOKUP(AK23,#REF!,10,FALSE))</f>
        <v>#REF!</v>
      </c>
      <c r="AL24" s="1897" t="e">
        <f>IF(AL23="","",VLOOKUP(AL23,#REF!,10,FALSE))</f>
        <v>#REF!</v>
      </c>
      <c r="AM24" s="1897" t="e">
        <f>IF(AM23="","",VLOOKUP(AM23,#REF!,10,FALSE))</f>
        <v>#REF!</v>
      </c>
      <c r="AN24" s="1897" t="str">
        <f>IF(AN23="","",VLOOKUP(AN23,#REF!,10,FALSE))</f>
        <v/>
      </c>
      <c r="AO24" s="1897" t="str">
        <f>IF(AO23="","",VLOOKUP(AO23,#REF!,10,FALSE))</f>
        <v/>
      </c>
      <c r="AP24" s="1897" t="e">
        <f>IF(AP23="","",VLOOKUP(AP23,#REF!,10,FALSE))</f>
        <v>#REF!</v>
      </c>
      <c r="AQ24" s="1912" t="e">
        <f>IF(AQ23="","",VLOOKUP(AQ23,#REF!,10,FALSE))</f>
        <v>#REF!</v>
      </c>
      <c r="AR24" s="1885" t="e">
        <f>IF(AR23="","",VLOOKUP(AR23,#REF!,10,FALSE))</f>
        <v>#REF!</v>
      </c>
      <c r="AS24" s="1897" t="e">
        <f>IF(AS23="","",VLOOKUP(AS23,#REF!,10,FALSE))</f>
        <v>#REF!</v>
      </c>
      <c r="AT24" s="1897" t="e">
        <f>IF(AT23="","",VLOOKUP(AT23,#REF!,10,FALSE))</f>
        <v>#REF!</v>
      </c>
      <c r="AU24" s="1897" t="str">
        <f>IF(AU23="","",VLOOKUP(AU23,#REF!,10,FALSE))</f>
        <v/>
      </c>
      <c r="AV24" s="1897" t="str">
        <f>IF(AV23="","",VLOOKUP(AV23,#REF!,10,FALSE))</f>
        <v/>
      </c>
      <c r="AW24" s="1897" t="e">
        <f>IF(AW23="","",VLOOKUP(AW23,#REF!,10,FALSE))</f>
        <v>#REF!</v>
      </c>
      <c r="AX24" s="1912" t="e">
        <f>IF(AX23="","",VLOOKUP(AX23,#REF!,10,FALSE))</f>
        <v>#REF!</v>
      </c>
      <c r="AY24" s="1885" t="str">
        <f>IF(AY23="","",VLOOKUP(AY23,#REF!,10,FALSE))</f>
        <v/>
      </c>
      <c r="AZ24" s="1897" t="str">
        <f>IF(AZ23="","",VLOOKUP(AZ23,#REF!,10,FALSE))</f>
        <v/>
      </c>
      <c r="BA24" s="1897" t="str">
        <f>IF(BA23="","",VLOOKUP(BA23,#REF!,10,FALSE))</f>
        <v/>
      </c>
      <c r="BB24" s="1943" t="e">
        <f>IF($BE$3="４週",SUM(W24:AX24),IF($BE$3="暦月",SUM(W24:BA24),""))</f>
        <v>#REF!</v>
      </c>
      <c r="BC24" s="1951"/>
      <c r="BD24" s="1960" t="e">
        <f>IF($BE$3="４週",BB24/4,IF($BE$3="暦月",(BB24/($BE$8/7)),""))</f>
        <v>#REF!</v>
      </c>
      <c r="BE24" s="1951"/>
      <c r="BF24" s="1971"/>
      <c r="BG24" s="1976"/>
      <c r="BH24" s="1976"/>
      <c r="BI24" s="1976"/>
      <c r="BJ24" s="1987"/>
    </row>
    <row r="25" spans="2:62" ht="20.25" customHeight="1">
      <c r="B25" s="1742">
        <f>B23+1</f>
        <v>5</v>
      </c>
      <c r="C25" s="1756" t="s">
        <v>910</v>
      </c>
      <c r="D25" s="1767"/>
      <c r="E25" s="1774"/>
      <c r="F25" s="1779"/>
      <c r="G25" s="1774"/>
      <c r="H25" s="1779"/>
      <c r="I25" s="1788" t="s">
        <v>751</v>
      </c>
      <c r="J25" s="1802"/>
      <c r="K25" s="1808" t="s">
        <v>811</v>
      </c>
      <c r="L25" s="1824"/>
      <c r="M25" s="1824"/>
      <c r="N25" s="1767"/>
      <c r="O25" s="1831" t="s">
        <v>733</v>
      </c>
      <c r="P25" s="1836"/>
      <c r="Q25" s="1836"/>
      <c r="R25" s="1836"/>
      <c r="S25" s="1847"/>
      <c r="T25" s="1855" t="s">
        <v>770</v>
      </c>
      <c r="U25" s="1862"/>
      <c r="V25" s="1873"/>
      <c r="W25" s="1886" t="s">
        <v>836</v>
      </c>
      <c r="X25" s="1898" t="s">
        <v>836</v>
      </c>
      <c r="Y25" s="1898" t="s">
        <v>836</v>
      </c>
      <c r="Z25" s="1898"/>
      <c r="AA25" s="1898"/>
      <c r="AB25" s="1898" t="s">
        <v>836</v>
      </c>
      <c r="AC25" s="1913" t="s">
        <v>836</v>
      </c>
      <c r="AD25" s="1886" t="s">
        <v>836</v>
      </c>
      <c r="AE25" s="1898" t="s">
        <v>836</v>
      </c>
      <c r="AF25" s="1898" t="s">
        <v>836</v>
      </c>
      <c r="AG25" s="1898"/>
      <c r="AH25" s="1898"/>
      <c r="AI25" s="1898" t="s">
        <v>836</v>
      </c>
      <c r="AJ25" s="1913" t="s">
        <v>836</v>
      </c>
      <c r="AK25" s="1886" t="s">
        <v>836</v>
      </c>
      <c r="AL25" s="1898" t="s">
        <v>836</v>
      </c>
      <c r="AM25" s="1898" t="s">
        <v>836</v>
      </c>
      <c r="AN25" s="1898"/>
      <c r="AO25" s="1898"/>
      <c r="AP25" s="1898" t="s">
        <v>836</v>
      </c>
      <c r="AQ25" s="1913" t="s">
        <v>836</v>
      </c>
      <c r="AR25" s="1886" t="s">
        <v>836</v>
      </c>
      <c r="AS25" s="1898" t="s">
        <v>836</v>
      </c>
      <c r="AT25" s="1898" t="s">
        <v>836</v>
      </c>
      <c r="AU25" s="1898"/>
      <c r="AV25" s="1898"/>
      <c r="AW25" s="1898" t="s">
        <v>836</v>
      </c>
      <c r="AX25" s="1913" t="s">
        <v>836</v>
      </c>
      <c r="AY25" s="1886"/>
      <c r="AZ25" s="1898"/>
      <c r="BA25" s="1937"/>
      <c r="BB25" s="1944"/>
      <c r="BC25" s="1952"/>
      <c r="BD25" s="1961"/>
      <c r="BE25" s="1967"/>
      <c r="BF25" s="1972"/>
      <c r="BG25" s="1977"/>
      <c r="BH25" s="1977"/>
      <c r="BI25" s="1977"/>
      <c r="BJ25" s="1988"/>
    </row>
    <row r="26" spans="2:62" ht="20.25" customHeight="1">
      <c r="B26" s="1743"/>
      <c r="C26" s="1755"/>
      <c r="D26" s="1766"/>
      <c r="E26" s="1774"/>
      <c r="F26" s="1779" t="str">
        <f>C25</f>
        <v>看護職員</v>
      </c>
      <c r="G26" s="1774"/>
      <c r="H26" s="1779" t="str">
        <f>I25</f>
        <v>A</v>
      </c>
      <c r="I26" s="1787"/>
      <c r="J26" s="1801"/>
      <c r="K26" s="1807"/>
      <c r="L26" s="1823"/>
      <c r="M26" s="1823"/>
      <c r="N26" s="1766"/>
      <c r="O26" s="1831"/>
      <c r="P26" s="1836"/>
      <c r="Q26" s="1836"/>
      <c r="R26" s="1836"/>
      <c r="S26" s="1847"/>
      <c r="T26" s="1856" t="s">
        <v>128</v>
      </c>
      <c r="U26" s="1863"/>
      <c r="V26" s="1874"/>
      <c r="W26" s="1885" t="e">
        <f>IF(W25="","",VLOOKUP(W25,#REF!,10,FALSE))</f>
        <v>#REF!</v>
      </c>
      <c r="X26" s="1897" t="e">
        <f>IF(X25="","",VLOOKUP(X25,#REF!,10,FALSE))</f>
        <v>#REF!</v>
      </c>
      <c r="Y26" s="1897" t="e">
        <f>IF(Y25="","",VLOOKUP(Y25,#REF!,10,FALSE))</f>
        <v>#REF!</v>
      </c>
      <c r="Z26" s="1897" t="str">
        <f>IF(Z25="","",VLOOKUP(Z25,#REF!,10,FALSE))</f>
        <v/>
      </c>
      <c r="AA26" s="1897" t="str">
        <f>IF(AA25="","",VLOOKUP(AA25,#REF!,10,FALSE))</f>
        <v/>
      </c>
      <c r="AB26" s="1897" t="e">
        <f>IF(AB25="","",VLOOKUP(AB25,#REF!,10,FALSE))</f>
        <v>#REF!</v>
      </c>
      <c r="AC26" s="1912" t="e">
        <f>IF(AC25="","",VLOOKUP(AC25,#REF!,10,FALSE))</f>
        <v>#REF!</v>
      </c>
      <c r="AD26" s="1885" t="e">
        <f>IF(AD25="","",VLOOKUP(AD25,#REF!,10,FALSE))</f>
        <v>#REF!</v>
      </c>
      <c r="AE26" s="1897" t="e">
        <f>IF(AE25="","",VLOOKUP(AE25,#REF!,10,FALSE))</f>
        <v>#REF!</v>
      </c>
      <c r="AF26" s="1897" t="e">
        <f>IF(AF25="","",VLOOKUP(AF25,#REF!,10,FALSE))</f>
        <v>#REF!</v>
      </c>
      <c r="AG26" s="1897" t="str">
        <f>IF(AG25="","",VLOOKUP(AG25,#REF!,10,FALSE))</f>
        <v/>
      </c>
      <c r="AH26" s="1897" t="str">
        <f>IF(AH25="","",VLOOKUP(AH25,#REF!,10,FALSE))</f>
        <v/>
      </c>
      <c r="AI26" s="1897" t="e">
        <f>IF(AI25="","",VLOOKUP(AI25,#REF!,10,FALSE))</f>
        <v>#REF!</v>
      </c>
      <c r="AJ26" s="1912" t="e">
        <f>IF(AJ25="","",VLOOKUP(AJ25,#REF!,10,FALSE))</f>
        <v>#REF!</v>
      </c>
      <c r="AK26" s="1885" t="e">
        <f>IF(AK25="","",VLOOKUP(AK25,#REF!,10,FALSE))</f>
        <v>#REF!</v>
      </c>
      <c r="AL26" s="1897" t="e">
        <f>IF(AL25="","",VLOOKUP(AL25,#REF!,10,FALSE))</f>
        <v>#REF!</v>
      </c>
      <c r="AM26" s="1897" t="e">
        <f>IF(AM25="","",VLOOKUP(AM25,#REF!,10,FALSE))</f>
        <v>#REF!</v>
      </c>
      <c r="AN26" s="1897" t="str">
        <f>IF(AN25="","",VLOOKUP(AN25,#REF!,10,FALSE))</f>
        <v/>
      </c>
      <c r="AO26" s="1897" t="str">
        <f>IF(AO25="","",VLOOKUP(AO25,#REF!,10,FALSE))</f>
        <v/>
      </c>
      <c r="AP26" s="1897" t="e">
        <f>IF(AP25="","",VLOOKUP(AP25,#REF!,10,FALSE))</f>
        <v>#REF!</v>
      </c>
      <c r="AQ26" s="1912" t="e">
        <f>IF(AQ25="","",VLOOKUP(AQ25,#REF!,10,FALSE))</f>
        <v>#REF!</v>
      </c>
      <c r="AR26" s="1885" t="e">
        <f>IF(AR25="","",VLOOKUP(AR25,#REF!,10,FALSE))</f>
        <v>#REF!</v>
      </c>
      <c r="AS26" s="1897" t="e">
        <f>IF(AS25="","",VLOOKUP(AS25,#REF!,10,FALSE))</f>
        <v>#REF!</v>
      </c>
      <c r="AT26" s="1897" t="e">
        <f>IF(AT25="","",VLOOKUP(AT25,#REF!,10,FALSE))</f>
        <v>#REF!</v>
      </c>
      <c r="AU26" s="1897" t="str">
        <f>IF(AU25="","",VLOOKUP(AU25,#REF!,10,FALSE))</f>
        <v/>
      </c>
      <c r="AV26" s="1897" t="str">
        <f>IF(AV25="","",VLOOKUP(AV25,#REF!,10,FALSE))</f>
        <v/>
      </c>
      <c r="AW26" s="1897" t="e">
        <f>IF(AW25="","",VLOOKUP(AW25,#REF!,10,FALSE))</f>
        <v>#REF!</v>
      </c>
      <c r="AX26" s="1912" t="e">
        <f>IF(AX25="","",VLOOKUP(AX25,#REF!,10,FALSE))</f>
        <v>#REF!</v>
      </c>
      <c r="AY26" s="1885" t="str">
        <f>IF(AY25="","",VLOOKUP(AY25,#REF!,10,FALSE))</f>
        <v/>
      </c>
      <c r="AZ26" s="1897" t="str">
        <f>IF(AZ25="","",VLOOKUP(AZ25,#REF!,10,FALSE))</f>
        <v/>
      </c>
      <c r="BA26" s="1897" t="str">
        <f>IF(BA25="","",VLOOKUP(BA25,#REF!,10,FALSE))</f>
        <v/>
      </c>
      <c r="BB26" s="1943" t="e">
        <f>IF($BE$3="４週",SUM(W26:AX26),IF($BE$3="暦月",SUM(W26:BA26),""))</f>
        <v>#REF!</v>
      </c>
      <c r="BC26" s="1951"/>
      <c r="BD26" s="1960" t="e">
        <f>IF($BE$3="４週",BB26/4,IF($BE$3="暦月",(BB26/($BE$8/7)),""))</f>
        <v>#REF!</v>
      </c>
      <c r="BE26" s="1951"/>
      <c r="BF26" s="1971"/>
      <c r="BG26" s="1976"/>
      <c r="BH26" s="1976"/>
      <c r="BI26" s="1976"/>
      <c r="BJ26" s="1987"/>
    </row>
    <row r="27" spans="2:62" ht="20.25" customHeight="1">
      <c r="B27" s="1742">
        <f>B25+1</f>
        <v>6</v>
      </c>
      <c r="C27" s="1756" t="s">
        <v>910</v>
      </c>
      <c r="D27" s="1767"/>
      <c r="E27" s="1774"/>
      <c r="F27" s="1779"/>
      <c r="G27" s="1774"/>
      <c r="H27" s="1779"/>
      <c r="I27" s="1788" t="s">
        <v>751</v>
      </c>
      <c r="J27" s="1802"/>
      <c r="K27" s="1808" t="s">
        <v>811</v>
      </c>
      <c r="L27" s="1824"/>
      <c r="M27" s="1824"/>
      <c r="N27" s="1767"/>
      <c r="O27" s="1831" t="s">
        <v>1074</v>
      </c>
      <c r="P27" s="1836"/>
      <c r="Q27" s="1836"/>
      <c r="R27" s="1836"/>
      <c r="S27" s="1847"/>
      <c r="T27" s="1857" t="s">
        <v>770</v>
      </c>
      <c r="U27" s="1864"/>
      <c r="V27" s="1875"/>
      <c r="W27" s="1886" t="s">
        <v>847</v>
      </c>
      <c r="X27" s="1898" t="s">
        <v>849</v>
      </c>
      <c r="Y27" s="1898" t="s">
        <v>835</v>
      </c>
      <c r="Z27" s="1898" t="s">
        <v>835</v>
      </c>
      <c r="AA27" s="1898"/>
      <c r="AB27" s="1898" t="s">
        <v>837</v>
      </c>
      <c r="AC27" s="1913"/>
      <c r="AD27" s="1886"/>
      <c r="AE27" s="1898" t="s">
        <v>847</v>
      </c>
      <c r="AF27" s="1898" t="s">
        <v>849</v>
      </c>
      <c r="AG27" s="1898" t="s">
        <v>835</v>
      </c>
      <c r="AH27" s="1898" t="s">
        <v>835</v>
      </c>
      <c r="AI27" s="1898"/>
      <c r="AJ27" s="1913" t="s">
        <v>837</v>
      </c>
      <c r="AK27" s="1886" t="s">
        <v>837</v>
      </c>
      <c r="AL27" s="1898"/>
      <c r="AM27" s="1898" t="s">
        <v>847</v>
      </c>
      <c r="AN27" s="1898" t="s">
        <v>849</v>
      </c>
      <c r="AO27" s="1898" t="s">
        <v>835</v>
      </c>
      <c r="AP27" s="1898" t="s">
        <v>835</v>
      </c>
      <c r="AQ27" s="1913"/>
      <c r="AR27" s="1886" t="s">
        <v>837</v>
      </c>
      <c r="AS27" s="1898"/>
      <c r="AT27" s="1898"/>
      <c r="AU27" s="1898" t="s">
        <v>847</v>
      </c>
      <c r="AV27" s="1898" t="s">
        <v>849</v>
      </c>
      <c r="AW27" s="1898" t="s">
        <v>835</v>
      </c>
      <c r="AX27" s="1913" t="s">
        <v>835</v>
      </c>
      <c r="AY27" s="1886"/>
      <c r="AZ27" s="1898"/>
      <c r="BA27" s="1937"/>
      <c r="BB27" s="1944"/>
      <c r="BC27" s="1952"/>
      <c r="BD27" s="1961"/>
      <c r="BE27" s="1967"/>
      <c r="BF27" s="1972"/>
      <c r="BG27" s="1977"/>
      <c r="BH27" s="1977"/>
      <c r="BI27" s="1977"/>
      <c r="BJ27" s="1988"/>
    </row>
    <row r="28" spans="2:62" ht="20.25" customHeight="1">
      <c r="B28" s="1743"/>
      <c r="C28" s="1755"/>
      <c r="D28" s="1766"/>
      <c r="E28" s="1774"/>
      <c r="F28" s="1779" t="str">
        <f>C27</f>
        <v>看護職員</v>
      </c>
      <c r="G28" s="1774"/>
      <c r="H28" s="1779" t="str">
        <f>I27</f>
        <v>A</v>
      </c>
      <c r="I28" s="1787"/>
      <c r="J28" s="1801"/>
      <c r="K28" s="1807"/>
      <c r="L28" s="1823"/>
      <c r="M28" s="1823"/>
      <c r="N28" s="1766"/>
      <c r="O28" s="1831"/>
      <c r="P28" s="1836"/>
      <c r="Q28" s="1836"/>
      <c r="R28" s="1836"/>
      <c r="S28" s="1847"/>
      <c r="T28" s="1854" t="s">
        <v>128</v>
      </c>
      <c r="U28" s="1861"/>
      <c r="V28" s="1872"/>
      <c r="W28" s="1885" t="e">
        <f>IF(W27="","",VLOOKUP(W27,#REF!,10,FALSE))</f>
        <v>#REF!</v>
      </c>
      <c r="X28" s="1897" t="e">
        <f>IF(X27="","",VLOOKUP(X27,#REF!,10,FALSE))</f>
        <v>#REF!</v>
      </c>
      <c r="Y28" s="1897" t="e">
        <f>IF(Y27="","",VLOOKUP(Y27,#REF!,10,FALSE))</f>
        <v>#REF!</v>
      </c>
      <c r="Z28" s="1897" t="e">
        <f>IF(Z27="","",VLOOKUP(Z27,#REF!,10,FALSE))</f>
        <v>#REF!</v>
      </c>
      <c r="AA28" s="1897" t="str">
        <f>IF(AA27="","",VLOOKUP(AA27,#REF!,10,FALSE))</f>
        <v/>
      </c>
      <c r="AB28" s="1897" t="e">
        <f>IF(AB27="","",VLOOKUP(AB27,#REF!,10,FALSE))</f>
        <v>#REF!</v>
      </c>
      <c r="AC28" s="1912" t="str">
        <f>IF(AC27="","",VLOOKUP(AC27,#REF!,10,FALSE))</f>
        <v/>
      </c>
      <c r="AD28" s="1885" t="str">
        <f>IF(AD27="","",VLOOKUP(AD27,#REF!,10,FALSE))</f>
        <v/>
      </c>
      <c r="AE28" s="1897" t="e">
        <f>IF(AE27="","",VLOOKUP(AE27,#REF!,10,FALSE))</f>
        <v>#REF!</v>
      </c>
      <c r="AF28" s="1897" t="e">
        <f>IF(AF27="","",VLOOKUP(AF27,#REF!,10,FALSE))</f>
        <v>#REF!</v>
      </c>
      <c r="AG28" s="1897" t="e">
        <f>IF(AG27="","",VLOOKUP(AG27,#REF!,10,FALSE))</f>
        <v>#REF!</v>
      </c>
      <c r="AH28" s="1897" t="e">
        <f>IF(AH27="","",VLOOKUP(AH27,#REF!,10,FALSE))</f>
        <v>#REF!</v>
      </c>
      <c r="AI28" s="1897" t="str">
        <f>IF(AI27="","",VLOOKUP(AI27,#REF!,10,FALSE))</f>
        <v/>
      </c>
      <c r="AJ28" s="1912" t="e">
        <f>IF(AJ27="","",VLOOKUP(AJ27,#REF!,10,FALSE))</f>
        <v>#REF!</v>
      </c>
      <c r="AK28" s="1885" t="e">
        <f>IF(AK27="","",VLOOKUP(AK27,#REF!,10,FALSE))</f>
        <v>#REF!</v>
      </c>
      <c r="AL28" s="1897" t="str">
        <f>IF(AL27="","",VLOOKUP(AL27,#REF!,10,FALSE))</f>
        <v/>
      </c>
      <c r="AM28" s="1897" t="e">
        <f>IF(AM27="","",VLOOKUP(AM27,#REF!,10,FALSE))</f>
        <v>#REF!</v>
      </c>
      <c r="AN28" s="1897" t="e">
        <f>IF(AN27="","",VLOOKUP(AN27,#REF!,10,FALSE))</f>
        <v>#REF!</v>
      </c>
      <c r="AO28" s="1897" t="e">
        <f>IF(AO27="","",VLOOKUP(AO27,#REF!,10,FALSE))</f>
        <v>#REF!</v>
      </c>
      <c r="AP28" s="1897" t="e">
        <f>IF(AP27="","",VLOOKUP(AP27,#REF!,10,FALSE))</f>
        <v>#REF!</v>
      </c>
      <c r="AQ28" s="1912" t="str">
        <f>IF(AQ27="","",VLOOKUP(AQ27,#REF!,10,FALSE))</f>
        <v/>
      </c>
      <c r="AR28" s="1885" t="e">
        <f>IF(AR27="","",VLOOKUP(AR27,#REF!,10,FALSE))</f>
        <v>#REF!</v>
      </c>
      <c r="AS28" s="1897" t="str">
        <f>IF(AS27="","",VLOOKUP(AS27,#REF!,10,FALSE))</f>
        <v/>
      </c>
      <c r="AT28" s="1897" t="str">
        <f>IF(AT27="","",VLOOKUP(AT27,#REF!,10,FALSE))</f>
        <v/>
      </c>
      <c r="AU28" s="1897" t="e">
        <f>IF(AU27="","",VLOOKUP(AU27,#REF!,10,FALSE))</f>
        <v>#REF!</v>
      </c>
      <c r="AV28" s="1897" t="e">
        <f>IF(AV27="","",VLOOKUP(AV27,#REF!,10,FALSE))</f>
        <v>#REF!</v>
      </c>
      <c r="AW28" s="1897" t="e">
        <f>IF(AW27="","",VLOOKUP(AW27,#REF!,10,FALSE))</f>
        <v>#REF!</v>
      </c>
      <c r="AX28" s="1912" t="e">
        <f>IF(AX27="","",VLOOKUP(AX27,#REF!,10,FALSE))</f>
        <v>#REF!</v>
      </c>
      <c r="AY28" s="1885" t="str">
        <f>IF(AY27="","",VLOOKUP(AY27,#REF!,10,FALSE))</f>
        <v/>
      </c>
      <c r="AZ28" s="1897" t="str">
        <f>IF(AZ27="","",VLOOKUP(AZ27,#REF!,10,FALSE))</f>
        <v/>
      </c>
      <c r="BA28" s="1897" t="str">
        <f>IF(BA27="","",VLOOKUP(BA27,#REF!,10,FALSE))</f>
        <v/>
      </c>
      <c r="BB28" s="1943" t="e">
        <f>IF($BE$3="４週",SUM(W28:AX28),IF($BE$3="暦月",SUM(W28:BA28),""))</f>
        <v>#REF!</v>
      </c>
      <c r="BC28" s="1951"/>
      <c r="BD28" s="1960" t="e">
        <f>IF($BE$3="４週",BB28/4,IF($BE$3="暦月",(BB28/($BE$8/7)),""))</f>
        <v>#REF!</v>
      </c>
      <c r="BE28" s="1951"/>
      <c r="BF28" s="1971"/>
      <c r="BG28" s="1976"/>
      <c r="BH28" s="1976"/>
      <c r="BI28" s="1976"/>
      <c r="BJ28" s="1987"/>
    </row>
    <row r="29" spans="2:62" ht="20.25" customHeight="1">
      <c r="B29" s="1742">
        <f>B27+1</f>
        <v>7</v>
      </c>
      <c r="C29" s="1756" t="s">
        <v>910</v>
      </c>
      <c r="D29" s="1767"/>
      <c r="E29" s="1774"/>
      <c r="F29" s="1779"/>
      <c r="G29" s="1774"/>
      <c r="H29" s="1779"/>
      <c r="I29" s="1788" t="s">
        <v>192</v>
      </c>
      <c r="J29" s="1802"/>
      <c r="K29" s="1808" t="s">
        <v>811</v>
      </c>
      <c r="L29" s="1824"/>
      <c r="M29" s="1824"/>
      <c r="N29" s="1767"/>
      <c r="O29" s="1831" t="s">
        <v>316</v>
      </c>
      <c r="P29" s="1836"/>
      <c r="Q29" s="1836"/>
      <c r="R29" s="1836"/>
      <c r="S29" s="1847"/>
      <c r="T29" s="1855" t="s">
        <v>770</v>
      </c>
      <c r="U29" s="1862"/>
      <c r="V29" s="1873"/>
      <c r="W29" s="1886" t="s">
        <v>390</v>
      </c>
      <c r="X29" s="1898" t="s">
        <v>390</v>
      </c>
      <c r="Y29" s="1898" t="s">
        <v>390</v>
      </c>
      <c r="Z29" s="1898"/>
      <c r="AA29" s="1898"/>
      <c r="AB29" s="1898" t="s">
        <v>390</v>
      </c>
      <c r="AC29" s="1913" t="s">
        <v>390</v>
      </c>
      <c r="AD29" s="1886" t="s">
        <v>390</v>
      </c>
      <c r="AE29" s="1898" t="s">
        <v>390</v>
      </c>
      <c r="AF29" s="1898" t="s">
        <v>390</v>
      </c>
      <c r="AG29" s="1898"/>
      <c r="AH29" s="1898"/>
      <c r="AI29" s="1898" t="s">
        <v>390</v>
      </c>
      <c r="AJ29" s="1913" t="s">
        <v>390</v>
      </c>
      <c r="AK29" s="1886" t="s">
        <v>390</v>
      </c>
      <c r="AL29" s="1898" t="s">
        <v>390</v>
      </c>
      <c r="AM29" s="1898" t="s">
        <v>390</v>
      </c>
      <c r="AN29" s="1898"/>
      <c r="AO29" s="1898"/>
      <c r="AP29" s="1898" t="s">
        <v>390</v>
      </c>
      <c r="AQ29" s="1913" t="s">
        <v>390</v>
      </c>
      <c r="AR29" s="1886" t="s">
        <v>390</v>
      </c>
      <c r="AS29" s="1898" t="s">
        <v>390</v>
      </c>
      <c r="AT29" s="1898" t="s">
        <v>390</v>
      </c>
      <c r="AU29" s="1898"/>
      <c r="AV29" s="1898"/>
      <c r="AW29" s="1898" t="s">
        <v>390</v>
      </c>
      <c r="AX29" s="1913" t="s">
        <v>390</v>
      </c>
      <c r="AY29" s="1886"/>
      <c r="AZ29" s="1898"/>
      <c r="BA29" s="1937"/>
      <c r="BB29" s="1944"/>
      <c r="BC29" s="1952"/>
      <c r="BD29" s="1961"/>
      <c r="BE29" s="1967"/>
      <c r="BF29" s="1972"/>
      <c r="BG29" s="1977"/>
      <c r="BH29" s="1977"/>
      <c r="BI29" s="1977"/>
      <c r="BJ29" s="1988"/>
    </row>
    <row r="30" spans="2:62" ht="20.25" customHeight="1">
      <c r="B30" s="1743"/>
      <c r="C30" s="1755"/>
      <c r="D30" s="1766"/>
      <c r="E30" s="1774"/>
      <c r="F30" s="1779" t="str">
        <f>C29</f>
        <v>看護職員</v>
      </c>
      <c r="G30" s="1774"/>
      <c r="H30" s="1779" t="str">
        <f>I29</f>
        <v>B</v>
      </c>
      <c r="I30" s="1787"/>
      <c r="J30" s="1801"/>
      <c r="K30" s="1807"/>
      <c r="L30" s="1823"/>
      <c r="M30" s="1823"/>
      <c r="N30" s="1766"/>
      <c r="O30" s="1831"/>
      <c r="P30" s="1836"/>
      <c r="Q30" s="1836"/>
      <c r="R30" s="1836"/>
      <c r="S30" s="1847"/>
      <c r="T30" s="1854" t="s">
        <v>128</v>
      </c>
      <c r="U30" s="1861"/>
      <c r="V30" s="1872"/>
      <c r="W30" s="1885" t="e">
        <f>IF(W29="","",VLOOKUP(W29,#REF!,10,FALSE))</f>
        <v>#REF!</v>
      </c>
      <c r="X30" s="1897" t="e">
        <f>IF(X29="","",VLOOKUP(X29,#REF!,10,FALSE))</f>
        <v>#REF!</v>
      </c>
      <c r="Y30" s="1897" t="e">
        <f>IF(Y29="","",VLOOKUP(Y29,#REF!,10,FALSE))</f>
        <v>#REF!</v>
      </c>
      <c r="Z30" s="1897" t="str">
        <f>IF(Z29="","",VLOOKUP(Z29,#REF!,10,FALSE))</f>
        <v/>
      </c>
      <c r="AA30" s="1897" t="str">
        <f>IF(AA29="","",VLOOKUP(AA29,#REF!,10,FALSE))</f>
        <v/>
      </c>
      <c r="AB30" s="1897" t="e">
        <f>IF(AB29="","",VLOOKUP(AB29,#REF!,10,FALSE))</f>
        <v>#REF!</v>
      </c>
      <c r="AC30" s="1912" t="e">
        <f>IF(AC29="","",VLOOKUP(AC29,#REF!,10,FALSE))</f>
        <v>#REF!</v>
      </c>
      <c r="AD30" s="1885" t="e">
        <f>IF(AD29="","",VLOOKUP(AD29,#REF!,10,FALSE))</f>
        <v>#REF!</v>
      </c>
      <c r="AE30" s="1897" t="e">
        <f>IF(AE29="","",VLOOKUP(AE29,#REF!,10,FALSE))</f>
        <v>#REF!</v>
      </c>
      <c r="AF30" s="1897" t="e">
        <f>IF(AF29="","",VLOOKUP(AF29,#REF!,10,FALSE))</f>
        <v>#REF!</v>
      </c>
      <c r="AG30" s="1897" t="str">
        <f>IF(AG29="","",VLOOKUP(AG29,#REF!,10,FALSE))</f>
        <v/>
      </c>
      <c r="AH30" s="1897" t="str">
        <f>IF(AH29="","",VLOOKUP(AH29,#REF!,10,FALSE))</f>
        <v/>
      </c>
      <c r="AI30" s="1897" t="e">
        <f>IF(AI29="","",VLOOKUP(AI29,#REF!,10,FALSE))</f>
        <v>#REF!</v>
      </c>
      <c r="AJ30" s="1912" t="e">
        <f>IF(AJ29="","",VLOOKUP(AJ29,#REF!,10,FALSE))</f>
        <v>#REF!</v>
      </c>
      <c r="AK30" s="1885" t="e">
        <f>IF(AK29="","",VLOOKUP(AK29,#REF!,10,FALSE))</f>
        <v>#REF!</v>
      </c>
      <c r="AL30" s="1897" t="e">
        <f>IF(AL29="","",VLOOKUP(AL29,#REF!,10,FALSE))</f>
        <v>#REF!</v>
      </c>
      <c r="AM30" s="1897" t="e">
        <f>IF(AM29="","",VLOOKUP(AM29,#REF!,10,FALSE))</f>
        <v>#REF!</v>
      </c>
      <c r="AN30" s="1897" t="str">
        <f>IF(AN29="","",VLOOKUP(AN29,#REF!,10,FALSE))</f>
        <v/>
      </c>
      <c r="AO30" s="1897" t="str">
        <f>IF(AO29="","",VLOOKUP(AO29,#REF!,10,FALSE))</f>
        <v/>
      </c>
      <c r="AP30" s="1897" t="e">
        <f>IF(AP29="","",VLOOKUP(AP29,#REF!,10,FALSE))</f>
        <v>#REF!</v>
      </c>
      <c r="AQ30" s="1912" t="e">
        <f>IF(AQ29="","",VLOOKUP(AQ29,#REF!,10,FALSE))</f>
        <v>#REF!</v>
      </c>
      <c r="AR30" s="1885" t="e">
        <f>IF(AR29="","",VLOOKUP(AR29,#REF!,10,FALSE))</f>
        <v>#REF!</v>
      </c>
      <c r="AS30" s="1897" t="e">
        <f>IF(AS29="","",VLOOKUP(AS29,#REF!,10,FALSE))</f>
        <v>#REF!</v>
      </c>
      <c r="AT30" s="1897" t="e">
        <f>IF(AT29="","",VLOOKUP(AT29,#REF!,10,FALSE))</f>
        <v>#REF!</v>
      </c>
      <c r="AU30" s="1897" t="str">
        <f>IF(AU29="","",VLOOKUP(AU29,#REF!,10,FALSE))</f>
        <v/>
      </c>
      <c r="AV30" s="1897" t="str">
        <f>IF(AV29="","",VLOOKUP(AV29,#REF!,10,FALSE))</f>
        <v/>
      </c>
      <c r="AW30" s="1897" t="e">
        <f>IF(AW29="","",VLOOKUP(AW29,#REF!,10,FALSE))</f>
        <v>#REF!</v>
      </c>
      <c r="AX30" s="1912" t="e">
        <f>IF(AX29="","",VLOOKUP(AX29,#REF!,10,FALSE))</f>
        <v>#REF!</v>
      </c>
      <c r="AY30" s="1885" t="str">
        <f>IF(AY29="","",VLOOKUP(AY29,#REF!,10,FALSE))</f>
        <v/>
      </c>
      <c r="AZ30" s="1897" t="str">
        <f>IF(AZ29="","",VLOOKUP(AZ29,#REF!,10,FALSE))</f>
        <v/>
      </c>
      <c r="BA30" s="1897" t="str">
        <f>IF(BA29="","",VLOOKUP(BA29,#REF!,10,FALSE))</f>
        <v/>
      </c>
      <c r="BB30" s="1943" t="e">
        <f>IF($BE$3="４週",SUM(W30:AX30),IF($BE$3="暦月",SUM(W30:BA30),""))</f>
        <v>#REF!</v>
      </c>
      <c r="BC30" s="1951"/>
      <c r="BD30" s="1960" t="e">
        <f>IF($BE$3="４週",BB30/4,IF($BE$3="暦月",(BB30/($BE$8/7)),""))</f>
        <v>#REF!</v>
      </c>
      <c r="BE30" s="1951"/>
      <c r="BF30" s="1971"/>
      <c r="BG30" s="1976"/>
      <c r="BH30" s="1976"/>
      <c r="BI30" s="1976"/>
      <c r="BJ30" s="1987"/>
    </row>
    <row r="31" spans="2:62" ht="20.25" customHeight="1">
      <c r="B31" s="1742">
        <f>B29+1</f>
        <v>8</v>
      </c>
      <c r="C31" s="1756" t="s">
        <v>910</v>
      </c>
      <c r="D31" s="1767"/>
      <c r="E31" s="1774"/>
      <c r="F31" s="1779"/>
      <c r="G31" s="1774"/>
      <c r="H31" s="1779"/>
      <c r="I31" s="1788" t="s">
        <v>751</v>
      </c>
      <c r="J31" s="1802"/>
      <c r="K31" s="1808" t="s">
        <v>811</v>
      </c>
      <c r="L31" s="1824"/>
      <c r="M31" s="1824"/>
      <c r="N31" s="1767"/>
      <c r="O31" s="1831" t="s">
        <v>62</v>
      </c>
      <c r="P31" s="1836"/>
      <c r="Q31" s="1836"/>
      <c r="R31" s="1836"/>
      <c r="S31" s="1847"/>
      <c r="T31" s="1855" t="s">
        <v>770</v>
      </c>
      <c r="U31" s="1862"/>
      <c r="V31" s="1873"/>
      <c r="W31" s="1886"/>
      <c r="X31" s="1898"/>
      <c r="Y31" s="1898" t="s">
        <v>836</v>
      </c>
      <c r="Z31" s="1898" t="s">
        <v>836</v>
      </c>
      <c r="AA31" s="1898" t="s">
        <v>836</v>
      </c>
      <c r="AB31" s="1898" t="s">
        <v>836</v>
      </c>
      <c r="AC31" s="1913" t="s">
        <v>836</v>
      </c>
      <c r="AD31" s="1886"/>
      <c r="AE31" s="1898"/>
      <c r="AF31" s="1898" t="s">
        <v>836</v>
      </c>
      <c r="AG31" s="1898" t="s">
        <v>836</v>
      </c>
      <c r="AH31" s="1898" t="s">
        <v>836</v>
      </c>
      <c r="AI31" s="1898" t="s">
        <v>836</v>
      </c>
      <c r="AJ31" s="1913" t="s">
        <v>836</v>
      </c>
      <c r="AK31" s="1886"/>
      <c r="AL31" s="1898"/>
      <c r="AM31" s="1898" t="s">
        <v>836</v>
      </c>
      <c r="AN31" s="1898" t="s">
        <v>836</v>
      </c>
      <c r="AO31" s="1898" t="s">
        <v>836</v>
      </c>
      <c r="AP31" s="1898" t="s">
        <v>836</v>
      </c>
      <c r="AQ31" s="1913" t="s">
        <v>836</v>
      </c>
      <c r="AR31" s="1886"/>
      <c r="AS31" s="1898"/>
      <c r="AT31" s="1898" t="s">
        <v>836</v>
      </c>
      <c r="AU31" s="1898" t="s">
        <v>836</v>
      </c>
      <c r="AV31" s="1898" t="s">
        <v>836</v>
      </c>
      <c r="AW31" s="1898" t="s">
        <v>836</v>
      </c>
      <c r="AX31" s="1913" t="s">
        <v>836</v>
      </c>
      <c r="AY31" s="1886"/>
      <c r="AZ31" s="1898"/>
      <c r="BA31" s="1937"/>
      <c r="BB31" s="1944"/>
      <c r="BC31" s="1952"/>
      <c r="BD31" s="1961"/>
      <c r="BE31" s="1967"/>
      <c r="BF31" s="1972"/>
      <c r="BG31" s="1977"/>
      <c r="BH31" s="1977"/>
      <c r="BI31" s="1977"/>
      <c r="BJ31" s="1988"/>
    </row>
    <row r="32" spans="2:62" ht="20.25" customHeight="1">
      <c r="B32" s="1743"/>
      <c r="C32" s="1755"/>
      <c r="D32" s="1766"/>
      <c r="E32" s="1774"/>
      <c r="F32" s="1779" t="str">
        <f>C31</f>
        <v>看護職員</v>
      </c>
      <c r="G32" s="1774"/>
      <c r="H32" s="1779" t="str">
        <f>I31</f>
        <v>A</v>
      </c>
      <c r="I32" s="1787"/>
      <c r="J32" s="1801"/>
      <c r="K32" s="1807"/>
      <c r="L32" s="1823"/>
      <c r="M32" s="1823"/>
      <c r="N32" s="1766"/>
      <c r="O32" s="1831"/>
      <c r="P32" s="1836"/>
      <c r="Q32" s="1836"/>
      <c r="R32" s="1836"/>
      <c r="S32" s="1847"/>
      <c r="T32" s="1854" t="s">
        <v>128</v>
      </c>
      <c r="U32" s="1861"/>
      <c r="V32" s="1872"/>
      <c r="W32" s="1885" t="str">
        <f>IF(W31="","",VLOOKUP(W31,#REF!,10,FALSE))</f>
        <v/>
      </c>
      <c r="X32" s="1897" t="str">
        <f>IF(X31="","",VLOOKUP(X31,#REF!,10,FALSE))</f>
        <v/>
      </c>
      <c r="Y32" s="1897" t="e">
        <f>IF(Y31="","",VLOOKUP(Y31,#REF!,10,FALSE))</f>
        <v>#REF!</v>
      </c>
      <c r="Z32" s="1897" t="e">
        <f>IF(Z31="","",VLOOKUP(Z31,#REF!,10,FALSE))</f>
        <v>#REF!</v>
      </c>
      <c r="AA32" s="1897" t="e">
        <f>IF(AA31="","",VLOOKUP(AA31,#REF!,10,FALSE))</f>
        <v>#REF!</v>
      </c>
      <c r="AB32" s="1897" t="e">
        <f>IF(AB31="","",VLOOKUP(AB31,#REF!,10,FALSE))</f>
        <v>#REF!</v>
      </c>
      <c r="AC32" s="1912" t="e">
        <f>IF(AC31="","",VLOOKUP(AC31,#REF!,10,FALSE))</f>
        <v>#REF!</v>
      </c>
      <c r="AD32" s="1885" t="str">
        <f>IF(AD31="","",VLOOKUP(AD31,#REF!,10,FALSE))</f>
        <v/>
      </c>
      <c r="AE32" s="1897" t="str">
        <f>IF(AE31="","",VLOOKUP(AE31,#REF!,10,FALSE))</f>
        <v/>
      </c>
      <c r="AF32" s="1897" t="e">
        <f>IF(AF31="","",VLOOKUP(AF31,#REF!,10,FALSE))</f>
        <v>#REF!</v>
      </c>
      <c r="AG32" s="1897" t="e">
        <f>IF(AG31="","",VLOOKUP(AG31,#REF!,10,FALSE))</f>
        <v>#REF!</v>
      </c>
      <c r="AH32" s="1897" t="e">
        <f>IF(AH31="","",VLOOKUP(AH31,#REF!,10,FALSE))</f>
        <v>#REF!</v>
      </c>
      <c r="AI32" s="1897" t="e">
        <f>IF(AI31="","",VLOOKUP(AI31,#REF!,10,FALSE))</f>
        <v>#REF!</v>
      </c>
      <c r="AJ32" s="1912" t="e">
        <f>IF(AJ31="","",VLOOKUP(AJ31,#REF!,10,FALSE))</f>
        <v>#REF!</v>
      </c>
      <c r="AK32" s="1885" t="str">
        <f>IF(AK31="","",VLOOKUP(AK31,#REF!,10,FALSE))</f>
        <v/>
      </c>
      <c r="AL32" s="1897" t="str">
        <f>IF(AL31="","",VLOOKUP(AL31,#REF!,10,FALSE))</f>
        <v/>
      </c>
      <c r="AM32" s="1897" t="e">
        <f>IF(AM31="","",VLOOKUP(AM31,#REF!,10,FALSE))</f>
        <v>#REF!</v>
      </c>
      <c r="AN32" s="1897" t="e">
        <f>IF(AN31="","",VLOOKUP(AN31,#REF!,10,FALSE))</f>
        <v>#REF!</v>
      </c>
      <c r="AO32" s="1897" t="e">
        <f>IF(AO31="","",VLOOKUP(AO31,#REF!,10,FALSE))</f>
        <v>#REF!</v>
      </c>
      <c r="AP32" s="1897" t="e">
        <f>IF(AP31="","",VLOOKUP(AP31,#REF!,10,FALSE))</f>
        <v>#REF!</v>
      </c>
      <c r="AQ32" s="1912" t="e">
        <f>IF(AQ31="","",VLOOKUP(AQ31,#REF!,10,FALSE))</f>
        <v>#REF!</v>
      </c>
      <c r="AR32" s="1885" t="str">
        <f>IF(AR31="","",VLOOKUP(AR31,#REF!,10,FALSE))</f>
        <v/>
      </c>
      <c r="AS32" s="1897" t="str">
        <f>IF(AS31="","",VLOOKUP(AS31,#REF!,10,FALSE))</f>
        <v/>
      </c>
      <c r="AT32" s="1897" t="e">
        <f>IF(AT31="","",VLOOKUP(AT31,#REF!,10,FALSE))</f>
        <v>#REF!</v>
      </c>
      <c r="AU32" s="1897" t="e">
        <f>IF(AU31="","",VLOOKUP(AU31,#REF!,10,FALSE))</f>
        <v>#REF!</v>
      </c>
      <c r="AV32" s="1897" t="e">
        <f>IF(AV31="","",VLOOKUP(AV31,#REF!,10,FALSE))</f>
        <v>#REF!</v>
      </c>
      <c r="AW32" s="1897" t="e">
        <f>IF(AW31="","",VLOOKUP(AW31,#REF!,10,FALSE))</f>
        <v>#REF!</v>
      </c>
      <c r="AX32" s="1912" t="e">
        <f>IF(AX31="","",VLOOKUP(AX31,#REF!,10,FALSE))</f>
        <v>#REF!</v>
      </c>
      <c r="AY32" s="1885" t="str">
        <f>IF(AY31="","",VLOOKUP(AY31,#REF!,10,FALSE))</f>
        <v/>
      </c>
      <c r="AZ32" s="1897" t="str">
        <f>IF(AZ31="","",VLOOKUP(AZ31,#REF!,10,FALSE))</f>
        <v/>
      </c>
      <c r="BA32" s="1897" t="str">
        <f>IF(BA31="","",VLOOKUP(BA31,#REF!,10,FALSE))</f>
        <v/>
      </c>
      <c r="BB32" s="1943" t="e">
        <f>IF($BE$3="４週",SUM(W32:AX32),IF($BE$3="暦月",SUM(W32:BA32),""))</f>
        <v>#REF!</v>
      </c>
      <c r="BC32" s="1951"/>
      <c r="BD32" s="1960" t="e">
        <f>IF($BE$3="４週",BB32/4,IF($BE$3="暦月",(BB32/($BE$8/7)),""))</f>
        <v>#REF!</v>
      </c>
      <c r="BE32" s="1951"/>
      <c r="BF32" s="1971"/>
      <c r="BG32" s="1976"/>
      <c r="BH32" s="1976"/>
      <c r="BI32" s="1976"/>
      <c r="BJ32" s="1987"/>
    </row>
    <row r="33" spans="2:62" ht="20.25" customHeight="1">
      <c r="B33" s="1742">
        <f>B31+1</f>
        <v>9</v>
      </c>
      <c r="C33" s="1756" t="s">
        <v>962</v>
      </c>
      <c r="D33" s="1767"/>
      <c r="E33" s="1774"/>
      <c r="F33" s="1779"/>
      <c r="G33" s="1774"/>
      <c r="H33" s="1779"/>
      <c r="I33" s="1788" t="s">
        <v>751</v>
      </c>
      <c r="J33" s="1802"/>
      <c r="K33" s="1808" t="s">
        <v>810</v>
      </c>
      <c r="L33" s="1824"/>
      <c r="M33" s="1824"/>
      <c r="N33" s="1767"/>
      <c r="O33" s="1831" t="s">
        <v>815</v>
      </c>
      <c r="P33" s="1836"/>
      <c r="Q33" s="1836"/>
      <c r="R33" s="1836"/>
      <c r="S33" s="1847"/>
      <c r="T33" s="1855" t="s">
        <v>770</v>
      </c>
      <c r="U33" s="1862"/>
      <c r="V33" s="1873"/>
      <c r="W33" s="1886" t="s">
        <v>836</v>
      </c>
      <c r="X33" s="1898" t="s">
        <v>836</v>
      </c>
      <c r="Y33" s="1898" t="s">
        <v>836</v>
      </c>
      <c r="Z33" s="1898"/>
      <c r="AA33" s="1898"/>
      <c r="AB33" s="1898" t="s">
        <v>836</v>
      </c>
      <c r="AC33" s="1913" t="s">
        <v>836</v>
      </c>
      <c r="AD33" s="1886" t="s">
        <v>836</v>
      </c>
      <c r="AE33" s="1898" t="s">
        <v>836</v>
      </c>
      <c r="AF33" s="1898" t="s">
        <v>836</v>
      </c>
      <c r="AG33" s="1898"/>
      <c r="AH33" s="1898"/>
      <c r="AI33" s="1898" t="s">
        <v>836</v>
      </c>
      <c r="AJ33" s="1913" t="s">
        <v>836</v>
      </c>
      <c r="AK33" s="1886" t="s">
        <v>836</v>
      </c>
      <c r="AL33" s="1898" t="s">
        <v>836</v>
      </c>
      <c r="AM33" s="1898" t="s">
        <v>836</v>
      </c>
      <c r="AN33" s="1898"/>
      <c r="AO33" s="1898"/>
      <c r="AP33" s="1898" t="s">
        <v>836</v>
      </c>
      <c r="AQ33" s="1913" t="s">
        <v>836</v>
      </c>
      <c r="AR33" s="1886" t="s">
        <v>836</v>
      </c>
      <c r="AS33" s="1898" t="s">
        <v>836</v>
      </c>
      <c r="AT33" s="1898" t="s">
        <v>836</v>
      </c>
      <c r="AU33" s="1898"/>
      <c r="AV33" s="1898"/>
      <c r="AW33" s="1898" t="s">
        <v>836</v>
      </c>
      <c r="AX33" s="1913" t="s">
        <v>836</v>
      </c>
      <c r="AY33" s="1886"/>
      <c r="AZ33" s="1898"/>
      <c r="BA33" s="1937"/>
      <c r="BB33" s="1944"/>
      <c r="BC33" s="1952"/>
      <c r="BD33" s="1961"/>
      <c r="BE33" s="1967"/>
      <c r="BF33" s="1972"/>
      <c r="BG33" s="1977"/>
      <c r="BH33" s="1977"/>
      <c r="BI33" s="1977"/>
      <c r="BJ33" s="1988"/>
    </row>
    <row r="34" spans="2:62" ht="20.25" customHeight="1">
      <c r="B34" s="1743"/>
      <c r="C34" s="1755"/>
      <c r="D34" s="1766"/>
      <c r="E34" s="1774"/>
      <c r="F34" s="1779" t="str">
        <f>C33</f>
        <v>介護職員</v>
      </c>
      <c r="G34" s="1774"/>
      <c r="H34" s="1779" t="str">
        <f>I33</f>
        <v>A</v>
      </c>
      <c r="I34" s="1787"/>
      <c r="J34" s="1801"/>
      <c r="K34" s="1807"/>
      <c r="L34" s="1823"/>
      <c r="M34" s="1823"/>
      <c r="N34" s="1766"/>
      <c r="O34" s="1831"/>
      <c r="P34" s="1836"/>
      <c r="Q34" s="1836"/>
      <c r="R34" s="1836"/>
      <c r="S34" s="1847"/>
      <c r="T34" s="1856" t="s">
        <v>128</v>
      </c>
      <c r="U34" s="1863"/>
      <c r="V34" s="1874"/>
      <c r="W34" s="1885" t="e">
        <f>IF(W33="","",VLOOKUP(W33,#REF!,10,FALSE))</f>
        <v>#REF!</v>
      </c>
      <c r="X34" s="1897" t="e">
        <f>IF(X33="","",VLOOKUP(X33,#REF!,10,FALSE))</f>
        <v>#REF!</v>
      </c>
      <c r="Y34" s="1897" t="e">
        <f>IF(Y33="","",VLOOKUP(Y33,#REF!,10,FALSE))</f>
        <v>#REF!</v>
      </c>
      <c r="Z34" s="1897" t="str">
        <f>IF(Z33="","",VLOOKUP(Z33,#REF!,10,FALSE))</f>
        <v/>
      </c>
      <c r="AA34" s="1897" t="str">
        <f>IF(AA33="","",VLOOKUP(AA33,#REF!,10,FALSE))</f>
        <v/>
      </c>
      <c r="AB34" s="1897" t="e">
        <f>IF(AB33="","",VLOOKUP(AB33,#REF!,10,FALSE))</f>
        <v>#REF!</v>
      </c>
      <c r="AC34" s="1912" t="e">
        <f>IF(AC33="","",VLOOKUP(AC33,#REF!,10,FALSE))</f>
        <v>#REF!</v>
      </c>
      <c r="AD34" s="1885" t="e">
        <f>IF(AD33="","",VLOOKUP(AD33,#REF!,10,FALSE))</f>
        <v>#REF!</v>
      </c>
      <c r="AE34" s="1897" t="e">
        <f>IF(AE33="","",VLOOKUP(AE33,#REF!,10,FALSE))</f>
        <v>#REF!</v>
      </c>
      <c r="AF34" s="1897" t="e">
        <f>IF(AF33="","",VLOOKUP(AF33,#REF!,10,FALSE))</f>
        <v>#REF!</v>
      </c>
      <c r="AG34" s="1897" t="str">
        <f>IF(AG33="","",VLOOKUP(AG33,#REF!,10,FALSE))</f>
        <v/>
      </c>
      <c r="AH34" s="1897" t="str">
        <f>IF(AH33="","",VLOOKUP(AH33,#REF!,10,FALSE))</f>
        <v/>
      </c>
      <c r="AI34" s="1897" t="e">
        <f>IF(AI33="","",VLOOKUP(AI33,#REF!,10,FALSE))</f>
        <v>#REF!</v>
      </c>
      <c r="AJ34" s="1912" t="e">
        <f>IF(AJ33="","",VLOOKUP(AJ33,#REF!,10,FALSE))</f>
        <v>#REF!</v>
      </c>
      <c r="AK34" s="1885" t="e">
        <f>IF(AK33="","",VLOOKUP(AK33,#REF!,10,FALSE))</f>
        <v>#REF!</v>
      </c>
      <c r="AL34" s="1897" t="e">
        <f>IF(AL33="","",VLOOKUP(AL33,#REF!,10,FALSE))</f>
        <v>#REF!</v>
      </c>
      <c r="AM34" s="1897" t="e">
        <f>IF(AM33="","",VLOOKUP(AM33,#REF!,10,FALSE))</f>
        <v>#REF!</v>
      </c>
      <c r="AN34" s="1897" t="str">
        <f>IF(AN33="","",VLOOKUP(AN33,#REF!,10,FALSE))</f>
        <v/>
      </c>
      <c r="AO34" s="1897" t="str">
        <f>IF(AO33="","",VLOOKUP(AO33,#REF!,10,FALSE))</f>
        <v/>
      </c>
      <c r="AP34" s="1897" t="e">
        <f>IF(AP33="","",VLOOKUP(AP33,#REF!,10,FALSE))</f>
        <v>#REF!</v>
      </c>
      <c r="AQ34" s="1912" t="e">
        <f>IF(AQ33="","",VLOOKUP(AQ33,#REF!,10,FALSE))</f>
        <v>#REF!</v>
      </c>
      <c r="AR34" s="1885" t="e">
        <f>IF(AR33="","",VLOOKUP(AR33,#REF!,10,FALSE))</f>
        <v>#REF!</v>
      </c>
      <c r="AS34" s="1897" t="e">
        <f>IF(AS33="","",VLOOKUP(AS33,#REF!,10,FALSE))</f>
        <v>#REF!</v>
      </c>
      <c r="AT34" s="1897" t="e">
        <f>IF(AT33="","",VLOOKUP(AT33,#REF!,10,FALSE))</f>
        <v>#REF!</v>
      </c>
      <c r="AU34" s="1897" t="str">
        <f>IF(AU33="","",VLOOKUP(AU33,#REF!,10,FALSE))</f>
        <v/>
      </c>
      <c r="AV34" s="1897" t="str">
        <f>IF(AV33="","",VLOOKUP(AV33,#REF!,10,FALSE))</f>
        <v/>
      </c>
      <c r="AW34" s="1897" t="e">
        <f>IF(AW33="","",VLOOKUP(AW33,#REF!,10,FALSE))</f>
        <v>#REF!</v>
      </c>
      <c r="AX34" s="1912" t="e">
        <f>IF(AX33="","",VLOOKUP(AX33,#REF!,10,FALSE))</f>
        <v>#REF!</v>
      </c>
      <c r="AY34" s="1885" t="str">
        <f>IF(AY33="","",VLOOKUP(AY33,#REF!,10,FALSE))</f>
        <v/>
      </c>
      <c r="AZ34" s="1897" t="str">
        <f>IF(AZ33="","",VLOOKUP(AZ33,#REF!,10,FALSE))</f>
        <v/>
      </c>
      <c r="BA34" s="1897" t="str">
        <f>IF(BA33="","",VLOOKUP(BA33,#REF!,10,FALSE))</f>
        <v/>
      </c>
      <c r="BB34" s="1943" t="e">
        <f>IF($BE$3="４週",SUM(W34:AX34),IF($BE$3="暦月",SUM(W34:BA34),""))</f>
        <v>#REF!</v>
      </c>
      <c r="BC34" s="1951"/>
      <c r="BD34" s="1960" t="e">
        <f>IF($BE$3="４週",BB34/4,IF($BE$3="暦月",(BB34/($BE$8/7)),""))</f>
        <v>#REF!</v>
      </c>
      <c r="BE34" s="1951"/>
      <c r="BF34" s="1971"/>
      <c r="BG34" s="1976"/>
      <c r="BH34" s="1976"/>
      <c r="BI34" s="1976"/>
      <c r="BJ34" s="1987"/>
    </row>
    <row r="35" spans="2:62" ht="20.25" customHeight="1">
      <c r="B35" s="1742">
        <f>B33+1</f>
        <v>10</v>
      </c>
      <c r="C35" s="1756" t="s">
        <v>962</v>
      </c>
      <c r="D35" s="1767"/>
      <c r="E35" s="1774"/>
      <c r="F35" s="1779"/>
      <c r="G35" s="1774"/>
      <c r="H35" s="1779"/>
      <c r="I35" s="1788" t="s">
        <v>751</v>
      </c>
      <c r="J35" s="1802"/>
      <c r="K35" s="1808" t="s">
        <v>810</v>
      </c>
      <c r="L35" s="1824"/>
      <c r="M35" s="1824"/>
      <c r="N35" s="1767"/>
      <c r="O35" s="1831" t="s">
        <v>817</v>
      </c>
      <c r="P35" s="1836"/>
      <c r="Q35" s="1836"/>
      <c r="R35" s="1836"/>
      <c r="S35" s="1847"/>
      <c r="T35" s="1857" t="s">
        <v>770</v>
      </c>
      <c r="U35" s="1864"/>
      <c r="V35" s="1875"/>
      <c r="W35" s="1886" t="s">
        <v>847</v>
      </c>
      <c r="X35" s="1898" t="s">
        <v>849</v>
      </c>
      <c r="Y35" s="1898" t="s">
        <v>835</v>
      </c>
      <c r="Z35" s="1898" t="s">
        <v>835</v>
      </c>
      <c r="AA35" s="1898"/>
      <c r="AB35" s="1898" t="s">
        <v>837</v>
      </c>
      <c r="AC35" s="1913"/>
      <c r="AD35" s="1886"/>
      <c r="AE35" s="1898" t="s">
        <v>847</v>
      </c>
      <c r="AF35" s="1898" t="s">
        <v>849</v>
      </c>
      <c r="AG35" s="1898" t="s">
        <v>835</v>
      </c>
      <c r="AH35" s="1898" t="s">
        <v>835</v>
      </c>
      <c r="AI35" s="1898"/>
      <c r="AJ35" s="1913" t="s">
        <v>837</v>
      </c>
      <c r="AK35" s="1886" t="s">
        <v>837</v>
      </c>
      <c r="AL35" s="1898"/>
      <c r="AM35" s="1898" t="s">
        <v>847</v>
      </c>
      <c r="AN35" s="1898" t="s">
        <v>849</v>
      </c>
      <c r="AO35" s="1898" t="s">
        <v>835</v>
      </c>
      <c r="AP35" s="1898" t="s">
        <v>835</v>
      </c>
      <c r="AQ35" s="1913"/>
      <c r="AR35" s="1886" t="s">
        <v>837</v>
      </c>
      <c r="AS35" s="1898"/>
      <c r="AT35" s="1898"/>
      <c r="AU35" s="1898" t="s">
        <v>847</v>
      </c>
      <c r="AV35" s="1898" t="s">
        <v>849</v>
      </c>
      <c r="AW35" s="1898" t="s">
        <v>835</v>
      </c>
      <c r="AX35" s="1913" t="s">
        <v>835</v>
      </c>
      <c r="AY35" s="1886"/>
      <c r="AZ35" s="1898"/>
      <c r="BA35" s="1937"/>
      <c r="BB35" s="1944"/>
      <c r="BC35" s="1952"/>
      <c r="BD35" s="1961"/>
      <c r="BE35" s="1967"/>
      <c r="BF35" s="1972"/>
      <c r="BG35" s="1977"/>
      <c r="BH35" s="1977"/>
      <c r="BI35" s="1977"/>
      <c r="BJ35" s="1988"/>
    </row>
    <row r="36" spans="2:62" ht="20.25" customHeight="1">
      <c r="B36" s="1743"/>
      <c r="C36" s="1755"/>
      <c r="D36" s="1766"/>
      <c r="E36" s="1774"/>
      <c r="F36" s="1779" t="str">
        <f>C35</f>
        <v>介護職員</v>
      </c>
      <c r="G36" s="1774"/>
      <c r="H36" s="1779" t="str">
        <f>I35</f>
        <v>A</v>
      </c>
      <c r="I36" s="1787"/>
      <c r="J36" s="1801"/>
      <c r="K36" s="1807"/>
      <c r="L36" s="1823"/>
      <c r="M36" s="1823"/>
      <c r="N36" s="1766"/>
      <c r="O36" s="1831"/>
      <c r="P36" s="1836"/>
      <c r="Q36" s="1836"/>
      <c r="R36" s="1836"/>
      <c r="S36" s="1847"/>
      <c r="T36" s="1856" t="s">
        <v>128</v>
      </c>
      <c r="U36" s="1863"/>
      <c r="V36" s="1874"/>
      <c r="W36" s="1885" t="e">
        <f>IF(W35="","",VLOOKUP(W35,#REF!,10,FALSE))</f>
        <v>#REF!</v>
      </c>
      <c r="X36" s="1897" t="e">
        <f>IF(X35="","",VLOOKUP(X35,#REF!,10,FALSE))</f>
        <v>#REF!</v>
      </c>
      <c r="Y36" s="1897" t="e">
        <f>IF(Y35="","",VLOOKUP(Y35,#REF!,10,FALSE))</f>
        <v>#REF!</v>
      </c>
      <c r="Z36" s="1897" t="e">
        <f>IF(Z35="","",VLOOKUP(Z35,#REF!,10,FALSE))</f>
        <v>#REF!</v>
      </c>
      <c r="AA36" s="1897" t="str">
        <f>IF(AA35="","",VLOOKUP(AA35,#REF!,10,FALSE))</f>
        <v/>
      </c>
      <c r="AB36" s="1897" t="e">
        <f>IF(AB35="","",VLOOKUP(AB35,#REF!,10,FALSE))</f>
        <v>#REF!</v>
      </c>
      <c r="AC36" s="1912" t="str">
        <f>IF(AC35="","",VLOOKUP(AC35,#REF!,10,FALSE))</f>
        <v/>
      </c>
      <c r="AD36" s="1885" t="str">
        <f>IF(AD35="","",VLOOKUP(AD35,#REF!,10,FALSE))</f>
        <v/>
      </c>
      <c r="AE36" s="1897" t="e">
        <f>IF(AE35="","",VLOOKUP(AE35,#REF!,10,FALSE))</f>
        <v>#REF!</v>
      </c>
      <c r="AF36" s="1897" t="e">
        <f>IF(AF35="","",VLOOKUP(AF35,#REF!,10,FALSE))</f>
        <v>#REF!</v>
      </c>
      <c r="AG36" s="1897" t="e">
        <f>IF(AG35="","",VLOOKUP(AG35,#REF!,10,FALSE))</f>
        <v>#REF!</v>
      </c>
      <c r="AH36" s="1897" t="e">
        <f>IF(AH35="","",VLOOKUP(AH35,#REF!,10,FALSE))</f>
        <v>#REF!</v>
      </c>
      <c r="AI36" s="1897" t="str">
        <f>IF(AI35="","",VLOOKUP(AI35,#REF!,10,FALSE))</f>
        <v/>
      </c>
      <c r="AJ36" s="1912" t="e">
        <f>IF(AJ35="","",VLOOKUP(AJ35,#REF!,10,FALSE))</f>
        <v>#REF!</v>
      </c>
      <c r="AK36" s="1885" t="e">
        <f>IF(AK35="","",VLOOKUP(AK35,#REF!,10,FALSE))</f>
        <v>#REF!</v>
      </c>
      <c r="AL36" s="1897" t="str">
        <f>IF(AL35="","",VLOOKUP(AL35,#REF!,10,FALSE))</f>
        <v/>
      </c>
      <c r="AM36" s="1897" t="e">
        <f>IF(AM35="","",VLOOKUP(AM35,#REF!,10,FALSE))</f>
        <v>#REF!</v>
      </c>
      <c r="AN36" s="1897" t="e">
        <f>IF(AN35="","",VLOOKUP(AN35,#REF!,10,FALSE))</f>
        <v>#REF!</v>
      </c>
      <c r="AO36" s="1897" t="e">
        <f>IF(AO35="","",VLOOKUP(AO35,#REF!,10,FALSE))</f>
        <v>#REF!</v>
      </c>
      <c r="AP36" s="1897" t="e">
        <f>IF(AP35="","",VLOOKUP(AP35,#REF!,10,FALSE))</f>
        <v>#REF!</v>
      </c>
      <c r="AQ36" s="1912" t="str">
        <f>IF(AQ35="","",VLOOKUP(AQ35,#REF!,10,FALSE))</f>
        <v/>
      </c>
      <c r="AR36" s="1885" t="e">
        <f>IF(AR35="","",VLOOKUP(AR35,#REF!,10,FALSE))</f>
        <v>#REF!</v>
      </c>
      <c r="AS36" s="1897" t="str">
        <f>IF(AS35="","",VLOOKUP(AS35,#REF!,10,FALSE))</f>
        <v/>
      </c>
      <c r="AT36" s="1897" t="str">
        <f>IF(AT35="","",VLOOKUP(AT35,#REF!,10,FALSE))</f>
        <v/>
      </c>
      <c r="AU36" s="1897" t="e">
        <f>IF(AU35="","",VLOOKUP(AU35,#REF!,10,FALSE))</f>
        <v>#REF!</v>
      </c>
      <c r="AV36" s="1897" t="e">
        <f>IF(AV35="","",VLOOKUP(AV35,#REF!,10,FALSE))</f>
        <v>#REF!</v>
      </c>
      <c r="AW36" s="1897" t="e">
        <f>IF(AW35="","",VLOOKUP(AW35,#REF!,10,FALSE))</f>
        <v>#REF!</v>
      </c>
      <c r="AX36" s="1912" t="e">
        <f>IF(AX35="","",VLOOKUP(AX35,#REF!,10,FALSE))</f>
        <v>#REF!</v>
      </c>
      <c r="AY36" s="1885" t="str">
        <f>IF(AY35="","",VLOOKUP(AY35,#REF!,10,FALSE))</f>
        <v/>
      </c>
      <c r="AZ36" s="1897" t="str">
        <f>IF(AZ35="","",VLOOKUP(AZ35,#REF!,10,FALSE))</f>
        <v/>
      </c>
      <c r="BA36" s="1897" t="str">
        <f>IF(BA35="","",VLOOKUP(BA35,#REF!,10,FALSE))</f>
        <v/>
      </c>
      <c r="BB36" s="1943" t="e">
        <f>IF($BE$3="４週",SUM(W36:AX36),IF($BE$3="暦月",SUM(W36:BA36),""))</f>
        <v>#REF!</v>
      </c>
      <c r="BC36" s="1951"/>
      <c r="BD36" s="1960" t="e">
        <f>IF($BE$3="４週",BB36/4,IF($BE$3="暦月",(BB36/($BE$8/7)),""))</f>
        <v>#REF!</v>
      </c>
      <c r="BE36" s="1951"/>
      <c r="BF36" s="1971"/>
      <c r="BG36" s="1976"/>
      <c r="BH36" s="1976"/>
      <c r="BI36" s="1976"/>
      <c r="BJ36" s="1987"/>
    </row>
    <row r="37" spans="2:62" ht="20.25" customHeight="1">
      <c r="B37" s="1742">
        <f>B35+1</f>
        <v>11</v>
      </c>
      <c r="C37" s="1756" t="s">
        <v>962</v>
      </c>
      <c r="D37" s="1767"/>
      <c r="E37" s="1774"/>
      <c r="F37" s="1779"/>
      <c r="G37" s="1774"/>
      <c r="H37" s="1779"/>
      <c r="I37" s="1788" t="s">
        <v>751</v>
      </c>
      <c r="J37" s="1802"/>
      <c r="K37" s="1808" t="s">
        <v>806</v>
      </c>
      <c r="L37" s="1824"/>
      <c r="M37" s="1824"/>
      <c r="N37" s="1767"/>
      <c r="O37" s="1831" t="s">
        <v>821</v>
      </c>
      <c r="P37" s="1836"/>
      <c r="Q37" s="1836"/>
      <c r="R37" s="1836"/>
      <c r="S37" s="1847"/>
      <c r="T37" s="1857" t="s">
        <v>770</v>
      </c>
      <c r="U37" s="1864"/>
      <c r="V37" s="1875"/>
      <c r="W37" s="1886"/>
      <c r="X37" s="1898" t="s">
        <v>847</v>
      </c>
      <c r="Y37" s="1898" t="s">
        <v>849</v>
      </c>
      <c r="Z37" s="1898" t="s">
        <v>837</v>
      </c>
      <c r="AA37" s="1898" t="s">
        <v>835</v>
      </c>
      <c r="AB37" s="1898"/>
      <c r="AC37" s="1913" t="s">
        <v>837</v>
      </c>
      <c r="AD37" s="1886" t="s">
        <v>837</v>
      </c>
      <c r="AE37" s="1898"/>
      <c r="AF37" s="1898" t="s">
        <v>847</v>
      </c>
      <c r="AG37" s="1898" t="s">
        <v>849</v>
      </c>
      <c r="AH37" s="1898" t="s">
        <v>837</v>
      </c>
      <c r="AI37" s="1898" t="s">
        <v>835</v>
      </c>
      <c r="AJ37" s="1913"/>
      <c r="AK37" s="1886" t="s">
        <v>837</v>
      </c>
      <c r="AL37" s="1898" t="s">
        <v>835</v>
      </c>
      <c r="AM37" s="1898"/>
      <c r="AN37" s="1898" t="s">
        <v>847</v>
      </c>
      <c r="AO37" s="1898" t="s">
        <v>849</v>
      </c>
      <c r="AP37" s="1898" t="s">
        <v>837</v>
      </c>
      <c r="AQ37" s="1913"/>
      <c r="AR37" s="1886"/>
      <c r="AS37" s="1898" t="s">
        <v>837</v>
      </c>
      <c r="AT37" s="1898" t="s">
        <v>835</v>
      </c>
      <c r="AU37" s="1898"/>
      <c r="AV37" s="1898" t="s">
        <v>847</v>
      </c>
      <c r="AW37" s="1898" t="s">
        <v>849</v>
      </c>
      <c r="AX37" s="1913" t="s">
        <v>837</v>
      </c>
      <c r="AY37" s="1886"/>
      <c r="AZ37" s="1898"/>
      <c r="BA37" s="1937"/>
      <c r="BB37" s="1944"/>
      <c r="BC37" s="1952"/>
      <c r="BD37" s="1961"/>
      <c r="BE37" s="1967"/>
      <c r="BF37" s="1972"/>
      <c r="BG37" s="1977"/>
      <c r="BH37" s="1977"/>
      <c r="BI37" s="1977"/>
      <c r="BJ37" s="1988"/>
    </row>
    <row r="38" spans="2:62" ht="20.25" customHeight="1">
      <c r="B38" s="1743"/>
      <c r="C38" s="1755"/>
      <c r="D38" s="1766"/>
      <c r="E38" s="1774"/>
      <c r="F38" s="1779" t="str">
        <f>C37</f>
        <v>介護職員</v>
      </c>
      <c r="G38" s="1774"/>
      <c r="H38" s="1779" t="str">
        <f>I37</f>
        <v>A</v>
      </c>
      <c r="I38" s="1787"/>
      <c r="J38" s="1801"/>
      <c r="K38" s="1807"/>
      <c r="L38" s="1823"/>
      <c r="M38" s="1823"/>
      <c r="N38" s="1766"/>
      <c r="O38" s="1831"/>
      <c r="P38" s="1836"/>
      <c r="Q38" s="1836"/>
      <c r="R38" s="1836"/>
      <c r="S38" s="1847"/>
      <c r="T38" s="1856" t="s">
        <v>128</v>
      </c>
      <c r="U38" s="1863"/>
      <c r="V38" s="1874"/>
      <c r="W38" s="1885" t="str">
        <f>IF(W37="","",VLOOKUP(W37,#REF!,10,FALSE))</f>
        <v/>
      </c>
      <c r="X38" s="1897" t="e">
        <f>IF(X37="","",VLOOKUP(X37,#REF!,10,FALSE))</f>
        <v>#REF!</v>
      </c>
      <c r="Y38" s="1897" t="e">
        <f>IF(Y37="","",VLOOKUP(Y37,#REF!,10,FALSE))</f>
        <v>#REF!</v>
      </c>
      <c r="Z38" s="1897" t="e">
        <f>IF(Z37="","",VLOOKUP(Z37,#REF!,10,FALSE))</f>
        <v>#REF!</v>
      </c>
      <c r="AA38" s="1897" t="e">
        <f>IF(AA37="","",VLOOKUP(AA37,#REF!,10,FALSE))</f>
        <v>#REF!</v>
      </c>
      <c r="AB38" s="1897" t="str">
        <f>IF(AB37="","",VLOOKUP(AB37,#REF!,10,FALSE))</f>
        <v/>
      </c>
      <c r="AC38" s="1912" t="e">
        <f>IF(AC37="","",VLOOKUP(AC37,#REF!,10,FALSE))</f>
        <v>#REF!</v>
      </c>
      <c r="AD38" s="1885" t="e">
        <f>IF(AD37="","",VLOOKUP(AD37,#REF!,10,FALSE))</f>
        <v>#REF!</v>
      </c>
      <c r="AE38" s="1897" t="str">
        <f>IF(AE37="","",VLOOKUP(AE37,#REF!,10,FALSE))</f>
        <v/>
      </c>
      <c r="AF38" s="1897" t="e">
        <f>IF(AF37="","",VLOOKUP(AF37,#REF!,10,FALSE))</f>
        <v>#REF!</v>
      </c>
      <c r="AG38" s="1897" t="e">
        <f>IF(AG37="","",VLOOKUP(AG37,#REF!,10,FALSE))</f>
        <v>#REF!</v>
      </c>
      <c r="AH38" s="1897" t="e">
        <f>IF(AH37="","",VLOOKUP(AH37,#REF!,10,FALSE))</f>
        <v>#REF!</v>
      </c>
      <c r="AI38" s="1897" t="e">
        <f>IF(AI37="","",VLOOKUP(AI37,#REF!,10,FALSE))</f>
        <v>#REF!</v>
      </c>
      <c r="AJ38" s="1912" t="str">
        <f>IF(AJ37="","",VLOOKUP(AJ37,#REF!,10,FALSE))</f>
        <v/>
      </c>
      <c r="AK38" s="1885" t="e">
        <f>IF(AK37="","",VLOOKUP(AK37,#REF!,10,FALSE))</f>
        <v>#REF!</v>
      </c>
      <c r="AL38" s="1897" t="e">
        <f>IF(AL37="","",VLOOKUP(AL37,#REF!,10,FALSE))</f>
        <v>#REF!</v>
      </c>
      <c r="AM38" s="1897" t="str">
        <f>IF(AM37="","",VLOOKUP(AM37,#REF!,10,FALSE))</f>
        <v/>
      </c>
      <c r="AN38" s="1897" t="e">
        <f>IF(AN37="","",VLOOKUP(AN37,#REF!,10,FALSE))</f>
        <v>#REF!</v>
      </c>
      <c r="AO38" s="1897" t="e">
        <f>IF(AO37="","",VLOOKUP(AO37,#REF!,10,FALSE))</f>
        <v>#REF!</v>
      </c>
      <c r="AP38" s="1897" t="e">
        <f>IF(AP37="","",VLOOKUP(AP37,#REF!,10,FALSE))</f>
        <v>#REF!</v>
      </c>
      <c r="AQ38" s="1912" t="str">
        <f>IF(AQ37="","",VLOOKUP(AQ37,#REF!,10,FALSE))</f>
        <v/>
      </c>
      <c r="AR38" s="1885" t="str">
        <f>IF(AR37="","",VLOOKUP(AR37,#REF!,10,FALSE))</f>
        <v/>
      </c>
      <c r="AS38" s="1897" t="e">
        <f>IF(AS37="","",VLOOKUP(AS37,#REF!,10,FALSE))</f>
        <v>#REF!</v>
      </c>
      <c r="AT38" s="1897" t="e">
        <f>IF(AT37="","",VLOOKUP(AT37,#REF!,10,FALSE))</f>
        <v>#REF!</v>
      </c>
      <c r="AU38" s="1897" t="str">
        <f>IF(AU37="","",VLOOKUP(AU37,#REF!,10,FALSE))</f>
        <v/>
      </c>
      <c r="AV38" s="1897" t="e">
        <f>IF(AV37="","",VLOOKUP(AV37,#REF!,10,FALSE))</f>
        <v>#REF!</v>
      </c>
      <c r="AW38" s="1897" t="e">
        <f>IF(AW37="","",VLOOKUP(AW37,#REF!,10,FALSE))</f>
        <v>#REF!</v>
      </c>
      <c r="AX38" s="1912" t="e">
        <f>IF(AX37="","",VLOOKUP(AX37,#REF!,10,FALSE))</f>
        <v>#REF!</v>
      </c>
      <c r="AY38" s="1885" t="str">
        <f>IF(AY37="","",VLOOKUP(AY37,#REF!,10,FALSE))</f>
        <v/>
      </c>
      <c r="AZ38" s="1897" t="str">
        <f>IF(AZ37="","",VLOOKUP(AZ37,#REF!,10,FALSE))</f>
        <v/>
      </c>
      <c r="BA38" s="1897" t="str">
        <f>IF(BA37="","",VLOOKUP(BA37,#REF!,10,FALSE))</f>
        <v/>
      </c>
      <c r="BB38" s="1943" t="e">
        <f>IF($BE$3="４週",SUM(W38:AX38),IF($BE$3="暦月",SUM(W38:BA38),""))</f>
        <v>#REF!</v>
      </c>
      <c r="BC38" s="1951"/>
      <c r="BD38" s="1960" t="e">
        <f>IF($BE$3="４週",BB38/4,IF($BE$3="暦月",(BB38/($BE$8/7)),""))</f>
        <v>#REF!</v>
      </c>
      <c r="BE38" s="1951"/>
      <c r="BF38" s="1971"/>
      <c r="BG38" s="1976"/>
      <c r="BH38" s="1976"/>
      <c r="BI38" s="1976"/>
      <c r="BJ38" s="1987"/>
    </row>
    <row r="39" spans="2:62" ht="20.25" customHeight="1">
      <c r="B39" s="1742">
        <f>B37+1</f>
        <v>12</v>
      </c>
      <c r="C39" s="1756" t="s">
        <v>962</v>
      </c>
      <c r="D39" s="1767"/>
      <c r="E39" s="1774"/>
      <c r="F39" s="1779"/>
      <c r="G39" s="1774"/>
      <c r="H39" s="1779"/>
      <c r="I39" s="1788" t="s">
        <v>751</v>
      </c>
      <c r="J39" s="1802"/>
      <c r="K39" s="1808" t="s">
        <v>806</v>
      </c>
      <c r="L39" s="1824"/>
      <c r="M39" s="1824"/>
      <c r="N39" s="1767"/>
      <c r="O39" s="1831" t="s">
        <v>822</v>
      </c>
      <c r="P39" s="1836"/>
      <c r="Q39" s="1836"/>
      <c r="R39" s="1836"/>
      <c r="S39" s="1847"/>
      <c r="T39" s="1857" t="s">
        <v>770</v>
      </c>
      <c r="U39" s="1864"/>
      <c r="V39" s="1875"/>
      <c r="W39" s="1886" t="s">
        <v>837</v>
      </c>
      <c r="X39" s="1898"/>
      <c r="Y39" s="1898" t="s">
        <v>847</v>
      </c>
      <c r="Z39" s="1898" t="s">
        <v>849</v>
      </c>
      <c r="AA39" s="1898" t="s">
        <v>837</v>
      </c>
      <c r="AB39" s="1898" t="s">
        <v>835</v>
      </c>
      <c r="AC39" s="1913"/>
      <c r="AD39" s="1886" t="s">
        <v>835</v>
      </c>
      <c r="AE39" s="1898" t="s">
        <v>837</v>
      </c>
      <c r="AF39" s="1898"/>
      <c r="AG39" s="1898" t="s">
        <v>847</v>
      </c>
      <c r="AH39" s="1898" t="s">
        <v>849</v>
      </c>
      <c r="AI39" s="1898" t="s">
        <v>837</v>
      </c>
      <c r="AJ39" s="1913"/>
      <c r="AK39" s="1886" t="s">
        <v>835</v>
      </c>
      <c r="AL39" s="1898" t="s">
        <v>837</v>
      </c>
      <c r="AM39" s="1898"/>
      <c r="AN39" s="1898"/>
      <c r="AO39" s="1898" t="s">
        <v>847</v>
      </c>
      <c r="AP39" s="1898" t="s">
        <v>849</v>
      </c>
      <c r="AQ39" s="1913" t="s">
        <v>835</v>
      </c>
      <c r="AR39" s="1886" t="s">
        <v>835</v>
      </c>
      <c r="AS39" s="1898"/>
      <c r="AT39" s="1898" t="s">
        <v>837</v>
      </c>
      <c r="AU39" s="1898" t="s">
        <v>835</v>
      </c>
      <c r="AV39" s="1898"/>
      <c r="AW39" s="1898" t="s">
        <v>847</v>
      </c>
      <c r="AX39" s="1913" t="s">
        <v>849</v>
      </c>
      <c r="AY39" s="1886"/>
      <c r="AZ39" s="1898"/>
      <c r="BA39" s="1937"/>
      <c r="BB39" s="1944"/>
      <c r="BC39" s="1952"/>
      <c r="BD39" s="1961"/>
      <c r="BE39" s="1967"/>
      <c r="BF39" s="1972"/>
      <c r="BG39" s="1977"/>
      <c r="BH39" s="1977"/>
      <c r="BI39" s="1977"/>
      <c r="BJ39" s="1988"/>
    </row>
    <row r="40" spans="2:62" ht="20.25" customHeight="1">
      <c r="B40" s="1743"/>
      <c r="C40" s="1755"/>
      <c r="D40" s="1766"/>
      <c r="E40" s="1774"/>
      <c r="F40" s="1779" t="str">
        <f>C39</f>
        <v>介護職員</v>
      </c>
      <c r="G40" s="1774"/>
      <c r="H40" s="1779" t="str">
        <f>I39</f>
        <v>A</v>
      </c>
      <c r="I40" s="1787"/>
      <c r="J40" s="1801"/>
      <c r="K40" s="1807"/>
      <c r="L40" s="1823"/>
      <c r="M40" s="1823"/>
      <c r="N40" s="1766"/>
      <c r="O40" s="1831"/>
      <c r="P40" s="1836"/>
      <c r="Q40" s="1836"/>
      <c r="R40" s="1836"/>
      <c r="S40" s="1847"/>
      <c r="T40" s="1856" t="s">
        <v>128</v>
      </c>
      <c r="U40" s="1863"/>
      <c r="V40" s="1874"/>
      <c r="W40" s="1885" t="e">
        <f>IF(W39="","",VLOOKUP(W39,#REF!,10,FALSE))</f>
        <v>#REF!</v>
      </c>
      <c r="X40" s="1897" t="str">
        <f>IF(X39="","",VLOOKUP(X39,#REF!,10,FALSE))</f>
        <v/>
      </c>
      <c r="Y40" s="1897" t="e">
        <f>IF(Y39="","",VLOOKUP(Y39,#REF!,10,FALSE))</f>
        <v>#REF!</v>
      </c>
      <c r="Z40" s="1897" t="e">
        <f>IF(Z39="","",VLOOKUP(Z39,#REF!,10,FALSE))</f>
        <v>#REF!</v>
      </c>
      <c r="AA40" s="1897" t="e">
        <f>IF(AA39="","",VLOOKUP(AA39,#REF!,10,FALSE))</f>
        <v>#REF!</v>
      </c>
      <c r="AB40" s="1897" t="e">
        <f>IF(AB39="","",VLOOKUP(AB39,#REF!,10,FALSE))</f>
        <v>#REF!</v>
      </c>
      <c r="AC40" s="1912" t="str">
        <f>IF(AC39="","",VLOOKUP(AC39,#REF!,10,FALSE))</f>
        <v/>
      </c>
      <c r="AD40" s="1885" t="e">
        <f>IF(AD39="","",VLOOKUP(AD39,#REF!,10,FALSE))</f>
        <v>#REF!</v>
      </c>
      <c r="AE40" s="1897" t="e">
        <f>IF(AE39="","",VLOOKUP(AE39,#REF!,10,FALSE))</f>
        <v>#REF!</v>
      </c>
      <c r="AF40" s="1897" t="str">
        <f>IF(AF39="","",VLOOKUP(AF39,#REF!,10,FALSE))</f>
        <v/>
      </c>
      <c r="AG40" s="1897" t="e">
        <f>IF(AG39="","",VLOOKUP(AG39,#REF!,10,FALSE))</f>
        <v>#REF!</v>
      </c>
      <c r="AH40" s="1897" t="e">
        <f>IF(AH39="","",VLOOKUP(AH39,#REF!,10,FALSE))</f>
        <v>#REF!</v>
      </c>
      <c r="AI40" s="1897" t="e">
        <f>IF(AI39="","",VLOOKUP(AI39,#REF!,10,FALSE))</f>
        <v>#REF!</v>
      </c>
      <c r="AJ40" s="1912" t="str">
        <f>IF(AJ39="","",VLOOKUP(AJ39,#REF!,10,FALSE))</f>
        <v/>
      </c>
      <c r="AK40" s="1885" t="e">
        <f>IF(AK39="","",VLOOKUP(AK39,#REF!,10,FALSE))</f>
        <v>#REF!</v>
      </c>
      <c r="AL40" s="1897" t="e">
        <f>IF(AL39="","",VLOOKUP(AL39,#REF!,10,FALSE))</f>
        <v>#REF!</v>
      </c>
      <c r="AM40" s="1897" t="str">
        <f>IF(AM39="","",VLOOKUP(AM39,#REF!,10,FALSE))</f>
        <v/>
      </c>
      <c r="AN40" s="1897" t="str">
        <f>IF(AN39="","",VLOOKUP(AN39,#REF!,10,FALSE))</f>
        <v/>
      </c>
      <c r="AO40" s="1897" t="e">
        <f>IF(AO39="","",VLOOKUP(AO39,#REF!,10,FALSE))</f>
        <v>#REF!</v>
      </c>
      <c r="AP40" s="1897" t="e">
        <f>IF(AP39="","",VLOOKUP(AP39,#REF!,10,FALSE))</f>
        <v>#REF!</v>
      </c>
      <c r="AQ40" s="1912" t="e">
        <f>IF(AQ39="","",VLOOKUP(AQ39,#REF!,10,FALSE))</f>
        <v>#REF!</v>
      </c>
      <c r="AR40" s="1885" t="e">
        <f>IF(AR39="","",VLOOKUP(AR39,#REF!,10,FALSE))</f>
        <v>#REF!</v>
      </c>
      <c r="AS40" s="1897" t="str">
        <f>IF(AS39="","",VLOOKUP(AS39,#REF!,10,FALSE))</f>
        <v/>
      </c>
      <c r="AT40" s="1897" t="e">
        <f>IF(AT39="","",VLOOKUP(AT39,#REF!,10,FALSE))</f>
        <v>#REF!</v>
      </c>
      <c r="AU40" s="1897" t="e">
        <f>IF(AU39="","",VLOOKUP(AU39,#REF!,10,FALSE))</f>
        <v>#REF!</v>
      </c>
      <c r="AV40" s="1897" t="str">
        <f>IF(AV39="","",VLOOKUP(AV39,#REF!,10,FALSE))</f>
        <v/>
      </c>
      <c r="AW40" s="1897" t="e">
        <f>IF(AW39="","",VLOOKUP(AW39,#REF!,10,FALSE))</f>
        <v>#REF!</v>
      </c>
      <c r="AX40" s="1912" t="e">
        <f>IF(AX39="","",VLOOKUP(AX39,#REF!,10,FALSE))</f>
        <v>#REF!</v>
      </c>
      <c r="AY40" s="1885" t="str">
        <f>IF(AY39="","",VLOOKUP(AY39,#REF!,10,FALSE))</f>
        <v/>
      </c>
      <c r="AZ40" s="1897" t="str">
        <f>IF(AZ39="","",VLOOKUP(AZ39,#REF!,10,FALSE))</f>
        <v/>
      </c>
      <c r="BA40" s="1897" t="str">
        <f>IF(BA39="","",VLOOKUP(BA39,#REF!,10,FALSE))</f>
        <v/>
      </c>
      <c r="BB40" s="1943" t="e">
        <f>IF($BE$3="４週",SUM(W40:AX40),IF($BE$3="暦月",SUM(W40:BA40),""))</f>
        <v>#REF!</v>
      </c>
      <c r="BC40" s="1951"/>
      <c r="BD40" s="1960" t="e">
        <f>IF($BE$3="４週",BB40/4,IF($BE$3="暦月",(BB40/($BE$8/7)),""))</f>
        <v>#REF!</v>
      </c>
      <c r="BE40" s="1951"/>
      <c r="BF40" s="1971"/>
      <c r="BG40" s="1976"/>
      <c r="BH40" s="1976"/>
      <c r="BI40" s="1976"/>
      <c r="BJ40" s="1987"/>
    </row>
    <row r="41" spans="2:62" ht="20.25" customHeight="1">
      <c r="B41" s="1742">
        <f>B39+1</f>
        <v>13</v>
      </c>
      <c r="C41" s="1756" t="s">
        <v>962</v>
      </c>
      <c r="D41" s="1767"/>
      <c r="E41" s="1774"/>
      <c r="F41" s="1779"/>
      <c r="G41" s="1774"/>
      <c r="H41" s="1779"/>
      <c r="I41" s="1788" t="s">
        <v>751</v>
      </c>
      <c r="J41" s="1802"/>
      <c r="K41" s="1808" t="s">
        <v>806</v>
      </c>
      <c r="L41" s="1824"/>
      <c r="M41" s="1824"/>
      <c r="N41" s="1767"/>
      <c r="O41" s="1831" t="s">
        <v>492</v>
      </c>
      <c r="P41" s="1836"/>
      <c r="Q41" s="1836"/>
      <c r="R41" s="1836"/>
      <c r="S41" s="1847"/>
      <c r="T41" s="1857" t="s">
        <v>770</v>
      </c>
      <c r="U41" s="1864"/>
      <c r="V41" s="1875"/>
      <c r="W41" s="1886" t="s">
        <v>835</v>
      </c>
      <c r="X41" s="1898" t="s">
        <v>837</v>
      </c>
      <c r="Y41" s="1898"/>
      <c r="Z41" s="1898" t="s">
        <v>847</v>
      </c>
      <c r="AA41" s="1898" t="s">
        <v>849</v>
      </c>
      <c r="AB41" s="1898"/>
      <c r="AC41" s="1913" t="s">
        <v>835</v>
      </c>
      <c r="AD41" s="1886" t="s">
        <v>837</v>
      </c>
      <c r="AE41" s="1898" t="s">
        <v>837</v>
      </c>
      <c r="AF41" s="1898" t="s">
        <v>835</v>
      </c>
      <c r="AG41" s="1898"/>
      <c r="AH41" s="1898" t="s">
        <v>847</v>
      </c>
      <c r="AI41" s="1898" t="s">
        <v>849</v>
      </c>
      <c r="AJ41" s="1913"/>
      <c r="AK41" s="1886" t="s">
        <v>837</v>
      </c>
      <c r="AL41" s="1898"/>
      <c r="AM41" s="1898" t="s">
        <v>837</v>
      </c>
      <c r="AN41" s="1898" t="s">
        <v>837</v>
      </c>
      <c r="AO41" s="1898"/>
      <c r="AP41" s="1898" t="s">
        <v>847</v>
      </c>
      <c r="AQ41" s="1913" t="s">
        <v>849</v>
      </c>
      <c r="AR41" s="1886" t="s">
        <v>837</v>
      </c>
      <c r="AS41" s="1898" t="s">
        <v>835</v>
      </c>
      <c r="AT41" s="1898"/>
      <c r="AU41" s="1898" t="s">
        <v>837</v>
      </c>
      <c r="AV41" s="1898" t="s">
        <v>837</v>
      </c>
      <c r="AW41" s="1898"/>
      <c r="AX41" s="1913" t="s">
        <v>847</v>
      </c>
      <c r="AY41" s="1886"/>
      <c r="AZ41" s="1898"/>
      <c r="BA41" s="1937"/>
      <c r="BB41" s="1944"/>
      <c r="BC41" s="1952"/>
      <c r="BD41" s="1961"/>
      <c r="BE41" s="1967"/>
      <c r="BF41" s="1972"/>
      <c r="BG41" s="1977"/>
      <c r="BH41" s="1977"/>
      <c r="BI41" s="1977"/>
      <c r="BJ41" s="1988"/>
    </row>
    <row r="42" spans="2:62" ht="20.25" customHeight="1">
      <c r="B42" s="1743"/>
      <c r="C42" s="1755"/>
      <c r="D42" s="1766"/>
      <c r="E42" s="1774"/>
      <c r="F42" s="1779" t="str">
        <f>C41</f>
        <v>介護職員</v>
      </c>
      <c r="G42" s="1774"/>
      <c r="H42" s="1779" t="str">
        <f>I41</f>
        <v>A</v>
      </c>
      <c r="I42" s="1787"/>
      <c r="J42" s="1801"/>
      <c r="K42" s="1807"/>
      <c r="L42" s="1823"/>
      <c r="M42" s="1823"/>
      <c r="N42" s="1766"/>
      <c r="O42" s="1831"/>
      <c r="P42" s="1836"/>
      <c r="Q42" s="1836"/>
      <c r="R42" s="1836"/>
      <c r="S42" s="1847"/>
      <c r="T42" s="1856" t="s">
        <v>128</v>
      </c>
      <c r="U42" s="1863"/>
      <c r="V42" s="1874"/>
      <c r="W42" s="1885" t="e">
        <f>IF(W41="","",VLOOKUP(W41,#REF!,10,FALSE))</f>
        <v>#REF!</v>
      </c>
      <c r="X42" s="1897" t="e">
        <f>IF(X41="","",VLOOKUP(X41,#REF!,10,FALSE))</f>
        <v>#REF!</v>
      </c>
      <c r="Y42" s="1897" t="str">
        <f>IF(Y41="","",VLOOKUP(Y41,#REF!,10,FALSE))</f>
        <v/>
      </c>
      <c r="Z42" s="1897" t="e">
        <f>IF(Z41="","",VLOOKUP(Z41,#REF!,10,FALSE))</f>
        <v>#REF!</v>
      </c>
      <c r="AA42" s="1897" t="e">
        <f>IF(AA41="","",VLOOKUP(AA41,#REF!,10,FALSE))</f>
        <v>#REF!</v>
      </c>
      <c r="AB42" s="1897" t="str">
        <f>IF(AB41="","",VLOOKUP(AB41,#REF!,10,FALSE))</f>
        <v/>
      </c>
      <c r="AC42" s="1912" t="e">
        <f>IF(AC41="","",VLOOKUP(AC41,#REF!,10,FALSE))</f>
        <v>#REF!</v>
      </c>
      <c r="AD42" s="1885" t="e">
        <f>IF(AD41="","",VLOOKUP(AD41,#REF!,10,FALSE))</f>
        <v>#REF!</v>
      </c>
      <c r="AE42" s="1897" t="e">
        <f>IF(AE41="","",VLOOKUP(AE41,#REF!,10,FALSE))</f>
        <v>#REF!</v>
      </c>
      <c r="AF42" s="1897" t="e">
        <f>IF(AF41="","",VLOOKUP(AF41,#REF!,10,FALSE))</f>
        <v>#REF!</v>
      </c>
      <c r="AG42" s="1897" t="str">
        <f>IF(AG41="","",VLOOKUP(AG41,#REF!,10,FALSE))</f>
        <v/>
      </c>
      <c r="AH42" s="1897" t="e">
        <f>IF(AH41="","",VLOOKUP(AH41,#REF!,10,FALSE))</f>
        <v>#REF!</v>
      </c>
      <c r="AI42" s="1897" t="e">
        <f>IF(AI41="","",VLOOKUP(AI41,#REF!,10,FALSE))</f>
        <v>#REF!</v>
      </c>
      <c r="AJ42" s="1912" t="str">
        <f>IF(AJ41="","",VLOOKUP(AJ41,#REF!,10,FALSE))</f>
        <v/>
      </c>
      <c r="AK42" s="1885" t="e">
        <f>IF(AK41="","",VLOOKUP(AK41,#REF!,10,FALSE))</f>
        <v>#REF!</v>
      </c>
      <c r="AL42" s="1897" t="str">
        <f>IF(AL41="","",VLOOKUP(AL41,#REF!,10,FALSE))</f>
        <v/>
      </c>
      <c r="AM42" s="1897" t="e">
        <f>IF(AM41="","",VLOOKUP(AM41,#REF!,10,FALSE))</f>
        <v>#REF!</v>
      </c>
      <c r="AN42" s="1897" t="e">
        <f>IF(AN41="","",VLOOKUP(AN41,#REF!,10,FALSE))</f>
        <v>#REF!</v>
      </c>
      <c r="AO42" s="1897" t="str">
        <f>IF(AO41="","",VLOOKUP(AO41,#REF!,10,FALSE))</f>
        <v/>
      </c>
      <c r="AP42" s="1897" t="e">
        <f>IF(AP41="","",VLOOKUP(AP41,#REF!,10,FALSE))</f>
        <v>#REF!</v>
      </c>
      <c r="AQ42" s="1912" t="e">
        <f>IF(AQ41="","",VLOOKUP(AQ41,#REF!,10,FALSE))</f>
        <v>#REF!</v>
      </c>
      <c r="AR42" s="1885" t="e">
        <f>IF(AR41="","",VLOOKUP(AR41,#REF!,10,FALSE))</f>
        <v>#REF!</v>
      </c>
      <c r="AS42" s="1897" t="e">
        <f>IF(AS41="","",VLOOKUP(AS41,#REF!,10,FALSE))</f>
        <v>#REF!</v>
      </c>
      <c r="AT42" s="1897" t="str">
        <f>IF(AT41="","",VLOOKUP(AT41,#REF!,10,FALSE))</f>
        <v/>
      </c>
      <c r="AU42" s="1897" t="e">
        <f>IF(AU41="","",VLOOKUP(AU41,#REF!,10,FALSE))</f>
        <v>#REF!</v>
      </c>
      <c r="AV42" s="1897" t="e">
        <f>IF(AV41="","",VLOOKUP(AV41,#REF!,10,FALSE))</f>
        <v>#REF!</v>
      </c>
      <c r="AW42" s="1897" t="str">
        <f>IF(AW41="","",VLOOKUP(AW41,#REF!,10,FALSE))</f>
        <v/>
      </c>
      <c r="AX42" s="1912" t="e">
        <f>IF(AX41="","",VLOOKUP(AX41,#REF!,10,FALSE))</f>
        <v>#REF!</v>
      </c>
      <c r="AY42" s="1885" t="str">
        <f>IF(AY41="","",VLOOKUP(AY41,#REF!,10,FALSE))</f>
        <v/>
      </c>
      <c r="AZ42" s="1897" t="str">
        <f>IF(AZ41="","",VLOOKUP(AZ41,#REF!,10,FALSE))</f>
        <v/>
      </c>
      <c r="BA42" s="1897" t="str">
        <f>IF(BA41="","",VLOOKUP(BA41,#REF!,10,FALSE))</f>
        <v/>
      </c>
      <c r="BB42" s="1943" t="e">
        <f>IF($BE$3="４週",SUM(W42:AX42),IF($BE$3="暦月",SUM(W42:BA42),""))</f>
        <v>#REF!</v>
      </c>
      <c r="BC42" s="1951"/>
      <c r="BD42" s="1960" t="e">
        <f>IF($BE$3="４週",BB42/4,IF($BE$3="暦月",(BB42/($BE$8/7)),""))</f>
        <v>#REF!</v>
      </c>
      <c r="BE42" s="1951"/>
      <c r="BF42" s="1971"/>
      <c r="BG42" s="1976"/>
      <c r="BH42" s="1976"/>
      <c r="BI42" s="1976"/>
      <c r="BJ42" s="1987"/>
    </row>
    <row r="43" spans="2:62" ht="20.25" customHeight="1">
      <c r="B43" s="1742">
        <f>B41+1</f>
        <v>14</v>
      </c>
      <c r="C43" s="1756" t="s">
        <v>962</v>
      </c>
      <c r="D43" s="1767"/>
      <c r="E43" s="1774"/>
      <c r="F43" s="1779"/>
      <c r="G43" s="1774"/>
      <c r="H43" s="1779"/>
      <c r="I43" s="1788" t="s">
        <v>702</v>
      </c>
      <c r="J43" s="1802"/>
      <c r="K43" s="1808" t="s">
        <v>806</v>
      </c>
      <c r="L43" s="1824"/>
      <c r="M43" s="1824"/>
      <c r="N43" s="1767"/>
      <c r="O43" s="1831" t="s">
        <v>823</v>
      </c>
      <c r="P43" s="1836"/>
      <c r="Q43" s="1836"/>
      <c r="R43" s="1836"/>
      <c r="S43" s="1847"/>
      <c r="T43" s="1857" t="s">
        <v>770</v>
      </c>
      <c r="U43" s="1864"/>
      <c r="V43" s="1875"/>
      <c r="W43" s="1886"/>
      <c r="X43" s="1898" t="s">
        <v>835</v>
      </c>
      <c r="Y43" s="1898" t="s">
        <v>837</v>
      </c>
      <c r="Z43" s="1898"/>
      <c r="AA43" s="1898" t="s">
        <v>837</v>
      </c>
      <c r="AB43" s="1898" t="s">
        <v>837</v>
      </c>
      <c r="AC43" s="1913"/>
      <c r="AD43" s="1886"/>
      <c r="AE43" s="1898" t="s">
        <v>835</v>
      </c>
      <c r="AF43" s="1898" t="s">
        <v>837</v>
      </c>
      <c r="AG43" s="1898" t="s">
        <v>837</v>
      </c>
      <c r="AH43" s="1898"/>
      <c r="AI43" s="1898"/>
      <c r="AJ43" s="1913" t="s">
        <v>835</v>
      </c>
      <c r="AK43" s="1886"/>
      <c r="AL43" s="1898"/>
      <c r="AM43" s="1898" t="s">
        <v>835</v>
      </c>
      <c r="AN43" s="1898" t="s">
        <v>835</v>
      </c>
      <c r="AO43" s="1898" t="s">
        <v>837</v>
      </c>
      <c r="AP43" s="1898"/>
      <c r="AQ43" s="1913" t="s">
        <v>837</v>
      </c>
      <c r="AR43" s="1886"/>
      <c r="AS43" s="1898" t="s">
        <v>837</v>
      </c>
      <c r="AT43" s="1898" t="s">
        <v>837</v>
      </c>
      <c r="AU43" s="1898"/>
      <c r="AV43" s="1898" t="s">
        <v>837</v>
      </c>
      <c r="AW43" s="1898" t="s">
        <v>835</v>
      </c>
      <c r="AX43" s="1913"/>
      <c r="AY43" s="1886"/>
      <c r="AZ43" s="1898"/>
      <c r="BA43" s="1937"/>
      <c r="BB43" s="1944"/>
      <c r="BC43" s="1952"/>
      <c r="BD43" s="1961"/>
      <c r="BE43" s="1967"/>
      <c r="BF43" s="1972"/>
      <c r="BG43" s="1977"/>
      <c r="BH43" s="1977"/>
      <c r="BI43" s="1977"/>
      <c r="BJ43" s="1988"/>
    </row>
    <row r="44" spans="2:62" ht="20.25" customHeight="1">
      <c r="B44" s="1743"/>
      <c r="C44" s="1755"/>
      <c r="D44" s="1766"/>
      <c r="E44" s="1774"/>
      <c r="F44" s="1779" t="str">
        <f>C43</f>
        <v>介護職員</v>
      </c>
      <c r="G44" s="1774"/>
      <c r="H44" s="1779" t="str">
        <f>I43</f>
        <v>C</v>
      </c>
      <c r="I44" s="1787"/>
      <c r="J44" s="1801"/>
      <c r="K44" s="1807"/>
      <c r="L44" s="1823"/>
      <c r="M44" s="1823"/>
      <c r="N44" s="1766"/>
      <c r="O44" s="1831"/>
      <c r="P44" s="1836"/>
      <c r="Q44" s="1836"/>
      <c r="R44" s="1836"/>
      <c r="S44" s="1847"/>
      <c r="T44" s="1856" t="s">
        <v>128</v>
      </c>
      <c r="U44" s="1863"/>
      <c r="V44" s="1874"/>
      <c r="W44" s="1885" t="str">
        <f>IF(W43="","",VLOOKUP(W43,#REF!,10,FALSE))</f>
        <v/>
      </c>
      <c r="X44" s="1897" t="e">
        <f>IF(X43="","",VLOOKUP(X43,#REF!,10,FALSE))</f>
        <v>#REF!</v>
      </c>
      <c r="Y44" s="1897" t="e">
        <f>IF(Y43="","",VLOOKUP(Y43,#REF!,10,FALSE))</f>
        <v>#REF!</v>
      </c>
      <c r="Z44" s="1897" t="str">
        <f>IF(Z43="","",VLOOKUP(Z43,#REF!,10,FALSE))</f>
        <v/>
      </c>
      <c r="AA44" s="1897" t="e">
        <f>IF(AA43="","",VLOOKUP(AA43,#REF!,10,FALSE))</f>
        <v>#REF!</v>
      </c>
      <c r="AB44" s="1897" t="e">
        <f>IF(AB43="","",VLOOKUP(AB43,#REF!,10,FALSE))</f>
        <v>#REF!</v>
      </c>
      <c r="AC44" s="1912" t="str">
        <f>IF(AC43="","",VLOOKUP(AC43,#REF!,10,FALSE))</f>
        <v/>
      </c>
      <c r="AD44" s="1885" t="str">
        <f>IF(AD43="","",VLOOKUP(AD43,#REF!,10,FALSE))</f>
        <v/>
      </c>
      <c r="AE44" s="1897" t="e">
        <f>IF(AE43="","",VLOOKUP(AE43,#REF!,10,FALSE))</f>
        <v>#REF!</v>
      </c>
      <c r="AF44" s="1897" t="e">
        <f>IF(AF43="","",VLOOKUP(AF43,#REF!,10,FALSE))</f>
        <v>#REF!</v>
      </c>
      <c r="AG44" s="1897" t="e">
        <f>IF(AG43="","",VLOOKUP(AG43,#REF!,10,FALSE))</f>
        <v>#REF!</v>
      </c>
      <c r="AH44" s="1897" t="str">
        <f>IF(AH43="","",VLOOKUP(AH43,#REF!,10,FALSE))</f>
        <v/>
      </c>
      <c r="AI44" s="1897" t="str">
        <f>IF(AI43="","",VLOOKUP(AI43,#REF!,10,FALSE))</f>
        <v/>
      </c>
      <c r="AJ44" s="1912" t="e">
        <f>IF(AJ43="","",VLOOKUP(AJ43,#REF!,10,FALSE))</f>
        <v>#REF!</v>
      </c>
      <c r="AK44" s="1885" t="str">
        <f>IF(AK43="","",VLOOKUP(AK43,#REF!,10,FALSE))</f>
        <v/>
      </c>
      <c r="AL44" s="1897" t="str">
        <f>IF(AL43="","",VLOOKUP(AL43,#REF!,10,FALSE))</f>
        <v/>
      </c>
      <c r="AM44" s="1897" t="e">
        <f>IF(AM43="","",VLOOKUP(AM43,#REF!,10,FALSE))</f>
        <v>#REF!</v>
      </c>
      <c r="AN44" s="1897" t="e">
        <f>IF(AN43="","",VLOOKUP(AN43,#REF!,10,FALSE))</f>
        <v>#REF!</v>
      </c>
      <c r="AO44" s="1897" t="e">
        <f>IF(AO43="","",VLOOKUP(AO43,#REF!,10,FALSE))</f>
        <v>#REF!</v>
      </c>
      <c r="AP44" s="1897" t="str">
        <f>IF(AP43="","",VLOOKUP(AP43,#REF!,10,FALSE))</f>
        <v/>
      </c>
      <c r="AQ44" s="1912" t="e">
        <f>IF(AQ43="","",VLOOKUP(AQ43,#REF!,10,FALSE))</f>
        <v>#REF!</v>
      </c>
      <c r="AR44" s="1885" t="str">
        <f>IF(AR43="","",VLOOKUP(AR43,#REF!,10,FALSE))</f>
        <v/>
      </c>
      <c r="AS44" s="1897" t="e">
        <f>IF(AS43="","",VLOOKUP(AS43,#REF!,10,FALSE))</f>
        <v>#REF!</v>
      </c>
      <c r="AT44" s="1897" t="e">
        <f>IF(AT43="","",VLOOKUP(AT43,#REF!,10,FALSE))</f>
        <v>#REF!</v>
      </c>
      <c r="AU44" s="1897" t="str">
        <f>IF(AU43="","",VLOOKUP(AU43,#REF!,10,FALSE))</f>
        <v/>
      </c>
      <c r="AV44" s="1897" t="e">
        <f>IF(AV43="","",VLOOKUP(AV43,#REF!,10,FALSE))</f>
        <v>#REF!</v>
      </c>
      <c r="AW44" s="1897" t="e">
        <f>IF(AW43="","",VLOOKUP(AW43,#REF!,10,FALSE))</f>
        <v>#REF!</v>
      </c>
      <c r="AX44" s="1912" t="str">
        <f>IF(AX43="","",VLOOKUP(AX43,#REF!,10,FALSE))</f>
        <v/>
      </c>
      <c r="AY44" s="1885" t="str">
        <f>IF(AY43="","",VLOOKUP(AY43,#REF!,10,FALSE))</f>
        <v/>
      </c>
      <c r="AZ44" s="1897" t="str">
        <f>IF(AZ43="","",VLOOKUP(AZ43,#REF!,10,FALSE))</f>
        <v/>
      </c>
      <c r="BA44" s="1897" t="str">
        <f>IF(BA43="","",VLOOKUP(BA43,#REF!,10,FALSE))</f>
        <v/>
      </c>
      <c r="BB44" s="1943" t="e">
        <f>IF($BE$3="４週",SUM(W44:AX44),IF($BE$3="暦月",SUM(W44:BA44),""))</f>
        <v>#REF!</v>
      </c>
      <c r="BC44" s="1951"/>
      <c r="BD44" s="1960" t="e">
        <f>IF($BE$3="４週",BB44/4,IF($BE$3="暦月",(BB44/($BE$8/7)),""))</f>
        <v>#REF!</v>
      </c>
      <c r="BE44" s="1951"/>
      <c r="BF44" s="1971"/>
      <c r="BG44" s="1976"/>
      <c r="BH44" s="1976"/>
      <c r="BI44" s="1976"/>
      <c r="BJ44" s="1987"/>
    </row>
    <row r="45" spans="2:62" ht="20.25" customHeight="1">
      <c r="B45" s="1742">
        <f>B43+1</f>
        <v>15</v>
      </c>
      <c r="C45" s="1756" t="s">
        <v>962</v>
      </c>
      <c r="D45" s="1767"/>
      <c r="E45" s="1774"/>
      <c r="F45" s="1779"/>
      <c r="G45" s="1774"/>
      <c r="H45" s="1779"/>
      <c r="I45" s="1788" t="s">
        <v>751</v>
      </c>
      <c r="J45" s="1802"/>
      <c r="K45" s="1808" t="s">
        <v>810</v>
      </c>
      <c r="L45" s="1824"/>
      <c r="M45" s="1824"/>
      <c r="N45" s="1767"/>
      <c r="O45" s="1831" t="s">
        <v>825</v>
      </c>
      <c r="P45" s="1836"/>
      <c r="Q45" s="1836"/>
      <c r="R45" s="1836"/>
      <c r="S45" s="1847"/>
      <c r="T45" s="1857" t="s">
        <v>770</v>
      </c>
      <c r="U45" s="1864"/>
      <c r="V45" s="1875"/>
      <c r="W45" s="1886" t="s">
        <v>837</v>
      </c>
      <c r="X45" s="1898" t="s">
        <v>837</v>
      </c>
      <c r="Y45" s="1898"/>
      <c r="Z45" s="1898"/>
      <c r="AA45" s="1898" t="s">
        <v>847</v>
      </c>
      <c r="AB45" s="1898" t="s">
        <v>849</v>
      </c>
      <c r="AC45" s="1913" t="s">
        <v>835</v>
      </c>
      <c r="AD45" s="1886" t="s">
        <v>835</v>
      </c>
      <c r="AE45" s="1898"/>
      <c r="AF45" s="1898" t="s">
        <v>837</v>
      </c>
      <c r="AG45" s="1898" t="s">
        <v>837</v>
      </c>
      <c r="AH45" s="1898"/>
      <c r="AI45" s="1898" t="s">
        <v>847</v>
      </c>
      <c r="AJ45" s="1913" t="s">
        <v>849</v>
      </c>
      <c r="AK45" s="1886" t="s">
        <v>835</v>
      </c>
      <c r="AL45" s="1898" t="s">
        <v>835</v>
      </c>
      <c r="AM45" s="1898"/>
      <c r="AN45" s="1898" t="s">
        <v>837</v>
      </c>
      <c r="AO45" s="1898"/>
      <c r="AP45" s="1898"/>
      <c r="AQ45" s="1913" t="s">
        <v>847</v>
      </c>
      <c r="AR45" s="1886" t="s">
        <v>849</v>
      </c>
      <c r="AS45" s="1898" t="s">
        <v>835</v>
      </c>
      <c r="AT45" s="1898" t="s">
        <v>835</v>
      </c>
      <c r="AU45" s="1898"/>
      <c r="AV45" s="1898" t="s">
        <v>835</v>
      </c>
      <c r="AW45" s="1898" t="s">
        <v>837</v>
      </c>
      <c r="AX45" s="1913" t="s">
        <v>837</v>
      </c>
      <c r="AY45" s="1886"/>
      <c r="AZ45" s="1898"/>
      <c r="BA45" s="1937"/>
      <c r="BB45" s="1944"/>
      <c r="BC45" s="1952"/>
      <c r="BD45" s="1961"/>
      <c r="BE45" s="1967"/>
      <c r="BF45" s="1972"/>
      <c r="BG45" s="1977"/>
      <c r="BH45" s="1977"/>
      <c r="BI45" s="1977"/>
      <c r="BJ45" s="1988"/>
    </row>
    <row r="46" spans="2:62" ht="20.25" customHeight="1">
      <c r="B46" s="1743"/>
      <c r="C46" s="1755"/>
      <c r="D46" s="1766"/>
      <c r="E46" s="1774"/>
      <c r="F46" s="1779" t="str">
        <f>C45</f>
        <v>介護職員</v>
      </c>
      <c r="G46" s="1774"/>
      <c r="H46" s="1779" t="str">
        <f>I45</f>
        <v>A</v>
      </c>
      <c r="I46" s="1787"/>
      <c r="J46" s="1801"/>
      <c r="K46" s="1807"/>
      <c r="L46" s="1823"/>
      <c r="M46" s="1823"/>
      <c r="N46" s="1766"/>
      <c r="O46" s="1831"/>
      <c r="P46" s="1836"/>
      <c r="Q46" s="1836"/>
      <c r="R46" s="1836"/>
      <c r="S46" s="1847"/>
      <c r="T46" s="1856" t="s">
        <v>128</v>
      </c>
      <c r="U46" s="1863"/>
      <c r="V46" s="1874"/>
      <c r="W46" s="1885" t="e">
        <f>IF(W45="","",VLOOKUP(W45,#REF!,10,FALSE))</f>
        <v>#REF!</v>
      </c>
      <c r="X46" s="1897" t="e">
        <f>IF(X45="","",VLOOKUP(X45,#REF!,10,FALSE))</f>
        <v>#REF!</v>
      </c>
      <c r="Y46" s="1897" t="str">
        <f>IF(Y45="","",VLOOKUP(Y45,#REF!,10,FALSE))</f>
        <v/>
      </c>
      <c r="Z46" s="1897" t="str">
        <f>IF(Z45="","",VLOOKUP(Z45,#REF!,10,FALSE))</f>
        <v/>
      </c>
      <c r="AA46" s="1897" t="e">
        <f>IF(AA45="","",VLOOKUP(AA45,#REF!,10,FALSE))</f>
        <v>#REF!</v>
      </c>
      <c r="AB46" s="1897" t="e">
        <f>IF(AB45="","",VLOOKUP(AB45,#REF!,10,FALSE))</f>
        <v>#REF!</v>
      </c>
      <c r="AC46" s="1912" t="e">
        <f>IF(AC45="","",VLOOKUP(AC45,#REF!,10,FALSE))</f>
        <v>#REF!</v>
      </c>
      <c r="AD46" s="1885" t="e">
        <f>IF(AD45="","",VLOOKUP(AD45,#REF!,10,FALSE))</f>
        <v>#REF!</v>
      </c>
      <c r="AE46" s="1897" t="str">
        <f>IF(AE45="","",VLOOKUP(AE45,#REF!,10,FALSE))</f>
        <v/>
      </c>
      <c r="AF46" s="1897" t="e">
        <f>IF(AF45="","",VLOOKUP(AF45,#REF!,10,FALSE))</f>
        <v>#REF!</v>
      </c>
      <c r="AG46" s="1897" t="e">
        <f>IF(AG45="","",VLOOKUP(AG45,#REF!,10,FALSE))</f>
        <v>#REF!</v>
      </c>
      <c r="AH46" s="1897" t="str">
        <f>IF(AH45="","",VLOOKUP(AH45,#REF!,10,FALSE))</f>
        <v/>
      </c>
      <c r="AI46" s="1897" t="e">
        <f>IF(AI45="","",VLOOKUP(AI45,#REF!,10,FALSE))</f>
        <v>#REF!</v>
      </c>
      <c r="AJ46" s="1912" t="e">
        <f>IF(AJ45="","",VLOOKUP(AJ45,#REF!,10,FALSE))</f>
        <v>#REF!</v>
      </c>
      <c r="AK46" s="1885" t="e">
        <f>IF(AK45="","",VLOOKUP(AK45,#REF!,10,FALSE))</f>
        <v>#REF!</v>
      </c>
      <c r="AL46" s="1897" t="e">
        <f>IF(AL45="","",VLOOKUP(AL45,#REF!,10,FALSE))</f>
        <v>#REF!</v>
      </c>
      <c r="AM46" s="1897" t="str">
        <f>IF(AM45="","",VLOOKUP(AM45,#REF!,10,FALSE))</f>
        <v/>
      </c>
      <c r="AN46" s="1897" t="e">
        <f>IF(AN45="","",VLOOKUP(AN45,#REF!,10,FALSE))</f>
        <v>#REF!</v>
      </c>
      <c r="AO46" s="1897" t="str">
        <f>IF(AO45="","",VLOOKUP(AO45,#REF!,10,FALSE))</f>
        <v/>
      </c>
      <c r="AP46" s="1897" t="str">
        <f>IF(AP45="","",VLOOKUP(AP45,#REF!,10,FALSE))</f>
        <v/>
      </c>
      <c r="AQ46" s="1912" t="e">
        <f>IF(AQ45="","",VLOOKUP(AQ45,#REF!,10,FALSE))</f>
        <v>#REF!</v>
      </c>
      <c r="AR46" s="1885" t="e">
        <f>IF(AR45="","",VLOOKUP(AR45,#REF!,10,FALSE))</f>
        <v>#REF!</v>
      </c>
      <c r="AS46" s="1897" t="e">
        <f>IF(AS45="","",VLOOKUP(AS45,#REF!,10,FALSE))</f>
        <v>#REF!</v>
      </c>
      <c r="AT46" s="1897" t="e">
        <f>IF(AT45="","",VLOOKUP(AT45,#REF!,10,FALSE))</f>
        <v>#REF!</v>
      </c>
      <c r="AU46" s="1897" t="str">
        <f>IF(AU45="","",VLOOKUP(AU45,#REF!,10,FALSE))</f>
        <v/>
      </c>
      <c r="AV46" s="1897" t="e">
        <f>IF(AV45="","",VLOOKUP(AV45,#REF!,10,FALSE))</f>
        <v>#REF!</v>
      </c>
      <c r="AW46" s="1897" t="e">
        <f>IF(AW45="","",VLOOKUP(AW45,#REF!,10,FALSE))</f>
        <v>#REF!</v>
      </c>
      <c r="AX46" s="1912" t="e">
        <f>IF(AX45="","",VLOOKUP(AX45,#REF!,10,FALSE))</f>
        <v>#REF!</v>
      </c>
      <c r="AY46" s="1885" t="str">
        <f>IF(AY45="","",VLOOKUP(AY45,#REF!,10,FALSE))</f>
        <v/>
      </c>
      <c r="AZ46" s="1897" t="str">
        <f>IF(AZ45="","",VLOOKUP(AZ45,#REF!,10,FALSE))</f>
        <v/>
      </c>
      <c r="BA46" s="1897" t="str">
        <f>IF(BA45="","",VLOOKUP(BA45,#REF!,10,FALSE))</f>
        <v/>
      </c>
      <c r="BB46" s="1943" t="e">
        <f>IF($BE$3="４週",SUM(W46:AX46),IF($BE$3="暦月",SUM(W46:BA46),""))</f>
        <v>#REF!</v>
      </c>
      <c r="BC46" s="1951"/>
      <c r="BD46" s="1960" t="e">
        <f>IF($BE$3="４週",BB46/4,IF($BE$3="暦月",(BB46/($BE$8/7)),""))</f>
        <v>#REF!</v>
      </c>
      <c r="BE46" s="1951"/>
      <c r="BF46" s="1971"/>
      <c r="BG46" s="1976"/>
      <c r="BH46" s="1976"/>
      <c r="BI46" s="1976"/>
      <c r="BJ46" s="1987"/>
    </row>
    <row r="47" spans="2:62" ht="20.25" customHeight="1">
      <c r="B47" s="1742">
        <f>B45+1</f>
        <v>16</v>
      </c>
      <c r="C47" s="1756" t="s">
        <v>962</v>
      </c>
      <c r="D47" s="1767"/>
      <c r="E47" s="1774"/>
      <c r="F47" s="1779"/>
      <c r="G47" s="1774"/>
      <c r="H47" s="1779"/>
      <c r="I47" s="1788" t="s">
        <v>751</v>
      </c>
      <c r="J47" s="1802"/>
      <c r="K47" s="1808" t="s">
        <v>806</v>
      </c>
      <c r="L47" s="1824"/>
      <c r="M47" s="1824"/>
      <c r="N47" s="1767"/>
      <c r="O47" s="1831" t="s">
        <v>819</v>
      </c>
      <c r="P47" s="1836"/>
      <c r="Q47" s="1836"/>
      <c r="R47" s="1836"/>
      <c r="S47" s="1847"/>
      <c r="T47" s="1857" t="s">
        <v>770</v>
      </c>
      <c r="U47" s="1864"/>
      <c r="V47" s="1875"/>
      <c r="W47" s="1886"/>
      <c r="X47" s="1898" t="s">
        <v>835</v>
      </c>
      <c r="Y47" s="1898" t="s">
        <v>837</v>
      </c>
      <c r="Z47" s="1898" t="s">
        <v>837</v>
      </c>
      <c r="AA47" s="1898"/>
      <c r="AB47" s="1898" t="s">
        <v>847</v>
      </c>
      <c r="AC47" s="1913" t="s">
        <v>849</v>
      </c>
      <c r="AD47" s="1886" t="s">
        <v>837</v>
      </c>
      <c r="AE47" s="1898"/>
      <c r="AF47" s="1898" t="s">
        <v>837</v>
      </c>
      <c r="AG47" s="1898" t="s">
        <v>837</v>
      </c>
      <c r="AH47" s="1898"/>
      <c r="AI47" s="1898"/>
      <c r="AJ47" s="1913" t="s">
        <v>847</v>
      </c>
      <c r="AK47" s="1886" t="s">
        <v>849</v>
      </c>
      <c r="AL47" s="1898" t="s">
        <v>837</v>
      </c>
      <c r="AM47" s="1898" t="s">
        <v>837</v>
      </c>
      <c r="AN47" s="1898" t="s">
        <v>837</v>
      </c>
      <c r="AO47" s="1898" t="s">
        <v>835</v>
      </c>
      <c r="AP47" s="1898" t="s">
        <v>835</v>
      </c>
      <c r="AQ47" s="1913"/>
      <c r="AR47" s="1886" t="s">
        <v>847</v>
      </c>
      <c r="AS47" s="1898" t="s">
        <v>849</v>
      </c>
      <c r="AT47" s="1898" t="s">
        <v>835</v>
      </c>
      <c r="AU47" s="1898" t="s">
        <v>837</v>
      </c>
      <c r="AV47" s="1898"/>
      <c r="AW47" s="1898"/>
      <c r="AX47" s="1913" t="s">
        <v>835</v>
      </c>
      <c r="AY47" s="1886"/>
      <c r="AZ47" s="1898"/>
      <c r="BA47" s="1937"/>
      <c r="BB47" s="1944"/>
      <c r="BC47" s="1952"/>
      <c r="BD47" s="1961"/>
      <c r="BE47" s="1967"/>
      <c r="BF47" s="1972"/>
      <c r="BG47" s="1977"/>
      <c r="BH47" s="1977"/>
      <c r="BI47" s="1977"/>
      <c r="BJ47" s="1988"/>
    </row>
    <row r="48" spans="2:62" ht="20.25" customHeight="1">
      <c r="B48" s="1743"/>
      <c r="C48" s="1755"/>
      <c r="D48" s="1766"/>
      <c r="E48" s="1774"/>
      <c r="F48" s="1779" t="str">
        <f>C47</f>
        <v>介護職員</v>
      </c>
      <c r="G48" s="1774"/>
      <c r="H48" s="1779" t="str">
        <f>I47</f>
        <v>A</v>
      </c>
      <c r="I48" s="1787"/>
      <c r="J48" s="1801"/>
      <c r="K48" s="1807"/>
      <c r="L48" s="1823"/>
      <c r="M48" s="1823"/>
      <c r="N48" s="1766"/>
      <c r="O48" s="1831"/>
      <c r="P48" s="1836"/>
      <c r="Q48" s="1836"/>
      <c r="R48" s="1836"/>
      <c r="S48" s="1847"/>
      <c r="T48" s="1856" t="s">
        <v>128</v>
      </c>
      <c r="U48" s="1863"/>
      <c r="V48" s="1874"/>
      <c r="W48" s="1885" t="str">
        <f>IF(W47="","",VLOOKUP(W47,#REF!,10,FALSE))</f>
        <v/>
      </c>
      <c r="X48" s="1897" t="e">
        <f>IF(X47="","",VLOOKUP(X47,#REF!,10,FALSE))</f>
        <v>#REF!</v>
      </c>
      <c r="Y48" s="1897" t="e">
        <f>IF(Y47="","",VLOOKUP(Y47,#REF!,10,FALSE))</f>
        <v>#REF!</v>
      </c>
      <c r="Z48" s="1897" t="e">
        <f>IF(Z47="","",VLOOKUP(Z47,#REF!,10,FALSE))</f>
        <v>#REF!</v>
      </c>
      <c r="AA48" s="1897" t="str">
        <f>IF(AA47="","",VLOOKUP(AA47,#REF!,10,FALSE))</f>
        <v/>
      </c>
      <c r="AB48" s="1897" t="e">
        <f>IF(AB47="","",VLOOKUP(AB47,#REF!,10,FALSE))</f>
        <v>#REF!</v>
      </c>
      <c r="AC48" s="1912" t="e">
        <f>IF(AC47="","",VLOOKUP(AC47,#REF!,10,FALSE))</f>
        <v>#REF!</v>
      </c>
      <c r="AD48" s="1885" t="e">
        <f>IF(AD47="","",VLOOKUP(AD47,#REF!,10,FALSE))</f>
        <v>#REF!</v>
      </c>
      <c r="AE48" s="1897" t="str">
        <f>IF(AE47="","",VLOOKUP(AE47,#REF!,10,FALSE))</f>
        <v/>
      </c>
      <c r="AF48" s="1897" t="e">
        <f>IF(AF47="","",VLOOKUP(AF47,#REF!,10,FALSE))</f>
        <v>#REF!</v>
      </c>
      <c r="AG48" s="1897" t="e">
        <f>IF(AG47="","",VLOOKUP(AG47,#REF!,10,FALSE))</f>
        <v>#REF!</v>
      </c>
      <c r="AH48" s="1897" t="str">
        <f>IF(AH47="","",VLOOKUP(AH47,#REF!,10,FALSE))</f>
        <v/>
      </c>
      <c r="AI48" s="1897" t="str">
        <f>IF(AI47="","",VLOOKUP(AI47,#REF!,10,FALSE))</f>
        <v/>
      </c>
      <c r="AJ48" s="1912" t="e">
        <f>IF(AJ47="","",VLOOKUP(AJ47,#REF!,10,FALSE))</f>
        <v>#REF!</v>
      </c>
      <c r="AK48" s="1885" t="e">
        <f>IF(AK47="","",VLOOKUP(AK47,#REF!,10,FALSE))</f>
        <v>#REF!</v>
      </c>
      <c r="AL48" s="1897" t="e">
        <f>IF(AL47="","",VLOOKUP(AL47,#REF!,10,FALSE))</f>
        <v>#REF!</v>
      </c>
      <c r="AM48" s="1897" t="e">
        <f>IF(AM47="","",VLOOKUP(AM47,#REF!,10,FALSE))</f>
        <v>#REF!</v>
      </c>
      <c r="AN48" s="1897" t="e">
        <f>IF(AN47="","",VLOOKUP(AN47,#REF!,10,FALSE))</f>
        <v>#REF!</v>
      </c>
      <c r="AO48" s="1897" t="e">
        <f>IF(AO47="","",VLOOKUP(AO47,#REF!,10,FALSE))</f>
        <v>#REF!</v>
      </c>
      <c r="AP48" s="1897" t="e">
        <f>IF(AP47="","",VLOOKUP(AP47,#REF!,10,FALSE))</f>
        <v>#REF!</v>
      </c>
      <c r="AQ48" s="1912" t="str">
        <f>IF(AQ47="","",VLOOKUP(AQ47,#REF!,10,FALSE))</f>
        <v/>
      </c>
      <c r="AR48" s="1885" t="e">
        <f>IF(AR47="","",VLOOKUP(AR47,#REF!,10,FALSE))</f>
        <v>#REF!</v>
      </c>
      <c r="AS48" s="1897" t="e">
        <f>IF(AS47="","",VLOOKUP(AS47,#REF!,10,FALSE))</f>
        <v>#REF!</v>
      </c>
      <c r="AT48" s="1897" t="e">
        <f>IF(AT47="","",VLOOKUP(AT47,#REF!,10,FALSE))</f>
        <v>#REF!</v>
      </c>
      <c r="AU48" s="1897" t="e">
        <f>IF(AU47="","",VLOOKUP(AU47,#REF!,10,FALSE))</f>
        <v>#REF!</v>
      </c>
      <c r="AV48" s="1897" t="str">
        <f>IF(AV47="","",VLOOKUP(AV47,#REF!,10,FALSE))</f>
        <v/>
      </c>
      <c r="AW48" s="1897" t="str">
        <f>IF(AW47="","",VLOOKUP(AW47,#REF!,10,FALSE))</f>
        <v/>
      </c>
      <c r="AX48" s="1912" t="e">
        <f>IF(AX47="","",VLOOKUP(AX47,#REF!,10,FALSE))</f>
        <v>#REF!</v>
      </c>
      <c r="AY48" s="1885" t="str">
        <f>IF(AY47="","",VLOOKUP(AY47,#REF!,10,FALSE))</f>
        <v/>
      </c>
      <c r="AZ48" s="1897" t="str">
        <f>IF(AZ47="","",VLOOKUP(AZ47,#REF!,10,FALSE))</f>
        <v/>
      </c>
      <c r="BA48" s="1897" t="str">
        <f>IF(BA47="","",VLOOKUP(BA47,#REF!,10,FALSE))</f>
        <v/>
      </c>
      <c r="BB48" s="1943" t="e">
        <f>IF($BE$3="４週",SUM(W48:AX48),IF($BE$3="暦月",SUM(W48:BA48),""))</f>
        <v>#REF!</v>
      </c>
      <c r="BC48" s="1951"/>
      <c r="BD48" s="1960" t="e">
        <f>IF($BE$3="４週",BB48/4,IF($BE$3="暦月",(BB48/($BE$8/7)),""))</f>
        <v>#REF!</v>
      </c>
      <c r="BE48" s="1951"/>
      <c r="BF48" s="1971"/>
      <c r="BG48" s="1976"/>
      <c r="BH48" s="1976"/>
      <c r="BI48" s="1976"/>
      <c r="BJ48" s="1987"/>
    </row>
    <row r="49" spans="2:62" ht="20.25" customHeight="1">
      <c r="B49" s="1742">
        <f>B47+1</f>
        <v>17</v>
      </c>
      <c r="C49" s="1756" t="s">
        <v>962</v>
      </c>
      <c r="D49" s="1767"/>
      <c r="E49" s="1774"/>
      <c r="F49" s="1779"/>
      <c r="G49" s="1774"/>
      <c r="H49" s="1779"/>
      <c r="I49" s="1788" t="s">
        <v>751</v>
      </c>
      <c r="J49" s="1802"/>
      <c r="K49" s="1808" t="s">
        <v>806</v>
      </c>
      <c r="L49" s="1824"/>
      <c r="M49" s="1824"/>
      <c r="N49" s="1767"/>
      <c r="O49" s="1831" t="s">
        <v>280</v>
      </c>
      <c r="P49" s="1836"/>
      <c r="Q49" s="1836"/>
      <c r="R49" s="1836"/>
      <c r="S49" s="1847"/>
      <c r="T49" s="1857" t="s">
        <v>770</v>
      </c>
      <c r="U49" s="1864"/>
      <c r="V49" s="1875"/>
      <c r="W49" s="1886" t="s">
        <v>835</v>
      </c>
      <c r="X49" s="1898"/>
      <c r="Y49" s="1898" t="s">
        <v>835</v>
      </c>
      <c r="Z49" s="1898"/>
      <c r="AA49" s="1898" t="s">
        <v>837</v>
      </c>
      <c r="AB49" s="1898"/>
      <c r="AC49" s="1913" t="s">
        <v>847</v>
      </c>
      <c r="AD49" s="1886" t="s">
        <v>849</v>
      </c>
      <c r="AE49" s="1898" t="s">
        <v>837</v>
      </c>
      <c r="AF49" s="1898" t="s">
        <v>837</v>
      </c>
      <c r="AG49" s="1898" t="s">
        <v>835</v>
      </c>
      <c r="AH49" s="1898" t="s">
        <v>835</v>
      </c>
      <c r="AI49" s="1898"/>
      <c r="AJ49" s="1913" t="s">
        <v>837</v>
      </c>
      <c r="AK49" s="1886" t="s">
        <v>847</v>
      </c>
      <c r="AL49" s="1898" t="s">
        <v>849</v>
      </c>
      <c r="AM49" s="1898" t="s">
        <v>835</v>
      </c>
      <c r="AN49" s="1898"/>
      <c r="AO49" s="1898" t="s">
        <v>837</v>
      </c>
      <c r="AP49" s="1898" t="s">
        <v>837</v>
      </c>
      <c r="AQ49" s="1913"/>
      <c r="AR49" s="1886"/>
      <c r="AS49" s="1898" t="s">
        <v>847</v>
      </c>
      <c r="AT49" s="1898" t="s">
        <v>849</v>
      </c>
      <c r="AU49" s="1898" t="s">
        <v>835</v>
      </c>
      <c r="AV49" s="1898" t="s">
        <v>837</v>
      </c>
      <c r="AW49" s="1898" t="s">
        <v>837</v>
      </c>
      <c r="AX49" s="1913"/>
      <c r="AY49" s="1886"/>
      <c r="AZ49" s="1898"/>
      <c r="BA49" s="1937"/>
      <c r="BB49" s="1944"/>
      <c r="BC49" s="1952"/>
      <c r="BD49" s="1961"/>
      <c r="BE49" s="1967"/>
      <c r="BF49" s="1972"/>
      <c r="BG49" s="1977"/>
      <c r="BH49" s="1977"/>
      <c r="BI49" s="1977"/>
      <c r="BJ49" s="1988"/>
    </row>
    <row r="50" spans="2:62" ht="20.25" customHeight="1">
      <c r="B50" s="1743"/>
      <c r="C50" s="1755"/>
      <c r="D50" s="1766"/>
      <c r="E50" s="1774"/>
      <c r="F50" s="1779" t="str">
        <f>C49</f>
        <v>介護職員</v>
      </c>
      <c r="G50" s="1774"/>
      <c r="H50" s="1779" t="str">
        <f>I49</f>
        <v>A</v>
      </c>
      <c r="I50" s="1787"/>
      <c r="J50" s="1801"/>
      <c r="K50" s="1807"/>
      <c r="L50" s="1823"/>
      <c r="M50" s="1823"/>
      <c r="N50" s="1766"/>
      <c r="O50" s="1831"/>
      <c r="P50" s="1836"/>
      <c r="Q50" s="1836"/>
      <c r="R50" s="1836"/>
      <c r="S50" s="1847"/>
      <c r="T50" s="1856" t="s">
        <v>128</v>
      </c>
      <c r="U50" s="1863"/>
      <c r="V50" s="1874"/>
      <c r="W50" s="1885" t="e">
        <f>IF(W49="","",VLOOKUP(W49,#REF!,10,FALSE))</f>
        <v>#REF!</v>
      </c>
      <c r="X50" s="1897" t="str">
        <f>IF(X49="","",VLOOKUP(X49,#REF!,10,FALSE))</f>
        <v/>
      </c>
      <c r="Y50" s="1897" t="e">
        <f>IF(Y49="","",VLOOKUP(Y49,#REF!,10,FALSE))</f>
        <v>#REF!</v>
      </c>
      <c r="Z50" s="1897" t="str">
        <f>IF(Z49="","",VLOOKUP(Z49,#REF!,10,FALSE))</f>
        <v/>
      </c>
      <c r="AA50" s="1897" t="e">
        <f>IF(AA49="","",VLOOKUP(AA49,#REF!,10,FALSE))</f>
        <v>#REF!</v>
      </c>
      <c r="AB50" s="1897" t="str">
        <f>IF(AB49="","",VLOOKUP(AB49,#REF!,10,FALSE))</f>
        <v/>
      </c>
      <c r="AC50" s="1912" t="e">
        <f>IF(AC49="","",VLOOKUP(AC49,#REF!,10,FALSE))</f>
        <v>#REF!</v>
      </c>
      <c r="AD50" s="1885" t="e">
        <f>IF(AD49="","",VLOOKUP(AD49,#REF!,10,FALSE))</f>
        <v>#REF!</v>
      </c>
      <c r="AE50" s="1897" t="e">
        <f>IF(AE49="","",VLOOKUP(AE49,#REF!,10,FALSE))</f>
        <v>#REF!</v>
      </c>
      <c r="AF50" s="1897" t="e">
        <f>IF(AF49="","",VLOOKUP(AF49,#REF!,10,FALSE))</f>
        <v>#REF!</v>
      </c>
      <c r="AG50" s="1897" t="e">
        <f>IF(AG49="","",VLOOKUP(AG49,#REF!,10,FALSE))</f>
        <v>#REF!</v>
      </c>
      <c r="AH50" s="1897" t="e">
        <f>IF(AH49="","",VLOOKUP(AH49,#REF!,10,FALSE))</f>
        <v>#REF!</v>
      </c>
      <c r="AI50" s="1897" t="str">
        <f>IF(AI49="","",VLOOKUP(AI49,#REF!,10,FALSE))</f>
        <v/>
      </c>
      <c r="AJ50" s="1912" t="e">
        <f>IF(AJ49="","",VLOOKUP(AJ49,#REF!,10,FALSE))</f>
        <v>#REF!</v>
      </c>
      <c r="AK50" s="1885" t="e">
        <f>IF(AK49="","",VLOOKUP(AK49,#REF!,10,FALSE))</f>
        <v>#REF!</v>
      </c>
      <c r="AL50" s="1897" t="e">
        <f>IF(AL49="","",VLOOKUP(AL49,#REF!,10,FALSE))</f>
        <v>#REF!</v>
      </c>
      <c r="AM50" s="1897" t="e">
        <f>IF(AM49="","",VLOOKUP(AM49,#REF!,10,FALSE))</f>
        <v>#REF!</v>
      </c>
      <c r="AN50" s="1897" t="str">
        <f>IF(AN49="","",VLOOKUP(AN49,#REF!,10,FALSE))</f>
        <v/>
      </c>
      <c r="AO50" s="1897" t="e">
        <f>IF(AO49="","",VLOOKUP(AO49,#REF!,10,FALSE))</f>
        <v>#REF!</v>
      </c>
      <c r="AP50" s="1897" t="e">
        <f>IF(AP49="","",VLOOKUP(AP49,#REF!,10,FALSE))</f>
        <v>#REF!</v>
      </c>
      <c r="AQ50" s="1912" t="str">
        <f>IF(AQ49="","",VLOOKUP(AQ49,#REF!,10,FALSE))</f>
        <v/>
      </c>
      <c r="AR50" s="1885" t="str">
        <f>IF(AR49="","",VLOOKUP(AR49,#REF!,10,FALSE))</f>
        <v/>
      </c>
      <c r="AS50" s="1897" t="e">
        <f>IF(AS49="","",VLOOKUP(AS49,#REF!,10,FALSE))</f>
        <v>#REF!</v>
      </c>
      <c r="AT50" s="1897" t="e">
        <f>IF(AT49="","",VLOOKUP(AT49,#REF!,10,FALSE))</f>
        <v>#REF!</v>
      </c>
      <c r="AU50" s="1897" t="e">
        <f>IF(AU49="","",VLOOKUP(AU49,#REF!,10,FALSE))</f>
        <v>#REF!</v>
      </c>
      <c r="AV50" s="1897" t="e">
        <f>IF(AV49="","",VLOOKUP(AV49,#REF!,10,FALSE))</f>
        <v>#REF!</v>
      </c>
      <c r="AW50" s="1897" t="e">
        <f>IF(AW49="","",VLOOKUP(AW49,#REF!,10,FALSE))</f>
        <v>#REF!</v>
      </c>
      <c r="AX50" s="1912" t="str">
        <f>IF(AX49="","",VLOOKUP(AX49,#REF!,10,FALSE))</f>
        <v/>
      </c>
      <c r="AY50" s="1885" t="str">
        <f>IF(AY49="","",VLOOKUP(AY49,#REF!,10,FALSE))</f>
        <v/>
      </c>
      <c r="AZ50" s="1897" t="str">
        <f>IF(AZ49="","",VLOOKUP(AZ49,#REF!,10,FALSE))</f>
        <v/>
      </c>
      <c r="BA50" s="1897" t="str">
        <f>IF(BA49="","",VLOOKUP(BA49,#REF!,10,FALSE))</f>
        <v/>
      </c>
      <c r="BB50" s="1943" t="e">
        <f>IF($BE$3="４週",SUM(W50:AX50),IF($BE$3="暦月",SUM(W50:BA50),""))</f>
        <v>#REF!</v>
      </c>
      <c r="BC50" s="1951"/>
      <c r="BD50" s="1960" t="e">
        <f>IF($BE$3="４週",BB50/4,IF($BE$3="暦月",(BB50/($BE$8/7)),""))</f>
        <v>#REF!</v>
      </c>
      <c r="BE50" s="1951"/>
      <c r="BF50" s="1971"/>
      <c r="BG50" s="1976"/>
      <c r="BH50" s="1976"/>
      <c r="BI50" s="1976"/>
      <c r="BJ50" s="1987"/>
    </row>
    <row r="51" spans="2:62" ht="20.25" customHeight="1">
      <c r="B51" s="1742">
        <f>B49+1</f>
        <v>18</v>
      </c>
      <c r="C51" s="1756" t="s">
        <v>962</v>
      </c>
      <c r="D51" s="1767"/>
      <c r="E51" s="1774"/>
      <c r="F51" s="1779"/>
      <c r="G51" s="1774"/>
      <c r="H51" s="1779"/>
      <c r="I51" s="1788" t="s">
        <v>751</v>
      </c>
      <c r="J51" s="1802"/>
      <c r="K51" s="1808" t="s">
        <v>806</v>
      </c>
      <c r="L51" s="1824"/>
      <c r="M51" s="1824"/>
      <c r="N51" s="1767"/>
      <c r="O51" s="1831" t="s">
        <v>826</v>
      </c>
      <c r="P51" s="1836"/>
      <c r="Q51" s="1836"/>
      <c r="R51" s="1836"/>
      <c r="S51" s="1847"/>
      <c r="T51" s="1857" t="s">
        <v>770</v>
      </c>
      <c r="U51" s="1864"/>
      <c r="V51" s="1875"/>
      <c r="W51" s="1886" t="s">
        <v>849</v>
      </c>
      <c r="X51" s="1898"/>
      <c r="Y51" s="1898" t="s">
        <v>837</v>
      </c>
      <c r="Z51" s="1898" t="s">
        <v>835</v>
      </c>
      <c r="AA51" s="1898" t="s">
        <v>835</v>
      </c>
      <c r="AB51" s="1898" t="s">
        <v>835</v>
      </c>
      <c r="AC51" s="1913"/>
      <c r="AD51" s="1886" t="s">
        <v>847</v>
      </c>
      <c r="AE51" s="1898" t="s">
        <v>849</v>
      </c>
      <c r="AF51" s="1898" t="s">
        <v>835</v>
      </c>
      <c r="AG51" s="1898"/>
      <c r="AH51" s="1898" t="s">
        <v>837</v>
      </c>
      <c r="AI51" s="1898" t="s">
        <v>837</v>
      </c>
      <c r="AJ51" s="1913"/>
      <c r="AK51" s="1886"/>
      <c r="AL51" s="1898" t="s">
        <v>847</v>
      </c>
      <c r="AM51" s="1898" t="s">
        <v>849</v>
      </c>
      <c r="AN51" s="1898" t="s">
        <v>835</v>
      </c>
      <c r="AO51" s="1898"/>
      <c r="AP51" s="1898" t="s">
        <v>837</v>
      </c>
      <c r="AQ51" s="1913" t="s">
        <v>837</v>
      </c>
      <c r="AR51" s="1886" t="s">
        <v>837</v>
      </c>
      <c r="AS51" s="1898"/>
      <c r="AT51" s="1898" t="s">
        <v>847</v>
      </c>
      <c r="AU51" s="1898" t="s">
        <v>849</v>
      </c>
      <c r="AV51" s="1898" t="s">
        <v>835</v>
      </c>
      <c r="AW51" s="1898"/>
      <c r="AX51" s="1913" t="s">
        <v>837</v>
      </c>
      <c r="AY51" s="1886"/>
      <c r="AZ51" s="1898"/>
      <c r="BA51" s="1937"/>
      <c r="BB51" s="1944"/>
      <c r="BC51" s="1952"/>
      <c r="BD51" s="1961"/>
      <c r="BE51" s="1967"/>
      <c r="BF51" s="1972"/>
      <c r="BG51" s="1977"/>
      <c r="BH51" s="1977"/>
      <c r="BI51" s="1977"/>
      <c r="BJ51" s="1988"/>
    </row>
    <row r="52" spans="2:62" ht="20.25" customHeight="1">
      <c r="B52" s="1743"/>
      <c r="C52" s="1755"/>
      <c r="D52" s="1766"/>
      <c r="E52" s="1774"/>
      <c r="F52" s="1779" t="str">
        <f>C51</f>
        <v>介護職員</v>
      </c>
      <c r="G52" s="1774"/>
      <c r="H52" s="1779" t="str">
        <f>I51</f>
        <v>A</v>
      </c>
      <c r="I52" s="1787"/>
      <c r="J52" s="1801"/>
      <c r="K52" s="1807"/>
      <c r="L52" s="1823"/>
      <c r="M52" s="1823"/>
      <c r="N52" s="1766"/>
      <c r="O52" s="1831"/>
      <c r="P52" s="1836"/>
      <c r="Q52" s="1836"/>
      <c r="R52" s="1836"/>
      <c r="S52" s="1847"/>
      <c r="T52" s="1856" t="s">
        <v>128</v>
      </c>
      <c r="U52" s="1863"/>
      <c r="V52" s="1874"/>
      <c r="W52" s="1885" t="e">
        <f>IF(W51="","",VLOOKUP(W51,#REF!,10,FALSE))</f>
        <v>#REF!</v>
      </c>
      <c r="X52" s="1897" t="str">
        <f>IF(X51="","",VLOOKUP(X51,#REF!,10,FALSE))</f>
        <v/>
      </c>
      <c r="Y52" s="1897" t="e">
        <f>IF(Y51="","",VLOOKUP(Y51,#REF!,10,FALSE))</f>
        <v>#REF!</v>
      </c>
      <c r="Z52" s="1897" t="e">
        <f>IF(Z51="","",VLOOKUP(Z51,#REF!,10,FALSE))</f>
        <v>#REF!</v>
      </c>
      <c r="AA52" s="1897" t="e">
        <f>IF(AA51="","",VLOOKUP(AA51,#REF!,10,FALSE))</f>
        <v>#REF!</v>
      </c>
      <c r="AB52" s="1897" t="e">
        <f>IF(AB51="","",VLOOKUP(AB51,#REF!,10,FALSE))</f>
        <v>#REF!</v>
      </c>
      <c r="AC52" s="1912" t="str">
        <f>IF(AC51="","",VLOOKUP(AC51,#REF!,10,FALSE))</f>
        <v/>
      </c>
      <c r="AD52" s="1885" t="e">
        <f>IF(AD51="","",VLOOKUP(AD51,#REF!,10,FALSE))</f>
        <v>#REF!</v>
      </c>
      <c r="AE52" s="1897" t="e">
        <f>IF(AE51="","",VLOOKUP(AE51,#REF!,10,FALSE))</f>
        <v>#REF!</v>
      </c>
      <c r="AF52" s="1897" t="e">
        <f>IF(AF51="","",VLOOKUP(AF51,#REF!,10,FALSE))</f>
        <v>#REF!</v>
      </c>
      <c r="AG52" s="1897" t="str">
        <f>IF(AG51="","",VLOOKUP(AG51,#REF!,10,FALSE))</f>
        <v/>
      </c>
      <c r="AH52" s="1897" t="e">
        <f>IF(AH51="","",VLOOKUP(AH51,#REF!,10,FALSE))</f>
        <v>#REF!</v>
      </c>
      <c r="AI52" s="1897" t="e">
        <f>IF(AI51="","",VLOOKUP(AI51,#REF!,10,FALSE))</f>
        <v>#REF!</v>
      </c>
      <c r="AJ52" s="1912" t="str">
        <f>IF(AJ51="","",VLOOKUP(AJ51,#REF!,10,FALSE))</f>
        <v/>
      </c>
      <c r="AK52" s="1885" t="str">
        <f>IF(AK51="","",VLOOKUP(AK51,#REF!,10,FALSE))</f>
        <v/>
      </c>
      <c r="AL52" s="1897" t="e">
        <f>IF(AL51="","",VLOOKUP(AL51,#REF!,10,FALSE))</f>
        <v>#REF!</v>
      </c>
      <c r="AM52" s="1897" t="e">
        <f>IF(AM51="","",VLOOKUP(AM51,#REF!,10,FALSE))</f>
        <v>#REF!</v>
      </c>
      <c r="AN52" s="1897" t="e">
        <f>IF(AN51="","",VLOOKUP(AN51,#REF!,10,FALSE))</f>
        <v>#REF!</v>
      </c>
      <c r="AO52" s="1897" t="str">
        <f>IF(AO51="","",VLOOKUP(AO51,#REF!,10,FALSE))</f>
        <v/>
      </c>
      <c r="AP52" s="1897" t="e">
        <f>IF(AP51="","",VLOOKUP(AP51,#REF!,10,FALSE))</f>
        <v>#REF!</v>
      </c>
      <c r="AQ52" s="1912" t="e">
        <f>IF(AQ51="","",VLOOKUP(AQ51,#REF!,10,FALSE))</f>
        <v>#REF!</v>
      </c>
      <c r="AR52" s="1885" t="e">
        <f>IF(AR51="","",VLOOKUP(AR51,#REF!,10,FALSE))</f>
        <v>#REF!</v>
      </c>
      <c r="AS52" s="1897" t="str">
        <f>IF(AS51="","",VLOOKUP(AS51,#REF!,10,FALSE))</f>
        <v/>
      </c>
      <c r="AT52" s="1897" t="e">
        <f>IF(AT51="","",VLOOKUP(AT51,#REF!,10,FALSE))</f>
        <v>#REF!</v>
      </c>
      <c r="AU52" s="1897" t="e">
        <f>IF(AU51="","",VLOOKUP(AU51,#REF!,10,FALSE))</f>
        <v>#REF!</v>
      </c>
      <c r="AV52" s="1897" t="e">
        <f>IF(AV51="","",VLOOKUP(AV51,#REF!,10,FALSE))</f>
        <v>#REF!</v>
      </c>
      <c r="AW52" s="1897" t="str">
        <f>IF(AW51="","",VLOOKUP(AW51,#REF!,10,FALSE))</f>
        <v/>
      </c>
      <c r="AX52" s="1912" t="e">
        <f>IF(AX51="","",VLOOKUP(AX51,#REF!,10,FALSE))</f>
        <v>#REF!</v>
      </c>
      <c r="AY52" s="1885" t="str">
        <f>IF(AY51="","",VLOOKUP(AY51,#REF!,10,FALSE))</f>
        <v/>
      </c>
      <c r="AZ52" s="1897" t="str">
        <f>IF(AZ51="","",VLOOKUP(AZ51,#REF!,10,FALSE))</f>
        <v/>
      </c>
      <c r="BA52" s="1897" t="str">
        <f>IF(BA51="","",VLOOKUP(BA51,#REF!,10,FALSE))</f>
        <v/>
      </c>
      <c r="BB52" s="1943" t="e">
        <f>IF($BE$3="４週",SUM(W52:AX52),IF($BE$3="暦月",SUM(W52:BA52),""))</f>
        <v>#REF!</v>
      </c>
      <c r="BC52" s="1951"/>
      <c r="BD52" s="1960" t="e">
        <f>IF($BE$3="４週",BB52/4,IF($BE$3="暦月",(BB52/($BE$8/7)),""))</f>
        <v>#REF!</v>
      </c>
      <c r="BE52" s="1951"/>
      <c r="BF52" s="1971"/>
      <c r="BG52" s="1976"/>
      <c r="BH52" s="1976"/>
      <c r="BI52" s="1976"/>
      <c r="BJ52" s="1987"/>
    </row>
    <row r="53" spans="2:62" ht="20.25" customHeight="1">
      <c r="B53" s="1742">
        <f>B51+1</f>
        <v>19</v>
      </c>
      <c r="C53" s="1756" t="s">
        <v>962</v>
      </c>
      <c r="D53" s="1767"/>
      <c r="E53" s="1775"/>
      <c r="F53" s="1780"/>
      <c r="G53" s="1775"/>
      <c r="H53" s="1780"/>
      <c r="I53" s="1788" t="s">
        <v>702</v>
      </c>
      <c r="J53" s="1802"/>
      <c r="K53" s="1808" t="s">
        <v>806</v>
      </c>
      <c r="L53" s="1824"/>
      <c r="M53" s="1824"/>
      <c r="N53" s="1767"/>
      <c r="O53" s="1831" t="s">
        <v>827</v>
      </c>
      <c r="P53" s="1836"/>
      <c r="Q53" s="1836"/>
      <c r="R53" s="1836"/>
      <c r="S53" s="1847"/>
      <c r="T53" s="1855" t="s">
        <v>770</v>
      </c>
      <c r="U53" s="1862"/>
      <c r="V53" s="1873"/>
      <c r="W53" s="1886" t="s">
        <v>837</v>
      </c>
      <c r="X53" s="1898"/>
      <c r="Y53" s="1898"/>
      <c r="Z53" s="1898" t="s">
        <v>837</v>
      </c>
      <c r="AA53" s="1898"/>
      <c r="AB53" s="1898" t="s">
        <v>837</v>
      </c>
      <c r="AC53" s="1913" t="s">
        <v>837</v>
      </c>
      <c r="AD53" s="1886"/>
      <c r="AE53" s="1898" t="s">
        <v>837</v>
      </c>
      <c r="AF53" s="1898"/>
      <c r="AG53" s="1898"/>
      <c r="AH53" s="1898" t="s">
        <v>837</v>
      </c>
      <c r="AI53" s="1898" t="s">
        <v>835</v>
      </c>
      <c r="AJ53" s="1913" t="s">
        <v>835</v>
      </c>
      <c r="AK53" s="1886" t="s">
        <v>837</v>
      </c>
      <c r="AL53" s="1898"/>
      <c r="AM53" s="1898" t="s">
        <v>837</v>
      </c>
      <c r="AN53" s="1898"/>
      <c r="AO53" s="1898" t="s">
        <v>837</v>
      </c>
      <c r="AP53" s="1898"/>
      <c r="AQ53" s="1913" t="s">
        <v>835</v>
      </c>
      <c r="AR53" s="1886" t="s">
        <v>835</v>
      </c>
      <c r="AS53" s="1898" t="s">
        <v>837</v>
      </c>
      <c r="AT53" s="1898"/>
      <c r="AU53" s="1898" t="s">
        <v>837</v>
      </c>
      <c r="AV53" s="1898"/>
      <c r="AW53" s="1898" t="s">
        <v>835</v>
      </c>
      <c r="AX53" s="1913"/>
      <c r="AY53" s="1886"/>
      <c r="AZ53" s="1898"/>
      <c r="BA53" s="1937"/>
      <c r="BB53" s="1944"/>
      <c r="BC53" s="1952"/>
      <c r="BD53" s="1961"/>
      <c r="BE53" s="1967"/>
      <c r="BF53" s="1972"/>
      <c r="BG53" s="1977"/>
      <c r="BH53" s="1977"/>
      <c r="BI53" s="1977"/>
      <c r="BJ53" s="1988"/>
    </row>
    <row r="54" spans="2:62" ht="20.25" customHeight="1">
      <c r="B54" s="1743"/>
      <c r="C54" s="1755"/>
      <c r="D54" s="1766"/>
      <c r="E54" s="1774"/>
      <c r="F54" s="1779" t="str">
        <f>C53</f>
        <v>介護職員</v>
      </c>
      <c r="G54" s="1774"/>
      <c r="H54" s="1779" t="str">
        <f>I53</f>
        <v>C</v>
      </c>
      <c r="I54" s="1787"/>
      <c r="J54" s="1801"/>
      <c r="K54" s="1807"/>
      <c r="L54" s="1823"/>
      <c r="M54" s="1823"/>
      <c r="N54" s="1766"/>
      <c r="O54" s="1831"/>
      <c r="P54" s="1836"/>
      <c r="Q54" s="1836"/>
      <c r="R54" s="1836"/>
      <c r="S54" s="1847"/>
      <c r="T54" s="1856" t="s">
        <v>128</v>
      </c>
      <c r="U54" s="1861"/>
      <c r="V54" s="1872"/>
      <c r="W54" s="1885" t="e">
        <f>IF(W53="","",VLOOKUP(W53,#REF!,10,FALSE))</f>
        <v>#REF!</v>
      </c>
      <c r="X54" s="1897" t="str">
        <f>IF(X53="","",VLOOKUP(X53,#REF!,10,FALSE))</f>
        <v/>
      </c>
      <c r="Y54" s="1897" t="str">
        <f>IF(Y53="","",VLOOKUP(Y53,#REF!,10,FALSE))</f>
        <v/>
      </c>
      <c r="Z54" s="1897" t="e">
        <f>IF(Z53="","",VLOOKUP(Z53,#REF!,10,FALSE))</f>
        <v>#REF!</v>
      </c>
      <c r="AA54" s="1897" t="str">
        <f>IF(AA53="","",VLOOKUP(AA53,#REF!,10,FALSE))</f>
        <v/>
      </c>
      <c r="AB54" s="1897" t="e">
        <f>IF(AB53="","",VLOOKUP(AB53,#REF!,10,FALSE))</f>
        <v>#REF!</v>
      </c>
      <c r="AC54" s="1912" t="e">
        <f>IF(AC53="","",VLOOKUP(AC53,#REF!,10,FALSE))</f>
        <v>#REF!</v>
      </c>
      <c r="AD54" s="1885" t="str">
        <f>IF(AD53="","",VLOOKUP(AD53,#REF!,10,FALSE))</f>
        <v/>
      </c>
      <c r="AE54" s="1897" t="e">
        <f>IF(AE53="","",VLOOKUP(AE53,#REF!,10,FALSE))</f>
        <v>#REF!</v>
      </c>
      <c r="AF54" s="1897" t="str">
        <f>IF(AF53="","",VLOOKUP(AF53,#REF!,10,FALSE))</f>
        <v/>
      </c>
      <c r="AG54" s="1897" t="str">
        <f>IF(AG53="","",VLOOKUP(AG53,#REF!,10,FALSE))</f>
        <v/>
      </c>
      <c r="AH54" s="1897" t="e">
        <f>IF(AH53="","",VLOOKUP(AH53,#REF!,10,FALSE))</f>
        <v>#REF!</v>
      </c>
      <c r="AI54" s="1897" t="e">
        <f>IF(AI53="","",VLOOKUP(AI53,#REF!,10,FALSE))</f>
        <v>#REF!</v>
      </c>
      <c r="AJ54" s="1912" t="e">
        <f>IF(AJ53="","",VLOOKUP(AJ53,#REF!,10,FALSE))</f>
        <v>#REF!</v>
      </c>
      <c r="AK54" s="1885" t="e">
        <f>IF(AK53="","",VLOOKUP(AK53,#REF!,10,FALSE))</f>
        <v>#REF!</v>
      </c>
      <c r="AL54" s="1897" t="str">
        <f>IF(AL53="","",VLOOKUP(AL53,#REF!,10,FALSE))</f>
        <v/>
      </c>
      <c r="AM54" s="1897" t="e">
        <f>IF(AM53="","",VLOOKUP(AM53,#REF!,10,FALSE))</f>
        <v>#REF!</v>
      </c>
      <c r="AN54" s="1897" t="str">
        <f>IF(AN53="","",VLOOKUP(AN53,#REF!,10,FALSE))</f>
        <v/>
      </c>
      <c r="AO54" s="1897" t="e">
        <f>IF(AO53="","",VLOOKUP(AO53,#REF!,10,FALSE))</f>
        <v>#REF!</v>
      </c>
      <c r="AP54" s="1897" t="str">
        <f>IF(AP53="","",VLOOKUP(AP53,#REF!,10,FALSE))</f>
        <v/>
      </c>
      <c r="AQ54" s="1912" t="e">
        <f>IF(AQ53="","",VLOOKUP(AQ53,#REF!,10,FALSE))</f>
        <v>#REF!</v>
      </c>
      <c r="AR54" s="1885" t="e">
        <f>IF(AR53="","",VLOOKUP(AR53,#REF!,10,FALSE))</f>
        <v>#REF!</v>
      </c>
      <c r="AS54" s="1897" t="e">
        <f>IF(AS53="","",VLOOKUP(AS53,#REF!,10,FALSE))</f>
        <v>#REF!</v>
      </c>
      <c r="AT54" s="1897" t="str">
        <f>IF(AT53="","",VLOOKUP(AT53,#REF!,10,FALSE))</f>
        <v/>
      </c>
      <c r="AU54" s="1897" t="e">
        <f>IF(AU53="","",VLOOKUP(AU53,#REF!,10,FALSE))</f>
        <v>#REF!</v>
      </c>
      <c r="AV54" s="1897" t="str">
        <f>IF(AV53="","",VLOOKUP(AV53,#REF!,10,FALSE))</f>
        <v/>
      </c>
      <c r="AW54" s="1897" t="e">
        <f>IF(AW53="","",VLOOKUP(AW53,#REF!,10,FALSE))</f>
        <v>#REF!</v>
      </c>
      <c r="AX54" s="1912" t="str">
        <f>IF(AX53="","",VLOOKUP(AX53,#REF!,10,FALSE))</f>
        <v/>
      </c>
      <c r="AY54" s="1885" t="str">
        <f>IF(AY53="","",VLOOKUP(AY53,#REF!,10,FALSE))</f>
        <v/>
      </c>
      <c r="AZ54" s="1897" t="str">
        <f>IF(AZ53="","",VLOOKUP(AZ53,#REF!,10,FALSE))</f>
        <v/>
      </c>
      <c r="BA54" s="1897" t="str">
        <f>IF(BA53="","",VLOOKUP(BA53,#REF!,10,FALSE))</f>
        <v/>
      </c>
      <c r="BB54" s="1943" t="e">
        <f>IF($BE$3="４週",SUM(W54:AX54),IF($BE$3="暦月",SUM(W54:BA54),""))</f>
        <v>#REF!</v>
      </c>
      <c r="BC54" s="1951"/>
      <c r="BD54" s="1960" t="e">
        <f>IF($BE$3="４週",BB54/4,IF($BE$3="暦月",(BB54/($BE$8/7)),""))</f>
        <v>#REF!</v>
      </c>
      <c r="BE54" s="1951"/>
      <c r="BF54" s="1971"/>
      <c r="BG54" s="1976"/>
      <c r="BH54" s="1976"/>
      <c r="BI54" s="1976"/>
      <c r="BJ54" s="1987"/>
    </row>
    <row r="55" spans="2:62" ht="20.25" customHeight="1">
      <c r="B55" s="1742">
        <f>B53+1</f>
        <v>20</v>
      </c>
      <c r="C55" s="1756" t="s">
        <v>962</v>
      </c>
      <c r="D55" s="1767"/>
      <c r="E55" s="1775"/>
      <c r="F55" s="1780"/>
      <c r="G55" s="1775"/>
      <c r="H55" s="1780"/>
      <c r="I55" s="1788" t="s">
        <v>751</v>
      </c>
      <c r="J55" s="1802"/>
      <c r="K55" s="1808" t="s">
        <v>810</v>
      </c>
      <c r="L55" s="1824"/>
      <c r="M55" s="1824"/>
      <c r="N55" s="1767"/>
      <c r="O55" s="1831" t="s">
        <v>829</v>
      </c>
      <c r="P55" s="1836"/>
      <c r="Q55" s="1836"/>
      <c r="R55" s="1836"/>
      <c r="S55" s="1847"/>
      <c r="T55" s="1855" t="s">
        <v>770</v>
      </c>
      <c r="U55" s="1862"/>
      <c r="V55" s="1873"/>
      <c r="W55" s="1886" t="s">
        <v>847</v>
      </c>
      <c r="X55" s="1898" t="s">
        <v>849</v>
      </c>
      <c r="Y55" s="1898" t="s">
        <v>835</v>
      </c>
      <c r="Z55" s="1898" t="s">
        <v>835</v>
      </c>
      <c r="AA55" s="1898"/>
      <c r="AB55" s="1898" t="s">
        <v>837</v>
      </c>
      <c r="AC55" s="1913"/>
      <c r="AD55" s="1886"/>
      <c r="AE55" s="1898" t="s">
        <v>847</v>
      </c>
      <c r="AF55" s="1898" t="s">
        <v>849</v>
      </c>
      <c r="AG55" s="1898" t="s">
        <v>835</v>
      </c>
      <c r="AH55" s="1898" t="s">
        <v>835</v>
      </c>
      <c r="AI55" s="1898"/>
      <c r="AJ55" s="1913" t="s">
        <v>837</v>
      </c>
      <c r="AK55" s="1886" t="s">
        <v>837</v>
      </c>
      <c r="AL55" s="1898"/>
      <c r="AM55" s="1898" t="s">
        <v>847</v>
      </c>
      <c r="AN55" s="1898" t="s">
        <v>849</v>
      </c>
      <c r="AO55" s="1898" t="s">
        <v>835</v>
      </c>
      <c r="AP55" s="1898" t="s">
        <v>835</v>
      </c>
      <c r="AQ55" s="1913"/>
      <c r="AR55" s="1886" t="s">
        <v>837</v>
      </c>
      <c r="AS55" s="1898"/>
      <c r="AT55" s="1898"/>
      <c r="AU55" s="1898" t="s">
        <v>847</v>
      </c>
      <c r="AV55" s="1898" t="s">
        <v>849</v>
      </c>
      <c r="AW55" s="1898" t="s">
        <v>835</v>
      </c>
      <c r="AX55" s="1913" t="s">
        <v>835</v>
      </c>
      <c r="AY55" s="1886"/>
      <c r="AZ55" s="1898"/>
      <c r="BA55" s="1937"/>
      <c r="BB55" s="1944"/>
      <c r="BC55" s="1952"/>
      <c r="BD55" s="1961"/>
      <c r="BE55" s="1967"/>
      <c r="BF55" s="1972"/>
      <c r="BG55" s="1977"/>
      <c r="BH55" s="1977"/>
      <c r="BI55" s="1977"/>
      <c r="BJ55" s="1988"/>
    </row>
    <row r="56" spans="2:62" ht="20.25" customHeight="1">
      <c r="B56" s="1743"/>
      <c r="C56" s="1755"/>
      <c r="D56" s="1766"/>
      <c r="E56" s="1774"/>
      <c r="F56" s="1779" t="str">
        <f>C55</f>
        <v>介護職員</v>
      </c>
      <c r="G56" s="1774"/>
      <c r="H56" s="1779" t="str">
        <f>I55</f>
        <v>A</v>
      </c>
      <c r="I56" s="1787"/>
      <c r="J56" s="1801"/>
      <c r="K56" s="1807"/>
      <c r="L56" s="1823"/>
      <c r="M56" s="1823"/>
      <c r="N56" s="1766"/>
      <c r="O56" s="1831"/>
      <c r="P56" s="1836"/>
      <c r="Q56" s="1836"/>
      <c r="R56" s="1836"/>
      <c r="S56" s="1847"/>
      <c r="T56" s="1856" t="s">
        <v>128</v>
      </c>
      <c r="U56" s="1863"/>
      <c r="V56" s="1874"/>
      <c r="W56" s="1885" t="e">
        <f>IF(W55="","",VLOOKUP(W55,#REF!,10,FALSE))</f>
        <v>#REF!</v>
      </c>
      <c r="X56" s="1897" t="e">
        <f>IF(X55="","",VLOOKUP(X55,#REF!,10,FALSE))</f>
        <v>#REF!</v>
      </c>
      <c r="Y56" s="1897" t="e">
        <f>IF(Y55="","",VLOOKUP(Y55,#REF!,10,FALSE))</f>
        <v>#REF!</v>
      </c>
      <c r="Z56" s="1897" t="e">
        <f>IF(Z55="","",VLOOKUP(Z55,#REF!,10,FALSE))</f>
        <v>#REF!</v>
      </c>
      <c r="AA56" s="1897" t="str">
        <f>IF(AA55="","",VLOOKUP(AA55,#REF!,10,FALSE))</f>
        <v/>
      </c>
      <c r="AB56" s="1897" t="e">
        <f>IF(AB55="","",VLOOKUP(AB55,#REF!,10,FALSE))</f>
        <v>#REF!</v>
      </c>
      <c r="AC56" s="1912" t="str">
        <f>IF(AC55="","",VLOOKUP(AC55,#REF!,10,FALSE))</f>
        <v/>
      </c>
      <c r="AD56" s="1885" t="str">
        <f>IF(AD55="","",VLOOKUP(AD55,#REF!,10,FALSE))</f>
        <v/>
      </c>
      <c r="AE56" s="1897" t="e">
        <f>IF(AE55="","",VLOOKUP(AE55,#REF!,10,FALSE))</f>
        <v>#REF!</v>
      </c>
      <c r="AF56" s="1897" t="e">
        <f>IF(AF55="","",VLOOKUP(AF55,#REF!,10,FALSE))</f>
        <v>#REF!</v>
      </c>
      <c r="AG56" s="1897" t="e">
        <f>IF(AG55="","",VLOOKUP(AG55,#REF!,10,FALSE))</f>
        <v>#REF!</v>
      </c>
      <c r="AH56" s="1897" t="e">
        <f>IF(AH55="","",VLOOKUP(AH55,#REF!,10,FALSE))</f>
        <v>#REF!</v>
      </c>
      <c r="AI56" s="1897" t="str">
        <f>IF(AI55="","",VLOOKUP(AI55,#REF!,10,FALSE))</f>
        <v/>
      </c>
      <c r="AJ56" s="1912" t="e">
        <f>IF(AJ55="","",VLOOKUP(AJ55,#REF!,10,FALSE))</f>
        <v>#REF!</v>
      </c>
      <c r="AK56" s="1885" t="e">
        <f>IF(AK55="","",VLOOKUP(AK55,#REF!,10,FALSE))</f>
        <v>#REF!</v>
      </c>
      <c r="AL56" s="1897" t="str">
        <f>IF(AL55="","",VLOOKUP(AL55,#REF!,10,FALSE))</f>
        <v/>
      </c>
      <c r="AM56" s="1897" t="e">
        <f>IF(AM55="","",VLOOKUP(AM55,#REF!,10,FALSE))</f>
        <v>#REF!</v>
      </c>
      <c r="AN56" s="1897" t="e">
        <f>IF(AN55="","",VLOOKUP(AN55,#REF!,10,FALSE))</f>
        <v>#REF!</v>
      </c>
      <c r="AO56" s="1897" t="e">
        <f>IF(AO55="","",VLOOKUP(AO55,#REF!,10,FALSE))</f>
        <v>#REF!</v>
      </c>
      <c r="AP56" s="1897" t="e">
        <f>IF(AP55="","",VLOOKUP(AP55,#REF!,10,FALSE))</f>
        <v>#REF!</v>
      </c>
      <c r="AQ56" s="1912" t="str">
        <f>IF(AQ55="","",VLOOKUP(AQ55,#REF!,10,FALSE))</f>
        <v/>
      </c>
      <c r="AR56" s="1885" t="e">
        <f>IF(AR55="","",VLOOKUP(AR55,#REF!,10,FALSE))</f>
        <v>#REF!</v>
      </c>
      <c r="AS56" s="1897" t="str">
        <f>IF(AS55="","",VLOOKUP(AS55,#REF!,10,FALSE))</f>
        <v/>
      </c>
      <c r="AT56" s="1897" t="str">
        <f>IF(AT55="","",VLOOKUP(AT55,#REF!,10,FALSE))</f>
        <v/>
      </c>
      <c r="AU56" s="1897" t="e">
        <f>IF(AU55="","",VLOOKUP(AU55,#REF!,10,FALSE))</f>
        <v>#REF!</v>
      </c>
      <c r="AV56" s="1897" t="e">
        <f>IF(AV55="","",VLOOKUP(AV55,#REF!,10,FALSE))</f>
        <v>#REF!</v>
      </c>
      <c r="AW56" s="1897" t="e">
        <f>IF(AW55="","",VLOOKUP(AW55,#REF!,10,FALSE))</f>
        <v>#REF!</v>
      </c>
      <c r="AX56" s="1912" t="e">
        <f>IF(AX55="","",VLOOKUP(AX55,#REF!,10,FALSE))</f>
        <v>#REF!</v>
      </c>
      <c r="AY56" s="1885" t="str">
        <f>IF(AY55="","",VLOOKUP(AY55,#REF!,10,FALSE))</f>
        <v/>
      </c>
      <c r="AZ56" s="1897" t="str">
        <f>IF(AZ55="","",VLOOKUP(AZ55,#REF!,10,FALSE))</f>
        <v/>
      </c>
      <c r="BA56" s="1897" t="str">
        <f>IF(BA55="","",VLOOKUP(BA55,#REF!,10,FALSE))</f>
        <v/>
      </c>
      <c r="BB56" s="1943" t="e">
        <f>IF($BE$3="４週",SUM(W56:AX56),IF($BE$3="暦月",SUM(W56:BA56),""))</f>
        <v>#REF!</v>
      </c>
      <c r="BC56" s="1951"/>
      <c r="BD56" s="1960" t="e">
        <f>IF($BE$3="４週",BB56/4,IF($BE$3="暦月",(BB56/($BE$8/7)),""))</f>
        <v>#REF!</v>
      </c>
      <c r="BE56" s="1951"/>
      <c r="BF56" s="1971"/>
      <c r="BG56" s="1976"/>
      <c r="BH56" s="1976"/>
      <c r="BI56" s="1976"/>
      <c r="BJ56" s="1987"/>
    </row>
    <row r="57" spans="2:62" ht="20.25" customHeight="1">
      <c r="B57" s="1742">
        <f>B55+1</f>
        <v>21</v>
      </c>
      <c r="C57" s="1756" t="s">
        <v>962</v>
      </c>
      <c r="D57" s="1767"/>
      <c r="E57" s="1774"/>
      <c r="F57" s="1779"/>
      <c r="G57" s="1774"/>
      <c r="H57" s="1779"/>
      <c r="I57" s="1788" t="s">
        <v>751</v>
      </c>
      <c r="J57" s="1802"/>
      <c r="K57" s="1808" t="s">
        <v>806</v>
      </c>
      <c r="L57" s="1824"/>
      <c r="M57" s="1824"/>
      <c r="N57" s="1767"/>
      <c r="O57" s="1831" t="s">
        <v>19</v>
      </c>
      <c r="P57" s="1836"/>
      <c r="Q57" s="1836"/>
      <c r="R57" s="1836"/>
      <c r="S57" s="1847"/>
      <c r="T57" s="1857" t="s">
        <v>770</v>
      </c>
      <c r="U57" s="1864"/>
      <c r="V57" s="1875"/>
      <c r="W57" s="1886"/>
      <c r="X57" s="1898" t="s">
        <v>847</v>
      </c>
      <c r="Y57" s="1898" t="s">
        <v>849</v>
      </c>
      <c r="Z57" s="1898" t="s">
        <v>837</v>
      </c>
      <c r="AA57" s="1898" t="s">
        <v>835</v>
      </c>
      <c r="AB57" s="1898"/>
      <c r="AC57" s="1913" t="s">
        <v>837</v>
      </c>
      <c r="AD57" s="1886" t="s">
        <v>837</v>
      </c>
      <c r="AE57" s="1898"/>
      <c r="AF57" s="1898" t="s">
        <v>847</v>
      </c>
      <c r="AG57" s="1898" t="s">
        <v>849</v>
      </c>
      <c r="AH57" s="1898" t="s">
        <v>837</v>
      </c>
      <c r="AI57" s="1898" t="s">
        <v>835</v>
      </c>
      <c r="AJ57" s="1913"/>
      <c r="AK57" s="1886" t="s">
        <v>837</v>
      </c>
      <c r="AL57" s="1898" t="s">
        <v>835</v>
      </c>
      <c r="AM57" s="1898"/>
      <c r="AN57" s="1898" t="s">
        <v>847</v>
      </c>
      <c r="AO57" s="1898" t="s">
        <v>849</v>
      </c>
      <c r="AP57" s="1898" t="s">
        <v>837</v>
      </c>
      <c r="AQ57" s="1913"/>
      <c r="AR57" s="1886"/>
      <c r="AS57" s="1898" t="s">
        <v>837</v>
      </c>
      <c r="AT57" s="1898" t="s">
        <v>835</v>
      </c>
      <c r="AU57" s="1898"/>
      <c r="AV57" s="1898" t="s">
        <v>847</v>
      </c>
      <c r="AW57" s="1898" t="s">
        <v>849</v>
      </c>
      <c r="AX57" s="1913" t="s">
        <v>837</v>
      </c>
      <c r="AY57" s="1886"/>
      <c r="AZ57" s="1898"/>
      <c r="BA57" s="1937"/>
      <c r="BB57" s="1944"/>
      <c r="BC57" s="1952"/>
      <c r="BD57" s="1961"/>
      <c r="BE57" s="1967"/>
      <c r="BF57" s="1972"/>
      <c r="BG57" s="1977"/>
      <c r="BH57" s="1977"/>
      <c r="BI57" s="1977"/>
      <c r="BJ57" s="1988"/>
    </row>
    <row r="58" spans="2:62" ht="20.25" customHeight="1">
      <c r="B58" s="1743"/>
      <c r="C58" s="1755"/>
      <c r="D58" s="1766"/>
      <c r="E58" s="1774"/>
      <c r="F58" s="1779" t="str">
        <f>C57</f>
        <v>介護職員</v>
      </c>
      <c r="G58" s="1774"/>
      <c r="H58" s="1779" t="str">
        <f>I57</f>
        <v>A</v>
      </c>
      <c r="I58" s="1787"/>
      <c r="J58" s="1801"/>
      <c r="K58" s="1807"/>
      <c r="L58" s="1823"/>
      <c r="M58" s="1823"/>
      <c r="N58" s="1766"/>
      <c r="O58" s="1831"/>
      <c r="P58" s="1836"/>
      <c r="Q58" s="1836"/>
      <c r="R58" s="1836"/>
      <c r="S58" s="1847"/>
      <c r="T58" s="1856" t="s">
        <v>128</v>
      </c>
      <c r="U58" s="1863"/>
      <c r="V58" s="1874"/>
      <c r="W58" s="1885" t="str">
        <f>IF(W57="","",VLOOKUP(W57,#REF!,10,FALSE))</f>
        <v/>
      </c>
      <c r="X58" s="1897" t="e">
        <f>IF(X57="","",VLOOKUP(X57,#REF!,10,FALSE))</f>
        <v>#REF!</v>
      </c>
      <c r="Y58" s="1897" t="e">
        <f>IF(Y57="","",VLOOKUP(Y57,#REF!,10,FALSE))</f>
        <v>#REF!</v>
      </c>
      <c r="Z58" s="1897" t="e">
        <f>IF(Z57="","",VLOOKUP(Z57,#REF!,10,FALSE))</f>
        <v>#REF!</v>
      </c>
      <c r="AA58" s="1897" t="e">
        <f>IF(AA57="","",VLOOKUP(AA57,#REF!,10,FALSE))</f>
        <v>#REF!</v>
      </c>
      <c r="AB58" s="1897" t="str">
        <f>IF(AB57="","",VLOOKUP(AB57,#REF!,10,FALSE))</f>
        <v/>
      </c>
      <c r="AC58" s="1912" t="e">
        <f>IF(AC57="","",VLOOKUP(AC57,#REF!,10,FALSE))</f>
        <v>#REF!</v>
      </c>
      <c r="AD58" s="1885" t="e">
        <f>IF(AD57="","",VLOOKUP(AD57,#REF!,10,FALSE))</f>
        <v>#REF!</v>
      </c>
      <c r="AE58" s="1897" t="str">
        <f>IF(AE57="","",VLOOKUP(AE57,#REF!,10,FALSE))</f>
        <v/>
      </c>
      <c r="AF58" s="1897" t="e">
        <f>IF(AF57="","",VLOOKUP(AF57,#REF!,10,FALSE))</f>
        <v>#REF!</v>
      </c>
      <c r="AG58" s="1897" t="e">
        <f>IF(AG57="","",VLOOKUP(AG57,#REF!,10,FALSE))</f>
        <v>#REF!</v>
      </c>
      <c r="AH58" s="1897" t="e">
        <f>IF(AH57="","",VLOOKUP(AH57,#REF!,10,FALSE))</f>
        <v>#REF!</v>
      </c>
      <c r="AI58" s="1897" t="e">
        <f>IF(AI57="","",VLOOKUP(AI57,#REF!,10,FALSE))</f>
        <v>#REF!</v>
      </c>
      <c r="AJ58" s="1912" t="str">
        <f>IF(AJ57="","",VLOOKUP(AJ57,#REF!,10,FALSE))</f>
        <v/>
      </c>
      <c r="AK58" s="1885" t="e">
        <f>IF(AK57="","",VLOOKUP(AK57,#REF!,10,FALSE))</f>
        <v>#REF!</v>
      </c>
      <c r="AL58" s="1897" t="e">
        <f>IF(AL57="","",VLOOKUP(AL57,#REF!,10,FALSE))</f>
        <v>#REF!</v>
      </c>
      <c r="AM58" s="1897" t="str">
        <f>IF(AM57="","",VLOOKUP(AM57,#REF!,10,FALSE))</f>
        <v/>
      </c>
      <c r="AN58" s="1897" t="e">
        <f>IF(AN57="","",VLOOKUP(AN57,#REF!,10,FALSE))</f>
        <v>#REF!</v>
      </c>
      <c r="AO58" s="1897" t="e">
        <f>IF(AO57="","",VLOOKUP(AO57,#REF!,10,FALSE))</f>
        <v>#REF!</v>
      </c>
      <c r="AP58" s="1897" t="e">
        <f>IF(AP57="","",VLOOKUP(AP57,#REF!,10,FALSE))</f>
        <v>#REF!</v>
      </c>
      <c r="AQ58" s="1912" t="str">
        <f>IF(AQ57="","",VLOOKUP(AQ57,#REF!,10,FALSE))</f>
        <v/>
      </c>
      <c r="AR58" s="1885" t="str">
        <f>IF(AR57="","",VLOOKUP(AR57,#REF!,10,FALSE))</f>
        <v/>
      </c>
      <c r="AS58" s="1897" t="e">
        <f>IF(AS57="","",VLOOKUP(AS57,#REF!,10,FALSE))</f>
        <v>#REF!</v>
      </c>
      <c r="AT58" s="1897" t="e">
        <f>IF(AT57="","",VLOOKUP(AT57,#REF!,10,FALSE))</f>
        <v>#REF!</v>
      </c>
      <c r="AU58" s="1897" t="str">
        <f>IF(AU57="","",VLOOKUP(AU57,#REF!,10,FALSE))</f>
        <v/>
      </c>
      <c r="AV58" s="1897" t="e">
        <f>IF(AV57="","",VLOOKUP(AV57,#REF!,10,FALSE))</f>
        <v>#REF!</v>
      </c>
      <c r="AW58" s="1897" t="e">
        <f>IF(AW57="","",VLOOKUP(AW57,#REF!,10,FALSE))</f>
        <v>#REF!</v>
      </c>
      <c r="AX58" s="1912" t="e">
        <f>IF(AX57="","",VLOOKUP(AX57,#REF!,10,FALSE))</f>
        <v>#REF!</v>
      </c>
      <c r="AY58" s="1885" t="str">
        <f>IF(AY57="","",VLOOKUP(AY57,#REF!,10,FALSE))</f>
        <v/>
      </c>
      <c r="AZ58" s="1897" t="str">
        <f>IF(AZ57="","",VLOOKUP(AZ57,#REF!,10,FALSE))</f>
        <v/>
      </c>
      <c r="BA58" s="1897" t="str">
        <f>IF(BA57="","",VLOOKUP(BA57,#REF!,10,FALSE))</f>
        <v/>
      </c>
      <c r="BB58" s="1943" t="e">
        <f>IF($BE$3="４週",SUM(W58:AX58),IF($BE$3="暦月",SUM(W58:BA58),""))</f>
        <v>#REF!</v>
      </c>
      <c r="BC58" s="1951"/>
      <c r="BD58" s="1960" t="e">
        <f>IF($BE$3="４週",BB58/4,IF($BE$3="暦月",(BB58/($BE$8/7)),""))</f>
        <v>#REF!</v>
      </c>
      <c r="BE58" s="1951"/>
      <c r="BF58" s="1971"/>
      <c r="BG58" s="1976"/>
      <c r="BH58" s="1976"/>
      <c r="BI58" s="1976"/>
      <c r="BJ58" s="1987"/>
    </row>
    <row r="59" spans="2:62" ht="20.25" customHeight="1">
      <c r="B59" s="1742">
        <f>B57+1</f>
        <v>22</v>
      </c>
      <c r="C59" s="1756" t="s">
        <v>962</v>
      </c>
      <c r="D59" s="1767"/>
      <c r="E59" s="1774"/>
      <c r="F59" s="1779"/>
      <c r="G59" s="1774"/>
      <c r="H59" s="1779"/>
      <c r="I59" s="1788" t="s">
        <v>751</v>
      </c>
      <c r="J59" s="1802"/>
      <c r="K59" s="1808" t="s">
        <v>806</v>
      </c>
      <c r="L59" s="1824"/>
      <c r="M59" s="1824"/>
      <c r="N59" s="1767"/>
      <c r="O59" s="1831" t="s">
        <v>830</v>
      </c>
      <c r="P59" s="1836"/>
      <c r="Q59" s="1836"/>
      <c r="R59" s="1836"/>
      <c r="S59" s="1847"/>
      <c r="T59" s="1857" t="s">
        <v>770</v>
      </c>
      <c r="U59" s="1864"/>
      <c r="V59" s="1875"/>
      <c r="W59" s="1886" t="s">
        <v>837</v>
      </c>
      <c r="X59" s="1898"/>
      <c r="Y59" s="1898" t="s">
        <v>847</v>
      </c>
      <c r="Z59" s="1898" t="s">
        <v>849</v>
      </c>
      <c r="AA59" s="1898" t="s">
        <v>837</v>
      </c>
      <c r="AB59" s="1898" t="s">
        <v>835</v>
      </c>
      <c r="AC59" s="1913"/>
      <c r="AD59" s="1886" t="s">
        <v>835</v>
      </c>
      <c r="AE59" s="1898" t="s">
        <v>837</v>
      </c>
      <c r="AF59" s="1898"/>
      <c r="AG59" s="1898" t="s">
        <v>847</v>
      </c>
      <c r="AH59" s="1898" t="s">
        <v>849</v>
      </c>
      <c r="AI59" s="1898" t="s">
        <v>837</v>
      </c>
      <c r="AJ59" s="1913"/>
      <c r="AK59" s="1886" t="s">
        <v>835</v>
      </c>
      <c r="AL59" s="1898" t="s">
        <v>837</v>
      </c>
      <c r="AM59" s="1898"/>
      <c r="AN59" s="1898"/>
      <c r="AO59" s="1898" t="s">
        <v>847</v>
      </c>
      <c r="AP59" s="1898" t="s">
        <v>849</v>
      </c>
      <c r="AQ59" s="1913" t="s">
        <v>835</v>
      </c>
      <c r="AR59" s="1886" t="s">
        <v>835</v>
      </c>
      <c r="AS59" s="1898"/>
      <c r="AT59" s="1898" t="s">
        <v>837</v>
      </c>
      <c r="AU59" s="1898" t="s">
        <v>835</v>
      </c>
      <c r="AV59" s="1898"/>
      <c r="AW59" s="1898" t="s">
        <v>847</v>
      </c>
      <c r="AX59" s="1913" t="s">
        <v>849</v>
      </c>
      <c r="AY59" s="1886"/>
      <c r="AZ59" s="1898"/>
      <c r="BA59" s="1937"/>
      <c r="BB59" s="1944"/>
      <c r="BC59" s="1952"/>
      <c r="BD59" s="1961"/>
      <c r="BE59" s="1967"/>
      <c r="BF59" s="1972"/>
      <c r="BG59" s="1977"/>
      <c r="BH59" s="1977"/>
      <c r="BI59" s="1977"/>
      <c r="BJ59" s="1988"/>
    </row>
    <row r="60" spans="2:62" ht="20.25" customHeight="1">
      <c r="B60" s="1743"/>
      <c r="C60" s="1755"/>
      <c r="D60" s="1766"/>
      <c r="E60" s="1774"/>
      <c r="F60" s="1779" t="str">
        <f>C59</f>
        <v>介護職員</v>
      </c>
      <c r="G60" s="1774"/>
      <c r="H60" s="1779" t="str">
        <f>I59</f>
        <v>A</v>
      </c>
      <c r="I60" s="1787"/>
      <c r="J60" s="1801"/>
      <c r="K60" s="1807"/>
      <c r="L60" s="1823"/>
      <c r="M60" s="1823"/>
      <c r="N60" s="1766"/>
      <c r="O60" s="1831"/>
      <c r="P60" s="1836"/>
      <c r="Q60" s="1836"/>
      <c r="R60" s="1836"/>
      <c r="S60" s="1847"/>
      <c r="T60" s="1856" t="s">
        <v>128</v>
      </c>
      <c r="U60" s="1863"/>
      <c r="V60" s="1874"/>
      <c r="W60" s="1885" t="e">
        <f>IF(W59="","",VLOOKUP(W59,#REF!,10,FALSE))</f>
        <v>#REF!</v>
      </c>
      <c r="X60" s="1897" t="str">
        <f>IF(X59="","",VLOOKUP(X59,#REF!,10,FALSE))</f>
        <v/>
      </c>
      <c r="Y60" s="1897" t="e">
        <f>IF(Y59="","",VLOOKUP(Y59,#REF!,10,FALSE))</f>
        <v>#REF!</v>
      </c>
      <c r="Z60" s="1897" t="e">
        <f>IF(Z59="","",VLOOKUP(Z59,#REF!,10,FALSE))</f>
        <v>#REF!</v>
      </c>
      <c r="AA60" s="1897" t="e">
        <f>IF(AA59="","",VLOOKUP(AA59,#REF!,10,FALSE))</f>
        <v>#REF!</v>
      </c>
      <c r="AB60" s="1897" t="e">
        <f>IF(AB59="","",VLOOKUP(AB59,#REF!,10,FALSE))</f>
        <v>#REF!</v>
      </c>
      <c r="AC60" s="1912" t="str">
        <f>IF(AC59="","",VLOOKUP(AC59,#REF!,10,FALSE))</f>
        <v/>
      </c>
      <c r="AD60" s="1885" t="e">
        <f>IF(AD59="","",VLOOKUP(AD59,#REF!,10,FALSE))</f>
        <v>#REF!</v>
      </c>
      <c r="AE60" s="1897" t="e">
        <f>IF(AE59="","",VLOOKUP(AE59,#REF!,10,FALSE))</f>
        <v>#REF!</v>
      </c>
      <c r="AF60" s="1897" t="str">
        <f>IF(AF59="","",VLOOKUP(AF59,#REF!,10,FALSE))</f>
        <v/>
      </c>
      <c r="AG60" s="1897" t="e">
        <f>IF(AG59="","",VLOOKUP(AG59,#REF!,10,FALSE))</f>
        <v>#REF!</v>
      </c>
      <c r="AH60" s="1897" t="e">
        <f>IF(AH59="","",VLOOKUP(AH59,#REF!,10,FALSE))</f>
        <v>#REF!</v>
      </c>
      <c r="AI60" s="1897" t="e">
        <f>IF(AI59="","",VLOOKUP(AI59,#REF!,10,FALSE))</f>
        <v>#REF!</v>
      </c>
      <c r="AJ60" s="1912" t="str">
        <f>IF(AJ59="","",VLOOKUP(AJ59,#REF!,10,FALSE))</f>
        <v/>
      </c>
      <c r="AK60" s="1885" t="e">
        <f>IF(AK59="","",VLOOKUP(AK59,#REF!,10,FALSE))</f>
        <v>#REF!</v>
      </c>
      <c r="AL60" s="1897" t="e">
        <f>IF(AL59="","",VLOOKUP(AL59,#REF!,10,FALSE))</f>
        <v>#REF!</v>
      </c>
      <c r="AM60" s="1897" t="str">
        <f>IF(AM59="","",VLOOKUP(AM59,#REF!,10,FALSE))</f>
        <v/>
      </c>
      <c r="AN60" s="1897" t="str">
        <f>IF(AN59="","",VLOOKUP(AN59,#REF!,10,FALSE))</f>
        <v/>
      </c>
      <c r="AO60" s="1897" t="e">
        <f>IF(AO59="","",VLOOKUP(AO59,#REF!,10,FALSE))</f>
        <v>#REF!</v>
      </c>
      <c r="AP60" s="1897" t="e">
        <f>IF(AP59="","",VLOOKUP(AP59,#REF!,10,FALSE))</f>
        <v>#REF!</v>
      </c>
      <c r="AQ60" s="1912" t="e">
        <f>IF(AQ59="","",VLOOKUP(AQ59,#REF!,10,FALSE))</f>
        <v>#REF!</v>
      </c>
      <c r="AR60" s="1885" t="e">
        <f>IF(AR59="","",VLOOKUP(AR59,#REF!,10,FALSE))</f>
        <v>#REF!</v>
      </c>
      <c r="AS60" s="1897" t="str">
        <f>IF(AS59="","",VLOOKUP(AS59,#REF!,10,FALSE))</f>
        <v/>
      </c>
      <c r="AT60" s="1897" t="e">
        <f>IF(AT59="","",VLOOKUP(AT59,#REF!,10,FALSE))</f>
        <v>#REF!</v>
      </c>
      <c r="AU60" s="1897" t="e">
        <f>IF(AU59="","",VLOOKUP(AU59,#REF!,10,FALSE))</f>
        <v>#REF!</v>
      </c>
      <c r="AV60" s="1897" t="str">
        <f>IF(AV59="","",VLOOKUP(AV59,#REF!,10,FALSE))</f>
        <v/>
      </c>
      <c r="AW60" s="1897" t="e">
        <f>IF(AW59="","",VLOOKUP(AW59,#REF!,10,FALSE))</f>
        <v>#REF!</v>
      </c>
      <c r="AX60" s="1912" t="e">
        <f>IF(AX59="","",VLOOKUP(AX59,#REF!,10,FALSE))</f>
        <v>#REF!</v>
      </c>
      <c r="AY60" s="1885" t="str">
        <f>IF(AY59="","",VLOOKUP(AY59,#REF!,10,FALSE))</f>
        <v/>
      </c>
      <c r="AZ60" s="1897" t="str">
        <f>IF(AZ59="","",VLOOKUP(AZ59,#REF!,10,FALSE))</f>
        <v/>
      </c>
      <c r="BA60" s="1897" t="str">
        <f>IF(BA59="","",VLOOKUP(BA59,#REF!,10,FALSE))</f>
        <v/>
      </c>
      <c r="BB60" s="1943" t="e">
        <f>IF($BE$3="４週",SUM(W60:AX60),IF($BE$3="暦月",SUM(W60:BA60),""))</f>
        <v>#REF!</v>
      </c>
      <c r="BC60" s="1951"/>
      <c r="BD60" s="1960" t="e">
        <f>IF($BE$3="４週",BB60/4,IF($BE$3="暦月",(BB60/($BE$8/7)),""))</f>
        <v>#REF!</v>
      </c>
      <c r="BE60" s="1951"/>
      <c r="BF60" s="1971"/>
      <c r="BG60" s="1976"/>
      <c r="BH60" s="1976"/>
      <c r="BI60" s="1976"/>
      <c r="BJ60" s="1987"/>
    </row>
    <row r="61" spans="2:62" ht="20.25" customHeight="1">
      <c r="B61" s="1742">
        <f>B59+1</f>
        <v>23</v>
      </c>
      <c r="C61" s="1756" t="s">
        <v>962</v>
      </c>
      <c r="D61" s="1767"/>
      <c r="E61" s="1774"/>
      <c r="F61" s="1779"/>
      <c r="G61" s="1774"/>
      <c r="H61" s="1779"/>
      <c r="I61" s="1788" t="s">
        <v>751</v>
      </c>
      <c r="J61" s="1802"/>
      <c r="K61" s="1808" t="s">
        <v>806</v>
      </c>
      <c r="L61" s="1824"/>
      <c r="M61" s="1824"/>
      <c r="N61" s="1767"/>
      <c r="O61" s="1831" t="s">
        <v>70</v>
      </c>
      <c r="P61" s="1836"/>
      <c r="Q61" s="1836"/>
      <c r="R61" s="1836"/>
      <c r="S61" s="1847"/>
      <c r="T61" s="1857" t="s">
        <v>770</v>
      </c>
      <c r="U61" s="1864"/>
      <c r="V61" s="1875"/>
      <c r="W61" s="1886" t="s">
        <v>835</v>
      </c>
      <c r="X61" s="1898" t="s">
        <v>837</v>
      </c>
      <c r="Y61" s="1898"/>
      <c r="Z61" s="1898" t="s">
        <v>847</v>
      </c>
      <c r="AA61" s="1898" t="s">
        <v>849</v>
      </c>
      <c r="AB61" s="1898"/>
      <c r="AC61" s="1913" t="s">
        <v>835</v>
      </c>
      <c r="AD61" s="1886" t="s">
        <v>837</v>
      </c>
      <c r="AE61" s="1898" t="s">
        <v>837</v>
      </c>
      <c r="AF61" s="1898" t="s">
        <v>835</v>
      </c>
      <c r="AG61" s="1898"/>
      <c r="AH61" s="1898" t="s">
        <v>847</v>
      </c>
      <c r="AI61" s="1898" t="s">
        <v>849</v>
      </c>
      <c r="AJ61" s="1913"/>
      <c r="AK61" s="1886" t="s">
        <v>837</v>
      </c>
      <c r="AL61" s="1898"/>
      <c r="AM61" s="1898" t="s">
        <v>837</v>
      </c>
      <c r="AN61" s="1898" t="s">
        <v>837</v>
      </c>
      <c r="AO61" s="1898"/>
      <c r="AP61" s="1898" t="s">
        <v>847</v>
      </c>
      <c r="AQ61" s="1913" t="s">
        <v>849</v>
      </c>
      <c r="AR61" s="1886" t="s">
        <v>837</v>
      </c>
      <c r="AS61" s="1898" t="s">
        <v>835</v>
      </c>
      <c r="AT61" s="1898"/>
      <c r="AU61" s="1898" t="s">
        <v>837</v>
      </c>
      <c r="AV61" s="1898" t="s">
        <v>837</v>
      </c>
      <c r="AW61" s="1898"/>
      <c r="AX61" s="1913" t="s">
        <v>847</v>
      </c>
      <c r="AY61" s="1886"/>
      <c r="AZ61" s="1898"/>
      <c r="BA61" s="1937"/>
      <c r="BB61" s="1944"/>
      <c r="BC61" s="1952"/>
      <c r="BD61" s="1961"/>
      <c r="BE61" s="1967"/>
      <c r="BF61" s="1972"/>
      <c r="BG61" s="1977"/>
      <c r="BH61" s="1977"/>
      <c r="BI61" s="1977"/>
      <c r="BJ61" s="1988"/>
    </row>
    <row r="62" spans="2:62" ht="20.25" customHeight="1">
      <c r="B62" s="1743"/>
      <c r="C62" s="1755"/>
      <c r="D62" s="1766"/>
      <c r="E62" s="1774"/>
      <c r="F62" s="1779" t="str">
        <f>C61</f>
        <v>介護職員</v>
      </c>
      <c r="G62" s="1774"/>
      <c r="H62" s="1779" t="str">
        <f>I61</f>
        <v>A</v>
      </c>
      <c r="I62" s="1787"/>
      <c r="J62" s="1801"/>
      <c r="K62" s="1807"/>
      <c r="L62" s="1823"/>
      <c r="M62" s="1823"/>
      <c r="N62" s="1766"/>
      <c r="O62" s="1831"/>
      <c r="P62" s="1836"/>
      <c r="Q62" s="1836"/>
      <c r="R62" s="1836"/>
      <c r="S62" s="1847"/>
      <c r="T62" s="1856" t="s">
        <v>128</v>
      </c>
      <c r="U62" s="1863"/>
      <c r="V62" s="1874"/>
      <c r="W62" s="1885" t="e">
        <f>IF(W61="","",VLOOKUP(W61,#REF!,10,FALSE))</f>
        <v>#REF!</v>
      </c>
      <c r="X62" s="1897" t="e">
        <f>IF(X61="","",VLOOKUP(X61,#REF!,10,FALSE))</f>
        <v>#REF!</v>
      </c>
      <c r="Y62" s="1897" t="str">
        <f>IF(Y61="","",VLOOKUP(Y61,#REF!,10,FALSE))</f>
        <v/>
      </c>
      <c r="Z62" s="1897" t="e">
        <f>IF(Z61="","",VLOOKUP(Z61,#REF!,10,FALSE))</f>
        <v>#REF!</v>
      </c>
      <c r="AA62" s="1897" t="e">
        <f>IF(AA61="","",VLOOKUP(AA61,#REF!,10,FALSE))</f>
        <v>#REF!</v>
      </c>
      <c r="AB62" s="1897" t="str">
        <f>IF(AB61="","",VLOOKUP(AB61,#REF!,10,FALSE))</f>
        <v/>
      </c>
      <c r="AC62" s="1912" t="e">
        <f>IF(AC61="","",VLOOKUP(AC61,#REF!,10,FALSE))</f>
        <v>#REF!</v>
      </c>
      <c r="AD62" s="1885" t="e">
        <f>IF(AD61="","",VLOOKUP(AD61,#REF!,10,FALSE))</f>
        <v>#REF!</v>
      </c>
      <c r="AE62" s="1897" t="e">
        <f>IF(AE61="","",VLOOKUP(AE61,#REF!,10,FALSE))</f>
        <v>#REF!</v>
      </c>
      <c r="AF62" s="1897" t="e">
        <f>IF(AF61="","",VLOOKUP(AF61,#REF!,10,FALSE))</f>
        <v>#REF!</v>
      </c>
      <c r="AG62" s="1897" t="str">
        <f>IF(AG61="","",VLOOKUP(AG61,#REF!,10,FALSE))</f>
        <v/>
      </c>
      <c r="AH62" s="1897" t="e">
        <f>IF(AH61="","",VLOOKUP(AH61,#REF!,10,FALSE))</f>
        <v>#REF!</v>
      </c>
      <c r="AI62" s="1897" t="e">
        <f>IF(AI61="","",VLOOKUP(AI61,#REF!,10,FALSE))</f>
        <v>#REF!</v>
      </c>
      <c r="AJ62" s="1912" t="str">
        <f>IF(AJ61="","",VLOOKUP(AJ61,#REF!,10,FALSE))</f>
        <v/>
      </c>
      <c r="AK62" s="1885" t="e">
        <f>IF(AK61="","",VLOOKUP(AK61,#REF!,10,FALSE))</f>
        <v>#REF!</v>
      </c>
      <c r="AL62" s="1897" t="str">
        <f>IF(AL61="","",VLOOKUP(AL61,#REF!,10,FALSE))</f>
        <v/>
      </c>
      <c r="AM62" s="1897" t="e">
        <f>IF(AM61="","",VLOOKUP(AM61,#REF!,10,FALSE))</f>
        <v>#REF!</v>
      </c>
      <c r="AN62" s="1897" t="e">
        <f>IF(AN61="","",VLOOKUP(AN61,#REF!,10,FALSE))</f>
        <v>#REF!</v>
      </c>
      <c r="AO62" s="1897" t="str">
        <f>IF(AO61="","",VLOOKUP(AO61,#REF!,10,FALSE))</f>
        <v/>
      </c>
      <c r="AP62" s="1897" t="e">
        <f>IF(AP61="","",VLOOKUP(AP61,#REF!,10,FALSE))</f>
        <v>#REF!</v>
      </c>
      <c r="AQ62" s="1912" t="e">
        <f>IF(AQ61="","",VLOOKUP(AQ61,#REF!,10,FALSE))</f>
        <v>#REF!</v>
      </c>
      <c r="AR62" s="1885" t="e">
        <f>IF(AR61="","",VLOOKUP(AR61,#REF!,10,FALSE))</f>
        <v>#REF!</v>
      </c>
      <c r="AS62" s="1897" t="e">
        <f>IF(AS61="","",VLOOKUP(AS61,#REF!,10,FALSE))</f>
        <v>#REF!</v>
      </c>
      <c r="AT62" s="1897" t="str">
        <f>IF(AT61="","",VLOOKUP(AT61,#REF!,10,FALSE))</f>
        <v/>
      </c>
      <c r="AU62" s="1897" t="e">
        <f>IF(AU61="","",VLOOKUP(AU61,#REF!,10,FALSE))</f>
        <v>#REF!</v>
      </c>
      <c r="AV62" s="1897" t="e">
        <f>IF(AV61="","",VLOOKUP(AV61,#REF!,10,FALSE))</f>
        <v>#REF!</v>
      </c>
      <c r="AW62" s="1897" t="str">
        <f>IF(AW61="","",VLOOKUP(AW61,#REF!,10,FALSE))</f>
        <v/>
      </c>
      <c r="AX62" s="1912" t="e">
        <f>IF(AX61="","",VLOOKUP(AX61,#REF!,10,FALSE))</f>
        <v>#REF!</v>
      </c>
      <c r="AY62" s="1885" t="str">
        <f>IF(AY61="","",VLOOKUP(AY61,#REF!,10,FALSE))</f>
        <v/>
      </c>
      <c r="AZ62" s="1897" t="str">
        <f>IF(AZ61="","",VLOOKUP(AZ61,#REF!,10,FALSE))</f>
        <v/>
      </c>
      <c r="BA62" s="1897" t="str">
        <f>IF(BA61="","",VLOOKUP(BA61,#REF!,10,FALSE))</f>
        <v/>
      </c>
      <c r="BB62" s="1943" t="e">
        <f>IF($BE$3="４週",SUM(W62:AX62),IF($BE$3="暦月",SUM(W62:BA62),""))</f>
        <v>#REF!</v>
      </c>
      <c r="BC62" s="1951"/>
      <c r="BD62" s="1960" t="e">
        <f>IF($BE$3="４週",BB62/4,IF($BE$3="暦月",(BB62/($BE$8/7)),""))</f>
        <v>#REF!</v>
      </c>
      <c r="BE62" s="1951"/>
      <c r="BF62" s="1971"/>
      <c r="BG62" s="1976"/>
      <c r="BH62" s="1976"/>
      <c r="BI62" s="1976"/>
      <c r="BJ62" s="1987"/>
    </row>
    <row r="63" spans="2:62" ht="20.25" customHeight="1">
      <c r="B63" s="1742">
        <f>B61+1</f>
        <v>24</v>
      </c>
      <c r="C63" s="1756" t="s">
        <v>962</v>
      </c>
      <c r="D63" s="1767"/>
      <c r="E63" s="1774"/>
      <c r="F63" s="1779"/>
      <c r="G63" s="1774"/>
      <c r="H63" s="1779"/>
      <c r="I63" s="1788" t="s">
        <v>702</v>
      </c>
      <c r="J63" s="1802"/>
      <c r="K63" s="1808" t="s">
        <v>806</v>
      </c>
      <c r="L63" s="1824"/>
      <c r="M63" s="1824"/>
      <c r="N63" s="1767"/>
      <c r="O63" s="1831" t="s">
        <v>750</v>
      </c>
      <c r="P63" s="1836"/>
      <c r="Q63" s="1836"/>
      <c r="R63" s="1836"/>
      <c r="S63" s="1847"/>
      <c r="T63" s="1857" t="s">
        <v>770</v>
      </c>
      <c r="U63" s="1864"/>
      <c r="V63" s="1875"/>
      <c r="W63" s="1886"/>
      <c r="X63" s="1898" t="s">
        <v>835</v>
      </c>
      <c r="Y63" s="1898" t="s">
        <v>837</v>
      </c>
      <c r="Z63" s="1898"/>
      <c r="AA63" s="1898" t="s">
        <v>837</v>
      </c>
      <c r="AB63" s="1898" t="s">
        <v>837</v>
      </c>
      <c r="AC63" s="1913"/>
      <c r="AD63" s="1886"/>
      <c r="AE63" s="1898" t="s">
        <v>835</v>
      </c>
      <c r="AF63" s="1898" t="s">
        <v>837</v>
      </c>
      <c r="AG63" s="1898" t="s">
        <v>837</v>
      </c>
      <c r="AH63" s="1898"/>
      <c r="AI63" s="1898"/>
      <c r="AJ63" s="1913" t="s">
        <v>835</v>
      </c>
      <c r="AK63" s="1886"/>
      <c r="AL63" s="1898"/>
      <c r="AM63" s="1898" t="s">
        <v>835</v>
      </c>
      <c r="AN63" s="1898" t="s">
        <v>835</v>
      </c>
      <c r="AO63" s="1898" t="s">
        <v>837</v>
      </c>
      <c r="AP63" s="1898"/>
      <c r="AQ63" s="1913" t="s">
        <v>837</v>
      </c>
      <c r="AR63" s="1886"/>
      <c r="AS63" s="1898" t="s">
        <v>837</v>
      </c>
      <c r="AT63" s="1898" t="s">
        <v>837</v>
      </c>
      <c r="AU63" s="1898"/>
      <c r="AV63" s="1898" t="s">
        <v>837</v>
      </c>
      <c r="AW63" s="1898" t="s">
        <v>835</v>
      </c>
      <c r="AX63" s="1913"/>
      <c r="AY63" s="1886"/>
      <c r="AZ63" s="1898"/>
      <c r="BA63" s="1937"/>
      <c r="BB63" s="1944"/>
      <c r="BC63" s="1952"/>
      <c r="BD63" s="1961"/>
      <c r="BE63" s="1967"/>
      <c r="BF63" s="1972"/>
      <c r="BG63" s="1977"/>
      <c r="BH63" s="1977"/>
      <c r="BI63" s="1977"/>
      <c r="BJ63" s="1988"/>
    </row>
    <row r="64" spans="2:62" ht="20.25" customHeight="1">
      <c r="B64" s="1743"/>
      <c r="C64" s="1755"/>
      <c r="D64" s="1766"/>
      <c r="E64" s="1774"/>
      <c r="F64" s="1779" t="str">
        <f>C63</f>
        <v>介護職員</v>
      </c>
      <c r="G64" s="1774"/>
      <c r="H64" s="1779" t="str">
        <f>I63</f>
        <v>C</v>
      </c>
      <c r="I64" s="1787"/>
      <c r="J64" s="1801"/>
      <c r="K64" s="1807"/>
      <c r="L64" s="1823"/>
      <c r="M64" s="1823"/>
      <c r="N64" s="1766"/>
      <c r="O64" s="1831"/>
      <c r="P64" s="1836"/>
      <c r="Q64" s="1836"/>
      <c r="R64" s="1836"/>
      <c r="S64" s="1847"/>
      <c r="T64" s="1856" t="s">
        <v>128</v>
      </c>
      <c r="U64" s="1863"/>
      <c r="V64" s="1874"/>
      <c r="W64" s="1885" t="str">
        <f>IF(W63="","",VLOOKUP(W63,#REF!,10,FALSE))</f>
        <v/>
      </c>
      <c r="X64" s="1897" t="e">
        <f>IF(X63="","",VLOOKUP(X63,#REF!,10,FALSE))</f>
        <v>#REF!</v>
      </c>
      <c r="Y64" s="1897" t="e">
        <f>IF(Y63="","",VLOOKUP(Y63,#REF!,10,FALSE))</f>
        <v>#REF!</v>
      </c>
      <c r="Z64" s="1897" t="str">
        <f>IF(Z63="","",VLOOKUP(Z63,#REF!,10,FALSE))</f>
        <v/>
      </c>
      <c r="AA64" s="1897" t="e">
        <f>IF(AA63="","",VLOOKUP(AA63,#REF!,10,FALSE))</f>
        <v>#REF!</v>
      </c>
      <c r="AB64" s="1897" t="e">
        <f>IF(AB63="","",VLOOKUP(AB63,#REF!,10,FALSE))</f>
        <v>#REF!</v>
      </c>
      <c r="AC64" s="1912" t="str">
        <f>IF(AC63="","",VLOOKUP(AC63,#REF!,10,FALSE))</f>
        <v/>
      </c>
      <c r="AD64" s="1885" t="str">
        <f>IF(AD63="","",VLOOKUP(AD63,#REF!,10,FALSE))</f>
        <v/>
      </c>
      <c r="AE64" s="1897" t="e">
        <f>IF(AE63="","",VLOOKUP(AE63,#REF!,10,FALSE))</f>
        <v>#REF!</v>
      </c>
      <c r="AF64" s="1897" t="e">
        <f>IF(AF63="","",VLOOKUP(AF63,#REF!,10,FALSE))</f>
        <v>#REF!</v>
      </c>
      <c r="AG64" s="1897" t="e">
        <f>IF(AG63="","",VLOOKUP(AG63,#REF!,10,FALSE))</f>
        <v>#REF!</v>
      </c>
      <c r="AH64" s="1897" t="str">
        <f>IF(AH63="","",VLOOKUP(AH63,#REF!,10,FALSE))</f>
        <v/>
      </c>
      <c r="AI64" s="1897" t="str">
        <f>IF(AI63="","",VLOOKUP(AI63,#REF!,10,FALSE))</f>
        <v/>
      </c>
      <c r="AJ64" s="1912" t="e">
        <f>IF(AJ63="","",VLOOKUP(AJ63,#REF!,10,FALSE))</f>
        <v>#REF!</v>
      </c>
      <c r="AK64" s="1885" t="str">
        <f>IF(AK63="","",VLOOKUP(AK63,#REF!,10,FALSE))</f>
        <v/>
      </c>
      <c r="AL64" s="1897" t="str">
        <f>IF(AL63="","",VLOOKUP(AL63,#REF!,10,FALSE))</f>
        <v/>
      </c>
      <c r="AM64" s="1897" t="e">
        <f>IF(AM63="","",VLOOKUP(AM63,#REF!,10,FALSE))</f>
        <v>#REF!</v>
      </c>
      <c r="AN64" s="1897" t="e">
        <f>IF(AN63="","",VLOOKUP(AN63,#REF!,10,FALSE))</f>
        <v>#REF!</v>
      </c>
      <c r="AO64" s="1897" t="e">
        <f>IF(AO63="","",VLOOKUP(AO63,#REF!,10,FALSE))</f>
        <v>#REF!</v>
      </c>
      <c r="AP64" s="1897" t="str">
        <f>IF(AP63="","",VLOOKUP(AP63,#REF!,10,FALSE))</f>
        <v/>
      </c>
      <c r="AQ64" s="1912" t="e">
        <f>IF(AQ63="","",VLOOKUP(AQ63,#REF!,10,FALSE))</f>
        <v>#REF!</v>
      </c>
      <c r="AR64" s="1885" t="str">
        <f>IF(AR63="","",VLOOKUP(AR63,#REF!,10,FALSE))</f>
        <v/>
      </c>
      <c r="AS64" s="1897" t="e">
        <f>IF(AS63="","",VLOOKUP(AS63,#REF!,10,FALSE))</f>
        <v>#REF!</v>
      </c>
      <c r="AT64" s="1897" t="e">
        <f>IF(AT63="","",VLOOKUP(AT63,#REF!,10,FALSE))</f>
        <v>#REF!</v>
      </c>
      <c r="AU64" s="1897" t="str">
        <f>IF(AU63="","",VLOOKUP(AU63,#REF!,10,FALSE))</f>
        <v/>
      </c>
      <c r="AV64" s="1897" t="e">
        <f>IF(AV63="","",VLOOKUP(AV63,#REF!,10,FALSE))</f>
        <v>#REF!</v>
      </c>
      <c r="AW64" s="1897" t="e">
        <f>IF(AW63="","",VLOOKUP(AW63,#REF!,10,FALSE))</f>
        <v>#REF!</v>
      </c>
      <c r="AX64" s="1912" t="str">
        <f>IF(AX63="","",VLOOKUP(AX63,#REF!,10,FALSE))</f>
        <v/>
      </c>
      <c r="AY64" s="1885" t="str">
        <f>IF(AY63="","",VLOOKUP(AY63,#REF!,10,FALSE))</f>
        <v/>
      </c>
      <c r="AZ64" s="1897" t="str">
        <f>IF(AZ63="","",VLOOKUP(AZ63,#REF!,10,FALSE))</f>
        <v/>
      </c>
      <c r="BA64" s="1897" t="str">
        <f>IF(BA63="","",VLOOKUP(BA63,#REF!,10,FALSE))</f>
        <v/>
      </c>
      <c r="BB64" s="1943" t="e">
        <f>IF($BE$3="４週",SUM(W64:AX64),IF($BE$3="暦月",SUM(W64:BA64),""))</f>
        <v>#REF!</v>
      </c>
      <c r="BC64" s="1951"/>
      <c r="BD64" s="1960" t="e">
        <f>IF($BE$3="４週",BB64/4,IF($BE$3="暦月",(BB64/($BE$8/7)),""))</f>
        <v>#REF!</v>
      </c>
      <c r="BE64" s="1951"/>
      <c r="BF64" s="1971"/>
      <c r="BG64" s="1976"/>
      <c r="BH64" s="1976"/>
      <c r="BI64" s="1976"/>
      <c r="BJ64" s="1987"/>
    </row>
    <row r="65" spans="2:62" ht="20.25" customHeight="1">
      <c r="B65" s="1742">
        <f>B63+1</f>
        <v>25</v>
      </c>
      <c r="C65" s="1756" t="s">
        <v>962</v>
      </c>
      <c r="D65" s="1767"/>
      <c r="E65" s="1774"/>
      <c r="F65" s="1779"/>
      <c r="G65" s="1774"/>
      <c r="H65" s="1779"/>
      <c r="I65" s="1788" t="s">
        <v>751</v>
      </c>
      <c r="J65" s="1802"/>
      <c r="K65" s="1808" t="s">
        <v>810</v>
      </c>
      <c r="L65" s="1824"/>
      <c r="M65" s="1824"/>
      <c r="N65" s="1767"/>
      <c r="O65" s="1831" t="s">
        <v>831</v>
      </c>
      <c r="P65" s="1836"/>
      <c r="Q65" s="1836"/>
      <c r="R65" s="1836"/>
      <c r="S65" s="1847"/>
      <c r="T65" s="1857" t="s">
        <v>770</v>
      </c>
      <c r="U65" s="1864"/>
      <c r="V65" s="1875"/>
      <c r="W65" s="1886" t="s">
        <v>837</v>
      </c>
      <c r="X65" s="1898" t="s">
        <v>837</v>
      </c>
      <c r="Y65" s="1898"/>
      <c r="Z65" s="1898"/>
      <c r="AA65" s="1898" t="s">
        <v>847</v>
      </c>
      <c r="AB65" s="1898" t="s">
        <v>849</v>
      </c>
      <c r="AC65" s="1913" t="s">
        <v>835</v>
      </c>
      <c r="AD65" s="1886" t="s">
        <v>835</v>
      </c>
      <c r="AE65" s="1898"/>
      <c r="AF65" s="1898" t="s">
        <v>837</v>
      </c>
      <c r="AG65" s="1898" t="s">
        <v>837</v>
      </c>
      <c r="AH65" s="1898"/>
      <c r="AI65" s="1898" t="s">
        <v>847</v>
      </c>
      <c r="AJ65" s="1913" t="s">
        <v>849</v>
      </c>
      <c r="AK65" s="1886" t="s">
        <v>835</v>
      </c>
      <c r="AL65" s="1898" t="s">
        <v>835</v>
      </c>
      <c r="AM65" s="1898"/>
      <c r="AN65" s="1898" t="s">
        <v>837</v>
      </c>
      <c r="AO65" s="1898"/>
      <c r="AP65" s="1898"/>
      <c r="AQ65" s="1913" t="s">
        <v>847</v>
      </c>
      <c r="AR65" s="1886" t="s">
        <v>849</v>
      </c>
      <c r="AS65" s="1898" t="s">
        <v>835</v>
      </c>
      <c r="AT65" s="1898" t="s">
        <v>835</v>
      </c>
      <c r="AU65" s="1898"/>
      <c r="AV65" s="1898" t="s">
        <v>835</v>
      </c>
      <c r="AW65" s="1898" t="s">
        <v>837</v>
      </c>
      <c r="AX65" s="1913" t="s">
        <v>837</v>
      </c>
      <c r="AY65" s="1886"/>
      <c r="AZ65" s="1898"/>
      <c r="BA65" s="1937"/>
      <c r="BB65" s="1944"/>
      <c r="BC65" s="1952"/>
      <c r="BD65" s="1961"/>
      <c r="BE65" s="1967"/>
      <c r="BF65" s="1972"/>
      <c r="BG65" s="1977"/>
      <c r="BH65" s="1977"/>
      <c r="BI65" s="1977"/>
      <c r="BJ65" s="1988"/>
    </row>
    <row r="66" spans="2:62" ht="20.25" customHeight="1">
      <c r="B66" s="1743"/>
      <c r="C66" s="1755"/>
      <c r="D66" s="1766"/>
      <c r="E66" s="1774"/>
      <c r="F66" s="1779" t="str">
        <f>C65</f>
        <v>介護職員</v>
      </c>
      <c r="G66" s="1774"/>
      <c r="H66" s="1779" t="str">
        <f>I65</f>
        <v>A</v>
      </c>
      <c r="I66" s="1787"/>
      <c r="J66" s="1801"/>
      <c r="K66" s="1807"/>
      <c r="L66" s="1823"/>
      <c r="M66" s="1823"/>
      <c r="N66" s="1766"/>
      <c r="O66" s="1831"/>
      <c r="P66" s="1836"/>
      <c r="Q66" s="1836"/>
      <c r="R66" s="1836"/>
      <c r="S66" s="1847"/>
      <c r="T66" s="1856" t="s">
        <v>128</v>
      </c>
      <c r="U66" s="1863"/>
      <c r="V66" s="1874"/>
      <c r="W66" s="1885" t="e">
        <f>IF(W65="","",VLOOKUP(W65,#REF!,10,FALSE))</f>
        <v>#REF!</v>
      </c>
      <c r="X66" s="1897" t="e">
        <f>IF(X65="","",VLOOKUP(X65,#REF!,10,FALSE))</f>
        <v>#REF!</v>
      </c>
      <c r="Y66" s="1897" t="str">
        <f>IF(Y65="","",VLOOKUP(Y65,#REF!,10,FALSE))</f>
        <v/>
      </c>
      <c r="Z66" s="1897" t="str">
        <f>IF(Z65="","",VLOOKUP(Z65,#REF!,10,FALSE))</f>
        <v/>
      </c>
      <c r="AA66" s="1897" t="e">
        <f>IF(AA65="","",VLOOKUP(AA65,#REF!,10,FALSE))</f>
        <v>#REF!</v>
      </c>
      <c r="AB66" s="1897" t="e">
        <f>IF(AB65="","",VLOOKUP(AB65,#REF!,10,FALSE))</f>
        <v>#REF!</v>
      </c>
      <c r="AC66" s="1912" t="e">
        <f>IF(AC65="","",VLOOKUP(AC65,#REF!,10,FALSE))</f>
        <v>#REF!</v>
      </c>
      <c r="AD66" s="1885" t="e">
        <f>IF(AD65="","",VLOOKUP(AD65,#REF!,10,FALSE))</f>
        <v>#REF!</v>
      </c>
      <c r="AE66" s="1897" t="str">
        <f>IF(AE65="","",VLOOKUP(AE65,#REF!,10,FALSE))</f>
        <v/>
      </c>
      <c r="AF66" s="1897" t="e">
        <f>IF(AF65="","",VLOOKUP(AF65,#REF!,10,FALSE))</f>
        <v>#REF!</v>
      </c>
      <c r="AG66" s="1897" t="e">
        <f>IF(AG65="","",VLOOKUP(AG65,#REF!,10,FALSE))</f>
        <v>#REF!</v>
      </c>
      <c r="AH66" s="1897" t="str">
        <f>IF(AH65="","",VLOOKUP(AH65,#REF!,10,FALSE))</f>
        <v/>
      </c>
      <c r="AI66" s="1897" t="e">
        <f>IF(AI65="","",VLOOKUP(AI65,#REF!,10,FALSE))</f>
        <v>#REF!</v>
      </c>
      <c r="AJ66" s="1912" t="e">
        <f>IF(AJ65="","",VLOOKUP(AJ65,#REF!,10,FALSE))</f>
        <v>#REF!</v>
      </c>
      <c r="AK66" s="1885" t="e">
        <f>IF(AK65="","",VLOOKUP(AK65,#REF!,10,FALSE))</f>
        <v>#REF!</v>
      </c>
      <c r="AL66" s="1897" t="e">
        <f>IF(AL65="","",VLOOKUP(AL65,#REF!,10,FALSE))</f>
        <v>#REF!</v>
      </c>
      <c r="AM66" s="1897" t="str">
        <f>IF(AM65="","",VLOOKUP(AM65,#REF!,10,FALSE))</f>
        <v/>
      </c>
      <c r="AN66" s="1897" t="e">
        <f>IF(AN65="","",VLOOKUP(AN65,#REF!,10,FALSE))</f>
        <v>#REF!</v>
      </c>
      <c r="AO66" s="1897" t="str">
        <f>IF(AO65="","",VLOOKUP(AO65,#REF!,10,FALSE))</f>
        <v/>
      </c>
      <c r="AP66" s="1897" t="str">
        <f>IF(AP65="","",VLOOKUP(AP65,#REF!,10,FALSE))</f>
        <v/>
      </c>
      <c r="AQ66" s="1912" t="e">
        <f>IF(AQ65="","",VLOOKUP(AQ65,#REF!,10,FALSE))</f>
        <v>#REF!</v>
      </c>
      <c r="AR66" s="1885" t="e">
        <f>IF(AR65="","",VLOOKUP(AR65,#REF!,10,FALSE))</f>
        <v>#REF!</v>
      </c>
      <c r="AS66" s="1897" t="e">
        <f>IF(AS65="","",VLOOKUP(AS65,#REF!,10,FALSE))</f>
        <v>#REF!</v>
      </c>
      <c r="AT66" s="1897" t="e">
        <f>IF(AT65="","",VLOOKUP(AT65,#REF!,10,FALSE))</f>
        <v>#REF!</v>
      </c>
      <c r="AU66" s="1897" t="str">
        <f>IF(AU65="","",VLOOKUP(AU65,#REF!,10,FALSE))</f>
        <v/>
      </c>
      <c r="AV66" s="1897" t="e">
        <f>IF(AV65="","",VLOOKUP(AV65,#REF!,10,FALSE))</f>
        <v>#REF!</v>
      </c>
      <c r="AW66" s="1897" t="e">
        <f>IF(AW65="","",VLOOKUP(AW65,#REF!,10,FALSE))</f>
        <v>#REF!</v>
      </c>
      <c r="AX66" s="1912" t="e">
        <f>IF(AX65="","",VLOOKUP(AX65,#REF!,10,FALSE))</f>
        <v>#REF!</v>
      </c>
      <c r="AY66" s="1885" t="str">
        <f>IF(AY65="","",VLOOKUP(AY65,#REF!,10,FALSE))</f>
        <v/>
      </c>
      <c r="AZ66" s="1897" t="str">
        <f>IF(AZ65="","",VLOOKUP(AZ65,#REF!,10,FALSE))</f>
        <v/>
      </c>
      <c r="BA66" s="1897" t="str">
        <f>IF(BA65="","",VLOOKUP(BA65,#REF!,10,FALSE))</f>
        <v/>
      </c>
      <c r="BB66" s="1943" t="e">
        <f>IF($BE$3="４週",SUM(W66:AX66),IF($BE$3="暦月",SUM(W66:BA66),""))</f>
        <v>#REF!</v>
      </c>
      <c r="BC66" s="1951"/>
      <c r="BD66" s="1960" t="e">
        <f>IF($BE$3="４週",BB66/4,IF($BE$3="暦月",(BB66/($BE$8/7)),""))</f>
        <v>#REF!</v>
      </c>
      <c r="BE66" s="1951"/>
      <c r="BF66" s="1971"/>
      <c r="BG66" s="1976"/>
      <c r="BH66" s="1976"/>
      <c r="BI66" s="1976"/>
      <c r="BJ66" s="1987"/>
    </row>
    <row r="67" spans="2:62" ht="20.25" customHeight="1">
      <c r="B67" s="1742">
        <f>B65+1</f>
        <v>26</v>
      </c>
      <c r="C67" s="1756" t="s">
        <v>962</v>
      </c>
      <c r="D67" s="1767"/>
      <c r="E67" s="1774"/>
      <c r="F67" s="1779"/>
      <c r="G67" s="1774"/>
      <c r="H67" s="1779"/>
      <c r="I67" s="1788" t="s">
        <v>751</v>
      </c>
      <c r="J67" s="1802"/>
      <c r="K67" s="1808" t="s">
        <v>806</v>
      </c>
      <c r="L67" s="1824"/>
      <c r="M67" s="1824"/>
      <c r="N67" s="1767"/>
      <c r="O67" s="1831" t="s">
        <v>305</v>
      </c>
      <c r="P67" s="1836"/>
      <c r="Q67" s="1836"/>
      <c r="R67" s="1836"/>
      <c r="S67" s="1847"/>
      <c r="T67" s="1857" t="s">
        <v>770</v>
      </c>
      <c r="U67" s="1864"/>
      <c r="V67" s="1875"/>
      <c r="W67" s="1886"/>
      <c r="X67" s="1898" t="s">
        <v>835</v>
      </c>
      <c r="Y67" s="1898" t="s">
        <v>837</v>
      </c>
      <c r="Z67" s="1898" t="s">
        <v>837</v>
      </c>
      <c r="AA67" s="1898"/>
      <c r="AB67" s="1898" t="s">
        <v>847</v>
      </c>
      <c r="AC67" s="1913" t="s">
        <v>849</v>
      </c>
      <c r="AD67" s="1886" t="s">
        <v>837</v>
      </c>
      <c r="AE67" s="1898"/>
      <c r="AF67" s="1898" t="s">
        <v>837</v>
      </c>
      <c r="AG67" s="1898" t="s">
        <v>837</v>
      </c>
      <c r="AH67" s="1898"/>
      <c r="AI67" s="1898"/>
      <c r="AJ67" s="1913" t="s">
        <v>847</v>
      </c>
      <c r="AK67" s="1886" t="s">
        <v>849</v>
      </c>
      <c r="AL67" s="1898" t="s">
        <v>837</v>
      </c>
      <c r="AM67" s="1898" t="s">
        <v>837</v>
      </c>
      <c r="AN67" s="1898" t="s">
        <v>837</v>
      </c>
      <c r="AO67" s="1898" t="s">
        <v>835</v>
      </c>
      <c r="AP67" s="1898" t="s">
        <v>835</v>
      </c>
      <c r="AQ67" s="1913"/>
      <c r="AR67" s="1886" t="s">
        <v>847</v>
      </c>
      <c r="AS67" s="1898" t="s">
        <v>849</v>
      </c>
      <c r="AT67" s="1898" t="s">
        <v>835</v>
      </c>
      <c r="AU67" s="1898" t="s">
        <v>837</v>
      </c>
      <c r="AV67" s="1898"/>
      <c r="AW67" s="1898"/>
      <c r="AX67" s="1913" t="s">
        <v>835</v>
      </c>
      <c r="AY67" s="1886"/>
      <c r="AZ67" s="1898"/>
      <c r="BA67" s="1937"/>
      <c r="BB67" s="1944"/>
      <c r="BC67" s="1952"/>
      <c r="BD67" s="1961"/>
      <c r="BE67" s="1967"/>
      <c r="BF67" s="1972"/>
      <c r="BG67" s="1977"/>
      <c r="BH67" s="1977"/>
      <c r="BI67" s="1977"/>
      <c r="BJ67" s="1988"/>
    </row>
    <row r="68" spans="2:62" ht="20.25" customHeight="1">
      <c r="B68" s="1743"/>
      <c r="C68" s="1755"/>
      <c r="D68" s="1766"/>
      <c r="E68" s="1774"/>
      <c r="F68" s="1779" t="str">
        <f>C67</f>
        <v>介護職員</v>
      </c>
      <c r="G68" s="1774"/>
      <c r="H68" s="1779" t="str">
        <f>I67</f>
        <v>A</v>
      </c>
      <c r="I68" s="1787"/>
      <c r="J68" s="1801"/>
      <c r="K68" s="1807"/>
      <c r="L68" s="1823"/>
      <c r="M68" s="1823"/>
      <c r="N68" s="1766"/>
      <c r="O68" s="1831"/>
      <c r="P68" s="1836"/>
      <c r="Q68" s="1836"/>
      <c r="R68" s="1836"/>
      <c r="S68" s="1847"/>
      <c r="T68" s="1856" t="s">
        <v>128</v>
      </c>
      <c r="U68" s="1863"/>
      <c r="V68" s="1874"/>
      <c r="W68" s="1885" t="str">
        <f>IF(W67="","",VLOOKUP(W67,#REF!,10,FALSE))</f>
        <v/>
      </c>
      <c r="X68" s="1897" t="e">
        <f>IF(X67="","",VLOOKUP(X67,#REF!,10,FALSE))</f>
        <v>#REF!</v>
      </c>
      <c r="Y68" s="1897" t="e">
        <f>IF(Y67="","",VLOOKUP(Y67,#REF!,10,FALSE))</f>
        <v>#REF!</v>
      </c>
      <c r="Z68" s="1897" t="e">
        <f>IF(Z67="","",VLOOKUP(Z67,#REF!,10,FALSE))</f>
        <v>#REF!</v>
      </c>
      <c r="AA68" s="1897" t="str">
        <f>IF(AA67="","",VLOOKUP(AA67,#REF!,10,FALSE))</f>
        <v/>
      </c>
      <c r="AB68" s="1897" t="e">
        <f>IF(AB67="","",VLOOKUP(AB67,#REF!,10,FALSE))</f>
        <v>#REF!</v>
      </c>
      <c r="AC68" s="1912" t="e">
        <f>IF(AC67="","",VLOOKUP(AC67,#REF!,10,FALSE))</f>
        <v>#REF!</v>
      </c>
      <c r="AD68" s="1885" t="e">
        <f>IF(AD67="","",VLOOKUP(AD67,#REF!,10,FALSE))</f>
        <v>#REF!</v>
      </c>
      <c r="AE68" s="1897" t="str">
        <f>IF(AE67="","",VLOOKUP(AE67,#REF!,10,FALSE))</f>
        <v/>
      </c>
      <c r="AF68" s="1897" t="e">
        <f>IF(AF67="","",VLOOKUP(AF67,#REF!,10,FALSE))</f>
        <v>#REF!</v>
      </c>
      <c r="AG68" s="1897" t="e">
        <f>IF(AG67="","",VLOOKUP(AG67,#REF!,10,FALSE))</f>
        <v>#REF!</v>
      </c>
      <c r="AH68" s="1897" t="str">
        <f>IF(AH67="","",VLOOKUP(AH67,#REF!,10,FALSE))</f>
        <v/>
      </c>
      <c r="AI68" s="1897" t="str">
        <f>IF(AI67="","",VLOOKUP(AI67,#REF!,10,FALSE))</f>
        <v/>
      </c>
      <c r="AJ68" s="1912" t="e">
        <f>IF(AJ67="","",VLOOKUP(AJ67,#REF!,10,FALSE))</f>
        <v>#REF!</v>
      </c>
      <c r="AK68" s="1885" t="e">
        <f>IF(AK67="","",VLOOKUP(AK67,#REF!,10,FALSE))</f>
        <v>#REF!</v>
      </c>
      <c r="AL68" s="1897" t="e">
        <f>IF(AL67="","",VLOOKUP(AL67,#REF!,10,FALSE))</f>
        <v>#REF!</v>
      </c>
      <c r="AM68" s="1897" t="e">
        <f>IF(AM67="","",VLOOKUP(AM67,#REF!,10,FALSE))</f>
        <v>#REF!</v>
      </c>
      <c r="AN68" s="1897" t="e">
        <f>IF(AN67="","",VLOOKUP(AN67,#REF!,10,FALSE))</f>
        <v>#REF!</v>
      </c>
      <c r="AO68" s="1897" t="e">
        <f>IF(AO67="","",VLOOKUP(AO67,#REF!,10,FALSE))</f>
        <v>#REF!</v>
      </c>
      <c r="AP68" s="1897" t="e">
        <f>IF(AP67="","",VLOOKUP(AP67,#REF!,10,FALSE))</f>
        <v>#REF!</v>
      </c>
      <c r="AQ68" s="1912" t="str">
        <f>IF(AQ67="","",VLOOKUP(AQ67,#REF!,10,FALSE))</f>
        <v/>
      </c>
      <c r="AR68" s="1885" t="e">
        <f>IF(AR67="","",VLOOKUP(AR67,#REF!,10,FALSE))</f>
        <v>#REF!</v>
      </c>
      <c r="AS68" s="1897" t="e">
        <f>IF(AS67="","",VLOOKUP(AS67,#REF!,10,FALSE))</f>
        <v>#REF!</v>
      </c>
      <c r="AT68" s="1897" t="e">
        <f>IF(AT67="","",VLOOKUP(AT67,#REF!,10,FALSE))</f>
        <v>#REF!</v>
      </c>
      <c r="AU68" s="1897" t="e">
        <f>IF(AU67="","",VLOOKUP(AU67,#REF!,10,FALSE))</f>
        <v>#REF!</v>
      </c>
      <c r="AV68" s="1897" t="str">
        <f>IF(AV67="","",VLOOKUP(AV67,#REF!,10,FALSE))</f>
        <v/>
      </c>
      <c r="AW68" s="1897" t="str">
        <f>IF(AW67="","",VLOOKUP(AW67,#REF!,10,FALSE))</f>
        <v/>
      </c>
      <c r="AX68" s="1912" t="e">
        <f>IF(AX67="","",VLOOKUP(AX67,#REF!,10,FALSE))</f>
        <v>#REF!</v>
      </c>
      <c r="AY68" s="1885" t="str">
        <f>IF(AY67="","",VLOOKUP(AY67,#REF!,10,FALSE))</f>
        <v/>
      </c>
      <c r="AZ68" s="1897" t="str">
        <f>IF(AZ67="","",VLOOKUP(AZ67,#REF!,10,FALSE))</f>
        <v/>
      </c>
      <c r="BA68" s="1897" t="str">
        <f>IF(BA67="","",VLOOKUP(BA67,#REF!,10,FALSE))</f>
        <v/>
      </c>
      <c r="BB68" s="1943" t="e">
        <f>IF($BE$3="４週",SUM(W68:AX68),IF($BE$3="暦月",SUM(W68:BA68),""))</f>
        <v>#REF!</v>
      </c>
      <c r="BC68" s="1951"/>
      <c r="BD68" s="1960" t="e">
        <f>IF($BE$3="４週",BB68/4,IF($BE$3="暦月",(BB68/($BE$8/7)),""))</f>
        <v>#REF!</v>
      </c>
      <c r="BE68" s="1951"/>
      <c r="BF68" s="1971"/>
      <c r="BG68" s="1976"/>
      <c r="BH68" s="1976"/>
      <c r="BI68" s="1976"/>
      <c r="BJ68" s="1987"/>
    </row>
    <row r="69" spans="2:62" ht="20.25" customHeight="1">
      <c r="B69" s="1742">
        <f>B67+1</f>
        <v>27</v>
      </c>
      <c r="C69" s="1756" t="s">
        <v>962</v>
      </c>
      <c r="D69" s="1767"/>
      <c r="E69" s="1774"/>
      <c r="F69" s="1779"/>
      <c r="G69" s="1774"/>
      <c r="H69" s="1779"/>
      <c r="I69" s="1788" t="s">
        <v>751</v>
      </c>
      <c r="J69" s="1802"/>
      <c r="K69" s="1808" t="s">
        <v>806</v>
      </c>
      <c r="L69" s="1824"/>
      <c r="M69" s="1824"/>
      <c r="N69" s="1767"/>
      <c r="O69" s="1831" t="s">
        <v>832</v>
      </c>
      <c r="P69" s="1836"/>
      <c r="Q69" s="1836"/>
      <c r="R69" s="1836"/>
      <c r="S69" s="1847"/>
      <c r="T69" s="1857" t="s">
        <v>770</v>
      </c>
      <c r="U69" s="1864"/>
      <c r="V69" s="1875"/>
      <c r="W69" s="1886" t="s">
        <v>835</v>
      </c>
      <c r="X69" s="1898"/>
      <c r="Y69" s="1898" t="s">
        <v>835</v>
      </c>
      <c r="Z69" s="1898"/>
      <c r="AA69" s="1898" t="s">
        <v>837</v>
      </c>
      <c r="AB69" s="1898"/>
      <c r="AC69" s="1913" t="s">
        <v>847</v>
      </c>
      <c r="AD69" s="1886" t="s">
        <v>849</v>
      </c>
      <c r="AE69" s="1898" t="s">
        <v>837</v>
      </c>
      <c r="AF69" s="1898" t="s">
        <v>837</v>
      </c>
      <c r="AG69" s="1898" t="s">
        <v>835</v>
      </c>
      <c r="AH69" s="1898" t="s">
        <v>835</v>
      </c>
      <c r="AI69" s="1898"/>
      <c r="AJ69" s="1913" t="s">
        <v>837</v>
      </c>
      <c r="AK69" s="1886" t="s">
        <v>847</v>
      </c>
      <c r="AL69" s="1898" t="s">
        <v>849</v>
      </c>
      <c r="AM69" s="1898" t="s">
        <v>835</v>
      </c>
      <c r="AN69" s="1898"/>
      <c r="AO69" s="1898" t="s">
        <v>837</v>
      </c>
      <c r="AP69" s="1898" t="s">
        <v>837</v>
      </c>
      <c r="AQ69" s="1913"/>
      <c r="AR69" s="1886"/>
      <c r="AS69" s="1898" t="s">
        <v>847</v>
      </c>
      <c r="AT69" s="1898" t="s">
        <v>849</v>
      </c>
      <c r="AU69" s="1898" t="s">
        <v>835</v>
      </c>
      <c r="AV69" s="1898" t="s">
        <v>837</v>
      </c>
      <c r="AW69" s="1898" t="s">
        <v>837</v>
      </c>
      <c r="AX69" s="1913"/>
      <c r="AY69" s="1886"/>
      <c r="AZ69" s="1898"/>
      <c r="BA69" s="1937"/>
      <c r="BB69" s="1944"/>
      <c r="BC69" s="1952"/>
      <c r="BD69" s="1961"/>
      <c r="BE69" s="1967"/>
      <c r="BF69" s="1972"/>
      <c r="BG69" s="1977"/>
      <c r="BH69" s="1977"/>
      <c r="BI69" s="1977"/>
      <c r="BJ69" s="1988"/>
    </row>
    <row r="70" spans="2:62" ht="20.25" customHeight="1">
      <c r="B70" s="1743"/>
      <c r="C70" s="1755"/>
      <c r="D70" s="1766"/>
      <c r="E70" s="1774"/>
      <c r="F70" s="1779" t="str">
        <f>C69</f>
        <v>介護職員</v>
      </c>
      <c r="G70" s="1774"/>
      <c r="H70" s="1779" t="str">
        <f>I69</f>
        <v>A</v>
      </c>
      <c r="I70" s="1787"/>
      <c r="J70" s="1801"/>
      <c r="K70" s="1807"/>
      <c r="L70" s="1823"/>
      <c r="M70" s="1823"/>
      <c r="N70" s="1766"/>
      <c r="O70" s="1831"/>
      <c r="P70" s="1836"/>
      <c r="Q70" s="1836"/>
      <c r="R70" s="1836"/>
      <c r="S70" s="1847"/>
      <c r="T70" s="1856" t="s">
        <v>128</v>
      </c>
      <c r="U70" s="1863"/>
      <c r="V70" s="1874"/>
      <c r="W70" s="1885" t="e">
        <f>IF(W69="","",VLOOKUP(W69,#REF!,10,FALSE))</f>
        <v>#REF!</v>
      </c>
      <c r="X70" s="1897" t="str">
        <f>IF(X69="","",VLOOKUP(X69,#REF!,10,FALSE))</f>
        <v/>
      </c>
      <c r="Y70" s="1897" t="e">
        <f>IF(Y69="","",VLOOKUP(Y69,#REF!,10,FALSE))</f>
        <v>#REF!</v>
      </c>
      <c r="Z70" s="1897" t="str">
        <f>IF(Z69="","",VLOOKUP(Z69,#REF!,10,FALSE))</f>
        <v/>
      </c>
      <c r="AA70" s="1897" t="e">
        <f>IF(AA69="","",VLOOKUP(AA69,#REF!,10,FALSE))</f>
        <v>#REF!</v>
      </c>
      <c r="AB70" s="1897" t="str">
        <f>IF(AB69="","",VLOOKUP(AB69,#REF!,10,FALSE))</f>
        <v/>
      </c>
      <c r="AC70" s="1912" t="e">
        <f>IF(AC69="","",VLOOKUP(AC69,#REF!,10,FALSE))</f>
        <v>#REF!</v>
      </c>
      <c r="AD70" s="1885" t="e">
        <f>IF(AD69="","",VLOOKUP(AD69,#REF!,10,FALSE))</f>
        <v>#REF!</v>
      </c>
      <c r="AE70" s="1897" t="e">
        <f>IF(AE69="","",VLOOKUP(AE69,#REF!,10,FALSE))</f>
        <v>#REF!</v>
      </c>
      <c r="AF70" s="1897" t="e">
        <f>IF(AF69="","",VLOOKUP(AF69,#REF!,10,FALSE))</f>
        <v>#REF!</v>
      </c>
      <c r="AG70" s="1897" t="e">
        <f>IF(AG69="","",VLOOKUP(AG69,#REF!,10,FALSE))</f>
        <v>#REF!</v>
      </c>
      <c r="AH70" s="1897" t="e">
        <f>IF(AH69="","",VLOOKUP(AH69,#REF!,10,FALSE))</f>
        <v>#REF!</v>
      </c>
      <c r="AI70" s="1897" t="str">
        <f>IF(AI69="","",VLOOKUP(AI69,#REF!,10,FALSE))</f>
        <v/>
      </c>
      <c r="AJ70" s="1912" t="e">
        <f>IF(AJ69="","",VLOOKUP(AJ69,#REF!,10,FALSE))</f>
        <v>#REF!</v>
      </c>
      <c r="AK70" s="1885" t="e">
        <f>IF(AK69="","",VLOOKUP(AK69,#REF!,10,FALSE))</f>
        <v>#REF!</v>
      </c>
      <c r="AL70" s="1897" t="e">
        <f>IF(AL69="","",VLOOKUP(AL69,#REF!,10,FALSE))</f>
        <v>#REF!</v>
      </c>
      <c r="AM70" s="1897" t="e">
        <f>IF(AM69="","",VLOOKUP(AM69,#REF!,10,FALSE))</f>
        <v>#REF!</v>
      </c>
      <c r="AN70" s="1897" t="str">
        <f>IF(AN69="","",VLOOKUP(AN69,#REF!,10,FALSE))</f>
        <v/>
      </c>
      <c r="AO70" s="1897" t="e">
        <f>IF(AO69="","",VLOOKUP(AO69,#REF!,10,FALSE))</f>
        <v>#REF!</v>
      </c>
      <c r="AP70" s="1897" t="e">
        <f>IF(AP69="","",VLOOKUP(AP69,#REF!,10,FALSE))</f>
        <v>#REF!</v>
      </c>
      <c r="AQ70" s="1912" t="str">
        <f>IF(AQ69="","",VLOOKUP(AQ69,#REF!,10,FALSE))</f>
        <v/>
      </c>
      <c r="AR70" s="1885" t="str">
        <f>IF(AR69="","",VLOOKUP(AR69,#REF!,10,FALSE))</f>
        <v/>
      </c>
      <c r="AS70" s="1897" t="e">
        <f>IF(AS69="","",VLOOKUP(AS69,#REF!,10,FALSE))</f>
        <v>#REF!</v>
      </c>
      <c r="AT70" s="1897" t="e">
        <f>IF(AT69="","",VLOOKUP(AT69,#REF!,10,FALSE))</f>
        <v>#REF!</v>
      </c>
      <c r="AU70" s="1897" t="e">
        <f>IF(AU69="","",VLOOKUP(AU69,#REF!,10,FALSE))</f>
        <v>#REF!</v>
      </c>
      <c r="AV70" s="1897" t="e">
        <f>IF(AV69="","",VLOOKUP(AV69,#REF!,10,FALSE))</f>
        <v>#REF!</v>
      </c>
      <c r="AW70" s="1897" t="e">
        <f>IF(AW69="","",VLOOKUP(AW69,#REF!,10,FALSE))</f>
        <v>#REF!</v>
      </c>
      <c r="AX70" s="1912" t="str">
        <f>IF(AX69="","",VLOOKUP(AX69,#REF!,10,FALSE))</f>
        <v/>
      </c>
      <c r="AY70" s="1885" t="str">
        <f>IF(AY69="","",VLOOKUP(AY69,#REF!,10,FALSE))</f>
        <v/>
      </c>
      <c r="AZ70" s="1897" t="str">
        <f>IF(AZ69="","",VLOOKUP(AZ69,#REF!,10,FALSE))</f>
        <v/>
      </c>
      <c r="BA70" s="1897" t="str">
        <f>IF(BA69="","",VLOOKUP(BA69,#REF!,10,FALSE))</f>
        <v/>
      </c>
      <c r="BB70" s="1943" t="e">
        <f>IF($BE$3="４週",SUM(W70:AX70),IF($BE$3="暦月",SUM(W70:BA70),""))</f>
        <v>#REF!</v>
      </c>
      <c r="BC70" s="1951"/>
      <c r="BD70" s="1960" t="e">
        <f>IF($BE$3="４週",BB70/4,IF($BE$3="暦月",(BB70/($BE$8/7)),""))</f>
        <v>#REF!</v>
      </c>
      <c r="BE70" s="1951"/>
      <c r="BF70" s="1971"/>
      <c r="BG70" s="1976"/>
      <c r="BH70" s="1976"/>
      <c r="BI70" s="1976"/>
      <c r="BJ70" s="1987"/>
    </row>
    <row r="71" spans="2:62" ht="20.25" customHeight="1">
      <c r="B71" s="1742">
        <f>B69+1</f>
        <v>28</v>
      </c>
      <c r="C71" s="1756" t="s">
        <v>962</v>
      </c>
      <c r="D71" s="1767"/>
      <c r="E71" s="1774"/>
      <c r="F71" s="1779"/>
      <c r="G71" s="1774"/>
      <c r="H71" s="1779"/>
      <c r="I71" s="1788" t="s">
        <v>751</v>
      </c>
      <c r="J71" s="1802"/>
      <c r="K71" s="1808" t="s">
        <v>806</v>
      </c>
      <c r="L71" s="1824"/>
      <c r="M71" s="1824"/>
      <c r="N71" s="1767"/>
      <c r="O71" s="1831" t="s">
        <v>833</v>
      </c>
      <c r="P71" s="1836"/>
      <c r="Q71" s="1836"/>
      <c r="R71" s="1836"/>
      <c r="S71" s="1847"/>
      <c r="T71" s="1857" t="s">
        <v>770</v>
      </c>
      <c r="U71" s="1864"/>
      <c r="V71" s="1875"/>
      <c r="W71" s="1886" t="s">
        <v>849</v>
      </c>
      <c r="X71" s="1898"/>
      <c r="Y71" s="1898" t="s">
        <v>837</v>
      </c>
      <c r="Z71" s="1898" t="s">
        <v>835</v>
      </c>
      <c r="AA71" s="1898" t="s">
        <v>835</v>
      </c>
      <c r="AB71" s="1898" t="s">
        <v>835</v>
      </c>
      <c r="AC71" s="1913"/>
      <c r="AD71" s="1886" t="s">
        <v>847</v>
      </c>
      <c r="AE71" s="1898" t="s">
        <v>849</v>
      </c>
      <c r="AF71" s="1898" t="s">
        <v>835</v>
      </c>
      <c r="AG71" s="1898"/>
      <c r="AH71" s="1898" t="s">
        <v>837</v>
      </c>
      <c r="AI71" s="1898" t="s">
        <v>837</v>
      </c>
      <c r="AJ71" s="1913"/>
      <c r="AK71" s="1886"/>
      <c r="AL71" s="1898" t="s">
        <v>847</v>
      </c>
      <c r="AM71" s="1898" t="s">
        <v>849</v>
      </c>
      <c r="AN71" s="1898" t="s">
        <v>835</v>
      </c>
      <c r="AO71" s="1898"/>
      <c r="AP71" s="1898" t="s">
        <v>837</v>
      </c>
      <c r="AQ71" s="1913" t="s">
        <v>837</v>
      </c>
      <c r="AR71" s="1886" t="s">
        <v>837</v>
      </c>
      <c r="AS71" s="1898"/>
      <c r="AT71" s="1898" t="s">
        <v>847</v>
      </c>
      <c r="AU71" s="1898" t="s">
        <v>849</v>
      </c>
      <c r="AV71" s="1898" t="s">
        <v>835</v>
      </c>
      <c r="AW71" s="1898"/>
      <c r="AX71" s="1913" t="s">
        <v>837</v>
      </c>
      <c r="AY71" s="1886"/>
      <c r="AZ71" s="1898"/>
      <c r="BA71" s="1937"/>
      <c r="BB71" s="1944"/>
      <c r="BC71" s="1952"/>
      <c r="BD71" s="1961"/>
      <c r="BE71" s="1967"/>
      <c r="BF71" s="1972"/>
      <c r="BG71" s="1977"/>
      <c r="BH71" s="1977"/>
      <c r="BI71" s="1977"/>
      <c r="BJ71" s="1988"/>
    </row>
    <row r="72" spans="2:62" ht="20.25" customHeight="1">
      <c r="B72" s="1743"/>
      <c r="C72" s="1755"/>
      <c r="D72" s="1766"/>
      <c r="E72" s="1774"/>
      <c r="F72" s="1779" t="str">
        <f>C71</f>
        <v>介護職員</v>
      </c>
      <c r="G72" s="1774"/>
      <c r="H72" s="1779" t="str">
        <f>I71</f>
        <v>A</v>
      </c>
      <c r="I72" s="1787"/>
      <c r="J72" s="1801"/>
      <c r="K72" s="1807"/>
      <c r="L72" s="1823"/>
      <c r="M72" s="1823"/>
      <c r="N72" s="1766"/>
      <c r="O72" s="1831"/>
      <c r="P72" s="1836"/>
      <c r="Q72" s="1836"/>
      <c r="R72" s="1836"/>
      <c r="S72" s="1847"/>
      <c r="T72" s="1856" t="s">
        <v>128</v>
      </c>
      <c r="U72" s="1863"/>
      <c r="V72" s="1874"/>
      <c r="W72" s="1885" t="e">
        <f>IF(W71="","",VLOOKUP(W71,#REF!,10,FALSE))</f>
        <v>#REF!</v>
      </c>
      <c r="X72" s="1897" t="str">
        <f>IF(X71="","",VLOOKUP(X71,#REF!,10,FALSE))</f>
        <v/>
      </c>
      <c r="Y72" s="1897" t="e">
        <f>IF(Y71="","",VLOOKUP(Y71,#REF!,10,FALSE))</f>
        <v>#REF!</v>
      </c>
      <c r="Z72" s="1897" t="e">
        <f>IF(Z71="","",VLOOKUP(Z71,#REF!,10,FALSE))</f>
        <v>#REF!</v>
      </c>
      <c r="AA72" s="1897" t="e">
        <f>IF(AA71="","",VLOOKUP(AA71,#REF!,10,FALSE))</f>
        <v>#REF!</v>
      </c>
      <c r="AB72" s="1897" t="e">
        <f>IF(AB71="","",VLOOKUP(AB71,#REF!,10,FALSE))</f>
        <v>#REF!</v>
      </c>
      <c r="AC72" s="1912" t="str">
        <f>IF(AC71="","",VLOOKUP(AC71,#REF!,10,FALSE))</f>
        <v/>
      </c>
      <c r="AD72" s="1885" t="e">
        <f>IF(AD71="","",VLOOKUP(AD71,#REF!,10,FALSE))</f>
        <v>#REF!</v>
      </c>
      <c r="AE72" s="1897" t="e">
        <f>IF(AE71="","",VLOOKUP(AE71,#REF!,10,FALSE))</f>
        <v>#REF!</v>
      </c>
      <c r="AF72" s="1897" t="e">
        <f>IF(AF71="","",VLOOKUP(AF71,#REF!,10,FALSE))</f>
        <v>#REF!</v>
      </c>
      <c r="AG72" s="1897" t="str">
        <f>IF(AG71="","",VLOOKUP(AG71,#REF!,10,FALSE))</f>
        <v/>
      </c>
      <c r="AH72" s="1897" t="e">
        <f>IF(AH71="","",VLOOKUP(AH71,#REF!,10,FALSE))</f>
        <v>#REF!</v>
      </c>
      <c r="AI72" s="1897" t="e">
        <f>IF(AI71="","",VLOOKUP(AI71,#REF!,10,FALSE))</f>
        <v>#REF!</v>
      </c>
      <c r="AJ72" s="1912" t="str">
        <f>IF(AJ71="","",VLOOKUP(AJ71,#REF!,10,FALSE))</f>
        <v/>
      </c>
      <c r="AK72" s="1885" t="str">
        <f>IF(AK71="","",VLOOKUP(AK71,#REF!,10,FALSE))</f>
        <v/>
      </c>
      <c r="AL72" s="1897" t="e">
        <f>IF(AL71="","",VLOOKUP(AL71,#REF!,10,FALSE))</f>
        <v>#REF!</v>
      </c>
      <c r="AM72" s="1897" t="e">
        <f>IF(AM71="","",VLOOKUP(AM71,#REF!,10,FALSE))</f>
        <v>#REF!</v>
      </c>
      <c r="AN72" s="1897" t="e">
        <f>IF(AN71="","",VLOOKUP(AN71,#REF!,10,FALSE))</f>
        <v>#REF!</v>
      </c>
      <c r="AO72" s="1897" t="str">
        <f>IF(AO71="","",VLOOKUP(AO71,#REF!,10,FALSE))</f>
        <v/>
      </c>
      <c r="AP72" s="1897" t="e">
        <f>IF(AP71="","",VLOOKUP(AP71,#REF!,10,FALSE))</f>
        <v>#REF!</v>
      </c>
      <c r="AQ72" s="1912" t="e">
        <f>IF(AQ71="","",VLOOKUP(AQ71,#REF!,10,FALSE))</f>
        <v>#REF!</v>
      </c>
      <c r="AR72" s="1885" t="e">
        <f>IF(AR71="","",VLOOKUP(AR71,#REF!,10,FALSE))</f>
        <v>#REF!</v>
      </c>
      <c r="AS72" s="1897" t="str">
        <f>IF(AS71="","",VLOOKUP(AS71,#REF!,10,FALSE))</f>
        <v/>
      </c>
      <c r="AT72" s="1897" t="e">
        <f>IF(AT71="","",VLOOKUP(AT71,#REF!,10,FALSE))</f>
        <v>#REF!</v>
      </c>
      <c r="AU72" s="1897" t="e">
        <f>IF(AU71="","",VLOOKUP(AU71,#REF!,10,FALSE))</f>
        <v>#REF!</v>
      </c>
      <c r="AV72" s="1897" t="e">
        <f>IF(AV71="","",VLOOKUP(AV71,#REF!,10,FALSE))</f>
        <v>#REF!</v>
      </c>
      <c r="AW72" s="1897" t="str">
        <f>IF(AW71="","",VLOOKUP(AW71,#REF!,10,FALSE))</f>
        <v/>
      </c>
      <c r="AX72" s="1912" t="e">
        <f>IF(AX71="","",VLOOKUP(AX71,#REF!,10,FALSE))</f>
        <v>#REF!</v>
      </c>
      <c r="AY72" s="1885" t="str">
        <f>IF(AY71="","",VLOOKUP(AY71,#REF!,10,FALSE))</f>
        <v/>
      </c>
      <c r="AZ72" s="1897" t="str">
        <f>IF(AZ71="","",VLOOKUP(AZ71,#REF!,10,FALSE))</f>
        <v/>
      </c>
      <c r="BA72" s="1897" t="str">
        <f>IF(BA71="","",VLOOKUP(BA71,#REF!,10,FALSE))</f>
        <v/>
      </c>
      <c r="BB72" s="1943" t="e">
        <f>IF($BE$3="４週",SUM(W72:AX72),IF($BE$3="暦月",SUM(W72:BA72),""))</f>
        <v>#REF!</v>
      </c>
      <c r="BC72" s="1951"/>
      <c r="BD72" s="1960" t="e">
        <f>IF($BE$3="４週",BB72/4,IF($BE$3="暦月",(BB72/($BE$8/7)),""))</f>
        <v>#REF!</v>
      </c>
      <c r="BE72" s="1951"/>
      <c r="BF72" s="1971"/>
      <c r="BG72" s="1976"/>
      <c r="BH72" s="1976"/>
      <c r="BI72" s="1976"/>
      <c r="BJ72" s="1987"/>
    </row>
    <row r="73" spans="2:62" ht="20.25" customHeight="1">
      <c r="B73" s="1742">
        <f>B71+1</f>
        <v>29</v>
      </c>
      <c r="C73" s="1756" t="s">
        <v>962</v>
      </c>
      <c r="D73" s="1767"/>
      <c r="E73" s="1774"/>
      <c r="F73" s="1779"/>
      <c r="G73" s="1774"/>
      <c r="H73" s="1779"/>
      <c r="I73" s="1788" t="s">
        <v>702</v>
      </c>
      <c r="J73" s="1802"/>
      <c r="K73" s="1808" t="s">
        <v>806</v>
      </c>
      <c r="L73" s="1824"/>
      <c r="M73" s="1824"/>
      <c r="N73" s="1767"/>
      <c r="O73" s="1831" t="s">
        <v>834</v>
      </c>
      <c r="P73" s="1836"/>
      <c r="Q73" s="1836"/>
      <c r="R73" s="1836"/>
      <c r="S73" s="1847"/>
      <c r="T73" s="1857" t="s">
        <v>770</v>
      </c>
      <c r="U73" s="1864"/>
      <c r="V73" s="1875"/>
      <c r="W73" s="1886" t="s">
        <v>837</v>
      </c>
      <c r="X73" s="1898"/>
      <c r="Y73" s="1898"/>
      <c r="Z73" s="1898" t="s">
        <v>837</v>
      </c>
      <c r="AA73" s="1898"/>
      <c r="AB73" s="1898" t="s">
        <v>837</v>
      </c>
      <c r="AC73" s="1913" t="s">
        <v>837</v>
      </c>
      <c r="AD73" s="1886"/>
      <c r="AE73" s="1898" t="s">
        <v>837</v>
      </c>
      <c r="AF73" s="1898"/>
      <c r="AG73" s="1898"/>
      <c r="AH73" s="1898" t="s">
        <v>837</v>
      </c>
      <c r="AI73" s="1898" t="s">
        <v>835</v>
      </c>
      <c r="AJ73" s="1913" t="s">
        <v>835</v>
      </c>
      <c r="AK73" s="1886" t="s">
        <v>837</v>
      </c>
      <c r="AL73" s="1898"/>
      <c r="AM73" s="1898" t="s">
        <v>837</v>
      </c>
      <c r="AN73" s="1898"/>
      <c r="AO73" s="1898" t="s">
        <v>837</v>
      </c>
      <c r="AP73" s="1898"/>
      <c r="AQ73" s="1913" t="s">
        <v>835</v>
      </c>
      <c r="AR73" s="1886" t="s">
        <v>835</v>
      </c>
      <c r="AS73" s="1898" t="s">
        <v>837</v>
      </c>
      <c r="AT73" s="1898"/>
      <c r="AU73" s="1898" t="s">
        <v>837</v>
      </c>
      <c r="AV73" s="1898"/>
      <c r="AW73" s="1898" t="s">
        <v>835</v>
      </c>
      <c r="AX73" s="1913"/>
      <c r="AY73" s="1886"/>
      <c r="AZ73" s="1898"/>
      <c r="BA73" s="1937"/>
      <c r="BB73" s="1944"/>
      <c r="BC73" s="1952"/>
      <c r="BD73" s="1961"/>
      <c r="BE73" s="1967"/>
      <c r="BF73" s="1972"/>
      <c r="BG73" s="1977"/>
      <c r="BH73" s="1977"/>
      <c r="BI73" s="1977"/>
      <c r="BJ73" s="1988"/>
    </row>
    <row r="74" spans="2:62" ht="20.25" customHeight="1">
      <c r="B74" s="1743"/>
      <c r="C74" s="1757"/>
      <c r="D74" s="1768"/>
      <c r="E74" s="1776"/>
      <c r="F74" s="1781" t="str">
        <f>C73</f>
        <v>介護職員</v>
      </c>
      <c r="G74" s="1776"/>
      <c r="H74" s="1781" t="str">
        <f>I73</f>
        <v>C</v>
      </c>
      <c r="I74" s="1789"/>
      <c r="J74" s="1803"/>
      <c r="K74" s="1809"/>
      <c r="L74" s="1825"/>
      <c r="M74" s="1825"/>
      <c r="N74" s="1768"/>
      <c r="O74" s="1831"/>
      <c r="P74" s="1836"/>
      <c r="Q74" s="1836"/>
      <c r="R74" s="1836"/>
      <c r="S74" s="1847"/>
      <c r="T74" s="1856" t="s">
        <v>128</v>
      </c>
      <c r="U74" s="1863"/>
      <c r="V74" s="1874"/>
      <c r="W74" s="1885" t="e">
        <f>IF(W73="","",VLOOKUP(W73,#REF!,10,FALSE))</f>
        <v>#REF!</v>
      </c>
      <c r="X74" s="1897" t="str">
        <f>IF(X73="","",VLOOKUP(X73,#REF!,10,FALSE))</f>
        <v/>
      </c>
      <c r="Y74" s="1897" t="str">
        <f>IF(Y73="","",VLOOKUP(Y73,#REF!,10,FALSE))</f>
        <v/>
      </c>
      <c r="Z74" s="1897" t="e">
        <f>IF(Z73="","",VLOOKUP(Z73,#REF!,10,FALSE))</f>
        <v>#REF!</v>
      </c>
      <c r="AA74" s="1897" t="str">
        <f>IF(AA73="","",VLOOKUP(AA73,#REF!,10,FALSE))</f>
        <v/>
      </c>
      <c r="AB74" s="1897" t="e">
        <f>IF(AB73="","",VLOOKUP(AB73,#REF!,10,FALSE))</f>
        <v>#REF!</v>
      </c>
      <c r="AC74" s="1912" t="e">
        <f>IF(AC73="","",VLOOKUP(AC73,#REF!,10,FALSE))</f>
        <v>#REF!</v>
      </c>
      <c r="AD74" s="1885" t="str">
        <f>IF(AD73="","",VLOOKUP(AD73,#REF!,10,FALSE))</f>
        <v/>
      </c>
      <c r="AE74" s="1897" t="e">
        <f>IF(AE73="","",VLOOKUP(AE73,#REF!,10,FALSE))</f>
        <v>#REF!</v>
      </c>
      <c r="AF74" s="1897" t="str">
        <f>IF(AF73="","",VLOOKUP(AF73,#REF!,10,FALSE))</f>
        <v/>
      </c>
      <c r="AG74" s="1897" t="str">
        <f>IF(AG73="","",VLOOKUP(AG73,#REF!,10,FALSE))</f>
        <v/>
      </c>
      <c r="AH74" s="1897" t="e">
        <f>IF(AH73="","",VLOOKUP(AH73,#REF!,10,FALSE))</f>
        <v>#REF!</v>
      </c>
      <c r="AI74" s="1897" t="e">
        <f>IF(AI73="","",VLOOKUP(AI73,#REF!,10,FALSE))</f>
        <v>#REF!</v>
      </c>
      <c r="AJ74" s="1912" t="e">
        <f>IF(AJ73="","",VLOOKUP(AJ73,#REF!,10,FALSE))</f>
        <v>#REF!</v>
      </c>
      <c r="AK74" s="1885" t="e">
        <f>IF(AK73="","",VLOOKUP(AK73,#REF!,10,FALSE))</f>
        <v>#REF!</v>
      </c>
      <c r="AL74" s="1897" t="str">
        <f>IF(AL73="","",VLOOKUP(AL73,#REF!,10,FALSE))</f>
        <v/>
      </c>
      <c r="AM74" s="1897" t="e">
        <f>IF(AM73="","",VLOOKUP(AM73,#REF!,10,FALSE))</f>
        <v>#REF!</v>
      </c>
      <c r="AN74" s="1897" t="str">
        <f>IF(AN73="","",VLOOKUP(AN73,#REF!,10,FALSE))</f>
        <v/>
      </c>
      <c r="AO74" s="1897" t="e">
        <f>IF(AO73="","",VLOOKUP(AO73,#REF!,10,FALSE))</f>
        <v>#REF!</v>
      </c>
      <c r="AP74" s="1897" t="str">
        <f>IF(AP73="","",VLOOKUP(AP73,#REF!,10,FALSE))</f>
        <v/>
      </c>
      <c r="AQ74" s="1912" t="e">
        <f>IF(AQ73="","",VLOOKUP(AQ73,#REF!,10,FALSE))</f>
        <v>#REF!</v>
      </c>
      <c r="AR74" s="1885" t="e">
        <f>IF(AR73="","",VLOOKUP(AR73,#REF!,10,FALSE))</f>
        <v>#REF!</v>
      </c>
      <c r="AS74" s="1897" t="e">
        <f>IF(AS73="","",VLOOKUP(AS73,#REF!,10,FALSE))</f>
        <v>#REF!</v>
      </c>
      <c r="AT74" s="1897" t="str">
        <f>IF(AT73="","",VLOOKUP(AT73,#REF!,10,FALSE))</f>
        <v/>
      </c>
      <c r="AU74" s="1897" t="e">
        <f>IF(AU73="","",VLOOKUP(AU73,#REF!,10,FALSE))</f>
        <v>#REF!</v>
      </c>
      <c r="AV74" s="1897" t="str">
        <f>IF(AV73="","",VLOOKUP(AV73,#REF!,10,FALSE))</f>
        <v/>
      </c>
      <c r="AW74" s="1897" t="e">
        <f>IF(AW73="","",VLOOKUP(AW73,#REF!,10,FALSE))</f>
        <v>#REF!</v>
      </c>
      <c r="AX74" s="1912" t="str">
        <f>IF(AX73="","",VLOOKUP(AX73,#REF!,10,FALSE))</f>
        <v/>
      </c>
      <c r="AY74" s="1885" t="str">
        <f>IF(AY73="","",VLOOKUP(AY73,#REF!,10,FALSE))</f>
        <v/>
      </c>
      <c r="AZ74" s="1897" t="str">
        <f>IF(AZ73="","",VLOOKUP(AZ73,#REF!,10,FALSE))</f>
        <v/>
      </c>
      <c r="BA74" s="1897" t="str">
        <f>IF(BA73="","",VLOOKUP(BA73,#REF!,10,FALSE))</f>
        <v/>
      </c>
      <c r="BB74" s="1945" t="e">
        <f>IF($BE$3="４週",SUM(W74:AX74),IF($BE$3="暦月",SUM(W74:BA74),""))</f>
        <v>#REF!</v>
      </c>
      <c r="BC74" s="1953"/>
      <c r="BD74" s="1962" t="e">
        <f>IF($BE$3="４週",BB74/4,IF($BE$3="暦月",(BB74/($BE$8/7)),""))</f>
        <v>#REF!</v>
      </c>
      <c r="BE74" s="1953"/>
      <c r="BF74" s="1973"/>
      <c r="BG74" s="1978"/>
      <c r="BH74" s="1978"/>
      <c r="BI74" s="1978"/>
      <c r="BJ74" s="1989"/>
    </row>
    <row r="75" spans="2:62" ht="20.25" customHeight="1">
      <c r="B75" s="1742">
        <f>B73+1</f>
        <v>30</v>
      </c>
      <c r="C75" s="1756"/>
      <c r="D75" s="1767"/>
      <c r="E75" s="1775"/>
      <c r="F75" s="1780"/>
      <c r="G75" s="1775"/>
      <c r="H75" s="1780"/>
      <c r="I75" s="1788"/>
      <c r="J75" s="1802"/>
      <c r="K75" s="1808"/>
      <c r="L75" s="1824"/>
      <c r="M75" s="1824"/>
      <c r="N75" s="1767"/>
      <c r="O75" s="1831"/>
      <c r="P75" s="1836"/>
      <c r="Q75" s="1836"/>
      <c r="R75" s="1836"/>
      <c r="S75" s="1847"/>
      <c r="T75" s="1992" t="s">
        <v>770</v>
      </c>
      <c r="U75" s="1993"/>
      <c r="V75" s="1994"/>
      <c r="W75" s="1886"/>
      <c r="X75" s="1898"/>
      <c r="Y75" s="1898"/>
      <c r="Z75" s="1898"/>
      <c r="AA75" s="1898"/>
      <c r="AB75" s="1898"/>
      <c r="AC75" s="1913"/>
      <c r="AD75" s="1886"/>
      <c r="AE75" s="1898"/>
      <c r="AF75" s="1898"/>
      <c r="AG75" s="1898"/>
      <c r="AH75" s="1898"/>
      <c r="AI75" s="1898"/>
      <c r="AJ75" s="1913"/>
      <c r="AK75" s="1886"/>
      <c r="AL75" s="1898"/>
      <c r="AM75" s="1898"/>
      <c r="AN75" s="1898"/>
      <c r="AO75" s="1898"/>
      <c r="AP75" s="1898"/>
      <c r="AQ75" s="1913"/>
      <c r="AR75" s="1886"/>
      <c r="AS75" s="1898"/>
      <c r="AT75" s="1898"/>
      <c r="AU75" s="1898"/>
      <c r="AV75" s="1898"/>
      <c r="AW75" s="1898"/>
      <c r="AX75" s="1913"/>
      <c r="AY75" s="1886"/>
      <c r="AZ75" s="1898"/>
      <c r="BA75" s="1937"/>
      <c r="BB75" s="1944"/>
      <c r="BC75" s="1952"/>
      <c r="BD75" s="1961"/>
      <c r="BE75" s="1967"/>
      <c r="BF75" s="1972"/>
      <c r="BG75" s="1977"/>
      <c r="BH75" s="1977"/>
      <c r="BI75" s="1977"/>
      <c r="BJ75" s="1988"/>
    </row>
    <row r="76" spans="2:62" ht="20.25" customHeight="1">
      <c r="B76" s="1744"/>
      <c r="C76" s="1758"/>
      <c r="D76" s="1769"/>
      <c r="E76" s="1777"/>
      <c r="F76" s="1782">
        <f>C76</f>
        <v>0</v>
      </c>
      <c r="G76" s="1777"/>
      <c r="H76" s="1782">
        <f>I76</f>
        <v>0</v>
      </c>
      <c r="I76" s="1790"/>
      <c r="J76" s="1804"/>
      <c r="K76" s="1810"/>
      <c r="L76" s="1826"/>
      <c r="M76" s="1826"/>
      <c r="N76" s="1769"/>
      <c r="O76" s="1832"/>
      <c r="P76" s="1837"/>
      <c r="Q76" s="1837"/>
      <c r="R76" s="1837"/>
      <c r="S76" s="1848"/>
      <c r="T76" s="1858" t="s">
        <v>128</v>
      </c>
      <c r="U76" s="1865"/>
      <c r="V76" s="1876"/>
      <c r="W76" s="1887" t="str">
        <f>IF(W75="","",VLOOKUP(W75,#REF!,10,FALSE))</f>
        <v/>
      </c>
      <c r="X76" s="1899" t="str">
        <f>IF(X75="","",VLOOKUP(X75,#REF!,10,FALSE))</f>
        <v/>
      </c>
      <c r="Y76" s="1899" t="str">
        <f>IF(Y75="","",VLOOKUP(Y75,#REF!,10,FALSE))</f>
        <v/>
      </c>
      <c r="Z76" s="1899" t="str">
        <f>IF(Z75="","",VLOOKUP(Z75,#REF!,10,FALSE))</f>
        <v/>
      </c>
      <c r="AA76" s="1899" t="str">
        <f>IF(AA75="","",VLOOKUP(AA75,#REF!,10,FALSE))</f>
        <v/>
      </c>
      <c r="AB76" s="1899" t="str">
        <f>IF(AB75="","",VLOOKUP(AB75,#REF!,10,FALSE))</f>
        <v/>
      </c>
      <c r="AC76" s="1914" t="str">
        <f>IF(AC75="","",VLOOKUP(AC75,#REF!,10,FALSE))</f>
        <v/>
      </c>
      <c r="AD76" s="1887" t="str">
        <f>IF(AD75="","",VLOOKUP(AD75,#REF!,10,FALSE))</f>
        <v/>
      </c>
      <c r="AE76" s="1899" t="str">
        <f>IF(AE75="","",VLOOKUP(AE75,#REF!,10,FALSE))</f>
        <v/>
      </c>
      <c r="AF76" s="1899" t="str">
        <f>IF(AF75="","",VLOOKUP(AF75,#REF!,10,FALSE))</f>
        <v/>
      </c>
      <c r="AG76" s="1899" t="str">
        <f>IF(AG75="","",VLOOKUP(AG75,#REF!,10,FALSE))</f>
        <v/>
      </c>
      <c r="AH76" s="1899" t="str">
        <f>IF(AH75="","",VLOOKUP(AH75,#REF!,10,FALSE))</f>
        <v/>
      </c>
      <c r="AI76" s="1899" t="str">
        <f>IF(AI75="","",VLOOKUP(AI75,#REF!,10,FALSE))</f>
        <v/>
      </c>
      <c r="AJ76" s="1914" t="str">
        <f>IF(AJ75="","",VLOOKUP(AJ75,#REF!,10,FALSE))</f>
        <v/>
      </c>
      <c r="AK76" s="1887" t="str">
        <f>IF(AK75="","",VLOOKUP(AK75,#REF!,10,FALSE))</f>
        <v/>
      </c>
      <c r="AL76" s="1899" t="str">
        <f>IF(AL75="","",VLOOKUP(AL75,#REF!,10,FALSE))</f>
        <v/>
      </c>
      <c r="AM76" s="1899" t="str">
        <f>IF(AM75="","",VLOOKUP(AM75,#REF!,10,FALSE))</f>
        <v/>
      </c>
      <c r="AN76" s="1899" t="str">
        <f>IF(AN75="","",VLOOKUP(AN75,#REF!,10,FALSE))</f>
        <v/>
      </c>
      <c r="AO76" s="1899" t="str">
        <f>IF(AO75="","",VLOOKUP(AO75,#REF!,10,FALSE))</f>
        <v/>
      </c>
      <c r="AP76" s="1899" t="str">
        <f>IF(AP75="","",VLOOKUP(AP75,#REF!,10,FALSE))</f>
        <v/>
      </c>
      <c r="AQ76" s="1914" t="str">
        <f>IF(AQ75="","",VLOOKUP(AQ75,#REF!,10,FALSE))</f>
        <v/>
      </c>
      <c r="AR76" s="1887" t="str">
        <f>IF(AR75="","",VLOOKUP(AR75,#REF!,10,FALSE))</f>
        <v/>
      </c>
      <c r="AS76" s="1899" t="str">
        <f>IF(AS75="","",VLOOKUP(AS75,#REF!,10,FALSE))</f>
        <v/>
      </c>
      <c r="AT76" s="1899" t="str">
        <f>IF(AT75="","",VLOOKUP(AT75,#REF!,10,FALSE))</f>
        <v/>
      </c>
      <c r="AU76" s="1899" t="str">
        <f>IF(AU75="","",VLOOKUP(AU75,#REF!,10,FALSE))</f>
        <v/>
      </c>
      <c r="AV76" s="1899" t="str">
        <f>IF(AV75="","",VLOOKUP(AV75,#REF!,10,FALSE))</f>
        <v/>
      </c>
      <c r="AW76" s="1899" t="str">
        <f>IF(AW75="","",VLOOKUP(AW75,#REF!,10,FALSE))</f>
        <v/>
      </c>
      <c r="AX76" s="1914" t="str">
        <f>IF(AX75="","",VLOOKUP(AX75,#REF!,10,FALSE))</f>
        <v/>
      </c>
      <c r="AY76" s="1887" t="str">
        <f>IF(AY75="","",VLOOKUP(AY75,#REF!,10,FALSE))</f>
        <v/>
      </c>
      <c r="AZ76" s="1899" t="str">
        <f>IF(AZ75="","",VLOOKUP(AZ75,#REF!,10,FALSE))</f>
        <v/>
      </c>
      <c r="BA76" s="1995" t="str">
        <f>IF(BA75="","",VLOOKUP(BA75,#REF!,10,FALSE))</f>
        <v/>
      </c>
      <c r="BB76" s="1946">
        <f>IF($BE$3="４週",SUM(W76:AX76),IF($BE$3="暦月",SUM(W76:BA76),""))</f>
        <v>0</v>
      </c>
      <c r="BC76" s="1954"/>
      <c r="BD76" s="1963">
        <f>IF($BE$3="４週",BB76/4,IF($BE$3="暦月",(BB76/($BE$8/7)),""))</f>
        <v>0</v>
      </c>
      <c r="BE76" s="1954"/>
      <c r="BF76" s="1974"/>
      <c r="BG76" s="1979"/>
      <c r="BH76" s="1979"/>
      <c r="BI76" s="1979"/>
      <c r="BJ76" s="1990"/>
    </row>
    <row r="77" spans="2:62" ht="20.25" customHeight="1">
      <c r="B77" s="1745"/>
      <c r="C77" s="1759"/>
      <c r="D77" s="1759"/>
      <c r="E77" s="1759"/>
      <c r="F77" s="1759"/>
      <c r="G77" s="1759"/>
      <c r="H77" s="1759"/>
      <c r="I77" s="1791"/>
      <c r="J77" s="1791"/>
      <c r="K77" s="1759"/>
      <c r="L77" s="1759"/>
      <c r="M77" s="1759"/>
      <c r="N77" s="1759"/>
      <c r="O77" s="1833"/>
      <c r="P77" s="1833"/>
      <c r="Q77" s="1833"/>
      <c r="R77" s="1841"/>
      <c r="S77" s="1841"/>
      <c r="T77" s="1841"/>
      <c r="U77" s="1866"/>
      <c r="V77" s="1877"/>
      <c r="W77" s="1888"/>
      <c r="X77" s="1888"/>
      <c r="Y77" s="1888"/>
      <c r="Z77" s="1888"/>
      <c r="AA77" s="1888"/>
      <c r="AB77" s="1888"/>
      <c r="AC77" s="1888"/>
      <c r="AD77" s="1888"/>
      <c r="AE77" s="1888"/>
      <c r="AF77" s="1888"/>
      <c r="AG77" s="1888"/>
      <c r="AH77" s="1888"/>
      <c r="AI77" s="1888"/>
      <c r="AJ77" s="1888"/>
      <c r="AK77" s="1888"/>
      <c r="AL77" s="1888"/>
      <c r="AM77" s="1888"/>
      <c r="AN77" s="1888"/>
      <c r="AO77" s="1888"/>
      <c r="AP77" s="1888"/>
      <c r="AQ77" s="1888"/>
      <c r="AR77" s="1888"/>
      <c r="AS77" s="1888"/>
      <c r="AT77" s="1888"/>
      <c r="AU77" s="1888"/>
      <c r="AV77" s="1888"/>
      <c r="AW77" s="1888"/>
      <c r="AX77" s="1888"/>
      <c r="AY77" s="1888"/>
      <c r="AZ77" s="1888"/>
      <c r="BA77" s="1888"/>
      <c r="BB77" s="1888"/>
      <c r="BC77" s="1888"/>
      <c r="BD77" s="1929"/>
      <c r="BE77" s="1929"/>
      <c r="BF77" s="1833"/>
      <c r="BG77" s="1833"/>
      <c r="BH77" s="1833"/>
      <c r="BI77" s="1833"/>
      <c r="BJ77" s="1833"/>
    </row>
    <row r="78" spans="2:62" ht="20.25" customHeight="1">
      <c r="B78" s="1745"/>
      <c r="C78" s="1759"/>
      <c r="D78" s="1759"/>
      <c r="E78" s="1759"/>
      <c r="F78" s="1759"/>
      <c r="G78" s="1759"/>
      <c r="H78" s="1759"/>
      <c r="I78" s="1792"/>
      <c r="J78" s="1805" t="s">
        <v>1073</v>
      </c>
      <c r="K78" s="1805"/>
      <c r="L78" s="1805"/>
      <c r="M78" s="1805"/>
      <c r="N78" s="1805"/>
      <c r="O78" s="1805"/>
      <c r="P78" s="1805"/>
      <c r="Q78" s="1805"/>
      <c r="R78" s="1805"/>
      <c r="S78" s="1805"/>
      <c r="T78" s="1815"/>
      <c r="U78" s="1805"/>
      <c r="V78" s="1805"/>
      <c r="W78" s="1805"/>
      <c r="X78" s="1805"/>
      <c r="Y78" s="1805"/>
      <c r="Z78" s="1893"/>
      <c r="AA78" s="1893"/>
      <c r="AB78" s="1893"/>
      <c r="AC78" s="1893"/>
      <c r="AD78" s="1893"/>
      <c r="AE78" s="1893"/>
      <c r="AF78" s="1893"/>
      <c r="AG78" s="1893"/>
      <c r="AH78" s="1893"/>
      <c r="AI78" s="1893"/>
      <c r="AJ78" s="1893"/>
      <c r="AK78" s="1893"/>
      <c r="AL78" s="1893"/>
      <c r="AM78" s="1893"/>
      <c r="AN78" s="1893"/>
      <c r="AO78" s="1893"/>
      <c r="AP78" s="1893"/>
      <c r="AQ78" s="1893"/>
      <c r="AR78" s="1893"/>
      <c r="AS78" s="1893"/>
      <c r="AT78" s="1893"/>
      <c r="AU78" s="1893"/>
      <c r="AV78" s="1893"/>
      <c r="AW78" s="1893"/>
      <c r="AX78" s="1893"/>
      <c r="AY78" s="1893"/>
      <c r="AZ78" s="1893"/>
      <c r="BA78" s="1893"/>
      <c r="BB78" s="1893"/>
      <c r="BC78" s="1893"/>
      <c r="BD78" s="1927"/>
      <c r="BE78" s="1929"/>
      <c r="BF78" s="1833"/>
      <c r="BG78" s="1833"/>
      <c r="BH78" s="1833"/>
      <c r="BI78" s="1833"/>
      <c r="BJ78" s="1833"/>
    </row>
    <row r="79" spans="2:62" ht="20.25" customHeight="1">
      <c r="B79" s="1745"/>
      <c r="C79" s="1759"/>
      <c r="D79" s="1759"/>
      <c r="E79" s="1759"/>
      <c r="F79" s="1759"/>
      <c r="G79" s="1759"/>
      <c r="H79" s="1759"/>
      <c r="I79" s="1792"/>
      <c r="J79" s="1805"/>
      <c r="K79" s="1805" t="s">
        <v>1066</v>
      </c>
      <c r="L79" s="1805"/>
      <c r="M79" s="1805"/>
      <c r="N79" s="1805"/>
      <c r="O79" s="1805"/>
      <c r="P79" s="1805"/>
      <c r="Q79" s="1805"/>
      <c r="R79" s="1805"/>
      <c r="S79" s="1805"/>
      <c r="T79" s="1815"/>
      <c r="U79" s="1805"/>
      <c r="V79" s="1805"/>
      <c r="W79" s="1805"/>
      <c r="X79" s="1805"/>
      <c r="Y79" s="1805"/>
      <c r="Z79" s="1893"/>
      <c r="AA79" s="1805" t="s">
        <v>1068</v>
      </c>
      <c r="AB79" s="1805"/>
      <c r="AC79" s="1805"/>
      <c r="AD79" s="1805"/>
      <c r="AE79" s="1805"/>
      <c r="AF79" s="1805"/>
      <c r="AG79" s="1805"/>
      <c r="AH79" s="1805"/>
      <c r="AI79" s="1805"/>
      <c r="AJ79" s="1815"/>
      <c r="AK79" s="1805"/>
      <c r="AL79" s="1805"/>
      <c r="AM79" s="1805"/>
      <c r="AN79" s="1805"/>
      <c r="AO79" s="1893"/>
      <c r="AP79" s="1893"/>
      <c r="AQ79" s="1805" t="s">
        <v>1070</v>
      </c>
      <c r="AR79" s="1893"/>
      <c r="AS79" s="1893"/>
      <c r="AT79" s="1893"/>
      <c r="AU79" s="1893"/>
      <c r="AV79" s="1893"/>
      <c r="AW79" s="1893"/>
      <c r="AX79" s="1893"/>
      <c r="AY79" s="1893"/>
      <c r="AZ79" s="1893"/>
      <c r="BA79" s="1893"/>
      <c r="BB79" s="1893"/>
      <c r="BC79" s="1893"/>
      <c r="BD79" s="1927"/>
      <c r="BE79" s="1929"/>
      <c r="BF79" s="1833"/>
      <c r="BG79" s="1833"/>
      <c r="BH79" s="1833"/>
      <c r="BI79" s="1833"/>
      <c r="BJ79" s="1833"/>
    </row>
    <row r="80" spans="2:62" ht="20.25" customHeight="1">
      <c r="B80" s="1745"/>
      <c r="C80" s="1759"/>
      <c r="D80" s="1759"/>
      <c r="E80" s="1759"/>
      <c r="F80" s="1759"/>
      <c r="G80" s="1759"/>
      <c r="H80" s="1759"/>
      <c r="I80" s="1792"/>
      <c r="J80" s="1805"/>
      <c r="K80" s="1811" t="s">
        <v>749</v>
      </c>
      <c r="L80" s="1811"/>
      <c r="M80" s="1811" t="s">
        <v>353</v>
      </c>
      <c r="N80" s="1811"/>
      <c r="O80" s="1811"/>
      <c r="P80" s="1811"/>
      <c r="Q80" s="1805"/>
      <c r="R80" s="1842" t="s">
        <v>669</v>
      </c>
      <c r="S80" s="1842"/>
      <c r="T80" s="1842"/>
      <c r="U80" s="1842"/>
      <c r="V80" s="1817"/>
      <c r="W80" s="1889" t="s">
        <v>748</v>
      </c>
      <c r="X80" s="1889"/>
      <c r="Y80" s="1793"/>
      <c r="Z80" s="1893"/>
      <c r="AA80" s="1811" t="s">
        <v>749</v>
      </c>
      <c r="AB80" s="1811"/>
      <c r="AC80" s="1811" t="s">
        <v>353</v>
      </c>
      <c r="AD80" s="1811"/>
      <c r="AE80" s="1811"/>
      <c r="AF80" s="1811"/>
      <c r="AG80" s="1805"/>
      <c r="AH80" s="1842" t="s">
        <v>669</v>
      </c>
      <c r="AI80" s="1842"/>
      <c r="AJ80" s="1842"/>
      <c r="AK80" s="1842"/>
      <c r="AL80" s="1817"/>
      <c r="AM80" s="1889" t="s">
        <v>748</v>
      </c>
      <c r="AN80" s="1889"/>
      <c r="AO80" s="1893"/>
      <c r="AP80" s="1893"/>
      <c r="AQ80" s="1893"/>
      <c r="AR80" s="1893"/>
      <c r="AS80" s="1893"/>
      <c r="AT80" s="1893"/>
      <c r="AU80" s="1893"/>
      <c r="AV80" s="1893"/>
      <c r="AW80" s="1893"/>
      <c r="AX80" s="1893"/>
      <c r="AY80" s="1893"/>
      <c r="AZ80" s="1893"/>
      <c r="BA80" s="1893"/>
      <c r="BB80" s="1893"/>
      <c r="BC80" s="1893"/>
      <c r="BD80" s="1927"/>
      <c r="BE80" s="1929"/>
      <c r="BF80" s="1791"/>
      <c r="BG80" s="1791"/>
      <c r="BH80" s="1791"/>
      <c r="BI80" s="1791"/>
      <c r="BJ80" s="1833"/>
    </row>
    <row r="81" spans="2:62" ht="20.25" customHeight="1">
      <c r="B81" s="1745"/>
      <c r="C81" s="1759"/>
      <c r="D81" s="1759"/>
      <c r="E81" s="1759"/>
      <c r="F81" s="1759"/>
      <c r="G81" s="1759"/>
      <c r="H81" s="1759"/>
      <c r="I81" s="1792"/>
      <c r="J81" s="1805"/>
      <c r="K81" s="1812"/>
      <c r="L81" s="1812"/>
      <c r="M81" s="1812" t="s">
        <v>758</v>
      </c>
      <c r="N81" s="1812"/>
      <c r="O81" s="1812" t="s">
        <v>763</v>
      </c>
      <c r="P81" s="1812"/>
      <c r="Q81" s="1805"/>
      <c r="R81" s="1812" t="s">
        <v>758</v>
      </c>
      <c r="S81" s="1812"/>
      <c r="T81" s="1812" t="s">
        <v>763</v>
      </c>
      <c r="U81" s="1812"/>
      <c r="V81" s="1817"/>
      <c r="W81" s="1889" t="s">
        <v>776</v>
      </c>
      <c r="X81" s="1889"/>
      <c r="Y81" s="1793"/>
      <c r="Z81" s="1893"/>
      <c r="AA81" s="1812"/>
      <c r="AB81" s="1812"/>
      <c r="AC81" s="1812" t="s">
        <v>758</v>
      </c>
      <c r="AD81" s="1812"/>
      <c r="AE81" s="1812" t="s">
        <v>763</v>
      </c>
      <c r="AF81" s="1812"/>
      <c r="AG81" s="1805"/>
      <c r="AH81" s="1812" t="s">
        <v>758</v>
      </c>
      <c r="AI81" s="1812"/>
      <c r="AJ81" s="1812" t="s">
        <v>763</v>
      </c>
      <c r="AK81" s="1812"/>
      <c r="AL81" s="1817"/>
      <c r="AM81" s="1889" t="s">
        <v>776</v>
      </c>
      <c r="AN81" s="1889"/>
      <c r="AO81" s="1893"/>
      <c r="AP81" s="1893"/>
      <c r="AQ81" s="2669" t="s">
        <v>910</v>
      </c>
      <c r="AR81" s="2669"/>
      <c r="AS81" s="2669"/>
      <c r="AT81" s="2669"/>
      <c r="AU81" s="1817"/>
      <c r="AV81" s="1889" t="s">
        <v>962</v>
      </c>
      <c r="AW81" s="2669"/>
      <c r="AX81" s="2669"/>
      <c r="AY81" s="2669"/>
      <c r="AZ81" s="1817"/>
      <c r="BA81" s="1812" t="s">
        <v>428</v>
      </c>
      <c r="BB81" s="1812"/>
      <c r="BC81" s="1812"/>
      <c r="BD81" s="1812"/>
      <c r="BE81" s="1929"/>
      <c r="BF81" s="1930"/>
      <c r="BG81" s="1930"/>
      <c r="BH81" s="1930"/>
      <c r="BI81" s="1930"/>
      <c r="BJ81" s="1833"/>
    </row>
    <row r="82" spans="2:62" ht="20.25" customHeight="1">
      <c r="B82" s="1745"/>
      <c r="C82" s="1759"/>
      <c r="D82" s="1759"/>
      <c r="E82" s="1759"/>
      <c r="F82" s="1759"/>
      <c r="G82" s="1759"/>
      <c r="H82" s="1759"/>
      <c r="I82" s="1792"/>
      <c r="J82" s="1805"/>
      <c r="K82" s="1813" t="s">
        <v>751</v>
      </c>
      <c r="L82" s="1813"/>
      <c r="M82" s="1827" t="e">
        <f>SUMIFS($BB$17:$BB$76,$F$17:$F$76,"看護職員",$H$17:$H$76,"A")</f>
        <v>#REF!</v>
      </c>
      <c r="N82" s="1827"/>
      <c r="O82" s="1827" t="e">
        <f>SUMIFS($BD$17:$BD$76,$F$17:$F$76,"看護職員",$H$17:$H$76,"A")</f>
        <v>#REF!</v>
      </c>
      <c r="P82" s="1827"/>
      <c r="Q82" s="1839"/>
      <c r="R82" s="1843">
        <v>0</v>
      </c>
      <c r="S82" s="1843"/>
      <c r="T82" s="1843">
        <v>0</v>
      </c>
      <c r="U82" s="1843"/>
      <c r="V82" s="1878"/>
      <c r="W82" s="1890">
        <v>3</v>
      </c>
      <c r="X82" s="1900"/>
      <c r="Y82" s="1793"/>
      <c r="Z82" s="1893"/>
      <c r="AA82" s="1813" t="s">
        <v>751</v>
      </c>
      <c r="AB82" s="1813"/>
      <c r="AC82" s="1827" t="e">
        <f>SUMIFS($BB$17:$BB$76,$F$17:$F$76,"介護職員",$H$17:$H$76,"A")</f>
        <v>#REF!</v>
      </c>
      <c r="AD82" s="1827"/>
      <c r="AE82" s="1827" t="e">
        <f>SUMIFS($BD$17:$BD$76,$F$17:$F$76,"介護職員",$H$17:$H$76,"A")</f>
        <v>#REF!</v>
      </c>
      <c r="AF82" s="1827"/>
      <c r="AG82" s="1839"/>
      <c r="AH82" s="1843">
        <v>0</v>
      </c>
      <c r="AI82" s="1843"/>
      <c r="AJ82" s="1843">
        <v>0</v>
      </c>
      <c r="AK82" s="1843"/>
      <c r="AL82" s="1878"/>
      <c r="AM82" s="1890">
        <v>17</v>
      </c>
      <c r="AN82" s="1900"/>
      <c r="AO82" s="1893"/>
      <c r="AP82" s="1893"/>
      <c r="AQ82" s="2670">
        <f>U96</f>
        <v>3.5</v>
      </c>
      <c r="AR82" s="1813"/>
      <c r="AS82" s="1813"/>
      <c r="AT82" s="1813"/>
      <c r="AU82" s="1811" t="s">
        <v>764</v>
      </c>
      <c r="AV82" s="2670">
        <f>AK96</f>
        <v>20.2</v>
      </c>
      <c r="AW82" s="1813"/>
      <c r="AX82" s="1813"/>
      <c r="AY82" s="1813"/>
      <c r="AZ82" s="1811" t="s">
        <v>628</v>
      </c>
      <c r="BA82" s="1867">
        <f>ROUNDDOWN(AQ82+AV82,1)</f>
        <v>23.7</v>
      </c>
      <c r="BB82" s="1867"/>
      <c r="BC82" s="1867"/>
      <c r="BD82" s="1867"/>
      <c r="BE82" s="1929"/>
      <c r="BF82" s="1931"/>
      <c r="BG82" s="1931"/>
      <c r="BH82" s="1931"/>
      <c r="BI82" s="1931"/>
      <c r="BJ82" s="1833"/>
    </row>
    <row r="83" spans="2:62" ht="20.25" customHeight="1">
      <c r="B83" s="1745"/>
      <c r="C83" s="1759"/>
      <c r="D83" s="1759"/>
      <c r="E83" s="1759"/>
      <c r="F83" s="1759"/>
      <c r="G83" s="1759"/>
      <c r="H83" s="1759"/>
      <c r="I83" s="1792"/>
      <c r="J83" s="1805"/>
      <c r="K83" s="1813" t="s">
        <v>192</v>
      </c>
      <c r="L83" s="1813"/>
      <c r="M83" s="1827" t="e">
        <f>SUMIFS($BB$17:$BB$76,$F$17:$F$76,"看護職員",$H$17:$H$76,"B")</f>
        <v>#REF!</v>
      </c>
      <c r="N83" s="1827"/>
      <c r="O83" s="1827" t="e">
        <f>SUMIFS($BD$17:$BD$76,$F$17:$F$76,"看護職員",$H$17:$H$76,"B")</f>
        <v>#REF!</v>
      </c>
      <c r="P83" s="1827"/>
      <c r="Q83" s="1839"/>
      <c r="R83" s="1843">
        <v>80</v>
      </c>
      <c r="S83" s="1843"/>
      <c r="T83" s="1843">
        <v>20</v>
      </c>
      <c r="U83" s="1843"/>
      <c r="V83" s="1878"/>
      <c r="W83" s="1890">
        <v>0</v>
      </c>
      <c r="X83" s="1900"/>
      <c r="Y83" s="1793"/>
      <c r="Z83" s="1893"/>
      <c r="AA83" s="1813" t="s">
        <v>192</v>
      </c>
      <c r="AB83" s="1813"/>
      <c r="AC83" s="1827">
        <f>SUMIFS($BB$17:$BB$76,$F$17:$F$76,"介護職員",$H$17:$H$76,"B")</f>
        <v>0</v>
      </c>
      <c r="AD83" s="1827"/>
      <c r="AE83" s="1827">
        <f>SUMIFS($BD$17:$BD$76,$F$17:$F$76,"介護職員",$H$17:$H$76,"B")</f>
        <v>0</v>
      </c>
      <c r="AF83" s="1827"/>
      <c r="AG83" s="1839"/>
      <c r="AH83" s="1843">
        <v>0</v>
      </c>
      <c r="AI83" s="1843"/>
      <c r="AJ83" s="1843">
        <v>0</v>
      </c>
      <c r="AK83" s="1843"/>
      <c r="AL83" s="1878"/>
      <c r="AM83" s="1890">
        <v>0</v>
      </c>
      <c r="AN83" s="1900"/>
      <c r="AO83" s="1893"/>
      <c r="AP83" s="1893"/>
      <c r="AQ83" s="1893"/>
      <c r="AR83" s="1893"/>
      <c r="AS83" s="1893"/>
      <c r="AT83" s="1893"/>
      <c r="AU83" s="1893"/>
      <c r="AV83" s="1893"/>
      <c r="AW83" s="1893"/>
      <c r="AX83" s="1893"/>
      <c r="AY83" s="1893"/>
      <c r="AZ83" s="1893"/>
      <c r="BA83" s="1893"/>
      <c r="BB83" s="1893"/>
      <c r="BC83" s="1893"/>
      <c r="BD83" s="1927"/>
      <c r="BE83" s="1929"/>
      <c r="BF83" s="1833"/>
      <c r="BG83" s="1833"/>
      <c r="BH83" s="1833"/>
      <c r="BI83" s="1833"/>
      <c r="BJ83" s="1833"/>
    </row>
    <row r="84" spans="2:62" ht="20.25" customHeight="1">
      <c r="B84" s="1745"/>
      <c r="C84" s="1759"/>
      <c r="D84" s="1759"/>
      <c r="E84" s="1759"/>
      <c r="F84" s="1759"/>
      <c r="G84" s="1759"/>
      <c r="H84" s="1759"/>
      <c r="I84" s="1792"/>
      <c r="J84" s="1805"/>
      <c r="K84" s="1813" t="s">
        <v>702</v>
      </c>
      <c r="L84" s="1813"/>
      <c r="M84" s="1827">
        <f>SUMIFS($BB$17:$BB$76,$F$17:$F$76,"看護職員",$H$17:$H$76,"C")</f>
        <v>0</v>
      </c>
      <c r="N84" s="1827"/>
      <c r="O84" s="1827">
        <f>SUMIFS($BD$17:$BD$76,$F$17:$F$76,"看護職員",$H$17:$H$76,"C")</f>
        <v>0</v>
      </c>
      <c r="P84" s="1827"/>
      <c r="Q84" s="1839"/>
      <c r="R84" s="1843">
        <v>0</v>
      </c>
      <c r="S84" s="1843"/>
      <c r="T84" s="1843">
        <v>0</v>
      </c>
      <c r="U84" s="1843"/>
      <c r="V84" s="1878"/>
      <c r="W84" s="1891" t="s">
        <v>41</v>
      </c>
      <c r="X84" s="1901"/>
      <c r="Y84" s="1793"/>
      <c r="Z84" s="1893"/>
      <c r="AA84" s="1813" t="s">
        <v>702</v>
      </c>
      <c r="AB84" s="1813"/>
      <c r="AC84" s="1827" t="e">
        <f>SUMIFS($BB$17:$BB$76,$F$17:$F$76,"介護職員",$H$17:$H$76,"C")</f>
        <v>#REF!</v>
      </c>
      <c r="AD84" s="1827"/>
      <c r="AE84" s="1827" t="e">
        <f>SUMIFS($BD$17:$BD$76,$F$17:$F$76,"介護職員",$H$17:$H$76,"C")</f>
        <v>#REF!</v>
      </c>
      <c r="AF84" s="1827"/>
      <c r="AG84" s="1839"/>
      <c r="AH84" s="1843">
        <v>512</v>
      </c>
      <c r="AI84" s="1843"/>
      <c r="AJ84" s="1843">
        <v>128</v>
      </c>
      <c r="AK84" s="1843"/>
      <c r="AL84" s="1878"/>
      <c r="AM84" s="1891" t="s">
        <v>41</v>
      </c>
      <c r="AN84" s="1901"/>
      <c r="AO84" s="1893"/>
      <c r="AP84" s="1893"/>
      <c r="AQ84" s="1893"/>
      <c r="AR84" s="1893"/>
      <c r="AS84" s="1893"/>
      <c r="AT84" s="1893"/>
      <c r="AU84" s="1893"/>
      <c r="AV84" s="1893"/>
      <c r="AW84" s="1893"/>
      <c r="AX84" s="1893"/>
      <c r="AY84" s="1893"/>
      <c r="AZ84" s="1893"/>
      <c r="BA84" s="1893"/>
      <c r="BB84" s="1893"/>
      <c r="BC84" s="1893"/>
      <c r="BD84" s="1927"/>
      <c r="BE84" s="1929"/>
      <c r="BF84" s="1833"/>
      <c r="BG84" s="1833"/>
      <c r="BH84" s="1833"/>
      <c r="BI84" s="1833"/>
      <c r="BJ84" s="1833"/>
    </row>
    <row r="85" spans="2:62" ht="20.25" customHeight="1">
      <c r="B85" s="1745"/>
      <c r="C85" s="1759"/>
      <c r="D85" s="1759"/>
      <c r="E85" s="1759"/>
      <c r="F85" s="1759"/>
      <c r="G85" s="1759"/>
      <c r="H85" s="1759"/>
      <c r="I85" s="1792"/>
      <c r="J85" s="1805"/>
      <c r="K85" s="1813" t="s">
        <v>752</v>
      </c>
      <c r="L85" s="1813"/>
      <c r="M85" s="1827">
        <f>SUMIFS($BB$17:$BB$76,$F$17:$F$76,"看護職員",$H$17:$H$76,"D")</f>
        <v>0</v>
      </c>
      <c r="N85" s="1827"/>
      <c r="O85" s="1827">
        <f>SUMIFS($BD$17:$BD$76,$F$17:$F$76,"看護職員",$H$17:$H$76,"D")</f>
        <v>0</v>
      </c>
      <c r="P85" s="1827"/>
      <c r="Q85" s="1839"/>
      <c r="R85" s="1843">
        <v>0</v>
      </c>
      <c r="S85" s="1843"/>
      <c r="T85" s="1843">
        <v>0</v>
      </c>
      <c r="U85" s="1843"/>
      <c r="V85" s="1878"/>
      <c r="W85" s="1891" t="s">
        <v>41</v>
      </c>
      <c r="X85" s="1901"/>
      <c r="Y85" s="1793"/>
      <c r="Z85" s="1893"/>
      <c r="AA85" s="1813" t="s">
        <v>752</v>
      </c>
      <c r="AB85" s="1813"/>
      <c r="AC85" s="1827">
        <f>SUMIFS($BB$17:$BB$76,$F$17:$F$76,"介護職員",$H$17:$H$76,"D")</f>
        <v>0</v>
      </c>
      <c r="AD85" s="1827"/>
      <c r="AE85" s="1827">
        <f>SUMIFS($BD$17:$BD$76,$F$17:$F$76,"介護職員",$H$17:$H$76,"D")</f>
        <v>0</v>
      </c>
      <c r="AF85" s="1827"/>
      <c r="AG85" s="1839"/>
      <c r="AH85" s="1843">
        <v>0</v>
      </c>
      <c r="AI85" s="1843"/>
      <c r="AJ85" s="1843">
        <v>0</v>
      </c>
      <c r="AK85" s="1843"/>
      <c r="AL85" s="1878"/>
      <c r="AM85" s="1891" t="s">
        <v>41</v>
      </c>
      <c r="AN85" s="1901"/>
      <c r="AO85" s="1893"/>
      <c r="AP85" s="1893"/>
      <c r="AQ85" s="1805" t="s">
        <v>777</v>
      </c>
      <c r="AR85" s="1805"/>
      <c r="AS85" s="1805"/>
      <c r="AT85" s="1805"/>
      <c r="AU85" s="1805"/>
      <c r="AV85" s="1805"/>
      <c r="AW85" s="1893"/>
      <c r="AX85" s="1893"/>
      <c r="AY85" s="1893"/>
      <c r="AZ85" s="1893"/>
      <c r="BA85" s="1893"/>
      <c r="BB85" s="1893"/>
      <c r="BC85" s="1893"/>
      <c r="BD85" s="1927"/>
      <c r="BE85" s="1929"/>
      <c r="BF85" s="1833"/>
      <c r="BG85" s="1833"/>
      <c r="BH85" s="1833"/>
      <c r="BI85" s="1833"/>
      <c r="BJ85" s="1833"/>
    </row>
    <row r="86" spans="2:62" ht="20.25" customHeight="1">
      <c r="B86" s="1745"/>
      <c r="C86" s="1759"/>
      <c r="D86" s="1759"/>
      <c r="E86" s="1759"/>
      <c r="F86" s="1759"/>
      <c r="G86" s="1759"/>
      <c r="H86" s="1759"/>
      <c r="I86" s="1792"/>
      <c r="J86" s="1805"/>
      <c r="K86" s="1813" t="s">
        <v>428</v>
      </c>
      <c r="L86" s="1813"/>
      <c r="M86" s="1827" t="e">
        <f>SUM(M82:N85)</f>
        <v>#REF!</v>
      </c>
      <c r="N86" s="1827"/>
      <c r="O86" s="1827" t="e">
        <f>SUM(O82:P85)</f>
        <v>#REF!</v>
      </c>
      <c r="P86" s="1827"/>
      <c r="Q86" s="1839"/>
      <c r="R86" s="1827">
        <f>SUM(R82:S85)</f>
        <v>80</v>
      </c>
      <c r="S86" s="1827"/>
      <c r="T86" s="1827">
        <f>SUM(T82:U85)</f>
        <v>20</v>
      </c>
      <c r="U86" s="1827"/>
      <c r="V86" s="1878"/>
      <c r="W86" s="1892">
        <f>SUM(W82:X83)</f>
        <v>3</v>
      </c>
      <c r="X86" s="1902"/>
      <c r="Y86" s="1793"/>
      <c r="Z86" s="1893"/>
      <c r="AA86" s="1813" t="s">
        <v>428</v>
      </c>
      <c r="AB86" s="1813"/>
      <c r="AC86" s="1827" t="e">
        <f>SUM(AC82:AD85)</f>
        <v>#REF!</v>
      </c>
      <c r="AD86" s="1827"/>
      <c r="AE86" s="1827" t="e">
        <f>SUM(AE82:AF85)</f>
        <v>#REF!</v>
      </c>
      <c r="AF86" s="1827"/>
      <c r="AG86" s="1839"/>
      <c r="AH86" s="1827">
        <f>SUM(AH82:AI85)</f>
        <v>512</v>
      </c>
      <c r="AI86" s="1827"/>
      <c r="AJ86" s="1827">
        <f>SUM(AJ82:AK85)</f>
        <v>128</v>
      </c>
      <c r="AK86" s="1827"/>
      <c r="AL86" s="1878"/>
      <c r="AM86" s="1892">
        <f>SUM(AM82:AN83)</f>
        <v>17</v>
      </c>
      <c r="AN86" s="1902"/>
      <c r="AO86" s="1893"/>
      <c r="AP86" s="1893"/>
      <c r="AQ86" s="1813" t="s">
        <v>779</v>
      </c>
      <c r="AR86" s="1813"/>
      <c r="AS86" s="1813" t="s">
        <v>757</v>
      </c>
      <c r="AT86" s="1813"/>
      <c r="AU86" s="1813"/>
      <c r="AV86" s="1813"/>
      <c r="AW86" s="1893"/>
      <c r="AX86" s="1893"/>
      <c r="AY86" s="1893"/>
      <c r="AZ86" s="1893"/>
      <c r="BA86" s="1893"/>
      <c r="BB86" s="1893"/>
      <c r="BC86" s="1893"/>
      <c r="BD86" s="1927"/>
      <c r="BE86" s="1929"/>
      <c r="BF86" s="1833"/>
      <c r="BG86" s="1833"/>
      <c r="BH86" s="1833"/>
      <c r="BI86" s="1833"/>
      <c r="BJ86" s="1833"/>
    </row>
    <row r="87" spans="2:62" ht="20.25" customHeight="1">
      <c r="B87" s="1745"/>
      <c r="C87" s="1759"/>
      <c r="D87" s="1759"/>
      <c r="E87" s="1759"/>
      <c r="F87" s="1759"/>
      <c r="G87" s="1759"/>
      <c r="H87" s="1759"/>
      <c r="I87" s="1792"/>
      <c r="J87" s="1792"/>
      <c r="K87" s="1814"/>
      <c r="L87" s="1814"/>
      <c r="M87" s="1814"/>
      <c r="N87" s="1814"/>
      <c r="O87" s="1834"/>
      <c r="P87" s="1834"/>
      <c r="Q87" s="1834"/>
      <c r="R87" s="1844"/>
      <c r="S87" s="1844"/>
      <c r="T87" s="1844"/>
      <c r="U87" s="1844"/>
      <c r="V87" s="1879"/>
      <c r="W87" s="1893"/>
      <c r="X87" s="1893"/>
      <c r="Y87" s="1893"/>
      <c r="Z87" s="1893"/>
      <c r="AA87" s="1814"/>
      <c r="AB87" s="1814"/>
      <c r="AC87" s="1814"/>
      <c r="AD87" s="1814"/>
      <c r="AE87" s="1834"/>
      <c r="AF87" s="1834"/>
      <c r="AG87" s="1834"/>
      <c r="AH87" s="1844"/>
      <c r="AI87" s="1844"/>
      <c r="AJ87" s="1844"/>
      <c r="AK87" s="1844"/>
      <c r="AL87" s="1879"/>
      <c r="AM87" s="1893"/>
      <c r="AN87" s="1893"/>
      <c r="AO87" s="1893"/>
      <c r="AP87" s="1893"/>
      <c r="AQ87" s="1813" t="s">
        <v>751</v>
      </c>
      <c r="AR87" s="1813"/>
      <c r="AS87" s="1813" t="s">
        <v>782</v>
      </c>
      <c r="AT87" s="1813"/>
      <c r="AU87" s="1813"/>
      <c r="AV87" s="1813"/>
      <c r="AW87" s="1893"/>
      <c r="AX87" s="1893"/>
      <c r="AY87" s="1893"/>
      <c r="AZ87" s="1893"/>
      <c r="BA87" s="1893"/>
      <c r="BB87" s="1893"/>
      <c r="BC87" s="1893"/>
      <c r="BD87" s="1927"/>
      <c r="BE87" s="1929"/>
      <c r="BF87" s="1833"/>
      <c r="BG87" s="1833"/>
      <c r="BH87" s="1833"/>
      <c r="BI87" s="1833"/>
      <c r="BJ87" s="1833"/>
    </row>
    <row r="88" spans="2:62" ht="20.25" customHeight="1">
      <c r="B88" s="1745"/>
      <c r="C88" s="1759"/>
      <c r="D88" s="1759"/>
      <c r="E88" s="1759"/>
      <c r="F88" s="1759"/>
      <c r="G88" s="1759"/>
      <c r="H88" s="1759"/>
      <c r="I88" s="1792"/>
      <c r="J88" s="1792"/>
      <c r="K88" s="1815" t="s">
        <v>541</v>
      </c>
      <c r="L88" s="1805"/>
      <c r="M88" s="1805"/>
      <c r="N88" s="1805"/>
      <c r="O88" s="1805"/>
      <c r="P88" s="1805"/>
      <c r="Q88" s="1840" t="s">
        <v>768</v>
      </c>
      <c r="R88" s="1845" t="s">
        <v>769</v>
      </c>
      <c r="S88" s="1849"/>
      <c r="T88" s="1859"/>
      <c r="U88" s="1859"/>
      <c r="V88" s="1805"/>
      <c r="W88" s="1805"/>
      <c r="X88" s="1805"/>
      <c r="Y88" s="1893"/>
      <c r="Z88" s="1893"/>
      <c r="AA88" s="1815" t="s">
        <v>541</v>
      </c>
      <c r="AB88" s="1805"/>
      <c r="AC88" s="1805"/>
      <c r="AD88" s="1805"/>
      <c r="AE88" s="1805"/>
      <c r="AF88" s="1805"/>
      <c r="AG88" s="1840" t="s">
        <v>768</v>
      </c>
      <c r="AH88" s="2667" t="str">
        <f>R88</f>
        <v>週</v>
      </c>
      <c r="AI88" s="2668"/>
      <c r="AJ88" s="1859"/>
      <c r="AK88" s="1859"/>
      <c r="AL88" s="1805"/>
      <c r="AM88" s="1805"/>
      <c r="AN88" s="1805"/>
      <c r="AO88" s="1893"/>
      <c r="AP88" s="1893"/>
      <c r="AQ88" s="1813" t="s">
        <v>192</v>
      </c>
      <c r="AR88" s="1813"/>
      <c r="AS88" s="1813" t="s">
        <v>783</v>
      </c>
      <c r="AT88" s="1813"/>
      <c r="AU88" s="1813"/>
      <c r="AV88" s="1813"/>
      <c r="AW88" s="1893"/>
      <c r="AX88" s="1893"/>
      <c r="AY88" s="1893"/>
      <c r="AZ88" s="1893"/>
      <c r="BA88" s="1893"/>
      <c r="BB88" s="1893"/>
      <c r="BC88" s="1893"/>
      <c r="BD88" s="1927"/>
      <c r="BE88" s="1929"/>
      <c r="BF88" s="1833"/>
      <c r="BG88" s="1833"/>
      <c r="BH88" s="1833"/>
      <c r="BI88" s="1833"/>
      <c r="BJ88" s="1833"/>
    </row>
    <row r="89" spans="2:62" ht="20.25" customHeight="1">
      <c r="B89" s="1745"/>
      <c r="C89" s="1759"/>
      <c r="D89" s="1759"/>
      <c r="E89" s="1759"/>
      <c r="F89" s="1759"/>
      <c r="G89" s="1759"/>
      <c r="H89" s="1759"/>
      <c r="I89" s="1792"/>
      <c r="J89" s="1792"/>
      <c r="K89" s="1805" t="s">
        <v>686</v>
      </c>
      <c r="L89" s="1805"/>
      <c r="M89" s="1805"/>
      <c r="N89" s="1805"/>
      <c r="O89" s="1805"/>
      <c r="P89" s="1805" t="s">
        <v>760</v>
      </c>
      <c r="Q89" s="1805"/>
      <c r="R89" s="1805"/>
      <c r="S89" s="1805"/>
      <c r="T89" s="1815"/>
      <c r="U89" s="1805"/>
      <c r="V89" s="1805"/>
      <c r="W89" s="1805"/>
      <c r="X89" s="1805"/>
      <c r="Y89" s="1893"/>
      <c r="Z89" s="1893"/>
      <c r="AA89" s="1805" t="s">
        <v>686</v>
      </c>
      <c r="AB89" s="1805"/>
      <c r="AC89" s="1805"/>
      <c r="AD89" s="1805"/>
      <c r="AE89" s="1805"/>
      <c r="AF89" s="1805" t="s">
        <v>760</v>
      </c>
      <c r="AG89" s="1805"/>
      <c r="AH89" s="1805"/>
      <c r="AI89" s="1805"/>
      <c r="AJ89" s="1815"/>
      <c r="AK89" s="1805"/>
      <c r="AL89" s="1805"/>
      <c r="AM89" s="1805"/>
      <c r="AN89" s="1805"/>
      <c r="AO89" s="1893"/>
      <c r="AP89" s="1893"/>
      <c r="AQ89" s="1813" t="s">
        <v>702</v>
      </c>
      <c r="AR89" s="1813"/>
      <c r="AS89" s="1813" t="s">
        <v>1</v>
      </c>
      <c r="AT89" s="1813"/>
      <c r="AU89" s="1813"/>
      <c r="AV89" s="1813"/>
      <c r="AW89" s="1893"/>
      <c r="AX89" s="1893"/>
      <c r="AY89" s="1893"/>
      <c r="AZ89" s="1893"/>
      <c r="BA89" s="1893"/>
      <c r="BB89" s="1893"/>
      <c r="BC89" s="1893"/>
      <c r="BD89" s="1927"/>
      <c r="BE89" s="1929"/>
      <c r="BF89" s="1833"/>
      <c r="BG89" s="1833"/>
      <c r="BH89" s="1833"/>
      <c r="BI89" s="1833"/>
      <c r="BJ89" s="1833"/>
    </row>
    <row r="90" spans="2:62" ht="20.25" customHeight="1">
      <c r="B90" s="1745"/>
      <c r="C90" s="1759"/>
      <c r="D90" s="1759"/>
      <c r="E90" s="1759"/>
      <c r="F90" s="1759"/>
      <c r="G90" s="1759"/>
      <c r="H90" s="1759"/>
      <c r="I90" s="1792"/>
      <c r="J90" s="1792"/>
      <c r="K90" s="1805" t="str">
        <f>IF($R$88="週","対象時間数（週平均）","対象時間数（当月合計）")</f>
        <v>対象時間数（週平均）</v>
      </c>
      <c r="L90" s="1805"/>
      <c r="M90" s="1805"/>
      <c r="N90" s="1805"/>
      <c r="O90" s="1805"/>
      <c r="P90" s="1805" t="str">
        <f>IF($R$88="週","週に勤務すべき時間数","当月に勤務すべき時間数")</f>
        <v>週に勤務すべき時間数</v>
      </c>
      <c r="Q90" s="1805"/>
      <c r="R90" s="1805"/>
      <c r="S90" s="1805"/>
      <c r="T90" s="1815"/>
      <c r="U90" s="1805" t="s">
        <v>771</v>
      </c>
      <c r="V90" s="1805"/>
      <c r="W90" s="1805"/>
      <c r="X90" s="1805"/>
      <c r="Y90" s="1893"/>
      <c r="Z90" s="1893"/>
      <c r="AA90" s="1805" t="str">
        <f>IF(AH88="週","対象時間数（週平均）","対象時間数（当月合計）")</f>
        <v>対象時間数（週平均）</v>
      </c>
      <c r="AB90" s="1805"/>
      <c r="AC90" s="1805"/>
      <c r="AD90" s="1805"/>
      <c r="AE90" s="1805"/>
      <c r="AF90" s="1805" t="str">
        <f>IF($AH$88="週","週に勤務すべき時間数","当月に勤務すべき時間数")</f>
        <v>週に勤務すべき時間数</v>
      </c>
      <c r="AG90" s="1805"/>
      <c r="AH90" s="1805"/>
      <c r="AI90" s="1805"/>
      <c r="AJ90" s="1815"/>
      <c r="AK90" s="1805" t="s">
        <v>771</v>
      </c>
      <c r="AL90" s="1805"/>
      <c r="AM90" s="1805"/>
      <c r="AN90" s="1805"/>
      <c r="AO90" s="1893"/>
      <c r="AP90" s="1893"/>
      <c r="AQ90" s="1813" t="s">
        <v>752</v>
      </c>
      <c r="AR90" s="1813"/>
      <c r="AS90" s="1813" t="s">
        <v>74</v>
      </c>
      <c r="AT90" s="1813"/>
      <c r="AU90" s="1813"/>
      <c r="AV90" s="1813"/>
      <c r="AW90" s="1893"/>
      <c r="AX90" s="1893"/>
      <c r="AY90" s="1893"/>
      <c r="AZ90" s="1893"/>
      <c r="BA90" s="1893"/>
      <c r="BB90" s="1893"/>
      <c r="BC90" s="1893"/>
      <c r="BD90" s="1927"/>
      <c r="BE90" s="1929"/>
      <c r="BF90" s="1833"/>
      <c r="BG90" s="1833"/>
      <c r="BH90" s="1833"/>
      <c r="BI90" s="1833"/>
      <c r="BJ90" s="1833"/>
    </row>
    <row r="91" spans="2:62" ht="20.25" customHeight="1">
      <c r="I91" s="1793"/>
      <c r="J91" s="1793"/>
      <c r="K91" s="1816">
        <f>IF($R$88="週",T86,R86)</f>
        <v>20</v>
      </c>
      <c r="L91" s="1816"/>
      <c r="M91" s="1816"/>
      <c r="N91" s="1816"/>
      <c r="O91" s="1811" t="s">
        <v>249</v>
      </c>
      <c r="P91" s="1813">
        <f>IF($R$88="週",$BA$6,$BE$6)</f>
        <v>40</v>
      </c>
      <c r="Q91" s="1813"/>
      <c r="R91" s="1813"/>
      <c r="S91" s="1813"/>
      <c r="T91" s="1811" t="s">
        <v>628</v>
      </c>
      <c r="U91" s="1838">
        <f>ROUNDDOWN(K91/P91,1)</f>
        <v>0.5</v>
      </c>
      <c r="V91" s="1838"/>
      <c r="W91" s="1838"/>
      <c r="X91" s="1838"/>
      <c r="Y91" s="1793"/>
      <c r="Z91" s="1793"/>
      <c r="AA91" s="1816">
        <f>IF($AH$88="週",AJ86,AH86)</f>
        <v>128</v>
      </c>
      <c r="AB91" s="1816"/>
      <c r="AC91" s="1816"/>
      <c r="AD91" s="1816"/>
      <c r="AE91" s="1811" t="s">
        <v>249</v>
      </c>
      <c r="AF91" s="1813">
        <f>IF($AH$88="週",$BA$6,$BE$6)</f>
        <v>40</v>
      </c>
      <c r="AG91" s="1813"/>
      <c r="AH91" s="1813"/>
      <c r="AI91" s="1813"/>
      <c r="AJ91" s="1811" t="s">
        <v>628</v>
      </c>
      <c r="AK91" s="1838">
        <f>ROUNDDOWN(AA91/AF91,1)</f>
        <v>3.2</v>
      </c>
      <c r="AL91" s="1838"/>
      <c r="AM91" s="1838"/>
      <c r="AN91" s="1838"/>
      <c r="AO91" s="1793"/>
      <c r="AP91" s="1793"/>
      <c r="AQ91" s="1793"/>
      <c r="AR91" s="1793"/>
      <c r="AS91" s="1793"/>
      <c r="AT91" s="1793"/>
      <c r="AU91" s="1793"/>
      <c r="AV91" s="1793"/>
      <c r="AW91" s="1793"/>
      <c r="AX91" s="1793"/>
      <c r="AY91" s="1793"/>
      <c r="AZ91" s="1793"/>
      <c r="BA91" s="1793"/>
      <c r="BB91" s="1793"/>
      <c r="BC91" s="1793"/>
      <c r="BD91" s="1793"/>
    </row>
    <row r="92" spans="2:62" ht="20.25" customHeight="1">
      <c r="I92" s="1793"/>
      <c r="J92" s="1793"/>
      <c r="K92" s="1805"/>
      <c r="L92" s="1805"/>
      <c r="M92" s="1805"/>
      <c r="N92" s="1805"/>
      <c r="O92" s="1805"/>
      <c r="P92" s="1805"/>
      <c r="Q92" s="1805"/>
      <c r="R92" s="1805"/>
      <c r="S92" s="1805"/>
      <c r="T92" s="1815"/>
      <c r="U92" s="1805" t="s">
        <v>319</v>
      </c>
      <c r="V92" s="1805"/>
      <c r="W92" s="1805"/>
      <c r="X92" s="1805"/>
      <c r="Y92" s="1793"/>
      <c r="Z92" s="1793"/>
      <c r="AA92" s="1805"/>
      <c r="AB92" s="1805"/>
      <c r="AC92" s="1805"/>
      <c r="AD92" s="1805"/>
      <c r="AE92" s="1805"/>
      <c r="AF92" s="1805"/>
      <c r="AG92" s="1805"/>
      <c r="AH92" s="1805"/>
      <c r="AI92" s="1805"/>
      <c r="AJ92" s="1815"/>
      <c r="AK92" s="1805" t="s">
        <v>319</v>
      </c>
      <c r="AL92" s="1805"/>
      <c r="AM92" s="1805"/>
      <c r="AN92" s="1805"/>
      <c r="AO92" s="1793"/>
      <c r="AP92" s="1793"/>
      <c r="AQ92" s="1793"/>
      <c r="AR92" s="1793"/>
      <c r="AS92" s="1793"/>
      <c r="AT92" s="1793"/>
      <c r="AU92" s="1793"/>
      <c r="AV92" s="1793"/>
      <c r="AW92" s="1793"/>
      <c r="AX92" s="1793"/>
      <c r="AY92" s="1793"/>
      <c r="AZ92" s="1793"/>
      <c r="BA92" s="1793"/>
      <c r="BB92" s="1793"/>
      <c r="BC92" s="1793"/>
      <c r="BD92" s="1793"/>
    </row>
    <row r="93" spans="2:62" ht="20.25" customHeight="1">
      <c r="I93" s="1793"/>
      <c r="J93" s="1793"/>
      <c r="K93" s="1805" t="s">
        <v>753</v>
      </c>
      <c r="L93" s="1805"/>
      <c r="M93" s="1805"/>
      <c r="N93" s="1805"/>
      <c r="O93" s="1805"/>
      <c r="P93" s="1805"/>
      <c r="Q93" s="1805"/>
      <c r="R93" s="1805"/>
      <c r="S93" s="1805"/>
      <c r="T93" s="1815"/>
      <c r="U93" s="1805"/>
      <c r="V93" s="1805"/>
      <c r="W93" s="1805"/>
      <c r="X93" s="1805"/>
      <c r="Y93" s="1793"/>
      <c r="Z93" s="1793"/>
      <c r="AA93" s="1805" t="s">
        <v>1069</v>
      </c>
      <c r="AB93" s="1805"/>
      <c r="AC93" s="1805"/>
      <c r="AD93" s="1805"/>
      <c r="AE93" s="1805"/>
      <c r="AF93" s="1805"/>
      <c r="AG93" s="1805"/>
      <c r="AH93" s="1805"/>
      <c r="AI93" s="1805"/>
      <c r="AJ93" s="1815"/>
      <c r="AK93" s="1805"/>
      <c r="AL93" s="1805"/>
      <c r="AM93" s="1805"/>
      <c r="AN93" s="1805"/>
      <c r="AO93" s="1793"/>
      <c r="AP93" s="1793"/>
      <c r="AQ93" s="1793"/>
      <c r="AR93" s="1793"/>
      <c r="AS93" s="1793"/>
      <c r="AT93" s="1793"/>
      <c r="AU93" s="1793"/>
      <c r="AV93" s="1793"/>
      <c r="AW93" s="1793"/>
      <c r="AX93" s="1793"/>
      <c r="AY93" s="1793"/>
      <c r="AZ93" s="1793"/>
      <c r="BA93" s="1793"/>
      <c r="BB93" s="1793"/>
      <c r="BC93" s="1793"/>
      <c r="BD93" s="1793"/>
    </row>
    <row r="94" spans="2:62" ht="20.25" customHeight="1">
      <c r="I94" s="1793"/>
      <c r="J94" s="1793"/>
      <c r="K94" s="1805" t="s">
        <v>748</v>
      </c>
      <c r="L94" s="1805"/>
      <c r="M94" s="1805"/>
      <c r="N94" s="1805"/>
      <c r="O94" s="1805"/>
      <c r="P94" s="1805"/>
      <c r="Q94" s="1805"/>
      <c r="R94" s="1805"/>
      <c r="S94" s="1805"/>
      <c r="T94" s="1815"/>
      <c r="U94" s="1811"/>
      <c r="V94" s="1811"/>
      <c r="W94" s="1811"/>
      <c r="X94" s="1811"/>
      <c r="Y94" s="1793"/>
      <c r="Z94" s="1793"/>
      <c r="AA94" s="1805" t="s">
        <v>748</v>
      </c>
      <c r="AB94" s="1805"/>
      <c r="AC94" s="1805"/>
      <c r="AD94" s="1805"/>
      <c r="AE94" s="1805"/>
      <c r="AF94" s="1805"/>
      <c r="AG94" s="1805"/>
      <c r="AH94" s="1805"/>
      <c r="AI94" s="1805"/>
      <c r="AJ94" s="1815"/>
      <c r="AK94" s="1811"/>
      <c r="AL94" s="1811"/>
      <c r="AM94" s="1811"/>
      <c r="AN94" s="1811"/>
      <c r="AO94" s="1793"/>
      <c r="AP94" s="1793"/>
      <c r="AQ94" s="1793"/>
      <c r="AR94" s="1793"/>
      <c r="AS94" s="1793"/>
      <c r="AT94" s="1793"/>
      <c r="AU94" s="1793"/>
      <c r="AV94" s="1793"/>
      <c r="AW94" s="1793"/>
      <c r="AX94" s="1793"/>
      <c r="AY94" s="1793"/>
      <c r="AZ94" s="1793"/>
      <c r="BA94" s="1793"/>
      <c r="BB94" s="1793"/>
      <c r="BC94" s="1793"/>
      <c r="BD94" s="1793"/>
    </row>
    <row r="95" spans="2:62" ht="20.25" customHeight="1">
      <c r="I95" s="1793"/>
      <c r="J95" s="1793"/>
      <c r="K95" s="1817" t="s">
        <v>358</v>
      </c>
      <c r="L95" s="1817"/>
      <c r="M95" s="1817"/>
      <c r="N95" s="1817"/>
      <c r="O95" s="1817"/>
      <c r="P95" s="1805" t="s">
        <v>765</v>
      </c>
      <c r="Q95" s="1817"/>
      <c r="R95" s="1817"/>
      <c r="S95" s="1817"/>
      <c r="T95" s="1817"/>
      <c r="U95" s="1812" t="s">
        <v>428</v>
      </c>
      <c r="V95" s="1812"/>
      <c r="W95" s="1812"/>
      <c r="X95" s="1812"/>
      <c r="Y95" s="1793"/>
      <c r="Z95" s="1793"/>
      <c r="AA95" s="1817" t="s">
        <v>358</v>
      </c>
      <c r="AB95" s="1817"/>
      <c r="AC95" s="1817"/>
      <c r="AD95" s="1817"/>
      <c r="AE95" s="1817"/>
      <c r="AF95" s="1805" t="s">
        <v>765</v>
      </c>
      <c r="AG95" s="1817"/>
      <c r="AH95" s="1817"/>
      <c r="AI95" s="1817"/>
      <c r="AJ95" s="1817"/>
      <c r="AK95" s="1812" t="s">
        <v>428</v>
      </c>
      <c r="AL95" s="1812"/>
      <c r="AM95" s="1812"/>
      <c r="AN95" s="1812"/>
      <c r="AO95" s="1793"/>
      <c r="AP95" s="1793"/>
      <c r="AQ95" s="1793"/>
      <c r="AR95" s="1793"/>
      <c r="AS95" s="1793"/>
      <c r="AT95" s="1793"/>
      <c r="AU95" s="1793"/>
      <c r="AV95" s="1793"/>
      <c r="AW95" s="1793"/>
      <c r="AX95" s="1793"/>
      <c r="AY95" s="1793"/>
      <c r="AZ95" s="1793"/>
      <c r="BA95" s="1793"/>
      <c r="BB95" s="1793"/>
      <c r="BC95" s="1793"/>
      <c r="BD95" s="1793"/>
    </row>
    <row r="96" spans="2:62" ht="20.25" customHeight="1">
      <c r="I96" s="1793"/>
      <c r="J96" s="1793"/>
      <c r="K96" s="1813">
        <f>W86</f>
        <v>3</v>
      </c>
      <c r="L96" s="1813"/>
      <c r="M96" s="1813"/>
      <c r="N96" s="1813"/>
      <c r="O96" s="1811" t="s">
        <v>764</v>
      </c>
      <c r="P96" s="1838">
        <f>U91</f>
        <v>0.5</v>
      </c>
      <c r="Q96" s="1838"/>
      <c r="R96" s="1838"/>
      <c r="S96" s="1838"/>
      <c r="T96" s="1811" t="s">
        <v>628</v>
      </c>
      <c r="U96" s="1867">
        <f>ROUNDDOWN(K96+P96,1)</f>
        <v>3.5</v>
      </c>
      <c r="V96" s="1867"/>
      <c r="W96" s="1867"/>
      <c r="X96" s="1867"/>
      <c r="Y96" s="1903"/>
      <c r="Z96" s="1903"/>
      <c r="AA96" s="2665">
        <f>AM86</f>
        <v>17</v>
      </c>
      <c r="AB96" s="2665"/>
      <c r="AC96" s="2665"/>
      <c r="AD96" s="2665"/>
      <c r="AE96" s="1879" t="s">
        <v>764</v>
      </c>
      <c r="AF96" s="2666">
        <f>AK91</f>
        <v>3.2</v>
      </c>
      <c r="AG96" s="2666"/>
      <c r="AH96" s="2666"/>
      <c r="AI96" s="2666"/>
      <c r="AJ96" s="1879" t="s">
        <v>628</v>
      </c>
      <c r="AK96" s="1867">
        <f>ROUNDDOWN(AA96+AF96,1)</f>
        <v>20.2</v>
      </c>
      <c r="AL96" s="1867"/>
      <c r="AM96" s="1867"/>
      <c r="AN96" s="1867"/>
      <c r="AO96" s="1793"/>
      <c r="AP96" s="1793"/>
      <c r="AQ96" s="1793"/>
      <c r="AR96" s="1793"/>
      <c r="AS96" s="1793"/>
      <c r="AT96" s="1793"/>
      <c r="AU96" s="1793"/>
      <c r="AV96" s="1793"/>
      <c r="AW96" s="1793"/>
      <c r="AX96" s="1793"/>
      <c r="AY96" s="1793"/>
      <c r="AZ96" s="1793"/>
      <c r="BA96" s="1793"/>
      <c r="BB96" s="1793"/>
      <c r="BC96" s="1793"/>
      <c r="BD96" s="1793"/>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3:59">
      <c r="C143" s="1760"/>
      <c r="D143" s="1760"/>
      <c r="E143" s="1760"/>
      <c r="F143" s="1760"/>
      <c r="G143" s="1760"/>
      <c r="H143" s="1760"/>
      <c r="I143" s="1760"/>
      <c r="J143" s="1760"/>
      <c r="K143" s="1818"/>
      <c r="L143" s="1818"/>
      <c r="M143" s="1818"/>
      <c r="N143" s="1818"/>
      <c r="O143" s="1818"/>
      <c r="P143" s="1818"/>
      <c r="Q143" s="1818"/>
      <c r="R143" s="1818"/>
      <c r="S143" s="1818"/>
      <c r="T143" s="1818"/>
      <c r="U143" s="1818"/>
      <c r="V143" s="1818"/>
      <c r="W143" s="1818"/>
      <c r="X143" s="1818"/>
      <c r="Y143" s="1818"/>
      <c r="Z143" s="1818"/>
      <c r="AA143" s="1818"/>
      <c r="AB143" s="1818"/>
      <c r="AC143" s="1818"/>
      <c r="AD143" s="1818"/>
      <c r="AE143" s="1818"/>
      <c r="AF143" s="1818"/>
      <c r="AG143" s="1818"/>
      <c r="AH143" s="1818"/>
      <c r="AI143" s="1818"/>
      <c r="AJ143" s="1818"/>
      <c r="AK143" s="1818"/>
      <c r="AL143" s="1818"/>
      <c r="AM143" s="1818"/>
      <c r="AN143" s="1818"/>
      <c r="AO143" s="1818"/>
      <c r="AP143" s="1818"/>
      <c r="AQ143" s="1818"/>
      <c r="AR143" s="1818"/>
      <c r="AS143" s="1818"/>
      <c r="AT143" s="1818"/>
      <c r="AU143" s="1818"/>
      <c r="AV143" s="1818"/>
      <c r="AW143" s="1818"/>
      <c r="AX143" s="1818"/>
      <c r="AY143" s="1818"/>
      <c r="AZ143" s="1818"/>
      <c r="BA143" s="1818"/>
      <c r="BB143" s="1818"/>
      <c r="BC143" s="1818"/>
      <c r="BD143" s="1818"/>
      <c r="BE143" s="1818"/>
      <c r="BF143" s="1818"/>
      <c r="BG143" s="1818"/>
    </row>
    <row r="144" spans="3:59">
      <c r="C144" s="1760"/>
      <c r="D144" s="1760"/>
      <c r="E144" s="1760"/>
      <c r="F144" s="1760"/>
      <c r="G144" s="1760"/>
      <c r="H144" s="1760"/>
      <c r="I144" s="1760"/>
      <c r="J144" s="1760"/>
      <c r="K144" s="1818"/>
      <c r="L144" s="1818"/>
      <c r="M144" s="1818"/>
      <c r="N144" s="1818"/>
      <c r="O144" s="1818"/>
      <c r="P144" s="1818"/>
      <c r="Q144" s="1818"/>
      <c r="R144" s="1818"/>
      <c r="S144" s="1818"/>
      <c r="T144" s="1818"/>
      <c r="U144" s="1818"/>
      <c r="V144" s="1818"/>
      <c r="W144" s="1818"/>
      <c r="X144" s="1818"/>
      <c r="Y144" s="1818"/>
      <c r="Z144" s="1818"/>
      <c r="AA144" s="1818"/>
      <c r="AB144" s="1818"/>
      <c r="AC144" s="1818"/>
      <c r="AD144" s="1818"/>
      <c r="AE144" s="1818"/>
      <c r="AF144" s="1818"/>
      <c r="AG144" s="1818"/>
      <c r="AH144" s="1818"/>
      <c r="AI144" s="1818"/>
      <c r="AJ144" s="1818"/>
      <c r="AK144" s="1818"/>
      <c r="AL144" s="1818"/>
      <c r="AM144" s="1818"/>
      <c r="AN144" s="1818"/>
      <c r="AO144" s="1818"/>
      <c r="AP144" s="1818"/>
      <c r="AQ144" s="1818"/>
      <c r="AR144" s="1818"/>
      <c r="AS144" s="1818"/>
      <c r="AT144" s="1818"/>
      <c r="AU144" s="1818"/>
      <c r="AV144" s="1818"/>
      <c r="AW144" s="1818"/>
      <c r="AX144" s="1818"/>
      <c r="AY144" s="1818"/>
      <c r="AZ144" s="1818"/>
      <c r="BA144" s="1818"/>
      <c r="BB144" s="1818"/>
      <c r="BC144" s="1818"/>
      <c r="BD144" s="1818"/>
      <c r="BE144" s="1818"/>
      <c r="BF144" s="1818"/>
      <c r="BG144" s="1818"/>
    </row>
    <row r="145" spans="3:12">
      <c r="C145" s="1761"/>
      <c r="D145" s="1761"/>
      <c r="E145" s="1761"/>
      <c r="F145" s="1761"/>
      <c r="G145" s="1761"/>
      <c r="H145" s="1761"/>
      <c r="I145" s="1761"/>
      <c r="J145" s="1761"/>
      <c r="K145" s="1760"/>
      <c r="L145" s="1760"/>
    </row>
    <row r="146" spans="3:12">
      <c r="C146" s="1761"/>
      <c r="D146" s="1761"/>
      <c r="E146" s="1761"/>
      <c r="F146" s="1761"/>
      <c r="G146" s="1761"/>
      <c r="H146" s="1761"/>
      <c r="I146" s="1761"/>
      <c r="J146" s="1761"/>
      <c r="K146" s="1760"/>
      <c r="L146" s="1760"/>
    </row>
    <row r="147" spans="3:12">
      <c r="C147" s="1760"/>
      <c r="D147" s="1760"/>
      <c r="E147" s="1760"/>
      <c r="F147" s="1760"/>
      <c r="G147" s="1760"/>
      <c r="H147" s="1760"/>
      <c r="I147" s="1760"/>
      <c r="J147" s="1760"/>
    </row>
    <row r="148" spans="3:12">
      <c r="C148" s="1760"/>
      <c r="D148" s="1760"/>
      <c r="E148" s="1760"/>
      <c r="F148" s="1760"/>
      <c r="G148" s="1760"/>
      <c r="H148" s="1760"/>
      <c r="I148" s="1760"/>
      <c r="J148" s="1760"/>
    </row>
    <row r="149" spans="3:12">
      <c r="C149" s="1760"/>
      <c r="D149" s="1760"/>
      <c r="E149" s="1760"/>
      <c r="F149" s="1760"/>
      <c r="G149" s="1760"/>
      <c r="H149" s="1760"/>
      <c r="I149" s="1760"/>
      <c r="J149" s="1760"/>
    </row>
    <row r="150" spans="3:12">
      <c r="C150" s="1760"/>
      <c r="D150" s="1760"/>
      <c r="E150" s="1760"/>
      <c r="F150" s="1760"/>
      <c r="G150" s="1760"/>
      <c r="H150" s="1760"/>
      <c r="I150" s="1760"/>
      <c r="J150" s="1760"/>
    </row>
  </sheetData>
  <mergeCells count="434">
    <mergeCell ref="AT1:BI1"/>
    <mergeCell ref="AC2:AD2"/>
    <mergeCell ref="AF2:AG2"/>
    <mergeCell ref="AJ2:AK2"/>
    <mergeCell ref="AT2:BI2"/>
    <mergeCell ref="BE3:BH3"/>
    <mergeCell ref="BE4:BH4"/>
    <mergeCell ref="BA6:BB6"/>
    <mergeCell ref="BE6:BF6"/>
    <mergeCell ref="BE8:BF8"/>
    <mergeCell ref="BE10:BF10"/>
    <mergeCell ref="W12:BA12"/>
    <mergeCell ref="W13:AC13"/>
    <mergeCell ref="AD13:AJ13"/>
    <mergeCell ref="AK13:AQ13"/>
    <mergeCell ref="AR13:AX13"/>
    <mergeCell ref="AY13:BA13"/>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B75:BC75"/>
    <mergeCell ref="BD75:BE75"/>
    <mergeCell ref="BB76:BC76"/>
    <mergeCell ref="BD76:BE76"/>
    <mergeCell ref="BF79:BI79"/>
    <mergeCell ref="M80:P80"/>
    <mergeCell ref="R80:U80"/>
    <mergeCell ref="AC80:AF80"/>
    <mergeCell ref="AH80:AK80"/>
    <mergeCell ref="BF80:BI80"/>
    <mergeCell ref="M81:N81"/>
    <mergeCell ref="O81:P81"/>
    <mergeCell ref="R81:S81"/>
    <mergeCell ref="T81:U81"/>
    <mergeCell ref="AC81:AD81"/>
    <mergeCell ref="AE81:AF81"/>
    <mergeCell ref="AH81:AI81"/>
    <mergeCell ref="AJ81:AK81"/>
    <mergeCell ref="BA81:BD81"/>
    <mergeCell ref="BF81:BI81"/>
    <mergeCell ref="K82:L82"/>
    <mergeCell ref="M82:N82"/>
    <mergeCell ref="O82:P82"/>
    <mergeCell ref="R82:S82"/>
    <mergeCell ref="T82:U82"/>
    <mergeCell ref="W82:X82"/>
    <mergeCell ref="AA82:AB82"/>
    <mergeCell ref="AC82:AD82"/>
    <mergeCell ref="AE82:AF82"/>
    <mergeCell ref="AH82:AI82"/>
    <mergeCell ref="AJ82:AK82"/>
    <mergeCell ref="AM82:AN82"/>
    <mergeCell ref="AQ82:AT82"/>
    <mergeCell ref="AV82:AY82"/>
    <mergeCell ref="BA82:BD82"/>
    <mergeCell ref="K83:L83"/>
    <mergeCell ref="M83:N83"/>
    <mergeCell ref="O83:P83"/>
    <mergeCell ref="R83:S83"/>
    <mergeCell ref="T83:U83"/>
    <mergeCell ref="W83:X83"/>
    <mergeCell ref="AA83:AB83"/>
    <mergeCell ref="AC83:AD83"/>
    <mergeCell ref="AE83:AF83"/>
    <mergeCell ref="AH83:AI83"/>
    <mergeCell ref="AJ83:AK83"/>
    <mergeCell ref="AM83:AN83"/>
    <mergeCell ref="K84:L84"/>
    <mergeCell ref="M84:N84"/>
    <mergeCell ref="O84:P84"/>
    <mergeCell ref="R84:S84"/>
    <mergeCell ref="T84:U84"/>
    <mergeCell ref="W84:X84"/>
    <mergeCell ref="AA84:AB84"/>
    <mergeCell ref="AC84:AD84"/>
    <mergeCell ref="AE84:AF84"/>
    <mergeCell ref="AH84:AI84"/>
    <mergeCell ref="AJ84:AK84"/>
    <mergeCell ref="AM84:AN84"/>
    <mergeCell ref="K85:L85"/>
    <mergeCell ref="M85:N85"/>
    <mergeCell ref="O85:P85"/>
    <mergeCell ref="R85:S85"/>
    <mergeCell ref="T85:U85"/>
    <mergeCell ref="W85:X85"/>
    <mergeCell ref="AA85:AB85"/>
    <mergeCell ref="AC85:AD85"/>
    <mergeCell ref="AE85:AF85"/>
    <mergeCell ref="AH85:AI85"/>
    <mergeCell ref="AJ85:AK85"/>
    <mergeCell ref="AM85:AN85"/>
    <mergeCell ref="K86:L86"/>
    <mergeCell ref="M86:N86"/>
    <mergeCell ref="O86:P86"/>
    <mergeCell ref="R86:S86"/>
    <mergeCell ref="T86:U86"/>
    <mergeCell ref="W86:X86"/>
    <mergeCell ref="AA86:AB86"/>
    <mergeCell ref="AC86:AD86"/>
    <mergeCell ref="AE86:AF86"/>
    <mergeCell ref="AH86:AI86"/>
    <mergeCell ref="AJ86:AK86"/>
    <mergeCell ref="AM86:AN86"/>
    <mergeCell ref="AQ86:AR86"/>
    <mergeCell ref="AS86:AV86"/>
    <mergeCell ref="AQ87:AR87"/>
    <mergeCell ref="AS87:AV87"/>
    <mergeCell ref="R88:S88"/>
    <mergeCell ref="AH88:AI88"/>
    <mergeCell ref="AQ88:AR88"/>
    <mergeCell ref="AS88:AV88"/>
    <mergeCell ref="AQ89:AR89"/>
    <mergeCell ref="AS89:AV89"/>
    <mergeCell ref="AQ90:AR90"/>
    <mergeCell ref="AS90:AV90"/>
    <mergeCell ref="K91:N91"/>
    <mergeCell ref="P91:S91"/>
    <mergeCell ref="U91:X91"/>
    <mergeCell ref="AA91:AD91"/>
    <mergeCell ref="AF91:AI91"/>
    <mergeCell ref="AK91:AN91"/>
    <mergeCell ref="U94:X94"/>
    <mergeCell ref="AK94:AN94"/>
    <mergeCell ref="U95:X95"/>
    <mergeCell ref="AK95:AN95"/>
    <mergeCell ref="K96:N96"/>
    <mergeCell ref="P96:S96"/>
    <mergeCell ref="U96:X96"/>
    <mergeCell ref="AA96:AD96"/>
    <mergeCell ref="AF96:AI96"/>
    <mergeCell ref="AK96:AN96"/>
    <mergeCell ref="B12:B16"/>
    <mergeCell ref="C12:D16"/>
    <mergeCell ref="I12:J16"/>
    <mergeCell ref="K12:N16"/>
    <mergeCell ref="O12:S16"/>
    <mergeCell ref="BB12:BC16"/>
    <mergeCell ref="BD12:BE16"/>
    <mergeCell ref="BF12: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B75:B76"/>
    <mergeCell ref="C75:D76"/>
    <mergeCell ref="I75:J76"/>
    <mergeCell ref="K75:N76"/>
    <mergeCell ref="O75:S76"/>
    <mergeCell ref="BF75:BJ76"/>
    <mergeCell ref="K80:L81"/>
    <mergeCell ref="AA80:AB81"/>
  </mergeCells>
  <phoneticPr fontId="6"/>
  <conditionalFormatting sqref="W90:Z90 AO90:BA90">
    <cfRule type="expression" dxfId="1069" priority="147">
      <formula>OR(#REF!=$B77,#REF!=$B77)</formula>
    </cfRule>
  </conditionalFormatting>
  <conditionalFormatting sqref="Z80 W80:X80 W89:Z89 AO89:BA89 AO80:BA80">
    <cfRule type="expression" dxfId="1068" priority="149">
      <formula>OR(#REF!=$B78,#REF!=$B78)</formula>
    </cfRule>
  </conditionalFormatting>
  <conditionalFormatting sqref="AM90:AN90">
    <cfRule type="expression" dxfId="1067" priority="143">
      <formula>OR(#REF!=$B77,#REF!=$B77)</formula>
    </cfRule>
  </conditionalFormatting>
  <conditionalFormatting sqref="AM80:AN80 AM89:AN89">
    <cfRule type="expression" dxfId="1066" priority="145">
      <formula>OR(#REF!=$B78,#REF!=$B78)</formula>
    </cfRule>
  </conditionalFormatting>
  <conditionalFormatting sqref="W18:BE18">
    <cfRule type="expression" dxfId="1065" priority="77">
      <formula>INDIRECT(ADDRESS(ROW(),COLUMN()))=TRUNC(INDIRECT(ADDRESS(ROW(),COLUMN())))</formula>
    </cfRule>
  </conditionalFormatting>
  <conditionalFormatting sqref="BB20:BE20">
    <cfRule type="expression" dxfId="1064" priority="76">
      <formula>INDIRECT(ADDRESS(ROW(),COLUMN()))=TRUNC(INDIRECT(ADDRESS(ROW(),COLUMN())))</formula>
    </cfRule>
  </conditionalFormatting>
  <conditionalFormatting sqref="BB22:BE22">
    <cfRule type="expression" dxfId="1063" priority="74">
      <formula>INDIRECT(ADDRESS(ROW(),COLUMN()))=TRUNC(INDIRECT(ADDRESS(ROW(),COLUMN())))</formula>
    </cfRule>
  </conditionalFormatting>
  <conditionalFormatting sqref="BB24:BE24">
    <cfRule type="expression" dxfId="1062" priority="73">
      <formula>INDIRECT(ADDRESS(ROW(),COLUMN()))=TRUNC(INDIRECT(ADDRESS(ROW(),COLUMN())))</formula>
    </cfRule>
  </conditionalFormatting>
  <conditionalFormatting sqref="BB26:BE26">
    <cfRule type="expression" dxfId="1061" priority="72">
      <formula>INDIRECT(ADDRESS(ROW(),COLUMN()))=TRUNC(INDIRECT(ADDRESS(ROW(),COLUMN())))</formula>
    </cfRule>
  </conditionalFormatting>
  <conditionalFormatting sqref="BB28:BE28">
    <cfRule type="expression" dxfId="1060" priority="71">
      <formula>INDIRECT(ADDRESS(ROW(),COLUMN()))=TRUNC(INDIRECT(ADDRESS(ROW(),COLUMN())))</formula>
    </cfRule>
  </conditionalFormatting>
  <conditionalFormatting sqref="BB30:BE30">
    <cfRule type="expression" dxfId="1059" priority="70">
      <formula>INDIRECT(ADDRESS(ROW(),COLUMN()))=TRUNC(INDIRECT(ADDRESS(ROW(),COLUMN())))</formula>
    </cfRule>
  </conditionalFormatting>
  <conditionalFormatting sqref="BB32:BE32">
    <cfRule type="expression" dxfId="1058" priority="69">
      <formula>INDIRECT(ADDRESS(ROW(),COLUMN()))=TRUNC(INDIRECT(ADDRESS(ROW(),COLUMN())))</formula>
    </cfRule>
  </conditionalFormatting>
  <conditionalFormatting sqref="BB34:BE34">
    <cfRule type="expression" dxfId="1057" priority="68">
      <formula>INDIRECT(ADDRESS(ROW(),COLUMN()))=TRUNC(INDIRECT(ADDRESS(ROW(),COLUMN())))</formula>
    </cfRule>
  </conditionalFormatting>
  <conditionalFormatting sqref="BB36:BE36">
    <cfRule type="expression" dxfId="1056" priority="67">
      <formula>INDIRECT(ADDRESS(ROW(),COLUMN()))=TRUNC(INDIRECT(ADDRESS(ROW(),COLUMN())))</formula>
    </cfRule>
  </conditionalFormatting>
  <conditionalFormatting sqref="BB38:BE38">
    <cfRule type="expression" dxfId="1055" priority="66">
      <formula>INDIRECT(ADDRESS(ROW(),COLUMN()))=TRUNC(INDIRECT(ADDRESS(ROW(),COLUMN())))</formula>
    </cfRule>
  </conditionalFormatting>
  <conditionalFormatting sqref="BB40:BE40">
    <cfRule type="expression" dxfId="1054" priority="65">
      <formula>INDIRECT(ADDRESS(ROW(),COLUMN()))=TRUNC(INDIRECT(ADDRESS(ROW(),COLUMN())))</formula>
    </cfRule>
  </conditionalFormatting>
  <conditionalFormatting sqref="BB42:BE42">
    <cfRule type="expression" dxfId="1053" priority="64">
      <formula>INDIRECT(ADDRESS(ROW(),COLUMN()))=TRUNC(INDIRECT(ADDRESS(ROW(),COLUMN())))</formula>
    </cfRule>
  </conditionalFormatting>
  <conditionalFormatting sqref="BB44:BE44">
    <cfRule type="expression" dxfId="1052" priority="63">
      <formula>INDIRECT(ADDRESS(ROW(),COLUMN()))=TRUNC(INDIRECT(ADDRESS(ROW(),COLUMN())))</formula>
    </cfRule>
  </conditionalFormatting>
  <conditionalFormatting sqref="BB46:BE46">
    <cfRule type="expression" dxfId="1051" priority="62">
      <formula>INDIRECT(ADDRESS(ROW(),COLUMN()))=TRUNC(INDIRECT(ADDRESS(ROW(),COLUMN())))</formula>
    </cfRule>
  </conditionalFormatting>
  <conditionalFormatting sqref="BB48:BE48">
    <cfRule type="expression" dxfId="1050" priority="61">
      <formula>INDIRECT(ADDRESS(ROW(),COLUMN()))=TRUNC(INDIRECT(ADDRESS(ROW(),COLUMN())))</formula>
    </cfRule>
  </conditionalFormatting>
  <conditionalFormatting sqref="BB50:BE50">
    <cfRule type="expression" dxfId="1049" priority="60">
      <formula>INDIRECT(ADDRESS(ROW(),COLUMN()))=TRUNC(INDIRECT(ADDRESS(ROW(),COLUMN())))</formula>
    </cfRule>
  </conditionalFormatting>
  <conditionalFormatting sqref="BB52:BE52">
    <cfRule type="expression" dxfId="1048" priority="59">
      <formula>INDIRECT(ADDRESS(ROW(),COLUMN()))=TRUNC(INDIRECT(ADDRESS(ROW(),COLUMN())))</formula>
    </cfRule>
  </conditionalFormatting>
  <conditionalFormatting sqref="BB54:BE54">
    <cfRule type="expression" dxfId="1047" priority="58">
      <formula>INDIRECT(ADDRESS(ROW(),COLUMN()))=TRUNC(INDIRECT(ADDRESS(ROW(),COLUMN())))</formula>
    </cfRule>
  </conditionalFormatting>
  <conditionalFormatting sqref="BB56:BE56">
    <cfRule type="expression" dxfId="1046" priority="57">
      <formula>INDIRECT(ADDRESS(ROW(),COLUMN()))=TRUNC(INDIRECT(ADDRESS(ROW(),COLUMN())))</formula>
    </cfRule>
  </conditionalFormatting>
  <conditionalFormatting sqref="BB58:BE58">
    <cfRule type="expression" dxfId="1045" priority="56">
      <formula>INDIRECT(ADDRESS(ROW(),COLUMN()))=TRUNC(INDIRECT(ADDRESS(ROW(),COLUMN())))</formula>
    </cfRule>
  </conditionalFormatting>
  <conditionalFormatting sqref="BB60:BE60">
    <cfRule type="expression" dxfId="1044" priority="55">
      <formula>INDIRECT(ADDRESS(ROW(),COLUMN()))=TRUNC(INDIRECT(ADDRESS(ROW(),COLUMN())))</formula>
    </cfRule>
  </conditionalFormatting>
  <conditionalFormatting sqref="BB62:BE62">
    <cfRule type="expression" dxfId="1043" priority="54">
      <formula>INDIRECT(ADDRESS(ROW(),COLUMN()))=TRUNC(INDIRECT(ADDRESS(ROW(),COLUMN())))</formula>
    </cfRule>
  </conditionalFormatting>
  <conditionalFormatting sqref="BB64:BE64">
    <cfRule type="expression" dxfId="1042" priority="53">
      <formula>INDIRECT(ADDRESS(ROW(),COLUMN()))=TRUNC(INDIRECT(ADDRESS(ROW(),COLUMN())))</formula>
    </cfRule>
  </conditionalFormatting>
  <conditionalFormatting sqref="BB66:BE66">
    <cfRule type="expression" dxfId="1041" priority="52">
      <formula>INDIRECT(ADDRESS(ROW(),COLUMN()))=TRUNC(INDIRECT(ADDRESS(ROW(),COLUMN())))</formula>
    </cfRule>
  </conditionalFormatting>
  <conditionalFormatting sqref="BB68:BE68">
    <cfRule type="expression" dxfId="1040" priority="51">
      <formula>INDIRECT(ADDRESS(ROW(),COLUMN()))=TRUNC(INDIRECT(ADDRESS(ROW(),COLUMN())))</formula>
    </cfRule>
  </conditionalFormatting>
  <conditionalFormatting sqref="BB70:BE70">
    <cfRule type="expression" dxfId="1039" priority="50">
      <formula>INDIRECT(ADDRESS(ROW(),COLUMN()))=TRUNC(INDIRECT(ADDRESS(ROW(),COLUMN())))</formula>
    </cfRule>
  </conditionalFormatting>
  <conditionalFormatting sqref="BB72:BE72">
    <cfRule type="expression" dxfId="1038" priority="49">
      <formula>INDIRECT(ADDRESS(ROW(),COLUMN()))=TRUNC(INDIRECT(ADDRESS(ROW(),COLUMN())))</formula>
    </cfRule>
  </conditionalFormatting>
  <conditionalFormatting sqref="BB74:BE74">
    <cfRule type="expression" dxfId="1037" priority="48">
      <formula>INDIRECT(ADDRESS(ROW(),COLUMN()))=TRUNC(INDIRECT(ADDRESS(ROW(),COLUMN())))</formula>
    </cfRule>
  </conditionalFormatting>
  <conditionalFormatting sqref="BB76:BE76">
    <cfRule type="expression" dxfId="1036" priority="41">
      <formula>INDIRECT(ADDRESS(ROW(),COLUMN()))=TRUNC(INDIRECT(ADDRESS(ROW(),COLUMN())))</formula>
    </cfRule>
  </conditionalFormatting>
  <conditionalFormatting sqref="M82:X86">
    <cfRule type="expression" dxfId="1035" priority="40">
      <formula>INDIRECT(ADDRESS(ROW(),COLUMN()))=TRUNC(INDIRECT(ADDRESS(ROW(),COLUMN())))</formula>
    </cfRule>
  </conditionalFormatting>
  <conditionalFormatting sqref="AC86:AN86 AG82:AN85">
    <cfRule type="expression" dxfId="1034" priority="39">
      <formula>INDIRECT(ADDRESS(ROW(),COLUMN()))=TRUNC(INDIRECT(ADDRESS(ROW(),COLUMN())))</formula>
    </cfRule>
  </conditionalFormatting>
  <conditionalFormatting sqref="K91:N91">
    <cfRule type="expression" dxfId="1033" priority="38">
      <formula>INDIRECT(ADDRESS(ROW(),COLUMN()))=TRUNC(INDIRECT(ADDRESS(ROW(),COLUMN())))</formula>
    </cfRule>
  </conditionalFormatting>
  <conditionalFormatting sqref="AA91:AD91">
    <cfRule type="expression" dxfId="1032" priority="37">
      <formula>INDIRECT(ADDRESS(ROW(),COLUMN()))=TRUNC(INDIRECT(ADDRESS(ROW(),COLUMN())))</formula>
    </cfRule>
  </conditionalFormatting>
  <conditionalFormatting sqref="AC82:AF85">
    <cfRule type="expression" dxfId="1031" priority="36">
      <formula>INDIRECT(ADDRESS(ROW(),COLUMN()))=TRUNC(INDIRECT(ADDRESS(ROW(),COLUMN())))</formula>
    </cfRule>
  </conditionalFormatting>
  <conditionalFormatting sqref="W62:BA62">
    <cfRule type="expression" dxfId="1030" priority="8">
      <formula>INDIRECT(ADDRESS(ROW(),COLUMN()))=TRUNC(INDIRECT(ADDRESS(ROW(),COLUMN())))</formula>
    </cfRule>
  </conditionalFormatting>
  <conditionalFormatting sqref="W20:BA20">
    <cfRule type="expression" dxfId="1029" priority="29">
      <formula>INDIRECT(ADDRESS(ROW(),COLUMN()))=TRUNC(INDIRECT(ADDRESS(ROW(),COLUMN())))</formula>
    </cfRule>
  </conditionalFormatting>
  <conditionalFormatting sqref="W22:BA22">
    <cfRule type="expression" dxfId="1028" priority="28">
      <formula>INDIRECT(ADDRESS(ROW(),COLUMN()))=TRUNC(INDIRECT(ADDRESS(ROW(),COLUMN())))</formula>
    </cfRule>
  </conditionalFormatting>
  <conditionalFormatting sqref="W24:BA24">
    <cfRule type="expression" dxfId="1027" priority="27">
      <formula>INDIRECT(ADDRESS(ROW(),COLUMN()))=TRUNC(INDIRECT(ADDRESS(ROW(),COLUMN())))</formula>
    </cfRule>
  </conditionalFormatting>
  <conditionalFormatting sqref="W26:BA26">
    <cfRule type="expression" dxfId="1026" priority="26">
      <formula>INDIRECT(ADDRESS(ROW(),COLUMN()))=TRUNC(INDIRECT(ADDRESS(ROW(),COLUMN())))</formula>
    </cfRule>
  </conditionalFormatting>
  <conditionalFormatting sqref="W28:BA28">
    <cfRule type="expression" dxfId="1025" priority="25">
      <formula>INDIRECT(ADDRESS(ROW(),COLUMN()))=TRUNC(INDIRECT(ADDRESS(ROW(),COLUMN())))</formula>
    </cfRule>
  </conditionalFormatting>
  <conditionalFormatting sqref="W30:BA30">
    <cfRule type="expression" dxfId="1024" priority="24">
      <formula>INDIRECT(ADDRESS(ROW(),COLUMN()))=TRUNC(INDIRECT(ADDRESS(ROW(),COLUMN())))</formula>
    </cfRule>
  </conditionalFormatting>
  <conditionalFormatting sqref="W32:BA32">
    <cfRule type="expression" dxfId="1023" priority="23">
      <formula>INDIRECT(ADDRESS(ROW(),COLUMN()))=TRUNC(INDIRECT(ADDRESS(ROW(),COLUMN())))</formula>
    </cfRule>
  </conditionalFormatting>
  <conditionalFormatting sqref="W34:BA34">
    <cfRule type="expression" dxfId="1022" priority="22">
      <formula>INDIRECT(ADDRESS(ROW(),COLUMN()))=TRUNC(INDIRECT(ADDRESS(ROW(),COLUMN())))</formula>
    </cfRule>
  </conditionalFormatting>
  <conditionalFormatting sqref="W36:BA36">
    <cfRule type="expression" dxfId="1021" priority="21">
      <formula>INDIRECT(ADDRESS(ROW(),COLUMN()))=TRUNC(INDIRECT(ADDRESS(ROW(),COLUMN())))</formula>
    </cfRule>
  </conditionalFormatting>
  <conditionalFormatting sqref="W38:BA38">
    <cfRule type="expression" dxfId="1020" priority="20">
      <formula>INDIRECT(ADDRESS(ROW(),COLUMN()))=TRUNC(INDIRECT(ADDRESS(ROW(),COLUMN())))</formula>
    </cfRule>
  </conditionalFormatting>
  <conditionalFormatting sqref="W40:BA40">
    <cfRule type="expression" dxfId="1019" priority="19">
      <formula>INDIRECT(ADDRESS(ROW(),COLUMN()))=TRUNC(INDIRECT(ADDRESS(ROW(),COLUMN())))</formula>
    </cfRule>
  </conditionalFormatting>
  <conditionalFormatting sqref="W42:BA42">
    <cfRule type="expression" dxfId="1018" priority="18">
      <formula>INDIRECT(ADDRESS(ROW(),COLUMN()))=TRUNC(INDIRECT(ADDRESS(ROW(),COLUMN())))</formula>
    </cfRule>
  </conditionalFormatting>
  <conditionalFormatting sqref="W44:BA44">
    <cfRule type="expression" dxfId="1017" priority="17">
      <formula>INDIRECT(ADDRESS(ROW(),COLUMN()))=TRUNC(INDIRECT(ADDRESS(ROW(),COLUMN())))</formula>
    </cfRule>
  </conditionalFormatting>
  <conditionalFormatting sqref="W46:BA46">
    <cfRule type="expression" dxfId="1016" priority="16">
      <formula>INDIRECT(ADDRESS(ROW(),COLUMN()))=TRUNC(INDIRECT(ADDRESS(ROW(),COLUMN())))</formula>
    </cfRule>
  </conditionalFormatting>
  <conditionalFormatting sqref="W48:BA48">
    <cfRule type="expression" dxfId="1015" priority="15">
      <formula>INDIRECT(ADDRESS(ROW(),COLUMN()))=TRUNC(INDIRECT(ADDRESS(ROW(),COLUMN())))</formula>
    </cfRule>
  </conditionalFormatting>
  <conditionalFormatting sqref="W50:BA50">
    <cfRule type="expression" dxfId="1014" priority="14">
      <formula>INDIRECT(ADDRESS(ROW(),COLUMN()))=TRUNC(INDIRECT(ADDRESS(ROW(),COLUMN())))</formula>
    </cfRule>
  </conditionalFormatting>
  <conditionalFormatting sqref="W52:BA52">
    <cfRule type="expression" dxfId="1013" priority="13">
      <formula>INDIRECT(ADDRESS(ROW(),COLUMN()))=TRUNC(INDIRECT(ADDRESS(ROW(),COLUMN())))</formula>
    </cfRule>
  </conditionalFormatting>
  <conditionalFormatting sqref="W54:BA54">
    <cfRule type="expression" dxfId="1012" priority="12">
      <formula>INDIRECT(ADDRESS(ROW(),COLUMN()))=TRUNC(INDIRECT(ADDRESS(ROW(),COLUMN())))</formula>
    </cfRule>
  </conditionalFormatting>
  <conditionalFormatting sqref="W56:BA56">
    <cfRule type="expression" dxfId="1011" priority="11">
      <formula>INDIRECT(ADDRESS(ROW(),COLUMN()))=TRUNC(INDIRECT(ADDRESS(ROW(),COLUMN())))</formula>
    </cfRule>
  </conditionalFormatting>
  <conditionalFormatting sqref="W58:BA58">
    <cfRule type="expression" dxfId="1010" priority="10">
      <formula>INDIRECT(ADDRESS(ROW(),COLUMN()))=TRUNC(INDIRECT(ADDRESS(ROW(),COLUMN())))</formula>
    </cfRule>
  </conditionalFormatting>
  <conditionalFormatting sqref="W60:BA60">
    <cfRule type="expression" dxfId="1009" priority="9">
      <formula>INDIRECT(ADDRESS(ROW(),COLUMN()))=TRUNC(INDIRECT(ADDRESS(ROW(),COLUMN())))</formula>
    </cfRule>
  </conditionalFormatting>
  <conditionalFormatting sqref="W64:BA64">
    <cfRule type="expression" dxfId="1008" priority="7">
      <formula>INDIRECT(ADDRESS(ROW(),COLUMN()))=TRUNC(INDIRECT(ADDRESS(ROW(),COLUMN())))</formula>
    </cfRule>
  </conditionalFormatting>
  <conditionalFormatting sqref="W66:BA66">
    <cfRule type="expression" dxfId="1007" priority="6">
      <formula>INDIRECT(ADDRESS(ROW(),COLUMN()))=TRUNC(INDIRECT(ADDRESS(ROW(),COLUMN())))</formula>
    </cfRule>
  </conditionalFormatting>
  <conditionalFormatting sqref="W68:BA68">
    <cfRule type="expression" dxfId="1006" priority="5">
      <formula>INDIRECT(ADDRESS(ROW(),COLUMN()))=TRUNC(INDIRECT(ADDRESS(ROW(),COLUMN())))</formula>
    </cfRule>
  </conditionalFormatting>
  <conditionalFormatting sqref="W70:BA70">
    <cfRule type="expression" dxfId="1005" priority="4">
      <formula>INDIRECT(ADDRESS(ROW(),COLUMN()))=TRUNC(INDIRECT(ADDRESS(ROW(),COLUMN())))</formula>
    </cfRule>
  </conditionalFormatting>
  <conditionalFormatting sqref="W72:BA72">
    <cfRule type="expression" dxfId="1004" priority="3">
      <formula>INDIRECT(ADDRESS(ROW(),COLUMN()))=TRUNC(INDIRECT(ADDRESS(ROW(),COLUMN())))</formula>
    </cfRule>
  </conditionalFormatting>
  <conditionalFormatting sqref="W74:BA74">
    <cfRule type="expression" dxfId="1003" priority="2">
      <formula>INDIRECT(ADDRESS(ROW(),COLUMN()))=TRUNC(INDIRECT(ADDRESS(ROW(),COLUMN())))</formula>
    </cfRule>
  </conditionalFormatting>
  <conditionalFormatting sqref="W76:BA76">
    <cfRule type="expression" dxfId="1002" priority="1">
      <formula>INDIRECT(ADDRESS(ROW(),COLUMN()))=TRUNC(INDIRECT(ADDRESS(ROW(),COLUMN())))</formula>
    </cfRule>
  </conditionalFormatting>
  <dataValidations count="10">
    <dataValidation type="list" allowBlank="1" showDropDown="0" showInputMessage="1" showErrorMessage="1" sqref="BE4:BH4">
      <formula1>"予定,実績,予定・実績"</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AF3:AF4">
      <formula1>#REF!</formula1>
    </dataValidation>
    <dataValidation type="list" allowBlank="1" showDropDown="0" showInputMessage="1" showErrorMessage="1" sqref="BE3:BH3">
      <formula1>"４週,暦月"</formula1>
    </dataValidation>
    <dataValidation type="list" allowBlank="1" showDropDown="0" showInputMessage="1" showErrorMessage="1" sqref="W17:BA17 W19:BA19 W21:BA21 W23:BA23 W25:BA25 W27:BA27 W29:BA29 W31:BA31 W33:BA33 W35:BA35 W37:BA37 W39:BA39 W41:BA41 W43:BA43 W45:BA45 W47:BA47 W49:BA49 W51:BA51 W53:BA53 W55:BA55 W57:BA57 W59:BA59 W61:BA61 W63:BA63 W65:BA65 W67:BA67 W69:BA69 W71:BA71 W73:BA73 W75:BA75">
      <formula1>【記載例】シフト記号表</formula1>
    </dataValidation>
    <dataValidation type="list" allowBlank="1" showDropDown="0" showInputMessage="1" showErrorMessage="1" sqref="R88:S88">
      <formula1>"週,暦月"</formula1>
    </dataValidation>
    <dataValidation type="list" allowBlank="1" showDropDown="0" showInputMessage="1" showErrorMessage="0" sqref="C17:D76">
      <formula1>職種</formula1>
    </dataValidation>
    <dataValidation type="list" errorStyle="warning" allowBlank="1" showDropDown="0" showInputMessage="1" showErrorMessage="0" error="リストにない場合のみ、入力してください。" sqref="K17:N76">
      <formula1>INDIRECT(C17)</formula1>
    </dataValidation>
    <dataValidation type="list" allowBlank="1" showDropDown="0" showInputMessage="1" showErrorMessage="0" sqref="I17:J76">
      <formula1>"A, B, C, D"</formula1>
    </dataValidation>
    <dataValidation allowBlank="1" showDropDown="0" showInputMessage="1" showErrorMessage="1" error="入力可能範囲　32～40" sqref="BE10"/>
  </dataValidations>
  <printOptions horizontalCentered="1"/>
  <pageMargins left="0.15748031496062992" right="0.15748031496062992" top="0.59055118110236227" bottom="0.35433070866141736" header="0.15748031496062992" footer="0.15748031496062992"/>
  <pageSetup paperSize="9" scale="41" fitToWidth="1" fitToHeight="0" orientation="landscape" usePrinterDefaults="1"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 (6)'!$C$4:$C$17</xm:f>
          </x14:formula1>
          <xm:sqref>AT1:BI1</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theme="8" tint="0.8"/>
    <pageSetUpPr fitToPage="1"/>
  </sheetPr>
  <dimension ref="B1:N52"/>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10.59765625" style="1997" hidden="1" customWidth="1"/>
    <col min="5" max="5" width="3.3984375" style="1997" bestFit="1" customWidth="1"/>
    <col min="6" max="6" width="15.59765625" style="1996" customWidth="1"/>
    <col min="7" max="7" width="3.3984375" style="1996" bestFit="1" customWidth="1"/>
    <col min="8" max="8" width="15.59765625" style="1996" customWidth="1"/>
    <col min="9" max="9" width="3.3984375" style="1996" bestFit="1" customWidth="1"/>
    <col min="10" max="10" width="15.59765625" style="1997" customWidth="1"/>
    <col min="11" max="11" width="3.3984375" style="1996" bestFit="1" customWidth="1"/>
    <col min="12" max="12" width="15.59765625" style="1996" customWidth="1"/>
    <col min="13" max="13" width="3.3984375" style="1996" customWidth="1"/>
    <col min="14" max="14" width="50.59765625" style="1996" customWidth="1"/>
    <col min="15" max="16384" width="9" style="1996"/>
  </cols>
  <sheetData>
    <row r="1" spans="2:14">
      <c r="B1" s="1998" t="s">
        <v>842</v>
      </c>
    </row>
    <row r="2" spans="2:14">
      <c r="B2" s="1999" t="s">
        <v>487</v>
      </c>
      <c r="F2" s="2000"/>
      <c r="G2" s="2011"/>
      <c r="H2" s="2011"/>
      <c r="I2" s="2011"/>
      <c r="J2" s="2007"/>
      <c r="K2" s="2011"/>
      <c r="L2" s="2011"/>
    </row>
    <row r="3" spans="2:14">
      <c r="B3" s="2000" t="s">
        <v>843</v>
      </c>
      <c r="F3" s="2007" t="s">
        <v>871</v>
      </c>
      <c r="G3" s="2011"/>
      <c r="H3" s="2011"/>
      <c r="I3" s="2011"/>
      <c r="J3" s="2007"/>
      <c r="K3" s="2011"/>
      <c r="L3" s="2011"/>
    </row>
    <row r="4" spans="2:14">
      <c r="B4" s="1999"/>
      <c r="F4" s="2008" t="s">
        <v>662</v>
      </c>
      <c r="G4" s="2008"/>
      <c r="H4" s="2008"/>
      <c r="I4" s="2008"/>
      <c r="J4" s="2008"/>
      <c r="K4" s="2008"/>
      <c r="L4" s="2008"/>
      <c r="N4" s="2008" t="s">
        <v>876</v>
      </c>
    </row>
    <row r="5" spans="2:14">
      <c r="B5" s="1997" t="s">
        <v>504</v>
      </c>
      <c r="C5" s="1997" t="s">
        <v>779</v>
      </c>
      <c r="F5" s="1997" t="s">
        <v>36</v>
      </c>
      <c r="G5" s="1997"/>
      <c r="H5" s="1997" t="s">
        <v>530</v>
      </c>
      <c r="J5" s="1997" t="s">
        <v>875</v>
      </c>
      <c r="L5" s="1997" t="s">
        <v>662</v>
      </c>
      <c r="N5" s="2008"/>
    </row>
    <row r="6" spans="2:14">
      <c r="B6" s="2001">
        <v>1</v>
      </c>
      <c r="C6" s="2002" t="s">
        <v>835</v>
      </c>
      <c r="D6" s="2006" t="str">
        <f t="shared" ref="D6:D38" si="0">C6</f>
        <v>a</v>
      </c>
      <c r="E6" s="2001" t="s">
        <v>591</v>
      </c>
      <c r="F6" s="2009">
        <v>0.29166666666666669</v>
      </c>
      <c r="G6" s="2001" t="s">
        <v>363</v>
      </c>
      <c r="H6" s="2009">
        <v>0.66666666666666663</v>
      </c>
      <c r="I6" s="2012" t="s">
        <v>874</v>
      </c>
      <c r="J6" s="2009">
        <v>4.1666666666666664e-002</v>
      </c>
      <c r="K6" s="2013" t="s">
        <v>156</v>
      </c>
      <c r="L6" s="2008">
        <f t="shared" ref="L6:L22" si="1">IF(OR(F6="",H6=""),"",(H6+IF(F6&gt;H6,1,0)-F6-J6)*24)</f>
        <v>7.9999999999999982</v>
      </c>
      <c r="N6" s="2014"/>
    </row>
    <row r="7" spans="2:14">
      <c r="B7" s="2001">
        <v>2</v>
      </c>
      <c r="C7" s="2002" t="s">
        <v>836</v>
      </c>
      <c r="D7" s="2006" t="str">
        <f t="shared" si="0"/>
        <v>b</v>
      </c>
      <c r="E7" s="2001" t="s">
        <v>591</v>
      </c>
      <c r="F7" s="2009">
        <v>0.375</v>
      </c>
      <c r="G7" s="2001" t="s">
        <v>363</v>
      </c>
      <c r="H7" s="2009">
        <v>0.75</v>
      </c>
      <c r="I7" s="2012" t="s">
        <v>874</v>
      </c>
      <c r="J7" s="2009">
        <v>4.1666666666666664e-002</v>
      </c>
      <c r="K7" s="2013" t="s">
        <v>156</v>
      </c>
      <c r="L7" s="2008">
        <f t="shared" si="1"/>
        <v>8</v>
      </c>
      <c r="N7" s="2014"/>
    </row>
    <row r="8" spans="2:14">
      <c r="B8" s="2001">
        <v>3</v>
      </c>
      <c r="C8" s="2002" t="s">
        <v>838</v>
      </c>
      <c r="D8" s="2006" t="str">
        <f t="shared" si="0"/>
        <v>c</v>
      </c>
      <c r="E8" s="2001" t="s">
        <v>591</v>
      </c>
      <c r="F8" s="2009">
        <v>0.41666666666666669</v>
      </c>
      <c r="G8" s="2001" t="s">
        <v>363</v>
      </c>
      <c r="H8" s="2009">
        <v>0.79166666666666663</v>
      </c>
      <c r="I8" s="2012" t="s">
        <v>874</v>
      </c>
      <c r="J8" s="2009">
        <v>4.1666666666666664e-002</v>
      </c>
      <c r="K8" s="2013" t="s">
        <v>156</v>
      </c>
      <c r="L8" s="2008">
        <f t="shared" si="1"/>
        <v>7.9999999999999982</v>
      </c>
      <c r="N8" s="2014"/>
    </row>
    <row r="9" spans="2:14">
      <c r="B9" s="2001">
        <v>4</v>
      </c>
      <c r="C9" s="2002" t="s">
        <v>837</v>
      </c>
      <c r="D9" s="2006" t="str">
        <f t="shared" si="0"/>
        <v>d</v>
      </c>
      <c r="E9" s="2001" t="s">
        <v>591</v>
      </c>
      <c r="F9" s="2009">
        <v>0.5</v>
      </c>
      <c r="G9" s="2001" t="s">
        <v>363</v>
      </c>
      <c r="H9" s="2009">
        <v>0.875</v>
      </c>
      <c r="I9" s="2012" t="s">
        <v>874</v>
      </c>
      <c r="J9" s="2009">
        <v>4.1666666666666664e-002</v>
      </c>
      <c r="K9" s="2013" t="s">
        <v>156</v>
      </c>
      <c r="L9" s="2008">
        <f t="shared" si="1"/>
        <v>8</v>
      </c>
      <c r="N9" s="2014"/>
    </row>
    <row r="10" spans="2:14">
      <c r="B10" s="2001">
        <v>5</v>
      </c>
      <c r="C10" s="2002" t="s">
        <v>390</v>
      </c>
      <c r="D10" s="2006" t="str">
        <f t="shared" si="0"/>
        <v>e</v>
      </c>
      <c r="E10" s="2001" t="s">
        <v>591</v>
      </c>
      <c r="F10" s="2009">
        <v>0.375</v>
      </c>
      <c r="G10" s="2001" t="s">
        <v>363</v>
      </c>
      <c r="H10" s="2009">
        <v>0.54166666666666663</v>
      </c>
      <c r="I10" s="2012" t="s">
        <v>874</v>
      </c>
      <c r="J10" s="2009">
        <v>0</v>
      </c>
      <c r="K10" s="2013" t="s">
        <v>156</v>
      </c>
      <c r="L10" s="2008">
        <f t="shared" si="1"/>
        <v>3.9999999999999991</v>
      </c>
      <c r="N10" s="2014"/>
    </row>
    <row r="11" spans="2:14">
      <c r="B11" s="2001">
        <v>6</v>
      </c>
      <c r="C11" s="2002" t="s">
        <v>844</v>
      </c>
      <c r="D11" s="2006" t="str">
        <f t="shared" si="0"/>
        <v>f</v>
      </c>
      <c r="E11" s="2001" t="s">
        <v>591</v>
      </c>
      <c r="F11" s="2009">
        <v>0.54166666666666663</v>
      </c>
      <c r="G11" s="2001" t="s">
        <v>363</v>
      </c>
      <c r="H11" s="2009">
        <v>0.77083333333333337</v>
      </c>
      <c r="I11" s="2012" t="s">
        <v>874</v>
      </c>
      <c r="J11" s="2009">
        <v>0</v>
      </c>
      <c r="K11" s="2013" t="s">
        <v>156</v>
      </c>
      <c r="L11" s="2008">
        <f t="shared" si="1"/>
        <v>5.5000000000000018</v>
      </c>
      <c r="N11" s="2014"/>
    </row>
    <row r="12" spans="2:14">
      <c r="B12" s="2001">
        <v>7</v>
      </c>
      <c r="C12" s="2002" t="s">
        <v>845</v>
      </c>
      <c r="D12" s="2006" t="str">
        <f t="shared" si="0"/>
        <v>g</v>
      </c>
      <c r="E12" s="2001" t="s">
        <v>591</v>
      </c>
      <c r="F12" s="2009">
        <v>0.58333333333333337</v>
      </c>
      <c r="G12" s="2001" t="s">
        <v>363</v>
      </c>
      <c r="H12" s="2009">
        <v>0.83333333333333337</v>
      </c>
      <c r="I12" s="2012" t="s">
        <v>874</v>
      </c>
      <c r="J12" s="2009">
        <v>0</v>
      </c>
      <c r="K12" s="2013" t="s">
        <v>156</v>
      </c>
      <c r="L12" s="2008">
        <f t="shared" si="1"/>
        <v>6</v>
      </c>
      <c r="N12" s="2014"/>
    </row>
    <row r="13" spans="2:14">
      <c r="B13" s="2001">
        <v>8</v>
      </c>
      <c r="C13" s="2002" t="s">
        <v>847</v>
      </c>
      <c r="D13" s="2006" t="str">
        <f t="shared" si="0"/>
        <v>h</v>
      </c>
      <c r="E13" s="2001" t="s">
        <v>591</v>
      </c>
      <c r="F13" s="2009">
        <v>0.66666666666666663</v>
      </c>
      <c r="G13" s="2001" t="s">
        <v>363</v>
      </c>
      <c r="H13" s="2009">
        <v>0</v>
      </c>
      <c r="I13" s="2012" t="s">
        <v>874</v>
      </c>
      <c r="J13" s="2009">
        <v>2.0833333333333332e-002</v>
      </c>
      <c r="K13" s="2013" t="s">
        <v>156</v>
      </c>
      <c r="L13" s="2008">
        <f t="shared" si="1"/>
        <v>7.5000000000000018</v>
      </c>
      <c r="N13" s="2014" t="s">
        <v>1075</v>
      </c>
    </row>
    <row r="14" spans="2:14">
      <c r="B14" s="2001">
        <v>9</v>
      </c>
      <c r="C14" s="2002" t="s">
        <v>849</v>
      </c>
      <c r="D14" s="2006" t="str">
        <f t="shared" si="0"/>
        <v>i</v>
      </c>
      <c r="E14" s="2001" t="s">
        <v>591</v>
      </c>
      <c r="F14" s="2009">
        <v>0</v>
      </c>
      <c r="G14" s="2001" t="s">
        <v>363</v>
      </c>
      <c r="H14" s="2009">
        <v>0.375</v>
      </c>
      <c r="I14" s="2012" t="s">
        <v>874</v>
      </c>
      <c r="J14" s="2009">
        <v>2.0833333333333332e-002</v>
      </c>
      <c r="K14" s="2013" t="s">
        <v>156</v>
      </c>
      <c r="L14" s="2008">
        <f t="shared" si="1"/>
        <v>8.5</v>
      </c>
      <c r="N14" s="2014" t="s">
        <v>271</v>
      </c>
    </row>
    <row r="15" spans="2:14">
      <c r="B15" s="2001">
        <v>10</v>
      </c>
      <c r="C15" s="2002" t="s">
        <v>850</v>
      </c>
      <c r="D15" s="2006" t="str">
        <f t="shared" si="0"/>
        <v>j</v>
      </c>
      <c r="E15" s="2001" t="s">
        <v>591</v>
      </c>
      <c r="F15" s="2009"/>
      <c r="G15" s="2001" t="s">
        <v>363</v>
      </c>
      <c r="H15" s="2009"/>
      <c r="I15" s="2012" t="s">
        <v>874</v>
      </c>
      <c r="J15" s="2009">
        <v>0</v>
      </c>
      <c r="K15" s="2013" t="s">
        <v>156</v>
      </c>
      <c r="L15" s="2008" t="str">
        <f t="shared" si="1"/>
        <v/>
      </c>
      <c r="N15" s="2014"/>
    </row>
    <row r="16" spans="2:14">
      <c r="B16" s="2001">
        <v>11</v>
      </c>
      <c r="C16" s="2002" t="s">
        <v>451</v>
      </c>
      <c r="D16" s="2006" t="str">
        <f t="shared" si="0"/>
        <v>k</v>
      </c>
      <c r="E16" s="2001" t="s">
        <v>591</v>
      </c>
      <c r="F16" s="2009"/>
      <c r="G16" s="2001" t="s">
        <v>363</v>
      </c>
      <c r="H16" s="2009"/>
      <c r="I16" s="2012" t="s">
        <v>874</v>
      </c>
      <c r="J16" s="2009">
        <v>0</v>
      </c>
      <c r="K16" s="2013" t="s">
        <v>156</v>
      </c>
      <c r="L16" s="2008" t="str">
        <f t="shared" si="1"/>
        <v/>
      </c>
      <c r="N16" s="2014"/>
    </row>
    <row r="17" spans="2:14">
      <c r="B17" s="2001">
        <v>12</v>
      </c>
      <c r="C17" s="2002" t="s">
        <v>851</v>
      </c>
      <c r="D17" s="2006" t="str">
        <f t="shared" si="0"/>
        <v>l</v>
      </c>
      <c r="E17" s="2001" t="s">
        <v>591</v>
      </c>
      <c r="F17" s="2009"/>
      <c r="G17" s="2001" t="s">
        <v>363</v>
      </c>
      <c r="H17" s="2009"/>
      <c r="I17" s="2012" t="s">
        <v>874</v>
      </c>
      <c r="J17" s="2009">
        <v>0</v>
      </c>
      <c r="K17" s="2013" t="s">
        <v>156</v>
      </c>
      <c r="L17" s="2008" t="str">
        <f t="shared" si="1"/>
        <v/>
      </c>
      <c r="N17" s="2014"/>
    </row>
    <row r="18" spans="2:14">
      <c r="B18" s="2001">
        <v>13</v>
      </c>
      <c r="C18" s="2002" t="s">
        <v>463</v>
      </c>
      <c r="D18" s="2006" t="str">
        <f t="shared" si="0"/>
        <v>m</v>
      </c>
      <c r="E18" s="2001" t="s">
        <v>591</v>
      </c>
      <c r="F18" s="2009"/>
      <c r="G18" s="2001" t="s">
        <v>363</v>
      </c>
      <c r="H18" s="2009"/>
      <c r="I18" s="2012" t="s">
        <v>874</v>
      </c>
      <c r="J18" s="2009">
        <v>0</v>
      </c>
      <c r="K18" s="2013" t="s">
        <v>156</v>
      </c>
      <c r="L18" s="2008" t="str">
        <f t="shared" si="1"/>
        <v/>
      </c>
      <c r="N18" s="2014"/>
    </row>
    <row r="19" spans="2:14">
      <c r="B19" s="2001">
        <v>14</v>
      </c>
      <c r="C19" s="2002" t="s">
        <v>118</v>
      </c>
      <c r="D19" s="2006" t="str">
        <f t="shared" si="0"/>
        <v>n</v>
      </c>
      <c r="E19" s="2001" t="s">
        <v>591</v>
      </c>
      <c r="F19" s="2009"/>
      <c r="G19" s="2001" t="s">
        <v>363</v>
      </c>
      <c r="H19" s="2009"/>
      <c r="I19" s="2012" t="s">
        <v>874</v>
      </c>
      <c r="J19" s="2009">
        <v>0</v>
      </c>
      <c r="K19" s="2013" t="s">
        <v>156</v>
      </c>
      <c r="L19" s="2008" t="str">
        <f t="shared" si="1"/>
        <v/>
      </c>
      <c r="N19" s="2014"/>
    </row>
    <row r="20" spans="2:14">
      <c r="B20" s="2001">
        <v>15</v>
      </c>
      <c r="C20" s="2002" t="s">
        <v>590</v>
      </c>
      <c r="D20" s="2006" t="str">
        <f t="shared" si="0"/>
        <v>o</v>
      </c>
      <c r="E20" s="2001" t="s">
        <v>591</v>
      </c>
      <c r="F20" s="2009"/>
      <c r="G20" s="2001" t="s">
        <v>363</v>
      </c>
      <c r="H20" s="2009"/>
      <c r="I20" s="2012" t="s">
        <v>874</v>
      </c>
      <c r="J20" s="2009">
        <v>0</v>
      </c>
      <c r="K20" s="2013" t="s">
        <v>156</v>
      </c>
      <c r="L20" s="2008" t="str">
        <f t="shared" si="1"/>
        <v/>
      </c>
      <c r="N20" s="2014"/>
    </row>
    <row r="21" spans="2:14">
      <c r="B21" s="2001">
        <v>16</v>
      </c>
      <c r="C21" s="2002" t="s">
        <v>409</v>
      </c>
      <c r="D21" s="2006" t="str">
        <f t="shared" si="0"/>
        <v>p</v>
      </c>
      <c r="E21" s="2001" t="s">
        <v>591</v>
      </c>
      <c r="F21" s="2009"/>
      <c r="G21" s="2001" t="s">
        <v>363</v>
      </c>
      <c r="H21" s="2009"/>
      <c r="I21" s="2012" t="s">
        <v>874</v>
      </c>
      <c r="J21" s="2009">
        <v>0</v>
      </c>
      <c r="K21" s="2013" t="s">
        <v>156</v>
      </c>
      <c r="L21" s="2008" t="str">
        <f t="shared" si="1"/>
        <v/>
      </c>
      <c r="N21" s="2014"/>
    </row>
    <row r="22" spans="2:14">
      <c r="B22" s="2001">
        <v>17</v>
      </c>
      <c r="C22" s="2002" t="s">
        <v>852</v>
      </c>
      <c r="D22" s="2006" t="str">
        <f t="shared" si="0"/>
        <v>q</v>
      </c>
      <c r="E22" s="2001" t="s">
        <v>591</v>
      </c>
      <c r="F22" s="2009"/>
      <c r="G22" s="2001" t="s">
        <v>363</v>
      </c>
      <c r="H22" s="2009"/>
      <c r="I22" s="2012" t="s">
        <v>874</v>
      </c>
      <c r="J22" s="2009">
        <v>0</v>
      </c>
      <c r="K22" s="2013" t="s">
        <v>156</v>
      </c>
      <c r="L22" s="2008" t="str">
        <f t="shared" si="1"/>
        <v/>
      </c>
      <c r="N22" s="2014"/>
    </row>
    <row r="23" spans="2:14">
      <c r="B23" s="2001">
        <v>18</v>
      </c>
      <c r="C23" s="2002" t="s">
        <v>115</v>
      </c>
      <c r="D23" s="2006" t="str">
        <f t="shared" si="0"/>
        <v>r</v>
      </c>
      <c r="E23" s="2001" t="s">
        <v>591</v>
      </c>
      <c r="F23" s="2010"/>
      <c r="G23" s="2001" t="s">
        <v>363</v>
      </c>
      <c r="H23" s="2010"/>
      <c r="I23" s="2012" t="s">
        <v>874</v>
      </c>
      <c r="J23" s="2010"/>
      <c r="K23" s="2013" t="s">
        <v>156</v>
      </c>
      <c r="L23" s="2002">
        <v>1</v>
      </c>
      <c r="N23" s="2014"/>
    </row>
    <row r="24" spans="2:14">
      <c r="B24" s="2001">
        <v>19</v>
      </c>
      <c r="C24" s="2002" t="s">
        <v>853</v>
      </c>
      <c r="D24" s="2006" t="str">
        <f t="shared" si="0"/>
        <v>s</v>
      </c>
      <c r="E24" s="2001" t="s">
        <v>591</v>
      </c>
      <c r="F24" s="2010"/>
      <c r="G24" s="2001" t="s">
        <v>363</v>
      </c>
      <c r="H24" s="2010"/>
      <c r="I24" s="2012" t="s">
        <v>874</v>
      </c>
      <c r="J24" s="2010"/>
      <c r="K24" s="2013" t="s">
        <v>156</v>
      </c>
      <c r="L24" s="2002">
        <v>2</v>
      </c>
      <c r="N24" s="2014"/>
    </row>
    <row r="25" spans="2:14">
      <c r="B25" s="2001">
        <v>20</v>
      </c>
      <c r="C25" s="2002" t="s">
        <v>854</v>
      </c>
      <c r="D25" s="2006" t="str">
        <f t="shared" si="0"/>
        <v>t</v>
      </c>
      <c r="E25" s="2001" t="s">
        <v>591</v>
      </c>
      <c r="F25" s="2010"/>
      <c r="G25" s="2001" t="s">
        <v>363</v>
      </c>
      <c r="H25" s="2010"/>
      <c r="I25" s="2012" t="s">
        <v>874</v>
      </c>
      <c r="J25" s="2010"/>
      <c r="K25" s="2013" t="s">
        <v>156</v>
      </c>
      <c r="L25" s="2002">
        <v>3</v>
      </c>
      <c r="N25" s="2014"/>
    </row>
    <row r="26" spans="2:14">
      <c r="B26" s="2001">
        <v>21</v>
      </c>
      <c r="C26" s="2002" t="s">
        <v>857</v>
      </c>
      <c r="D26" s="2006" t="str">
        <f t="shared" si="0"/>
        <v>u</v>
      </c>
      <c r="E26" s="2001" t="s">
        <v>591</v>
      </c>
      <c r="F26" s="2010"/>
      <c r="G26" s="2001" t="s">
        <v>363</v>
      </c>
      <c r="H26" s="2010"/>
      <c r="I26" s="2012" t="s">
        <v>874</v>
      </c>
      <c r="J26" s="2010"/>
      <c r="K26" s="2013" t="s">
        <v>156</v>
      </c>
      <c r="L26" s="2002">
        <v>4</v>
      </c>
      <c r="N26" s="2014"/>
    </row>
    <row r="27" spans="2:14">
      <c r="B27" s="2001">
        <v>22</v>
      </c>
      <c r="C27" s="2002" t="s">
        <v>858</v>
      </c>
      <c r="D27" s="2006" t="str">
        <f t="shared" si="0"/>
        <v>v</v>
      </c>
      <c r="E27" s="2001" t="s">
        <v>591</v>
      </c>
      <c r="F27" s="2010"/>
      <c r="G27" s="2001" t="s">
        <v>363</v>
      </c>
      <c r="H27" s="2010"/>
      <c r="I27" s="2012" t="s">
        <v>874</v>
      </c>
      <c r="J27" s="2010"/>
      <c r="K27" s="2013" t="s">
        <v>156</v>
      </c>
      <c r="L27" s="2002">
        <v>5</v>
      </c>
      <c r="N27" s="2014"/>
    </row>
    <row r="28" spans="2:14">
      <c r="B28" s="2001">
        <v>23</v>
      </c>
      <c r="C28" s="2002" t="s">
        <v>762</v>
      </c>
      <c r="D28" s="2006" t="str">
        <f t="shared" si="0"/>
        <v>w</v>
      </c>
      <c r="E28" s="2001" t="s">
        <v>591</v>
      </c>
      <c r="F28" s="2010"/>
      <c r="G28" s="2001" t="s">
        <v>363</v>
      </c>
      <c r="H28" s="2010"/>
      <c r="I28" s="2012" t="s">
        <v>874</v>
      </c>
      <c r="J28" s="2010"/>
      <c r="K28" s="2013" t="s">
        <v>156</v>
      </c>
      <c r="L28" s="2002">
        <v>6</v>
      </c>
      <c r="N28" s="2014"/>
    </row>
    <row r="29" spans="2:14">
      <c r="B29" s="2001">
        <v>24</v>
      </c>
      <c r="C29" s="2002" t="s">
        <v>438</v>
      </c>
      <c r="D29" s="2006" t="str">
        <f t="shared" si="0"/>
        <v>x</v>
      </c>
      <c r="E29" s="2001" t="s">
        <v>591</v>
      </c>
      <c r="F29" s="2010"/>
      <c r="G29" s="2001" t="s">
        <v>363</v>
      </c>
      <c r="H29" s="2010"/>
      <c r="I29" s="2012" t="s">
        <v>874</v>
      </c>
      <c r="J29" s="2010"/>
      <c r="K29" s="2013" t="s">
        <v>156</v>
      </c>
      <c r="L29" s="2002">
        <v>7</v>
      </c>
      <c r="N29" s="2014"/>
    </row>
    <row r="30" spans="2:14">
      <c r="B30" s="2001">
        <v>25</v>
      </c>
      <c r="C30" s="2002" t="s">
        <v>495</v>
      </c>
      <c r="D30" s="2006" t="str">
        <f t="shared" si="0"/>
        <v>y</v>
      </c>
      <c r="E30" s="2001" t="s">
        <v>591</v>
      </c>
      <c r="F30" s="2010"/>
      <c r="G30" s="2001" t="s">
        <v>363</v>
      </c>
      <c r="H30" s="2010"/>
      <c r="I30" s="2012" t="s">
        <v>874</v>
      </c>
      <c r="J30" s="2010"/>
      <c r="K30" s="2013" t="s">
        <v>156</v>
      </c>
      <c r="L30" s="2002">
        <v>8</v>
      </c>
      <c r="N30" s="2014"/>
    </row>
    <row r="31" spans="2:14">
      <c r="B31" s="2001">
        <v>26</v>
      </c>
      <c r="C31" s="2002" t="s">
        <v>440</v>
      </c>
      <c r="D31" s="2006" t="str">
        <f t="shared" si="0"/>
        <v>z</v>
      </c>
      <c r="E31" s="2001" t="s">
        <v>591</v>
      </c>
      <c r="F31" s="2010"/>
      <c r="G31" s="2001" t="s">
        <v>363</v>
      </c>
      <c r="H31" s="2010"/>
      <c r="I31" s="2012" t="s">
        <v>874</v>
      </c>
      <c r="J31" s="2010"/>
      <c r="K31" s="2013" t="s">
        <v>156</v>
      </c>
      <c r="L31" s="2002">
        <v>1</v>
      </c>
      <c r="N31" s="2014"/>
    </row>
    <row r="32" spans="2:14">
      <c r="B32" s="2001">
        <v>27</v>
      </c>
      <c r="C32" s="2002" t="s">
        <v>438</v>
      </c>
      <c r="D32" s="2006" t="str">
        <f t="shared" si="0"/>
        <v>x</v>
      </c>
      <c r="E32" s="2001" t="s">
        <v>591</v>
      </c>
      <c r="F32" s="2010"/>
      <c r="G32" s="2001" t="s">
        <v>363</v>
      </c>
      <c r="H32" s="2010"/>
      <c r="I32" s="2012" t="s">
        <v>874</v>
      </c>
      <c r="J32" s="2010"/>
      <c r="K32" s="2013" t="s">
        <v>156</v>
      </c>
      <c r="L32" s="2002">
        <v>2</v>
      </c>
      <c r="N32" s="2014"/>
    </row>
    <row r="33" spans="2:14">
      <c r="B33" s="2001">
        <v>28</v>
      </c>
      <c r="C33" s="2002" t="s">
        <v>861</v>
      </c>
      <c r="D33" s="2006" t="str">
        <f t="shared" si="0"/>
        <v>aa</v>
      </c>
      <c r="E33" s="2001" t="s">
        <v>591</v>
      </c>
      <c r="F33" s="2010"/>
      <c r="G33" s="2001" t="s">
        <v>363</v>
      </c>
      <c r="H33" s="2010"/>
      <c r="I33" s="2012" t="s">
        <v>874</v>
      </c>
      <c r="J33" s="2010"/>
      <c r="K33" s="2013" t="s">
        <v>156</v>
      </c>
      <c r="L33" s="2002">
        <v>3</v>
      </c>
      <c r="N33" s="2014"/>
    </row>
    <row r="34" spans="2:14">
      <c r="B34" s="2001">
        <v>29</v>
      </c>
      <c r="C34" s="2002" t="s">
        <v>863</v>
      </c>
      <c r="D34" s="2006" t="str">
        <f t="shared" si="0"/>
        <v>ab</v>
      </c>
      <c r="E34" s="2001" t="s">
        <v>591</v>
      </c>
      <c r="F34" s="2010"/>
      <c r="G34" s="2001" t="s">
        <v>363</v>
      </c>
      <c r="H34" s="2010"/>
      <c r="I34" s="2012" t="s">
        <v>874</v>
      </c>
      <c r="J34" s="2010"/>
      <c r="K34" s="2013" t="s">
        <v>156</v>
      </c>
      <c r="L34" s="2002">
        <v>4</v>
      </c>
      <c r="N34" s="2014"/>
    </row>
    <row r="35" spans="2:14">
      <c r="B35" s="2001">
        <v>30</v>
      </c>
      <c r="C35" s="2002" t="s">
        <v>364</v>
      </c>
      <c r="D35" s="2006" t="str">
        <f t="shared" si="0"/>
        <v>ac</v>
      </c>
      <c r="E35" s="2001" t="s">
        <v>591</v>
      </c>
      <c r="F35" s="2010"/>
      <c r="G35" s="2001" t="s">
        <v>363</v>
      </c>
      <c r="H35" s="2010"/>
      <c r="I35" s="2012" t="s">
        <v>874</v>
      </c>
      <c r="J35" s="2010"/>
      <c r="K35" s="2013" t="s">
        <v>156</v>
      </c>
      <c r="L35" s="2002">
        <v>5</v>
      </c>
      <c r="N35" s="2014"/>
    </row>
    <row r="36" spans="2:14">
      <c r="B36" s="2001">
        <v>31</v>
      </c>
      <c r="C36" s="2002" t="s">
        <v>865</v>
      </c>
      <c r="D36" s="2006" t="str">
        <f t="shared" si="0"/>
        <v>ad</v>
      </c>
      <c r="E36" s="2001" t="s">
        <v>591</v>
      </c>
      <c r="F36" s="2010"/>
      <c r="G36" s="2001" t="s">
        <v>363</v>
      </c>
      <c r="H36" s="2010"/>
      <c r="I36" s="2012" t="s">
        <v>874</v>
      </c>
      <c r="J36" s="2010"/>
      <c r="K36" s="2013" t="s">
        <v>156</v>
      </c>
      <c r="L36" s="2002">
        <v>6</v>
      </c>
      <c r="N36" s="2014"/>
    </row>
    <row r="37" spans="2:14">
      <c r="B37" s="2001">
        <v>32</v>
      </c>
      <c r="C37" s="2002" t="s">
        <v>818</v>
      </c>
      <c r="D37" s="2006" t="str">
        <f t="shared" si="0"/>
        <v>ae</v>
      </c>
      <c r="E37" s="2001" t="s">
        <v>591</v>
      </c>
      <c r="F37" s="2010"/>
      <c r="G37" s="2001" t="s">
        <v>363</v>
      </c>
      <c r="H37" s="2010"/>
      <c r="I37" s="2012" t="s">
        <v>874</v>
      </c>
      <c r="J37" s="2010"/>
      <c r="K37" s="2013" t="s">
        <v>156</v>
      </c>
      <c r="L37" s="2002">
        <v>7</v>
      </c>
      <c r="N37" s="2014"/>
    </row>
    <row r="38" spans="2:14">
      <c r="B38" s="2001">
        <v>33</v>
      </c>
      <c r="C38" s="2002" t="s">
        <v>525</v>
      </c>
      <c r="D38" s="2006" t="str">
        <f t="shared" si="0"/>
        <v>af</v>
      </c>
      <c r="E38" s="2001" t="s">
        <v>591</v>
      </c>
      <c r="F38" s="2010"/>
      <c r="G38" s="2001" t="s">
        <v>363</v>
      </c>
      <c r="H38" s="2010"/>
      <c r="I38" s="2012" t="s">
        <v>874</v>
      </c>
      <c r="J38" s="2010"/>
      <c r="K38" s="2013" t="s">
        <v>156</v>
      </c>
      <c r="L38" s="2002">
        <v>8</v>
      </c>
      <c r="N38" s="2014"/>
    </row>
    <row r="39" spans="2:14">
      <c r="B39" s="2001">
        <v>34</v>
      </c>
      <c r="C39" s="2003" t="s">
        <v>866</v>
      </c>
      <c r="D39" s="2006"/>
      <c r="E39" s="2001" t="s">
        <v>591</v>
      </c>
      <c r="F39" s="2009">
        <v>0.29166666666666669</v>
      </c>
      <c r="G39" s="2001" t="s">
        <v>363</v>
      </c>
      <c r="H39" s="2009">
        <v>0.39583333333333331</v>
      </c>
      <c r="I39" s="2012" t="s">
        <v>874</v>
      </c>
      <c r="J39" s="2009">
        <v>0</v>
      </c>
      <c r="K39" s="2013" t="s">
        <v>156</v>
      </c>
      <c r="L39" s="2008">
        <f>IF(OR(F39="",H39=""),"",(H39+IF(F39&gt;H39,1,0)-F39-J39)*24)</f>
        <v>2.4999999999999991</v>
      </c>
      <c r="N39" s="2014"/>
    </row>
    <row r="40" spans="2:14">
      <c r="B40" s="2001"/>
      <c r="C40" s="2004" t="s">
        <v>41</v>
      </c>
      <c r="D40" s="2006"/>
      <c r="E40" s="2001" t="s">
        <v>591</v>
      </c>
      <c r="F40" s="2009">
        <v>0.6875</v>
      </c>
      <c r="G40" s="2001" t="s">
        <v>363</v>
      </c>
      <c r="H40" s="2009">
        <v>0.83333333333333337</v>
      </c>
      <c r="I40" s="2012" t="s">
        <v>874</v>
      </c>
      <c r="J40" s="2009">
        <v>0</v>
      </c>
      <c r="K40" s="2013" t="s">
        <v>156</v>
      </c>
      <c r="L40" s="2008">
        <f>IF(OR(F40="",H40=""),"",(H40+IF(F40&gt;H40,1,0)-F40-J40)*24)</f>
        <v>3.5000000000000009</v>
      </c>
      <c r="N40" s="2014"/>
    </row>
    <row r="41" spans="2:14">
      <c r="B41" s="2001"/>
      <c r="C41" s="2005" t="s">
        <v>41</v>
      </c>
      <c r="D41" s="2006" t="str">
        <f>C39</f>
        <v>ag</v>
      </c>
      <c r="E41" s="2001" t="s">
        <v>591</v>
      </c>
      <c r="F41" s="2009" t="s">
        <v>41</v>
      </c>
      <c r="G41" s="2001" t="s">
        <v>363</v>
      </c>
      <c r="H41" s="2009" t="s">
        <v>41</v>
      </c>
      <c r="I41" s="2012" t="s">
        <v>874</v>
      </c>
      <c r="J41" s="2009" t="s">
        <v>41</v>
      </c>
      <c r="K41" s="2013" t="s">
        <v>156</v>
      </c>
      <c r="L41" s="2008">
        <f>IF(OR(L39="",L40=""),"",L39+L40)</f>
        <v>6</v>
      </c>
      <c r="N41" s="2014" t="s">
        <v>778</v>
      </c>
    </row>
    <row r="42" spans="2:14">
      <c r="B42" s="2001"/>
      <c r="C42" s="2003" t="s">
        <v>450</v>
      </c>
      <c r="D42" s="2006"/>
      <c r="E42" s="2001" t="s">
        <v>591</v>
      </c>
      <c r="F42" s="2009"/>
      <c r="G42" s="2001" t="s">
        <v>363</v>
      </c>
      <c r="H42" s="2009"/>
      <c r="I42" s="2012" t="s">
        <v>874</v>
      </c>
      <c r="J42" s="2009">
        <v>0</v>
      </c>
      <c r="K42" s="2013" t="s">
        <v>156</v>
      </c>
      <c r="L42" s="2008" t="str">
        <f>IF(OR(F42="",H42=""),"",(H42+IF(F42&gt;H42,1,0)-F42-J42)*24)</f>
        <v/>
      </c>
      <c r="N42" s="2014"/>
    </row>
    <row r="43" spans="2:14">
      <c r="B43" s="2001">
        <v>35</v>
      </c>
      <c r="C43" s="2004" t="s">
        <v>41</v>
      </c>
      <c r="D43" s="2006"/>
      <c r="E43" s="2001" t="s">
        <v>591</v>
      </c>
      <c r="F43" s="2009"/>
      <c r="G43" s="2001" t="s">
        <v>363</v>
      </c>
      <c r="H43" s="2009"/>
      <c r="I43" s="2012" t="s">
        <v>874</v>
      </c>
      <c r="J43" s="2009">
        <v>0</v>
      </c>
      <c r="K43" s="2013" t="s">
        <v>156</v>
      </c>
      <c r="L43" s="2008" t="str">
        <f>IF(OR(F43="",H43=""),"",(H43+IF(F43&gt;H43,1,0)-F43-J43)*24)</f>
        <v/>
      </c>
      <c r="N43" s="2014"/>
    </row>
    <row r="44" spans="2:14">
      <c r="B44" s="2001"/>
      <c r="C44" s="2005" t="s">
        <v>41</v>
      </c>
      <c r="D44" s="2006" t="str">
        <f>C42</f>
        <v>ah</v>
      </c>
      <c r="E44" s="2001" t="s">
        <v>591</v>
      </c>
      <c r="F44" s="2009" t="s">
        <v>41</v>
      </c>
      <c r="G44" s="2001" t="s">
        <v>363</v>
      </c>
      <c r="H44" s="2009" t="s">
        <v>41</v>
      </c>
      <c r="I44" s="2012" t="s">
        <v>874</v>
      </c>
      <c r="J44" s="2009" t="s">
        <v>41</v>
      </c>
      <c r="K44" s="2013" t="s">
        <v>156</v>
      </c>
      <c r="L44" s="2008" t="str">
        <f>IF(OR(L42="",L43=""),"",L42+L43)</f>
        <v/>
      </c>
      <c r="N44" s="2014" t="s">
        <v>15</v>
      </c>
    </row>
    <row r="45" spans="2:14">
      <c r="B45" s="2001"/>
      <c r="C45" s="2003" t="s">
        <v>828</v>
      </c>
      <c r="D45" s="2006"/>
      <c r="E45" s="2001" t="s">
        <v>591</v>
      </c>
      <c r="F45" s="2009"/>
      <c r="G45" s="2001" t="s">
        <v>363</v>
      </c>
      <c r="H45" s="2009"/>
      <c r="I45" s="2012" t="s">
        <v>874</v>
      </c>
      <c r="J45" s="2009">
        <v>0</v>
      </c>
      <c r="K45" s="2013" t="s">
        <v>156</v>
      </c>
      <c r="L45" s="2008" t="str">
        <f>IF(OR(F45="",H45=""),"",(H45+IF(F45&gt;H45,1,0)-F45-J45)*24)</f>
        <v/>
      </c>
      <c r="N45" s="2014"/>
    </row>
    <row r="46" spans="2:14">
      <c r="B46" s="2001">
        <v>36</v>
      </c>
      <c r="C46" s="2004" t="s">
        <v>41</v>
      </c>
      <c r="D46" s="2006"/>
      <c r="E46" s="2001" t="s">
        <v>591</v>
      </c>
      <c r="F46" s="2009"/>
      <c r="G46" s="2001" t="s">
        <v>363</v>
      </c>
      <c r="H46" s="2009"/>
      <c r="I46" s="2012" t="s">
        <v>874</v>
      </c>
      <c r="J46" s="2009">
        <v>0</v>
      </c>
      <c r="K46" s="2013" t="s">
        <v>156</v>
      </c>
      <c r="L46" s="2008" t="str">
        <f>IF(OR(F46="",H46=""),"",(H46+IF(F46&gt;H46,1,0)-F46-J46)*24)</f>
        <v/>
      </c>
      <c r="N46" s="2014"/>
    </row>
    <row r="47" spans="2:14">
      <c r="B47" s="2001"/>
      <c r="C47" s="2005" t="s">
        <v>41</v>
      </c>
      <c r="D47" s="2006" t="str">
        <f>C45</f>
        <v>ai</v>
      </c>
      <c r="E47" s="2001" t="s">
        <v>591</v>
      </c>
      <c r="F47" s="2009" t="s">
        <v>41</v>
      </c>
      <c r="G47" s="2001" t="s">
        <v>363</v>
      </c>
      <c r="H47" s="2009" t="s">
        <v>41</v>
      </c>
      <c r="I47" s="2012" t="s">
        <v>874</v>
      </c>
      <c r="J47" s="2009" t="s">
        <v>41</v>
      </c>
      <c r="K47" s="2013" t="s">
        <v>156</v>
      </c>
      <c r="L47" s="2008" t="str">
        <f>IF(OR(L45="",L46=""),"",L45+L46)</f>
        <v/>
      </c>
      <c r="N47" s="2014" t="s">
        <v>15</v>
      </c>
    </row>
    <row r="49" spans="3:4">
      <c r="C49" s="1999" t="s">
        <v>470</v>
      </c>
      <c r="D49" s="1999"/>
    </row>
    <row r="50" spans="3:4">
      <c r="C50" s="1999" t="s">
        <v>558</v>
      </c>
      <c r="D50" s="1999"/>
    </row>
    <row r="51" spans="3:4">
      <c r="C51" s="1999" t="s">
        <v>870</v>
      </c>
      <c r="D51" s="1999"/>
    </row>
    <row r="52" spans="3:4">
      <c r="C52" s="1999" t="s">
        <v>610</v>
      </c>
      <c r="D52" s="1999"/>
    </row>
  </sheetData>
  <mergeCells count="2">
    <mergeCell ref="F4:L4"/>
    <mergeCell ref="N4:N5"/>
  </mergeCells>
  <phoneticPr fontId="6"/>
  <printOptions horizontalCentered="1"/>
  <pageMargins left="0.70866141732283472" right="0.70866141732283472" top="0.55118110236220474" bottom="0.35433070866141736" header="0.31496062992125984" footer="0.31496062992125984"/>
  <pageSetup paperSize="9" scale="55"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25">
    <pageSetUpPr fitToPage="1"/>
  </sheetPr>
  <dimension ref="B1:L54"/>
  <sheetViews>
    <sheetView workbookViewId="0">
      <selection activeCell="N5" sqref="N5"/>
    </sheetView>
  </sheetViews>
  <sheetFormatPr defaultColWidth="9" defaultRowHeight="15"/>
  <cols>
    <col min="1" max="1" width="1.8984375" style="2015" customWidth="1"/>
    <col min="2" max="2" width="11.5" style="2015" customWidth="1"/>
    <col min="3" max="12" width="40.59765625" style="2015" customWidth="1"/>
    <col min="13" max="16384" width="9" style="2015"/>
  </cols>
  <sheetData>
    <row r="1" spans="2:4" ht="15.75">
      <c r="B1" s="2033" t="s">
        <v>104</v>
      </c>
      <c r="C1" s="2033"/>
      <c r="D1" s="2033"/>
    </row>
    <row r="2" spans="2:4" ht="15.75">
      <c r="B2" s="2033"/>
      <c r="C2" s="2033"/>
      <c r="D2" s="2033"/>
    </row>
    <row r="3" spans="2:4" ht="15.75">
      <c r="B3" s="2026" t="s">
        <v>504</v>
      </c>
      <c r="C3" s="2026" t="s">
        <v>916</v>
      </c>
      <c r="D3" s="2033"/>
    </row>
    <row r="4" spans="2:4" ht="15.75">
      <c r="B4" s="2034">
        <v>1</v>
      </c>
      <c r="C4" s="2039" t="s">
        <v>20</v>
      </c>
      <c r="D4" s="2033"/>
    </row>
    <row r="5" spans="2:4" ht="15.75">
      <c r="B5" s="2034">
        <v>2</v>
      </c>
      <c r="C5" s="2039" t="s">
        <v>714</v>
      </c>
      <c r="D5" s="2033"/>
    </row>
    <row r="6" spans="2:4" ht="15.75">
      <c r="B6" s="2034">
        <v>3</v>
      </c>
      <c r="C6" s="2039" t="s">
        <v>141</v>
      </c>
      <c r="D6" s="2033"/>
    </row>
    <row r="7" spans="2:4" ht="15.75">
      <c r="B7" s="2034">
        <v>4</v>
      </c>
      <c r="C7" s="2039" t="s">
        <v>1077</v>
      </c>
      <c r="D7" s="2033"/>
    </row>
    <row r="8" spans="2:4" ht="15.75">
      <c r="B8" s="2034">
        <v>5</v>
      </c>
      <c r="C8" s="2039" t="s">
        <v>1071</v>
      </c>
      <c r="D8" s="2033"/>
    </row>
    <row r="9" spans="2:4" ht="15.75">
      <c r="B9" s="2034">
        <v>6</v>
      </c>
      <c r="C9" s="2039" t="s">
        <v>1078</v>
      </c>
    </row>
    <row r="10" spans="2:4" ht="15.75">
      <c r="B10" s="2034">
        <v>7</v>
      </c>
      <c r="C10" s="2039" t="s">
        <v>1080</v>
      </c>
      <c r="D10" s="2033"/>
    </row>
    <row r="11" spans="2:4" ht="15.75">
      <c r="B11" s="2034">
        <v>8</v>
      </c>
      <c r="C11" s="2039" t="s">
        <v>426</v>
      </c>
      <c r="D11" s="2033"/>
    </row>
    <row r="12" spans="2:4" ht="15.75">
      <c r="B12" s="2034">
        <v>9</v>
      </c>
      <c r="C12" s="2039" t="s">
        <v>806</v>
      </c>
      <c r="D12" s="2033"/>
    </row>
    <row r="13" spans="2:4" ht="15.75">
      <c r="B13" s="2034">
        <v>10</v>
      </c>
      <c r="C13" s="2039" t="s">
        <v>806</v>
      </c>
      <c r="D13" s="2033"/>
    </row>
    <row r="14" spans="2:4" ht="15.75">
      <c r="B14" s="2034">
        <v>11</v>
      </c>
      <c r="C14" s="2039" t="s">
        <v>806</v>
      </c>
      <c r="D14" s="2033"/>
    </row>
    <row r="15" spans="2:4" ht="15.75">
      <c r="B15" s="2034">
        <v>12</v>
      </c>
      <c r="C15" s="2039" t="s">
        <v>806</v>
      </c>
      <c r="D15" s="2033"/>
    </row>
    <row r="16" spans="2:4" ht="15.75">
      <c r="B16" s="2034">
        <v>13</v>
      </c>
      <c r="C16" s="2039" t="s">
        <v>806</v>
      </c>
      <c r="D16" s="2033"/>
    </row>
    <row r="17" spans="2:12" ht="15.75">
      <c r="B17" s="2034">
        <v>14</v>
      </c>
      <c r="C17" s="2039" t="s">
        <v>806</v>
      </c>
      <c r="D17" s="2033"/>
    </row>
    <row r="19" spans="2:12" ht="15.75">
      <c r="B19" s="2033" t="s">
        <v>605</v>
      </c>
    </row>
    <row r="20" spans="2:12" ht="15.75"/>
    <row r="21" spans="2:12" ht="16.5">
      <c r="B21" s="2035" t="s">
        <v>380</v>
      </c>
      <c r="C21" s="2040" t="s">
        <v>800</v>
      </c>
      <c r="D21" s="2044" t="s">
        <v>801</v>
      </c>
      <c r="E21" s="2044" t="s">
        <v>910</v>
      </c>
      <c r="F21" s="2044" t="s">
        <v>962</v>
      </c>
      <c r="G21" s="2044" t="s">
        <v>963</v>
      </c>
      <c r="H21" s="2047" t="s">
        <v>1038</v>
      </c>
      <c r="I21" s="2047" t="s">
        <v>806</v>
      </c>
      <c r="J21" s="2047" t="s">
        <v>806</v>
      </c>
      <c r="K21" s="2047" t="s">
        <v>806</v>
      </c>
      <c r="L21" s="2051" t="s">
        <v>806</v>
      </c>
    </row>
    <row r="22" spans="2:12" ht="15.75">
      <c r="B22" s="2036" t="s">
        <v>498</v>
      </c>
      <c r="C22" s="2041" t="s">
        <v>806</v>
      </c>
      <c r="D22" s="2045" t="s">
        <v>710</v>
      </c>
      <c r="E22" s="2045" t="s">
        <v>811</v>
      </c>
      <c r="F22" s="2045" t="s">
        <v>810</v>
      </c>
      <c r="G22" s="2045" t="s">
        <v>741</v>
      </c>
      <c r="H22" s="2048" t="s">
        <v>1029</v>
      </c>
      <c r="I22" s="2042" t="s">
        <v>806</v>
      </c>
      <c r="J22" s="2042" t="s">
        <v>806</v>
      </c>
      <c r="K22" s="2048"/>
      <c r="L22" s="2052"/>
    </row>
    <row r="23" spans="2:12" ht="15.75">
      <c r="B23" s="2037"/>
      <c r="C23" s="2042" t="s">
        <v>806</v>
      </c>
      <c r="D23" s="2042" t="s">
        <v>806</v>
      </c>
      <c r="E23" s="2042" t="s">
        <v>16</v>
      </c>
      <c r="F23" s="2042" t="s">
        <v>806</v>
      </c>
      <c r="G23" s="2042" t="s">
        <v>911</v>
      </c>
      <c r="H23" s="2042" t="s">
        <v>806</v>
      </c>
      <c r="I23" s="2042" t="s">
        <v>806</v>
      </c>
      <c r="J23" s="2042" t="s">
        <v>806</v>
      </c>
      <c r="K23" s="2049"/>
      <c r="L23" s="2053"/>
    </row>
    <row r="24" spans="2:12" ht="15.75">
      <c r="B24" s="2037"/>
      <c r="C24" s="2042" t="s">
        <v>806</v>
      </c>
      <c r="D24" s="2042" t="s">
        <v>806</v>
      </c>
      <c r="E24" s="2042" t="s">
        <v>806</v>
      </c>
      <c r="F24" s="2042" t="s">
        <v>806</v>
      </c>
      <c r="G24" s="2042" t="s">
        <v>912</v>
      </c>
      <c r="H24" s="2042" t="s">
        <v>806</v>
      </c>
      <c r="I24" s="2042" t="s">
        <v>806</v>
      </c>
      <c r="J24" s="2042" t="s">
        <v>806</v>
      </c>
      <c r="K24" s="2049"/>
      <c r="L24" s="2053"/>
    </row>
    <row r="25" spans="2:12" ht="15.75">
      <c r="B25" s="2037"/>
      <c r="C25" s="2042" t="s">
        <v>806</v>
      </c>
      <c r="D25" s="2042" t="s">
        <v>806</v>
      </c>
      <c r="E25" s="2042" t="s">
        <v>806</v>
      </c>
      <c r="F25" s="2042" t="s">
        <v>806</v>
      </c>
      <c r="G25" s="2042" t="s">
        <v>581</v>
      </c>
      <c r="H25" s="2042" t="s">
        <v>806</v>
      </c>
      <c r="I25" s="2042" t="s">
        <v>806</v>
      </c>
      <c r="J25" s="2042" t="s">
        <v>806</v>
      </c>
      <c r="K25" s="2049"/>
      <c r="L25" s="2053"/>
    </row>
    <row r="26" spans="2:12" ht="15.75">
      <c r="B26" s="2037"/>
      <c r="C26" s="2042" t="s">
        <v>806</v>
      </c>
      <c r="D26" s="2042" t="s">
        <v>806</v>
      </c>
      <c r="E26" s="2042" t="s">
        <v>806</v>
      </c>
      <c r="F26" s="2042" t="s">
        <v>806</v>
      </c>
      <c r="G26" s="2042" t="s">
        <v>16</v>
      </c>
      <c r="H26" s="2042" t="s">
        <v>806</v>
      </c>
      <c r="I26" s="2042" t="s">
        <v>806</v>
      </c>
      <c r="J26" s="2042" t="s">
        <v>806</v>
      </c>
      <c r="K26" s="2049"/>
      <c r="L26" s="2053"/>
    </row>
    <row r="27" spans="2:12" ht="15.75">
      <c r="B27" s="2037"/>
      <c r="C27" s="2042" t="s">
        <v>806</v>
      </c>
      <c r="D27" s="2042" t="s">
        <v>806</v>
      </c>
      <c r="E27" s="2042" t="s">
        <v>806</v>
      </c>
      <c r="F27" s="2042" t="s">
        <v>806</v>
      </c>
      <c r="G27" s="2042" t="s">
        <v>1009</v>
      </c>
      <c r="H27" s="2042" t="s">
        <v>806</v>
      </c>
      <c r="I27" s="2042" t="s">
        <v>806</v>
      </c>
      <c r="J27" s="2042" t="s">
        <v>806</v>
      </c>
      <c r="K27" s="2049"/>
      <c r="L27" s="2053"/>
    </row>
    <row r="28" spans="2:12" ht="15.75">
      <c r="B28" s="2037"/>
      <c r="C28" s="2042" t="s">
        <v>806</v>
      </c>
      <c r="D28" s="2042" t="s">
        <v>806</v>
      </c>
      <c r="E28" s="2042" t="s">
        <v>806</v>
      </c>
      <c r="F28" s="2042" t="s">
        <v>806</v>
      </c>
      <c r="G28" s="2042" t="s">
        <v>1010</v>
      </c>
      <c r="H28" s="2042" t="s">
        <v>806</v>
      </c>
      <c r="I28" s="2042" t="s">
        <v>806</v>
      </c>
      <c r="J28" s="2042" t="s">
        <v>806</v>
      </c>
      <c r="K28" s="2049"/>
      <c r="L28" s="2053"/>
    </row>
    <row r="29" spans="2:12" ht="15.75">
      <c r="B29" s="2037"/>
      <c r="C29" s="2042" t="s">
        <v>806</v>
      </c>
      <c r="D29" s="2042" t="s">
        <v>806</v>
      </c>
      <c r="E29" s="2042" t="s">
        <v>806</v>
      </c>
      <c r="F29" s="2042" t="s">
        <v>806</v>
      </c>
      <c r="G29" s="2042" t="s">
        <v>799</v>
      </c>
      <c r="H29" s="2042" t="s">
        <v>806</v>
      </c>
      <c r="I29" s="2042" t="s">
        <v>806</v>
      </c>
      <c r="J29" s="2042" t="s">
        <v>806</v>
      </c>
      <c r="K29" s="2049"/>
      <c r="L29" s="2053"/>
    </row>
    <row r="30" spans="2:12" ht="15.75">
      <c r="B30" s="2037"/>
      <c r="C30" s="2042" t="s">
        <v>806</v>
      </c>
      <c r="D30" s="2042" t="s">
        <v>806</v>
      </c>
      <c r="E30" s="2042" t="s">
        <v>806</v>
      </c>
      <c r="F30" s="2042" t="s">
        <v>806</v>
      </c>
      <c r="G30" s="2042" t="s">
        <v>493</v>
      </c>
      <c r="H30" s="2042" t="s">
        <v>806</v>
      </c>
      <c r="I30" s="2042" t="s">
        <v>806</v>
      </c>
      <c r="J30" s="2042" t="s">
        <v>806</v>
      </c>
      <c r="K30" s="2049"/>
      <c r="L30" s="2053"/>
    </row>
    <row r="31" spans="2:12" ht="16.5">
      <c r="B31" s="2038"/>
      <c r="C31" s="2043" t="s">
        <v>806</v>
      </c>
      <c r="D31" s="2046" t="s">
        <v>806</v>
      </c>
      <c r="E31" s="2046" t="s">
        <v>806</v>
      </c>
      <c r="F31" s="2046" t="s">
        <v>806</v>
      </c>
      <c r="G31" s="2046" t="s">
        <v>806</v>
      </c>
      <c r="H31" s="2046" t="s">
        <v>806</v>
      </c>
      <c r="I31" s="2046" t="s">
        <v>806</v>
      </c>
      <c r="J31" s="2046" t="s">
        <v>806</v>
      </c>
      <c r="K31" s="2050"/>
      <c r="L31" s="2054"/>
    </row>
    <row r="36" spans="3:3">
      <c r="C36" s="2015" t="s">
        <v>920</v>
      </c>
    </row>
    <row r="37" spans="3:3">
      <c r="C37" s="2015" t="s">
        <v>447</v>
      </c>
    </row>
    <row r="38" spans="3:3">
      <c r="C38" s="2015" t="s">
        <v>94</v>
      </c>
    </row>
    <row r="39" spans="3:3">
      <c r="C39" s="2015" t="s">
        <v>922</v>
      </c>
    </row>
    <row r="40" spans="3:3">
      <c r="C40" s="2015" t="s">
        <v>1008</v>
      </c>
    </row>
    <row r="41" spans="3:3">
      <c r="C41" s="2015" t="s">
        <v>544</v>
      </c>
    </row>
    <row r="42" spans="3:3">
      <c r="C42" s="2015" t="s">
        <v>241</v>
      </c>
    </row>
    <row r="43" spans="3:3">
      <c r="C43" s="2015" t="s">
        <v>346</v>
      </c>
    </row>
    <row r="44" spans="3:3">
      <c r="C44" s="2015" t="s">
        <v>946</v>
      </c>
    </row>
    <row r="46" spans="3:3">
      <c r="C46" s="2015" t="s">
        <v>123</v>
      </c>
    </row>
    <row r="47" spans="3:3">
      <c r="C47" s="2015" t="s">
        <v>928</v>
      </c>
    </row>
    <row r="49" spans="3:3">
      <c r="C49" s="2015" t="s">
        <v>936</v>
      </c>
    </row>
    <row r="50" spans="3:3">
      <c r="C50" s="2015" t="s">
        <v>883</v>
      </c>
    </row>
    <row r="51" spans="3:3">
      <c r="C51" s="2015" t="s">
        <v>766</v>
      </c>
    </row>
    <row r="52" spans="3:3">
      <c r="C52" s="2015" t="s">
        <v>930</v>
      </c>
    </row>
    <row r="53" spans="3:3">
      <c r="C53" s="2015" t="s">
        <v>518</v>
      </c>
    </row>
    <row r="54" spans="3:3">
      <c r="C54" s="2015" t="s">
        <v>469</v>
      </c>
    </row>
  </sheetData>
  <mergeCells count="1">
    <mergeCell ref="B22:B31"/>
  </mergeCells>
  <phoneticPr fontId="6"/>
  <pageMargins left="0.70866141732283472" right="0.70866141732283472" top="0.74803149606299213" bottom="0.74803149606299213" header="0.31496062992125984" footer="0.31496062992125984"/>
  <pageSetup paperSize="9" scale="28" fitToWidth="1" fitToHeight="1" orientation="landscape" usePrinterDefaults="1"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theme="8" tint="0.8"/>
    <pageSetUpPr fitToPage="1"/>
  </sheetPr>
  <dimension ref="B1:BB68"/>
  <sheetViews>
    <sheetView workbookViewId="0"/>
  </sheetViews>
  <sheetFormatPr defaultColWidth="9" defaultRowHeight="15"/>
  <cols>
    <col min="1" max="1" width="1.3984375" style="2015" customWidth="1"/>
    <col min="2" max="3" width="9" style="2015"/>
    <col min="4" max="4" width="40.59765625" style="2015" customWidth="1"/>
    <col min="5" max="16384" width="9" style="2015"/>
  </cols>
  <sheetData>
    <row r="1" spans="2:11" ht="15.75">
      <c r="B1" s="2015" t="s">
        <v>878</v>
      </c>
      <c r="D1" s="2022"/>
      <c r="E1" s="2022"/>
      <c r="F1" s="2022"/>
    </row>
    <row r="2" spans="2:11" s="2016" customFormat="1" ht="20.25" customHeight="1">
      <c r="B2" s="2018" t="s">
        <v>867</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20.25" customHeight="1">
      <c r="B16" s="2022" t="s">
        <v>1081</v>
      </c>
      <c r="C16" s="2018"/>
      <c r="D16" s="2022"/>
    </row>
    <row r="17" spans="2:6" s="2016" customFormat="1" ht="20.25" customHeight="1">
      <c r="B17" s="2022" t="s">
        <v>886</v>
      </c>
      <c r="C17" s="2018"/>
      <c r="D17" s="2022"/>
    </row>
    <row r="18" spans="2:6" s="2016" customFormat="1" ht="20.25" customHeight="1">
      <c r="B18" s="2022"/>
      <c r="C18" s="2018"/>
      <c r="D18" s="2022"/>
    </row>
    <row r="19" spans="2:6" s="2016" customFormat="1" ht="17.25" customHeight="1">
      <c r="B19" s="2022" t="s">
        <v>407</v>
      </c>
      <c r="C19" s="2022"/>
      <c r="D19" s="2022"/>
    </row>
    <row r="20" spans="2:6" s="2016" customFormat="1" ht="17.25" customHeight="1">
      <c r="B20" s="2022" t="s">
        <v>754</v>
      </c>
      <c r="C20" s="2022"/>
      <c r="D20" s="2022"/>
    </row>
    <row r="21" spans="2:6" s="2016" customFormat="1" ht="17.25" customHeight="1">
      <c r="B21" s="2022"/>
      <c r="C21" s="2022"/>
      <c r="D21" s="2022"/>
    </row>
    <row r="22" spans="2:6" s="2016" customFormat="1" ht="17.25" customHeight="1">
      <c r="B22" s="2022"/>
      <c r="C22" s="2026" t="s">
        <v>504</v>
      </c>
      <c r="D22" s="2026" t="s">
        <v>380</v>
      </c>
    </row>
    <row r="23" spans="2:6" s="2016" customFormat="1" ht="17.25" customHeight="1">
      <c r="B23" s="2022"/>
      <c r="C23" s="2026">
        <v>1</v>
      </c>
      <c r="D23" s="2027" t="s">
        <v>800</v>
      </c>
    </row>
    <row r="24" spans="2:6" s="2016" customFormat="1" ht="17.25" customHeight="1">
      <c r="B24" s="2022"/>
      <c r="C24" s="2026">
        <v>2</v>
      </c>
      <c r="D24" s="2027" t="s">
        <v>801</v>
      </c>
    </row>
    <row r="25" spans="2:6" s="2016" customFormat="1" ht="17.25" customHeight="1">
      <c r="B25" s="2022"/>
      <c r="C25" s="2026">
        <v>3</v>
      </c>
      <c r="D25" s="2027" t="s">
        <v>910</v>
      </c>
    </row>
    <row r="26" spans="2:6" s="2016" customFormat="1" ht="17.25" customHeight="1">
      <c r="B26" s="2022"/>
      <c r="C26" s="2026">
        <v>4</v>
      </c>
      <c r="D26" s="2027" t="s">
        <v>962</v>
      </c>
    </row>
    <row r="27" spans="2:6" s="2016" customFormat="1" ht="17.25" customHeight="1">
      <c r="B27" s="2022"/>
      <c r="C27" s="2026">
        <v>5</v>
      </c>
      <c r="D27" s="2027" t="s">
        <v>963</v>
      </c>
    </row>
    <row r="28" spans="2:6" s="2016" customFormat="1" ht="17.25" customHeight="1">
      <c r="B28" s="2022"/>
      <c r="C28" s="2026">
        <v>6</v>
      </c>
      <c r="D28" s="2027" t="s">
        <v>1038</v>
      </c>
    </row>
    <row r="29" spans="2:6" s="2016" customFormat="1" ht="17.25" customHeight="1">
      <c r="B29" s="2022"/>
      <c r="C29" s="1745"/>
      <c r="D29" s="2028"/>
    </row>
    <row r="30" spans="2:6" s="2016" customFormat="1" ht="17.25" customHeight="1">
      <c r="B30" s="2022" t="s">
        <v>948</v>
      </c>
      <c r="C30" s="2022"/>
      <c r="D30" s="2022"/>
      <c r="E30" s="2017"/>
      <c r="F30" s="2017"/>
    </row>
    <row r="31" spans="2:6" s="2016" customFormat="1" ht="17.25" customHeight="1">
      <c r="B31" s="2022" t="s">
        <v>400</v>
      </c>
      <c r="C31" s="2022"/>
      <c r="D31" s="2022"/>
      <c r="E31" s="2017"/>
      <c r="F31" s="2017"/>
    </row>
    <row r="32" spans="2:6" s="2016" customFormat="1" ht="17.25" customHeight="1">
      <c r="B32" s="2022"/>
      <c r="C32" s="2022"/>
      <c r="D32" s="2022"/>
      <c r="E32" s="2017"/>
      <c r="F32" s="2017"/>
    </row>
    <row r="33" spans="2:51" s="2016" customFormat="1" ht="17.25" customHeight="1">
      <c r="B33" s="2022"/>
      <c r="C33" s="2026" t="s">
        <v>779</v>
      </c>
      <c r="D33" s="2026" t="s">
        <v>757</v>
      </c>
      <c r="E33" s="2017"/>
      <c r="F33" s="2017"/>
    </row>
    <row r="34" spans="2:51" s="2016" customFormat="1" ht="17.25" customHeight="1">
      <c r="B34" s="2022"/>
      <c r="C34" s="2026" t="s">
        <v>751</v>
      </c>
      <c r="D34" s="2027" t="s">
        <v>782</v>
      </c>
      <c r="E34" s="2017"/>
      <c r="F34" s="2017"/>
    </row>
    <row r="35" spans="2:51" s="2016" customFormat="1" ht="17.25" customHeight="1">
      <c r="B35" s="2022"/>
      <c r="C35" s="2026" t="s">
        <v>192</v>
      </c>
      <c r="D35" s="2027" t="s">
        <v>783</v>
      </c>
      <c r="E35" s="2017"/>
      <c r="F35" s="2017"/>
    </row>
    <row r="36" spans="2:51" s="2016" customFormat="1" ht="17.25" customHeight="1">
      <c r="B36" s="2022"/>
      <c r="C36" s="2026" t="s">
        <v>702</v>
      </c>
      <c r="D36" s="2027" t="s">
        <v>1</v>
      </c>
      <c r="E36" s="2017"/>
      <c r="F36" s="2017"/>
    </row>
    <row r="37" spans="2:51" s="2016" customFormat="1" ht="17.25" customHeight="1">
      <c r="B37" s="2022"/>
      <c r="C37" s="2026" t="s">
        <v>752</v>
      </c>
      <c r="D37" s="2027" t="s">
        <v>913</v>
      </c>
      <c r="E37" s="2017"/>
      <c r="F37" s="2017"/>
    </row>
    <row r="38" spans="2:51" s="2016" customFormat="1" ht="17.25" customHeight="1">
      <c r="B38" s="2022"/>
      <c r="C38" s="2022"/>
      <c r="D38" s="2022"/>
      <c r="E38" s="2017"/>
      <c r="F38" s="2017"/>
    </row>
    <row r="39" spans="2:51" s="2016" customFormat="1" ht="17.25" customHeight="1">
      <c r="B39" s="2022"/>
      <c r="C39" s="2022" t="s">
        <v>905</v>
      </c>
      <c r="D39" s="2022"/>
      <c r="E39" s="2017"/>
      <c r="F39" s="2017"/>
    </row>
    <row r="40" spans="2:51" s="2016" customFormat="1" ht="17.25" customHeight="1">
      <c r="B40" s="2017"/>
      <c r="C40" s="2022" t="s">
        <v>251</v>
      </c>
      <c r="D40" s="2017"/>
      <c r="E40" s="2017"/>
      <c r="F40" s="2022"/>
    </row>
    <row r="41" spans="2:51" s="2016" customFormat="1" ht="17.25" customHeight="1">
      <c r="B41" s="2017"/>
      <c r="C41" s="2022" t="s">
        <v>907</v>
      </c>
      <c r="D41" s="2017"/>
      <c r="E41" s="2017"/>
      <c r="F41" s="2022"/>
    </row>
    <row r="42" spans="2:51" s="2016" customFormat="1" ht="17.25" customHeight="1">
      <c r="B42" s="2022"/>
      <c r="C42" s="2022"/>
      <c r="D42" s="2022"/>
      <c r="E42" s="2022"/>
    </row>
    <row r="43" spans="2:51" s="2016" customFormat="1" ht="17.25" customHeight="1">
      <c r="B43" s="2022" t="s">
        <v>915</v>
      </c>
      <c r="C43" s="2022"/>
      <c r="D43" s="2022"/>
    </row>
    <row r="44" spans="2:51" s="2016" customFormat="1" ht="17.25" customHeight="1">
      <c r="B44" s="2022" t="s">
        <v>639</v>
      </c>
      <c r="C44" s="2022"/>
      <c r="D44" s="2022"/>
    </row>
    <row r="45" spans="2:51" s="2016" customFormat="1" ht="17.25" customHeight="1">
      <c r="B45" s="2023" t="s">
        <v>89</v>
      </c>
      <c r="C45" s="2017"/>
      <c r="D45" s="2017"/>
      <c r="O45" s="2031"/>
      <c r="P45" s="2031"/>
      <c r="R45" s="2031"/>
      <c r="U45" s="2031"/>
      <c r="AE45" s="2031"/>
      <c r="AF45" s="2031"/>
      <c r="AG45" s="2031"/>
      <c r="AH45" s="2031"/>
      <c r="AI45" s="2032"/>
      <c r="AJ45" s="2031"/>
      <c r="AK45" s="2031"/>
      <c r="AL45" s="2031"/>
      <c r="AM45" s="2031"/>
      <c r="AN45" s="2031"/>
      <c r="AO45" s="2031"/>
      <c r="AP45" s="2031"/>
      <c r="AQ45" s="2031"/>
      <c r="AR45" s="2031"/>
      <c r="AS45" s="2031"/>
      <c r="AT45" s="2031"/>
      <c r="AU45" s="2031"/>
      <c r="AV45" s="2031"/>
      <c r="AW45" s="2031"/>
      <c r="AX45" s="2031"/>
      <c r="AY45" s="2032"/>
    </row>
    <row r="46" spans="2:51" s="2016" customFormat="1" ht="17.25" customHeight="1"/>
    <row r="47" spans="2:51" s="2016" customFormat="1" ht="17.25" customHeight="1">
      <c r="B47" s="2022" t="s">
        <v>202</v>
      </c>
      <c r="C47" s="2022"/>
    </row>
    <row r="48" spans="2:51" s="2016" customFormat="1" ht="17.25" customHeight="1">
      <c r="B48" s="2022"/>
      <c r="C48" s="2022"/>
    </row>
    <row r="49" spans="2:54" s="2016" customFormat="1" ht="17.25" customHeight="1">
      <c r="B49" s="2022" t="s">
        <v>950</v>
      </c>
      <c r="C49" s="2022"/>
    </row>
    <row r="50" spans="2:54" s="2016" customFormat="1" ht="17.25" customHeight="1">
      <c r="B50" s="2022" t="s">
        <v>892</v>
      </c>
      <c r="C50" s="2022"/>
    </row>
    <row r="51" spans="2:54" s="2016" customFormat="1" ht="17.25" customHeight="1">
      <c r="B51" s="2022"/>
      <c r="C51" s="2022"/>
    </row>
    <row r="52" spans="2:54" s="2016" customFormat="1" ht="17.25" customHeight="1">
      <c r="B52" s="2022" t="s">
        <v>954</v>
      </c>
      <c r="C52" s="2022"/>
    </row>
    <row r="53" spans="2:54" s="2016" customFormat="1" ht="17.25" customHeight="1">
      <c r="B53" s="2022" t="s">
        <v>339</v>
      </c>
      <c r="C53" s="2022"/>
    </row>
    <row r="54" spans="2:54" s="2016" customFormat="1" ht="17.25" customHeight="1">
      <c r="B54" s="2022"/>
      <c r="C54" s="2022"/>
    </row>
    <row r="55" spans="2:54" s="2016" customFormat="1" ht="17.25" customHeight="1">
      <c r="B55" s="2022" t="s">
        <v>957</v>
      </c>
      <c r="C55" s="2022"/>
      <c r="D55" s="2022"/>
    </row>
    <row r="56" spans="2:54" s="2016" customFormat="1" ht="17.25" customHeight="1">
      <c r="B56" s="2022"/>
      <c r="C56" s="2022"/>
      <c r="D56" s="2022"/>
    </row>
    <row r="57" spans="2:54" s="2016" customFormat="1" ht="17.25" customHeight="1">
      <c r="B57" s="2017" t="s">
        <v>276</v>
      </c>
      <c r="C57" s="2017"/>
      <c r="D57" s="2022"/>
    </row>
    <row r="58" spans="2:54" s="2016" customFormat="1" ht="17.25" customHeight="1">
      <c r="B58" s="2017" t="s">
        <v>666</v>
      </c>
      <c r="C58" s="2017"/>
      <c r="D58" s="2022"/>
    </row>
    <row r="59" spans="2:54" s="2016" customFormat="1" ht="17.25" customHeight="1">
      <c r="B59" s="2017" t="s">
        <v>893</v>
      </c>
    </row>
    <row r="60" spans="2:54" s="2016" customFormat="1" ht="17.25" customHeight="1">
      <c r="B60" s="2017"/>
    </row>
    <row r="61" spans="2:54" s="2016" customFormat="1" ht="17.25" customHeight="1">
      <c r="B61" s="2017" t="s">
        <v>1082</v>
      </c>
      <c r="E61" s="2029"/>
      <c r="F61" s="2029"/>
      <c r="G61" s="2029"/>
      <c r="H61" s="2029"/>
      <c r="I61" s="2029"/>
      <c r="J61" s="2029"/>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29"/>
      <c r="AX61" s="2029"/>
    </row>
    <row r="62" spans="2:54" s="2016" customFormat="1" ht="17.25" customHeight="1">
      <c r="B62" s="2024" t="s">
        <v>895</v>
      </c>
      <c r="E62" s="2029"/>
      <c r="F62" s="2029"/>
      <c r="G62" s="2029"/>
      <c r="H62" s="2029"/>
      <c r="I62" s="2029"/>
      <c r="J62" s="2029"/>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29"/>
      <c r="AX62" s="2029"/>
      <c r="AY62" s="2029"/>
      <c r="AZ62" s="2029"/>
      <c r="BA62" s="2029"/>
      <c r="BB62" s="2029"/>
    </row>
    <row r="63" spans="2:54" ht="18.75" customHeight="1">
      <c r="B63" s="2025" t="s">
        <v>324</v>
      </c>
    </row>
    <row r="64" spans="2:54" ht="18.75" customHeight="1">
      <c r="B64" s="2024" t="s">
        <v>553</v>
      </c>
    </row>
    <row r="65" spans="2:2" ht="18.75" customHeight="1">
      <c r="B65" s="2025" t="s">
        <v>896</v>
      </c>
    </row>
    <row r="66" spans="2:2" ht="18.75" customHeight="1">
      <c r="B66" s="2024" t="s">
        <v>897</v>
      </c>
    </row>
    <row r="67" spans="2:2" ht="18.75" customHeight="1">
      <c r="B67" s="2024" t="s">
        <v>898</v>
      </c>
    </row>
    <row r="68" spans="2:2" ht="18.75" customHeight="1">
      <c r="B68" s="2024" t="s">
        <v>193</v>
      </c>
    </row>
    <row r="69" spans="2:2" ht="18.75" customHeight="1"/>
    <row r="70" spans="2:2" ht="18.75" customHeight="1"/>
    <row r="71" spans="2:2" ht="18.75" customHeight="1"/>
    <row r="72" spans="2:2" ht="18.75" customHeight="1"/>
    <row r="73" spans="2:2" ht="18.75" customHeight="1"/>
    <row r="74" spans="2:2" ht="18.75" customHeight="1"/>
    <row r="75" spans="2:2" ht="18.75" customHeight="1"/>
    <row r="76" spans="2:2" ht="18.75" customHeight="1"/>
    <row r="77" spans="2:2" ht="18.75" customHeight="1"/>
    <row r="78" spans="2:2" ht="18.75" customHeight="1"/>
    <row r="79" spans="2:2" ht="18.75" customHeight="1"/>
    <row r="80" spans="2:2"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sheetData>
  <mergeCells count="1">
    <mergeCell ref="F4:K5"/>
  </mergeCells>
  <phoneticPr fontId="6"/>
  <pageMargins left="0.70866141732283472" right="0.70866141732283472" top="0.74803149606299213" bottom="0.35433070866141736" header="0.31496062992125984" footer="0.31496062992125984"/>
  <pageSetup paperSize="9" scale="45" fitToWidth="1" fitToHeight="1" orientation="portrait" usePrinterDefaults="1"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rgb="FFFFFFCC"/>
  </sheetPr>
  <dimension ref="B1:BS290"/>
  <sheetViews>
    <sheetView showGridLines="0" zoomScaleSheetLayoutView="100" workbookViewId="0"/>
  </sheetViews>
  <sheetFormatPr defaultColWidth="4.5" defaultRowHeight="15.75"/>
  <cols>
    <col min="1" max="1" width="0.8984375" style="1732" customWidth="1"/>
    <col min="2" max="6" width="5.69921875" style="1732" customWidth="1"/>
    <col min="7" max="8" width="8.09765625" style="1732" customWidth="1"/>
    <col min="9" max="12" width="3.19921875" style="1732" hidden="1" customWidth="1"/>
    <col min="13" max="14" width="3.19921875" style="1732" customWidth="1"/>
    <col min="15" max="66" width="5.69921875" style="1732" customWidth="1"/>
    <col min="67" max="67" width="1.09765625" style="1732" customWidth="1"/>
    <col min="68" max="16384" width="4.5" style="1732"/>
  </cols>
  <sheetData>
    <row r="1" spans="2:71" s="1733" customFormat="1" ht="20.25" customHeight="1">
      <c r="G1" s="1746" t="s">
        <v>663</v>
      </c>
      <c r="H1" s="1746"/>
      <c r="I1" s="1746"/>
      <c r="J1" s="1746"/>
      <c r="K1" s="1746"/>
      <c r="L1" s="1746"/>
      <c r="M1" s="1746"/>
      <c r="N1" s="1746"/>
      <c r="Q1" s="1794" t="s">
        <v>755</v>
      </c>
      <c r="T1" s="1746"/>
      <c r="U1" s="1746"/>
      <c r="V1" s="1746"/>
      <c r="W1" s="1746"/>
      <c r="X1" s="1746"/>
      <c r="Y1" s="1746"/>
      <c r="Z1" s="1746"/>
      <c r="AA1" s="1746"/>
      <c r="AW1" s="1828" t="s">
        <v>56</v>
      </c>
      <c r="AX1" s="1933" t="s">
        <v>1084</v>
      </c>
      <c r="AY1" s="1934"/>
      <c r="AZ1" s="1934"/>
      <c r="BA1" s="1934"/>
      <c r="BB1" s="1934"/>
      <c r="BC1" s="1934"/>
      <c r="BD1" s="1934"/>
      <c r="BE1" s="1934"/>
      <c r="BF1" s="1934"/>
      <c r="BG1" s="1934"/>
      <c r="BH1" s="1934"/>
      <c r="BI1" s="1934"/>
      <c r="BJ1" s="1934"/>
      <c r="BK1" s="1934"/>
      <c r="BL1" s="1934"/>
      <c r="BM1" s="1934"/>
      <c r="BN1" s="1828" t="s">
        <v>156</v>
      </c>
    </row>
    <row r="2" spans="2:71" s="1734" customFormat="1" ht="20.25" customHeight="1">
      <c r="N2" s="1794"/>
      <c r="Q2" s="1794"/>
      <c r="R2" s="1794"/>
      <c r="T2" s="1828"/>
      <c r="U2" s="1828"/>
      <c r="V2" s="1828"/>
      <c r="W2" s="1828"/>
      <c r="X2" s="1828"/>
      <c r="Y2" s="1828"/>
      <c r="Z2" s="1828"/>
      <c r="AA2" s="1828"/>
      <c r="AF2" s="1828" t="s">
        <v>780</v>
      </c>
      <c r="AG2" s="1904">
        <v>6</v>
      </c>
      <c r="AH2" s="1904"/>
      <c r="AI2" s="1828" t="s">
        <v>679</v>
      </c>
      <c r="AJ2" s="1920">
        <f>IF(AG2=0,"",YEAR(DATE(2018+AG2,1,1)))</f>
        <v>2024</v>
      </c>
      <c r="AK2" s="1920"/>
      <c r="AL2" s="1923" t="s">
        <v>592</v>
      </c>
      <c r="AM2" s="1923" t="s">
        <v>785</v>
      </c>
      <c r="AN2" s="1904">
        <v>4</v>
      </c>
      <c r="AO2" s="1904"/>
      <c r="AP2" s="1923" t="s">
        <v>313</v>
      </c>
      <c r="AW2" s="1828" t="s">
        <v>338</v>
      </c>
      <c r="AX2" s="1904" t="s">
        <v>793</v>
      </c>
      <c r="AY2" s="1904"/>
      <c r="AZ2" s="1904"/>
      <c r="BA2" s="1904"/>
      <c r="BB2" s="1904"/>
      <c r="BC2" s="1904"/>
      <c r="BD2" s="1904"/>
      <c r="BE2" s="1904"/>
      <c r="BF2" s="1904"/>
      <c r="BG2" s="1904"/>
      <c r="BH2" s="1904"/>
      <c r="BI2" s="1904"/>
      <c r="BJ2" s="1904"/>
      <c r="BK2" s="1904"/>
      <c r="BL2" s="1904"/>
      <c r="BM2" s="1904"/>
      <c r="BN2" s="1828" t="s">
        <v>156</v>
      </c>
      <c r="BO2" s="1828"/>
      <c r="BP2" s="1828"/>
      <c r="BQ2" s="1828"/>
    </row>
    <row r="3" spans="2:71" s="1734" customFormat="1" ht="20.25" customHeight="1">
      <c r="N3" s="1794"/>
      <c r="Q3" s="1794"/>
      <c r="S3" s="1828"/>
      <c r="T3" s="1828"/>
      <c r="U3" s="1828"/>
      <c r="V3" s="1828"/>
      <c r="W3" s="1828"/>
      <c r="X3" s="1828"/>
      <c r="Y3" s="1828"/>
      <c r="AG3" s="1905"/>
      <c r="AH3" s="1905"/>
      <c r="AI3" s="1918"/>
      <c r="AJ3" s="1921"/>
      <c r="AK3" s="1918"/>
      <c r="BH3" s="1955" t="s">
        <v>794</v>
      </c>
      <c r="BI3" s="1964" t="s">
        <v>796</v>
      </c>
      <c r="BJ3" s="1968"/>
      <c r="BK3" s="1968"/>
      <c r="BL3" s="1980"/>
      <c r="BM3" s="1828"/>
    </row>
    <row r="4" spans="2:71" s="1734" customFormat="1" ht="20.25" customHeight="1">
      <c r="B4" s="1735"/>
      <c r="C4" s="1735"/>
      <c r="D4" s="1735"/>
      <c r="E4" s="1735"/>
      <c r="F4" s="1735"/>
      <c r="G4" s="1735"/>
      <c r="H4" s="1735"/>
      <c r="I4" s="1735"/>
      <c r="J4" s="1735"/>
      <c r="K4" s="1735"/>
      <c r="L4" s="1735"/>
      <c r="M4" s="1735"/>
      <c r="N4" s="1795"/>
      <c r="O4" s="1735"/>
      <c r="P4" s="1735"/>
      <c r="Q4" s="1795"/>
      <c r="R4" s="1735"/>
      <c r="S4" s="1829"/>
      <c r="T4" s="1829"/>
      <c r="U4" s="1829"/>
      <c r="V4" s="1829"/>
      <c r="W4" s="1829"/>
      <c r="X4" s="1829"/>
      <c r="Y4" s="1829"/>
      <c r="Z4" s="1735"/>
      <c r="AA4" s="1735"/>
      <c r="AB4" s="1735"/>
      <c r="AC4" s="1735"/>
      <c r="AD4" s="1735"/>
      <c r="AE4" s="1735"/>
      <c r="AF4" s="1735"/>
      <c r="AG4" s="1906"/>
      <c r="AH4" s="1906"/>
      <c r="AI4" s="1919"/>
      <c r="AJ4" s="1922"/>
      <c r="AK4" s="1919"/>
      <c r="AL4" s="1735"/>
      <c r="AM4" s="1735"/>
      <c r="AN4" s="1735"/>
      <c r="AO4" s="1735"/>
      <c r="AP4" s="1735"/>
      <c r="AQ4" s="1735"/>
      <c r="AR4" s="1735"/>
      <c r="AS4" s="1735"/>
      <c r="AT4" s="1735"/>
      <c r="AU4" s="1735"/>
      <c r="AV4" s="1735"/>
      <c r="BH4" s="1955" t="s">
        <v>795</v>
      </c>
      <c r="BI4" s="1964" t="s">
        <v>797</v>
      </c>
      <c r="BJ4" s="1968"/>
      <c r="BK4" s="1968"/>
      <c r="BL4" s="1980"/>
      <c r="BM4" s="1828"/>
    </row>
    <row r="5" spans="2:71" s="1734" customFormat="1" ht="9" customHeight="1">
      <c r="B5" s="1735"/>
      <c r="C5" s="1735"/>
      <c r="D5" s="1735"/>
      <c r="E5" s="1735"/>
      <c r="F5" s="1735"/>
      <c r="G5" s="1735"/>
      <c r="H5" s="1735"/>
      <c r="I5" s="1735"/>
      <c r="J5" s="1735"/>
      <c r="K5" s="1735"/>
      <c r="L5" s="1735"/>
      <c r="M5" s="1735"/>
      <c r="N5" s="1795"/>
      <c r="O5" s="1735"/>
      <c r="P5" s="1735"/>
      <c r="Q5" s="1795"/>
      <c r="R5" s="1735"/>
      <c r="S5" s="1829"/>
      <c r="T5" s="1829"/>
      <c r="U5" s="1829"/>
      <c r="V5" s="1829"/>
      <c r="W5" s="1829"/>
      <c r="X5" s="1829"/>
      <c r="Y5" s="1829"/>
      <c r="Z5" s="1735"/>
      <c r="AA5" s="1735"/>
      <c r="AB5" s="1735"/>
      <c r="AC5" s="1735"/>
      <c r="AD5" s="1735"/>
      <c r="AE5" s="1735"/>
      <c r="AF5" s="1735"/>
      <c r="AG5" s="1907"/>
      <c r="AH5" s="1907"/>
      <c r="AI5" s="1735"/>
      <c r="AJ5" s="1735"/>
      <c r="AK5" s="1735"/>
      <c r="AL5" s="1735"/>
      <c r="AM5" s="1735"/>
      <c r="AN5" s="1924"/>
      <c r="AO5" s="1924"/>
      <c r="AP5" s="1924"/>
      <c r="AQ5" s="1924"/>
      <c r="AR5" s="1924"/>
      <c r="AS5" s="1924"/>
      <c r="AT5" s="1924"/>
      <c r="AU5" s="1924"/>
      <c r="AV5" s="1924"/>
      <c r="AW5" s="1733"/>
      <c r="AX5" s="1733"/>
      <c r="AY5" s="1733"/>
      <c r="AZ5" s="1733"/>
      <c r="BA5" s="1733"/>
      <c r="BB5" s="1733"/>
      <c r="BC5" s="1733"/>
      <c r="BD5" s="1733"/>
      <c r="BE5" s="1733"/>
      <c r="BF5" s="1733"/>
      <c r="BG5" s="1733"/>
      <c r="BH5" s="1733"/>
      <c r="BI5" s="1733"/>
      <c r="BJ5" s="1733"/>
      <c r="BK5" s="1733"/>
      <c r="BL5" s="1981"/>
      <c r="BM5" s="1981"/>
    </row>
    <row r="6" spans="2:71" s="1734" customFormat="1" ht="21" customHeight="1">
      <c r="B6" s="1736"/>
      <c r="C6" s="1736"/>
      <c r="D6" s="1736"/>
      <c r="E6" s="1736"/>
      <c r="F6" s="1736"/>
      <c r="G6" s="1747"/>
      <c r="H6" s="1747"/>
      <c r="I6" s="1747"/>
      <c r="J6" s="1747"/>
      <c r="K6" s="1747"/>
      <c r="L6" s="1747"/>
      <c r="M6" s="1747"/>
      <c r="N6" s="1747"/>
      <c r="O6" s="1796"/>
      <c r="P6" s="1796"/>
      <c r="Q6" s="1796"/>
      <c r="R6" s="1749"/>
      <c r="S6" s="1796"/>
      <c r="T6" s="1796"/>
      <c r="U6" s="1796"/>
      <c r="V6" s="1735"/>
      <c r="W6" s="1735"/>
      <c r="X6" s="1735"/>
      <c r="Y6" s="1735"/>
      <c r="Z6" s="1735"/>
      <c r="AA6" s="1735"/>
      <c r="AB6" s="1735"/>
      <c r="AC6" s="1735"/>
      <c r="AD6" s="1735"/>
      <c r="AE6" s="1735"/>
      <c r="AF6" s="1735"/>
      <c r="AG6" s="1735"/>
      <c r="AH6" s="1735"/>
      <c r="AI6" s="1735"/>
      <c r="AJ6" s="1735"/>
      <c r="AK6" s="1735"/>
      <c r="AL6" s="1735"/>
      <c r="AM6" s="1735"/>
      <c r="AN6" s="1924"/>
      <c r="AO6" s="1924"/>
      <c r="AP6" s="1924"/>
      <c r="AQ6" s="1924"/>
      <c r="AR6" s="1924"/>
      <c r="AS6" s="1924" t="s">
        <v>658</v>
      </c>
      <c r="AT6" s="1924"/>
      <c r="AU6" s="1924"/>
      <c r="AV6" s="1924"/>
      <c r="AW6" s="1733"/>
      <c r="AX6" s="1733"/>
      <c r="AY6" s="1733"/>
      <c r="BA6" s="1932"/>
      <c r="BB6" s="1932"/>
      <c r="BC6" s="1793"/>
      <c r="BD6" s="1733"/>
      <c r="BE6" s="1936">
        <v>40</v>
      </c>
      <c r="BF6" s="1938"/>
      <c r="BG6" s="1793" t="s">
        <v>140</v>
      </c>
      <c r="BH6" s="1733"/>
      <c r="BI6" s="1936">
        <v>160</v>
      </c>
      <c r="BJ6" s="1938"/>
      <c r="BK6" s="1793" t="s">
        <v>93</v>
      </c>
      <c r="BL6" s="1733"/>
      <c r="BM6" s="1981"/>
    </row>
    <row r="7" spans="2:71" s="1734" customFormat="1" ht="5.25" customHeight="1">
      <c r="B7" s="1736"/>
      <c r="C7" s="1736"/>
      <c r="D7" s="1736"/>
      <c r="E7" s="1736"/>
      <c r="F7" s="1736"/>
      <c r="G7" s="1748"/>
      <c r="H7" s="1748"/>
      <c r="I7" s="1748"/>
      <c r="J7" s="1748"/>
      <c r="K7" s="1748"/>
      <c r="L7" s="1748"/>
      <c r="M7" s="1748"/>
      <c r="N7" s="1796"/>
      <c r="O7" s="1796"/>
      <c r="P7" s="1796"/>
      <c r="Q7" s="1749"/>
      <c r="R7" s="1796"/>
      <c r="S7" s="1796"/>
      <c r="T7" s="1796"/>
      <c r="U7" s="1796"/>
      <c r="V7" s="1735"/>
      <c r="W7" s="1735"/>
      <c r="X7" s="1735"/>
      <c r="Y7" s="1735"/>
      <c r="Z7" s="1735"/>
      <c r="AA7" s="1735"/>
      <c r="AB7" s="1735"/>
      <c r="AC7" s="1735"/>
      <c r="AD7" s="1735"/>
      <c r="AE7" s="1735"/>
      <c r="AF7" s="1735"/>
      <c r="AG7" s="1735"/>
      <c r="AH7" s="1735"/>
      <c r="AI7" s="1735"/>
      <c r="AJ7" s="1735"/>
      <c r="AK7" s="1735"/>
      <c r="AL7" s="1735"/>
      <c r="AM7" s="1735"/>
      <c r="AN7" s="1924"/>
      <c r="AO7" s="1924"/>
      <c r="AP7" s="1924"/>
      <c r="AQ7" s="1924"/>
      <c r="AR7" s="1924"/>
      <c r="AS7" s="1924"/>
      <c r="AT7" s="1924"/>
      <c r="AU7" s="1924"/>
      <c r="AV7" s="1924"/>
      <c r="AW7" s="1924"/>
      <c r="AX7" s="1924"/>
      <c r="AY7" s="1924"/>
      <c r="AZ7" s="1924"/>
      <c r="BA7" s="1924"/>
      <c r="BB7" s="1924"/>
      <c r="BC7" s="1924"/>
      <c r="BD7" s="1924"/>
      <c r="BE7" s="1924"/>
      <c r="BF7" s="1924"/>
      <c r="BG7" s="1924"/>
      <c r="BH7" s="1924"/>
      <c r="BI7" s="1924"/>
      <c r="BJ7" s="1924"/>
      <c r="BK7" s="1924"/>
      <c r="BL7" s="1982"/>
      <c r="BM7" s="1982"/>
      <c r="BN7" s="1735"/>
    </row>
    <row r="8" spans="2:71" s="1734" customFormat="1" ht="21" customHeight="1">
      <c r="B8" s="1737"/>
      <c r="C8" s="1737"/>
      <c r="D8" s="1737"/>
      <c r="E8" s="1737"/>
      <c r="F8" s="1737"/>
      <c r="G8" s="1749"/>
      <c r="H8" s="1749"/>
      <c r="I8" s="1749"/>
      <c r="J8" s="1749"/>
      <c r="K8" s="1749"/>
      <c r="L8" s="1749"/>
      <c r="M8" s="1749"/>
      <c r="N8" s="1796"/>
      <c r="O8" s="1796"/>
      <c r="P8" s="1796"/>
      <c r="Q8" s="1749"/>
      <c r="R8" s="1796"/>
      <c r="S8" s="1796"/>
      <c r="T8" s="1796"/>
      <c r="U8" s="1796"/>
      <c r="V8" s="1735"/>
      <c r="W8" s="1735"/>
      <c r="X8" s="1735"/>
      <c r="Y8" s="1735"/>
      <c r="Z8" s="1735"/>
      <c r="AA8" s="1735"/>
      <c r="AB8" s="1735"/>
      <c r="AC8" s="1735"/>
      <c r="AD8" s="1735"/>
      <c r="AE8" s="1735"/>
      <c r="AF8" s="1735"/>
      <c r="AG8" s="1735"/>
      <c r="AH8" s="1735"/>
      <c r="AI8" s="1735"/>
      <c r="AJ8" s="1735"/>
      <c r="AK8" s="1735"/>
      <c r="AL8" s="1735"/>
      <c r="AM8" s="1735"/>
      <c r="AN8" s="1925"/>
      <c r="AO8" s="1925"/>
      <c r="AP8" s="1925"/>
      <c r="AQ8" s="1747"/>
      <c r="AR8" s="1926"/>
      <c r="AS8" s="1928"/>
      <c r="AT8" s="1928"/>
      <c r="AU8" s="1736"/>
      <c r="AV8" s="1932"/>
      <c r="AW8" s="1932"/>
      <c r="AX8" s="1932"/>
      <c r="AY8" s="1935"/>
      <c r="AZ8" s="1935"/>
      <c r="BA8" s="1924"/>
      <c r="BB8" s="1932"/>
      <c r="BC8" s="1932"/>
      <c r="BD8" s="1749"/>
      <c r="BE8" s="1924"/>
      <c r="BF8" s="1924" t="s">
        <v>623</v>
      </c>
      <c r="BG8" s="1924"/>
      <c r="BH8" s="1924"/>
      <c r="BI8" s="1965">
        <f>DAY(EOMONTH(DATE(AJ2,AN2,1),0))</f>
        <v>30</v>
      </c>
      <c r="BJ8" s="1969"/>
      <c r="BK8" s="1924" t="s">
        <v>798</v>
      </c>
      <c r="BL8" s="1924"/>
      <c r="BM8" s="1924"/>
      <c r="BN8" s="1735"/>
      <c r="BQ8" s="1828"/>
      <c r="BR8" s="1828"/>
      <c r="BS8" s="1828"/>
    </row>
    <row r="9" spans="2:71" s="1734" customFormat="1" ht="5.25" customHeight="1">
      <c r="B9" s="1737"/>
      <c r="C9" s="1737"/>
      <c r="D9" s="1737"/>
      <c r="E9" s="1737"/>
      <c r="F9" s="1737"/>
      <c r="G9" s="1749"/>
      <c r="H9" s="1749"/>
      <c r="I9" s="1749"/>
      <c r="J9" s="1749"/>
      <c r="K9" s="1749"/>
      <c r="L9" s="1749"/>
      <c r="M9" s="1749"/>
      <c r="N9" s="1796"/>
      <c r="O9" s="1796"/>
      <c r="P9" s="1796"/>
      <c r="Q9" s="1749"/>
      <c r="R9" s="1796"/>
      <c r="S9" s="1796"/>
      <c r="T9" s="1796"/>
      <c r="U9" s="1796"/>
      <c r="V9" s="1735"/>
      <c r="W9" s="1735"/>
      <c r="X9" s="1735"/>
      <c r="Y9" s="1735"/>
      <c r="Z9" s="1735"/>
      <c r="AA9" s="1735"/>
      <c r="AB9" s="1735"/>
      <c r="AC9" s="1735"/>
      <c r="AD9" s="1735"/>
      <c r="AE9" s="1735"/>
      <c r="AF9" s="1735"/>
      <c r="AG9" s="1735"/>
      <c r="AH9" s="1735"/>
      <c r="AI9" s="1735"/>
      <c r="AJ9" s="1735"/>
      <c r="AK9" s="1735"/>
      <c r="AL9" s="1735"/>
      <c r="AM9" s="1735"/>
      <c r="AN9" s="1925"/>
      <c r="AO9" s="1925"/>
      <c r="AP9" s="1925"/>
      <c r="AQ9" s="1747"/>
      <c r="AR9" s="1926"/>
      <c r="AS9" s="1928"/>
      <c r="AT9" s="1928"/>
      <c r="AU9" s="1736"/>
      <c r="AV9" s="1932"/>
      <c r="AW9" s="1932"/>
      <c r="AX9" s="1932"/>
      <c r="AY9" s="1935"/>
      <c r="AZ9" s="1935"/>
      <c r="BA9" s="1924"/>
      <c r="BB9" s="1932"/>
      <c r="BC9" s="1932"/>
      <c r="BD9" s="1749"/>
      <c r="BE9" s="1924"/>
      <c r="BF9" s="1924"/>
      <c r="BG9" s="1924"/>
      <c r="BH9" s="1924"/>
      <c r="BI9" s="1749"/>
      <c r="BJ9" s="1749"/>
      <c r="BK9" s="1924"/>
      <c r="BL9" s="1924"/>
      <c r="BM9" s="1924"/>
      <c r="BN9" s="1735"/>
      <c r="BQ9" s="1828"/>
      <c r="BR9" s="1828"/>
      <c r="BS9" s="1828"/>
    </row>
    <row r="10" spans="2:71" s="1734" customFormat="1" ht="21" customHeight="1">
      <c r="B10" s="1737"/>
      <c r="C10" s="1737"/>
      <c r="D10" s="1737"/>
      <c r="E10" s="1737"/>
      <c r="F10" s="1737"/>
      <c r="G10" s="1749"/>
      <c r="H10" s="1749"/>
      <c r="I10" s="1749"/>
      <c r="J10" s="1749"/>
      <c r="K10" s="1749"/>
      <c r="L10" s="1749"/>
      <c r="M10" s="1749"/>
      <c r="N10" s="1796"/>
      <c r="O10" s="1796"/>
      <c r="P10" s="1796"/>
      <c r="Q10" s="1749"/>
      <c r="R10" s="1796"/>
      <c r="S10" s="1796"/>
      <c r="T10" s="1796"/>
      <c r="U10" s="1796"/>
      <c r="V10" s="1735"/>
      <c r="W10" s="1735"/>
      <c r="X10" s="1735"/>
      <c r="Y10" s="1735"/>
      <c r="Z10" s="1735"/>
      <c r="AA10" s="1735"/>
      <c r="AB10" s="1735"/>
      <c r="AC10" s="1735"/>
      <c r="AD10" s="1735"/>
      <c r="AE10" s="1735"/>
      <c r="AF10" s="1735"/>
      <c r="AG10" s="1735"/>
      <c r="AH10" s="1735"/>
      <c r="AI10" s="1735"/>
      <c r="AJ10" s="1735"/>
      <c r="AK10" s="1735"/>
      <c r="AL10" s="1735"/>
      <c r="AM10" s="1735"/>
      <c r="AN10" s="1925"/>
      <c r="AO10" s="1925"/>
      <c r="AP10" s="1925"/>
      <c r="AQ10" s="1747"/>
      <c r="AR10" s="1926"/>
      <c r="AS10" s="1928"/>
      <c r="AT10" s="1928"/>
      <c r="AU10" s="1924" t="s">
        <v>902</v>
      </c>
      <c r="AV10" s="1932"/>
      <c r="AW10" s="1924"/>
      <c r="AX10" s="1747"/>
      <c r="AY10" s="1747"/>
      <c r="AZ10" s="2071"/>
      <c r="BA10" s="1924"/>
      <c r="BB10" s="2218"/>
      <c r="BC10" s="2218"/>
      <c r="BD10" s="2218"/>
      <c r="BE10" s="1924"/>
      <c r="BF10" s="1924"/>
      <c r="BG10" s="1982" t="s">
        <v>325</v>
      </c>
      <c r="BH10" s="1924"/>
      <c r="BI10" s="1936"/>
      <c r="BJ10" s="1938"/>
      <c r="BK10" s="1793" t="s">
        <v>1028</v>
      </c>
      <c r="BL10" s="1924"/>
      <c r="BM10" s="1924"/>
      <c r="BN10" s="1735"/>
      <c r="BQ10" s="1828"/>
      <c r="BR10" s="1828"/>
      <c r="BS10" s="1828"/>
    </row>
    <row r="11" spans="2:71" ht="5.25" customHeight="1">
      <c r="B11" s="1738"/>
      <c r="C11" s="1738"/>
      <c r="D11" s="1738"/>
      <c r="E11" s="1738"/>
      <c r="F11" s="1738"/>
      <c r="G11" s="1750"/>
      <c r="H11" s="1750"/>
      <c r="I11" s="1750"/>
      <c r="J11" s="1750"/>
      <c r="K11" s="1750"/>
      <c r="L11" s="1750"/>
      <c r="M11" s="1750"/>
      <c r="N11" s="1750"/>
      <c r="O11" s="1738"/>
      <c r="P11" s="1738"/>
      <c r="Q11" s="1738"/>
      <c r="R11" s="1738"/>
      <c r="S11" s="1738"/>
      <c r="T11" s="1738"/>
      <c r="U11" s="1738"/>
      <c r="V11" s="1738"/>
      <c r="W11" s="1738"/>
      <c r="X11" s="1738"/>
      <c r="Y11" s="1738"/>
      <c r="Z11" s="1738"/>
      <c r="AA11" s="1738"/>
      <c r="AB11" s="1738"/>
      <c r="AC11" s="1738"/>
      <c r="AD11" s="1738"/>
      <c r="AE11" s="1738"/>
      <c r="AF11" s="1738"/>
      <c r="AG11" s="1750"/>
      <c r="AH11" s="1738"/>
      <c r="AI11" s="1738"/>
      <c r="AJ11" s="1738"/>
      <c r="AK11" s="1738"/>
      <c r="AL11" s="1738"/>
      <c r="AM11" s="1738"/>
      <c r="AN11" s="1738"/>
      <c r="AO11" s="1738"/>
      <c r="AP11" s="1738"/>
      <c r="AQ11" s="1738"/>
      <c r="AR11" s="1738"/>
      <c r="AS11" s="1738"/>
      <c r="AT11" s="1738"/>
      <c r="AU11" s="1738"/>
      <c r="AV11" s="1738"/>
      <c r="AX11" s="1760"/>
      <c r="BO11" s="1991"/>
      <c r="BP11" s="1991"/>
      <c r="BQ11" s="1991"/>
    </row>
    <row r="12" spans="2:71" ht="21.6" customHeight="1">
      <c r="B12" s="1739" t="s">
        <v>504</v>
      </c>
      <c r="C12" s="2671" t="s">
        <v>1083</v>
      </c>
      <c r="D12" s="1751" t="s">
        <v>670</v>
      </c>
      <c r="E12" s="1894"/>
      <c r="F12" s="2687"/>
      <c r="G12" s="1751" t="s">
        <v>997</v>
      </c>
      <c r="H12" s="1762"/>
      <c r="I12" s="1770"/>
      <c r="J12" s="1762"/>
      <c r="K12" s="1770"/>
      <c r="L12" s="1762"/>
      <c r="M12" s="1783" t="s">
        <v>956</v>
      </c>
      <c r="N12" s="1797"/>
      <c r="O12" s="1770" t="s">
        <v>774</v>
      </c>
      <c r="P12" s="1819"/>
      <c r="Q12" s="1819"/>
      <c r="R12" s="1762"/>
      <c r="S12" s="1770" t="s">
        <v>186</v>
      </c>
      <c r="T12" s="1819"/>
      <c r="U12" s="1819"/>
      <c r="V12" s="1819"/>
      <c r="W12" s="1762"/>
      <c r="X12" s="1850"/>
      <c r="Y12" s="1850"/>
      <c r="Z12" s="1868"/>
      <c r="AA12" s="1880" t="s">
        <v>1055</v>
      </c>
      <c r="AB12" s="1894"/>
      <c r="AC12" s="1894"/>
      <c r="AD12" s="1894"/>
      <c r="AE12" s="1894"/>
      <c r="AF12" s="1894"/>
      <c r="AG12" s="1894"/>
      <c r="AH12" s="1894"/>
      <c r="AI12" s="1894"/>
      <c r="AJ12" s="1894"/>
      <c r="AK12" s="1894"/>
      <c r="AL12" s="1894"/>
      <c r="AM12" s="1894"/>
      <c r="AN12" s="1894"/>
      <c r="AO12" s="1894"/>
      <c r="AP12" s="1894"/>
      <c r="AQ12" s="1894"/>
      <c r="AR12" s="1894"/>
      <c r="AS12" s="1894"/>
      <c r="AT12" s="1894"/>
      <c r="AU12" s="1894"/>
      <c r="AV12" s="1894"/>
      <c r="AW12" s="1894"/>
      <c r="AX12" s="1894"/>
      <c r="AY12" s="1894"/>
      <c r="AZ12" s="1894"/>
      <c r="BA12" s="1894"/>
      <c r="BB12" s="1894"/>
      <c r="BC12" s="1894"/>
      <c r="BD12" s="1894"/>
      <c r="BE12" s="1894"/>
      <c r="BF12" s="1939" t="str">
        <f>IF(BI3="４週","(12)1～4週目の勤務時間数合計","(12)1か月の勤務時間数　合計")</f>
        <v>(12)1～4週目の勤務時間数合計</v>
      </c>
      <c r="BG12" s="1947"/>
      <c r="BH12" s="1956" t="s">
        <v>619</v>
      </c>
      <c r="BI12" s="1947"/>
      <c r="BJ12" s="1751" t="s">
        <v>75</v>
      </c>
      <c r="BK12" s="1819"/>
      <c r="BL12" s="1819"/>
      <c r="BM12" s="1819"/>
      <c r="BN12" s="1983"/>
    </row>
    <row r="13" spans="2:71" ht="20.25" customHeight="1">
      <c r="B13" s="1740"/>
      <c r="C13" s="2672"/>
      <c r="D13" s="2678"/>
      <c r="E13" s="2237"/>
      <c r="F13" s="2688"/>
      <c r="G13" s="1752"/>
      <c r="H13" s="1763"/>
      <c r="I13" s="1771"/>
      <c r="J13" s="1763"/>
      <c r="K13" s="1771"/>
      <c r="L13" s="1763"/>
      <c r="M13" s="1784"/>
      <c r="N13" s="1798"/>
      <c r="O13" s="1771"/>
      <c r="P13" s="1820"/>
      <c r="Q13" s="1820"/>
      <c r="R13" s="1763"/>
      <c r="S13" s="1771"/>
      <c r="T13" s="1820"/>
      <c r="U13" s="1820"/>
      <c r="V13" s="1820"/>
      <c r="W13" s="1763"/>
      <c r="X13" s="1851"/>
      <c r="Y13" s="1851"/>
      <c r="Z13" s="1869"/>
      <c r="AA13" s="1881" t="s">
        <v>775</v>
      </c>
      <c r="AB13" s="1881"/>
      <c r="AC13" s="1881"/>
      <c r="AD13" s="1881"/>
      <c r="AE13" s="1881"/>
      <c r="AF13" s="1881"/>
      <c r="AG13" s="1908"/>
      <c r="AH13" s="1915" t="s">
        <v>784</v>
      </c>
      <c r="AI13" s="1881"/>
      <c r="AJ13" s="1881"/>
      <c r="AK13" s="1881"/>
      <c r="AL13" s="1881"/>
      <c r="AM13" s="1881"/>
      <c r="AN13" s="1908"/>
      <c r="AO13" s="1915" t="s">
        <v>789</v>
      </c>
      <c r="AP13" s="1881"/>
      <c r="AQ13" s="1881"/>
      <c r="AR13" s="1881"/>
      <c r="AS13" s="1881"/>
      <c r="AT13" s="1881"/>
      <c r="AU13" s="1908"/>
      <c r="AV13" s="1915" t="s">
        <v>551</v>
      </c>
      <c r="AW13" s="1881"/>
      <c r="AX13" s="1881"/>
      <c r="AY13" s="1881"/>
      <c r="AZ13" s="1881"/>
      <c r="BA13" s="1881"/>
      <c r="BB13" s="1908"/>
      <c r="BC13" s="1915" t="s">
        <v>71</v>
      </c>
      <c r="BD13" s="1881"/>
      <c r="BE13" s="1881"/>
      <c r="BF13" s="1940"/>
      <c r="BG13" s="1948"/>
      <c r="BH13" s="1957"/>
      <c r="BI13" s="1948"/>
      <c r="BJ13" s="1752"/>
      <c r="BK13" s="1820"/>
      <c r="BL13" s="1820"/>
      <c r="BM13" s="1820"/>
      <c r="BN13" s="1984"/>
    </row>
    <row r="14" spans="2:71" ht="20.25" customHeight="1">
      <c r="B14" s="1740"/>
      <c r="C14" s="2672"/>
      <c r="D14" s="2678"/>
      <c r="E14" s="2237"/>
      <c r="F14" s="2688"/>
      <c r="G14" s="1752"/>
      <c r="H14" s="1763"/>
      <c r="I14" s="1771"/>
      <c r="J14" s="1763"/>
      <c r="K14" s="1771"/>
      <c r="L14" s="1763"/>
      <c r="M14" s="1784"/>
      <c r="N14" s="1798"/>
      <c r="O14" s="1771"/>
      <c r="P14" s="1820"/>
      <c r="Q14" s="1820"/>
      <c r="R14" s="1763"/>
      <c r="S14" s="1771"/>
      <c r="T14" s="1820"/>
      <c r="U14" s="1820"/>
      <c r="V14" s="1820"/>
      <c r="W14" s="1763"/>
      <c r="X14" s="1851"/>
      <c r="Y14" s="1851"/>
      <c r="Z14" s="1869"/>
      <c r="AA14" s="1882">
        <v>1</v>
      </c>
      <c r="AB14" s="1813">
        <v>2</v>
      </c>
      <c r="AC14" s="1813">
        <v>3</v>
      </c>
      <c r="AD14" s="1813">
        <v>4</v>
      </c>
      <c r="AE14" s="1813">
        <v>5</v>
      </c>
      <c r="AF14" s="1813">
        <v>6</v>
      </c>
      <c r="AG14" s="1909">
        <v>7</v>
      </c>
      <c r="AH14" s="1916">
        <v>8</v>
      </c>
      <c r="AI14" s="1813">
        <v>9</v>
      </c>
      <c r="AJ14" s="1813">
        <v>10</v>
      </c>
      <c r="AK14" s="1813">
        <v>11</v>
      </c>
      <c r="AL14" s="1813">
        <v>12</v>
      </c>
      <c r="AM14" s="1813">
        <v>13</v>
      </c>
      <c r="AN14" s="1909">
        <v>14</v>
      </c>
      <c r="AO14" s="1882">
        <v>15</v>
      </c>
      <c r="AP14" s="1813">
        <v>16</v>
      </c>
      <c r="AQ14" s="1813">
        <v>17</v>
      </c>
      <c r="AR14" s="1813">
        <v>18</v>
      </c>
      <c r="AS14" s="1813">
        <v>19</v>
      </c>
      <c r="AT14" s="1813">
        <v>20</v>
      </c>
      <c r="AU14" s="1909">
        <v>21</v>
      </c>
      <c r="AV14" s="1916">
        <v>22</v>
      </c>
      <c r="AW14" s="1813">
        <v>23</v>
      </c>
      <c r="AX14" s="1813">
        <v>24</v>
      </c>
      <c r="AY14" s="1813">
        <v>25</v>
      </c>
      <c r="AZ14" s="1813">
        <v>26</v>
      </c>
      <c r="BA14" s="1813">
        <v>27</v>
      </c>
      <c r="BB14" s="1909">
        <v>28</v>
      </c>
      <c r="BC14" s="1916" t="str">
        <f>IF($BI$3="実績",IF(DAY(DATE($AJ$2,$AN$2,29))=29,29,""),"")</f>
        <v/>
      </c>
      <c r="BD14" s="1813" t="str">
        <f>IF($BI$3="実績",IF(DAY(DATE($AJ$2,$AN$2,30))=30,30,""),"")</f>
        <v/>
      </c>
      <c r="BE14" s="1909" t="str">
        <f>IF($BI$3="実績",IF(DAY(DATE($AJ$2,$AN$2,31))=31,31,""),"")</f>
        <v/>
      </c>
      <c r="BF14" s="1940"/>
      <c r="BG14" s="1948"/>
      <c r="BH14" s="1957"/>
      <c r="BI14" s="1948"/>
      <c r="BJ14" s="1752"/>
      <c r="BK14" s="1820"/>
      <c r="BL14" s="1820"/>
      <c r="BM14" s="1820"/>
      <c r="BN14" s="1984"/>
    </row>
    <row r="15" spans="2:71" ht="20.25" hidden="1" customHeight="1">
      <c r="B15" s="1740"/>
      <c r="C15" s="2672"/>
      <c r="D15" s="2678"/>
      <c r="E15" s="2237"/>
      <c r="F15" s="2688"/>
      <c r="G15" s="1752"/>
      <c r="H15" s="1763"/>
      <c r="I15" s="1771"/>
      <c r="J15" s="1763"/>
      <c r="K15" s="1771"/>
      <c r="L15" s="1763"/>
      <c r="M15" s="1784"/>
      <c r="N15" s="1798"/>
      <c r="O15" s="1771"/>
      <c r="P15" s="1820"/>
      <c r="Q15" s="1820"/>
      <c r="R15" s="1763"/>
      <c r="S15" s="1771"/>
      <c r="T15" s="1820"/>
      <c r="U15" s="1820"/>
      <c r="V15" s="1820"/>
      <c r="W15" s="1763"/>
      <c r="X15" s="1851"/>
      <c r="Y15" s="1851"/>
      <c r="Z15" s="1869"/>
      <c r="AA15" s="1882">
        <f>WEEKDAY(DATE($AJ$2,$AN$2,1))</f>
        <v>2</v>
      </c>
      <c r="AB15" s="1813">
        <f>WEEKDAY(DATE($AJ$2,$AN$2,2))</f>
        <v>3</v>
      </c>
      <c r="AC15" s="1813">
        <f>WEEKDAY(DATE($AJ$2,$AN$2,3))</f>
        <v>4</v>
      </c>
      <c r="AD15" s="1813">
        <f>WEEKDAY(DATE($AJ$2,$AN$2,4))</f>
        <v>5</v>
      </c>
      <c r="AE15" s="1813">
        <f>WEEKDAY(DATE($AJ$2,$AN$2,5))</f>
        <v>6</v>
      </c>
      <c r="AF15" s="1813">
        <f>WEEKDAY(DATE($AJ$2,$AN$2,6))</f>
        <v>7</v>
      </c>
      <c r="AG15" s="1909">
        <f>WEEKDAY(DATE($AJ$2,$AN$2,7))</f>
        <v>1</v>
      </c>
      <c r="AH15" s="1916">
        <f>WEEKDAY(DATE($AJ$2,$AN$2,8))</f>
        <v>2</v>
      </c>
      <c r="AI15" s="1813">
        <f>WEEKDAY(DATE($AJ$2,$AN$2,9))</f>
        <v>3</v>
      </c>
      <c r="AJ15" s="1813">
        <f>WEEKDAY(DATE($AJ$2,$AN$2,10))</f>
        <v>4</v>
      </c>
      <c r="AK15" s="1813">
        <f>WEEKDAY(DATE($AJ$2,$AN$2,11))</f>
        <v>5</v>
      </c>
      <c r="AL15" s="1813">
        <f>WEEKDAY(DATE($AJ$2,$AN$2,12))</f>
        <v>6</v>
      </c>
      <c r="AM15" s="1813">
        <f>WEEKDAY(DATE($AJ$2,$AN$2,13))</f>
        <v>7</v>
      </c>
      <c r="AN15" s="1909">
        <f>WEEKDAY(DATE($AJ$2,$AN$2,14))</f>
        <v>1</v>
      </c>
      <c r="AO15" s="1916">
        <f>WEEKDAY(DATE($AJ$2,$AN$2,15))</f>
        <v>2</v>
      </c>
      <c r="AP15" s="1813">
        <f>WEEKDAY(DATE($AJ$2,$AN$2,16))</f>
        <v>3</v>
      </c>
      <c r="AQ15" s="1813">
        <f>WEEKDAY(DATE($AJ$2,$AN$2,17))</f>
        <v>4</v>
      </c>
      <c r="AR15" s="1813">
        <f>WEEKDAY(DATE($AJ$2,$AN$2,18))</f>
        <v>5</v>
      </c>
      <c r="AS15" s="1813">
        <f>WEEKDAY(DATE($AJ$2,$AN$2,19))</f>
        <v>6</v>
      </c>
      <c r="AT15" s="1813">
        <f>WEEKDAY(DATE($AJ$2,$AN$2,20))</f>
        <v>7</v>
      </c>
      <c r="AU15" s="1909">
        <f>WEEKDAY(DATE($AJ$2,$AN$2,21))</f>
        <v>1</v>
      </c>
      <c r="AV15" s="1916">
        <f>WEEKDAY(DATE($AJ$2,$AN$2,22))</f>
        <v>2</v>
      </c>
      <c r="AW15" s="1813">
        <f>WEEKDAY(DATE($AJ$2,$AN$2,23))</f>
        <v>3</v>
      </c>
      <c r="AX15" s="1813">
        <f>WEEKDAY(DATE($AJ$2,$AN$2,24))</f>
        <v>4</v>
      </c>
      <c r="AY15" s="1813">
        <f>WEEKDAY(DATE($AJ$2,$AN$2,25))</f>
        <v>5</v>
      </c>
      <c r="AZ15" s="1813">
        <f>WEEKDAY(DATE($AJ$2,$AN$2,26))</f>
        <v>6</v>
      </c>
      <c r="BA15" s="1813">
        <f>WEEKDAY(DATE($AJ$2,$AN$2,27))</f>
        <v>7</v>
      </c>
      <c r="BB15" s="1909">
        <f>WEEKDAY(DATE($AJ$2,$AN$2,28))</f>
        <v>1</v>
      </c>
      <c r="BC15" s="1916">
        <f>IF(BC14=29,WEEKDAY(DATE($AJ$2,$AN$2,29)),0)</f>
        <v>0</v>
      </c>
      <c r="BD15" s="1813">
        <f>IF(BD14=30,WEEKDAY(DATE($AJ$2,$AN$2,30)),0)</f>
        <v>0</v>
      </c>
      <c r="BE15" s="1909">
        <f>IF(BE14=31,WEEKDAY(DATE($AJ$2,$AN$2,31)),0)</f>
        <v>0</v>
      </c>
      <c r="BF15" s="1940"/>
      <c r="BG15" s="1948"/>
      <c r="BH15" s="1957"/>
      <c r="BI15" s="1948"/>
      <c r="BJ15" s="1752"/>
      <c r="BK15" s="1820"/>
      <c r="BL15" s="1820"/>
      <c r="BM15" s="1820"/>
      <c r="BN15" s="1984"/>
    </row>
    <row r="16" spans="2:71" ht="20.25" customHeight="1">
      <c r="B16" s="1741"/>
      <c r="C16" s="2673"/>
      <c r="D16" s="2679"/>
      <c r="E16" s="2684"/>
      <c r="F16" s="2689"/>
      <c r="G16" s="1753"/>
      <c r="H16" s="1764"/>
      <c r="I16" s="1772"/>
      <c r="J16" s="1764"/>
      <c r="K16" s="1772"/>
      <c r="L16" s="1764"/>
      <c r="M16" s="1785"/>
      <c r="N16" s="1799"/>
      <c r="O16" s="1772"/>
      <c r="P16" s="1821"/>
      <c r="Q16" s="1821"/>
      <c r="R16" s="1764"/>
      <c r="S16" s="1772"/>
      <c r="T16" s="1821"/>
      <c r="U16" s="1821"/>
      <c r="V16" s="1821"/>
      <c r="W16" s="1764"/>
      <c r="X16" s="1852"/>
      <c r="Y16" s="1852"/>
      <c r="Z16" s="1870"/>
      <c r="AA16" s="1883" t="str">
        <f t="shared" ref="AA16:BB16" si="0">IF(AA15=1,"日",IF(AA15=2,"月",IF(AA15=3,"火",IF(AA15=4,"水",IF(AA15=5,"木",IF(AA15=6,"金","土"))))))</f>
        <v>月</v>
      </c>
      <c r="AB16" s="1895" t="str">
        <f t="shared" si="0"/>
        <v>火</v>
      </c>
      <c r="AC16" s="1895" t="str">
        <f t="shared" si="0"/>
        <v>水</v>
      </c>
      <c r="AD16" s="1895" t="str">
        <f t="shared" si="0"/>
        <v>木</v>
      </c>
      <c r="AE16" s="1895" t="str">
        <f t="shared" si="0"/>
        <v>金</v>
      </c>
      <c r="AF16" s="1895" t="str">
        <f t="shared" si="0"/>
        <v>土</v>
      </c>
      <c r="AG16" s="1910" t="str">
        <f t="shared" si="0"/>
        <v>日</v>
      </c>
      <c r="AH16" s="1917" t="str">
        <f t="shared" si="0"/>
        <v>月</v>
      </c>
      <c r="AI16" s="1895" t="str">
        <f t="shared" si="0"/>
        <v>火</v>
      </c>
      <c r="AJ16" s="1895" t="str">
        <f t="shared" si="0"/>
        <v>水</v>
      </c>
      <c r="AK16" s="1895" t="str">
        <f t="shared" si="0"/>
        <v>木</v>
      </c>
      <c r="AL16" s="1895" t="str">
        <f t="shared" si="0"/>
        <v>金</v>
      </c>
      <c r="AM16" s="1895" t="str">
        <f t="shared" si="0"/>
        <v>土</v>
      </c>
      <c r="AN16" s="1910" t="str">
        <f t="shared" si="0"/>
        <v>日</v>
      </c>
      <c r="AO16" s="1917" t="str">
        <f t="shared" si="0"/>
        <v>月</v>
      </c>
      <c r="AP16" s="1895" t="str">
        <f t="shared" si="0"/>
        <v>火</v>
      </c>
      <c r="AQ16" s="1895" t="str">
        <f t="shared" si="0"/>
        <v>水</v>
      </c>
      <c r="AR16" s="1895" t="str">
        <f t="shared" si="0"/>
        <v>木</v>
      </c>
      <c r="AS16" s="1895" t="str">
        <f t="shared" si="0"/>
        <v>金</v>
      </c>
      <c r="AT16" s="1895" t="str">
        <f t="shared" si="0"/>
        <v>土</v>
      </c>
      <c r="AU16" s="1910" t="str">
        <f t="shared" si="0"/>
        <v>日</v>
      </c>
      <c r="AV16" s="1917" t="str">
        <f t="shared" si="0"/>
        <v>月</v>
      </c>
      <c r="AW16" s="1895" t="str">
        <f t="shared" si="0"/>
        <v>火</v>
      </c>
      <c r="AX16" s="1895" t="str">
        <f t="shared" si="0"/>
        <v>水</v>
      </c>
      <c r="AY16" s="1895" t="str">
        <f t="shared" si="0"/>
        <v>木</v>
      </c>
      <c r="AZ16" s="1895" t="str">
        <f t="shared" si="0"/>
        <v>金</v>
      </c>
      <c r="BA16" s="1895" t="str">
        <f t="shared" si="0"/>
        <v>土</v>
      </c>
      <c r="BB16" s="1910" t="str">
        <f t="shared" si="0"/>
        <v>日</v>
      </c>
      <c r="BC16" s="1895" t="str">
        <f>IF(BC15=1,"日",IF(BC15=2,"月",IF(BC15=3,"火",IF(BC15=4,"水",IF(BC15=5,"木",IF(BC15=6,"金",IF(BC15=0,"","土")))))))</f>
        <v/>
      </c>
      <c r="BD16" s="1895" t="str">
        <f>IF(BD15=1,"日",IF(BD15=2,"月",IF(BD15=3,"火",IF(BD15=4,"水",IF(BD15=5,"木",IF(BD15=6,"金",IF(BD15=0,"","土")))))))</f>
        <v/>
      </c>
      <c r="BE16" s="1895" t="str">
        <f>IF(BE15=1,"日",IF(BE15=2,"月",IF(BE15=3,"火",IF(BE15=4,"水",IF(BE15=5,"木",IF(BE15=6,"金",IF(BE15=0,"","土")))))))</f>
        <v/>
      </c>
      <c r="BF16" s="1941"/>
      <c r="BG16" s="1949"/>
      <c r="BH16" s="1958"/>
      <c r="BI16" s="1949"/>
      <c r="BJ16" s="1753"/>
      <c r="BK16" s="1821"/>
      <c r="BL16" s="1821"/>
      <c r="BM16" s="1821"/>
      <c r="BN16" s="1985"/>
    </row>
    <row r="17" spans="2:66" ht="20.25" customHeight="1">
      <c r="B17" s="1742">
        <f>B15+1</f>
        <v>1</v>
      </c>
      <c r="C17" s="2674"/>
      <c r="D17" s="2680"/>
      <c r="E17" s="2685"/>
      <c r="F17" s="2690"/>
      <c r="G17" s="1754"/>
      <c r="H17" s="1765"/>
      <c r="I17" s="1773"/>
      <c r="J17" s="1778"/>
      <c r="K17" s="1773"/>
      <c r="L17" s="1778"/>
      <c r="M17" s="1786"/>
      <c r="N17" s="1800"/>
      <c r="O17" s="1806"/>
      <c r="P17" s="1822"/>
      <c r="Q17" s="1822"/>
      <c r="R17" s="1765"/>
      <c r="S17" s="1830"/>
      <c r="T17" s="1835"/>
      <c r="U17" s="1835"/>
      <c r="V17" s="1835"/>
      <c r="W17" s="1846"/>
      <c r="X17" s="1853" t="s">
        <v>770</v>
      </c>
      <c r="Y17" s="1860"/>
      <c r="Z17" s="1871"/>
      <c r="AA17" s="1884"/>
      <c r="AB17" s="1896"/>
      <c r="AC17" s="1896"/>
      <c r="AD17" s="1896"/>
      <c r="AE17" s="1896"/>
      <c r="AF17" s="1896"/>
      <c r="AG17" s="1911"/>
      <c r="AH17" s="1884"/>
      <c r="AI17" s="1896"/>
      <c r="AJ17" s="1896"/>
      <c r="AK17" s="1896"/>
      <c r="AL17" s="1896"/>
      <c r="AM17" s="1896"/>
      <c r="AN17" s="1911"/>
      <c r="AO17" s="1884"/>
      <c r="AP17" s="1896"/>
      <c r="AQ17" s="1896"/>
      <c r="AR17" s="1896"/>
      <c r="AS17" s="1896"/>
      <c r="AT17" s="1896"/>
      <c r="AU17" s="1911"/>
      <c r="AV17" s="1884"/>
      <c r="AW17" s="1896"/>
      <c r="AX17" s="1896"/>
      <c r="AY17" s="1896"/>
      <c r="AZ17" s="1896"/>
      <c r="BA17" s="1896"/>
      <c r="BB17" s="1911"/>
      <c r="BC17" s="1884"/>
      <c r="BD17" s="1896"/>
      <c r="BE17" s="1896"/>
      <c r="BF17" s="1942"/>
      <c r="BG17" s="1950"/>
      <c r="BH17" s="1959"/>
      <c r="BI17" s="1966"/>
      <c r="BJ17" s="1970"/>
      <c r="BK17" s="1975"/>
      <c r="BL17" s="1975"/>
      <c r="BM17" s="1975"/>
      <c r="BN17" s="1986"/>
    </row>
    <row r="18" spans="2:66" ht="20.25" customHeight="1">
      <c r="B18" s="1743"/>
      <c r="C18" s="2675"/>
      <c r="D18" s="2681"/>
      <c r="E18" s="1968"/>
      <c r="F18" s="2691"/>
      <c r="G18" s="1755"/>
      <c r="H18" s="1766"/>
      <c r="I18" s="1774"/>
      <c r="J18" s="1779">
        <f>G17</f>
        <v>0</v>
      </c>
      <c r="K18" s="1774"/>
      <c r="L18" s="1779">
        <f>M17</f>
        <v>0</v>
      </c>
      <c r="M18" s="1787"/>
      <c r="N18" s="1801"/>
      <c r="O18" s="1807"/>
      <c r="P18" s="1823"/>
      <c r="Q18" s="1823"/>
      <c r="R18" s="1766"/>
      <c r="S18" s="1831"/>
      <c r="T18" s="1836"/>
      <c r="U18" s="1836"/>
      <c r="V18" s="1836"/>
      <c r="W18" s="1847"/>
      <c r="X18" s="1854" t="s">
        <v>128</v>
      </c>
      <c r="Y18" s="1861"/>
      <c r="Z18" s="1872"/>
      <c r="AA18" s="1885" t="str">
        <f>IF(AA17="","",VLOOKUP(AA17,'シフト記号表（従来型・ユニット型共通）'!$C$6:$L$47,10,FALSE))</f>
        <v/>
      </c>
      <c r="AB18" s="1897" t="str">
        <f>IF(AB17="","",VLOOKUP(AB17,'シフト記号表（従来型・ユニット型共通）'!$C$6:$L$47,10,FALSE))</f>
        <v/>
      </c>
      <c r="AC18" s="1897" t="str">
        <f>IF(AC17="","",VLOOKUP(AC17,'シフト記号表（従来型・ユニット型共通）'!$C$6:$L$47,10,FALSE))</f>
        <v/>
      </c>
      <c r="AD18" s="1897" t="str">
        <f>IF(AD17="","",VLOOKUP(AD17,'シフト記号表（従来型・ユニット型共通）'!$C$6:$L$47,10,FALSE))</f>
        <v/>
      </c>
      <c r="AE18" s="1897" t="str">
        <f>IF(AE17="","",VLOOKUP(AE17,'シフト記号表（従来型・ユニット型共通）'!$C$6:$L$47,10,FALSE))</f>
        <v/>
      </c>
      <c r="AF18" s="1897" t="str">
        <f>IF(AF17="","",VLOOKUP(AF17,'シフト記号表（従来型・ユニット型共通）'!$C$6:$L$47,10,FALSE))</f>
        <v/>
      </c>
      <c r="AG18" s="1912" t="str">
        <f>IF(AG17="","",VLOOKUP(AG17,'シフト記号表（従来型・ユニット型共通）'!$C$6:$L$47,10,FALSE))</f>
        <v/>
      </c>
      <c r="AH18" s="1885" t="str">
        <f>IF(AH17="","",VLOOKUP(AH17,'シフト記号表（従来型・ユニット型共通）'!$C$6:$L$47,10,FALSE))</f>
        <v/>
      </c>
      <c r="AI18" s="1897" t="str">
        <f>IF(AI17="","",VLOOKUP(AI17,'シフト記号表（従来型・ユニット型共通）'!$C$6:$L$47,10,FALSE))</f>
        <v/>
      </c>
      <c r="AJ18" s="1897" t="str">
        <f>IF(AJ17="","",VLOOKUP(AJ17,'シフト記号表（従来型・ユニット型共通）'!$C$6:$L$47,10,FALSE))</f>
        <v/>
      </c>
      <c r="AK18" s="1897" t="str">
        <f>IF(AK17="","",VLOOKUP(AK17,'シフト記号表（従来型・ユニット型共通）'!$C$6:$L$47,10,FALSE))</f>
        <v/>
      </c>
      <c r="AL18" s="1897" t="str">
        <f>IF(AL17="","",VLOOKUP(AL17,'シフト記号表（従来型・ユニット型共通）'!$C$6:$L$47,10,FALSE))</f>
        <v/>
      </c>
      <c r="AM18" s="1897" t="str">
        <f>IF(AM17="","",VLOOKUP(AM17,'シフト記号表（従来型・ユニット型共通）'!$C$6:$L$47,10,FALSE))</f>
        <v/>
      </c>
      <c r="AN18" s="1912" t="str">
        <f>IF(AN17="","",VLOOKUP(AN17,'シフト記号表（従来型・ユニット型共通）'!$C$6:$L$47,10,FALSE))</f>
        <v/>
      </c>
      <c r="AO18" s="1885" t="str">
        <f>IF(AO17="","",VLOOKUP(AO17,'シフト記号表（従来型・ユニット型共通）'!$C$6:$L$47,10,FALSE))</f>
        <v/>
      </c>
      <c r="AP18" s="1897" t="str">
        <f>IF(AP17="","",VLOOKUP(AP17,'シフト記号表（従来型・ユニット型共通）'!$C$6:$L$47,10,FALSE))</f>
        <v/>
      </c>
      <c r="AQ18" s="1897" t="str">
        <f>IF(AQ17="","",VLOOKUP(AQ17,'シフト記号表（従来型・ユニット型共通）'!$C$6:$L$47,10,FALSE))</f>
        <v/>
      </c>
      <c r="AR18" s="1897" t="str">
        <f>IF(AR17="","",VLOOKUP(AR17,'シフト記号表（従来型・ユニット型共通）'!$C$6:$L$47,10,FALSE))</f>
        <v/>
      </c>
      <c r="AS18" s="1897" t="str">
        <f>IF(AS17="","",VLOOKUP(AS17,'シフト記号表（従来型・ユニット型共通）'!$C$6:$L$47,10,FALSE))</f>
        <v/>
      </c>
      <c r="AT18" s="1897" t="str">
        <f>IF(AT17="","",VLOOKUP(AT17,'シフト記号表（従来型・ユニット型共通）'!$C$6:$L$47,10,FALSE))</f>
        <v/>
      </c>
      <c r="AU18" s="1912" t="str">
        <f>IF(AU17="","",VLOOKUP(AU17,'シフト記号表（従来型・ユニット型共通）'!$C$6:$L$47,10,FALSE))</f>
        <v/>
      </c>
      <c r="AV18" s="1885" t="str">
        <f>IF(AV17="","",VLOOKUP(AV17,'シフト記号表（従来型・ユニット型共通）'!$C$6:$L$47,10,FALSE))</f>
        <v/>
      </c>
      <c r="AW18" s="1897" t="str">
        <f>IF(AW17="","",VLOOKUP(AW17,'シフト記号表（従来型・ユニット型共通）'!$C$6:$L$47,10,FALSE))</f>
        <v/>
      </c>
      <c r="AX18" s="1897" t="str">
        <f>IF(AX17="","",VLOOKUP(AX17,'シフト記号表（従来型・ユニット型共通）'!$C$6:$L$47,10,FALSE))</f>
        <v/>
      </c>
      <c r="AY18" s="1897" t="str">
        <f>IF(AY17="","",VLOOKUP(AY17,'シフト記号表（従来型・ユニット型共通）'!$C$6:$L$47,10,FALSE))</f>
        <v/>
      </c>
      <c r="AZ18" s="1897" t="str">
        <f>IF(AZ17="","",VLOOKUP(AZ17,'シフト記号表（従来型・ユニット型共通）'!$C$6:$L$47,10,FALSE))</f>
        <v/>
      </c>
      <c r="BA18" s="1897" t="str">
        <f>IF(BA17="","",VLOOKUP(BA17,'シフト記号表（従来型・ユニット型共通）'!$C$6:$L$47,10,FALSE))</f>
        <v/>
      </c>
      <c r="BB18" s="1912" t="str">
        <f>IF(BB17="","",VLOOKUP(BB17,'シフト記号表（従来型・ユニット型共通）'!$C$6:$L$47,10,FALSE))</f>
        <v/>
      </c>
      <c r="BC18" s="1885" t="str">
        <f>IF(BC17="","",VLOOKUP(BC17,'シフト記号表（従来型・ユニット型共通）'!$C$6:$L$47,10,FALSE))</f>
        <v/>
      </c>
      <c r="BD18" s="1897" t="str">
        <f>IF(BD17="","",VLOOKUP(BD17,'シフト記号表（従来型・ユニット型共通）'!$C$6:$L$47,10,FALSE))</f>
        <v/>
      </c>
      <c r="BE18" s="1897" t="str">
        <f>IF(BE17="","",VLOOKUP(BE17,'シフト記号表（従来型・ユニット型共通）'!$C$6:$L$47,10,FALSE))</f>
        <v/>
      </c>
      <c r="BF18" s="1943">
        <f>IF($BI$3="４週",SUM(AA18:BB18),IF($BI$3="暦月",SUM(AA18:BE18),""))</f>
        <v>0</v>
      </c>
      <c r="BG18" s="1951"/>
      <c r="BH18" s="1960">
        <f>IF($BI$3="４週",BF18/4,IF($BI$3="暦月",(BF18/($BI$8/7)),""))</f>
        <v>0</v>
      </c>
      <c r="BI18" s="1951"/>
      <c r="BJ18" s="1971"/>
      <c r="BK18" s="1976"/>
      <c r="BL18" s="1976"/>
      <c r="BM18" s="1976"/>
      <c r="BN18" s="1987"/>
    </row>
    <row r="19" spans="2:66" ht="20.25" customHeight="1">
      <c r="B19" s="1742">
        <f>B17+1</f>
        <v>2</v>
      </c>
      <c r="C19" s="2676"/>
      <c r="D19" s="2682"/>
      <c r="E19" s="1968"/>
      <c r="F19" s="2691"/>
      <c r="G19" s="1756"/>
      <c r="H19" s="1767"/>
      <c r="I19" s="1775"/>
      <c r="J19" s="1780"/>
      <c r="K19" s="1775"/>
      <c r="L19" s="1780"/>
      <c r="M19" s="1788"/>
      <c r="N19" s="1802"/>
      <c r="O19" s="1808"/>
      <c r="P19" s="1824"/>
      <c r="Q19" s="1824"/>
      <c r="R19" s="1767"/>
      <c r="S19" s="1831"/>
      <c r="T19" s="1836"/>
      <c r="U19" s="1836"/>
      <c r="V19" s="1836"/>
      <c r="W19" s="1847"/>
      <c r="X19" s="1855" t="s">
        <v>770</v>
      </c>
      <c r="Y19" s="1862"/>
      <c r="Z19" s="1873"/>
      <c r="AA19" s="1886"/>
      <c r="AB19" s="1898"/>
      <c r="AC19" s="1898"/>
      <c r="AD19" s="1898"/>
      <c r="AE19" s="1898"/>
      <c r="AF19" s="1898"/>
      <c r="AG19" s="1913"/>
      <c r="AH19" s="1886"/>
      <c r="AI19" s="1898"/>
      <c r="AJ19" s="1898"/>
      <c r="AK19" s="1898"/>
      <c r="AL19" s="1898"/>
      <c r="AM19" s="1898"/>
      <c r="AN19" s="1913"/>
      <c r="AO19" s="1886"/>
      <c r="AP19" s="1898"/>
      <c r="AQ19" s="1898"/>
      <c r="AR19" s="1898"/>
      <c r="AS19" s="1898"/>
      <c r="AT19" s="1898"/>
      <c r="AU19" s="1913"/>
      <c r="AV19" s="1886"/>
      <c r="AW19" s="1898"/>
      <c r="AX19" s="1898"/>
      <c r="AY19" s="1898"/>
      <c r="AZ19" s="1898"/>
      <c r="BA19" s="1898"/>
      <c r="BB19" s="1913"/>
      <c r="BC19" s="1886"/>
      <c r="BD19" s="1898"/>
      <c r="BE19" s="1937"/>
      <c r="BF19" s="1944"/>
      <c r="BG19" s="1952"/>
      <c r="BH19" s="1961"/>
      <c r="BI19" s="1967"/>
      <c r="BJ19" s="1972"/>
      <c r="BK19" s="1977"/>
      <c r="BL19" s="1977"/>
      <c r="BM19" s="1977"/>
      <c r="BN19" s="1988"/>
    </row>
    <row r="20" spans="2:66" ht="20.25" customHeight="1">
      <c r="B20" s="1743"/>
      <c r="C20" s="2675"/>
      <c r="D20" s="2681"/>
      <c r="E20" s="1968"/>
      <c r="F20" s="2691"/>
      <c r="G20" s="1755"/>
      <c r="H20" s="1766"/>
      <c r="I20" s="1774"/>
      <c r="J20" s="1779">
        <f>G19</f>
        <v>0</v>
      </c>
      <c r="K20" s="1774"/>
      <c r="L20" s="1779">
        <f>M19</f>
        <v>0</v>
      </c>
      <c r="M20" s="1787"/>
      <c r="N20" s="1801"/>
      <c r="O20" s="1807"/>
      <c r="P20" s="1823"/>
      <c r="Q20" s="1823"/>
      <c r="R20" s="1766"/>
      <c r="S20" s="1831"/>
      <c r="T20" s="1836"/>
      <c r="U20" s="1836"/>
      <c r="V20" s="1836"/>
      <c r="W20" s="1847"/>
      <c r="X20" s="1854" t="s">
        <v>128</v>
      </c>
      <c r="Y20" s="1861"/>
      <c r="Z20" s="1872"/>
      <c r="AA20" s="1885" t="str">
        <f>IF(AA19="","",VLOOKUP(AA19,'シフト記号表（従来型・ユニット型共通）'!$C$6:$L$47,10,FALSE))</f>
        <v/>
      </c>
      <c r="AB20" s="1897" t="str">
        <f>IF(AB19="","",VLOOKUP(AB19,'シフト記号表（従来型・ユニット型共通）'!$C$6:$L$47,10,FALSE))</f>
        <v/>
      </c>
      <c r="AC20" s="1897" t="str">
        <f>IF(AC19="","",VLOOKUP(AC19,'シフト記号表（従来型・ユニット型共通）'!$C$6:$L$47,10,FALSE))</f>
        <v/>
      </c>
      <c r="AD20" s="1897" t="str">
        <f>IF(AD19="","",VLOOKUP(AD19,'シフト記号表（従来型・ユニット型共通）'!$C$6:$L$47,10,FALSE))</f>
        <v/>
      </c>
      <c r="AE20" s="1897" t="str">
        <f>IF(AE19="","",VLOOKUP(AE19,'シフト記号表（従来型・ユニット型共通）'!$C$6:$L$47,10,FALSE))</f>
        <v/>
      </c>
      <c r="AF20" s="1897" t="str">
        <f>IF(AF19="","",VLOOKUP(AF19,'シフト記号表（従来型・ユニット型共通）'!$C$6:$L$47,10,FALSE))</f>
        <v/>
      </c>
      <c r="AG20" s="1912" t="str">
        <f>IF(AG19="","",VLOOKUP(AG19,'シフト記号表（従来型・ユニット型共通）'!$C$6:$L$47,10,FALSE))</f>
        <v/>
      </c>
      <c r="AH20" s="1885" t="str">
        <f>IF(AH19="","",VLOOKUP(AH19,'シフト記号表（従来型・ユニット型共通）'!$C$6:$L$47,10,FALSE))</f>
        <v/>
      </c>
      <c r="AI20" s="1897" t="str">
        <f>IF(AI19="","",VLOOKUP(AI19,'シフト記号表（従来型・ユニット型共通）'!$C$6:$L$47,10,FALSE))</f>
        <v/>
      </c>
      <c r="AJ20" s="1897" t="str">
        <f>IF(AJ19="","",VLOOKUP(AJ19,'シフト記号表（従来型・ユニット型共通）'!$C$6:$L$47,10,FALSE))</f>
        <v/>
      </c>
      <c r="AK20" s="1897" t="str">
        <f>IF(AK19="","",VLOOKUP(AK19,'シフト記号表（従来型・ユニット型共通）'!$C$6:$L$47,10,FALSE))</f>
        <v/>
      </c>
      <c r="AL20" s="1897" t="str">
        <f>IF(AL19="","",VLOOKUP(AL19,'シフト記号表（従来型・ユニット型共通）'!$C$6:$L$47,10,FALSE))</f>
        <v/>
      </c>
      <c r="AM20" s="1897" t="str">
        <f>IF(AM19="","",VLOOKUP(AM19,'シフト記号表（従来型・ユニット型共通）'!$C$6:$L$47,10,FALSE))</f>
        <v/>
      </c>
      <c r="AN20" s="1912" t="str">
        <f>IF(AN19="","",VLOOKUP(AN19,'シフト記号表（従来型・ユニット型共通）'!$C$6:$L$47,10,FALSE))</f>
        <v/>
      </c>
      <c r="AO20" s="1885" t="str">
        <f>IF(AO19="","",VLOOKUP(AO19,'シフト記号表（従来型・ユニット型共通）'!$C$6:$L$47,10,FALSE))</f>
        <v/>
      </c>
      <c r="AP20" s="1897" t="str">
        <f>IF(AP19="","",VLOOKUP(AP19,'シフト記号表（従来型・ユニット型共通）'!$C$6:$L$47,10,FALSE))</f>
        <v/>
      </c>
      <c r="AQ20" s="1897" t="str">
        <f>IF(AQ19="","",VLOOKUP(AQ19,'シフト記号表（従来型・ユニット型共通）'!$C$6:$L$47,10,FALSE))</f>
        <v/>
      </c>
      <c r="AR20" s="1897" t="str">
        <f>IF(AR19="","",VLOOKUP(AR19,'シフト記号表（従来型・ユニット型共通）'!$C$6:$L$47,10,FALSE))</f>
        <v/>
      </c>
      <c r="AS20" s="1897" t="str">
        <f>IF(AS19="","",VLOOKUP(AS19,'シフト記号表（従来型・ユニット型共通）'!$C$6:$L$47,10,FALSE))</f>
        <v/>
      </c>
      <c r="AT20" s="1897" t="str">
        <f>IF(AT19="","",VLOOKUP(AT19,'シフト記号表（従来型・ユニット型共通）'!$C$6:$L$47,10,FALSE))</f>
        <v/>
      </c>
      <c r="AU20" s="1912" t="str">
        <f>IF(AU19="","",VLOOKUP(AU19,'シフト記号表（従来型・ユニット型共通）'!$C$6:$L$47,10,FALSE))</f>
        <v/>
      </c>
      <c r="AV20" s="1885" t="str">
        <f>IF(AV19="","",VLOOKUP(AV19,'シフト記号表（従来型・ユニット型共通）'!$C$6:$L$47,10,FALSE))</f>
        <v/>
      </c>
      <c r="AW20" s="1897" t="str">
        <f>IF(AW19="","",VLOOKUP(AW19,'シフト記号表（従来型・ユニット型共通）'!$C$6:$L$47,10,FALSE))</f>
        <v/>
      </c>
      <c r="AX20" s="1897" t="str">
        <f>IF(AX19="","",VLOOKUP(AX19,'シフト記号表（従来型・ユニット型共通）'!$C$6:$L$47,10,FALSE))</f>
        <v/>
      </c>
      <c r="AY20" s="1897" t="str">
        <f>IF(AY19="","",VLOOKUP(AY19,'シフト記号表（従来型・ユニット型共通）'!$C$6:$L$47,10,FALSE))</f>
        <v/>
      </c>
      <c r="AZ20" s="1897" t="str">
        <f>IF(AZ19="","",VLOOKUP(AZ19,'シフト記号表（従来型・ユニット型共通）'!$C$6:$L$47,10,FALSE))</f>
        <v/>
      </c>
      <c r="BA20" s="1897" t="str">
        <f>IF(BA19="","",VLOOKUP(BA19,'シフト記号表（従来型・ユニット型共通）'!$C$6:$L$47,10,FALSE))</f>
        <v/>
      </c>
      <c r="BB20" s="1912" t="str">
        <f>IF(BB19="","",VLOOKUP(BB19,'シフト記号表（従来型・ユニット型共通）'!$C$6:$L$47,10,FALSE))</f>
        <v/>
      </c>
      <c r="BC20" s="1885" t="str">
        <f>IF(BC19="","",VLOOKUP(BC19,'シフト記号表（従来型・ユニット型共通）'!$C$6:$L$47,10,FALSE))</f>
        <v/>
      </c>
      <c r="BD20" s="1897" t="str">
        <f>IF(BD19="","",VLOOKUP(BD19,'シフト記号表（従来型・ユニット型共通）'!$C$6:$L$47,10,FALSE))</f>
        <v/>
      </c>
      <c r="BE20" s="1897" t="str">
        <f>IF(BE19="","",VLOOKUP(BE19,'シフト記号表（従来型・ユニット型共通）'!$C$6:$L$47,10,FALSE))</f>
        <v/>
      </c>
      <c r="BF20" s="1943">
        <f>IF($BI$3="４週",SUM(AA20:BB20),IF($BI$3="暦月",SUM(AA20:BE20),""))</f>
        <v>0</v>
      </c>
      <c r="BG20" s="1951"/>
      <c r="BH20" s="1960">
        <f>IF($BI$3="４週",BF20/4,IF($BI$3="暦月",(BF20/($BI$8/7)),""))</f>
        <v>0</v>
      </c>
      <c r="BI20" s="1951"/>
      <c r="BJ20" s="1971"/>
      <c r="BK20" s="1976"/>
      <c r="BL20" s="1976"/>
      <c r="BM20" s="1976"/>
      <c r="BN20" s="1987"/>
    </row>
    <row r="21" spans="2:66" ht="20.25" customHeight="1">
      <c r="B21" s="1742">
        <f>B19+1</f>
        <v>3</v>
      </c>
      <c r="C21" s="2676"/>
      <c r="D21" s="2682"/>
      <c r="E21" s="1968"/>
      <c r="F21" s="2691"/>
      <c r="G21" s="1756"/>
      <c r="H21" s="1767"/>
      <c r="I21" s="1774"/>
      <c r="J21" s="1779"/>
      <c r="K21" s="1774"/>
      <c r="L21" s="1779"/>
      <c r="M21" s="1788"/>
      <c r="N21" s="1802"/>
      <c r="O21" s="1808"/>
      <c r="P21" s="1824"/>
      <c r="Q21" s="1824"/>
      <c r="R21" s="1767"/>
      <c r="S21" s="1831"/>
      <c r="T21" s="1836"/>
      <c r="U21" s="1836"/>
      <c r="V21" s="1836"/>
      <c r="W21" s="1847"/>
      <c r="X21" s="1855" t="s">
        <v>770</v>
      </c>
      <c r="Y21" s="1862"/>
      <c r="Z21" s="1873"/>
      <c r="AA21" s="1886"/>
      <c r="AB21" s="1898"/>
      <c r="AC21" s="1898"/>
      <c r="AD21" s="1898"/>
      <c r="AE21" s="1898"/>
      <c r="AF21" s="1898"/>
      <c r="AG21" s="1913"/>
      <c r="AH21" s="1886"/>
      <c r="AI21" s="1898"/>
      <c r="AJ21" s="1898"/>
      <c r="AK21" s="1898"/>
      <c r="AL21" s="1898"/>
      <c r="AM21" s="1898"/>
      <c r="AN21" s="1913"/>
      <c r="AO21" s="1886"/>
      <c r="AP21" s="1898"/>
      <c r="AQ21" s="1898"/>
      <c r="AR21" s="1898"/>
      <c r="AS21" s="1898"/>
      <c r="AT21" s="1898"/>
      <c r="AU21" s="1913"/>
      <c r="AV21" s="1886"/>
      <c r="AW21" s="1898"/>
      <c r="AX21" s="1898"/>
      <c r="AY21" s="1898"/>
      <c r="AZ21" s="1898"/>
      <c r="BA21" s="1898"/>
      <c r="BB21" s="1913"/>
      <c r="BC21" s="1886"/>
      <c r="BD21" s="1898"/>
      <c r="BE21" s="1937"/>
      <c r="BF21" s="1944"/>
      <c r="BG21" s="1952"/>
      <c r="BH21" s="1961"/>
      <c r="BI21" s="1967"/>
      <c r="BJ21" s="1972"/>
      <c r="BK21" s="1977"/>
      <c r="BL21" s="1977"/>
      <c r="BM21" s="1977"/>
      <c r="BN21" s="1988"/>
    </row>
    <row r="22" spans="2:66" ht="20.25" customHeight="1">
      <c r="B22" s="1743"/>
      <c r="C22" s="2675"/>
      <c r="D22" s="2681"/>
      <c r="E22" s="1968"/>
      <c r="F22" s="2691"/>
      <c r="G22" s="1755"/>
      <c r="H22" s="1766"/>
      <c r="I22" s="1774"/>
      <c r="J22" s="1779">
        <f>G21</f>
        <v>0</v>
      </c>
      <c r="K22" s="1774"/>
      <c r="L22" s="1779">
        <f>M21</f>
        <v>0</v>
      </c>
      <c r="M22" s="1787"/>
      <c r="N22" s="1801"/>
      <c r="O22" s="1807"/>
      <c r="P22" s="1823"/>
      <c r="Q22" s="1823"/>
      <c r="R22" s="1766"/>
      <c r="S22" s="1831"/>
      <c r="T22" s="1836"/>
      <c r="U22" s="1836"/>
      <c r="V22" s="1836"/>
      <c r="W22" s="1847"/>
      <c r="X22" s="1854" t="s">
        <v>128</v>
      </c>
      <c r="Y22" s="1861"/>
      <c r="Z22" s="1872"/>
      <c r="AA22" s="1885" t="str">
        <f>IF(AA21="","",VLOOKUP(AA21,'シフト記号表（従来型・ユニット型共通）'!$C$6:$L$47,10,FALSE))</f>
        <v/>
      </c>
      <c r="AB22" s="1897" t="str">
        <f>IF(AB21="","",VLOOKUP(AB21,'シフト記号表（従来型・ユニット型共通）'!$C$6:$L$47,10,FALSE))</f>
        <v/>
      </c>
      <c r="AC22" s="1897" t="str">
        <f>IF(AC21="","",VLOOKUP(AC21,'シフト記号表（従来型・ユニット型共通）'!$C$6:$L$47,10,FALSE))</f>
        <v/>
      </c>
      <c r="AD22" s="1897" t="str">
        <f>IF(AD21="","",VLOOKUP(AD21,'シフト記号表（従来型・ユニット型共通）'!$C$6:$L$47,10,FALSE))</f>
        <v/>
      </c>
      <c r="AE22" s="1897" t="str">
        <f>IF(AE21="","",VLOOKUP(AE21,'シフト記号表（従来型・ユニット型共通）'!$C$6:$L$47,10,FALSE))</f>
        <v/>
      </c>
      <c r="AF22" s="1897" t="str">
        <f>IF(AF21="","",VLOOKUP(AF21,'シフト記号表（従来型・ユニット型共通）'!$C$6:$L$47,10,FALSE))</f>
        <v/>
      </c>
      <c r="AG22" s="1912" t="str">
        <f>IF(AG21="","",VLOOKUP(AG21,'シフト記号表（従来型・ユニット型共通）'!$C$6:$L$47,10,FALSE))</f>
        <v/>
      </c>
      <c r="AH22" s="1885" t="str">
        <f>IF(AH21="","",VLOOKUP(AH21,'シフト記号表（従来型・ユニット型共通）'!$C$6:$L$47,10,FALSE))</f>
        <v/>
      </c>
      <c r="AI22" s="1897" t="str">
        <f>IF(AI21="","",VLOOKUP(AI21,'シフト記号表（従来型・ユニット型共通）'!$C$6:$L$47,10,FALSE))</f>
        <v/>
      </c>
      <c r="AJ22" s="1897" t="str">
        <f>IF(AJ21="","",VLOOKUP(AJ21,'シフト記号表（従来型・ユニット型共通）'!$C$6:$L$47,10,FALSE))</f>
        <v/>
      </c>
      <c r="AK22" s="1897" t="str">
        <f>IF(AK21="","",VLOOKUP(AK21,'シフト記号表（従来型・ユニット型共通）'!$C$6:$L$47,10,FALSE))</f>
        <v/>
      </c>
      <c r="AL22" s="1897" t="str">
        <f>IF(AL21="","",VLOOKUP(AL21,'シフト記号表（従来型・ユニット型共通）'!$C$6:$L$47,10,FALSE))</f>
        <v/>
      </c>
      <c r="AM22" s="1897" t="str">
        <f>IF(AM21="","",VLOOKUP(AM21,'シフト記号表（従来型・ユニット型共通）'!$C$6:$L$47,10,FALSE))</f>
        <v/>
      </c>
      <c r="AN22" s="1912" t="str">
        <f>IF(AN21="","",VLOOKUP(AN21,'シフト記号表（従来型・ユニット型共通）'!$C$6:$L$47,10,FALSE))</f>
        <v/>
      </c>
      <c r="AO22" s="1885" t="str">
        <f>IF(AO21="","",VLOOKUP(AO21,'シフト記号表（従来型・ユニット型共通）'!$C$6:$L$47,10,FALSE))</f>
        <v/>
      </c>
      <c r="AP22" s="1897" t="str">
        <f>IF(AP21="","",VLOOKUP(AP21,'シフト記号表（従来型・ユニット型共通）'!$C$6:$L$47,10,FALSE))</f>
        <v/>
      </c>
      <c r="AQ22" s="1897" t="str">
        <f>IF(AQ21="","",VLOOKUP(AQ21,'シフト記号表（従来型・ユニット型共通）'!$C$6:$L$47,10,FALSE))</f>
        <v/>
      </c>
      <c r="AR22" s="1897" t="str">
        <f>IF(AR21="","",VLOOKUP(AR21,'シフト記号表（従来型・ユニット型共通）'!$C$6:$L$47,10,FALSE))</f>
        <v/>
      </c>
      <c r="AS22" s="1897" t="str">
        <f>IF(AS21="","",VLOOKUP(AS21,'シフト記号表（従来型・ユニット型共通）'!$C$6:$L$47,10,FALSE))</f>
        <v/>
      </c>
      <c r="AT22" s="1897" t="str">
        <f>IF(AT21="","",VLOOKUP(AT21,'シフト記号表（従来型・ユニット型共通）'!$C$6:$L$47,10,FALSE))</f>
        <v/>
      </c>
      <c r="AU22" s="1912" t="str">
        <f>IF(AU21="","",VLOOKUP(AU21,'シフト記号表（従来型・ユニット型共通）'!$C$6:$L$47,10,FALSE))</f>
        <v/>
      </c>
      <c r="AV22" s="1885" t="str">
        <f>IF(AV21="","",VLOOKUP(AV21,'シフト記号表（従来型・ユニット型共通）'!$C$6:$L$47,10,FALSE))</f>
        <v/>
      </c>
      <c r="AW22" s="1897" t="str">
        <f>IF(AW21="","",VLOOKUP(AW21,'シフト記号表（従来型・ユニット型共通）'!$C$6:$L$47,10,FALSE))</f>
        <v/>
      </c>
      <c r="AX22" s="1897" t="str">
        <f>IF(AX21="","",VLOOKUP(AX21,'シフト記号表（従来型・ユニット型共通）'!$C$6:$L$47,10,FALSE))</f>
        <v/>
      </c>
      <c r="AY22" s="1897" t="str">
        <f>IF(AY21="","",VLOOKUP(AY21,'シフト記号表（従来型・ユニット型共通）'!$C$6:$L$47,10,FALSE))</f>
        <v/>
      </c>
      <c r="AZ22" s="1897" t="str">
        <f>IF(AZ21="","",VLOOKUP(AZ21,'シフト記号表（従来型・ユニット型共通）'!$C$6:$L$47,10,FALSE))</f>
        <v/>
      </c>
      <c r="BA22" s="1897" t="str">
        <f>IF(BA21="","",VLOOKUP(BA21,'シフト記号表（従来型・ユニット型共通）'!$C$6:$L$47,10,FALSE))</f>
        <v/>
      </c>
      <c r="BB22" s="1912" t="str">
        <f>IF(BB21="","",VLOOKUP(BB21,'シフト記号表（従来型・ユニット型共通）'!$C$6:$L$47,10,FALSE))</f>
        <v/>
      </c>
      <c r="BC22" s="1885" t="str">
        <f>IF(BC21="","",VLOOKUP(BC21,'シフト記号表（従来型・ユニット型共通）'!$C$6:$L$47,10,FALSE))</f>
        <v/>
      </c>
      <c r="BD22" s="1897" t="str">
        <f>IF(BD21="","",VLOOKUP(BD21,'シフト記号表（従来型・ユニット型共通）'!$C$6:$L$47,10,FALSE))</f>
        <v/>
      </c>
      <c r="BE22" s="1897" t="str">
        <f>IF(BE21="","",VLOOKUP(BE21,'シフト記号表（従来型・ユニット型共通）'!$C$6:$L$47,10,FALSE))</f>
        <v/>
      </c>
      <c r="BF22" s="1943">
        <f>IF($BI$3="４週",SUM(AA22:BB22),IF($BI$3="暦月",SUM(AA22:BE22),""))</f>
        <v>0</v>
      </c>
      <c r="BG22" s="1951"/>
      <c r="BH22" s="1960">
        <f>IF($BI$3="４週",BF22/4,IF($BI$3="暦月",(BF22/($BI$8/7)),""))</f>
        <v>0</v>
      </c>
      <c r="BI22" s="1951"/>
      <c r="BJ22" s="1971"/>
      <c r="BK22" s="1976"/>
      <c r="BL22" s="1976"/>
      <c r="BM22" s="1976"/>
      <c r="BN22" s="1987"/>
    </row>
    <row r="23" spans="2:66" ht="20.25" customHeight="1">
      <c r="B23" s="1742">
        <f>B21+1</f>
        <v>4</v>
      </c>
      <c r="C23" s="2676"/>
      <c r="D23" s="2682"/>
      <c r="E23" s="1968"/>
      <c r="F23" s="2691"/>
      <c r="G23" s="1756"/>
      <c r="H23" s="1767"/>
      <c r="I23" s="1774"/>
      <c r="J23" s="1779"/>
      <c r="K23" s="1774"/>
      <c r="L23" s="1779"/>
      <c r="M23" s="1788"/>
      <c r="N23" s="1802"/>
      <c r="O23" s="1808"/>
      <c r="P23" s="1824"/>
      <c r="Q23" s="1824"/>
      <c r="R23" s="1767"/>
      <c r="S23" s="1831"/>
      <c r="T23" s="1836"/>
      <c r="U23" s="1836"/>
      <c r="V23" s="1836"/>
      <c r="W23" s="1847"/>
      <c r="X23" s="1855" t="s">
        <v>770</v>
      </c>
      <c r="Y23" s="1862"/>
      <c r="Z23" s="1873"/>
      <c r="AA23" s="1886"/>
      <c r="AB23" s="1898"/>
      <c r="AC23" s="1898"/>
      <c r="AD23" s="1898"/>
      <c r="AE23" s="1898"/>
      <c r="AF23" s="1898"/>
      <c r="AG23" s="1913"/>
      <c r="AH23" s="1886"/>
      <c r="AI23" s="1898"/>
      <c r="AJ23" s="1898"/>
      <c r="AK23" s="1898"/>
      <c r="AL23" s="1898"/>
      <c r="AM23" s="1898"/>
      <c r="AN23" s="1913"/>
      <c r="AO23" s="1886"/>
      <c r="AP23" s="1898"/>
      <c r="AQ23" s="1898"/>
      <c r="AR23" s="1898"/>
      <c r="AS23" s="1898"/>
      <c r="AT23" s="1898"/>
      <c r="AU23" s="1913"/>
      <c r="AV23" s="1886"/>
      <c r="AW23" s="1898"/>
      <c r="AX23" s="1898"/>
      <c r="AY23" s="1898"/>
      <c r="AZ23" s="1898"/>
      <c r="BA23" s="1898"/>
      <c r="BB23" s="1913"/>
      <c r="BC23" s="1886"/>
      <c r="BD23" s="1898"/>
      <c r="BE23" s="1937"/>
      <c r="BF23" s="1944"/>
      <c r="BG23" s="1952"/>
      <c r="BH23" s="1961"/>
      <c r="BI23" s="1967"/>
      <c r="BJ23" s="1972"/>
      <c r="BK23" s="1977"/>
      <c r="BL23" s="1977"/>
      <c r="BM23" s="1977"/>
      <c r="BN23" s="1988"/>
    </row>
    <row r="24" spans="2:66" ht="20.25" customHeight="1">
      <c r="B24" s="1743"/>
      <c r="C24" s="2675"/>
      <c r="D24" s="2681"/>
      <c r="E24" s="1968"/>
      <c r="F24" s="2691"/>
      <c r="G24" s="1755"/>
      <c r="H24" s="1766"/>
      <c r="I24" s="1774"/>
      <c r="J24" s="1779">
        <f>G23</f>
        <v>0</v>
      </c>
      <c r="K24" s="1774"/>
      <c r="L24" s="1779">
        <f>M23</f>
        <v>0</v>
      </c>
      <c r="M24" s="1787"/>
      <c r="N24" s="1801"/>
      <c r="O24" s="1807"/>
      <c r="P24" s="1823"/>
      <c r="Q24" s="1823"/>
      <c r="R24" s="1766"/>
      <c r="S24" s="1831"/>
      <c r="T24" s="1836"/>
      <c r="U24" s="1836"/>
      <c r="V24" s="1836"/>
      <c r="W24" s="1847"/>
      <c r="X24" s="1854" t="s">
        <v>128</v>
      </c>
      <c r="Y24" s="1861"/>
      <c r="Z24" s="1872"/>
      <c r="AA24" s="1885" t="str">
        <f>IF(AA23="","",VLOOKUP(AA23,'シフト記号表（従来型・ユニット型共通）'!$C$6:$L$47,10,FALSE))</f>
        <v/>
      </c>
      <c r="AB24" s="1897" t="str">
        <f>IF(AB23="","",VLOOKUP(AB23,'シフト記号表（従来型・ユニット型共通）'!$C$6:$L$47,10,FALSE))</f>
        <v/>
      </c>
      <c r="AC24" s="1897" t="str">
        <f>IF(AC23="","",VLOOKUP(AC23,'シフト記号表（従来型・ユニット型共通）'!$C$6:$L$47,10,FALSE))</f>
        <v/>
      </c>
      <c r="AD24" s="1897" t="str">
        <f>IF(AD23="","",VLOOKUP(AD23,'シフト記号表（従来型・ユニット型共通）'!$C$6:$L$47,10,FALSE))</f>
        <v/>
      </c>
      <c r="AE24" s="1897" t="str">
        <f>IF(AE23="","",VLOOKUP(AE23,'シフト記号表（従来型・ユニット型共通）'!$C$6:$L$47,10,FALSE))</f>
        <v/>
      </c>
      <c r="AF24" s="1897" t="str">
        <f>IF(AF23="","",VLOOKUP(AF23,'シフト記号表（従来型・ユニット型共通）'!$C$6:$L$47,10,FALSE))</f>
        <v/>
      </c>
      <c r="AG24" s="1912" t="str">
        <f>IF(AG23="","",VLOOKUP(AG23,'シフト記号表（従来型・ユニット型共通）'!$C$6:$L$47,10,FALSE))</f>
        <v/>
      </c>
      <c r="AH24" s="1885" t="str">
        <f>IF(AH23="","",VLOOKUP(AH23,'シフト記号表（従来型・ユニット型共通）'!$C$6:$L$47,10,FALSE))</f>
        <v/>
      </c>
      <c r="AI24" s="1897" t="str">
        <f>IF(AI23="","",VLOOKUP(AI23,'シフト記号表（従来型・ユニット型共通）'!$C$6:$L$47,10,FALSE))</f>
        <v/>
      </c>
      <c r="AJ24" s="1897" t="str">
        <f>IF(AJ23="","",VLOOKUP(AJ23,'シフト記号表（従来型・ユニット型共通）'!$C$6:$L$47,10,FALSE))</f>
        <v/>
      </c>
      <c r="AK24" s="1897" t="str">
        <f>IF(AK23="","",VLOOKUP(AK23,'シフト記号表（従来型・ユニット型共通）'!$C$6:$L$47,10,FALSE))</f>
        <v/>
      </c>
      <c r="AL24" s="1897" t="str">
        <f>IF(AL23="","",VLOOKUP(AL23,'シフト記号表（従来型・ユニット型共通）'!$C$6:$L$47,10,FALSE))</f>
        <v/>
      </c>
      <c r="AM24" s="1897" t="str">
        <f>IF(AM23="","",VLOOKUP(AM23,'シフト記号表（従来型・ユニット型共通）'!$C$6:$L$47,10,FALSE))</f>
        <v/>
      </c>
      <c r="AN24" s="1912" t="str">
        <f>IF(AN23="","",VLOOKUP(AN23,'シフト記号表（従来型・ユニット型共通）'!$C$6:$L$47,10,FALSE))</f>
        <v/>
      </c>
      <c r="AO24" s="1885" t="str">
        <f>IF(AO23="","",VLOOKUP(AO23,'シフト記号表（従来型・ユニット型共通）'!$C$6:$L$47,10,FALSE))</f>
        <v/>
      </c>
      <c r="AP24" s="1897" t="str">
        <f>IF(AP23="","",VLOOKUP(AP23,'シフト記号表（従来型・ユニット型共通）'!$C$6:$L$47,10,FALSE))</f>
        <v/>
      </c>
      <c r="AQ24" s="1897" t="str">
        <f>IF(AQ23="","",VLOOKUP(AQ23,'シフト記号表（従来型・ユニット型共通）'!$C$6:$L$47,10,FALSE))</f>
        <v/>
      </c>
      <c r="AR24" s="1897" t="str">
        <f>IF(AR23="","",VLOOKUP(AR23,'シフト記号表（従来型・ユニット型共通）'!$C$6:$L$47,10,FALSE))</f>
        <v/>
      </c>
      <c r="AS24" s="1897" t="str">
        <f>IF(AS23="","",VLOOKUP(AS23,'シフト記号表（従来型・ユニット型共通）'!$C$6:$L$47,10,FALSE))</f>
        <v/>
      </c>
      <c r="AT24" s="1897" t="str">
        <f>IF(AT23="","",VLOOKUP(AT23,'シフト記号表（従来型・ユニット型共通）'!$C$6:$L$47,10,FALSE))</f>
        <v/>
      </c>
      <c r="AU24" s="1912" t="str">
        <f>IF(AU23="","",VLOOKUP(AU23,'シフト記号表（従来型・ユニット型共通）'!$C$6:$L$47,10,FALSE))</f>
        <v/>
      </c>
      <c r="AV24" s="1885" t="str">
        <f>IF(AV23="","",VLOOKUP(AV23,'シフト記号表（従来型・ユニット型共通）'!$C$6:$L$47,10,FALSE))</f>
        <v/>
      </c>
      <c r="AW24" s="1897" t="str">
        <f>IF(AW23="","",VLOOKUP(AW23,'シフト記号表（従来型・ユニット型共通）'!$C$6:$L$47,10,FALSE))</f>
        <v/>
      </c>
      <c r="AX24" s="1897" t="str">
        <f>IF(AX23="","",VLOOKUP(AX23,'シフト記号表（従来型・ユニット型共通）'!$C$6:$L$47,10,FALSE))</f>
        <v/>
      </c>
      <c r="AY24" s="1897" t="str">
        <f>IF(AY23="","",VLOOKUP(AY23,'シフト記号表（従来型・ユニット型共通）'!$C$6:$L$47,10,FALSE))</f>
        <v/>
      </c>
      <c r="AZ24" s="1897" t="str">
        <f>IF(AZ23="","",VLOOKUP(AZ23,'シフト記号表（従来型・ユニット型共通）'!$C$6:$L$47,10,FALSE))</f>
        <v/>
      </c>
      <c r="BA24" s="1897" t="str">
        <f>IF(BA23="","",VLOOKUP(BA23,'シフト記号表（従来型・ユニット型共通）'!$C$6:$L$47,10,FALSE))</f>
        <v/>
      </c>
      <c r="BB24" s="1912" t="str">
        <f>IF(BB23="","",VLOOKUP(BB23,'シフト記号表（従来型・ユニット型共通）'!$C$6:$L$47,10,FALSE))</f>
        <v/>
      </c>
      <c r="BC24" s="1885" t="str">
        <f>IF(BC23="","",VLOOKUP(BC23,'シフト記号表（従来型・ユニット型共通）'!$C$6:$L$47,10,FALSE))</f>
        <v/>
      </c>
      <c r="BD24" s="1897" t="str">
        <f>IF(BD23="","",VLOOKUP(BD23,'シフト記号表（従来型・ユニット型共通）'!$C$6:$L$47,10,FALSE))</f>
        <v/>
      </c>
      <c r="BE24" s="1897" t="str">
        <f>IF(BE23="","",VLOOKUP(BE23,'シフト記号表（従来型・ユニット型共通）'!$C$6:$L$47,10,FALSE))</f>
        <v/>
      </c>
      <c r="BF24" s="1943">
        <f>IF($BI$3="４週",SUM(AA24:BB24),IF($BI$3="暦月",SUM(AA24:BE24),""))</f>
        <v>0</v>
      </c>
      <c r="BG24" s="1951"/>
      <c r="BH24" s="1960">
        <f>IF($BI$3="４週",BF24/4,IF($BI$3="暦月",(BF24/($BI$8/7)),""))</f>
        <v>0</v>
      </c>
      <c r="BI24" s="1951"/>
      <c r="BJ24" s="1971"/>
      <c r="BK24" s="1976"/>
      <c r="BL24" s="1976"/>
      <c r="BM24" s="1976"/>
      <c r="BN24" s="1987"/>
    </row>
    <row r="25" spans="2:66" ht="20.25" customHeight="1">
      <c r="B25" s="1742">
        <f>B23+1</f>
        <v>5</v>
      </c>
      <c r="C25" s="2676"/>
      <c r="D25" s="2682"/>
      <c r="E25" s="1968"/>
      <c r="F25" s="2691"/>
      <c r="G25" s="1756"/>
      <c r="H25" s="1767"/>
      <c r="I25" s="1774"/>
      <c r="J25" s="1779"/>
      <c r="K25" s="1774"/>
      <c r="L25" s="1779"/>
      <c r="M25" s="1788"/>
      <c r="N25" s="1802"/>
      <c r="O25" s="1808"/>
      <c r="P25" s="1824"/>
      <c r="Q25" s="1824"/>
      <c r="R25" s="1767"/>
      <c r="S25" s="1831"/>
      <c r="T25" s="1836"/>
      <c r="U25" s="1836"/>
      <c r="V25" s="1836"/>
      <c r="W25" s="1847"/>
      <c r="X25" s="1855" t="s">
        <v>770</v>
      </c>
      <c r="Y25" s="1862"/>
      <c r="Z25" s="1873"/>
      <c r="AA25" s="1886"/>
      <c r="AB25" s="1898"/>
      <c r="AC25" s="1898"/>
      <c r="AD25" s="1898"/>
      <c r="AE25" s="1898"/>
      <c r="AF25" s="1898"/>
      <c r="AG25" s="1913"/>
      <c r="AH25" s="1886"/>
      <c r="AI25" s="1898"/>
      <c r="AJ25" s="1898"/>
      <c r="AK25" s="1898"/>
      <c r="AL25" s="1898"/>
      <c r="AM25" s="1898"/>
      <c r="AN25" s="1913"/>
      <c r="AO25" s="1886"/>
      <c r="AP25" s="1898"/>
      <c r="AQ25" s="1898"/>
      <c r="AR25" s="1898"/>
      <c r="AS25" s="1898"/>
      <c r="AT25" s="1898"/>
      <c r="AU25" s="1913"/>
      <c r="AV25" s="1886"/>
      <c r="AW25" s="1898"/>
      <c r="AX25" s="1898"/>
      <c r="AY25" s="1898"/>
      <c r="AZ25" s="1898"/>
      <c r="BA25" s="1898"/>
      <c r="BB25" s="1913"/>
      <c r="BC25" s="1886"/>
      <c r="BD25" s="1898"/>
      <c r="BE25" s="1937"/>
      <c r="BF25" s="1944"/>
      <c r="BG25" s="1952"/>
      <c r="BH25" s="1961"/>
      <c r="BI25" s="1967"/>
      <c r="BJ25" s="1972"/>
      <c r="BK25" s="1977"/>
      <c r="BL25" s="1977"/>
      <c r="BM25" s="1977"/>
      <c r="BN25" s="1988"/>
    </row>
    <row r="26" spans="2:66" ht="20.25" customHeight="1">
      <c r="B26" s="1743"/>
      <c r="C26" s="2675"/>
      <c r="D26" s="2681"/>
      <c r="E26" s="1968"/>
      <c r="F26" s="2691"/>
      <c r="G26" s="1755"/>
      <c r="H26" s="1766"/>
      <c r="I26" s="1774"/>
      <c r="J26" s="1779">
        <f>G25</f>
        <v>0</v>
      </c>
      <c r="K26" s="1774"/>
      <c r="L26" s="1779">
        <f>M25</f>
        <v>0</v>
      </c>
      <c r="M26" s="1787"/>
      <c r="N26" s="1801"/>
      <c r="O26" s="1807"/>
      <c r="P26" s="1823"/>
      <c r="Q26" s="1823"/>
      <c r="R26" s="1766"/>
      <c r="S26" s="1831"/>
      <c r="T26" s="1836"/>
      <c r="U26" s="1836"/>
      <c r="V26" s="1836"/>
      <c r="W26" s="1847"/>
      <c r="X26" s="1856" t="s">
        <v>128</v>
      </c>
      <c r="Y26" s="1863"/>
      <c r="Z26" s="1874"/>
      <c r="AA26" s="1885" t="str">
        <f>IF(AA25="","",VLOOKUP(AA25,'シフト記号表（従来型・ユニット型共通）'!$C$6:$L$47,10,FALSE))</f>
        <v/>
      </c>
      <c r="AB26" s="1897" t="str">
        <f>IF(AB25="","",VLOOKUP(AB25,'シフト記号表（従来型・ユニット型共通）'!$C$6:$L$47,10,FALSE))</f>
        <v/>
      </c>
      <c r="AC26" s="1897" t="str">
        <f>IF(AC25="","",VLOOKUP(AC25,'シフト記号表（従来型・ユニット型共通）'!$C$6:$L$47,10,FALSE))</f>
        <v/>
      </c>
      <c r="AD26" s="1897" t="str">
        <f>IF(AD25="","",VLOOKUP(AD25,'シフト記号表（従来型・ユニット型共通）'!$C$6:$L$47,10,FALSE))</f>
        <v/>
      </c>
      <c r="AE26" s="1897" t="str">
        <f>IF(AE25="","",VLOOKUP(AE25,'シフト記号表（従来型・ユニット型共通）'!$C$6:$L$47,10,FALSE))</f>
        <v/>
      </c>
      <c r="AF26" s="1897" t="str">
        <f>IF(AF25="","",VLOOKUP(AF25,'シフト記号表（従来型・ユニット型共通）'!$C$6:$L$47,10,FALSE))</f>
        <v/>
      </c>
      <c r="AG26" s="1912" t="str">
        <f>IF(AG25="","",VLOOKUP(AG25,'シフト記号表（従来型・ユニット型共通）'!$C$6:$L$47,10,FALSE))</f>
        <v/>
      </c>
      <c r="AH26" s="1885" t="str">
        <f>IF(AH25="","",VLOOKUP(AH25,'シフト記号表（従来型・ユニット型共通）'!$C$6:$L$47,10,FALSE))</f>
        <v/>
      </c>
      <c r="AI26" s="1897" t="str">
        <f>IF(AI25="","",VLOOKUP(AI25,'シフト記号表（従来型・ユニット型共通）'!$C$6:$L$47,10,FALSE))</f>
        <v/>
      </c>
      <c r="AJ26" s="1897" t="str">
        <f>IF(AJ25="","",VLOOKUP(AJ25,'シフト記号表（従来型・ユニット型共通）'!$C$6:$L$47,10,FALSE))</f>
        <v/>
      </c>
      <c r="AK26" s="1897" t="str">
        <f>IF(AK25="","",VLOOKUP(AK25,'シフト記号表（従来型・ユニット型共通）'!$C$6:$L$47,10,FALSE))</f>
        <v/>
      </c>
      <c r="AL26" s="1897" t="str">
        <f>IF(AL25="","",VLOOKUP(AL25,'シフト記号表（従来型・ユニット型共通）'!$C$6:$L$47,10,FALSE))</f>
        <v/>
      </c>
      <c r="AM26" s="1897" t="str">
        <f>IF(AM25="","",VLOOKUP(AM25,'シフト記号表（従来型・ユニット型共通）'!$C$6:$L$47,10,FALSE))</f>
        <v/>
      </c>
      <c r="AN26" s="1912" t="str">
        <f>IF(AN25="","",VLOOKUP(AN25,'シフト記号表（従来型・ユニット型共通）'!$C$6:$L$47,10,FALSE))</f>
        <v/>
      </c>
      <c r="AO26" s="1885" t="str">
        <f>IF(AO25="","",VLOOKUP(AO25,'シフト記号表（従来型・ユニット型共通）'!$C$6:$L$47,10,FALSE))</f>
        <v/>
      </c>
      <c r="AP26" s="1897" t="str">
        <f>IF(AP25="","",VLOOKUP(AP25,'シフト記号表（従来型・ユニット型共通）'!$C$6:$L$47,10,FALSE))</f>
        <v/>
      </c>
      <c r="AQ26" s="1897" t="str">
        <f>IF(AQ25="","",VLOOKUP(AQ25,'シフト記号表（従来型・ユニット型共通）'!$C$6:$L$47,10,FALSE))</f>
        <v/>
      </c>
      <c r="AR26" s="1897" t="str">
        <f>IF(AR25="","",VLOOKUP(AR25,'シフト記号表（従来型・ユニット型共通）'!$C$6:$L$47,10,FALSE))</f>
        <v/>
      </c>
      <c r="AS26" s="1897" t="str">
        <f>IF(AS25="","",VLOOKUP(AS25,'シフト記号表（従来型・ユニット型共通）'!$C$6:$L$47,10,FALSE))</f>
        <v/>
      </c>
      <c r="AT26" s="1897" t="str">
        <f>IF(AT25="","",VLOOKUP(AT25,'シフト記号表（従来型・ユニット型共通）'!$C$6:$L$47,10,FALSE))</f>
        <v/>
      </c>
      <c r="AU26" s="1912" t="str">
        <f>IF(AU25="","",VLOOKUP(AU25,'シフト記号表（従来型・ユニット型共通）'!$C$6:$L$47,10,FALSE))</f>
        <v/>
      </c>
      <c r="AV26" s="1885" t="str">
        <f>IF(AV25="","",VLOOKUP(AV25,'シフト記号表（従来型・ユニット型共通）'!$C$6:$L$47,10,FALSE))</f>
        <v/>
      </c>
      <c r="AW26" s="1897" t="str">
        <f>IF(AW25="","",VLOOKUP(AW25,'シフト記号表（従来型・ユニット型共通）'!$C$6:$L$47,10,FALSE))</f>
        <v/>
      </c>
      <c r="AX26" s="1897" t="str">
        <f>IF(AX25="","",VLOOKUP(AX25,'シフト記号表（従来型・ユニット型共通）'!$C$6:$L$47,10,FALSE))</f>
        <v/>
      </c>
      <c r="AY26" s="1897" t="str">
        <f>IF(AY25="","",VLOOKUP(AY25,'シフト記号表（従来型・ユニット型共通）'!$C$6:$L$47,10,FALSE))</f>
        <v/>
      </c>
      <c r="AZ26" s="1897" t="str">
        <f>IF(AZ25="","",VLOOKUP(AZ25,'シフト記号表（従来型・ユニット型共通）'!$C$6:$L$47,10,FALSE))</f>
        <v/>
      </c>
      <c r="BA26" s="1897" t="str">
        <f>IF(BA25="","",VLOOKUP(BA25,'シフト記号表（従来型・ユニット型共通）'!$C$6:$L$47,10,FALSE))</f>
        <v/>
      </c>
      <c r="BB26" s="1912" t="str">
        <f>IF(BB25="","",VLOOKUP(BB25,'シフト記号表（従来型・ユニット型共通）'!$C$6:$L$47,10,FALSE))</f>
        <v/>
      </c>
      <c r="BC26" s="1885" t="str">
        <f>IF(BC25="","",VLOOKUP(BC25,'シフト記号表（従来型・ユニット型共通）'!$C$6:$L$47,10,FALSE))</f>
        <v/>
      </c>
      <c r="BD26" s="1897" t="str">
        <f>IF(BD25="","",VLOOKUP(BD25,'シフト記号表（従来型・ユニット型共通）'!$C$6:$L$47,10,FALSE))</f>
        <v/>
      </c>
      <c r="BE26" s="1897" t="str">
        <f>IF(BE25="","",VLOOKUP(BE25,'シフト記号表（従来型・ユニット型共通）'!$C$6:$L$47,10,FALSE))</f>
        <v/>
      </c>
      <c r="BF26" s="1943">
        <f>IF($BI$3="４週",SUM(AA26:BB26),IF($BI$3="暦月",SUM(AA26:BE26),""))</f>
        <v>0</v>
      </c>
      <c r="BG26" s="1951"/>
      <c r="BH26" s="1960">
        <f>IF($BI$3="４週",BF26/4,IF($BI$3="暦月",(BF26/($BI$8/7)),""))</f>
        <v>0</v>
      </c>
      <c r="BI26" s="1951"/>
      <c r="BJ26" s="1971"/>
      <c r="BK26" s="1976"/>
      <c r="BL26" s="1976"/>
      <c r="BM26" s="1976"/>
      <c r="BN26" s="1987"/>
    </row>
    <row r="27" spans="2:66" ht="20.25" customHeight="1">
      <c r="B27" s="1742">
        <f>B25+1</f>
        <v>6</v>
      </c>
      <c r="C27" s="2676"/>
      <c r="D27" s="2682"/>
      <c r="E27" s="1968"/>
      <c r="F27" s="2691"/>
      <c r="G27" s="1756"/>
      <c r="H27" s="1767"/>
      <c r="I27" s="1774"/>
      <c r="J27" s="1779"/>
      <c r="K27" s="1774"/>
      <c r="L27" s="1779"/>
      <c r="M27" s="1788"/>
      <c r="N27" s="1802"/>
      <c r="O27" s="1808"/>
      <c r="P27" s="1824"/>
      <c r="Q27" s="1824"/>
      <c r="R27" s="1767"/>
      <c r="S27" s="1831"/>
      <c r="T27" s="1836"/>
      <c r="U27" s="1836"/>
      <c r="V27" s="1836"/>
      <c r="W27" s="1847"/>
      <c r="X27" s="1857" t="s">
        <v>770</v>
      </c>
      <c r="Y27" s="1864"/>
      <c r="Z27" s="1875"/>
      <c r="AA27" s="1886"/>
      <c r="AB27" s="1898"/>
      <c r="AC27" s="1898"/>
      <c r="AD27" s="1898"/>
      <c r="AE27" s="1898"/>
      <c r="AF27" s="1898"/>
      <c r="AG27" s="1913"/>
      <c r="AH27" s="1886"/>
      <c r="AI27" s="1898"/>
      <c r="AJ27" s="1898"/>
      <c r="AK27" s="1898"/>
      <c r="AL27" s="1898"/>
      <c r="AM27" s="1898"/>
      <c r="AN27" s="1913"/>
      <c r="AO27" s="1886"/>
      <c r="AP27" s="1898"/>
      <c r="AQ27" s="1898"/>
      <c r="AR27" s="1898"/>
      <c r="AS27" s="1898"/>
      <c r="AT27" s="1898"/>
      <c r="AU27" s="1913"/>
      <c r="AV27" s="1886"/>
      <c r="AW27" s="1898"/>
      <c r="AX27" s="1898"/>
      <c r="AY27" s="1898"/>
      <c r="AZ27" s="1898"/>
      <c r="BA27" s="1898"/>
      <c r="BB27" s="1913"/>
      <c r="BC27" s="1886"/>
      <c r="BD27" s="1898"/>
      <c r="BE27" s="1937"/>
      <c r="BF27" s="1944"/>
      <c r="BG27" s="1952"/>
      <c r="BH27" s="1961"/>
      <c r="BI27" s="1967"/>
      <c r="BJ27" s="1972"/>
      <c r="BK27" s="1977"/>
      <c r="BL27" s="1977"/>
      <c r="BM27" s="1977"/>
      <c r="BN27" s="1988"/>
    </row>
    <row r="28" spans="2:66" ht="20.25" customHeight="1">
      <c r="B28" s="1743"/>
      <c r="C28" s="2675"/>
      <c r="D28" s="2681"/>
      <c r="E28" s="1968"/>
      <c r="F28" s="2691"/>
      <c r="G28" s="1755"/>
      <c r="H28" s="1766"/>
      <c r="I28" s="1774"/>
      <c r="J28" s="1779">
        <f>G27</f>
        <v>0</v>
      </c>
      <c r="K28" s="1774"/>
      <c r="L28" s="1779">
        <f>M27</f>
        <v>0</v>
      </c>
      <c r="M28" s="1787"/>
      <c r="N28" s="1801"/>
      <c r="O28" s="1807"/>
      <c r="P28" s="1823"/>
      <c r="Q28" s="1823"/>
      <c r="R28" s="1766"/>
      <c r="S28" s="1831"/>
      <c r="T28" s="1836"/>
      <c r="U28" s="1836"/>
      <c r="V28" s="1836"/>
      <c r="W28" s="1847"/>
      <c r="X28" s="1854" t="s">
        <v>128</v>
      </c>
      <c r="Y28" s="1861"/>
      <c r="Z28" s="1872"/>
      <c r="AA28" s="1885" t="str">
        <f>IF(AA27="","",VLOOKUP(AA27,'シフト記号表（従来型・ユニット型共通）'!$C$6:$L$47,10,FALSE))</f>
        <v/>
      </c>
      <c r="AB28" s="1897" t="str">
        <f>IF(AB27="","",VLOOKUP(AB27,'シフト記号表（従来型・ユニット型共通）'!$C$6:$L$47,10,FALSE))</f>
        <v/>
      </c>
      <c r="AC28" s="1897" t="str">
        <f>IF(AC27="","",VLOOKUP(AC27,'シフト記号表（従来型・ユニット型共通）'!$C$6:$L$47,10,FALSE))</f>
        <v/>
      </c>
      <c r="AD28" s="1897" t="str">
        <f>IF(AD27="","",VLOOKUP(AD27,'シフト記号表（従来型・ユニット型共通）'!$C$6:$L$47,10,FALSE))</f>
        <v/>
      </c>
      <c r="AE28" s="1897" t="str">
        <f>IF(AE27="","",VLOOKUP(AE27,'シフト記号表（従来型・ユニット型共通）'!$C$6:$L$47,10,FALSE))</f>
        <v/>
      </c>
      <c r="AF28" s="1897" t="str">
        <f>IF(AF27="","",VLOOKUP(AF27,'シフト記号表（従来型・ユニット型共通）'!$C$6:$L$47,10,FALSE))</f>
        <v/>
      </c>
      <c r="AG28" s="1912" t="str">
        <f>IF(AG27="","",VLOOKUP(AG27,'シフト記号表（従来型・ユニット型共通）'!$C$6:$L$47,10,FALSE))</f>
        <v/>
      </c>
      <c r="AH28" s="1885" t="str">
        <f>IF(AH27="","",VLOOKUP(AH27,'シフト記号表（従来型・ユニット型共通）'!$C$6:$L$47,10,FALSE))</f>
        <v/>
      </c>
      <c r="AI28" s="1897" t="str">
        <f>IF(AI27="","",VLOOKUP(AI27,'シフト記号表（従来型・ユニット型共通）'!$C$6:$L$47,10,FALSE))</f>
        <v/>
      </c>
      <c r="AJ28" s="1897" t="str">
        <f>IF(AJ27="","",VLOOKUP(AJ27,'シフト記号表（従来型・ユニット型共通）'!$C$6:$L$47,10,FALSE))</f>
        <v/>
      </c>
      <c r="AK28" s="1897" t="str">
        <f>IF(AK27="","",VLOOKUP(AK27,'シフト記号表（従来型・ユニット型共通）'!$C$6:$L$47,10,FALSE))</f>
        <v/>
      </c>
      <c r="AL28" s="1897" t="str">
        <f>IF(AL27="","",VLOOKUP(AL27,'シフト記号表（従来型・ユニット型共通）'!$C$6:$L$47,10,FALSE))</f>
        <v/>
      </c>
      <c r="AM28" s="1897" t="str">
        <f>IF(AM27="","",VLOOKUP(AM27,'シフト記号表（従来型・ユニット型共通）'!$C$6:$L$47,10,FALSE))</f>
        <v/>
      </c>
      <c r="AN28" s="1912" t="str">
        <f>IF(AN27="","",VLOOKUP(AN27,'シフト記号表（従来型・ユニット型共通）'!$C$6:$L$47,10,FALSE))</f>
        <v/>
      </c>
      <c r="AO28" s="1885" t="str">
        <f>IF(AO27="","",VLOOKUP(AO27,'シフト記号表（従来型・ユニット型共通）'!$C$6:$L$47,10,FALSE))</f>
        <v/>
      </c>
      <c r="AP28" s="1897" t="str">
        <f>IF(AP27="","",VLOOKUP(AP27,'シフト記号表（従来型・ユニット型共通）'!$C$6:$L$47,10,FALSE))</f>
        <v/>
      </c>
      <c r="AQ28" s="1897" t="str">
        <f>IF(AQ27="","",VLOOKUP(AQ27,'シフト記号表（従来型・ユニット型共通）'!$C$6:$L$47,10,FALSE))</f>
        <v/>
      </c>
      <c r="AR28" s="1897" t="str">
        <f>IF(AR27="","",VLOOKUP(AR27,'シフト記号表（従来型・ユニット型共通）'!$C$6:$L$47,10,FALSE))</f>
        <v/>
      </c>
      <c r="AS28" s="1897" t="str">
        <f>IF(AS27="","",VLOOKUP(AS27,'シフト記号表（従来型・ユニット型共通）'!$C$6:$L$47,10,FALSE))</f>
        <v/>
      </c>
      <c r="AT28" s="1897" t="str">
        <f>IF(AT27="","",VLOOKUP(AT27,'シフト記号表（従来型・ユニット型共通）'!$C$6:$L$47,10,FALSE))</f>
        <v/>
      </c>
      <c r="AU28" s="1912" t="str">
        <f>IF(AU27="","",VLOOKUP(AU27,'シフト記号表（従来型・ユニット型共通）'!$C$6:$L$47,10,FALSE))</f>
        <v/>
      </c>
      <c r="AV28" s="1885" t="str">
        <f>IF(AV27="","",VLOOKUP(AV27,'シフト記号表（従来型・ユニット型共通）'!$C$6:$L$47,10,FALSE))</f>
        <v/>
      </c>
      <c r="AW28" s="1897" t="str">
        <f>IF(AW27="","",VLOOKUP(AW27,'シフト記号表（従来型・ユニット型共通）'!$C$6:$L$47,10,FALSE))</f>
        <v/>
      </c>
      <c r="AX28" s="1897" t="str">
        <f>IF(AX27="","",VLOOKUP(AX27,'シフト記号表（従来型・ユニット型共通）'!$C$6:$L$47,10,FALSE))</f>
        <v/>
      </c>
      <c r="AY28" s="1897" t="str">
        <f>IF(AY27="","",VLOOKUP(AY27,'シフト記号表（従来型・ユニット型共通）'!$C$6:$L$47,10,FALSE))</f>
        <v/>
      </c>
      <c r="AZ28" s="1897" t="str">
        <f>IF(AZ27="","",VLOOKUP(AZ27,'シフト記号表（従来型・ユニット型共通）'!$C$6:$L$47,10,FALSE))</f>
        <v/>
      </c>
      <c r="BA28" s="1897" t="str">
        <f>IF(BA27="","",VLOOKUP(BA27,'シフト記号表（従来型・ユニット型共通）'!$C$6:$L$47,10,FALSE))</f>
        <v/>
      </c>
      <c r="BB28" s="1912" t="str">
        <f>IF(BB27="","",VLOOKUP(BB27,'シフト記号表（従来型・ユニット型共通）'!$C$6:$L$47,10,FALSE))</f>
        <v/>
      </c>
      <c r="BC28" s="1885" t="str">
        <f>IF(BC27="","",VLOOKUP(BC27,'シフト記号表（従来型・ユニット型共通）'!$C$6:$L$47,10,FALSE))</f>
        <v/>
      </c>
      <c r="BD28" s="1897" t="str">
        <f>IF(BD27="","",VLOOKUP(BD27,'シフト記号表（従来型・ユニット型共通）'!$C$6:$L$47,10,FALSE))</f>
        <v/>
      </c>
      <c r="BE28" s="1897" t="str">
        <f>IF(BE27="","",VLOOKUP(BE27,'シフト記号表（従来型・ユニット型共通）'!$C$6:$L$47,10,FALSE))</f>
        <v/>
      </c>
      <c r="BF28" s="1943">
        <f>IF($BI$3="４週",SUM(AA28:BB28),IF($BI$3="暦月",SUM(AA28:BE28),""))</f>
        <v>0</v>
      </c>
      <c r="BG28" s="1951"/>
      <c r="BH28" s="1960">
        <f>IF($BI$3="４週",BF28/4,IF($BI$3="暦月",(BF28/($BI$8/7)),""))</f>
        <v>0</v>
      </c>
      <c r="BI28" s="1951"/>
      <c r="BJ28" s="1971"/>
      <c r="BK28" s="1976"/>
      <c r="BL28" s="1976"/>
      <c r="BM28" s="1976"/>
      <c r="BN28" s="1987"/>
    </row>
    <row r="29" spans="2:66" ht="20.25" customHeight="1">
      <c r="B29" s="1742">
        <f>B27+1</f>
        <v>7</v>
      </c>
      <c r="C29" s="2676"/>
      <c r="D29" s="2682"/>
      <c r="E29" s="1968"/>
      <c r="F29" s="2691"/>
      <c r="G29" s="1756"/>
      <c r="H29" s="1767"/>
      <c r="I29" s="1774"/>
      <c r="J29" s="1779"/>
      <c r="K29" s="1774"/>
      <c r="L29" s="1779"/>
      <c r="M29" s="1788"/>
      <c r="N29" s="1802"/>
      <c r="O29" s="1808"/>
      <c r="P29" s="1824"/>
      <c r="Q29" s="1824"/>
      <c r="R29" s="1767"/>
      <c r="S29" s="1831"/>
      <c r="T29" s="1836"/>
      <c r="U29" s="1836"/>
      <c r="V29" s="1836"/>
      <c r="W29" s="1847"/>
      <c r="X29" s="1855" t="s">
        <v>770</v>
      </c>
      <c r="Y29" s="1862"/>
      <c r="Z29" s="1873"/>
      <c r="AA29" s="1886"/>
      <c r="AB29" s="1898"/>
      <c r="AC29" s="1898"/>
      <c r="AD29" s="1898"/>
      <c r="AE29" s="1898"/>
      <c r="AF29" s="1898"/>
      <c r="AG29" s="1913"/>
      <c r="AH29" s="1886"/>
      <c r="AI29" s="1898"/>
      <c r="AJ29" s="1898"/>
      <c r="AK29" s="1898"/>
      <c r="AL29" s="1898"/>
      <c r="AM29" s="1898"/>
      <c r="AN29" s="1913"/>
      <c r="AO29" s="1886"/>
      <c r="AP29" s="1898"/>
      <c r="AQ29" s="1898"/>
      <c r="AR29" s="1898"/>
      <c r="AS29" s="1898"/>
      <c r="AT29" s="1898"/>
      <c r="AU29" s="1913"/>
      <c r="AV29" s="1886"/>
      <c r="AW29" s="1898"/>
      <c r="AX29" s="1898"/>
      <c r="AY29" s="1898"/>
      <c r="AZ29" s="1898"/>
      <c r="BA29" s="1898"/>
      <c r="BB29" s="1913"/>
      <c r="BC29" s="1886"/>
      <c r="BD29" s="1898"/>
      <c r="BE29" s="1937"/>
      <c r="BF29" s="1944"/>
      <c r="BG29" s="1952"/>
      <c r="BH29" s="1961"/>
      <c r="BI29" s="1967"/>
      <c r="BJ29" s="1972"/>
      <c r="BK29" s="1977"/>
      <c r="BL29" s="1977"/>
      <c r="BM29" s="1977"/>
      <c r="BN29" s="1988"/>
    </row>
    <row r="30" spans="2:66" ht="20.25" customHeight="1">
      <c r="B30" s="1743"/>
      <c r="C30" s="2675"/>
      <c r="D30" s="2681"/>
      <c r="E30" s="1968"/>
      <c r="F30" s="2691"/>
      <c r="G30" s="1755"/>
      <c r="H30" s="1766"/>
      <c r="I30" s="1774"/>
      <c r="J30" s="1779">
        <f>G29</f>
        <v>0</v>
      </c>
      <c r="K30" s="1774"/>
      <c r="L30" s="1779">
        <f>M29</f>
        <v>0</v>
      </c>
      <c r="M30" s="1787"/>
      <c r="N30" s="1801"/>
      <c r="O30" s="1807"/>
      <c r="P30" s="1823"/>
      <c r="Q30" s="1823"/>
      <c r="R30" s="1766"/>
      <c r="S30" s="1831"/>
      <c r="T30" s="1836"/>
      <c r="U30" s="1836"/>
      <c r="V30" s="1836"/>
      <c r="W30" s="1847"/>
      <c r="X30" s="1854" t="s">
        <v>128</v>
      </c>
      <c r="Y30" s="1861"/>
      <c r="Z30" s="1872"/>
      <c r="AA30" s="1885" t="str">
        <f>IF(AA29="","",VLOOKUP(AA29,'シフト記号表（従来型・ユニット型共通）'!$C$6:$L$47,10,FALSE))</f>
        <v/>
      </c>
      <c r="AB30" s="1897" t="str">
        <f>IF(AB29="","",VLOOKUP(AB29,'シフト記号表（従来型・ユニット型共通）'!$C$6:$L$47,10,FALSE))</f>
        <v/>
      </c>
      <c r="AC30" s="1897" t="str">
        <f>IF(AC29="","",VLOOKUP(AC29,'シフト記号表（従来型・ユニット型共通）'!$C$6:$L$47,10,FALSE))</f>
        <v/>
      </c>
      <c r="AD30" s="1897" t="str">
        <f>IF(AD29="","",VLOOKUP(AD29,'シフト記号表（従来型・ユニット型共通）'!$C$6:$L$47,10,FALSE))</f>
        <v/>
      </c>
      <c r="AE30" s="1897" t="str">
        <f>IF(AE29="","",VLOOKUP(AE29,'シフト記号表（従来型・ユニット型共通）'!$C$6:$L$47,10,FALSE))</f>
        <v/>
      </c>
      <c r="AF30" s="1897" t="str">
        <f>IF(AF29="","",VLOOKUP(AF29,'シフト記号表（従来型・ユニット型共通）'!$C$6:$L$47,10,FALSE))</f>
        <v/>
      </c>
      <c r="AG30" s="1912" t="str">
        <f>IF(AG29="","",VLOOKUP(AG29,'シフト記号表（従来型・ユニット型共通）'!$C$6:$L$47,10,FALSE))</f>
        <v/>
      </c>
      <c r="AH30" s="1885" t="str">
        <f>IF(AH29="","",VLOOKUP(AH29,'シフト記号表（従来型・ユニット型共通）'!$C$6:$L$47,10,FALSE))</f>
        <v/>
      </c>
      <c r="AI30" s="1897" t="str">
        <f>IF(AI29="","",VLOOKUP(AI29,'シフト記号表（従来型・ユニット型共通）'!$C$6:$L$47,10,FALSE))</f>
        <v/>
      </c>
      <c r="AJ30" s="1897" t="str">
        <f>IF(AJ29="","",VLOOKUP(AJ29,'シフト記号表（従来型・ユニット型共通）'!$C$6:$L$47,10,FALSE))</f>
        <v/>
      </c>
      <c r="AK30" s="1897" t="str">
        <f>IF(AK29="","",VLOOKUP(AK29,'シフト記号表（従来型・ユニット型共通）'!$C$6:$L$47,10,FALSE))</f>
        <v/>
      </c>
      <c r="AL30" s="1897" t="str">
        <f>IF(AL29="","",VLOOKUP(AL29,'シフト記号表（従来型・ユニット型共通）'!$C$6:$L$47,10,FALSE))</f>
        <v/>
      </c>
      <c r="AM30" s="1897" t="str">
        <f>IF(AM29="","",VLOOKUP(AM29,'シフト記号表（従来型・ユニット型共通）'!$C$6:$L$47,10,FALSE))</f>
        <v/>
      </c>
      <c r="AN30" s="1912" t="str">
        <f>IF(AN29="","",VLOOKUP(AN29,'シフト記号表（従来型・ユニット型共通）'!$C$6:$L$47,10,FALSE))</f>
        <v/>
      </c>
      <c r="AO30" s="1885" t="str">
        <f>IF(AO29="","",VLOOKUP(AO29,'シフト記号表（従来型・ユニット型共通）'!$C$6:$L$47,10,FALSE))</f>
        <v/>
      </c>
      <c r="AP30" s="1897" t="str">
        <f>IF(AP29="","",VLOOKUP(AP29,'シフト記号表（従来型・ユニット型共通）'!$C$6:$L$47,10,FALSE))</f>
        <v/>
      </c>
      <c r="AQ30" s="1897" t="str">
        <f>IF(AQ29="","",VLOOKUP(AQ29,'シフト記号表（従来型・ユニット型共通）'!$C$6:$L$47,10,FALSE))</f>
        <v/>
      </c>
      <c r="AR30" s="1897" t="str">
        <f>IF(AR29="","",VLOOKUP(AR29,'シフト記号表（従来型・ユニット型共通）'!$C$6:$L$47,10,FALSE))</f>
        <v/>
      </c>
      <c r="AS30" s="1897" t="str">
        <f>IF(AS29="","",VLOOKUP(AS29,'シフト記号表（従来型・ユニット型共通）'!$C$6:$L$47,10,FALSE))</f>
        <v/>
      </c>
      <c r="AT30" s="1897" t="str">
        <f>IF(AT29="","",VLOOKUP(AT29,'シフト記号表（従来型・ユニット型共通）'!$C$6:$L$47,10,FALSE))</f>
        <v/>
      </c>
      <c r="AU30" s="1912" t="str">
        <f>IF(AU29="","",VLOOKUP(AU29,'シフト記号表（従来型・ユニット型共通）'!$C$6:$L$47,10,FALSE))</f>
        <v/>
      </c>
      <c r="AV30" s="1885" t="str">
        <f>IF(AV29="","",VLOOKUP(AV29,'シフト記号表（従来型・ユニット型共通）'!$C$6:$L$47,10,FALSE))</f>
        <v/>
      </c>
      <c r="AW30" s="1897" t="str">
        <f>IF(AW29="","",VLOOKUP(AW29,'シフト記号表（従来型・ユニット型共通）'!$C$6:$L$47,10,FALSE))</f>
        <v/>
      </c>
      <c r="AX30" s="1897" t="str">
        <f>IF(AX29="","",VLOOKUP(AX29,'シフト記号表（従来型・ユニット型共通）'!$C$6:$L$47,10,FALSE))</f>
        <v/>
      </c>
      <c r="AY30" s="1897" t="str">
        <f>IF(AY29="","",VLOOKUP(AY29,'シフト記号表（従来型・ユニット型共通）'!$C$6:$L$47,10,FALSE))</f>
        <v/>
      </c>
      <c r="AZ30" s="1897" t="str">
        <f>IF(AZ29="","",VLOOKUP(AZ29,'シフト記号表（従来型・ユニット型共通）'!$C$6:$L$47,10,FALSE))</f>
        <v/>
      </c>
      <c r="BA30" s="1897" t="str">
        <f>IF(BA29="","",VLOOKUP(BA29,'シフト記号表（従来型・ユニット型共通）'!$C$6:$L$47,10,FALSE))</f>
        <v/>
      </c>
      <c r="BB30" s="1912" t="str">
        <f>IF(BB29="","",VLOOKUP(BB29,'シフト記号表（従来型・ユニット型共通）'!$C$6:$L$47,10,FALSE))</f>
        <v/>
      </c>
      <c r="BC30" s="1885" t="str">
        <f>IF(BC29="","",VLOOKUP(BC29,'シフト記号表（従来型・ユニット型共通）'!$C$6:$L$47,10,FALSE))</f>
        <v/>
      </c>
      <c r="BD30" s="1897" t="str">
        <f>IF(BD29="","",VLOOKUP(BD29,'シフト記号表（従来型・ユニット型共通）'!$C$6:$L$47,10,FALSE))</f>
        <v/>
      </c>
      <c r="BE30" s="1897" t="str">
        <f>IF(BE29="","",VLOOKUP(BE29,'シフト記号表（従来型・ユニット型共通）'!$C$6:$L$47,10,FALSE))</f>
        <v/>
      </c>
      <c r="BF30" s="1943">
        <f>IF($BI$3="４週",SUM(AA30:BB30),IF($BI$3="暦月",SUM(AA30:BE30),""))</f>
        <v>0</v>
      </c>
      <c r="BG30" s="1951"/>
      <c r="BH30" s="1960">
        <f>IF($BI$3="４週",BF30/4,IF($BI$3="暦月",(BF30/($BI$8/7)),""))</f>
        <v>0</v>
      </c>
      <c r="BI30" s="1951"/>
      <c r="BJ30" s="1971"/>
      <c r="BK30" s="1976"/>
      <c r="BL30" s="1976"/>
      <c r="BM30" s="1976"/>
      <c r="BN30" s="1987"/>
    </row>
    <row r="31" spans="2:66" ht="20.25" customHeight="1">
      <c r="B31" s="1742">
        <f>B29+1</f>
        <v>8</v>
      </c>
      <c r="C31" s="2676"/>
      <c r="D31" s="2682"/>
      <c r="E31" s="1968"/>
      <c r="F31" s="2691"/>
      <c r="G31" s="1756"/>
      <c r="H31" s="1767"/>
      <c r="I31" s="1774"/>
      <c r="J31" s="1779"/>
      <c r="K31" s="1774"/>
      <c r="L31" s="1779"/>
      <c r="M31" s="1788"/>
      <c r="N31" s="1802"/>
      <c r="O31" s="1808"/>
      <c r="P31" s="1824"/>
      <c r="Q31" s="1824"/>
      <c r="R31" s="1767"/>
      <c r="S31" s="1831"/>
      <c r="T31" s="1836"/>
      <c r="U31" s="1836"/>
      <c r="V31" s="1836"/>
      <c r="W31" s="1847"/>
      <c r="X31" s="1855" t="s">
        <v>770</v>
      </c>
      <c r="Y31" s="1862"/>
      <c r="Z31" s="1873"/>
      <c r="AA31" s="1886"/>
      <c r="AB31" s="1898"/>
      <c r="AC31" s="1898"/>
      <c r="AD31" s="1898"/>
      <c r="AE31" s="1898"/>
      <c r="AF31" s="1898"/>
      <c r="AG31" s="1913"/>
      <c r="AH31" s="1886"/>
      <c r="AI31" s="1898"/>
      <c r="AJ31" s="1898"/>
      <c r="AK31" s="1898"/>
      <c r="AL31" s="1898"/>
      <c r="AM31" s="1898"/>
      <c r="AN31" s="1913"/>
      <c r="AO31" s="1886"/>
      <c r="AP31" s="1898"/>
      <c r="AQ31" s="1898"/>
      <c r="AR31" s="1898"/>
      <c r="AS31" s="1898"/>
      <c r="AT31" s="1898"/>
      <c r="AU31" s="1913"/>
      <c r="AV31" s="1886"/>
      <c r="AW31" s="1898"/>
      <c r="AX31" s="1898"/>
      <c r="AY31" s="1898"/>
      <c r="AZ31" s="1898"/>
      <c r="BA31" s="1898"/>
      <c r="BB31" s="1913"/>
      <c r="BC31" s="1886"/>
      <c r="BD31" s="1898"/>
      <c r="BE31" s="1937"/>
      <c r="BF31" s="1944"/>
      <c r="BG31" s="1952"/>
      <c r="BH31" s="1961"/>
      <c r="BI31" s="1967"/>
      <c r="BJ31" s="1972"/>
      <c r="BK31" s="1977"/>
      <c r="BL31" s="1977"/>
      <c r="BM31" s="1977"/>
      <c r="BN31" s="1988"/>
    </row>
    <row r="32" spans="2:66" ht="20.25" customHeight="1">
      <c r="B32" s="1743"/>
      <c r="C32" s="2675"/>
      <c r="D32" s="2681"/>
      <c r="E32" s="1968"/>
      <c r="F32" s="2691"/>
      <c r="G32" s="1755"/>
      <c r="H32" s="1766"/>
      <c r="I32" s="1774"/>
      <c r="J32" s="1779">
        <f>G31</f>
        <v>0</v>
      </c>
      <c r="K32" s="1774"/>
      <c r="L32" s="1779">
        <f>M31</f>
        <v>0</v>
      </c>
      <c r="M32" s="1787"/>
      <c r="N32" s="1801"/>
      <c r="O32" s="1807"/>
      <c r="P32" s="1823"/>
      <c r="Q32" s="1823"/>
      <c r="R32" s="1766"/>
      <c r="S32" s="1831"/>
      <c r="T32" s="1836"/>
      <c r="U32" s="1836"/>
      <c r="V32" s="1836"/>
      <c r="W32" s="1847"/>
      <c r="X32" s="1854" t="s">
        <v>128</v>
      </c>
      <c r="Y32" s="1861"/>
      <c r="Z32" s="1872"/>
      <c r="AA32" s="1885" t="str">
        <f>IF(AA31="","",VLOOKUP(AA31,'シフト記号表（従来型・ユニット型共通）'!$C$6:$L$47,10,FALSE))</f>
        <v/>
      </c>
      <c r="AB32" s="1897" t="str">
        <f>IF(AB31="","",VLOOKUP(AB31,'シフト記号表（従来型・ユニット型共通）'!$C$6:$L$47,10,FALSE))</f>
        <v/>
      </c>
      <c r="AC32" s="1897" t="str">
        <f>IF(AC31="","",VLOOKUP(AC31,'シフト記号表（従来型・ユニット型共通）'!$C$6:$L$47,10,FALSE))</f>
        <v/>
      </c>
      <c r="AD32" s="1897" t="str">
        <f>IF(AD31="","",VLOOKUP(AD31,'シフト記号表（従来型・ユニット型共通）'!$C$6:$L$47,10,FALSE))</f>
        <v/>
      </c>
      <c r="AE32" s="1897" t="str">
        <f>IF(AE31="","",VLOOKUP(AE31,'シフト記号表（従来型・ユニット型共通）'!$C$6:$L$47,10,FALSE))</f>
        <v/>
      </c>
      <c r="AF32" s="1897" t="str">
        <f>IF(AF31="","",VLOOKUP(AF31,'シフト記号表（従来型・ユニット型共通）'!$C$6:$L$47,10,FALSE))</f>
        <v/>
      </c>
      <c r="AG32" s="1912" t="str">
        <f>IF(AG31="","",VLOOKUP(AG31,'シフト記号表（従来型・ユニット型共通）'!$C$6:$L$47,10,FALSE))</f>
        <v/>
      </c>
      <c r="AH32" s="1885" t="str">
        <f>IF(AH31="","",VLOOKUP(AH31,'シフト記号表（従来型・ユニット型共通）'!$C$6:$L$47,10,FALSE))</f>
        <v/>
      </c>
      <c r="AI32" s="1897" t="str">
        <f>IF(AI31="","",VLOOKUP(AI31,'シフト記号表（従来型・ユニット型共通）'!$C$6:$L$47,10,FALSE))</f>
        <v/>
      </c>
      <c r="AJ32" s="1897" t="str">
        <f>IF(AJ31="","",VLOOKUP(AJ31,'シフト記号表（従来型・ユニット型共通）'!$C$6:$L$47,10,FALSE))</f>
        <v/>
      </c>
      <c r="AK32" s="1897" t="str">
        <f>IF(AK31="","",VLOOKUP(AK31,'シフト記号表（従来型・ユニット型共通）'!$C$6:$L$47,10,FALSE))</f>
        <v/>
      </c>
      <c r="AL32" s="1897" t="str">
        <f>IF(AL31="","",VLOOKUP(AL31,'シフト記号表（従来型・ユニット型共通）'!$C$6:$L$47,10,FALSE))</f>
        <v/>
      </c>
      <c r="AM32" s="1897" t="str">
        <f>IF(AM31="","",VLOOKUP(AM31,'シフト記号表（従来型・ユニット型共通）'!$C$6:$L$47,10,FALSE))</f>
        <v/>
      </c>
      <c r="AN32" s="1912" t="str">
        <f>IF(AN31="","",VLOOKUP(AN31,'シフト記号表（従来型・ユニット型共通）'!$C$6:$L$47,10,FALSE))</f>
        <v/>
      </c>
      <c r="AO32" s="1885" t="str">
        <f>IF(AO31="","",VLOOKUP(AO31,'シフト記号表（従来型・ユニット型共通）'!$C$6:$L$47,10,FALSE))</f>
        <v/>
      </c>
      <c r="AP32" s="1897" t="str">
        <f>IF(AP31="","",VLOOKUP(AP31,'シフト記号表（従来型・ユニット型共通）'!$C$6:$L$47,10,FALSE))</f>
        <v/>
      </c>
      <c r="AQ32" s="1897" t="str">
        <f>IF(AQ31="","",VLOOKUP(AQ31,'シフト記号表（従来型・ユニット型共通）'!$C$6:$L$47,10,FALSE))</f>
        <v/>
      </c>
      <c r="AR32" s="1897" t="str">
        <f>IF(AR31="","",VLOOKUP(AR31,'シフト記号表（従来型・ユニット型共通）'!$C$6:$L$47,10,FALSE))</f>
        <v/>
      </c>
      <c r="AS32" s="1897" t="str">
        <f>IF(AS31="","",VLOOKUP(AS31,'シフト記号表（従来型・ユニット型共通）'!$C$6:$L$47,10,FALSE))</f>
        <v/>
      </c>
      <c r="AT32" s="1897" t="str">
        <f>IF(AT31="","",VLOOKUP(AT31,'シフト記号表（従来型・ユニット型共通）'!$C$6:$L$47,10,FALSE))</f>
        <v/>
      </c>
      <c r="AU32" s="1912" t="str">
        <f>IF(AU31="","",VLOOKUP(AU31,'シフト記号表（従来型・ユニット型共通）'!$C$6:$L$47,10,FALSE))</f>
        <v/>
      </c>
      <c r="AV32" s="1885" t="str">
        <f>IF(AV31="","",VLOOKUP(AV31,'シフト記号表（従来型・ユニット型共通）'!$C$6:$L$47,10,FALSE))</f>
        <v/>
      </c>
      <c r="AW32" s="1897" t="str">
        <f>IF(AW31="","",VLOOKUP(AW31,'シフト記号表（従来型・ユニット型共通）'!$C$6:$L$47,10,FALSE))</f>
        <v/>
      </c>
      <c r="AX32" s="1897" t="str">
        <f>IF(AX31="","",VLOOKUP(AX31,'シフト記号表（従来型・ユニット型共通）'!$C$6:$L$47,10,FALSE))</f>
        <v/>
      </c>
      <c r="AY32" s="1897" t="str">
        <f>IF(AY31="","",VLOOKUP(AY31,'シフト記号表（従来型・ユニット型共通）'!$C$6:$L$47,10,FALSE))</f>
        <v/>
      </c>
      <c r="AZ32" s="1897" t="str">
        <f>IF(AZ31="","",VLOOKUP(AZ31,'シフト記号表（従来型・ユニット型共通）'!$C$6:$L$47,10,FALSE))</f>
        <v/>
      </c>
      <c r="BA32" s="1897" t="str">
        <f>IF(BA31="","",VLOOKUP(BA31,'シフト記号表（従来型・ユニット型共通）'!$C$6:$L$47,10,FALSE))</f>
        <v/>
      </c>
      <c r="BB32" s="1912" t="str">
        <f>IF(BB31="","",VLOOKUP(BB31,'シフト記号表（従来型・ユニット型共通）'!$C$6:$L$47,10,FALSE))</f>
        <v/>
      </c>
      <c r="BC32" s="1885" t="str">
        <f>IF(BC31="","",VLOOKUP(BC31,'シフト記号表（従来型・ユニット型共通）'!$C$6:$L$47,10,FALSE))</f>
        <v/>
      </c>
      <c r="BD32" s="1897" t="str">
        <f>IF(BD31="","",VLOOKUP(BD31,'シフト記号表（従来型・ユニット型共通）'!$C$6:$L$47,10,FALSE))</f>
        <v/>
      </c>
      <c r="BE32" s="1897" t="str">
        <f>IF(BE31="","",VLOOKUP(BE31,'シフト記号表（従来型・ユニット型共通）'!$C$6:$L$47,10,FALSE))</f>
        <v/>
      </c>
      <c r="BF32" s="1943">
        <f>IF($BI$3="４週",SUM(AA32:BB32),IF($BI$3="暦月",SUM(AA32:BE32),""))</f>
        <v>0</v>
      </c>
      <c r="BG32" s="1951"/>
      <c r="BH32" s="1960">
        <f>IF($BI$3="４週",BF32/4,IF($BI$3="暦月",(BF32/($BI$8/7)),""))</f>
        <v>0</v>
      </c>
      <c r="BI32" s="1951"/>
      <c r="BJ32" s="1971"/>
      <c r="BK32" s="1976"/>
      <c r="BL32" s="1976"/>
      <c r="BM32" s="1976"/>
      <c r="BN32" s="1987"/>
    </row>
    <row r="33" spans="2:66" ht="20.25" customHeight="1">
      <c r="B33" s="1742">
        <f>B31+1</f>
        <v>9</v>
      </c>
      <c r="C33" s="2676"/>
      <c r="D33" s="2682"/>
      <c r="E33" s="1968"/>
      <c r="F33" s="2691"/>
      <c r="G33" s="1756"/>
      <c r="H33" s="1767"/>
      <c r="I33" s="1774"/>
      <c r="J33" s="1779"/>
      <c r="K33" s="1774"/>
      <c r="L33" s="1779"/>
      <c r="M33" s="1788"/>
      <c r="N33" s="1802"/>
      <c r="O33" s="1808"/>
      <c r="P33" s="1824"/>
      <c r="Q33" s="1824"/>
      <c r="R33" s="1767"/>
      <c r="S33" s="1831"/>
      <c r="T33" s="1836"/>
      <c r="U33" s="1836"/>
      <c r="V33" s="1836"/>
      <c r="W33" s="1847"/>
      <c r="X33" s="1855" t="s">
        <v>770</v>
      </c>
      <c r="Y33" s="1862"/>
      <c r="Z33" s="1873"/>
      <c r="AA33" s="1886"/>
      <c r="AB33" s="1898"/>
      <c r="AC33" s="1898"/>
      <c r="AD33" s="1898"/>
      <c r="AE33" s="1898"/>
      <c r="AF33" s="1898"/>
      <c r="AG33" s="1913"/>
      <c r="AH33" s="1886"/>
      <c r="AI33" s="1898"/>
      <c r="AJ33" s="1898"/>
      <c r="AK33" s="1898"/>
      <c r="AL33" s="1898"/>
      <c r="AM33" s="1898"/>
      <c r="AN33" s="1913"/>
      <c r="AO33" s="1886"/>
      <c r="AP33" s="1898"/>
      <c r="AQ33" s="1898"/>
      <c r="AR33" s="1898"/>
      <c r="AS33" s="1898"/>
      <c r="AT33" s="1898"/>
      <c r="AU33" s="1913"/>
      <c r="AV33" s="1886"/>
      <c r="AW33" s="1898"/>
      <c r="AX33" s="1898"/>
      <c r="AY33" s="1898"/>
      <c r="AZ33" s="1898"/>
      <c r="BA33" s="1898"/>
      <c r="BB33" s="1913"/>
      <c r="BC33" s="1886"/>
      <c r="BD33" s="1898"/>
      <c r="BE33" s="1937"/>
      <c r="BF33" s="1944"/>
      <c r="BG33" s="1952"/>
      <c r="BH33" s="1961"/>
      <c r="BI33" s="1967"/>
      <c r="BJ33" s="1972"/>
      <c r="BK33" s="1977"/>
      <c r="BL33" s="1977"/>
      <c r="BM33" s="1977"/>
      <c r="BN33" s="1988"/>
    </row>
    <row r="34" spans="2:66" ht="20.25" customHeight="1">
      <c r="B34" s="1743"/>
      <c r="C34" s="2675"/>
      <c r="D34" s="2681"/>
      <c r="E34" s="1968"/>
      <c r="F34" s="2691"/>
      <c r="G34" s="1755"/>
      <c r="H34" s="1766"/>
      <c r="I34" s="1774"/>
      <c r="J34" s="1779">
        <f>G33</f>
        <v>0</v>
      </c>
      <c r="K34" s="1774"/>
      <c r="L34" s="1779">
        <f>M33</f>
        <v>0</v>
      </c>
      <c r="M34" s="1787"/>
      <c r="N34" s="1801"/>
      <c r="O34" s="1807"/>
      <c r="P34" s="1823"/>
      <c r="Q34" s="1823"/>
      <c r="R34" s="1766"/>
      <c r="S34" s="1831"/>
      <c r="T34" s="1836"/>
      <c r="U34" s="1836"/>
      <c r="V34" s="1836"/>
      <c r="W34" s="1847"/>
      <c r="X34" s="1856" t="s">
        <v>128</v>
      </c>
      <c r="Y34" s="1863"/>
      <c r="Z34" s="1874"/>
      <c r="AA34" s="1885" t="str">
        <f>IF(AA33="","",VLOOKUP(AA33,'シフト記号表（従来型・ユニット型共通）'!$C$6:$L$47,10,FALSE))</f>
        <v/>
      </c>
      <c r="AB34" s="1897" t="str">
        <f>IF(AB33="","",VLOOKUP(AB33,'シフト記号表（従来型・ユニット型共通）'!$C$6:$L$47,10,FALSE))</f>
        <v/>
      </c>
      <c r="AC34" s="1897" t="str">
        <f>IF(AC33="","",VLOOKUP(AC33,'シフト記号表（従来型・ユニット型共通）'!$C$6:$L$47,10,FALSE))</f>
        <v/>
      </c>
      <c r="AD34" s="1897" t="str">
        <f>IF(AD33="","",VLOOKUP(AD33,'シフト記号表（従来型・ユニット型共通）'!$C$6:$L$47,10,FALSE))</f>
        <v/>
      </c>
      <c r="AE34" s="1897" t="str">
        <f>IF(AE33="","",VLOOKUP(AE33,'シフト記号表（従来型・ユニット型共通）'!$C$6:$L$47,10,FALSE))</f>
        <v/>
      </c>
      <c r="AF34" s="1897" t="str">
        <f>IF(AF33="","",VLOOKUP(AF33,'シフト記号表（従来型・ユニット型共通）'!$C$6:$L$47,10,FALSE))</f>
        <v/>
      </c>
      <c r="AG34" s="1912" t="str">
        <f>IF(AG33="","",VLOOKUP(AG33,'シフト記号表（従来型・ユニット型共通）'!$C$6:$L$47,10,FALSE))</f>
        <v/>
      </c>
      <c r="AH34" s="1885" t="str">
        <f>IF(AH33="","",VLOOKUP(AH33,'シフト記号表（従来型・ユニット型共通）'!$C$6:$L$47,10,FALSE))</f>
        <v/>
      </c>
      <c r="AI34" s="1897" t="str">
        <f>IF(AI33="","",VLOOKUP(AI33,'シフト記号表（従来型・ユニット型共通）'!$C$6:$L$47,10,FALSE))</f>
        <v/>
      </c>
      <c r="AJ34" s="1897" t="str">
        <f>IF(AJ33="","",VLOOKUP(AJ33,'シフト記号表（従来型・ユニット型共通）'!$C$6:$L$47,10,FALSE))</f>
        <v/>
      </c>
      <c r="AK34" s="1897" t="str">
        <f>IF(AK33="","",VLOOKUP(AK33,'シフト記号表（従来型・ユニット型共通）'!$C$6:$L$47,10,FALSE))</f>
        <v/>
      </c>
      <c r="AL34" s="1897" t="str">
        <f>IF(AL33="","",VLOOKUP(AL33,'シフト記号表（従来型・ユニット型共通）'!$C$6:$L$47,10,FALSE))</f>
        <v/>
      </c>
      <c r="AM34" s="1897" t="str">
        <f>IF(AM33="","",VLOOKUP(AM33,'シフト記号表（従来型・ユニット型共通）'!$C$6:$L$47,10,FALSE))</f>
        <v/>
      </c>
      <c r="AN34" s="1912" t="str">
        <f>IF(AN33="","",VLOOKUP(AN33,'シフト記号表（従来型・ユニット型共通）'!$C$6:$L$47,10,FALSE))</f>
        <v/>
      </c>
      <c r="AO34" s="1885" t="str">
        <f>IF(AO33="","",VLOOKUP(AO33,'シフト記号表（従来型・ユニット型共通）'!$C$6:$L$47,10,FALSE))</f>
        <v/>
      </c>
      <c r="AP34" s="1897" t="str">
        <f>IF(AP33="","",VLOOKUP(AP33,'シフト記号表（従来型・ユニット型共通）'!$C$6:$L$47,10,FALSE))</f>
        <v/>
      </c>
      <c r="AQ34" s="1897" t="str">
        <f>IF(AQ33="","",VLOOKUP(AQ33,'シフト記号表（従来型・ユニット型共通）'!$C$6:$L$47,10,FALSE))</f>
        <v/>
      </c>
      <c r="AR34" s="1897" t="str">
        <f>IF(AR33="","",VLOOKUP(AR33,'シフト記号表（従来型・ユニット型共通）'!$C$6:$L$47,10,FALSE))</f>
        <v/>
      </c>
      <c r="AS34" s="1897" t="str">
        <f>IF(AS33="","",VLOOKUP(AS33,'シフト記号表（従来型・ユニット型共通）'!$C$6:$L$47,10,FALSE))</f>
        <v/>
      </c>
      <c r="AT34" s="1897" t="str">
        <f>IF(AT33="","",VLOOKUP(AT33,'シフト記号表（従来型・ユニット型共通）'!$C$6:$L$47,10,FALSE))</f>
        <v/>
      </c>
      <c r="AU34" s="1912" t="str">
        <f>IF(AU33="","",VLOOKUP(AU33,'シフト記号表（従来型・ユニット型共通）'!$C$6:$L$47,10,FALSE))</f>
        <v/>
      </c>
      <c r="AV34" s="1885" t="str">
        <f>IF(AV33="","",VLOOKUP(AV33,'シフト記号表（従来型・ユニット型共通）'!$C$6:$L$47,10,FALSE))</f>
        <v/>
      </c>
      <c r="AW34" s="1897" t="str">
        <f>IF(AW33="","",VLOOKUP(AW33,'シフト記号表（従来型・ユニット型共通）'!$C$6:$L$47,10,FALSE))</f>
        <v/>
      </c>
      <c r="AX34" s="1897" t="str">
        <f>IF(AX33="","",VLOOKUP(AX33,'シフト記号表（従来型・ユニット型共通）'!$C$6:$L$47,10,FALSE))</f>
        <v/>
      </c>
      <c r="AY34" s="1897" t="str">
        <f>IF(AY33="","",VLOOKUP(AY33,'シフト記号表（従来型・ユニット型共通）'!$C$6:$L$47,10,FALSE))</f>
        <v/>
      </c>
      <c r="AZ34" s="1897" t="str">
        <f>IF(AZ33="","",VLOOKUP(AZ33,'シフト記号表（従来型・ユニット型共通）'!$C$6:$L$47,10,FALSE))</f>
        <v/>
      </c>
      <c r="BA34" s="1897" t="str">
        <f>IF(BA33="","",VLOOKUP(BA33,'シフト記号表（従来型・ユニット型共通）'!$C$6:$L$47,10,FALSE))</f>
        <v/>
      </c>
      <c r="BB34" s="1912" t="str">
        <f>IF(BB33="","",VLOOKUP(BB33,'シフト記号表（従来型・ユニット型共通）'!$C$6:$L$47,10,FALSE))</f>
        <v/>
      </c>
      <c r="BC34" s="1885" t="str">
        <f>IF(BC33="","",VLOOKUP(BC33,'シフト記号表（従来型・ユニット型共通）'!$C$6:$L$47,10,FALSE))</f>
        <v/>
      </c>
      <c r="BD34" s="1897" t="str">
        <f>IF(BD33="","",VLOOKUP(BD33,'シフト記号表（従来型・ユニット型共通）'!$C$6:$L$47,10,FALSE))</f>
        <v/>
      </c>
      <c r="BE34" s="1897" t="str">
        <f>IF(BE33="","",VLOOKUP(BE33,'シフト記号表（従来型・ユニット型共通）'!$C$6:$L$47,10,FALSE))</f>
        <v/>
      </c>
      <c r="BF34" s="1943">
        <f>IF($BI$3="４週",SUM(AA34:BB34),IF($BI$3="暦月",SUM(AA34:BE34),""))</f>
        <v>0</v>
      </c>
      <c r="BG34" s="1951"/>
      <c r="BH34" s="1960">
        <f>IF($BI$3="４週",BF34/4,IF($BI$3="暦月",(BF34/($BI$8/7)),""))</f>
        <v>0</v>
      </c>
      <c r="BI34" s="1951"/>
      <c r="BJ34" s="1971"/>
      <c r="BK34" s="1976"/>
      <c r="BL34" s="1976"/>
      <c r="BM34" s="1976"/>
      <c r="BN34" s="1987"/>
    </row>
    <row r="35" spans="2:66" ht="20.25" customHeight="1">
      <c r="B35" s="1742">
        <f>B33+1</f>
        <v>10</v>
      </c>
      <c r="C35" s="2676"/>
      <c r="D35" s="2682"/>
      <c r="E35" s="1968"/>
      <c r="F35" s="2691"/>
      <c r="G35" s="1756"/>
      <c r="H35" s="1767"/>
      <c r="I35" s="1774"/>
      <c r="J35" s="1779"/>
      <c r="K35" s="1774"/>
      <c r="L35" s="1779"/>
      <c r="M35" s="1788"/>
      <c r="N35" s="1802"/>
      <c r="O35" s="1808"/>
      <c r="P35" s="1824"/>
      <c r="Q35" s="1824"/>
      <c r="R35" s="1767"/>
      <c r="S35" s="1831"/>
      <c r="T35" s="1836"/>
      <c r="U35" s="1836"/>
      <c r="V35" s="1836"/>
      <c r="W35" s="1847"/>
      <c r="X35" s="1857" t="s">
        <v>770</v>
      </c>
      <c r="Y35" s="1864"/>
      <c r="Z35" s="1875"/>
      <c r="AA35" s="1886"/>
      <c r="AB35" s="1898"/>
      <c r="AC35" s="1898"/>
      <c r="AD35" s="1898"/>
      <c r="AE35" s="1898"/>
      <c r="AF35" s="1898"/>
      <c r="AG35" s="1913"/>
      <c r="AH35" s="1886"/>
      <c r="AI35" s="1898"/>
      <c r="AJ35" s="1898"/>
      <c r="AK35" s="1898"/>
      <c r="AL35" s="1898"/>
      <c r="AM35" s="1898"/>
      <c r="AN35" s="1913"/>
      <c r="AO35" s="1886"/>
      <c r="AP35" s="1898"/>
      <c r="AQ35" s="1898"/>
      <c r="AR35" s="1898"/>
      <c r="AS35" s="1898"/>
      <c r="AT35" s="1898"/>
      <c r="AU35" s="1913"/>
      <c r="AV35" s="1886"/>
      <c r="AW35" s="1898"/>
      <c r="AX35" s="1898"/>
      <c r="AY35" s="1898"/>
      <c r="AZ35" s="1898"/>
      <c r="BA35" s="1898"/>
      <c r="BB35" s="1913"/>
      <c r="BC35" s="1886"/>
      <c r="BD35" s="1898"/>
      <c r="BE35" s="1937"/>
      <c r="BF35" s="1944"/>
      <c r="BG35" s="1952"/>
      <c r="BH35" s="1961"/>
      <c r="BI35" s="1967"/>
      <c r="BJ35" s="1972"/>
      <c r="BK35" s="1977"/>
      <c r="BL35" s="1977"/>
      <c r="BM35" s="1977"/>
      <c r="BN35" s="1988"/>
    </row>
    <row r="36" spans="2:66" ht="20.25" customHeight="1">
      <c r="B36" s="1743"/>
      <c r="C36" s="2675"/>
      <c r="D36" s="2681"/>
      <c r="E36" s="1968"/>
      <c r="F36" s="2691"/>
      <c r="G36" s="1755"/>
      <c r="H36" s="1766"/>
      <c r="I36" s="1774"/>
      <c r="J36" s="1779">
        <f>G35</f>
        <v>0</v>
      </c>
      <c r="K36" s="1774"/>
      <c r="L36" s="1779">
        <f>M35</f>
        <v>0</v>
      </c>
      <c r="M36" s="1787"/>
      <c r="N36" s="1801"/>
      <c r="O36" s="1807"/>
      <c r="P36" s="1823"/>
      <c r="Q36" s="1823"/>
      <c r="R36" s="1766"/>
      <c r="S36" s="1831"/>
      <c r="T36" s="1836"/>
      <c r="U36" s="1836"/>
      <c r="V36" s="1836"/>
      <c r="W36" s="1847"/>
      <c r="X36" s="1856" t="s">
        <v>128</v>
      </c>
      <c r="Y36" s="1863"/>
      <c r="Z36" s="1874"/>
      <c r="AA36" s="1885" t="str">
        <f>IF(AA35="","",VLOOKUP(AA35,'シフト記号表（従来型・ユニット型共通）'!$C$6:$L$47,10,FALSE))</f>
        <v/>
      </c>
      <c r="AB36" s="1897" t="str">
        <f>IF(AB35="","",VLOOKUP(AB35,'シフト記号表（従来型・ユニット型共通）'!$C$6:$L$47,10,FALSE))</f>
        <v/>
      </c>
      <c r="AC36" s="1897" t="str">
        <f>IF(AC35="","",VLOOKUP(AC35,'シフト記号表（従来型・ユニット型共通）'!$C$6:$L$47,10,FALSE))</f>
        <v/>
      </c>
      <c r="AD36" s="1897" t="str">
        <f>IF(AD35="","",VLOOKUP(AD35,'シフト記号表（従来型・ユニット型共通）'!$C$6:$L$47,10,FALSE))</f>
        <v/>
      </c>
      <c r="AE36" s="1897" t="str">
        <f>IF(AE35="","",VLOOKUP(AE35,'シフト記号表（従来型・ユニット型共通）'!$C$6:$L$47,10,FALSE))</f>
        <v/>
      </c>
      <c r="AF36" s="1897" t="str">
        <f>IF(AF35="","",VLOOKUP(AF35,'シフト記号表（従来型・ユニット型共通）'!$C$6:$L$47,10,FALSE))</f>
        <v/>
      </c>
      <c r="AG36" s="1912" t="str">
        <f>IF(AG35="","",VLOOKUP(AG35,'シフト記号表（従来型・ユニット型共通）'!$C$6:$L$47,10,FALSE))</f>
        <v/>
      </c>
      <c r="AH36" s="1885" t="str">
        <f>IF(AH35="","",VLOOKUP(AH35,'シフト記号表（従来型・ユニット型共通）'!$C$6:$L$47,10,FALSE))</f>
        <v/>
      </c>
      <c r="AI36" s="1897" t="str">
        <f>IF(AI35="","",VLOOKUP(AI35,'シフト記号表（従来型・ユニット型共通）'!$C$6:$L$47,10,FALSE))</f>
        <v/>
      </c>
      <c r="AJ36" s="1897" t="str">
        <f>IF(AJ35="","",VLOOKUP(AJ35,'シフト記号表（従来型・ユニット型共通）'!$C$6:$L$47,10,FALSE))</f>
        <v/>
      </c>
      <c r="AK36" s="1897" t="str">
        <f>IF(AK35="","",VLOOKUP(AK35,'シフト記号表（従来型・ユニット型共通）'!$C$6:$L$47,10,FALSE))</f>
        <v/>
      </c>
      <c r="AL36" s="1897" t="str">
        <f>IF(AL35="","",VLOOKUP(AL35,'シフト記号表（従来型・ユニット型共通）'!$C$6:$L$47,10,FALSE))</f>
        <v/>
      </c>
      <c r="AM36" s="1897" t="str">
        <f>IF(AM35="","",VLOOKUP(AM35,'シフト記号表（従来型・ユニット型共通）'!$C$6:$L$47,10,FALSE))</f>
        <v/>
      </c>
      <c r="AN36" s="1912" t="str">
        <f>IF(AN35="","",VLOOKUP(AN35,'シフト記号表（従来型・ユニット型共通）'!$C$6:$L$47,10,FALSE))</f>
        <v/>
      </c>
      <c r="AO36" s="1885" t="str">
        <f>IF(AO35="","",VLOOKUP(AO35,'シフト記号表（従来型・ユニット型共通）'!$C$6:$L$47,10,FALSE))</f>
        <v/>
      </c>
      <c r="AP36" s="1897" t="str">
        <f>IF(AP35="","",VLOOKUP(AP35,'シフト記号表（従来型・ユニット型共通）'!$C$6:$L$47,10,FALSE))</f>
        <v/>
      </c>
      <c r="AQ36" s="1897" t="str">
        <f>IF(AQ35="","",VLOOKUP(AQ35,'シフト記号表（従来型・ユニット型共通）'!$C$6:$L$47,10,FALSE))</f>
        <v/>
      </c>
      <c r="AR36" s="1897" t="str">
        <f>IF(AR35="","",VLOOKUP(AR35,'シフト記号表（従来型・ユニット型共通）'!$C$6:$L$47,10,FALSE))</f>
        <v/>
      </c>
      <c r="AS36" s="1897" t="str">
        <f>IF(AS35="","",VLOOKUP(AS35,'シフト記号表（従来型・ユニット型共通）'!$C$6:$L$47,10,FALSE))</f>
        <v/>
      </c>
      <c r="AT36" s="1897" t="str">
        <f>IF(AT35="","",VLOOKUP(AT35,'シフト記号表（従来型・ユニット型共通）'!$C$6:$L$47,10,FALSE))</f>
        <v/>
      </c>
      <c r="AU36" s="1912" t="str">
        <f>IF(AU35="","",VLOOKUP(AU35,'シフト記号表（従来型・ユニット型共通）'!$C$6:$L$47,10,FALSE))</f>
        <v/>
      </c>
      <c r="AV36" s="1885" t="str">
        <f>IF(AV35="","",VLOOKUP(AV35,'シフト記号表（従来型・ユニット型共通）'!$C$6:$L$47,10,FALSE))</f>
        <v/>
      </c>
      <c r="AW36" s="1897" t="str">
        <f>IF(AW35="","",VLOOKUP(AW35,'シフト記号表（従来型・ユニット型共通）'!$C$6:$L$47,10,FALSE))</f>
        <v/>
      </c>
      <c r="AX36" s="1897" t="str">
        <f>IF(AX35="","",VLOOKUP(AX35,'シフト記号表（従来型・ユニット型共通）'!$C$6:$L$47,10,FALSE))</f>
        <v/>
      </c>
      <c r="AY36" s="1897" t="str">
        <f>IF(AY35="","",VLOOKUP(AY35,'シフト記号表（従来型・ユニット型共通）'!$C$6:$L$47,10,FALSE))</f>
        <v/>
      </c>
      <c r="AZ36" s="1897" t="str">
        <f>IF(AZ35="","",VLOOKUP(AZ35,'シフト記号表（従来型・ユニット型共通）'!$C$6:$L$47,10,FALSE))</f>
        <v/>
      </c>
      <c r="BA36" s="1897" t="str">
        <f>IF(BA35="","",VLOOKUP(BA35,'シフト記号表（従来型・ユニット型共通）'!$C$6:$L$47,10,FALSE))</f>
        <v/>
      </c>
      <c r="BB36" s="1912" t="str">
        <f>IF(BB35="","",VLOOKUP(BB35,'シフト記号表（従来型・ユニット型共通）'!$C$6:$L$47,10,FALSE))</f>
        <v/>
      </c>
      <c r="BC36" s="1885" t="str">
        <f>IF(BC35="","",VLOOKUP(BC35,'シフト記号表（従来型・ユニット型共通）'!$C$6:$L$47,10,FALSE))</f>
        <v/>
      </c>
      <c r="BD36" s="1897" t="str">
        <f>IF(BD35="","",VLOOKUP(BD35,'シフト記号表（従来型・ユニット型共通）'!$C$6:$L$47,10,FALSE))</f>
        <v/>
      </c>
      <c r="BE36" s="1897" t="str">
        <f>IF(BE35="","",VLOOKUP(BE35,'シフト記号表（従来型・ユニット型共通）'!$C$6:$L$47,10,FALSE))</f>
        <v/>
      </c>
      <c r="BF36" s="1943">
        <f>IF($BI$3="４週",SUM(AA36:BB36),IF($BI$3="暦月",SUM(AA36:BE36),""))</f>
        <v>0</v>
      </c>
      <c r="BG36" s="1951"/>
      <c r="BH36" s="1960">
        <f>IF($BI$3="４週",BF36/4,IF($BI$3="暦月",(BF36/($BI$8/7)),""))</f>
        <v>0</v>
      </c>
      <c r="BI36" s="1951"/>
      <c r="BJ36" s="1971"/>
      <c r="BK36" s="1976"/>
      <c r="BL36" s="1976"/>
      <c r="BM36" s="1976"/>
      <c r="BN36" s="1987"/>
    </row>
    <row r="37" spans="2:66" ht="20.25" customHeight="1">
      <c r="B37" s="1742">
        <f>B35+1</f>
        <v>11</v>
      </c>
      <c r="C37" s="2676"/>
      <c r="D37" s="2682"/>
      <c r="E37" s="1968"/>
      <c r="F37" s="2691"/>
      <c r="G37" s="1756"/>
      <c r="H37" s="1767"/>
      <c r="I37" s="1774"/>
      <c r="J37" s="1779"/>
      <c r="K37" s="1774"/>
      <c r="L37" s="1779"/>
      <c r="M37" s="1788"/>
      <c r="N37" s="1802"/>
      <c r="O37" s="1808"/>
      <c r="P37" s="1824"/>
      <c r="Q37" s="1824"/>
      <c r="R37" s="1767"/>
      <c r="S37" s="1831"/>
      <c r="T37" s="1836"/>
      <c r="U37" s="1836"/>
      <c r="V37" s="1836"/>
      <c r="W37" s="1847"/>
      <c r="X37" s="1857" t="s">
        <v>770</v>
      </c>
      <c r="Y37" s="1864"/>
      <c r="Z37" s="1875"/>
      <c r="AA37" s="1886"/>
      <c r="AB37" s="1898"/>
      <c r="AC37" s="1898"/>
      <c r="AD37" s="1898"/>
      <c r="AE37" s="1898"/>
      <c r="AF37" s="1898"/>
      <c r="AG37" s="1913"/>
      <c r="AH37" s="1886"/>
      <c r="AI37" s="1898"/>
      <c r="AJ37" s="1898"/>
      <c r="AK37" s="1898"/>
      <c r="AL37" s="1898"/>
      <c r="AM37" s="1898"/>
      <c r="AN37" s="1913"/>
      <c r="AO37" s="1886"/>
      <c r="AP37" s="1898"/>
      <c r="AQ37" s="1898"/>
      <c r="AR37" s="1898"/>
      <c r="AS37" s="1898"/>
      <c r="AT37" s="1898"/>
      <c r="AU37" s="1913"/>
      <c r="AV37" s="1886"/>
      <c r="AW37" s="1898"/>
      <c r="AX37" s="1898"/>
      <c r="AY37" s="1898"/>
      <c r="AZ37" s="1898"/>
      <c r="BA37" s="1898"/>
      <c r="BB37" s="1913"/>
      <c r="BC37" s="1886"/>
      <c r="BD37" s="1898"/>
      <c r="BE37" s="1937"/>
      <c r="BF37" s="1944"/>
      <c r="BG37" s="1952"/>
      <c r="BH37" s="1961"/>
      <c r="BI37" s="1967"/>
      <c r="BJ37" s="1972"/>
      <c r="BK37" s="1977"/>
      <c r="BL37" s="1977"/>
      <c r="BM37" s="1977"/>
      <c r="BN37" s="1988"/>
    </row>
    <row r="38" spans="2:66" ht="20.25" customHeight="1">
      <c r="B38" s="1743"/>
      <c r="C38" s="2675"/>
      <c r="D38" s="2681"/>
      <c r="E38" s="1968"/>
      <c r="F38" s="2691"/>
      <c r="G38" s="1755"/>
      <c r="H38" s="1766"/>
      <c r="I38" s="1774"/>
      <c r="J38" s="1779">
        <f>G37</f>
        <v>0</v>
      </c>
      <c r="K38" s="1774"/>
      <c r="L38" s="1779">
        <f>M37</f>
        <v>0</v>
      </c>
      <c r="M38" s="1787"/>
      <c r="N38" s="1801"/>
      <c r="O38" s="1807"/>
      <c r="P38" s="1823"/>
      <c r="Q38" s="1823"/>
      <c r="R38" s="1766"/>
      <c r="S38" s="1831"/>
      <c r="T38" s="1836"/>
      <c r="U38" s="1836"/>
      <c r="V38" s="1836"/>
      <c r="W38" s="1847"/>
      <c r="X38" s="1856" t="s">
        <v>128</v>
      </c>
      <c r="Y38" s="1863"/>
      <c r="Z38" s="1874"/>
      <c r="AA38" s="1885" t="str">
        <f>IF(AA37="","",VLOOKUP(AA37,'シフト記号表（従来型・ユニット型共通）'!$C$6:$L$47,10,FALSE))</f>
        <v/>
      </c>
      <c r="AB38" s="1897" t="str">
        <f>IF(AB37="","",VLOOKUP(AB37,'シフト記号表（従来型・ユニット型共通）'!$C$6:$L$47,10,FALSE))</f>
        <v/>
      </c>
      <c r="AC38" s="1897" t="str">
        <f>IF(AC37="","",VLOOKUP(AC37,'シフト記号表（従来型・ユニット型共通）'!$C$6:$L$47,10,FALSE))</f>
        <v/>
      </c>
      <c r="AD38" s="1897" t="str">
        <f>IF(AD37="","",VLOOKUP(AD37,'シフト記号表（従来型・ユニット型共通）'!$C$6:$L$47,10,FALSE))</f>
        <v/>
      </c>
      <c r="AE38" s="1897" t="str">
        <f>IF(AE37="","",VLOOKUP(AE37,'シフト記号表（従来型・ユニット型共通）'!$C$6:$L$47,10,FALSE))</f>
        <v/>
      </c>
      <c r="AF38" s="1897" t="str">
        <f>IF(AF37="","",VLOOKUP(AF37,'シフト記号表（従来型・ユニット型共通）'!$C$6:$L$47,10,FALSE))</f>
        <v/>
      </c>
      <c r="AG38" s="1912" t="str">
        <f>IF(AG37="","",VLOOKUP(AG37,'シフト記号表（従来型・ユニット型共通）'!$C$6:$L$47,10,FALSE))</f>
        <v/>
      </c>
      <c r="AH38" s="1885" t="str">
        <f>IF(AH37="","",VLOOKUP(AH37,'シフト記号表（従来型・ユニット型共通）'!$C$6:$L$47,10,FALSE))</f>
        <v/>
      </c>
      <c r="AI38" s="1897" t="str">
        <f>IF(AI37="","",VLOOKUP(AI37,'シフト記号表（従来型・ユニット型共通）'!$C$6:$L$47,10,FALSE))</f>
        <v/>
      </c>
      <c r="AJ38" s="1897" t="str">
        <f>IF(AJ37="","",VLOOKUP(AJ37,'シフト記号表（従来型・ユニット型共通）'!$C$6:$L$47,10,FALSE))</f>
        <v/>
      </c>
      <c r="AK38" s="1897" t="str">
        <f>IF(AK37="","",VLOOKUP(AK37,'シフト記号表（従来型・ユニット型共通）'!$C$6:$L$47,10,FALSE))</f>
        <v/>
      </c>
      <c r="AL38" s="1897" t="str">
        <f>IF(AL37="","",VLOOKUP(AL37,'シフト記号表（従来型・ユニット型共通）'!$C$6:$L$47,10,FALSE))</f>
        <v/>
      </c>
      <c r="AM38" s="1897" t="str">
        <f>IF(AM37="","",VLOOKUP(AM37,'シフト記号表（従来型・ユニット型共通）'!$C$6:$L$47,10,FALSE))</f>
        <v/>
      </c>
      <c r="AN38" s="1912" t="str">
        <f>IF(AN37="","",VLOOKUP(AN37,'シフト記号表（従来型・ユニット型共通）'!$C$6:$L$47,10,FALSE))</f>
        <v/>
      </c>
      <c r="AO38" s="1885" t="str">
        <f>IF(AO37="","",VLOOKUP(AO37,'シフト記号表（従来型・ユニット型共通）'!$C$6:$L$47,10,FALSE))</f>
        <v/>
      </c>
      <c r="AP38" s="1897" t="str">
        <f>IF(AP37="","",VLOOKUP(AP37,'シフト記号表（従来型・ユニット型共通）'!$C$6:$L$47,10,FALSE))</f>
        <v/>
      </c>
      <c r="AQ38" s="1897" t="str">
        <f>IF(AQ37="","",VLOOKUP(AQ37,'シフト記号表（従来型・ユニット型共通）'!$C$6:$L$47,10,FALSE))</f>
        <v/>
      </c>
      <c r="AR38" s="1897" t="str">
        <f>IF(AR37="","",VLOOKUP(AR37,'シフト記号表（従来型・ユニット型共通）'!$C$6:$L$47,10,FALSE))</f>
        <v/>
      </c>
      <c r="AS38" s="1897" t="str">
        <f>IF(AS37="","",VLOOKUP(AS37,'シフト記号表（従来型・ユニット型共通）'!$C$6:$L$47,10,FALSE))</f>
        <v/>
      </c>
      <c r="AT38" s="1897" t="str">
        <f>IF(AT37="","",VLOOKUP(AT37,'シフト記号表（従来型・ユニット型共通）'!$C$6:$L$47,10,FALSE))</f>
        <v/>
      </c>
      <c r="AU38" s="1912" t="str">
        <f>IF(AU37="","",VLOOKUP(AU37,'シフト記号表（従来型・ユニット型共通）'!$C$6:$L$47,10,FALSE))</f>
        <v/>
      </c>
      <c r="AV38" s="1885" t="str">
        <f>IF(AV37="","",VLOOKUP(AV37,'シフト記号表（従来型・ユニット型共通）'!$C$6:$L$47,10,FALSE))</f>
        <v/>
      </c>
      <c r="AW38" s="1897" t="str">
        <f>IF(AW37="","",VLOOKUP(AW37,'シフト記号表（従来型・ユニット型共通）'!$C$6:$L$47,10,FALSE))</f>
        <v/>
      </c>
      <c r="AX38" s="1897" t="str">
        <f>IF(AX37="","",VLOOKUP(AX37,'シフト記号表（従来型・ユニット型共通）'!$C$6:$L$47,10,FALSE))</f>
        <v/>
      </c>
      <c r="AY38" s="1897" t="str">
        <f>IF(AY37="","",VLOOKUP(AY37,'シフト記号表（従来型・ユニット型共通）'!$C$6:$L$47,10,FALSE))</f>
        <v/>
      </c>
      <c r="AZ38" s="1897" t="str">
        <f>IF(AZ37="","",VLOOKUP(AZ37,'シフト記号表（従来型・ユニット型共通）'!$C$6:$L$47,10,FALSE))</f>
        <v/>
      </c>
      <c r="BA38" s="1897" t="str">
        <f>IF(BA37="","",VLOOKUP(BA37,'シフト記号表（従来型・ユニット型共通）'!$C$6:$L$47,10,FALSE))</f>
        <v/>
      </c>
      <c r="BB38" s="1912" t="str">
        <f>IF(BB37="","",VLOOKUP(BB37,'シフト記号表（従来型・ユニット型共通）'!$C$6:$L$47,10,FALSE))</f>
        <v/>
      </c>
      <c r="BC38" s="1885" t="str">
        <f>IF(BC37="","",VLOOKUP(BC37,'シフト記号表（従来型・ユニット型共通）'!$C$6:$L$47,10,FALSE))</f>
        <v/>
      </c>
      <c r="BD38" s="1897" t="str">
        <f>IF(BD37="","",VLOOKUP(BD37,'シフト記号表（従来型・ユニット型共通）'!$C$6:$L$47,10,FALSE))</f>
        <v/>
      </c>
      <c r="BE38" s="1897" t="str">
        <f>IF(BE37="","",VLOOKUP(BE37,'シフト記号表（従来型・ユニット型共通）'!$C$6:$L$47,10,FALSE))</f>
        <v/>
      </c>
      <c r="BF38" s="1943">
        <f>IF($BI$3="４週",SUM(AA38:BB38),IF($BI$3="暦月",SUM(AA38:BE38),""))</f>
        <v>0</v>
      </c>
      <c r="BG38" s="1951"/>
      <c r="BH38" s="1960">
        <f>IF($BI$3="４週",BF38/4,IF($BI$3="暦月",(BF38/($BI$8/7)),""))</f>
        <v>0</v>
      </c>
      <c r="BI38" s="1951"/>
      <c r="BJ38" s="1971"/>
      <c r="BK38" s="1976"/>
      <c r="BL38" s="1976"/>
      <c r="BM38" s="1976"/>
      <c r="BN38" s="1987"/>
    </row>
    <row r="39" spans="2:66" ht="20.25" customHeight="1">
      <c r="B39" s="1742">
        <f>B37+1</f>
        <v>12</v>
      </c>
      <c r="C39" s="2676"/>
      <c r="D39" s="2682"/>
      <c r="E39" s="1968"/>
      <c r="F39" s="2691"/>
      <c r="G39" s="1756"/>
      <c r="H39" s="1767"/>
      <c r="I39" s="1774"/>
      <c r="J39" s="1779"/>
      <c r="K39" s="1774"/>
      <c r="L39" s="1779"/>
      <c r="M39" s="1788"/>
      <c r="N39" s="1802"/>
      <c r="O39" s="1808"/>
      <c r="P39" s="1824"/>
      <c r="Q39" s="1824"/>
      <c r="R39" s="1767"/>
      <c r="S39" s="1831"/>
      <c r="T39" s="1836"/>
      <c r="U39" s="1836"/>
      <c r="V39" s="1836"/>
      <c r="W39" s="1847"/>
      <c r="X39" s="1857" t="s">
        <v>770</v>
      </c>
      <c r="Y39" s="1864"/>
      <c r="Z39" s="1875"/>
      <c r="AA39" s="1886"/>
      <c r="AB39" s="1898"/>
      <c r="AC39" s="1898"/>
      <c r="AD39" s="1898"/>
      <c r="AE39" s="1898"/>
      <c r="AF39" s="1898"/>
      <c r="AG39" s="1913"/>
      <c r="AH39" s="1886"/>
      <c r="AI39" s="1898"/>
      <c r="AJ39" s="1898"/>
      <c r="AK39" s="1898"/>
      <c r="AL39" s="1898"/>
      <c r="AM39" s="1898"/>
      <c r="AN39" s="1913"/>
      <c r="AO39" s="1886"/>
      <c r="AP39" s="1898"/>
      <c r="AQ39" s="1898"/>
      <c r="AR39" s="1898"/>
      <c r="AS39" s="1898"/>
      <c r="AT39" s="1898"/>
      <c r="AU39" s="1913"/>
      <c r="AV39" s="1886"/>
      <c r="AW39" s="1898"/>
      <c r="AX39" s="1898"/>
      <c r="AY39" s="1898"/>
      <c r="AZ39" s="1898"/>
      <c r="BA39" s="1898"/>
      <c r="BB39" s="1913"/>
      <c r="BC39" s="1886"/>
      <c r="BD39" s="1898"/>
      <c r="BE39" s="1937"/>
      <c r="BF39" s="1944"/>
      <c r="BG39" s="1952"/>
      <c r="BH39" s="1961"/>
      <c r="BI39" s="1967"/>
      <c r="BJ39" s="1972"/>
      <c r="BK39" s="1977"/>
      <c r="BL39" s="1977"/>
      <c r="BM39" s="1977"/>
      <c r="BN39" s="1988"/>
    </row>
    <row r="40" spans="2:66" ht="20.25" customHeight="1">
      <c r="B40" s="1743"/>
      <c r="C40" s="2675"/>
      <c r="D40" s="2681"/>
      <c r="E40" s="1968"/>
      <c r="F40" s="2691"/>
      <c r="G40" s="1755"/>
      <c r="H40" s="1766"/>
      <c r="I40" s="1774"/>
      <c r="J40" s="1779">
        <f>G39</f>
        <v>0</v>
      </c>
      <c r="K40" s="1774"/>
      <c r="L40" s="1779">
        <f>M39</f>
        <v>0</v>
      </c>
      <c r="M40" s="1787"/>
      <c r="N40" s="1801"/>
      <c r="O40" s="1807"/>
      <c r="P40" s="1823"/>
      <c r="Q40" s="1823"/>
      <c r="R40" s="1766"/>
      <c r="S40" s="1831"/>
      <c r="T40" s="1836"/>
      <c r="U40" s="1836"/>
      <c r="V40" s="1836"/>
      <c r="W40" s="1847"/>
      <c r="X40" s="1856" t="s">
        <v>128</v>
      </c>
      <c r="Y40" s="1863"/>
      <c r="Z40" s="1874"/>
      <c r="AA40" s="1885" t="str">
        <f>IF(AA39="","",VLOOKUP(AA39,'シフト記号表（従来型・ユニット型共通）'!$C$6:$L$47,10,FALSE))</f>
        <v/>
      </c>
      <c r="AB40" s="1897" t="str">
        <f>IF(AB39="","",VLOOKUP(AB39,'シフト記号表（従来型・ユニット型共通）'!$C$6:$L$47,10,FALSE))</f>
        <v/>
      </c>
      <c r="AC40" s="1897" t="str">
        <f>IF(AC39="","",VLOOKUP(AC39,'シフト記号表（従来型・ユニット型共通）'!$C$6:$L$47,10,FALSE))</f>
        <v/>
      </c>
      <c r="AD40" s="1897" t="str">
        <f>IF(AD39="","",VLOOKUP(AD39,'シフト記号表（従来型・ユニット型共通）'!$C$6:$L$47,10,FALSE))</f>
        <v/>
      </c>
      <c r="AE40" s="1897" t="str">
        <f>IF(AE39="","",VLOOKUP(AE39,'シフト記号表（従来型・ユニット型共通）'!$C$6:$L$47,10,FALSE))</f>
        <v/>
      </c>
      <c r="AF40" s="1897" t="str">
        <f>IF(AF39="","",VLOOKUP(AF39,'シフト記号表（従来型・ユニット型共通）'!$C$6:$L$47,10,FALSE))</f>
        <v/>
      </c>
      <c r="AG40" s="1912" t="str">
        <f>IF(AG39="","",VLOOKUP(AG39,'シフト記号表（従来型・ユニット型共通）'!$C$6:$L$47,10,FALSE))</f>
        <v/>
      </c>
      <c r="AH40" s="1885" t="str">
        <f>IF(AH39="","",VLOOKUP(AH39,'シフト記号表（従来型・ユニット型共通）'!$C$6:$L$47,10,FALSE))</f>
        <v/>
      </c>
      <c r="AI40" s="1897" t="str">
        <f>IF(AI39="","",VLOOKUP(AI39,'シフト記号表（従来型・ユニット型共通）'!$C$6:$L$47,10,FALSE))</f>
        <v/>
      </c>
      <c r="AJ40" s="1897" t="str">
        <f>IF(AJ39="","",VLOOKUP(AJ39,'シフト記号表（従来型・ユニット型共通）'!$C$6:$L$47,10,FALSE))</f>
        <v/>
      </c>
      <c r="AK40" s="1897" t="str">
        <f>IF(AK39="","",VLOOKUP(AK39,'シフト記号表（従来型・ユニット型共通）'!$C$6:$L$47,10,FALSE))</f>
        <v/>
      </c>
      <c r="AL40" s="1897" t="str">
        <f>IF(AL39="","",VLOOKUP(AL39,'シフト記号表（従来型・ユニット型共通）'!$C$6:$L$47,10,FALSE))</f>
        <v/>
      </c>
      <c r="AM40" s="1897" t="str">
        <f>IF(AM39="","",VLOOKUP(AM39,'シフト記号表（従来型・ユニット型共通）'!$C$6:$L$47,10,FALSE))</f>
        <v/>
      </c>
      <c r="AN40" s="1912" t="str">
        <f>IF(AN39="","",VLOOKUP(AN39,'シフト記号表（従来型・ユニット型共通）'!$C$6:$L$47,10,FALSE))</f>
        <v/>
      </c>
      <c r="AO40" s="1885" t="str">
        <f>IF(AO39="","",VLOOKUP(AO39,'シフト記号表（従来型・ユニット型共通）'!$C$6:$L$47,10,FALSE))</f>
        <v/>
      </c>
      <c r="AP40" s="1897" t="str">
        <f>IF(AP39="","",VLOOKUP(AP39,'シフト記号表（従来型・ユニット型共通）'!$C$6:$L$47,10,FALSE))</f>
        <v/>
      </c>
      <c r="AQ40" s="1897" t="str">
        <f>IF(AQ39="","",VLOOKUP(AQ39,'シフト記号表（従来型・ユニット型共通）'!$C$6:$L$47,10,FALSE))</f>
        <v/>
      </c>
      <c r="AR40" s="1897" t="str">
        <f>IF(AR39="","",VLOOKUP(AR39,'シフト記号表（従来型・ユニット型共通）'!$C$6:$L$47,10,FALSE))</f>
        <v/>
      </c>
      <c r="AS40" s="1897" t="str">
        <f>IF(AS39="","",VLOOKUP(AS39,'シフト記号表（従来型・ユニット型共通）'!$C$6:$L$47,10,FALSE))</f>
        <v/>
      </c>
      <c r="AT40" s="1897" t="str">
        <f>IF(AT39="","",VLOOKUP(AT39,'シフト記号表（従来型・ユニット型共通）'!$C$6:$L$47,10,FALSE))</f>
        <v/>
      </c>
      <c r="AU40" s="1912" t="str">
        <f>IF(AU39="","",VLOOKUP(AU39,'シフト記号表（従来型・ユニット型共通）'!$C$6:$L$47,10,FALSE))</f>
        <v/>
      </c>
      <c r="AV40" s="1885" t="str">
        <f>IF(AV39="","",VLOOKUP(AV39,'シフト記号表（従来型・ユニット型共通）'!$C$6:$L$47,10,FALSE))</f>
        <v/>
      </c>
      <c r="AW40" s="1897" t="str">
        <f>IF(AW39="","",VLOOKUP(AW39,'シフト記号表（従来型・ユニット型共通）'!$C$6:$L$47,10,FALSE))</f>
        <v/>
      </c>
      <c r="AX40" s="1897" t="str">
        <f>IF(AX39="","",VLOOKUP(AX39,'シフト記号表（従来型・ユニット型共通）'!$C$6:$L$47,10,FALSE))</f>
        <v/>
      </c>
      <c r="AY40" s="1897" t="str">
        <f>IF(AY39="","",VLOOKUP(AY39,'シフト記号表（従来型・ユニット型共通）'!$C$6:$L$47,10,FALSE))</f>
        <v/>
      </c>
      <c r="AZ40" s="1897" t="str">
        <f>IF(AZ39="","",VLOOKUP(AZ39,'シフト記号表（従来型・ユニット型共通）'!$C$6:$L$47,10,FALSE))</f>
        <v/>
      </c>
      <c r="BA40" s="1897" t="str">
        <f>IF(BA39="","",VLOOKUP(BA39,'シフト記号表（従来型・ユニット型共通）'!$C$6:$L$47,10,FALSE))</f>
        <v/>
      </c>
      <c r="BB40" s="1912" t="str">
        <f>IF(BB39="","",VLOOKUP(BB39,'シフト記号表（従来型・ユニット型共通）'!$C$6:$L$47,10,FALSE))</f>
        <v/>
      </c>
      <c r="BC40" s="1885" t="str">
        <f>IF(BC39="","",VLOOKUP(BC39,'シフト記号表（従来型・ユニット型共通）'!$C$6:$L$47,10,FALSE))</f>
        <v/>
      </c>
      <c r="BD40" s="1897" t="str">
        <f>IF(BD39="","",VLOOKUP(BD39,'シフト記号表（従来型・ユニット型共通）'!$C$6:$L$47,10,FALSE))</f>
        <v/>
      </c>
      <c r="BE40" s="1897" t="str">
        <f>IF(BE39="","",VLOOKUP(BE39,'シフト記号表（従来型・ユニット型共通）'!$C$6:$L$47,10,FALSE))</f>
        <v/>
      </c>
      <c r="BF40" s="1943">
        <f>IF($BI$3="４週",SUM(AA40:BB40),IF($BI$3="暦月",SUM(AA40:BE40),""))</f>
        <v>0</v>
      </c>
      <c r="BG40" s="1951"/>
      <c r="BH40" s="1960">
        <f>IF($BI$3="４週",BF40/4,IF($BI$3="暦月",(BF40/($BI$8/7)),""))</f>
        <v>0</v>
      </c>
      <c r="BI40" s="1951"/>
      <c r="BJ40" s="1971"/>
      <c r="BK40" s="1976"/>
      <c r="BL40" s="1976"/>
      <c r="BM40" s="1976"/>
      <c r="BN40" s="1987"/>
    </row>
    <row r="41" spans="2:66" ht="20.25" customHeight="1">
      <c r="B41" s="1742">
        <f>B39+1</f>
        <v>13</v>
      </c>
      <c r="C41" s="2676"/>
      <c r="D41" s="2682"/>
      <c r="E41" s="1968"/>
      <c r="F41" s="2691"/>
      <c r="G41" s="1756"/>
      <c r="H41" s="1767"/>
      <c r="I41" s="1774"/>
      <c r="J41" s="1779"/>
      <c r="K41" s="1774"/>
      <c r="L41" s="1779"/>
      <c r="M41" s="1788"/>
      <c r="N41" s="1802"/>
      <c r="O41" s="1808"/>
      <c r="P41" s="1824"/>
      <c r="Q41" s="1824"/>
      <c r="R41" s="1767"/>
      <c r="S41" s="1831"/>
      <c r="T41" s="1836"/>
      <c r="U41" s="1836"/>
      <c r="V41" s="1836"/>
      <c r="W41" s="1847"/>
      <c r="X41" s="1857" t="s">
        <v>770</v>
      </c>
      <c r="Y41" s="1864"/>
      <c r="Z41" s="1875"/>
      <c r="AA41" s="1886"/>
      <c r="AB41" s="1898"/>
      <c r="AC41" s="1898"/>
      <c r="AD41" s="1898"/>
      <c r="AE41" s="1898"/>
      <c r="AF41" s="1898"/>
      <c r="AG41" s="1913"/>
      <c r="AH41" s="1886"/>
      <c r="AI41" s="1898"/>
      <c r="AJ41" s="1898"/>
      <c r="AK41" s="1898"/>
      <c r="AL41" s="1898"/>
      <c r="AM41" s="1898"/>
      <c r="AN41" s="1913"/>
      <c r="AO41" s="1886"/>
      <c r="AP41" s="1898"/>
      <c r="AQ41" s="1898"/>
      <c r="AR41" s="1898"/>
      <c r="AS41" s="1898"/>
      <c r="AT41" s="1898"/>
      <c r="AU41" s="1913"/>
      <c r="AV41" s="1886"/>
      <c r="AW41" s="1898"/>
      <c r="AX41" s="1898"/>
      <c r="AY41" s="1898"/>
      <c r="AZ41" s="1898"/>
      <c r="BA41" s="1898"/>
      <c r="BB41" s="1913"/>
      <c r="BC41" s="1886"/>
      <c r="BD41" s="1898"/>
      <c r="BE41" s="1937"/>
      <c r="BF41" s="1944"/>
      <c r="BG41" s="1952"/>
      <c r="BH41" s="1961"/>
      <c r="BI41" s="1967"/>
      <c r="BJ41" s="1972"/>
      <c r="BK41" s="1977"/>
      <c r="BL41" s="1977"/>
      <c r="BM41" s="1977"/>
      <c r="BN41" s="1988"/>
    </row>
    <row r="42" spans="2:66" ht="20.25" customHeight="1">
      <c r="B42" s="1743"/>
      <c r="C42" s="2675"/>
      <c r="D42" s="2681"/>
      <c r="E42" s="1968"/>
      <c r="F42" s="2691"/>
      <c r="G42" s="1755"/>
      <c r="H42" s="1766"/>
      <c r="I42" s="1774"/>
      <c r="J42" s="1779">
        <f>G41</f>
        <v>0</v>
      </c>
      <c r="K42" s="1774"/>
      <c r="L42" s="1779">
        <f>M41</f>
        <v>0</v>
      </c>
      <c r="M42" s="1787"/>
      <c r="N42" s="1801"/>
      <c r="O42" s="1807"/>
      <c r="P42" s="1823"/>
      <c r="Q42" s="1823"/>
      <c r="R42" s="1766"/>
      <c r="S42" s="1831"/>
      <c r="T42" s="1836"/>
      <c r="U42" s="1836"/>
      <c r="V42" s="1836"/>
      <c r="W42" s="1847"/>
      <c r="X42" s="1856" t="s">
        <v>128</v>
      </c>
      <c r="Y42" s="1863"/>
      <c r="Z42" s="1874"/>
      <c r="AA42" s="1885" t="str">
        <f>IF(AA41="","",VLOOKUP(AA41,'シフト記号表（従来型・ユニット型共通）'!$C$6:$L$47,10,FALSE))</f>
        <v/>
      </c>
      <c r="AB42" s="1897" t="str">
        <f>IF(AB41="","",VLOOKUP(AB41,'シフト記号表（従来型・ユニット型共通）'!$C$6:$L$47,10,FALSE))</f>
        <v/>
      </c>
      <c r="AC42" s="1897" t="str">
        <f>IF(AC41="","",VLOOKUP(AC41,'シフト記号表（従来型・ユニット型共通）'!$C$6:$L$47,10,FALSE))</f>
        <v/>
      </c>
      <c r="AD42" s="1897" t="str">
        <f>IF(AD41="","",VLOOKUP(AD41,'シフト記号表（従来型・ユニット型共通）'!$C$6:$L$47,10,FALSE))</f>
        <v/>
      </c>
      <c r="AE42" s="1897" t="str">
        <f>IF(AE41="","",VLOOKUP(AE41,'シフト記号表（従来型・ユニット型共通）'!$C$6:$L$47,10,FALSE))</f>
        <v/>
      </c>
      <c r="AF42" s="1897" t="str">
        <f>IF(AF41="","",VLOOKUP(AF41,'シフト記号表（従来型・ユニット型共通）'!$C$6:$L$47,10,FALSE))</f>
        <v/>
      </c>
      <c r="AG42" s="1912" t="str">
        <f>IF(AG41="","",VLOOKUP(AG41,'シフト記号表（従来型・ユニット型共通）'!$C$6:$L$47,10,FALSE))</f>
        <v/>
      </c>
      <c r="AH42" s="1885" t="str">
        <f>IF(AH41="","",VLOOKUP(AH41,'シフト記号表（従来型・ユニット型共通）'!$C$6:$L$47,10,FALSE))</f>
        <v/>
      </c>
      <c r="AI42" s="1897" t="str">
        <f>IF(AI41="","",VLOOKUP(AI41,'シフト記号表（従来型・ユニット型共通）'!$C$6:$L$47,10,FALSE))</f>
        <v/>
      </c>
      <c r="AJ42" s="1897" t="str">
        <f>IF(AJ41="","",VLOOKUP(AJ41,'シフト記号表（従来型・ユニット型共通）'!$C$6:$L$47,10,FALSE))</f>
        <v/>
      </c>
      <c r="AK42" s="1897" t="str">
        <f>IF(AK41="","",VLOOKUP(AK41,'シフト記号表（従来型・ユニット型共通）'!$C$6:$L$47,10,FALSE))</f>
        <v/>
      </c>
      <c r="AL42" s="1897" t="str">
        <f>IF(AL41="","",VLOOKUP(AL41,'シフト記号表（従来型・ユニット型共通）'!$C$6:$L$47,10,FALSE))</f>
        <v/>
      </c>
      <c r="AM42" s="1897" t="str">
        <f>IF(AM41="","",VLOOKUP(AM41,'シフト記号表（従来型・ユニット型共通）'!$C$6:$L$47,10,FALSE))</f>
        <v/>
      </c>
      <c r="AN42" s="1912" t="str">
        <f>IF(AN41="","",VLOOKUP(AN41,'シフト記号表（従来型・ユニット型共通）'!$C$6:$L$47,10,FALSE))</f>
        <v/>
      </c>
      <c r="AO42" s="1885" t="str">
        <f>IF(AO41="","",VLOOKUP(AO41,'シフト記号表（従来型・ユニット型共通）'!$C$6:$L$47,10,FALSE))</f>
        <v/>
      </c>
      <c r="AP42" s="1897" t="str">
        <f>IF(AP41="","",VLOOKUP(AP41,'シフト記号表（従来型・ユニット型共通）'!$C$6:$L$47,10,FALSE))</f>
        <v/>
      </c>
      <c r="AQ42" s="1897" t="str">
        <f>IF(AQ41="","",VLOOKUP(AQ41,'シフト記号表（従来型・ユニット型共通）'!$C$6:$L$47,10,FALSE))</f>
        <v/>
      </c>
      <c r="AR42" s="1897" t="str">
        <f>IF(AR41="","",VLOOKUP(AR41,'シフト記号表（従来型・ユニット型共通）'!$C$6:$L$47,10,FALSE))</f>
        <v/>
      </c>
      <c r="AS42" s="1897" t="str">
        <f>IF(AS41="","",VLOOKUP(AS41,'シフト記号表（従来型・ユニット型共通）'!$C$6:$L$47,10,FALSE))</f>
        <v/>
      </c>
      <c r="AT42" s="1897" t="str">
        <f>IF(AT41="","",VLOOKUP(AT41,'シフト記号表（従来型・ユニット型共通）'!$C$6:$L$47,10,FALSE))</f>
        <v/>
      </c>
      <c r="AU42" s="1912" t="str">
        <f>IF(AU41="","",VLOOKUP(AU41,'シフト記号表（従来型・ユニット型共通）'!$C$6:$L$47,10,FALSE))</f>
        <v/>
      </c>
      <c r="AV42" s="1885" t="str">
        <f>IF(AV41="","",VLOOKUP(AV41,'シフト記号表（従来型・ユニット型共通）'!$C$6:$L$47,10,FALSE))</f>
        <v/>
      </c>
      <c r="AW42" s="1897" t="str">
        <f>IF(AW41="","",VLOOKUP(AW41,'シフト記号表（従来型・ユニット型共通）'!$C$6:$L$47,10,FALSE))</f>
        <v/>
      </c>
      <c r="AX42" s="1897" t="str">
        <f>IF(AX41="","",VLOOKUP(AX41,'シフト記号表（従来型・ユニット型共通）'!$C$6:$L$47,10,FALSE))</f>
        <v/>
      </c>
      <c r="AY42" s="1897" t="str">
        <f>IF(AY41="","",VLOOKUP(AY41,'シフト記号表（従来型・ユニット型共通）'!$C$6:$L$47,10,FALSE))</f>
        <v/>
      </c>
      <c r="AZ42" s="1897" t="str">
        <f>IF(AZ41="","",VLOOKUP(AZ41,'シフト記号表（従来型・ユニット型共通）'!$C$6:$L$47,10,FALSE))</f>
        <v/>
      </c>
      <c r="BA42" s="1897" t="str">
        <f>IF(BA41="","",VLOOKUP(BA41,'シフト記号表（従来型・ユニット型共通）'!$C$6:$L$47,10,FALSE))</f>
        <v/>
      </c>
      <c r="BB42" s="1912" t="str">
        <f>IF(BB41="","",VLOOKUP(BB41,'シフト記号表（従来型・ユニット型共通）'!$C$6:$L$47,10,FALSE))</f>
        <v/>
      </c>
      <c r="BC42" s="1885" t="str">
        <f>IF(BC41="","",VLOOKUP(BC41,'シフト記号表（従来型・ユニット型共通）'!$C$6:$L$47,10,FALSE))</f>
        <v/>
      </c>
      <c r="BD42" s="1897" t="str">
        <f>IF(BD41="","",VLOOKUP(BD41,'シフト記号表（従来型・ユニット型共通）'!$C$6:$L$47,10,FALSE))</f>
        <v/>
      </c>
      <c r="BE42" s="1897" t="str">
        <f>IF(BE41="","",VLOOKUP(BE41,'シフト記号表（従来型・ユニット型共通）'!$C$6:$L$47,10,FALSE))</f>
        <v/>
      </c>
      <c r="BF42" s="1943">
        <f>IF($BI$3="４週",SUM(AA42:BB42),IF($BI$3="暦月",SUM(AA42:BE42),""))</f>
        <v>0</v>
      </c>
      <c r="BG42" s="1951"/>
      <c r="BH42" s="1960">
        <f>IF($BI$3="４週",BF42/4,IF($BI$3="暦月",(BF42/($BI$8/7)),""))</f>
        <v>0</v>
      </c>
      <c r="BI42" s="1951"/>
      <c r="BJ42" s="1971"/>
      <c r="BK42" s="1976"/>
      <c r="BL42" s="1976"/>
      <c r="BM42" s="1976"/>
      <c r="BN42" s="1987"/>
    </row>
    <row r="43" spans="2:66" ht="20.25" customHeight="1">
      <c r="B43" s="1742">
        <f>B41+1</f>
        <v>14</v>
      </c>
      <c r="C43" s="2676"/>
      <c r="D43" s="2682"/>
      <c r="E43" s="1968"/>
      <c r="F43" s="2691"/>
      <c r="G43" s="1756"/>
      <c r="H43" s="1767"/>
      <c r="I43" s="1774"/>
      <c r="J43" s="1779"/>
      <c r="K43" s="1774"/>
      <c r="L43" s="1779"/>
      <c r="M43" s="1788"/>
      <c r="N43" s="1802"/>
      <c r="O43" s="1808"/>
      <c r="P43" s="1824"/>
      <c r="Q43" s="1824"/>
      <c r="R43" s="1767"/>
      <c r="S43" s="1831"/>
      <c r="T43" s="1836"/>
      <c r="U43" s="1836"/>
      <c r="V43" s="1836"/>
      <c r="W43" s="1847"/>
      <c r="X43" s="1857" t="s">
        <v>770</v>
      </c>
      <c r="Y43" s="1864"/>
      <c r="Z43" s="1875"/>
      <c r="AA43" s="1886"/>
      <c r="AB43" s="1898"/>
      <c r="AC43" s="1898"/>
      <c r="AD43" s="1898"/>
      <c r="AE43" s="1898"/>
      <c r="AF43" s="1898"/>
      <c r="AG43" s="1913"/>
      <c r="AH43" s="1886"/>
      <c r="AI43" s="1898"/>
      <c r="AJ43" s="1898"/>
      <c r="AK43" s="1898"/>
      <c r="AL43" s="1898"/>
      <c r="AM43" s="1898"/>
      <c r="AN43" s="1913"/>
      <c r="AO43" s="1886"/>
      <c r="AP43" s="1898"/>
      <c r="AQ43" s="1898"/>
      <c r="AR43" s="1898"/>
      <c r="AS43" s="1898"/>
      <c r="AT43" s="1898"/>
      <c r="AU43" s="1913"/>
      <c r="AV43" s="1886"/>
      <c r="AW43" s="1898"/>
      <c r="AX43" s="1898"/>
      <c r="AY43" s="1898"/>
      <c r="AZ43" s="1898"/>
      <c r="BA43" s="1898"/>
      <c r="BB43" s="1913"/>
      <c r="BC43" s="1886"/>
      <c r="BD43" s="1898"/>
      <c r="BE43" s="1937"/>
      <c r="BF43" s="1944"/>
      <c r="BG43" s="1952"/>
      <c r="BH43" s="1961"/>
      <c r="BI43" s="1967"/>
      <c r="BJ43" s="1972"/>
      <c r="BK43" s="1977"/>
      <c r="BL43" s="1977"/>
      <c r="BM43" s="1977"/>
      <c r="BN43" s="1988"/>
    </row>
    <row r="44" spans="2:66" ht="20.25" customHeight="1">
      <c r="B44" s="1743"/>
      <c r="C44" s="2675"/>
      <c r="D44" s="2681"/>
      <c r="E44" s="1968"/>
      <c r="F44" s="2691"/>
      <c r="G44" s="1755"/>
      <c r="H44" s="1766"/>
      <c r="I44" s="1774"/>
      <c r="J44" s="1779">
        <f>G43</f>
        <v>0</v>
      </c>
      <c r="K44" s="1774"/>
      <c r="L44" s="1779">
        <f>M43</f>
        <v>0</v>
      </c>
      <c r="M44" s="1787"/>
      <c r="N44" s="1801"/>
      <c r="O44" s="1807"/>
      <c r="P44" s="1823"/>
      <c r="Q44" s="1823"/>
      <c r="R44" s="1766"/>
      <c r="S44" s="1831"/>
      <c r="T44" s="1836"/>
      <c r="U44" s="1836"/>
      <c r="V44" s="1836"/>
      <c r="W44" s="1847"/>
      <c r="X44" s="1856" t="s">
        <v>128</v>
      </c>
      <c r="Y44" s="1863"/>
      <c r="Z44" s="1874"/>
      <c r="AA44" s="1885" t="str">
        <f>IF(AA43="","",VLOOKUP(AA43,'シフト記号表（従来型・ユニット型共通）'!$C$6:$L$47,10,FALSE))</f>
        <v/>
      </c>
      <c r="AB44" s="1897" t="str">
        <f>IF(AB43="","",VLOOKUP(AB43,'シフト記号表（従来型・ユニット型共通）'!$C$6:$L$47,10,FALSE))</f>
        <v/>
      </c>
      <c r="AC44" s="1897" t="str">
        <f>IF(AC43="","",VLOOKUP(AC43,'シフト記号表（従来型・ユニット型共通）'!$C$6:$L$47,10,FALSE))</f>
        <v/>
      </c>
      <c r="AD44" s="1897" t="str">
        <f>IF(AD43="","",VLOOKUP(AD43,'シフト記号表（従来型・ユニット型共通）'!$C$6:$L$47,10,FALSE))</f>
        <v/>
      </c>
      <c r="AE44" s="1897" t="str">
        <f>IF(AE43="","",VLOOKUP(AE43,'シフト記号表（従来型・ユニット型共通）'!$C$6:$L$47,10,FALSE))</f>
        <v/>
      </c>
      <c r="AF44" s="1897" t="str">
        <f>IF(AF43="","",VLOOKUP(AF43,'シフト記号表（従来型・ユニット型共通）'!$C$6:$L$47,10,FALSE))</f>
        <v/>
      </c>
      <c r="AG44" s="1912" t="str">
        <f>IF(AG43="","",VLOOKUP(AG43,'シフト記号表（従来型・ユニット型共通）'!$C$6:$L$47,10,FALSE))</f>
        <v/>
      </c>
      <c r="AH44" s="1885" t="str">
        <f>IF(AH43="","",VLOOKUP(AH43,'シフト記号表（従来型・ユニット型共通）'!$C$6:$L$47,10,FALSE))</f>
        <v/>
      </c>
      <c r="AI44" s="1897" t="str">
        <f>IF(AI43="","",VLOOKUP(AI43,'シフト記号表（従来型・ユニット型共通）'!$C$6:$L$47,10,FALSE))</f>
        <v/>
      </c>
      <c r="AJ44" s="1897" t="str">
        <f>IF(AJ43="","",VLOOKUP(AJ43,'シフト記号表（従来型・ユニット型共通）'!$C$6:$L$47,10,FALSE))</f>
        <v/>
      </c>
      <c r="AK44" s="1897" t="str">
        <f>IF(AK43="","",VLOOKUP(AK43,'シフト記号表（従来型・ユニット型共通）'!$C$6:$L$47,10,FALSE))</f>
        <v/>
      </c>
      <c r="AL44" s="1897" t="str">
        <f>IF(AL43="","",VLOOKUP(AL43,'シフト記号表（従来型・ユニット型共通）'!$C$6:$L$47,10,FALSE))</f>
        <v/>
      </c>
      <c r="AM44" s="1897" t="str">
        <f>IF(AM43="","",VLOOKUP(AM43,'シフト記号表（従来型・ユニット型共通）'!$C$6:$L$47,10,FALSE))</f>
        <v/>
      </c>
      <c r="AN44" s="1912" t="str">
        <f>IF(AN43="","",VLOOKUP(AN43,'シフト記号表（従来型・ユニット型共通）'!$C$6:$L$47,10,FALSE))</f>
        <v/>
      </c>
      <c r="AO44" s="1885" t="str">
        <f>IF(AO43="","",VLOOKUP(AO43,'シフト記号表（従来型・ユニット型共通）'!$C$6:$L$47,10,FALSE))</f>
        <v/>
      </c>
      <c r="AP44" s="1897" t="str">
        <f>IF(AP43="","",VLOOKUP(AP43,'シフト記号表（従来型・ユニット型共通）'!$C$6:$L$47,10,FALSE))</f>
        <v/>
      </c>
      <c r="AQ44" s="1897" t="str">
        <f>IF(AQ43="","",VLOOKUP(AQ43,'シフト記号表（従来型・ユニット型共通）'!$C$6:$L$47,10,FALSE))</f>
        <v/>
      </c>
      <c r="AR44" s="1897" t="str">
        <f>IF(AR43="","",VLOOKUP(AR43,'シフト記号表（従来型・ユニット型共通）'!$C$6:$L$47,10,FALSE))</f>
        <v/>
      </c>
      <c r="AS44" s="1897" t="str">
        <f>IF(AS43="","",VLOOKUP(AS43,'シフト記号表（従来型・ユニット型共通）'!$C$6:$L$47,10,FALSE))</f>
        <v/>
      </c>
      <c r="AT44" s="1897" t="str">
        <f>IF(AT43="","",VLOOKUP(AT43,'シフト記号表（従来型・ユニット型共通）'!$C$6:$L$47,10,FALSE))</f>
        <v/>
      </c>
      <c r="AU44" s="1912" t="str">
        <f>IF(AU43="","",VLOOKUP(AU43,'シフト記号表（従来型・ユニット型共通）'!$C$6:$L$47,10,FALSE))</f>
        <v/>
      </c>
      <c r="AV44" s="1885" t="str">
        <f>IF(AV43="","",VLOOKUP(AV43,'シフト記号表（従来型・ユニット型共通）'!$C$6:$L$47,10,FALSE))</f>
        <v/>
      </c>
      <c r="AW44" s="1897" t="str">
        <f>IF(AW43="","",VLOOKUP(AW43,'シフト記号表（従来型・ユニット型共通）'!$C$6:$L$47,10,FALSE))</f>
        <v/>
      </c>
      <c r="AX44" s="1897" t="str">
        <f>IF(AX43="","",VLOOKUP(AX43,'シフト記号表（従来型・ユニット型共通）'!$C$6:$L$47,10,FALSE))</f>
        <v/>
      </c>
      <c r="AY44" s="1897" t="str">
        <f>IF(AY43="","",VLOOKUP(AY43,'シフト記号表（従来型・ユニット型共通）'!$C$6:$L$47,10,FALSE))</f>
        <v/>
      </c>
      <c r="AZ44" s="1897" t="str">
        <f>IF(AZ43="","",VLOOKUP(AZ43,'シフト記号表（従来型・ユニット型共通）'!$C$6:$L$47,10,FALSE))</f>
        <v/>
      </c>
      <c r="BA44" s="1897" t="str">
        <f>IF(BA43="","",VLOOKUP(BA43,'シフト記号表（従来型・ユニット型共通）'!$C$6:$L$47,10,FALSE))</f>
        <v/>
      </c>
      <c r="BB44" s="1912" t="str">
        <f>IF(BB43="","",VLOOKUP(BB43,'シフト記号表（従来型・ユニット型共通）'!$C$6:$L$47,10,FALSE))</f>
        <v/>
      </c>
      <c r="BC44" s="1885" t="str">
        <f>IF(BC43="","",VLOOKUP(BC43,'シフト記号表（従来型・ユニット型共通）'!$C$6:$L$47,10,FALSE))</f>
        <v/>
      </c>
      <c r="BD44" s="1897" t="str">
        <f>IF(BD43="","",VLOOKUP(BD43,'シフト記号表（従来型・ユニット型共通）'!$C$6:$L$47,10,FALSE))</f>
        <v/>
      </c>
      <c r="BE44" s="1897" t="str">
        <f>IF(BE43="","",VLOOKUP(BE43,'シフト記号表（従来型・ユニット型共通）'!$C$6:$L$47,10,FALSE))</f>
        <v/>
      </c>
      <c r="BF44" s="1943">
        <f>IF($BI$3="４週",SUM(AA44:BB44),IF($BI$3="暦月",SUM(AA44:BE44),""))</f>
        <v>0</v>
      </c>
      <c r="BG44" s="1951"/>
      <c r="BH44" s="1960">
        <f>IF($BI$3="４週",BF44/4,IF($BI$3="暦月",(BF44/($BI$8/7)),""))</f>
        <v>0</v>
      </c>
      <c r="BI44" s="1951"/>
      <c r="BJ44" s="1971"/>
      <c r="BK44" s="1976"/>
      <c r="BL44" s="1976"/>
      <c r="BM44" s="1976"/>
      <c r="BN44" s="1987"/>
    </row>
    <row r="45" spans="2:66" ht="20.25" customHeight="1">
      <c r="B45" s="1742">
        <f>B43+1</f>
        <v>15</v>
      </c>
      <c r="C45" s="2676"/>
      <c r="D45" s="2682"/>
      <c r="E45" s="1968"/>
      <c r="F45" s="2691"/>
      <c r="G45" s="1756"/>
      <c r="H45" s="1767"/>
      <c r="I45" s="1774"/>
      <c r="J45" s="1779"/>
      <c r="K45" s="1774"/>
      <c r="L45" s="1779"/>
      <c r="M45" s="1788"/>
      <c r="N45" s="1802"/>
      <c r="O45" s="1808"/>
      <c r="P45" s="1824"/>
      <c r="Q45" s="1824"/>
      <c r="R45" s="1767"/>
      <c r="S45" s="1831"/>
      <c r="T45" s="1836"/>
      <c r="U45" s="1836"/>
      <c r="V45" s="1836"/>
      <c r="W45" s="1847"/>
      <c r="X45" s="1857" t="s">
        <v>770</v>
      </c>
      <c r="Y45" s="1864"/>
      <c r="Z45" s="1875"/>
      <c r="AA45" s="1886"/>
      <c r="AB45" s="1898"/>
      <c r="AC45" s="1898"/>
      <c r="AD45" s="1898"/>
      <c r="AE45" s="1898"/>
      <c r="AF45" s="1898"/>
      <c r="AG45" s="1913"/>
      <c r="AH45" s="1886"/>
      <c r="AI45" s="1898"/>
      <c r="AJ45" s="1898"/>
      <c r="AK45" s="1898"/>
      <c r="AL45" s="1898"/>
      <c r="AM45" s="1898"/>
      <c r="AN45" s="1913"/>
      <c r="AO45" s="1886"/>
      <c r="AP45" s="1898"/>
      <c r="AQ45" s="1898"/>
      <c r="AR45" s="1898"/>
      <c r="AS45" s="1898"/>
      <c r="AT45" s="1898"/>
      <c r="AU45" s="1913"/>
      <c r="AV45" s="1886"/>
      <c r="AW45" s="1898"/>
      <c r="AX45" s="1898"/>
      <c r="AY45" s="1898"/>
      <c r="AZ45" s="1898"/>
      <c r="BA45" s="1898"/>
      <c r="BB45" s="1913"/>
      <c r="BC45" s="1886"/>
      <c r="BD45" s="1898"/>
      <c r="BE45" s="1937"/>
      <c r="BF45" s="1944"/>
      <c r="BG45" s="1952"/>
      <c r="BH45" s="1961"/>
      <c r="BI45" s="1967"/>
      <c r="BJ45" s="1972"/>
      <c r="BK45" s="1977"/>
      <c r="BL45" s="1977"/>
      <c r="BM45" s="1977"/>
      <c r="BN45" s="1988"/>
    </row>
    <row r="46" spans="2:66" ht="20.25" customHeight="1">
      <c r="B46" s="1743"/>
      <c r="C46" s="2675"/>
      <c r="D46" s="2681"/>
      <c r="E46" s="1968"/>
      <c r="F46" s="2691"/>
      <c r="G46" s="1755"/>
      <c r="H46" s="1766"/>
      <c r="I46" s="1774"/>
      <c r="J46" s="1779">
        <f>G45</f>
        <v>0</v>
      </c>
      <c r="K46" s="1774"/>
      <c r="L46" s="1779">
        <f>M45</f>
        <v>0</v>
      </c>
      <c r="M46" s="1787"/>
      <c r="N46" s="1801"/>
      <c r="O46" s="1807"/>
      <c r="P46" s="1823"/>
      <c r="Q46" s="1823"/>
      <c r="R46" s="1766"/>
      <c r="S46" s="1831"/>
      <c r="T46" s="1836"/>
      <c r="U46" s="1836"/>
      <c r="V46" s="1836"/>
      <c r="W46" s="1847"/>
      <c r="X46" s="1856" t="s">
        <v>128</v>
      </c>
      <c r="Y46" s="1863"/>
      <c r="Z46" s="1874"/>
      <c r="AA46" s="1885" t="str">
        <f>IF(AA45="","",VLOOKUP(AA45,'シフト記号表（従来型・ユニット型共通）'!$C$6:$L$47,10,FALSE))</f>
        <v/>
      </c>
      <c r="AB46" s="1897" t="str">
        <f>IF(AB45="","",VLOOKUP(AB45,'シフト記号表（従来型・ユニット型共通）'!$C$6:$L$47,10,FALSE))</f>
        <v/>
      </c>
      <c r="AC46" s="1897" t="str">
        <f>IF(AC45="","",VLOOKUP(AC45,'シフト記号表（従来型・ユニット型共通）'!$C$6:$L$47,10,FALSE))</f>
        <v/>
      </c>
      <c r="AD46" s="1897" t="str">
        <f>IF(AD45="","",VLOOKUP(AD45,'シフト記号表（従来型・ユニット型共通）'!$C$6:$L$47,10,FALSE))</f>
        <v/>
      </c>
      <c r="AE46" s="1897" t="str">
        <f>IF(AE45="","",VLOOKUP(AE45,'シフト記号表（従来型・ユニット型共通）'!$C$6:$L$47,10,FALSE))</f>
        <v/>
      </c>
      <c r="AF46" s="1897" t="str">
        <f>IF(AF45="","",VLOOKUP(AF45,'シフト記号表（従来型・ユニット型共通）'!$C$6:$L$47,10,FALSE))</f>
        <v/>
      </c>
      <c r="AG46" s="1912" t="str">
        <f>IF(AG45="","",VLOOKUP(AG45,'シフト記号表（従来型・ユニット型共通）'!$C$6:$L$47,10,FALSE))</f>
        <v/>
      </c>
      <c r="AH46" s="1885" t="str">
        <f>IF(AH45="","",VLOOKUP(AH45,'シフト記号表（従来型・ユニット型共通）'!$C$6:$L$47,10,FALSE))</f>
        <v/>
      </c>
      <c r="AI46" s="1897" t="str">
        <f>IF(AI45="","",VLOOKUP(AI45,'シフト記号表（従来型・ユニット型共通）'!$C$6:$L$47,10,FALSE))</f>
        <v/>
      </c>
      <c r="AJ46" s="1897" t="str">
        <f>IF(AJ45="","",VLOOKUP(AJ45,'シフト記号表（従来型・ユニット型共通）'!$C$6:$L$47,10,FALSE))</f>
        <v/>
      </c>
      <c r="AK46" s="1897" t="str">
        <f>IF(AK45="","",VLOOKUP(AK45,'シフト記号表（従来型・ユニット型共通）'!$C$6:$L$47,10,FALSE))</f>
        <v/>
      </c>
      <c r="AL46" s="1897" t="str">
        <f>IF(AL45="","",VLOOKUP(AL45,'シフト記号表（従来型・ユニット型共通）'!$C$6:$L$47,10,FALSE))</f>
        <v/>
      </c>
      <c r="AM46" s="1897" t="str">
        <f>IF(AM45="","",VLOOKUP(AM45,'シフト記号表（従来型・ユニット型共通）'!$C$6:$L$47,10,FALSE))</f>
        <v/>
      </c>
      <c r="AN46" s="1912" t="str">
        <f>IF(AN45="","",VLOOKUP(AN45,'シフト記号表（従来型・ユニット型共通）'!$C$6:$L$47,10,FALSE))</f>
        <v/>
      </c>
      <c r="AO46" s="1885" t="str">
        <f>IF(AO45="","",VLOOKUP(AO45,'シフト記号表（従来型・ユニット型共通）'!$C$6:$L$47,10,FALSE))</f>
        <v/>
      </c>
      <c r="AP46" s="1897" t="str">
        <f>IF(AP45="","",VLOOKUP(AP45,'シフト記号表（従来型・ユニット型共通）'!$C$6:$L$47,10,FALSE))</f>
        <v/>
      </c>
      <c r="AQ46" s="1897" t="str">
        <f>IF(AQ45="","",VLOOKUP(AQ45,'シフト記号表（従来型・ユニット型共通）'!$C$6:$L$47,10,FALSE))</f>
        <v/>
      </c>
      <c r="AR46" s="1897" t="str">
        <f>IF(AR45="","",VLOOKUP(AR45,'シフト記号表（従来型・ユニット型共通）'!$C$6:$L$47,10,FALSE))</f>
        <v/>
      </c>
      <c r="AS46" s="1897" t="str">
        <f>IF(AS45="","",VLOOKUP(AS45,'シフト記号表（従来型・ユニット型共通）'!$C$6:$L$47,10,FALSE))</f>
        <v/>
      </c>
      <c r="AT46" s="1897" t="str">
        <f>IF(AT45="","",VLOOKUP(AT45,'シフト記号表（従来型・ユニット型共通）'!$C$6:$L$47,10,FALSE))</f>
        <v/>
      </c>
      <c r="AU46" s="1912" t="str">
        <f>IF(AU45="","",VLOOKUP(AU45,'シフト記号表（従来型・ユニット型共通）'!$C$6:$L$47,10,FALSE))</f>
        <v/>
      </c>
      <c r="AV46" s="1885" t="str">
        <f>IF(AV45="","",VLOOKUP(AV45,'シフト記号表（従来型・ユニット型共通）'!$C$6:$L$47,10,FALSE))</f>
        <v/>
      </c>
      <c r="AW46" s="1897" t="str">
        <f>IF(AW45="","",VLOOKUP(AW45,'シフト記号表（従来型・ユニット型共通）'!$C$6:$L$47,10,FALSE))</f>
        <v/>
      </c>
      <c r="AX46" s="1897" t="str">
        <f>IF(AX45="","",VLOOKUP(AX45,'シフト記号表（従来型・ユニット型共通）'!$C$6:$L$47,10,FALSE))</f>
        <v/>
      </c>
      <c r="AY46" s="1897" t="str">
        <f>IF(AY45="","",VLOOKUP(AY45,'シフト記号表（従来型・ユニット型共通）'!$C$6:$L$47,10,FALSE))</f>
        <v/>
      </c>
      <c r="AZ46" s="1897" t="str">
        <f>IF(AZ45="","",VLOOKUP(AZ45,'シフト記号表（従来型・ユニット型共通）'!$C$6:$L$47,10,FALSE))</f>
        <v/>
      </c>
      <c r="BA46" s="1897" t="str">
        <f>IF(BA45="","",VLOOKUP(BA45,'シフト記号表（従来型・ユニット型共通）'!$C$6:$L$47,10,FALSE))</f>
        <v/>
      </c>
      <c r="BB46" s="1912" t="str">
        <f>IF(BB45="","",VLOOKUP(BB45,'シフト記号表（従来型・ユニット型共通）'!$C$6:$L$47,10,FALSE))</f>
        <v/>
      </c>
      <c r="BC46" s="1885" t="str">
        <f>IF(BC45="","",VLOOKUP(BC45,'シフト記号表（従来型・ユニット型共通）'!$C$6:$L$47,10,FALSE))</f>
        <v/>
      </c>
      <c r="BD46" s="1897" t="str">
        <f>IF(BD45="","",VLOOKUP(BD45,'シフト記号表（従来型・ユニット型共通）'!$C$6:$L$47,10,FALSE))</f>
        <v/>
      </c>
      <c r="BE46" s="1897" t="str">
        <f>IF(BE45="","",VLOOKUP(BE45,'シフト記号表（従来型・ユニット型共通）'!$C$6:$L$47,10,FALSE))</f>
        <v/>
      </c>
      <c r="BF46" s="1943">
        <f>IF($BI$3="４週",SUM(AA46:BB46),IF($BI$3="暦月",SUM(AA46:BE46),""))</f>
        <v>0</v>
      </c>
      <c r="BG46" s="1951"/>
      <c r="BH46" s="1960">
        <f>IF($BI$3="４週",BF46/4,IF($BI$3="暦月",(BF46/($BI$8/7)),""))</f>
        <v>0</v>
      </c>
      <c r="BI46" s="1951"/>
      <c r="BJ46" s="1971"/>
      <c r="BK46" s="1976"/>
      <c r="BL46" s="1976"/>
      <c r="BM46" s="1976"/>
      <c r="BN46" s="1987"/>
    </row>
    <row r="47" spans="2:66" ht="20.25" customHeight="1">
      <c r="B47" s="1742">
        <f>B45+1</f>
        <v>16</v>
      </c>
      <c r="C47" s="2676"/>
      <c r="D47" s="2682"/>
      <c r="E47" s="1968"/>
      <c r="F47" s="2691"/>
      <c r="G47" s="1756"/>
      <c r="H47" s="1767"/>
      <c r="I47" s="1774"/>
      <c r="J47" s="1779"/>
      <c r="K47" s="1774"/>
      <c r="L47" s="1779"/>
      <c r="M47" s="1788"/>
      <c r="N47" s="1802"/>
      <c r="O47" s="1808"/>
      <c r="P47" s="1824"/>
      <c r="Q47" s="1824"/>
      <c r="R47" s="1767"/>
      <c r="S47" s="1831"/>
      <c r="T47" s="1836"/>
      <c r="U47" s="1836"/>
      <c r="V47" s="1836"/>
      <c r="W47" s="1847"/>
      <c r="X47" s="1857" t="s">
        <v>770</v>
      </c>
      <c r="Y47" s="1864"/>
      <c r="Z47" s="1875"/>
      <c r="AA47" s="1886"/>
      <c r="AB47" s="1898"/>
      <c r="AC47" s="1898"/>
      <c r="AD47" s="1898"/>
      <c r="AE47" s="1898"/>
      <c r="AF47" s="1898"/>
      <c r="AG47" s="1913"/>
      <c r="AH47" s="1886"/>
      <c r="AI47" s="1898"/>
      <c r="AJ47" s="1898"/>
      <c r="AK47" s="1898"/>
      <c r="AL47" s="1898"/>
      <c r="AM47" s="1898"/>
      <c r="AN47" s="1913"/>
      <c r="AO47" s="1886"/>
      <c r="AP47" s="1898"/>
      <c r="AQ47" s="1898"/>
      <c r="AR47" s="1898"/>
      <c r="AS47" s="1898"/>
      <c r="AT47" s="1898"/>
      <c r="AU47" s="1913"/>
      <c r="AV47" s="1886"/>
      <c r="AW47" s="1898"/>
      <c r="AX47" s="1898"/>
      <c r="AY47" s="1898"/>
      <c r="AZ47" s="1898"/>
      <c r="BA47" s="1898"/>
      <c r="BB47" s="1913"/>
      <c r="BC47" s="1886"/>
      <c r="BD47" s="1898"/>
      <c r="BE47" s="1937"/>
      <c r="BF47" s="1944"/>
      <c r="BG47" s="1952"/>
      <c r="BH47" s="1961"/>
      <c r="BI47" s="1967"/>
      <c r="BJ47" s="1972"/>
      <c r="BK47" s="1977"/>
      <c r="BL47" s="1977"/>
      <c r="BM47" s="1977"/>
      <c r="BN47" s="1988"/>
    </row>
    <row r="48" spans="2:66" ht="20.25" customHeight="1">
      <c r="B48" s="1743"/>
      <c r="C48" s="2675"/>
      <c r="D48" s="2681"/>
      <c r="E48" s="1968"/>
      <c r="F48" s="2691"/>
      <c r="G48" s="1755"/>
      <c r="H48" s="1766"/>
      <c r="I48" s="1774"/>
      <c r="J48" s="1779">
        <f>G47</f>
        <v>0</v>
      </c>
      <c r="K48" s="1774"/>
      <c r="L48" s="1779">
        <f>M47</f>
        <v>0</v>
      </c>
      <c r="M48" s="1787"/>
      <c r="N48" s="1801"/>
      <c r="O48" s="1807"/>
      <c r="P48" s="1823"/>
      <c r="Q48" s="1823"/>
      <c r="R48" s="1766"/>
      <c r="S48" s="1831"/>
      <c r="T48" s="1836"/>
      <c r="U48" s="1836"/>
      <c r="V48" s="1836"/>
      <c r="W48" s="1847"/>
      <c r="X48" s="1856" t="s">
        <v>128</v>
      </c>
      <c r="Y48" s="1863"/>
      <c r="Z48" s="1874"/>
      <c r="AA48" s="1885" t="str">
        <f>IF(AA47="","",VLOOKUP(AA47,'シフト記号表（従来型・ユニット型共通）'!$C$6:$L$47,10,FALSE))</f>
        <v/>
      </c>
      <c r="AB48" s="1897" t="str">
        <f>IF(AB47="","",VLOOKUP(AB47,'シフト記号表（従来型・ユニット型共通）'!$C$6:$L$47,10,FALSE))</f>
        <v/>
      </c>
      <c r="AC48" s="1897" t="str">
        <f>IF(AC47="","",VLOOKUP(AC47,'シフト記号表（従来型・ユニット型共通）'!$C$6:$L$47,10,FALSE))</f>
        <v/>
      </c>
      <c r="AD48" s="1897" t="str">
        <f>IF(AD47="","",VLOOKUP(AD47,'シフト記号表（従来型・ユニット型共通）'!$C$6:$L$47,10,FALSE))</f>
        <v/>
      </c>
      <c r="AE48" s="1897" t="str">
        <f>IF(AE47="","",VLOOKUP(AE47,'シフト記号表（従来型・ユニット型共通）'!$C$6:$L$47,10,FALSE))</f>
        <v/>
      </c>
      <c r="AF48" s="1897" t="str">
        <f>IF(AF47="","",VLOOKUP(AF47,'シフト記号表（従来型・ユニット型共通）'!$C$6:$L$47,10,FALSE))</f>
        <v/>
      </c>
      <c r="AG48" s="1912" t="str">
        <f>IF(AG47="","",VLOOKUP(AG47,'シフト記号表（従来型・ユニット型共通）'!$C$6:$L$47,10,FALSE))</f>
        <v/>
      </c>
      <c r="AH48" s="1885" t="str">
        <f>IF(AH47="","",VLOOKUP(AH47,'シフト記号表（従来型・ユニット型共通）'!$C$6:$L$47,10,FALSE))</f>
        <v/>
      </c>
      <c r="AI48" s="1897" t="str">
        <f>IF(AI47="","",VLOOKUP(AI47,'シフト記号表（従来型・ユニット型共通）'!$C$6:$L$47,10,FALSE))</f>
        <v/>
      </c>
      <c r="AJ48" s="1897" t="str">
        <f>IF(AJ47="","",VLOOKUP(AJ47,'シフト記号表（従来型・ユニット型共通）'!$C$6:$L$47,10,FALSE))</f>
        <v/>
      </c>
      <c r="AK48" s="1897" t="str">
        <f>IF(AK47="","",VLOOKUP(AK47,'シフト記号表（従来型・ユニット型共通）'!$C$6:$L$47,10,FALSE))</f>
        <v/>
      </c>
      <c r="AL48" s="1897" t="str">
        <f>IF(AL47="","",VLOOKUP(AL47,'シフト記号表（従来型・ユニット型共通）'!$C$6:$L$47,10,FALSE))</f>
        <v/>
      </c>
      <c r="AM48" s="1897" t="str">
        <f>IF(AM47="","",VLOOKUP(AM47,'シフト記号表（従来型・ユニット型共通）'!$C$6:$L$47,10,FALSE))</f>
        <v/>
      </c>
      <c r="AN48" s="1912" t="str">
        <f>IF(AN47="","",VLOOKUP(AN47,'シフト記号表（従来型・ユニット型共通）'!$C$6:$L$47,10,FALSE))</f>
        <v/>
      </c>
      <c r="AO48" s="1885" t="str">
        <f>IF(AO47="","",VLOOKUP(AO47,'シフト記号表（従来型・ユニット型共通）'!$C$6:$L$47,10,FALSE))</f>
        <v/>
      </c>
      <c r="AP48" s="1897" t="str">
        <f>IF(AP47="","",VLOOKUP(AP47,'シフト記号表（従来型・ユニット型共通）'!$C$6:$L$47,10,FALSE))</f>
        <v/>
      </c>
      <c r="AQ48" s="1897" t="str">
        <f>IF(AQ47="","",VLOOKUP(AQ47,'シフト記号表（従来型・ユニット型共通）'!$C$6:$L$47,10,FALSE))</f>
        <v/>
      </c>
      <c r="AR48" s="1897" t="str">
        <f>IF(AR47="","",VLOOKUP(AR47,'シフト記号表（従来型・ユニット型共通）'!$C$6:$L$47,10,FALSE))</f>
        <v/>
      </c>
      <c r="AS48" s="1897" t="str">
        <f>IF(AS47="","",VLOOKUP(AS47,'シフト記号表（従来型・ユニット型共通）'!$C$6:$L$47,10,FALSE))</f>
        <v/>
      </c>
      <c r="AT48" s="1897" t="str">
        <f>IF(AT47="","",VLOOKUP(AT47,'シフト記号表（従来型・ユニット型共通）'!$C$6:$L$47,10,FALSE))</f>
        <v/>
      </c>
      <c r="AU48" s="1912" t="str">
        <f>IF(AU47="","",VLOOKUP(AU47,'シフト記号表（従来型・ユニット型共通）'!$C$6:$L$47,10,FALSE))</f>
        <v/>
      </c>
      <c r="AV48" s="1885" t="str">
        <f>IF(AV47="","",VLOOKUP(AV47,'シフト記号表（従来型・ユニット型共通）'!$C$6:$L$47,10,FALSE))</f>
        <v/>
      </c>
      <c r="AW48" s="1897" t="str">
        <f>IF(AW47="","",VLOOKUP(AW47,'シフト記号表（従来型・ユニット型共通）'!$C$6:$L$47,10,FALSE))</f>
        <v/>
      </c>
      <c r="AX48" s="1897" t="str">
        <f>IF(AX47="","",VLOOKUP(AX47,'シフト記号表（従来型・ユニット型共通）'!$C$6:$L$47,10,FALSE))</f>
        <v/>
      </c>
      <c r="AY48" s="1897" t="str">
        <f>IF(AY47="","",VLOOKUP(AY47,'シフト記号表（従来型・ユニット型共通）'!$C$6:$L$47,10,FALSE))</f>
        <v/>
      </c>
      <c r="AZ48" s="1897" t="str">
        <f>IF(AZ47="","",VLOOKUP(AZ47,'シフト記号表（従来型・ユニット型共通）'!$C$6:$L$47,10,FALSE))</f>
        <v/>
      </c>
      <c r="BA48" s="1897" t="str">
        <f>IF(BA47="","",VLOOKUP(BA47,'シフト記号表（従来型・ユニット型共通）'!$C$6:$L$47,10,FALSE))</f>
        <v/>
      </c>
      <c r="BB48" s="1912" t="str">
        <f>IF(BB47="","",VLOOKUP(BB47,'シフト記号表（従来型・ユニット型共通）'!$C$6:$L$47,10,FALSE))</f>
        <v/>
      </c>
      <c r="BC48" s="1885" t="str">
        <f>IF(BC47="","",VLOOKUP(BC47,'シフト記号表（従来型・ユニット型共通）'!$C$6:$L$47,10,FALSE))</f>
        <v/>
      </c>
      <c r="BD48" s="1897" t="str">
        <f>IF(BD47="","",VLOOKUP(BD47,'シフト記号表（従来型・ユニット型共通）'!$C$6:$L$47,10,FALSE))</f>
        <v/>
      </c>
      <c r="BE48" s="1897" t="str">
        <f>IF(BE47="","",VLOOKUP(BE47,'シフト記号表（従来型・ユニット型共通）'!$C$6:$L$47,10,FALSE))</f>
        <v/>
      </c>
      <c r="BF48" s="1943">
        <f>IF($BI$3="４週",SUM(AA48:BB48),IF($BI$3="暦月",SUM(AA48:BE48),""))</f>
        <v>0</v>
      </c>
      <c r="BG48" s="1951"/>
      <c r="BH48" s="1960">
        <f>IF($BI$3="４週",BF48/4,IF($BI$3="暦月",(BF48/($BI$8/7)),""))</f>
        <v>0</v>
      </c>
      <c r="BI48" s="1951"/>
      <c r="BJ48" s="1971"/>
      <c r="BK48" s="1976"/>
      <c r="BL48" s="1976"/>
      <c r="BM48" s="1976"/>
      <c r="BN48" s="1987"/>
    </row>
    <row r="49" spans="2:66" ht="20.25" customHeight="1">
      <c r="B49" s="1742">
        <f>B47+1</f>
        <v>17</v>
      </c>
      <c r="C49" s="2676"/>
      <c r="D49" s="2682"/>
      <c r="E49" s="1968"/>
      <c r="F49" s="2691"/>
      <c r="G49" s="1756"/>
      <c r="H49" s="1767"/>
      <c r="I49" s="1774"/>
      <c r="J49" s="1779"/>
      <c r="K49" s="1774"/>
      <c r="L49" s="1779"/>
      <c r="M49" s="1788"/>
      <c r="N49" s="1802"/>
      <c r="O49" s="1808"/>
      <c r="P49" s="1824"/>
      <c r="Q49" s="1824"/>
      <c r="R49" s="1767"/>
      <c r="S49" s="1831"/>
      <c r="T49" s="1836"/>
      <c r="U49" s="1836"/>
      <c r="V49" s="1836"/>
      <c r="W49" s="1847"/>
      <c r="X49" s="1857" t="s">
        <v>770</v>
      </c>
      <c r="Y49" s="1864"/>
      <c r="Z49" s="1875"/>
      <c r="AA49" s="1886"/>
      <c r="AB49" s="1898"/>
      <c r="AC49" s="1898"/>
      <c r="AD49" s="1898"/>
      <c r="AE49" s="1898"/>
      <c r="AF49" s="1898"/>
      <c r="AG49" s="1913"/>
      <c r="AH49" s="1886"/>
      <c r="AI49" s="1898"/>
      <c r="AJ49" s="1898"/>
      <c r="AK49" s="1898"/>
      <c r="AL49" s="1898"/>
      <c r="AM49" s="1898"/>
      <c r="AN49" s="1913"/>
      <c r="AO49" s="1886"/>
      <c r="AP49" s="1898"/>
      <c r="AQ49" s="1898"/>
      <c r="AR49" s="1898"/>
      <c r="AS49" s="1898"/>
      <c r="AT49" s="1898"/>
      <c r="AU49" s="1913"/>
      <c r="AV49" s="1886"/>
      <c r="AW49" s="1898"/>
      <c r="AX49" s="1898"/>
      <c r="AY49" s="1898"/>
      <c r="AZ49" s="1898"/>
      <c r="BA49" s="1898"/>
      <c r="BB49" s="1913"/>
      <c r="BC49" s="1886"/>
      <c r="BD49" s="1898"/>
      <c r="BE49" s="1937"/>
      <c r="BF49" s="1944"/>
      <c r="BG49" s="1952"/>
      <c r="BH49" s="1961"/>
      <c r="BI49" s="1967"/>
      <c r="BJ49" s="1972"/>
      <c r="BK49" s="1977"/>
      <c r="BL49" s="1977"/>
      <c r="BM49" s="1977"/>
      <c r="BN49" s="1988"/>
    </row>
    <row r="50" spans="2:66" ht="20.25" customHeight="1">
      <c r="B50" s="1743"/>
      <c r="C50" s="2675"/>
      <c r="D50" s="2681"/>
      <c r="E50" s="1968"/>
      <c r="F50" s="2691"/>
      <c r="G50" s="1755"/>
      <c r="H50" s="1766"/>
      <c r="I50" s="1774"/>
      <c r="J50" s="1779">
        <f>G49</f>
        <v>0</v>
      </c>
      <c r="K50" s="1774"/>
      <c r="L50" s="1779">
        <f>M49</f>
        <v>0</v>
      </c>
      <c r="M50" s="1787"/>
      <c r="N50" s="1801"/>
      <c r="O50" s="1807"/>
      <c r="P50" s="1823"/>
      <c r="Q50" s="1823"/>
      <c r="R50" s="1766"/>
      <c r="S50" s="1831"/>
      <c r="T50" s="1836"/>
      <c r="U50" s="1836"/>
      <c r="V50" s="1836"/>
      <c r="W50" s="1847"/>
      <c r="X50" s="1856" t="s">
        <v>128</v>
      </c>
      <c r="Y50" s="1863"/>
      <c r="Z50" s="1874"/>
      <c r="AA50" s="1885" t="str">
        <f>IF(AA49="","",VLOOKUP(AA49,'シフト記号表（従来型・ユニット型共通）'!$C$6:$L$47,10,FALSE))</f>
        <v/>
      </c>
      <c r="AB50" s="1897" t="str">
        <f>IF(AB49="","",VLOOKUP(AB49,'シフト記号表（従来型・ユニット型共通）'!$C$6:$L$47,10,FALSE))</f>
        <v/>
      </c>
      <c r="AC50" s="1897" t="str">
        <f>IF(AC49="","",VLOOKUP(AC49,'シフト記号表（従来型・ユニット型共通）'!$C$6:$L$47,10,FALSE))</f>
        <v/>
      </c>
      <c r="AD50" s="1897" t="str">
        <f>IF(AD49="","",VLOOKUP(AD49,'シフト記号表（従来型・ユニット型共通）'!$C$6:$L$47,10,FALSE))</f>
        <v/>
      </c>
      <c r="AE50" s="1897" t="str">
        <f>IF(AE49="","",VLOOKUP(AE49,'シフト記号表（従来型・ユニット型共通）'!$C$6:$L$47,10,FALSE))</f>
        <v/>
      </c>
      <c r="AF50" s="1897" t="str">
        <f>IF(AF49="","",VLOOKUP(AF49,'シフト記号表（従来型・ユニット型共通）'!$C$6:$L$47,10,FALSE))</f>
        <v/>
      </c>
      <c r="AG50" s="1912" t="str">
        <f>IF(AG49="","",VLOOKUP(AG49,'シフト記号表（従来型・ユニット型共通）'!$C$6:$L$47,10,FALSE))</f>
        <v/>
      </c>
      <c r="AH50" s="1885" t="str">
        <f>IF(AH49="","",VLOOKUP(AH49,'シフト記号表（従来型・ユニット型共通）'!$C$6:$L$47,10,FALSE))</f>
        <v/>
      </c>
      <c r="AI50" s="1897" t="str">
        <f>IF(AI49="","",VLOOKUP(AI49,'シフト記号表（従来型・ユニット型共通）'!$C$6:$L$47,10,FALSE))</f>
        <v/>
      </c>
      <c r="AJ50" s="1897" t="str">
        <f>IF(AJ49="","",VLOOKUP(AJ49,'シフト記号表（従来型・ユニット型共通）'!$C$6:$L$47,10,FALSE))</f>
        <v/>
      </c>
      <c r="AK50" s="1897" t="str">
        <f>IF(AK49="","",VLOOKUP(AK49,'シフト記号表（従来型・ユニット型共通）'!$C$6:$L$47,10,FALSE))</f>
        <v/>
      </c>
      <c r="AL50" s="1897" t="str">
        <f>IF(AL49="","",VLOOKUP(AL49,'シフト記号表（従来型・ユニット型共通）'!$C$6:$L$47,10,FALSE))</f>
        <v/>
      </c>
      <c r="AM50" s="1897" t="str">
        <f>IF(AM49="","",VLOOKUP(AM49,'シフト記号表（従来型・ユニット型共通）'!$C$6:$L$47,10,FALSE))</f>
        <v/>
      </c>
      <c r="AN50" s="1912" t="str">
        <f>IF(AN49="","",VLOOKUP(AN49,'シフト記号表（従来型・ユニット型共通）'!$C$6:$L$47,10,FALSE))</f>
        <v/>
      </c>
      <c r="AO50" s="1885" t="str">
        <f>IF(AO49="","",VLOOKUP(AO49,'シフト記号表（従来型・ユニット型共通）'!$C$6:$L$47,10,FALSE))</f>
        <v/>
      </c>
      <c r="AP50" s="1897" t="str">
        <f>IF(AP49="","",VLOOKUP(AP49,'シフト記号表（従来型・ユニット型共通）'!$C$6:$L$47,10,FALSE))</f>
        <v/>
      </c>
      <c r="AQ50" s="1897" t="str">
        <f>IF(AQ49="","",VLOOKUP(AQ49,'シフト記号表（従来型・ユニット型共通）'!$C$6:$L$47,10,FALSE))</f>
        <v/>
      </c>
      <c r="AR50" s="1897" t="str">
        <f>IF(AR49="","",VLOOKUP(AR49,'シフト記号表（従来型・ユニット型共通）'!$C$6:$L$47,10,FALSE))</f>
        <v/>
      </c>
      <c r="AS50" s="1897" t="str">
        <f>IF(AS49="","",VLOOKUP(AS49,'シフト記号表（従来型・ユニット型共通）'!$C$6:$L$47,10,FALSE))</f>
        <v/>
      </c>
      <c r="AT50" s="1897" t="str">
        <f>IF(AT49="","",VLOOKUP(AT49,'シフト記号表（従来型・ユニット型共通）'!$C$6:$L$47,10,FALSE))</f>
        <v/>
      </c>
      <c r="AU50" s="1912" t="str">
        <f>IF(AU49="","",VLOOKUP(AU49,'シフト記号表（従来型・ユニット型共通）'!$C$6:$L$47,10,FALSE))</f>
        <v/>
      </c>
      <c r="AV50" s="1885" t="str">
        <f>IF(AV49="","",VLOOKUP(AV49,'シフト記号表（従来型・ユニット型共通）'!$C$6:$L$47,10,FALSE))</f>
        <v/>
      </c>
      <c r="AW50" s="1897" t="str">
        <f>IF(AW49="","",VLOOKUP(AW49,'シフト記号表（従来型・ユニット型共通）'!$C$6:$L$47,10,FALSE))</f>
        <v/>
      </c>
      <c r="AX50" s="1897" t="str">
        <f>IF(AX49="","",VLOOKUP(AX49,'シフト記号表（従来型・ユニット型共通）'!$C$6:$L$47,10,FALSE))</f>
        <v/>
      </c>
      <c r="AY50" s="1897" t="str">
        <f>IF(AY49="","",VLOOKUP(AY49,'シフト記号表（従来型・ユニット型共通）'!$C$6:$L$47,10,FALSE))</f>
        <v/>
      </c>
      <c r="AZ50" s="1897" t="str">
        <f>IF(AZ49="","",VLOOKUP(AZ49,'シフト記号表（従来型・ユニット型共通）'!$C$6:$L$47,10,FALSE))</f>
        <v/>
      </c>
      <c r="BA50" s="1897" t="str">
        <f>IF(BA49="","",VLOOKUP(BA49,'シフト記号表（従来型・ユニット型共通）'!$C$6:$L$47,10,FALSE))</f>
        <v/>
      </c>
      <c r="BB50" s="1912" t="str">
        <f>IF(BB49="","",VLOOKUP(BB49,'シフト記号表（従来型・ユニット型共通）'!$C$6:$L$47,10,FALSE))</f>
        <v/>
      </c>
      <c r="BC50" s="1885" t="str">
        <f>IF(BC49="","",VLOOKUP(BC49,'シフト記号表（従来型・ユニット型共通）'!$C$6:$L$47,10,FALSE))</f>
        <v/>
      </c>
      <c r="BD50" s="1897" t="str">
        <f>IF(BD49="","",VLOOKUP(BD49,'シフト記号表（従来型・ユニット型共通）'!$C$6:$L$47,10,FALSE))</f>
        <v/>
      </c>
      <c r="BE50" s="1897" t="str">
        <f>IF(BE49="","",VLOOKUP(BE49,'シフト記号表（従来型・ユニット型共通）'!$C$6:$L$47,10,FALSE))</f>
        <v/>
      </c>
      <c r="BF50" s="1943">
        <f>IF($BI$3="４週",SUM(AA50:BB50),IF($BI$3="暦月",SUM(AA50:BE50),""))</f>
        <v>0</v>
      </c>
      <c r="BG50" s="1951"/>
      <c r="BH50" s="1960">
        <f>IF($BI$3="４週",BF50/4,IF($BI$3="暦月",(BF50/($BI$8/7)),""))</f>
        <v>0</v>
      </c>
      <c r="BI50" s="1951"/>
      <c r="BJ50" s="1971"/>
      <c r="BK50" s="1976"/>
      <c r="BL50" s="1976"/>
      <c r="BM50" s="1976"/>
      <c r="BN50" s="1987"/>
    </row>
    <row r="51" spans="2:66" ht="20.25" customHeight="1">
      <c r="B51" s="1742">
        <f>B49+1</f>
        <v>18</v>
      </c>
      <c r="C51" s="2676"/>
      <c r="D51" s="2682"/>
      <c r="E51" s="1968"/>
      <c r="F51" s="2691"/>
      <c r="G51" s="1756"/>
      <c r="H51" s="1767"/>
      <c r="I51" s="1774"/>
      <c r="J51" s="1779"/>
      <c r="K51" s="1774"/>
      <c r="L51" s="1779"/>
      <c r="M51" s="1788"/>
      <c r="N51" s="1802"/>
      <c r="O51" s="1808"/>
      <c r="P51" s="1824"/>
      <c r="Q51" s="1824"/>
      <c r="R51" s="1767"/>
      <c r="S51" s="1831"/>
      <c r="T51" s="1836"/>
      <c r="U51" s="1836"/>
      <c r="V51" s="1836"/>
      <c r="W51" s="1847"/>
      <c r="X51" s="1857" t="s">
        <v>770</v>
      </c>
      <c r="Y51" s="1864"/>
      <c r="Z51" s="1875"/>
      <c r="AA51" s="1886"/>
      <c r="AB51" s="1898"/>
      <c r="AC51" s="1898"/>
      <c r="AD51" s="1898"/>
      <c r="AE51" s="1898"/>
      <c r="AF51" s="1898"/>
      <c r="AG51" s="1913"/>
      <c r="AH51" s="1886"/>
      <c r="AI51" s="1898"/>
      <c r="AJ51" s="1898"/>
      <c r="AK51" s="1898"/>
      <c r="AL51" s="1898"/>
      <c r="AM51" s="1898"/>
      <c r="AN51" s="1913"/>
      <c r="AO51" s="1886"/>
      <c r="AP51" s="1898"/>
      <c r="AQ51" s="1898"/>
      <c r="AR51" s="1898"/>
      <c r="AS51" s="1898"/>
      <c r="AT51" s="1898"/>
      <c r="AU51" s="1913"/>
      <c r="AV51" s="1886"/>
      <c r="AW51" s="1898"/>
      <c r="AX51" s="1898"/>
      <c r="AY51" s="1898"/>
      <c r="AZ51" s="1898"/>
      <c r="BA51" s="1898"/>
      <c r="BB51" s="1913"/>
      <c r="BC51" s="1886"/>
      <c r="BD51" s="1898"/>
      <c r="BE51" s="1937"/>
      <c r="BF51" s="1944"/>
      <c r="BG51" s="1952"/>
      <c r="BH51" s="1961"/>
      <c r="BI51" s="1967"/>
      <c r="BJ51" s="1972"/>
      <c r="BK51" s="1977"/>
      <c r="BL51" s="1977"/>
      <c r="BM51" s="1977"/>
      <c r="BN51" s="1988"/>
    </row>
    <row r="52" spans="2:66" ht="20.25" customHeight="1">
      <c r="B52" s="1743"/>
      <c r="C52" s="2675"/>
      <c r="D52" s="2681"/>
      <c r="E52" s="1968"/>
      <c r="F52" s="2691"/>
      <c r="G52" s="1755"/>
      <c r="H52" s="1766"/>
      <c r="I52" s="1774"/>
      <c r="J52" s="1779">
        <f>G51</f>
        <v>0</v>
      </c>
      <c r="K52" s="1774"/>
      <c r="L52" s="1779">
        <f>M51</f>
        <v>0</v>
      </c>
      <c r="M52" s="1787"/>
      <c r="N52" s="1801"/>
      <c r="O52" s="1807"/>
      <c r="P52" s="1823"/>
      <c r="Q52" s="1823"/>
      <c r="R52" s="1766"/>
      <c r="S52" s="1831"/>
      <c r="T52" s="1836"/>
      <c r="U52" s="1836"/>
      <c r="V52" s="1836"/>
      <c r="W52" s="1847"/>
      <c r="X52" s="1856" t="s">
        <v>128</v>
      </c>
      <c r="Y52" s="1863"/>
      <c r="Z52" s="1874"/>
      <c r="AA52" s="1885" t="str">
        <f>IF(AA51="","",VLOOKUP(AA51,'シフト記号表（従来型・ユニット型共通）'!$C$6:$L$47,10,FALSE))</f>
        <v/>
      </c>
      <c r="AB52" s="1897" t="str">
        <f>IF(AB51="","",VLOOKUP(AB51,'シフト記号表（従来型・ユニット型共通）'!$C$6:$L$47,10,FALSE))</f>
        <v/>
      </c>
      <c r="AC52" s="1897" t="str">
        <f>IF(AC51="","",VLOOKUP(AC51,'シフト記号表（従来型・ユニット型共通）'!$C$6:$L$47,10,FALSE))</f>
        <v/>
      </c>
      <c r="AD52" s="1897" t="str">
        <f>IF(AD51="","",VLOOKUP(AD51,'シフト記号表（従来型・ユニット型共通）'!$C$6:$L$47,10,FALSE))</f>
        <v/>
      </c>
      <c r="AE52" s="1897" t="str">
        <f>IF(AE51="","",VLOOKUP(AE51,'シフト記号表（従来型・ユニット型共通）'!$C$6:$L$47,10,FALSE))</f>
        <v/>
      </c>
      <c r="AF52" s="1897" t="str">
        <f>IF(AF51="","",VLOOKUP(AF51,'シフト記号表（従来型・ユニット型共通）'!$C$6:$L$47,10,FALSE))</f>
        <v/>
      </c>
      <c r="AG52" s="1912" t="str">
        <f>IF(AG51="","",VLOOKUP(AG51,'シフト記号表（従来型・ユニット型共通）'!$C$6:$L$47,10,FALSE))</f>
        <v/>
      </c>
      <c r="AH52" s="1885" t="str">
        <f>IF(AH51="","",VLOOKUP(AH51,'シフト記号表（従来型・ユニット型共通）'!$C$6:$L$47,10,FALSE))</f>
        <v/>
      </c>
      <c r="AI52" s="1897" t="str">
        <f>IF(AI51="","",VLOOKUP(AI51,'シフト記号表（従来型・ユニット型共通）'!$C$6:$L$47,10,FALSE))</f>
        <v/>
      </c>
      <c r="AJ52" s="1897" t="str">
        <f>IF(AJ51="","",VLOOKUP(AJ51,'シフト記号表（従来型・ユニット型共通）'!$C$6:$L$47,10,FALSE))</f>
        <v/>
      </c>
      <c r="AK52" s="1897" t="str">
        <f>IF(AK51="","",VLOOKUP(AK51,'シフト記号表（従来型・ユニット型共通）'!$C$6:$L$47,10,FALSE))</f>
        <v/>
      </c>
      <c r="AL52" s="1897" t="str">
        <f>IF(AL51="","",VLOOKUP(AL51,'シフト記号表（従来型・ユニット型共通）'!$C$6:$L$47,10,FALSE))</f>
        <v/>
      </c>
      <c r="AM52" s="1897" t="str">
        <f>IF(AM51="","",VLOOKUP(AM51,'シフト記号表（従来型・ユニット型共通）'!$C$6:$L$47,10,FALSE))</f>
        <v/>
      </c>
      <c r="AN52" s="1912" t="str">
        <f>IF(AN51="","",VLOOKUP(AN51,'シフト記号表（従来型・ユニット型共通）'!$C$6:$L$47,10,FALSE))</f>
        <v/>
      </c>
      <c r="AO52" s="1885" t="str">
        <f>IF(AO51="","",VLOOKUP(AO51,'シフト記号表（従来型・ユニット型共通）'!$C$6:$L$47,10,FALSE))</f>
        <v/>
      </c>
      <c r="AP52" s="1897" t="str">
        <f>IF(AP51="","",VLOOKUP(AP51,'シフト記号表（従来型・ユニット型共通）'!$C$6:$L$47,10,FALSE))</f>
        <v/>
      </c>
      <c r="AQ52" s="1897" t="str">
        <f>IF(AQ51="","",VLOOKUP(AQ51,'シフト記号表（従来型・ユニット型共通）'!$C$6:$L$47,10,FALSE))</f>
        <v/>
      </c>
      <c r="AR52" s="1897" t="str">
        <f>IF(AR51="","",VLOOKUP(AR51,'シフト記号表（従来型・ユニット型共通）'!$C$6:$L$47,10,FALSE))</f>
        <v/>
      </c>
      <c r="AS52" s="1897" t="str">
        <f>IF(AS51="","",VLOOKUP(AS51,'シフト記号表（従来型・ユニット型共通）'!$C$6:$L$47,10,FALSE))</f>
        <v/>
      </c>
      <c r="AT52" s="1897" t="str">
        <f>IF(AT51="","",VLOOKUP(AT51,'シフト記号表（従来型・ユニット型共通）'!$C$6:$L$47,10,FALSE))</f>
        <v/>
      </c>
      <c r="AU52" s="1912" t="str">
        <f>IF(AU51="","",VLOOKUP(AU51,'シフト記号表（従来型・ユニット型共通）'!$C$6:$L$47,10,FALSE))</f>
        <v/>
      </c>
      <c r="AV52" s="1885" t="str">
        <f>IF(AV51="","",VLOOKUP(AV51,'シフト記号表（従来型・ユニット型共通）'!$C$6:$L$47,10,FALSE))</f>
        <v/>
      </c>
      <c r="AW52" s="1897" t="str">
        <f>IF(AW51="","",VLOOKUP(AW51,'シフト記号表（従来型・ユニット型共通）'!$C$6:$L$47,10,FALSE))</f>
        <v/>
      </c>
      <c r="AX52" s="1897" t="str">
        <f>IF(AX51="","",VLOOKUP(AX51,'シフト記号表（従来型・ユニット型共通）'!$C$6:$L$47,10,FALSE))</f>
        <v/>
      </c>
      <c r="AY52" s="1897" t="str">
        <f>IF(AY51="","",VLOOKUP(AY51,'シフト記号表（従来型・ユニット型共通）'!$C$6:$L$47,10,FALSE))</f>
        <v/>
      </c>
      <c r="AZ52" s="1897" t="str">
        <f>IF(AZ51="","",VLOOKUP(AZ51,'シフト記号表（従来型・ユニット型共通）'!$C$6:$L$47,10,FALSE))</f>
        <v/>
      </c>
      <c r="BA52" s="1897" t="str">
        <f>IF(BA51="","",VLOOKUP(BA51,'シフト記号表（従来型・ユニット型共通）'!$C$6:$L$47,10,FALSE))</f>
        <v/>
      </c>
      <c r="BB52" s="1912" t="str">
        <f>IF(BB51="","",VLOOKUP(BB51,'シフト記号表（従来型・ユニット型共通）'!$C$6:$L$47,10,FALSE))</f>
        <v/>
      </c>
      <c r="BC52" s="1885" t="str">
        <f>IF(BC51="","",VLOOKUP(BC51,'シフト記号表（従来型・ユニット型共通）'!$C$6:$L$47,10,FALSE))</f>
        <v/>
      </c>
      <c r="BD52" s="1897" t="str">
        <f>IF(BD51="","",VLOOKUP(BD51,'シフト記号表（従来型・ユニット型共通）'!$C$6:$L$47,10,FALSE))</f>
        <v/>
      </c>
      <c r="BE52" s="1897" t="str">
        <f>IF(BE51="","",VLOOKUP(BE51,'シフト記号表（従来型・ユニット型共通）'!$C$6:$L$47,10,FALSE))</f>
        <v/>
      </c>
      <c r="BF52" s="1943">
        <f>IF($BI$3="４週",SUM(AA52:BB52),IF($BI$3="暦月",SUM(AA52:BE52),""))</f>
        <v>0</v>
      </c>
      <c r="BG52" s="1951"/>
      <c r="BH52" s="1960">
        <f>IF($BI$3="４週",BF52/4,IF($BI$3="暦月",(BF52/($BI$8/7)),""))</f>
        <v>0</v>
      </c>
      <c r="BI52" s="1951"/>
      <c r="BJ52" s="1971"/>
      <c r="BK52" s="1976"/>
      <c r="BL52" s="1976"/>
      <c r="BM52" s="1976"/>
      <c r="BN52" s="1987"/>
    </row>
    <row r="53" spans="2:66" ht="20.25" customHeight="1">
      <c r="B53" s="1742">
        <f>B51+1</f>
        <v>19</v>
      </c>
      <c r="C53" s="2676"/>
      <c r="D53" s="2682"/>
      <c r="E53" s="1968"/>
      <c r="F53" s="2691"/>
      <c r="G53" s="1756"/>
      <c r="H53" s="1767"/>
      <c r="I53" s="1775"/>
      <c r="J53" s="1780"/>
      <c r="K53" s="1775"/>
      <c r="L53" s="1780"/>
      <c r="M53" s="1788"/>
      <c r="N53" s="1802"/>
      <c r="O53" s="1808"/>
      <c r="P53" s="1824"/>
      <c r="Q53" s="1824"/>
      <c r="R53" s="1767"/>
      <c r="S53" s="1831"/>
      <c r="T53" s="1836"/>
      <c r="U53" s="1836"/>
      <c r="V53" s="1836"/>
      <c r="W53" s="1847"/>
      <c r="X53" s="1855" t="s">
        <v>770</v>
      </c>
      <c r="Y53" s="1862"/>
      <c r="Z53" s="1873"/>
      <c r="AA53" s="1886"/>
      <c r="AB53" s="1898"/>
      <c r="AC53" s="1898"/>
      <c r="AD53" s="1898"/>
      <c r="AE53" s="1898"/>
      <c r="AF53" s="1898"/>
      <c r="AG53" s="1913"/>
      <c r="AH53" s="1886"/>
      <c r="AI53" s="1898"/>
      <c r="AJ53" s="1898"/>
      <c r="AK53" s="1898"/>
      <c r="AL53" s="1898"/>
      <c r="AM53" s="1898"/>
      <c r="AN53" s="1913"/>
      <c r="AO53" s="1886"/>
      <c r="AP53" s="1898"/>
      <c r="AQ53" s="1898"/>
      <c r="AR53" s="1898"/>
      <c r="AS53" s="1898"/>
      <c r="AT53" s="1898"/>
      <c r="AU53" s="1913"/>
      <c r="AV53" s="1886"/>
      <c r="AW53" s="1898"/>
      <c r="AX53" s="1898"/>
      <c r="AY53" s="1898"/>
      <c r="AZ53" s="1898"/>
      <c r="BA53" s="1898"/>
      <c r="BB53" s="1913"/>
      <c r="BC53" s="1886"/>
      <c r="BD53" s="1898"/>
      <c r="BE53" s="1937"/>
      <c r="BF53" s="1944"/>
      <c r="BG53" s="1952"/>
      <c r="BH53" s="1961"/>
      <c r="BI53" s="1967"/>
      <c r="BJ53" s="1972"/>
      <c r="BK53" s="1977"/>
      <c r="BL53" s="1977"/>
      <c r="BM53" s="1977"/>
      <c r="BN53" s="1988"/>
    </row>
    <row r="54" spans="2:66" ht="20.25" customHeight="1">
      <c r="B54" s="1743"/>
      <c r="C54" s="2675"/>
      <c r="D54" s="2681"/>
      <c r="E54" s="1968"/>
      <c r="F54" s="2691"/>
      <c r="G54" s="1755"/>
      <c r="H54" s="1766"/>
      <c r="I54" s="1774"/>
      <c r="J54" s="1779">
        <f>G53</f>
        <v>0</v>
      </c>
      <c r="K54" s="1774"/>
      <c r="L54" s="1779">
        <f>M53</f>
        <v>0</v>
      </c>
      <c r="M54" s="1787"/>
      <c r="N54" s="1801"/>
      <c r="O54" s="1807"/>
      <c r="P54" s="1823"/>
      <c r="Q54" s="1823"/>
      <c r="R54" s="1766"/>
      <c r="S54" s="1831"/>
      <c r="T54" s="1836"/>
      <c r="U54" s="1836"/>
      <c r="V54" s="1836"/>
      <c r="W54" s="1847"/>
      <c r="X54" s="1856" t="s">
        <v>128</v>
      </c>
      <c r="Y54" s="1861"/>
      <c r="Z54" s="1872"/>
      <c r="AA54" s="1885" t="str">
        <f>IF(AA53="","",VLOOKUP(AA53,'シフト記号表（従来型・ユニット型共通）'!$C$6:$L$47,10,FALSE))</f>
        <v/>
      </c>
      <c r="AB54" s="1897" t="str">
        <f>IF(AB53="","",VLOOKUP(AB53,'シフト記号表（従来型・ユニット型共通）'!$C$6:$L$47,10,FALSE))</f>
        <v/>
      </c>
      <c r="AC54" s="1897" t="str">
        <f>IF(AC53="","",VLOOKUP(AC53,'シフト記号表（従来型・ユニット型共通）'!$C$6:$L$47,10,FALSE))</f>
        <v/>
      </c>
      <c r="AD54" s="1897" t="str">
        <f>IF(AD53="","",VLOOKUP(AD53,'シフト記号表（従来型・ユニット型共通）'!$C$6:$L$47,10,FALSE))</f>
        <v/>
      </c>
      <c r="AE54" s="1897" t="str">
        <f>IF(AE53="","",VLOOKUP(AE53,'シフト記号表（従来型・ユニット型共通）'!$C$6:$L$47,10,FALSE))</f>
        <v/>
      </c>
      <c r="AF54" s="1897" t="str">
        <f>IF(AF53="","",VLOOKUP(AF53,'シフト記号表（従来型・ユニット型共通）'!$C$6:$L$47,10,FALSE))</f>
        <v/>
      </c>
      <c r="AG54" s="1912" t="str">
        <f>IF(AG53="","",VLOOKUP(AG53,'シフト記号表（従来型・ユニット型共通）'!$C$6:$L$47,10,FALSE))</f>
        <v/>
      </c>
      <c r="AH54" s="1885" t="str">
        <f>IF(AH53="","",VLOOKUP(AH53,'シフト記号表（従来型・ユニット型共通）'!$C$6:$L$47,10,FALSE))</f>
        <v/>
      </c>
      <c r="AI54" s="1897" t="str">
        <f>IF(AI53="","",VLOOKUP(AI53,'シフト記号表（従来型・ユニット型共通）'!$C$6:$L$47,10,FALSE))</f>
        <v/>
      </c>
      <c r="AJ54" s="1897" t="str">
        <f>IF(AJ53="","",VLOOKUP(AJ53,'シフト記号表（従来型・ユニット型共通）'!$C$6:$L$47,10,FALSE))</f>
        <v/>
      </c>
      <c r="AK54" s="1897" t="str">
        <f>IF(AK53="","",VLOOKUP(AK53,'シフト記号表（従来型・ユニット型共通）'!$C$6:$L$47,10,FALSE))</f>
        <v/>
      </c>
      <c r="AL54" s="1897" t="str">
        <f>IF(AL53="","",VLOOKUP(AL53,'シフト記号表（従来型・ユニット型共通）'!$C$6:$L$47,10,FALSE))</f>
        <v/>
      </c>
      <c r="AM54" s="1897" t="str">
        <f>IF(AM53="","",VLOOKUP(AM53,'シフト記号表（従来型・ユニット型共通）'!$C$6:$L$47,10,FALSE))</f>
        <v/>
      </c>
      <c r="AN54" s="1912" t="str">
        <f>IF(AN53="","",VLOOKUP(AN53,'シフト記号表（従来型・ユニット型共通）'!$C$6:$L$47,10,FALSE))</f>
        <v/>
      </c>
      <c r="AO54" s="1885" t="str">
        <f>IF(AO53="","",VLOOKUP(AO53,'シフト記号表（従来型・ユニット型共通）'!$C$6:$L$47,10,FALSE))</f>
        <v/>
      </c>
      <c r="AP54" s="1897" t="str">
        <f>IF(AP53="","",VLOOKUP(AP53,'シフト記号表（従来型・ユニット型共通）'!$C$6:$L$47,10,FALSE))</f>
        <v/>
      </c>
      <c r="AQ54" s="1897" t="str">
        <f>IF(AQ53="","",VLOOKUP(AQ53,'シフト記号表（従来型・ユニット型共通）'!$C$6:$L$47,10,FALSE))</f>
        <v/>
      </c>
      <c r="AR54" s="1897" t="str">
        <f>IF(AR53="","",VLOOKUP(AR53,'シフト記号表（従来型・ユニット型共通）'!$C$6:$L$47,10,FALSE))</f>
        <v/>
      </c>
      <c r="AS54" s="1897" t="str">
        <f>IF(AS53="","",VLOOKUP(AS53,'シフト記号表（従来型・ユニット型共通）'!$C$6:$L$47,10,FALSE))</f>
        <v/>
      </c>
      <c r="AT54" s="1897" t="str">
        <f>IF(AT53="","",VLOOKUP(AT53,'シフト記号表（従来型・ユニット型共通）'!$C$6:$L$47,10,FALSE))</f>
        <v/>
      </c>
      <c r="AU54" s="1912" t="str">
        <f>IF(AU53="","",VLOOKUP(AU53,'シフト記号表（従来型・ユニット型共通）'!$C$6:$L$47,10,FALSE))</f>
        <v/>
      </c>
      <c r="AV54" s="1885" t="str">
        <f>IF(AV53="","",VLOOKUP(AV53,'シフト記号表（従来型・ユニット型共通）'!$C$6:$L$47,10,FALSE))</f>
        <v/>
      </c>
      <c r="AW54" s="1897" t="str">
        <f>IF(AW53="","",VLOOKUP(AW53,'シフト記号表（従来型・ユニット型共通）'!$C$6:$L$47,10,FALSE))</f>
        <v/>
      </c>
      <c r="AX54" s="1897" t="str">
        <f>IF(AX53="","",VLOOKUP(AX53,'シフト記号表（従来型・ユニット型共通）'!$C$6:$L$47,10,FALSE))</f>
        <v/>
      </c>
      <c r="AY54" s="1897" t="str">
        <f>IF(AY53="","",VLOOKUP(AY53,'シフト記号表（従来型・ユニット型共通）'!$C$6:$L$47,10,FALSE))</f>
        <v/>
      </c>
      <c r="AZ54" s="1897" t="str">
        <f>IF(AZ53="","",VLOOKUP(AZ53,'シフト記号表（従来型・ユニット型共通）'!$C$6:$L$47,10,FALSE))</f>
        <v/>
      </c>
      <c r="BA54" s="1897" t="str">
        <f>IF(BA53="","",VLOOKUP(BA53,'シフト記号表（従来型・ユニット型共通）'!$C$6:$L$47,10,FALSE))</f>
        <v/>
      </c>
      <c r="BB54" s="1912" t="str">
        <f>IF(BB53="","",VLOOKUP(BB53,'シフト記号表（従来型・ユニット型共通）'!$C$6:$L$47,10,FALSE))</f>
        <v/>
      </c>
      <c r="BC54" s="1885" t="str">
        <f>IF(BC53="","",VLOOKUP(BC53,'シフト記号表（従来型・ユニット型共通）'!$C$6:$L$47,10,FALSE))</f>
        <v/>
      </c>
      <c r="BD54" s="1897" t="str">
        <f>IF(BD53="","",VLOOKUP(BD53,'シフト記号表（従来型・ユニット型共通）'!$C$6:$L$47,10,FALSE))</f>
        <v/>
      </c>
      <c r="BE54" s="1897" t="str">
        <f>IF(BE53="","",VLOOKUP(BE53,'シフト記号表（従来型・ユニット型共通）'!$C$6:$L$47,10,FALSE))</f>
        <v/>
      </c>
      <c r="BF54" s="1943">
        <f>IF($BI$3="４週",SUM(AA54:BB54),IF($BI$3="暦月",SUM(AA54:BE54),""))</f>
        <v>0</v>
      </c>
      <c r="BG54" s="1951"/>
      <c r="BH54" s="1960">
        <f>IF($BI$3="４週",BF54/4,IF($BI$3="暦月",(BF54/($BI$8/7)),""))</f>
        <v>0</v>
      </c>
      <c r="BI54" s="1951"/>
      <c r="BJ54" s="1971"/>
      <c r="BK54" s="1976"/>
      <c r="BL54" s="1976"/>
      <c r="BM54" s="1976"/>
      <c r="BN54" s="1987"/>
    </row>
    <row r="55" spans="2:66" ht="20.25" customHeight="1">
      <c r="B55" s="1742">
        <f>B53+1</f>
        <v>20</v>
      </c>
      <c r="C55" s="2676"/>
      <c r="D55" s="2682"/>
      <c r="E55" s="1968"/>
      <c r="F55" s="2691"/>
      <c r="G55" s="1756"/>
      <c r="H55" s="1767"/>
      <c r="I55" s="1775"/>
      <c r="J55" s="1780"/>
      <c r="K55" s="1775"/>
      <c r="L55" s="1780"/>
      <c r="M55" s="1788"/>
      <c r="N55" s="1802"/>
      <c r="O55" s="1808"/>
      <c r="P55" s="1824"/>
      <c r="Q55" s="1824"/>
      <c r="R55" s="1767"/>
      <c r="S55" s="1831"/>
      <c r="T55" s="1836"/>
      <c r="U55" s="1836"/>
      <c r="V55" s="1836"/>
      <c r="W55" s="1847"/>
      <c r="X55" s="1855" t="s">
        <v>770</v>
      </c>
      <c r="Y55" s="1862"/>
      <c r="Z55" s="1873"/>
      <c r="AA55" s="1886"/>
      <c r="AB55" s="1898"/>
      <c r="AC55" s="1898"/>
      <c r="AD55" s="1898"/>
      <c r="AE55" s="1898"/>
      <c r="AF55" s="1898"/>
      <c r="AG55" s="1913"/>
      <c r="AH55" s="1886"/>
      <c r="AI55" s="1898"/>
      <c r="AJ55" s="1898"/>
      <c r="AK55" s="1898"/>
      <c r="AL55" s="1898"/>
      <c r="AM55" s="1898"/>
      <c r="AN55" s="1913"/>
      <c r="AO55" s="1886"/>
      <c r="AP55" s="1898"/>
      <c r="AQ55" s="1898"/>
      <c r="AR55" s="1898"/>
      <c r="AS55" s="1898"/>
      <c r="AT55" s="1898"/>
      <c r="AU55" s="1913"/>
      <c r="AV55" s="1886"/>
      <c r="AW55" s="1898"/>
      <c r="AX55" s="1898"/>
      <c r="AY55" s="1898"/>
      <c r="AZ55" s="1898"/>
      <c r="BA55" s="1898"/>
      <c r="BB55" s="1913"/>
      <c r="BC55" s="1886"/>
      <c r="BD55" s="1898"/>
      <c r="BE55" s="1937"/>
      <c r="BF55" s="1944"/>
      <c r="BG55" s="1952"/>
      <c r="BH55" s="1961"/>
      <c r="BI55" s="1967"/>
      <c r="BJ55" s="1972"/>
      <c r="BK55" s="1977"/>
      <c r="BL55" s="1977"/>
      <c r="BM55" s="1977"/>
      <c r="BN55" s="1988"/>
    </row>
    <row r="56" spans="2:66" ht="20.25" customHeight="1">
      <c r="B56" s="1743"/>
      <c r="C56" s="2675"/>
      <c r="D56" s="2681"/>
      <c r="E56" s="1968"/>
      <c r="F56" s="2691"/>
      <c r="G56" s="1755"/>
      <c r="H56" s="1766"/>
      <c r="I56" s="1774"/>
      <c r="J56" s="1779">
        <f>G55</f>
        <v>0</v>
      </c>
      <c r="K56" s="1774"/>
      <c r="L56" s="1779">
        <f>M55</f>
        <v>0</v>
      </c>
      <c r="M56" s="1787"/>
      <c r="N56" s="1801"/>
      <c r="O56" s="1807"/>
      <c r="P56" s="1823"/>
      <c r="Q56" s="1823"/>
      <c r="R56" s="1766"/>
      <c r="S56" s="1831"/>
      <c r="T56" s="1836"/>
      <c r="U56" s="1836"/>
      <c r="V56" s="1836"/>
      <c r="W56" s="1847"/>
      <c r="X56" s="1856" t="s">
        <v>128</v>
      </c>
      <c r="Y56" s="1863"/>
      <c r="Z56" s="1874"/>
      <c r="AA56" s="1885" t="str">
        <f>IF(AA55="","",VLOOKUP(AA55,'シフト記号表（従来型・ユニット型共通）'!$C$6:$L$47,10,FALSE))</f>
        <v/>
      </c>
      <c r="AB56" s="1897" t="str">
        <f>IF(AB55="","",VLOOKUP(AB55,'シフト記号表（従来型・ユニット型共通）'!$C$6:$L$47,10,FALSE))</f>
        <v/>
      </c>
      <c r="AC56" s="1897" t="str">
        <f>IF(AC55="","",VLOOKUP(AC55,'シフト記号表（従来型・ユニット型共通）'!$C$6:$L$47,10,FALSE))</f>
        <v/>
      </c>
      <c r="AD56" s="1897" t="str">
        <f>IF(AD55="","",VLOOKUP(AD55,'シフト記号表（従来型・ユニット型共通）'!$C$6:$L$47,10,FALSE))</f>
        <v/>
      </c>
      <c r="AE56" s="1897" t="str">
        <f>IF(AE55="","",VLOOKUP(AE55,'シフト記号表（従来型・ユニット型共通）'!$C$6:$L$47,10,FALSE))</f>
        <v/>
      </c>
      <c r="AF56" s="1897" t="str">
        <f>IF(AF55="","",VLOOKUP(AF55,'シフト記号表（従来型・ユニット型共通）'!$C$6:$L$47,10,FALSE))</f>
        <v/>
      </c>
      <c r="AG56" s="1912" t="str">
        <f>IF(AG55="","",VLOOKUP(AG55,'シフト記号表（従来型・ユニット型共通）'!$C$6:$L$47,10,FALSE))</f>
        <v/>
      </c>
      <c r="AH56" s="1885" t="str">
        <f>IF(AH55="","",VLOOKUP(AH55,'シフト記号表（従来型・ユニット型共通）'!$C$6:$L$47,10,FALSE))</f>
        <v/>
      </c>
      <c r="AI56" s="1897" t="str">
        <f>IF(AI55="","",VLOOKUP(AI55,'シフト記号表（従来型・ユニット型共通）'!$C$6:$L$47,10,FALSE))</f>
        <v/>
      </c>
      <c r="AJ56" s="1897" t="str">
        <f>IF(AJ55="","",VLOOKUP(AJ55,'シフト記号表（従来型・ユニット型共通）'!$C$6:$L$47,10,FALSE))</f>
        <v/>
      </c>
      <c r="AK56" s="1897" t="str">
        <f>IF(AK55="","",VLOOKUP(AK55,'シフト記号表（従来型・ユニット型共通）'!$C$6:$L$47,10,FALSE))</f>
        <v/>
      </c>
      <c r="AL56" s="1897" t="str">
        <f>IF(AL55="","",VLOOKUP(AL55,'シフト記号表（従来型・ユニット型共通）'!$C$6:$L$47,10,FALSE))</f>
        <v/>
      </c>
      <c r="AM56" s="1897" t="str">
        <f>IF(AM55="","",VLOOKUP(AM55,'シフト記号表（従来型・ユニット型共通）'!$C$6:$L$47,10,FALSE))</f>
        <v/>
      </c>
      <c r="AN56" s="1912" t="str">
        <f>IF(AN55="","",VLOOKUP(AN55,'シフト記号表（従来型・ユニット型共通）'!$C$6:$L$47,10,FALSE))</f>
        <v/>
      </c>
      <c r="AO56" s="1885" t="str">
        <f>IF(AO55="","",VLOOKUP(AO55,'シフト記号表（従来型・ユニット型共通）'!$C$6:$L$47,10,FALSE))</f>
        <v/>
      </c>
      <c r="AP56" s="1897" t="str">
        <f>IF(AP55="","",VLOOKUP(AP55,'シフト記号表（従来型・ユニット型共通）'!$C$6:$L$47,10,FALSE))</f>
        <v/>
      </c>
      <c r="AQ56" s="1897" t="str">
        <f>IF(AQ55="","",VLOOKUP(AQ55,'シフト記号表（従来型・ユニット型共通）'!$C$6:$L$47,10,FALSE))</f>
        <v/>
      </c>
      <c r="AR56" s="1897" t="str">
        <f>IF(AR55="","",VLOOKUP(AR55,'シフト記号表（従来型・ユニット型共通）'!$C$6:$L$47,10,FALSE))</f>
        <v/>
      </c>
      <c r="AS56" s="1897" t="str">
        <f>IF(AS55="","",VLOOKUP(AS55,'シフト記号表（従来型・ユニット型共通）'!$C$6:$L$47,10,FALSE))</f>
        <v/>
      </c>
      <c r="AT56" s="1897" t="str">
        <f>IF(AT55="","",VLOOKUP(AT55,'シフト記号表（従来型・ユニット型共通）'!$C$6:$L$47,10,FALSE))</f>
        <v/>
      </c>
      <c r="AU56" s="1912" t="str">
        <f>IF(AU55="","",VLOOKUP(AU55,'シフト記号表（従来型・ユニット型共通）'!$C$6:$L$47,10,FALSE))</f>
        <v/>
      </c>
      <c r="AV56" s="1885" t="str">
        <f>IF(AV55="","",VLOOKUP(AV55,'シフト記号表（従来型・ユニット型共通）'!$C$6:$L$47,10,FALSE))</f>
        <v/>
      </c>
      <c r="AW56" s="1897" t="str">
        <f>IF(AW55="","",VLOOKUP(AW55,'シフト記号表（従来型・ユニット型共通）'!$C$6:$L$47,10,FALSE))</f>
        <v/>
      </c>
      <c r="AX56" s="1897" t="str">
        <f>IF(AX55="","",VLOOKUP(AX55,'シフト記号表（従来型・ユニット型共通）'!$C$6:$L$47,10,FALSE))</f>
        <v/>
      </c>
      <c r="AY56" s="1897" t="str">
        <f>IF(AY55="","",VLOOKUP(AY55,'シフト記号表（従来型・ユニット型共通）'!$C$6:$L$47,10,FALSE))</f>
        <v/>
      </c>
      <c r="AZ56" s="1897" t="str">
        <f>IF(AZ55="","",VLOOKUP(AZ55,'シフト記号表（従来型・ユニット型共通）'!$C$6:$L$47,10,FALSE))</f>
        <v/>
      </c>
      <c r="BA56" s="1897" t="str">
        <f>IF(BA55="","",VLOOKUP(BA55,'シフト記号表（従来型・ユニット型共通）'!$C$6:$L$47,10,FALSE))</f>
        <v/>
      </c>
      <c r="BB56" s="1912" t="str">
        <f>IF(BB55="","",VLOOKUP(BB55,'シフト記号表（従来型・ユニット型共通）'!$C$6:$L$47,10,FALSE))</f>
        <v/>
      </c>
      <c r="BC56" s="1885" t="str">
        <f>IF(BC55="","",VLOOKUP(BC55,'シフト記号表（従来型・ユニット型共通）'!$C$6:$L$47,10,FALSE))</f>
        <v/>
      </c>
      <c r="BD56" s="1897" t="str">
        <f>IF(BD55="","",VLOOKUP(BD55,'シフト記号表（従来型・ユニット型共通）'!$C$6:$L$47,10,FALSE))</f>
        <v/>
      </c>
      <c r="BE56" s="1897" t="str">
        <f>IF(BE55="","",VLOOKUP(BE55,'シフト記号表（従来型・ユニット型共通）'!$C$6:$L$47,10,FALSE))</f>
        <v/>
      </c>
      <c r="BF56" s="1943">
        <f>IF($BI$3="４週",SUM(AA56:BB56),IF($BI$3="暦月",SUM(AA56:BE56),""))</f>
        <v>0</v>
      </c>
      <c r="BG56" s="1951"/>
      <c r="BH56" s="1960">
        <f>IF($BI$3="４週",BF56/4,IF($BI$3="暦月",(BF56/($BI$8/7)),""))</f>
        <v>0</v>
      </c>
      <c r="BI56" s="1951"/>
      <c r="BJ56" s="1971"/>
      <c r="BK56" s="1976"/>
      <c r="BL56" s="1976"/>
      <c r="BM56" s="1976"/>
      <c r="BN56" s="1987"/>
    </row>
    <row r="57" spans="2:66" ht="20.25" customHeight="1">
      <c r="B57" s="1742">
        <f>B55+1</f>
        <v>21</v>
      </c>
      <c r="C57" s="2676"/>
      <c r="D57" s="2682"/>
      <c r="E57" s="1968"/>
      <c r="F57" s="2691"/>
      <c r="G57" s="1756"/>
      <c r="H57" s="1767"/>
      <c r="I57" s="1774"/>
      <c r="J57" s="1779"/>
      <c r="K57" s="1774"/>
      <c r="L57" s="1779"/>
      <c r="M57" s="1788"/>
      <c r="N57" s="1802"/>
      <c r="O57" s="1808"/>
      <c r="P57" s="1824"/>
      <c r="Q57" s="1824"/>
      <c r="R57" s="1767"/>
      <c r="S57" s="1831"/>
      <c r="T57" s="1836"/>
      <c r="U57" s="1836"/>
      <c r="V57" s="1836"/>
      <c r="W57" s="1847"/>
      <c r="X57" s="1857" t="s">
        <v>770</v>
      </c>
      <c r="Y57" s="1864"/>
      <c r="Z57" s="1875"/>
      <c r="AA57" s="1886"/>
      <c r="AB57" s="1898"/>
      <c r="AC57" s="1898"/>
      <c r="AD57" s="1898"/>
      <c r="AE57" s="1898"/>
      <c r="AF57" s="1898"/>
      <c r="AG57" s="1913"/>
      <c r="AH57" s="1886"/>
      <c r="AI57" s="1898"/>
      <c r="AJ57" s="1898"/>
      <c r="AK57" s="1898"/>
      <c r="AL57" s="1898"/>
      <c r="AM57" s="1898"/>
      <c r="AN57" s="1913"/>
      <c r="AO57" s="1886"/>
      <c r="AP57" s="1898"/>
      <c r="AQ57" s="1898"/>
      <c r="AR57" s="1898"/>
      <c r="AS57" s="1898"/>
      <c r="AT57" s="1898"/>
      <c r="AU57" s="1913"/>
      <c r="AV57" s="1886"/>
      <c r="AW57" s="1898"/>
      <c r="AX57" s="1898"/>
      <c r="AY57" s="1898"/>
      <c r="AZ57" s="1898"/>
      <c r="BA57" s="1898"/>
      <c r="BB57" s="1913"/>
      <c r="BC57" s="1886"/>
      <c r="BD57" s="1898"/>
      <c r="BE57" s="1937"/>
      <c r="BF57" s="1944"/>
      <c r="BG57" s="1952"/>
      <c r="BH57" s="1961"/>
      <c r="BI57" s="1967"/>
      <c r="BJ57" s="1972"/>
      <c r="BK57" s="1977"/>
      <c r="BL57" s="1977"/>
      <c r="BM57" s="1977"/>
      <c r="BN57" s="1988"/>
    </row>
    <row r="58" spans="2:66" ht="20.25" customHeight="1">
      <c r="B58" s="1743"/>
      <c r="C58" s="2675"/>
      <c r="D58" s="2681"/>
      <c r="E58" s="1968"/>
      <c r="F58" s="2691"/>
      <c r="G58" s="1755"/>
      <c r="H58" s="1766"/>
      <c r="I58" s="1774"/>
      <c r="J58" s="1779">
        <f>G57</f>
        <v>0</v>
      </c>
      <c r="K58" s="1774"/>
      <c r="L58" s="1779">
        <f>M57</f>
        <v>0</v>
      </c>
      <c r="M58" s="1787"/>
      <c r="N58" s="1801"/>
      <c r="O58" s="1807"/>
      <c r="P58" s="1823"/>
      <c r="Q58" s="1823"/>
      <c r="R58" s="1766"/>
      <c r="S58" s="1831"/>
      <c r="T58" s="1836"/>
      <c r="U58" s="1836"/>
      <c r="V58" s="1836"/>
      <c r="W58" s="1847"/>
      <c r="X58" s="1856" t="s">
        <v>128</v>
      </c>
      <c r="Y58" s="1863"/>
      <c r="Z58" s="1874"/>
      <c r="AA58" s="1885" t="str">
        <f>IF(AA57="","",VLOOKUP(AA57,'シフト記号表（従来型・ユニット型共通）'!$C$6:$L$47,10,FALSE))</f>
        <v/>
      </c>
      <c r="AB58" s="1897" t="str">
        <f>IF(AB57="","",VLOOKUP(AB57,'シフト記号表（従来型・ユニット型共通）'!$C$6:$L$47,10,FALSE))</f>
        <v/>
      </c>
      <c r="AC58" s="1897" t="str">
        <f>IF(AC57="","",VLOOKUP(AC57,'シフト記号表（従来型・ユニット型共通）'!$C$6:$L$47,10,FALSE))</f>
        <v/>
      </c>
      <c r="AD58" s="1897" t="str">
        <f>IF(AD57="","",VLOOKUP(AD57,'シフト記号表（従来型・ユニット型共通）'!$C$6:$L$47,10,FALSE))</f>
        <v/>
      </c>
      <c r="AE58" s="1897" t="str">
        <f>IF(AE57="","",VLOOKUP(AE57,'シフト記号表（従来型・ユニット型共通）'!$C$6:$L$47,10,FALSE))</f>
        <v/>
      </c>
      <c r="AF58" s="1897" t="str">
        <f>IF(AF57="","",VLOOKUP(AF57,'シフト記号表（従来型・ユニット型共通）'!$C$6:$L$47,10,FALSE))</f>
        <v/>
      </c>
      <c r="AG58" s="1912" t="str">
        <f>IF(AG57="","",VLOOKUP(AG57,'シフト記号表（従来型・ユニット型共通）'!$C$6:$L$47,10,FALSE))</f>
        <v/>
      </c>
      <c r="AH58" s="1885" t="str">
        <f>IF(AH57="","",VLOOKUP(AH57,'シフト記号表（従来型・ユニット型共通）'!$C$6:$L$47,10,FALSE))</f>
        <v/>
      </c>
      <c r="AI58" s="1897" t="str">
        <f>IF(AI57="","",VLOOKUP(AI57,'シフト記号表（従来型・ユニット型共通）'!$C$6:$L$47,10,FALSE))</f>
        <v/>
      </c>
      <c r="AJ58" s="1897" t="str">
        <f>IF(AJ57="","",VLOOKUP(AJ57,'シフト記号表（従来型・ユニット型共通）'!$C$6:$L$47,10,FALSE))</f>
        <v/>
      </c>
      <c r="AK58" s="1897" t="str">
        <f>IF(AK57="","",VLOOKUP(AK57,'シフト記号表（従来型・ユニット型共通）'!$C$6:$L$47,10,FALSE))</f>
        <v/>
      </c>
      <c r="AL58" s="1897" t="str">
        <f>IF(AL57="","",VLOOKUP(AL57,'シフト記号表（従来型・ユニット型共通）'!$C$6:$L$47,10,FALSE))</f>
        <v/>
      </c>
      <c r="AM58" s="1897" t="str">
        <f>IF(AM57="","",VLOOKUP(AM57,'シフト記号表（従来型・ユニット型共通）'!$C$6:$L$47,10,FALSE))</f>
        <v/>
      </c>
      <c r="AN58" s="1912" t="str">
        <f>IF(AN57="","",VLOOKUP(AN57,'シフト記号表（従来型・ユニット型共通）'!$C$6:$L$47,10,FALSE))</f>
        <v/>
      </c>
      <c r="AO58" s="1885" t="str">
        <f>IF(AO57="","",VLOOKUP(AO57,'シフト記号表（従来型・ユニット型共通）'!$C$6:$L$47,10,FALSE))</f>
        <v/>
      </c>
      <c r="AP58" s="1897" t="str">
        <f>IF(AP57="","",VLOOKUP(AP57,'シフト記号表（従来型・ユニット型共通）'!$C$6:$L$47,10,FALSE))</f>
        <v/>
      </c>
      <c r="AQ58" s="1897" t="str">
        <f>IF(AQ57="","",VLOOKUP(AQ57,'シフト記号表（従来型・ユニット型共通）'!$C$6:$L$47,10,FALSE))</f>
        <v/>
      </c>
      <c r="AR58" s="1897" t="str">
        <f>IF(AR57="","",VLOOKUP(AR57,'シフト記号表（従来型・ユニット型共通）'!$C$6:$L$47,10,FALSE))</f>
        <v/>
      </c>
      <c r="AS58" s="1897" t="str">
        <f>IF(AS57="","",VLOOKUP(AS57,'シフト記号表（従来型・ユニット型共通）'!$C$6:$L$47,10,FALSE))</f>
        <v/>
      </c>
      <c r="AT58" s="1897" t="str">
        <f>IF(AT57="","",VLOOKUP(AT57,'シフト記号表（従来型・ユニット型共通）'!$C$6:$L$47,10,FALSE))</f>
        <v/>
      </c>
      <c r="AU58" s="1912" t="str">
        <f>IF(AU57="","",VLOOKUP(AU57,'シフト記号表（従来型・ユニット型共通）'!$C$6:$L$47,10,FALSE))</f>
        <v/>
      </c>
      <c r="AV58" s="1885" t="str">
        <f>IF(AV57="","",VLOOKUP(AV57,'シフト記号表（従来型・ユニット型共通）'!$C$6:$L$47,10,FALSE))</f>
        <v/>
      </c>
      <c r="AW58" s="1897" t="str">
        <f>IF(AW57="","",VLOOKUP(AW57,'シフト記号表（従来型・ユニット型共通）'!$C$6:$L$47,10,FALSE))</f>
        <v/>
      </c>
      <c r="AX58" s="1897" t="str">
        <f>IF(AX57="","",VLOOKUP(AX57,'シフト記号表（従来型・ユニット型共通）'!$C$6:$L$47,10,FALSE))</f>
        <v/>
      </c>
      <c r="AY58" s="1897" t="str">
        <f>IF(AY57="","",VLOOKUP(AY57,'シフト記号表（従来型・ユニット型共通）'!$C$6:$L$47,10,FALSE))</f>
        <v/>
      </c>
      <c r="AZ58" s="1897" t="str">
        <f>IF(AZ57="","",VLOOKUP(AZ57,'シフト記号表（従来型・ユニット型共通）'!$C$6:$L$47,10,FALSE))</f>
        <v/>
      </c>
      <c r="BA58" s="1897" t="str">
        <f>IF(BA57="","",VLOOKUP(BA57,'シフト記号表（従来型・ユニット型共通）'!$C$6:$L$47,10,FALSE))</f>
        <v/>
      </c>
      <c r="BB58" s="1912" t="str">
        <f>IF(BB57="","",VLOOKUP(BB57,'シフト記号表（従来型・ユニット型共通）'!$C$6:$L$47,10,FALSE))</f>
        <v/>
      </c>
      <c r="BC58" s="1885" t="str">
        <f>IF(BC57="","",VLOOKUP(BC57,'シフト記号表（従来型・ユニット型共通）'!$C$6:$L$47,10,FALSE))</f>
        <v/>
      </c>
      <c r="BD58" s="1897" t="str">
        <f>IF(BD57="","",VLOOKUP(BD57,'シフト記号表（従来型・ユニット型共通）'!$C$6:$L$47,10,FALSE))</f>
        <v/>
      </c>
      <c r="BE58" s="1897" t="str">
        <f>IF(BE57="","",VLOOKUP(BE57,'シフト記号表（従来型・ユニット型共通）'!$C$6:$L$47,10,FALSE))</f>
        <v/>
      </c>
      <c r="BF58" s="1943">
        <f>IF($BI$3="４週",SUM(AA58:BB58),IF($BI$3="暦月",SUM(AA58:BE58),""))</f>
        <v>0</v>
      </c>
      <c r="BG58" s="1951"/>
      <c r="BH58" s="1960">
        <f>IF($BI$3="４週",BF58/4,IF($BI$3="暦月",(BF58/($BI$8/7)),""))</f>
        <v>0</v>
      </c>
      <c r="BI58" s="1951"/>
      <c r="BJ58" s="1971"/>
      <c r="BK58" s="1976"/>
      <c r="BL58" s="1976"/>
      <c r="BM58" s="1976"/>
      <c r="BN58" s="1987"/>
    </row>
    <row r="59" spans="2:66" ht="20.25" customHeight="1">
      <c r="B59" s="1742">
        <f>B57+1</f>
        <v>22</v>
      </c>
      <c r="C59" s="2676"/>
      <c r="D59" s="2682"/>
      <c r="E59" s="1968"/>
      <c r="F59" s="2691"/>
      <c r="G59" s="1756"/>
      <c r="H59" s="1767"/>
      <c r="I59" s="1774"/>
      <c r="J59" s="1779"/>
      <c r="K59" s="1774"/>
      <c r="L59" s="1779"/>
      <c r="M59" s="1788"/>
      <c r="N59" s="1802"/>
      <c r="O59" s="1808"/>
      <c r="P59" s="1824"/>
      <c r="Q59" s="1824"/>
      <c r="R59" s="1767"/>
      <c r="S59" s="1831"/>
      <c r="T59" s="1836"/>
      <c r="U59" s="1836"/>
      <c r="V59" s="1836"/>
      <c r="W59" s="1847"/>
      <c r="X59" s="1857" t="s">
        <v>770</v>
      </c>
      <c r="Y59" s="1864"/>
      <c r="Z59" s="1875"/>
      <c r="AA59" s="1886"/>
      <c r="AB59" s="1898"/>
      <c r="AC59" s="1898"/>
      <c r="AD59" s="1898"/>
      <c r="AE59" s="1898"/>
      <c r="AF59" s="1898"/>
      <c r="AG59" s="1913"/>
      <c r="AH59" s="1886"/>
      <c r="AI59" s="1898"/>
      <c r="AJ59" s="1898"/>
      <c r="AK59" s="1898"/>
      <c r="AL59" s="1898"/>
      <c r="AM59" s="1898"/>
      <c r="AN59" s="1913"/>
      <c r="AO59" s="1886"/>
      <c r="AP59" s="1898"/>
      <c r="AQ59" s="1898"/>
      <c r="AR59" s="1898"/>
      <c r="AS59" s="1898"/>
      <c r="AT59" s="1898"/>
      <c r="AU59" s="1913"/>
      <c r="AV59" s="1886"/>
      <c r="AW59" s="1898"/>
      <c r="AX59" s="1898"/>
      <c r="AY59" s="1898"/>
      <c r="AZ59" s="1898"/>
      <c r="BA59" s="1898"/>
      <c r="BB59" s="1913"/>
      <c r="BC59" s="1886"/>
      <c r="BD59" s="1898"/>
      <c r="BE59" s="1937"/>
      <c r="BF59" s="1944"/>
      <c r="BG59" s="1952"/>
      <c r="BH59" s="1961"/>
      <c r="BI59" s="1967"/>
      <c r="BJ59" s="1972"/>
      <c r="BK59" s="1977"/>
      <c r="BL59" s="1977"/>
      <c r="BM59" s="1977"/>
      <c r="BN59" s="1988"/>
    </row>
    <row r="60" spans="2:66" ht="20.25" customHeight="1">
      <c r="B60" s="1743"/>
      <c r="C60" s="2675"/>
      <c r="D60" s="2681"/>
      <c r="E60" s="1968"/>
      <c r="F60" s="2691"/>
      <c r="G60" s="1755"/>
      <c r="H60" s="1766"/>
      <c r="I60" s="1774"/>
      <c r="J60" s="1779">
        <f>G59</f>
        <v>0</v>
      </c>
      <c r="K60" s="1774"/>
      <c r="L60" s="1779">
        <f>M59</f>
        <v>0</v>
      </c>
      <c r="M60" s="1787"/>
      <c r="N60" s="1801"/>
      <c r="O60" s="1807"/>
      <c r="P60" s="1823"/>
      <c r="Q60" s="1823"/>
      <c r="R60" s="1766"/>
      <c r="S60" s="1831"/>
      <c r="T60" s="1836"/>
      <c r="U60" s="1836"/>
      <c r="V60" s="1836"/>
      <c r="W60" s="1847"/>
      <c r="X60" s="1856" t="s">
        <v>128</v>
      </c>
      <c r="Y60" s="1863"/>
      <c r="Z60" s="1874"/>
      <c r="AA60" s="1885" t="str">
        <f>IF(AA59="","",VLOOKUP(AA59,'シフト記号表（従来型・ユニット型共通）'!$C$6:$L$47,10,FALSE))</f>
        <v/>
      </c>
      <c r="AB60" s="1897" t="str">
        <f>IF(AB59="","",VLOOKUP(AB59,'シフト記号表（従来型・ユニット型共通）'!$C$6:$L$47,10,FALSE))</f>
        <v/>
      </c>
      <c r="AC60" s="1897" t="str">
        <f>IF(AC59="","",VLOOKUP(AC59,'シフト記号表（従来型・ユニット型共通）'!$C$6:$L$47,10,FALSE))</f>
        <v/>
      </c>
      <c r="AD60" s="1897" t="str">
        <f>IF(AD59="","",VLOOKUP(AD59,'シフト記号表（従来型・ユニット型共通）'!$C$6:$L$47,10,FALSE))</f>
        <v/>
      </c>
      <c r="AE60" s="1897" t="str">
        <f>IF(AE59="","",VLOOKUP(AE59,'シフト記号表（従来型・ユニット型共通）'!$C$6:$L$47,10,FALSE))</f>
        <v/>
      </c>
      <c r="AF60" s="1897" t="str">
        <f>IF(AF59="","",VLOOKUP(AF59,'シフト記号表（従来型・ユニット型共通）'!$C$6:$L$47,10,FALSE))</f>
        <v/>
      </c>
      <c r="AG60" s="1912" t="str">
        <f>IF(AG59="","",VLOOKUP(AG59,'シフト記号表（従来型・ユニット型共通）'!$C$6:$L$47,10,FALSE))</f>
        <v/>
      </c>
      <c r="AH60" s="1885" t="str">
        <f>IF(AH59="","",VLOOKUP(AH59,'シフト記号表（従来型・ユニット型共通）'!$C$6:$L$47,10,FALSE))</f>
        <v/>
      </c>
      <c r="AI60" s="1897" t="str">
        <f>IF(AI59="","",VLOOKUP(AI59,'シフト記号表（従来型・ユニット型共通）'!$C$6:$L$47,10,FALSE))</f>
        <v/>
      </c>
      <c r="AJ60" s="1897" t="str">
        <f>IF(AJ59="","",VLOOKUP(AJ59,'シフト記号表（従来型・ユニット型共通）'!$C$6:$L$47,10,FALSE))</f>
        <v/>
      </c>
      <c r="AK60" s="1897" t="str">
        <f>IF(AK59="","",VLOOKUP(AK59,'シフト記号表（従来型・ユニット型共通）'!$C$6:$L$47,10,FALSE))</f>
        <v/>
      </c>
      <c r="AL60" s="1897" t="str">
        <f>IF(AL59="","",VLOOKUP(AL59,'シフト記号表（従来型・ユニット型共通）'!$C$6:$L$47,10,FALSE))</f>
        <v/>
      </c>
      <c r="AM60" s="1897" t="str">
        <f>IF(AM59="","",VLOOKUP(AM59,'シフト記号表（従来型・ユニット型共通）'!$C$6:$L$47,10,FALSE))</f>
        <v/>
      </c>
      <c r="AN60" s="1912" t="str">
        <f>IF(AN59="","",VLOOKUP(AN59,'シフト記号表（従来型・ユニット型共通）'!$C$6:$L$47,10,FALSE))</f>
        <v/>
      </c>
      <c r="AO60" s="1885" t="str">
        <f>IF(AO59="","",VLOOKUP(AO59,'シフト記号表（従来型・ユニット型共通）'!$C$6:$L$47,10,FALSE))</f>
        <v/>
      </c>
      <c r="AP60" s="1897" t="str">
        <f>IF(AP59="","",VLOOKUP(AP59,'シフト記号表（従来型・ユニット型共通）'!$C$6:$L$47,10,FALSE))</f>
        <v/>
      </c>
      <c r="AQ60" s="1897" t="str">
        <f>IF(AQ59="","",VLOOKUP(AQ59,'シフト記号表（従来型・ユニット型共通）'!$C$6:$L$47,10,FALSE))</f>
        <v/>
      </c>
      <c r="AR60" s="1897" t="str">
        <f>IF(AR59="","",VLOOKUP(AR59,'シフト記号表（従来型・ユニット型共通）'!$C$6:$L$47,10,FALSE))</f>
        <v/>
      </c>
      <c r="AS60" s="1897" t="str">
        <f>IF(AS59="","",VLOOKUP(AS59,'シフト記号表（従来型・ユニット型共通）'!$C$6:$L$47,10,FALSE))</f>
        <v/>
      </c>
      <c r="AT60" s="1897" t="str">
        <f>IF(AT59="","",VLOOKUP(AT59,'シフト記号表（従来型・ユニット型共通）'!$C$6:$L$47,10,FALSE))</f>
        <v/>
      </c>
      <c r="AU60" s="1912" t="str">
        <f>IF(AU59="","",VLOOKUP(AU59,'シフト記号表（従来型・ユニット型共通）'!$C$6:$L$47,10,FALSE))</f>
        <v/>
      </c>
      <c r="AV60" s="1885" t="str">
        <f>IF(AV59="","",VLOOKUP(AV59,'シフト記号表（従来型・ユニット型共通）'!$C$6:$L$47,10,FALSE))</f>
        <v/>
      </c>
      <c r="AW60" s="1897" t="str">
        <f>IF(AW59="","",VLOOKUP(AW59,'シフト記号表（従来型・ユニット型共通）'!$C$6:$L$47,10,FALSE))</f>
        <v/>
      </c>
      <c r="AX60" s="1897" t="str">
        <f>IF(AX59="","",VLOOKUP(AX59,'シフト記号表（従来型・ユニット型共通）'!$C$6:$L$47,10,FALSE))</f>
        <v/>
      </c>
      <c r="AY60" s="1897" t="str">
        <f>IF(AY59="","",VLOOKUP(AY59,'シフト記号表（従来型・ユニット型共通）'!$C$6:$L$47,10,FALSE))</f>
        <v/>
      </c>
      <c r="AZ60" s="1897" t="str">
        <f>IF(AZ59="","",VLOOKUP(AZ59,'シフト記号表（従来型・ユニット型共通）'!$C$6:$L$47,10,FALSE))</f>
        <v/>
      </c>
      <c r="BA60" s="1897" t="str">
        <f>IF(BA59="","",VLOOKUP(BA59,'シフト記号表（従来型・ユニット型共通）'!$C$6:$L$47,10,FALSE))</f>
        <v/>
      </c>
      <c r="BB60" s="1912" t="str">
        <f>IF(BB59="","",VLOOKUP(BB59,'シフト記号表（従来型・ユニット型共通）'!$C$6:$L$47,10,FALSE))</f>
        <v/>
      </c>
      <c r="BC60" s="1885" t="str">
        <f>IF(BC59="","",VLOOKUP(BC59,'シフト記号表（従来型・ユニット型共通）'!$C$6:$L$47,10,FALSE))</f>
        <v/>
      </c>
      <c r="BD60" s="1897" t="str">
        <f>IF(BD59="","",VLOOKUP(BD59,'シフト記号表（従来型・ユニット型共通）'!$C$6:$L$47,10,FALSE))</f>
        <v/>
      </c>
      <c r="BE60" s="1897" t="str">
        <f>IF(BE59="","",VLOOKUP(BE59,'シフト記号表（従来型・ユニット型共通）'!$C$6:$L$47,10,FALSE))</f>
        <v/>
      </c>
      <c r="BF60" s="1943">
        <f>IF($BI$3="４週",SUM(AA60:BB60),IF($BI$3="暦月",SUM(AA60:BE60),""))</f>
        <v>0</v>
      </c>
      <c r="BG60" s="1951"/>
      <c r="BH60" s="1960">
        <f>IF($BI$3="４週",BF60/4,IF($BI$3="暦月",(BF60/($BI$8/7)),""))</f>
        <v>0</v>
      </c>
      <c r="BI60" s="1951"/>
      <c r="BJ60" s="1971"/>
      <c r="BK60" s="1976"/>
      <c r="BL60" s="1976"/>
      <c r="BM60" s="1976"/>
      <c r="BN60" s="1987"/>
    </row>
    <row r="61" spans="2:66" ht="20.25" customHeight="1">
      <c r="B61" s="1742">
        <f>B59+1</f>
        <v>23</v>
      </c>
      <c r="C61" s="2676"/>
      <c r="D61" s="2682"/>
      <c r="E61" s="1968"/>
      <c r="F61" s="2691"/>
      <c r="G61" s="1756"/>
      <c r="H61" s="1767"/>
      <c r="I61" s="1774"/>
      <c r="J61" s="1779"/>
      <c r="K61" s="1774"/>
      <c r="L61" s="1779"/>
      <c r="M61" s="1788"/>
      <c r="N61" s="1802"/>
      <c r="O61" s="1808"/>
      <c r="P61" s="1824"/>
      <c r="Q61" s="1824"/>
      <c r="R61" s="1767"/>
      <c r="S61" s="1831"/>
      <c r="T61" s="1836"/>
      <c r="U61" s="1836"/>
      <c r="V61" s="1836"/>
      <c r="W61" s="1847"/>
      <c r="X61" s="1857" t="s">
        <v>770</v>
      </c>
      <c r="Y61" s="1864"/>
      <c r="Z61" s="1875"/>
      <c r="AA61" s="1886"/>
      <c r="AB61" s="1898"/>
      <c r="AC61" s="1898"/>
      <c r="AD61" s="1898"/>
      <c r="AE61" s="1898"/>
      <c r="AF61" s="1898"/>
      <c r="AG61" s="1913"/>
      <c r="AH61" s="1886"/>
      <c r="AI61" s="1898"/>
      <c r="AJ61" s="1898"/>
      <c r="AK61" s="1898"/>
      <c r="AL61" s="1898"/>
      <c r="AM61" s="1898"/>
      <c r="AN61" s="1913"/>
      <c r="AO61" s="1886"/>
      <c r="AP61" s="1898"/>
      <c r="AQ61" s="1898"/>
      <c r="AR61" s="1898"/>
      <c r="AS61" s="1898"/>
      <c r="AT61" s="1898"/>
      <c r="AU61" s="1913"/>
      <c r="AV61" s="1886"/>
      <c r="AW61" s="1898"/>
      <c r="AX61" s="1898"/>
      <c r="AY61" s="1898"/>
      <c r="AZ61" s="1898"/>
      <c r="BA61" s="1898"/>
      <c r="BB61" s="1913"/>
      <c r="BC61" s="1886"/>
      <c r="BD61" s="1898"/>
      <c r="BE61" s="1937"/>
      <c r="BF61" s="1944"/>
      <c r="BG61" s="1952"/>
      <c r="BH61" s="1961"/>
      <c r="BI61" s="1967"/>
      <c r="BJ61" s="1972"/>
      <c r="BK61" s="1977"/>
      <c r="BL61" s="1977"/>
      <c r="BM61" s="1977"/>
      <c r="BN61" s="1988"/>
    </row>
    <row r="62" spans="2:66" ht="20.25" customHeight="1">
      <c r="B62" s="1743"/>
      <c r="C62" s="2675"/>
      <c r="D62" s="2681"/>
      <c r="E62" s="1968"/>
      <c r="F62" s="2691"/>
      <c r="G62" s="1755"/>
      <c r="H62" s="1766"/>
      <c r="I62" s="1774"/>
      <c r="J62" s="1779">
        <f>G61</f>
        <v>0</v>
      </c>
      <c r="K62" s="1774"/>
      <c r="L62" s="1779">
        <f>M61</f>
        <v>0</v>
      </c>
      <c r="M62" s="1787"/>
      <c r="N62" s="1801"/>
      <c r="O62" s="1807"/>
      <c r="P62" s="1823"/>
      <c r="Q62" s="1823"/>
      <c r="R62" s="1766"/>
      <c r="S62" s="1831"/>
      <c r="T62" s="1836"/>
      <c r="U62" s="1836"/>
      <c r="V62" s="1836"/>
      <c r="W62" s="1847"/>
      <c r="X62" s="1856" t="s">
        <v>128</v>
      </c>
      <c r="Y62" s="1863"/>
      <c r="Z62" s="1874"/>
      <c r="AA62" s="1885" t="str">
        <f>IF(AA61="","",VLOOKUP(AA61,'シフト記号表（従来型・ユニット型共通）'!$C$6:$L$47,10,FALSE))</f>
        <v/>
      </c>
      <c r="AB62" s="1897" t="str">
        <f>IF(AB61="","",VLOOKUP(AB61,'シフト記号表（従来型・ユニット型共通）'!$C$6:$L$47,10,FALSE))</f>
        <v/>
      </c>
      <c r="AC62" s="1897" t="str">
        <f>IF(AC61="","",VLOOKUP(AC61,'シフト記号表（従来型・ユニット型共通）'!$C$6:$L$47,10,FALSE))</f>
        <v/>
      </c>
      <c r="AD62" s="1897" t="str">
        <f>IF(AD61="","",VLOOKUP(AD61,'シフト記号表（従来型・ユニット型共通）'!$C$6:$L$47,10,FALSE))</f>
        <v/>
      </c>
      <c r="AE62" s="1897" t="str">
        <f>IF(AE61="","",VLOOKUP(AE61,'シフト記号表（従来型・ユニット型共通）'!$C$6:$L$47,10,FALSE))</f>
        <v/>
      </c>
      <c r="AF62" s="1897" t="str">
        <f>IF(AF61="","",VLOOKUP(AF61,'シフト記号表（従来型・ユニット型共通）'!$C$6:$L$47,10,FALSE))</f>
        <v/>
      </c>
      <c r="AG62" s="1912" t="str">
        <f>IF(AG61="","",VLOOKUP(AG61,'シフト記号表（従来型・ユニット型共通）'!$C$6:$L$47,10,FALSE))</f>
        <v/>
      </c>
      <c r="AH62" s="1885" t="str">
        <f>IF(AH61="","",VLOOKUP(AH61,'シフト記号表（従来型・ユニット型共通）'!$C$6:$L$47,10,FALSE))</f>
        <v/>
      </c>
      <c r="AI62" s="1897" t="str">
        <f>IF(AI61="","",VLOOKUP(AI61,'シフト記号表（従来型・ユニット型共通）'!$C$6:$L$47,10,FALSE))</f>
        <v/>
      </c>
      <c r="AJ62" s="1897" t="str">
        <f>IF(AJ61="","",VLOOKUP(AJ61,'シフト記号表（従来型・ユニット型共通）'!$C$6:$L$47,10,FALSE))</f>
        <v/>
      </c>
      <c r="AK62" s="1897" t="str">
        <f>IF(AK61="","",VLOOKUP(AK61,'シフト記号表（従来型・ユニット型共通）'!$C$6:$L$47,10,FALSE))</f>
        <v/>
      </c>
      <c r="AL62" s="1897" t="str">
        <f>IF(AL61="","",VLOOKUP(AL61,'シフト記号表（従来型・ユニット型共通）'!$C$6:$L$47,10,FALSE))</f>
        <v/>
      </c>
      <c r="AM62" s="1897" t="str">
        <f>IF(AM61="","",VLOOKUP(AM61,'シフト記号表（従来型・ユニット型共通）'!$C$6:$L$47,10,FALSE))</f>
        <v/>
      </c>
      <c r="AN62" s="1912" t="str">
        <f>IF(AN61="","",VLOOKUP(AN61,'シフト記号表（従来型・ユニット型共通）'!$C$6:$L$47,10,FALSE))</f>
        <v/>
      </c>
      <c r="AO62" s="1885" t="str">
        <f>IF(AO61="","",VLOOKUP(AO61,'シフト記号表（従来型・ユニット型共通）'!$C$6:$L$47,10,FALSE))</f>
        <v/>
      </c>
      <c r="AP62" s="1897" t="str">
        <f>IF(AP61="","",VLOOKUP(AP61,'シフト記号表（従来型・ユニット型共通）'!$C$6:$L$47,10,FALSE))</f>
        <v/>
      </c>
      <c r="AQ62" s="1897" t="str">
        <f>IF(AQ61="","",VLOOKUP(AQ61,'シフト記号表（従来型・ユニット型共通）'!$C$6:$L$47,10,FALSE))</f>
        <v/>
      </c>
      <c r="AR62" s="1897" t="str">
        <f>IF(AR61="","",VLOOKUP(AR61,'シフト記号表（従来型・ユニット型共通）'!$C$6:$L$47,10,FALSE))</f>
        <v/>
      </c>
      <c r="AS62" s="1897" t="str">
        <f>IF(AS61="","",VLOOKUP(AS61,'シフト記号表（従来型・ユニット型共通）'!$C$6:$L$47,10,FALSE))</f>
        <v/>
      </c>
      <c r="AT62" s="1897" t="str">
        <f>IF(AT61="","",VLOOKUP(AT61,'シフト記号表（従来型・ユニット型共通）'!$C$6:$L$47,10,FALSE))</f>
        <v/>
      </c>
      <c r="AU62" s="1912" t="str">
        <f>IF(AU61="","",VLOOKUP(AU61,'シフト記号表（従来型・ユニット型共通）'!$C$6:$L$47,10,FALSE))</f>
        <v/>
      </c>
      <c r="AV62" s="1885" t="str">
        <f>IF(AV61="","",VLOOKUP(AV61,'シフト記号表（従来型・ユニット型共通）'!$C$6:$L$47,10,FALSE))</f>
        <v/>
      </c>
      <c r="AW62" s="1897" t="str">
        <f>IF(AW61="","",VLOOKUP(AW61,'シフト記号表（従来型・ユニット型共通）'!$C$6:$L$47,10,FALSE))</f>
        <v/>
      </c>
      <c r="AX62" s="1897" t="str">
        <f>IF(AX61="","",VLOOKUP(AX61,'シフト記号表（従来型・ユニット型共通）'!$C$6:$L$47,10,FALSE))</f>
        <v/>
      </c>
      <c r="AY62" s="1897" t="str">
        <f>IF(AY61="","",VLOOKUP(AY61,'シフト記号表（従来型・ユニット型共通）'!$C$6:$L$47,10,FALSE))</f>
        <v/>
      </c>
      <c r="AZ62" s="1897" t="str">
        <f>IF(AZ61="","",VLOOKUP(AZ61,'シフト記号表（従来型・ユニット型共通）'!$C$6:$L$47,10,FALSE))</f>
        <v/>
      </c>
      <c r="BA62" s="1897" t="str">
        <f>IF(BA61="","",VLOOKUP(BA61,'シフト記号表（従来型・ユニット型共通）'!$C$6:$L$47,10,FALSE))</f>
        <v/>
      </c>
      <c r="BB62" s="1912" t="str">
        <f>IF(BB61="","",VLOOKUP(BB61,'シフト記号表（従来型・ユニット型共通）'!$C$6:$L$47,10,FALSE))</f>
        <v/>
      </c>
      <c r="BC62" s="1885" t="str">
        <f>IF(BC61="","",VLOOKUP(BC61,'シフト記号表（従来型・ユニット型共通）'!$C$6:$L$47,10,FALSE))</f>
        <v/>
      </c>
      <c r="BD62" s="1897" t="str">
        <f>IF(BD61="","",VLOOKUP(BD61,'シフト記号表（従来型・ユニット型共通）'!$C$6:$L$47,10,FALSE))</f>
        <v/>
      </c>
      <c r="BE62" s="1897" t="str">
        <f>IF(BE61="","",VLOOKUP(BE61,'シフト記号表（従来型・ユニット型共通）'!$C$6:$L$47,10,FALSE))</f>
        <v/>
      </c>
      <c r="BF62" s="1943">
        <f>IF($BI$3="４週",SUM(AA62:BB62),IF($BI$3="暦月",SUM(AA62:BE62),""))</f>
        <v>0</v>
      </c>
      <c r="BG62" s="1951"/>
      <c r="BH62" s="1960">
        <f>IF($BI$3="４週",BF62/4,IF($BI$3="暦月",(BF62/($BI$8/7)),""))</f>
        <v>0</v>
      </c>
      <c r="BI62" s="1951"/>
      <c r="BJ62" s="1971"/>
      <c r="BK62" s="1976"/>
      <c r="BL62" s="1976"/>
      <c r="BM62" s="1976"/>
      <c r="BN62" s="1987"/>
    </row>
    <row r="63" spans="2:66" ht="20.25" customHeight="1">
      <c r="B63" s="1742">
        <f>B61+1</f>
        <v>24</v>
      </c>
      <c r="C63" s="2676"/>
      <c r="D63" s="2682"/>
      <c r="E63" s="1968"/>
      <c r="F63" s="2691"/>
      <c r="G63" s="1756"/>
      <c r="H63" s="1767"/>
      <c r="I63" s="1774"/>
      <c r="J63" s="1779"/>
      <c r="K63" s="1774"/>
      <c r="L63" s="1779"/>
      <c r="M63" s="1788"/>
      <c r="N63" s="1802"/>
      <c r="O63" s="1808"/>
      <c r="P63" s="1824"/>
      <c r="Q63" s="1824"/>
      <c r="R63" s="1767"/>
      <c r="S63" s="1831"/>
      <c r="T63" s="1836"/>
      <c r="U63" s="1836"/>
      <c r="V63" s="1836"/>
      <c r="W63" s="1847"/>
      <c r="X63" s="1857" t="s">
        <v>770</v>
      </c>
      <c r="Y63" s="1864"/>
      <c r="Z63" s="1875"/>
      <c r="AA63" s="1886"/>
      <c r="AB63" s="1898"/>
      <c r="AC63" s="1898"/>
      <c r="AD63" s="1898"/>
      <c r="AE63" s="1898"/>
      <c r="AF63" s="1898"/>
      <c r="AG63" s="1913"/>
      <c r="AH63" s="1886"/>
      <c r="AI63" s="1898"/>
      <c r="AJ63" s="1898"/>
      <c r="AK63" s="1898"/>
      <c r="AL63" s="1898"/>
      <c r="AM63" s="1898"/>
      <c r="AN63" s="1913"/>
      <c r="AO63" s="1886"/>
      <c r="AP63" s="1898"/>
      <c r="AQ63" s="1898"/>
      <c r="AR63" s="1898"/>
      <c r="AS63" s="1898"/>
      <c r="AT63" s="1898"/>
      <c r="AU63" s="1913"/>
      <c r="AV63" s="1886"/>
      <c r="AW63" s="1898"/>
      <c r="AX63" s="1898"/>
      <c r="AY63" s="1898"/>
      <c r="AZ63" s="1898"/>
      <c r="BA63" s="1898"/>
      <c r="BB63" s="1913"/>
      <c r="BC63" s="1886"/>
      <c r="BD63" s="1898"/>
      <c r="BE63" s="1937"/>
      <c r="BF63" s="1944"/>
      <c r="BG63" s="1952"/>
      <c r="BH63" s="1961"/>
      <c r="BI63" s="1967"/>
      <c r="BJ63" s="1972"/>
      <c r="BK63" s="1977"/>
      <c r="BL63" s="1977"/>
      <c r="BM63" s="1977"/>
      <c r="BN63" s="1988"/>
    </row>
    <row r="64" spans="2:66" ht="20.25" customHeight="1">
      <c r="B64" s="1743"/>
      <c r="C64" s="2675"/>
      <c r="D64" s="2681"/>
      <c r="E64" s="1968"/>
      <c r="F64" s="2691"/>
      <c r="G64" s="1755"/>
      <c r="H64" s="1766"/>
      <c r="I64" s="1774"/>
      <c r="J64" s="1779">
        <f>G63</f>
        <v>0</v>
      </c>
      <c r="K64" s="1774"/>
      <c r="L64" s="1779">
        <f>M63</f>
        <v>0</v>
      </c>
      <c r="M64" s="1787"/>
      <c r="N64" s="1801"/>
      <c r="O64" s="1807"/>
      <c r="P64" s="1823"/>
      <c r="Q64" s="1823"/>
      <c r="R64" s="1766"/>
      <c r="S64" s="1831"/>
      <c r="T64" s="1836"/>
      <c r="U64" s="1836"/>
      <c r="V64" s="1836"/>
      <c r="W64" s="1847"/>
      <c r="X64" s="1856" t="s">
        <v>128</v>
      </c>
      <c r="Y64" s="1863"/>
      <c r="Z64" s="1874"/>
      <c r="AA64" s="1885" t="str">
        <f>IF(AA63="","",VLOOKUP(AA63,'シフト記号表（従来型・ユニット型共通）'!$C$6:$L$47,10,FALSE))</f>
        <v/>
      </c>
      <c r="AB64" s="1897" t="str">
        <f>IF(AB63="","",VLOOKUP(AB63,'シフト記号表（従来型・ユニット型共通）'!$C$6:$L$47,10,FALSE))</f>
        <v/>
      </c>
      <c r="AC64" s="1897" t="str">
        <f>IF(AC63="","",VLOOKUP(AC63,'シフト記号表（従来型・ユニット型共通）'!$C$6:$L$47,10,FALSE))</f>
        <v/>
      </c>
      <c r="AD64" s="1897" t="str">
        <f>IF(AD63="","",VLOOKUP(AD63,'シフト記号表（従来型・ユニット型共通）'!$C$6:$L$47,10,FALSE))</f>
        <v/>
      </c>
      <c r="AE64" s="1897" t="str">
        <f>IF(AE63="","",VLOOKUP(AE63,'シフト記号表（従来型・ユニット型共通）'!$C$6:$L$47,10,FALSE))</f>
        <v/>
      </c>
      <c r="AF64" s="1897" t="str">
        <f>IF(AF63="","",VLOOKUP(AF63,'シフト記号表（従来型・ユニット型共通）'!$C$6:$L$47,10,FALSE))</f>
        <v/>
      </c>
      <c r="AG64" s="1912" t="str">
        <f>IF(AG63="","",VLOOKUP(AG63,'シフト記号表（従来型・ユニット型共通）'!$C$6:$L$47,10,FALSE))</f>
        <v/>
      </c>
      <c r="AH64" s="1885" t="str">
        <f>IF(AH63="","",VLOOKUP(AH63,'シフト記号表（従来型・ユニット型共通）'!$C$6:$L$47,10,FALSE))</f>
        <v/>
      </c>
      <c r="AI64" s="1897" t="str">
        <f>IF(AI63="","",VLOOKUP(AI63,'シフト記号表（従来型・ユニット型共通）'!$C$6:$L$47,10,FALSE))</f>
        <v/>
      </c>
      <c r="AJ64" s="1897" t="str">
        <f>IF(AJ63="","",VLOOKUP(AJ63,'シフト記号表（従来型・ユニット型共通）'!$C$6:$L$47,10,FALSE))</f>
        <v/>
      </c>
      <c r="AK64" s="1897" t="str">
        <f>IF(AK63="","",VLOOKUP(AK63,'シフト記号表（従来型・ユニット型共通）'!$C$6:$L$47,10,FALSE))</f>
        <v/>
      </c>
      <c r="AL64" s="1897" t="str">
        <f>IF(AL63="","",VLOOKUP(AL63,'シフト記号表（従来型・ユニット型共通）'!$C$6:$L$47,10,FALSE))</f>
        <v/>
      </c>
      <c r="AM64" s="1897" t="str">
        <f>IF(AM63="","",VLOOKUP(AM63,'シフト記号表（従来型・ユニット型共通）'!$C$6:$L$47,10,FALSE))</f>
        <v/>
      </c>
      <c r="AN64" s="1912" t="str">
        <f>IF(AN63="","",VLOOKUP(AN63,'シフト記号表（従来型・ユニット型共通）'!$C$6:$L$47,10,FALSE))</f>
        <v/>
      </c>
      <c r="AO64" s="1885" t="str">
        <f>IF(AO63="","",VLOOKUP(AO63,'シフト記号表（従来型・ユニット型共通）'!$C$6:$L$47,10,FALSE))</f>
        <v/>
      </c>
      <c r="AP64" s="1897" t="str">
        <f>IF(AP63="","",VLOOKUP(AP63,'シフト記号表（従来型・ユニット型共通）'!$C$6:$L$47,10,FALSE))</f>
        <v/>
      </c>
      <c r="AQ64" s="1897" t="str">
        <f>IF(AQ63="","",VLOOKUP(AQ63,'シフト記号表（従来型・ユニット型共通）'!$C$6:$L$47,10,FALSE))</f>
        <v/>
      </c>
      <c r="AR64" s="1897" t="str">
        <f>IF(AR63="","",VLOOKUP(AR63,'シフト記号表（従来型・ユニット型共通）'!$C$6:$L$47,10,FALSE))</f>
        <v/>
      </c>
      <c r="AS64" s="1897" t="str">
        <f>IF(AS63="","",VLOOKUP(AS63,'シフト記号表（従来型・ユニット型共通）'!$C$6:$L$47,10,FALSE))</f>
        <v/>
      </c>
      <c r="AT64" s="1897" t="str">
        <f>IF(AT63="","",VLOOKUP(AT63,'シフト記号表（従来型・ユニット型共通）'!$C$6:$L$47,10,FALSE))</f>
        <v/>
      </c>
      <c r="AU64" s="1912" t="str">
        <f>IF(AU63="","",VLOOKUP(AU63,'シフト記号表（従来型・ユニット型共通）'!$C$6:$L$47,10,FALSE))</f>
        <v/>
      </c>
      <c r="AV64" s="1885" t="str">
        <f>IF(AV63="","",VLOOKUP(AV63,'シフト記号表（従来型・ユニット型共通）'!$C$6:$L$47,10,FALSE))</f>
        <v/>
      </c>
      <c r="AW64" s="1897" t="str">
        <f>IF(AW63="","",VLOOKUP(AW63,'シフト記号表（従来型・ユニット型共通）'!$C$6:$L$47,10,FALSE))</f>
        <v/>
      </c>
      <c r="AX64" s="1897" t="str">
        <f>IF(AX63="","",VLOOKUP(AX63,'シフト記号表（従来型・ユニット型共通）'!$C$6:$L$47,10,FALSE))</f>
        <v/>
      </c>
      <c r="AY64" s="1897" t="str">
        <f>IF(AY63="","",VLOOKUP(AY63,'シフト記号表（従来型・ユニット型共通）'!$C$6:$L$47,10,FALSE))</f>
        <v/>
      </c>
      <c r="AZ64" s="1897" t="str">
        <f>IF(AZ63="","",VLOOKUP(AZ63,'シフト記号表（従来型・ユニット型共通）'!$C$6:$L$47,10,FALSE))</f>
        <v/>
      </c>
      <c r="BA64" s="1897" t="str">
        <f>IF(BA63="","",VLOOKUP(BA63,'シフト記号表（従来型・ユニット型共通）'!$C$6:$L$47,10,FALSE))</f>
        <v/>
      </c>
      <c r="BB64" s="1912" t="str">
        <f>IF(BB63="","",VLOOKUP(BB63,'シフト記号表（従来型・ユニット型共通）'!$C$6:$L$47,10,FALSE))</f>
        <v/>
      </c>
      <c r="BC64" s="1885" t="str">
        <f>IF(BC63="","",VLOOKUP(BC63,'シフト記号表（従来型・ユニット型共通）'!$C$6:$L$47,10,FALSE))</f>
        <v/>
      </c>
      <c r="BD64" s="1897" t="str">
        <f>IF(BD63="","",VLOOKUP(BD63,'シフト記号表（従来型・ユニット型共通）'!$C$6:$L$47,10,FALSE))</f>
        <v/>
      </c>
      <c r="BE64" s="1897" t="str">
        <f>IF(BE63="","",VLOOKUP(BE63,'シフト記号表（従来型・ユニット型共通）'!$C$6:$L$47,10,FALSE))</f>
        <v/>
      </c>
      <c r="BF64" s="1943">
        <f>IF($BI$3="４週",SUM(AA64:BB64),IF($BI$3="暦月",SUM(AA64:BE64),""))</f>
        <v>0</v>
      </c>
      <c r="BG64" s="1951"/>
      <c r="BH64" s="1960">
        <f>IF($BI$3="４週",BF64/4,IF($BI$3="暦月",(BF64/($BI$8/7)),""))</f>
        <v>0</v>
      </c>
      <c r="BI64" s="1951"/>
      <c r="BJ64" s="1971"/>
      <c r="BK64" s="1976"/>
      <c r="BL64" s="1976"/>
      <c r="BM64" s="1976"/>
      <c r="BN64" s="1987"/>
    </row>
    <row r="65" spans="2:66" ht="20.25" customHeight="1">
      <c r="B65" s="1742">
        <f>B63+1</f>
        <v>25</v>
      </c>
      <c r="C65" s="2676"/>
      <c r="D65" s="2682"/>
      <c r="E65" s="1968"/>
      <c r="F65" s="2691"/>
      <c r="G65" s="1756"/>
      <c r="H65" s="1767"/>
      <c r="I65" s="1774"/>
      <c r="J65" s="1779"/>
      <c r="K65" s="1774"/>
      <c r="L65" s="1779"/>
      <c r="M65" s="1788"/>
      <c r="N65" s="1802"/>
      <c r="O65" s="1808"/>
      <c r="P65" s="1824"/>
      <c r="Q65" s="1824"/>
      <c r="R65" s="1767"/>
      <c r="S65" s="1831"/>
      <c r="T65" s="1836"/>
      <c r="U65" s="1836"/>
      <c r="V65" s="1836"/>
      <c r="W65" s="1847"/>
      <c r="X65" s="1857" t="s">
        <v>770</v>
      </c>
      <c r="Y65" s="1864"/>
      <c r="Z65" s="1875"/>
      <c r="AA65" s="1886"/>
      <c r="AB65" s="1898"/>
      <c r="AC65" s="1898"/>
      <c r="AD65" s="1898"/>
      <c r="AE65" s="1898"/>
      <c r="AF65" s="1898"/>
      <c r="AG65" s="1913"/>
      <c r="AH65" s="1886"/>
      <c r="AI65" s="1898"/>
      <c r="AJ65" s="1898"/>
      <c r="AK65" s="1898"/>
      <c r="AL65" s="1898"/>
      <c r="AM65" s="1898"/>
      <c r="AN65" s="1913"/>
      <c r="AO65" s="1886"/>
      <c r="AP65" s="1898"/>
      <c r="AQ65" s="1898"/>
      <c r="AR65" s="1898"/>
      <c r="AS65" s="1898"/>
      <c r="AT65" s="1898"/>
      <c r="AU65" s="1913"/>
      <c r="AV65" s="1886"/>
      <c r="AW65" s="1898"/>
      <c r="AX65" s="1898"/>
      <c r="AY65" s="1898"/>
      <c r="AZ65" s="1898"/>
      <c r="BA65" s="1898"/>
      <c r="BB65" s="1913"/>
      <c r="BC65" s="1886"/>
      <c r="BD65" s="1898"/>
      <c r="BE65" s="1937"/>
      <c r="BF65" s="1944"/>
      <c r="BG65" s="1952"/>
      <c r="BH65" s="1961"/>
      <c r="BI65" s="1967"/>
      <c r="BJ65" s="1972"/>
      <c r="BK65" s="1977"/>
      <c r="BL65" s="1977"/>
      <c r="BM65" s="1977"/>
      <c r="BN65" s="1988"/>
    </row>
    <row r="66" spans="2:66" ht="20.25" customHeight="1">
      <c r="B66" s="1743"/>
      <c r="C66" s="2675"/>
      <c r="D66" s="2681"/>
      <c r="E66" s="1968"/>
      <c r="F66" s="2691"/>
      <c r="G66" s="1755"/>
      <c r="H66" s="1766"/>
      <c r="I66" s="1774"/>
      <c r="J66" s="1779">
        <f>G65</f>
        <v>0</v>
      </c>
      <c r="K66" s="1774"/>
      <c r="L66" s="1779">
        <f>M65</f>
        <v>0</v>
      </c>
      <c r="M66" s="1787"/>
      <c r="N66" s="1801"/>
      <c r="O66" s="1807"/>
      <c r="P66" s="1823"/>
      <c r="Q66" s="1823"/>
      <c r="R66" s="1766"/>
      <c r="S66" s="1831"/>
      <c r="T66" s="1836"/>
      <c r="U66" s="1836"/>
      <c r="V66" s="1836"/>
      <c r="W66" s="1847"/>
      <c r="X66" s="1856" t="s">
        <v>128</v>
      </c>
      <c r="Y66" s="1863"/>
      <c r="Z66" s="1874"/>
      <c r="AA66" s="1885" t="str">
        <f>IF(AA65="","",VLOOKUP(AA65,'シフト記号表（従来型・ユニット型共通）'!$C$6:$L$47,10,FALSE))</f>
        <v/>
      </c>
      <c r="AB66" s="1897" t="str">
        <f>IF(AB65="","",VLOOKUP(AB65,'シフト記号表（従来型・ユニット型共通）'!$C$6:$L$47,10,FALSE))</f>
        <v/>
      </c>
      <c r="AC66" s="1897" t="str">
        <f>IF(AC65="","",VLOOKUP(AC65,'シフト記号表（従来型・ユニット型共通）'!$C$6:$L$47,10,FALSE))</f>
        <v/>
      </c>
      <c r="AD66" s="1897" t="str">
        <f>IF(AD65="","",VLOOKUP(AD65,'シフト記号表（従来型・ユニット型共通）'!$C$6:$L$47,10,FALSE))</f>
        <v/>
      </c>
      <c r="AE66" s="1897" t="str">
        <f>IF(AE65="","",VLOOKUP(AE65,'シフト記号表（従来型・ユニット型共通）'!$C$6:$L$47,10,FALSE))</f>
        <v/>
      </c>
      <c r="AF66" s="1897" t="str">
        <f>IF(AF65="","",VLOOKUP(AF65,'シフト記号表（従来型・ユニット型共通）'!$C$6:$L$47,10,FALSE))</f>
        <v/>
      </c>
      <c r="AG66" s="1912" t="str">
        <f>IF(AG65="","",VLOOKUP(AG65,'シフト記号表（従来型・ユニット型共通）'!$C$6:$L$47,10,FALSE))</f>
        <v/>
      </c>
      <c r="AH66" s="1885" t="str">
        <f>IF(AH65="","",VLOOKUP(AH65,'シフト記号表（従来型・ユニット型共通）'!$C$6:$L$47,10,FALSE))</f>
        <v/>
      </c>
      <c r="AI66" s="1897" t="str">
        <f>IF(AI65="","",VLOOKUP(AI65,'シフト記号表（従来型・ユニット型共通）'!$C$6:$L$47,10,FALSE))</f>
        <v/>
      </c>
      <c r="AJ66" s="1897" t="str">
        <f>IF(AJ65="","",VLOOKUP(AJ65,'シフト記号表（従来型・ユニット型共通）'!$C$6:$L$47,10,FALSE))</f>
        <v/>
      </c>
      <c r="AK66" s="1897" t="str">
        <f>IF(AK65="","",VLOOKUP(AK65,'シフト記号表（従来型・ユニット型共通）'!$C$6:$L$47,10,FALSE))</f>
        <v/>
      </c>
      <c r="AL66" s="1897" t="str">
        <f>IF(AL65="","",VLOOKUP(AL65,'シフト記号表（従来型・ユニット型共通）'!$C$6:$L$47,10,FALSE))</f>
        <v/>
      </c>
      <c r="AM66" s="1897" t="str">
        <f>IF(AM65="","",VLOOKUP(AM65,'シフト記号表（従来型・ユニット型共通）'!$C$6:$L$47,10,FALSE))</f>
        <v/>
      </c>
      <c r="AN66" s="1912" t="str">
        <f>IF(AN65="","",VLOOKUP(AN65,'シフト記号表（従来型・ユニット型共通）'!$C$6:$L$47,10,FALSE))</f>
        <v/>
      </c>
      <c r="AO66" s="1885" t="str">
        <f>IF(AO65="","",VLOOKUP(AO65,'シフト記号表（従来型・ユニット型共通）'!$C$6:$L$47,10,FALSE))</f>
        <v/>
      </c>
      <c r="AP66" s="1897" t="str">
        <f>IF(AP65="","",VLOOKUP(AP65,'シフト記号表（従来型・ユニット型共通）'!$C$6:$L$47,10,FALSE))</f>
        <v/>
      </c>
      <c r="AQ66" s="1897" t="str">
        <f>IF(AQ65="","",VLOOKUP(AQ65,'シフト記号表（従来型・ユニット型共通）'!$C$6:$L$47,10,FALSE))</f>
        <v/>
      </c>
      <c r="AR66" s="1897" t="str">
        <f>IF(AR65="","",VLOOKUP(AR65,'シフト記号表（従来型・ユニット型共通）'!$C$6:$L$47,10,FALSE))</f>
        <v/>
      </c>
      <c r="AS66" s="1897" t="str">
        <f>IF(AS65="","",VLOOKUP(AS65,'シフト記号表（従来型・ユニット型共通）'!$C$6:$L$47,10,FALSE))</f>
        <v/>
      </c>
      <c r="AT66" s="1897" t="str">
        <f>IF(AT65="","",VLOOKUP(AT65,'シフト記号表（従来型・ユニット型共通）'!$C$6:$L$47,10,FALSE))</f>
        <v/>
      </c>
      <c r="AU66" s="1912" t="str">
        <f>IF(AU65="","",VLOOKUP(AU65,'シフト記号表（従来型・ユニット型共通）'!$C$6:$L$47,10,FALSE))</f>
        <v/>
      </c>
      <c r="AV66" s="1885" t="str">
        <f>IF(AV65="","",VLOOKUP(AV65,'シフト記号表（従来型・ユニット型共通）'!$C$6:$L$47,10,FALSE))</f>
        <v/>
      </c>
      <c r="AW66" s="1897" t="str">
        <f>IF(AW65="","",VLOOKUP(AW65,'シフト記号表（従来型・ユニット型共通）'!$C$6:$L$47,10,FALSE))</f>
        <v/>
      </c>
      <c r="AX66" s="1897" t="str">
        <f>IF(AX65="","",VLOOKUP(AX65,'シフト記号表（従来型・ユニット型共通）'!$C$6:$L$47,10,FALSE))</f>
        <v/>
      </c>
      <c r="AY66" s="1897" t="str">
        <f>IF(AY65="","",VLOOKUP(AY65,'シフト記号表（従来型・ユニット型共通）'!$C$6:$L$47,10,FALSE))</f>
        <v/>
      </c>
      <c r="AZ66" s="1897" t="str">
        <f>IF(AZ65="","",VLOOKUP(AZ65,'シフト記号表（従来型・ユニット型共通）'!$C$6:$L$47,10,FALSE))</f>
        <v/>
      </c>
      <c r="BA66" s="1897" t="str">
        <f>IF(BA65="","",VLOOKUP(BA65,'シフト記号表（従来型・ユニット型共通）'!$C$6:$L$47,10,FALSE))</f>
        <v/>
      </c>
      <c r="BB66" s="1912" t="str">
        <f>IF(BB65="","",VLOOKUP(BB65,'シフト記号表（従来型・ユニット型共通）'!$C$6:$L$47,10,FALSE))</f>
        <v/>
      </c>
      <c r="BC66" s="1885" t="str">
        <f>IF(BC65="","",VLOOKUP(BC65,'シフト記号表（従来型・ユニット型共通）'!$C$6:$L$47,10,FALSE))</f>
        <v/>
      </c>
      <c r="BD66" s="1897" t="str">
        <f>IF(BD65="","",VLOOKUP(BD65,'シフト記号表（従来型・ユニット型共通）'!$C$6:$L$47,10,FALSE))</f>
        <v/>
      </c>
      <c r="BE66" s="1897" t="str">
        <f>IF(BE65="","",VLOOKUP(BE65,'シフト記号表（従来型・ユニット型共通）'!$C$6:$L$47,10,FALSE))</f>
        <v/>
      </c>
      <c r="BF66" s="1943">
        <f>IF($BI$3="４週",SUM(AA66:BB66),IF($BI$3="暦月",SUM(AA66:BE66),""))</f>
        <v>0</v>
      </c>
      <c r="BG66" s="1951"/>
      <c r="BH66" s="1960">
        <f>IF($BI$3="４週",BF66/4,IF($BI$3="暦月",(BF66/($BI$8/7)),""))</f>
        <v>0</v>
      </c>
      <c r="BI66" s="1951"/>
      <c r="BJ66" s="1971"/>
      <c r="BK66" s="1976"/>
      <c r="BL66" s="1976"/>
      <c r="BM66" s="1976"/>
      <c r="BN66" s="1987"/>
    </row>
    <row r="67" spans="2:66" ht="20.25" customHeight="1">
      <c r="B67" s="1742">
        <f>B65+1</f>
        <v>26</v>
      </c>
      <c r="C67" s="2676"/>
      <c r="D67" s="2682"/>
      <c r="E67" s="1968"/>
      <c r="F67" s="2691"/>
      <c r="G67" s="1756"/>
      <c r="H67" s="1767"/>
      <c r="I67" s="1774"/>
      <c r="J67" s="1779"/>
      <c r="K67" s="1774"/>
      <c r="L67" s="1779"/>
      <c r="M67" s="1788"/>
      <c r="N67" s="1802"/>
      <c r="O67" s="1808"/>
      <c r="P67" s="1824"/>
      <c r="Q67" s="1824"/>
      <c r="R67" s="1767"/>
      <c r="S67" s="1831"/>
      <c r="T67" s="1836"/>
      <c r="U67" s="1836"/>
      <c r="V67" s="1836"/>
      <c r="W67" s="1847"/>
      <c r="X67" s="1857" t="s">
        <v>770</v>
      </c>
      <c r="Y67" s="1864"/>
      <c r="Z67" s="1875"/>
      <c r="AA67" s="1886"/>
      <c r="AB67" s="1898"/>
      <c r="AC67" s="1898"/>
      <c r="AD67" s="1898"/>
      <c r="AE67" s="1898"/>
      <c r="AF67" s="1898"/>
      <c r="AG67" s="1913"/>
      <c r="AH67" s="1886"/>
      <c r="AI67" s="1898"/>
      <c r="AJ67" s="1898"/>
      <c r="AK67" s="1898"/>
      <c r="AL67" s="1898"/>
      <c r="AM67" s="1898"/>
      <c r="AN67" s="1913"/>
      <c r="AO67" s="1886"/>
      <c r="AP67" s="1898"/>
      <c r="AQ67" s="1898"/>
      <c r="AR67" s="1898"/>
      <c r="AS67" s="1898"/>
      <c r="AT67" s="1898"/>
      <c r="AU67" s="1913"/>
      <c r="AV67" s="1886"/>
      <c r="AW67" s="1898"/>
      <c r="AX67" s="1898"/>
      <c r="AY67" s="1898"/>
      <c r="AZ67" s="1898"/>
      <c r="BA67" s="1898"/>
      <c r="BB67" s="1913"/>
      <c r="BC67" s="1886"/>
      <c r="BD67" s="1898"/>
      <c r="BE67" s="1937"/>
      <c r="BF67" s="1944"/>
      <c r="BG67" s="1952"/>
      <c r="BH67" s="1961"/>
      <c r="BI67" s="1967"/>
      <c r="BJ67" s="1972"/>
      <c r="BK67" s="1977"/>
      <c r="BL67" s="1977"/>
      <c r="BM67" s="1977"/>
      <c r="BN67" s="1988"/>
    </row>
    <row r="68" spans="2:66" ht="20.25" customHeight="1">
      <c r="B68" s="1743"/>
      <c r="C68" s="2675"/>
      <c r="D68" s="2681"/>
      <c r="E68" s="1968"/>
      <c r="F68" s="2691"/>
      <c r="G68" s="1755"/>
      <c r="H68" s="1766"/>
      <c r="I68" s="1774"/>
      <c r="J68" s="1779">
        <f>G67</f>
        <v>0</v>
      </c>
      <c r="K68" s="1774"/>
      <c r="L68" s="1779">
        <f>M67</f>
        <v>0</v>
      </c>
      <c r="M68" s="1787"/>
      <c r="N68" s="1801"/>
      <c r="O68" s="1807"/>
      <c r="P68" s="1823"/>
      <c r="Q68" s="1823"/>
      <c r="R68" s="1766"/>
      <c r="S68" s="1831"/>
      <c r="T68" s="1836"/>
      <c r="U68" s="1836"/>
      <c r="V68" s="1836"/>
      <c r="W68" s="1847"/>
      <c r="X68" s="1856" t="s">
        <v>128</v>
      </c>
      <c r="Y68" s="1863"/>
      <c r="Z68" s="1874"/>
      <c r="AA68" s="1885" t="str">
        <f>IF(AA67="","",VLOOKUP(AA67,'シフト記号表（従来型・ユニット型共通）'!$C$6:$L$47,10,FALSE))</f>
        <v/>
      </c>
      <c r="AB68" s="1897" t="str">
        <f>IF(AB67="","",VLOOKUP(AB67,'シフト記号表（従来型・ユニット型共通）'!$C$6:$L$47,10,FALSE))</f>
        <v/>
      </c>
      <c r="AC68" s="1897" t="str">
        <f>IF(AC67="","",VLOOKUP(AC67,'シフト記号表（従来型・ユニット型共通）'!$C$6:$L$47,10,FALSE))</f>
        <v/>
      </c>
      <c r="AD68" s="1897" t="str">
        <f>IF(AD67="","",VLOOKUP(AD67,'シフト記号表（従来型・ユニット型共通）'!$C$6:$L$47,10,FALSE))</f>
        <v/>
      </c>
      <c r="AE68" s="1897" t="str">
        <f>IF(AE67="","",VLOOKUP(AE67,'シフト記号表（従来型・ユニット型共通）'!$C$6:$L$47,10,FALSE))</f>
        <v/>
      </c>
      <c r="AF68" s="1897" t="str">
        <f>IF(AF67="","",VLOOKUP(AF67,'シフト記号表（従来型・ユニット型共通）'!$C$6:$L$47,10,FALSE))</f>
        <v/>
      </c>
      <c r="AG68" s="1912" t="str">
        <f>IF(AG67="","",VLOOKUP(AG67,'シフト記号表（従来型・ユニット型共通）'!$C$6:$L$47,10,FALSE))</f>
        <v/>
      </c>
      <c r="AH68" s="1885" t="str">
        <f>IF(AH67="","",VLOOKUP(AH67,'シフト記号表（従来型・ユニット型共通）'!$C$6:$L$47,10,FALSE))</f>
        <v/>
      </c>
      <c r="AI68" s="1897" t="str">
        <f>IF(AI67="","",VLOOKUP(AI67,'シフト記号表（従来型・ユニット型共通）'!$C$6:$L$47,10,FALSE))</f>
        <v/>
      </c>
      <c r="AJ68" s="1897" t="str">
        <f>IF(AJ67="","",VLOOKUP(AJ67,'シフト記号表（従来型・ユニット型共通）'!$C$6:$L$47,10,FALSE))</f>
        <v/>
      </c>
      <c r="AK68" s="1897" t="str">
        <f>IF(AK67="","",VLOOKUP(AK67,'シフト記号表（従来型・ユニット型共通）'!$C$6:$L$47,10,FALSE))</f>
        <v/>
      </c>
      <c r="AL68" s="1897" t="str">
        <f>IF(AL67="","",VLOOKUP(AL67,'シフト記号表（従来型・ユニット型共通）'!$C$6:$L$47,10,FALSE))</f>
        <v/>
      </c>
      <c r="AM68" s="1897" t="str">
        <f>IF(AM67="","",VLOOKUP(AM67,'シフト記号表（従来型・ユニット型共通）'!$C$6:$L$47,10,FALSE))</f>
        <v/>
      </c>
      <c r="AN68" s="1912" t="str">
        <f>IF(AN67="","",VLOOKUP(AN67,'シフト記号表（従来型・ユニット型共通）'!$C$6:$L$47,10,FALSE))</f>
        <v/>
      </c>
      <c r="AO68" s="1885" t="str">
        <f>IF(AO67="","",VLOOKUP(AO67,'シフト記号表（従来型・ユニット型共通）'!$C$6:$L$47,10,FALSE))</f>
        <v/>
      </c>
      <c r="AP68" s="1897" t="str">
        <f>IF(AP67="","",VLOOKUP(AP67,'シフト記号表（従来型・ユニット型共通）'!$C$6:$L$47,10,FALSE))</f>
        <v/>
      </c>
      <c r="AQ68" s="1897" t="str">
        <f>IF(AQ67="","",VLOOKUP(AQ67,'シフト記号表（従来型・ユニット型共通）'!$C$6:$L$47,10,FALSE))</f>
        <v/>
      </c>
      <c r="AR68" s="1897" t="str">
        <f>IF(AR67="","",VLOOKUP(AR67,'シフト記号表（従来型・ユニット型共通）'!$C$6:$L$47,10,FALSE))</f>
        <v/>
      </c>
      <c r="AS68" s="1897" t="str">
        <f>IF(AS67="","",VLOOKUP(AS67,'シフト記号表（従来型・ユニット型共通）'!$C$6:$L$47,10,FALSE))</f>
        <v/>
      </c>
      <c r="AT68" s="1897" t="str">
        <f>IF(AT67="","",VLOOKUP(AT67,'シフト記号表（従来型・ユニット型共通）'!$C$6:$L$47,10,FALSE))</f>
        <v/>
      </c>
      <c r="AU68" s="1912" t="str">
        <f>IF(AU67="","",VLOOKUP(AU67,'シフト記号表（従来型・ユニット型共通）'!$C$6:$L$47,10,FALSE))</f>
        <v/>
      </c>
      <c r="AV68" s="1885" t="str">
        <f>IF(AV67="","",VLOOKUP(AV67,'シフト記号表（従来型・ユニット型共通）'!$C$6:$L$47,10,FALSE))</f>
        <v/>
      </c>
      <c r="AW68" s="1897" t="str">
        <f>IF(AW67="","",VLOOKUP(AW67,'シフト記号表（従来型・ユニット型共通）'!$C$6:$L$47,10,FALSE))</f>
        <v/>
      </c>
      <c r="AX68" s="1897" t="str">
        <f>IF(AX67="","",VLOOKUP(AX67,'シフト記号表（従来型・ユニット型共通）'!$C$6:$L$47,10,FALSE))</f>
        <v/>
      </c>
      <c r="AY68" s="1897" t="str">
        <f>IF(AY67="","",VLOOKUP(AY67,'シフト記号表（従来型・ユニット型共通）'!$C$6:$L$47,10,FALSE))</f>
        <v/>
      </c>
      <c r="AZ68" s="1897" t="str">
        <f>IF(AZ67="","",VLOOKUP(AZ67,'シフト記号表（従来型・ユニット型共通）'!$C$6:$L$47,10,FALSE))</f>
        <v/>
      </c>
      <c r="BA68" s="1897" t="str">
        <f>IF(BA67="","",VLOOKUP(BA67,'シフト記号表（従来型・ユニット型共通）'!$C$6:$L$47,10,FALSE))</f>
        <v/>
      </c>
      <c r="BB68" s="1912" t="str">
        <f>IF(BB67="","",VLOOKUP(BB67,'シフト記号表（従来型・ユニット型共通）'!$C$6:$L$47,10,FALSE))</f>
        <v/>
      </c>
      <c r="BC68" s="1885" t="str">
        <f>IF(BC67="","",VLOOKUP(BC67,'シフト記号表（従来型・ユニット型共通）'!$C$6:$L$47,10,FALSE))</f>
        <v/>
      </c>
      <c r="BD68" s="1897" t="str">
        <f>IF(BD67="","",VLOOKUP(BD67,'シフト記号表（従来型・ユニット型共通）'!$C$6:$L$47,10,FALSE))</f>
        <v/>
      </c>
      <c r="BE68" s="1897" t="str">
        <f>IF(BE67="","",VLOOKUP(BE67,'シフト記号表（従来型・ユニット型共通）'!$C$6:$L$47,10,FALSE))</f>
        <v/>
      </c>
      <c r="BF68" s="1943">
        <f>IF($BI$3="４週",SUM(AA68:BB68),IF($BI$3="暦月",SUM(AA68:BE68),""))</f>
        <v>0</v>
      </c>
      <c r="BG68" s="1951"/>
      <c r="BH68" s="1960">
        <f>IF($BI$3="４週",BF68/4,IF($BI$3="暦月",(BF68/($BI$8/7)),""))</f>
        <v>0</v>
      </c>
      <c r="BI68" s="1951"/>
      <c r="BJ68" s="1971"/>
      <c r="BK68" s="1976"/>
      <c r="BL68" s="1976"/>
      <c r="BM68" s="1976"/>
      <c r="BN68" s="1987"/>
    </row>
    <row r="69" spans="2:66" ht="20.25" customHeight="1">
      <c r="B69" s="1742">
        <f>B67+1</f>
        <v>27</v>
      </c>
      <c r="C69" s="2676"/>
      <c r="D69" s="2682"/>
      <c r="E69" s="1968"/>
      <c r="F69" s="2691"/>
      <c r="G69" s="1756"/>
      <c r="H69" s="1767"/>
      <c r="I69" s="1774"/>
      <c r="J69" s="1779"/>
      <c r="K69" s="1774"/>
      <c r="L69" s="1779"/>
      <c r="M69" s="1788"/>
      <c r="N69" s="1802"/>
      <c r="O69" s="1808"/>
      <c r="P69" s="1824"/>
      <c r="Q69" s="1824"/>
      <c r="R69" s="1767"/>
      <c r="S69" s="1831"/>
      <c r="T69" s="1836"/>
      <c r="U69" s="1836"/>
      <c r="V69" s="1836"/>
      <c r="W69" s="1847"/>
      <c r="X69" s="1857" t="s">
        <v>770</v>
      </c>
      <c r="Y69" s="1864"/>
      <c r="Z69" s="1875"/>
      <c r="AA69" s="1886"/>
      <c r="AB69" s="1898"/>
      <c r="AC69" s="1898"/>
      <c r="AD69" s="1898"/>
      <c r="AE69" s="1898"/>
      <c r="AF69" s="1898"/>
      <c r="AG69" s="1913"/>
      <c r="AH69" s="1886"/>
      <c r="AI69" s="1898"/>
      <c r="AJ69" s="1898"/>
      <c r="AK69" s="1898"/>
      <c r="AL69" s="1898"/>
      <c r="AM69" s="1898"/>
      <c r="AN69" s="1913"/>
      <c r="AO69" s="1886"/>
      <c r="AP69" s="1898"/>
      <c r="AQ69" s="1898"/>
      <c r="AR69" s="1898"/>
      <c r="AS69" s="1898"/>
      <c r="AT69" s="1898"/>
      <c r="AU69" s="1913"/>
      <c r="AV69" s="1886"/>
      <c r="AW69" s="1898"/>
      <c r="AX69" s="1898"/>
      <c r="AY69" s="1898"/>
      <c r="AZ69" s="1898"/>
      <c r="BA69" s="1898"/>
      <c r="BB69" s="1913"/>
      <c r="BC69" s="1886"/>
      <c r="BD69" s="1898"/>
      <c r="BE69" s="1937"/>
      <c r="BF69" s="1944"/>
      <c r="BG69" s="1952"/>
      <c r="BH69" s="1961"/>
      <c r="BI69" s="1967"/>
      <c r="BJ69" s="1972"/>
      <c r="BK69" s="1977"/>
      <c r="BL69" s="1977"/>
      <c r="BM69" s="1977"/>
      <c r="BN69" s="1988"/>
    </row>
    <row r="70" spans="2:66" ht="20.25" customHeight="1">
      <c r="B70" s="1743"/>
      <c r="C70" s="2675"/>
      <c r="D70" s="2681"/>
      <c r="E70" s="1968"/>
      <c r="F70" s="2691"/>
      <c r="G70" s="1755"/>
      <c r="H70" s="1766"/>
      <c r="I70" s="1774"/>
      <c r="J70" s="1779">
        <f>G69</f>
        <v>0</v>
      </c>
      <c r="K70" s="1774"/>
      <c r="L70" s="1779">
        <f>M69</f>
        <v>0</v>
      </c>
      <c r="M70" s="1787"/>
      <c r="N70" s="1801"/>
      <c r="O70" s="1807"/>
      <c r="P70" s="1823"/>
      <c r="Q70" s="1823"/>
      <c r="R70" s="1766"/>
      <c r="S70" s="1831"/>
      <c r="T70" s="1836"/>
      <c r="U70" s="1836"/>
      <c r="V70" s="1836"/>
      <c r="W70" s="1847"/>
      <c r="X70" s="1856" t="s">
        <v>128</v>
      </c>
      <c r="Y70" s="1863"/>
      <c r="Z70" s="1874"/>
      <c r="AA70" s="1885" t="str">
        <f>IF(AA69="","",VLOOKUP(AA69,'シフト記号表（従来型・ユニット型共通）'!$C$6:$L$47,10,FALSE))</f>
        <v/>
      </c>
      <c r="AB70" s="1897" t="str">
        <f>IF(AB69="","",VLOOKUP(AB69,'シフト記号表（従来型・ユニット型共通）'!$C$6:$L$47,10,FALSE))</f>
        <v/>
      </c>
      <c r="AC70" s="1897" t="str">
        <f>IF(AC69="","",VLOOKUP(AC69,'シフト記号表（従来型・ユニット型共通）'!$C$6:$L$47,10,FALSE))</f>
        <v/>
      </c>
      <c r="AD70" s="1897" t="str">
        <f>IF(AD69="","",VLOOKUP(AD69,'シフト記号表（従来型・ユニット型共通）'!$C$6:$L$47,10,FALSE))</f>
        <v/>
      </c>
      <c r="AE70" s="1897" t="str">
        <f>IF(AE69="","",VLOOKUP(AE69,'シフト記号表（従来型・ユニット型共通）'!$C$6:$L$47,10,FALSE))</f>
        <v/>
      </c>
      <c r="AF70" s="1897" t="str">
        <f>IF(AF69="","",VLOOKUP(AF69,'シフト記号表（従来型・ユニット型共通）'!$C$6:$L$47,10,FALSE))</f>
        <v/>
      </c>
      <c r="AG70" s="1912" t="str">
        <f>IF(AG69="","",VLOOKUP(AG69,'シフト記号表（従来型・ユニット型共通）'!$C$6:$L$47,10,FALSE))</f>
        <v/>
      </c>
      <c r="AH70" s="1885" t="str">
        <f>IF(AH69="","",VLOOKUP(AH69,'シフト記号表（従来型・ユニット型共通）'!$C$6:$L$47,10,FALSE))</f>
        <v/>
      </c>
      <c r="AI70" s="1897" t="str">
        <f>IF(AI69="","",VLOOKUP(AI69,'シフト記号表（従来型・ユニット型共通）'!$C$6:$L$47,10,FALSE))</f>
        <v/>
      </c>
      <c r="AJ70" s="1897" t="str">
        <f>IF(AJ69="","",VLOOKUP(AJ69,'シフト記号表（従来型・ユニット型共通）'!$C$6:$L$47,10,FALSE))</f>
        <v/>
      </c>
      <c r="AK70" s="1897" t="str">
        <f>IF(AK69="","",VLOOKUP(AK69,'シフト記号表（従来型・ユニット型共通）'!$C$6:$L$47,10,FALSE))</f>
        <v/>
      </c>
      <c r="AL70" s="1897" t="str">
        <f>IF(AL69="","",VLOOKUP(AL69,'シフト記号表（従来型・ユニット型共通）'!$C$6:$L$47,10,FALSE))</f>
        <v/>
      </c>
      <c r="AM70" s="1897" t="str">
        <f>IF(AM69="","",VLOOKUP(AM69,'シフト記号表（従来型・ユニット型共通）'!$C$6:$L$47,10,FALSE))</f>
        <v/>
      </c>
      <c r="AN70" s="1912" t="str">
        <f>IF(AN69="","",VLOOKUP(AN69,'シフト記号表（従来型・ユニット型共通）'!$C$6:$L$47,10,FALSE))</f>
        <v/>
      </c>
      <c r="AO70" s="1885" t="str">
        <f>IF(AO69="","",VLOOKUP(AO69,'シフト記号表（従来型・ユニット型共通）'!$C$6:$L$47,10,FALSE))</f>
        <v/>
      </c>
      <c r="AP70" s="1897" t="str">
        <f>IF(AP69="","",VLOOKUP(AP69,'シフト記号表（従来型・ユニット型共通）'!$C$6:$L$47,10,FALSE))</f>
        <v/>
      </c>
      <c r="AQ70" s="1897" t="str">
        <f>IF(AQ69="","",VLOOKUP(AQ69,'シフト記号表（従来型・ユニット型共通）'!$C$6:$L$47,10,FALSE))</f>
        <v/>
      </c>
      <c r="AR70" s="1897" t="str">
        <f>IF(AR69="","",VLOOKUP(AR69,'シフト記号表（従来型・ユニット型共通）'!$C$6:$L$47,10,FALSE))</f>
        <v/>
      </c>
      <c r="AS70" s="1897" t="str">
        <f>IF(AS69="","",VLOOKUP(AS69,'シフト記号表（従来型・ユニット型共通）'!$C$6:$L$47,10,FALSE))</f>
        <v/>
      </c>
      <c r="AT70" s="1897" t="str">
        <f>IF(AT69="","",VLOOKUP(AT69,'シフト記号表（従来型・ユニット型共通）'!$C$6:$L$47,10,FALSE))</f>
        <v/>
      </c>
      <c r="AU70" s="1912" t="str">
        <f>IF(AU69="","",VLOOKUP(AU69,'シフト記号表（従来型・ユニット型共通）'!$C$6:$L$47,10,FALSE))</f>
        <v/>
      </c>
      <c r="AV70" s="1885" t="str">
        <f>IF(AV69="","",VLOOKUP(AV69,'シフト記号表（従来型・ユニット型共通）'!$C$6:$L$47,10,FALSE))</f>
        <v/>
      </c>
      <c r="AW70" s="1897" t="str">
        <f>IF(AW69="","",VLOOKUP(AW69,'シフト記号表（従来型・ユニット型共通）'!$C$6:$L$47,10,FALSE))</f>
        <v/>
      </c>
      <c r="AX70" s="1897" t="str">
        <f>IF(AX69="","",VLOOKUP(AX69,'シフト記号表（従来型・ユニット型共通）'!$C$6:$L$47,10,FALSE))</f>
        <v/>
      </c>
      <c r="AY70" s="1897" t="str">
        <f>IF(AY69="","",VLOOKUP(AY69,'シフト記号表（従来型・ユニット型共通）'!$C$6:$L$47,10,FALSE))</f>
        <v/>
      </c>
      <c r="AZ70" s="1897" t="str">
        <f>IF(AZ69="","",VLOOKUP(AZ69,'シフト記号表（従来型・ユニット型共通）'!$C$6:$L$47,10,FALSE))</f>
        <v/>
      </c>
      <c r="BA70" s="1897" t="str">
        <f>IF(BA69="","",VLOOKUP(BA69,'シフト記号表（従来型・ユニット型共通）'!$C$6:$L$47,10,FALSE))</f>
        <v/>
      </c>
      <c r="BB70" s="1912" t="str">
        <f>IF(BB69="","",VLOOKUP(BB69,'シフト記号表（従来型・ユニット型共通）'!$C$6:$L$47,10,FALSE))</f>
        <v/>
      </c>
      <c r="BC70" s="1885" t="str">
        <f>IF(BC69="","",VLOOKUP(BC69,'シフト記号表（従来型・ユニット型共通）'!$C$6:$L$47,10,FALSE))</f>
        <v/>
      </c>
      <c r="BD70" s="1897" t="str">
        <f>IF(BD69="","",VLOOKUP(BD69,'シフト記号表（従来型・ユニット型共通）'!$C$6:$L$47,10,FALSE))</f>
        <v/>
      </c>
      <c r="BE70" s="1897" t="str">
        <f>IF(BE69="","",VLOOKUP(BE69,'シフト記号表（従来型・ユニット型共通）'!$C$6:$L$47,10,FALSE))</f>
        <v/>
      </c>
      <c r="BF70" s="1943">
        <f>IF($BI$3="４週",SUM(AA70:BB70),IF($BI$3="暦月",SUM(AA70:BE70),""))</f>
        <v>0</v>
      </c>
      <c r="BG70" s="1951"/>
      <c r="BH70" s="1960">
        <f>IF($BI$3="４週",BF70/4,IF($BI$3="暦月",(BF70/($BI$8/7)),""))</f>
        <v>0</v>
      </c>
      <c r="BI70" s="1951"/>
      <c r="BJ70" s="1971"/>
      <c r="BK70" s="1976"/>
      <c r="BL70" s="1976"/>
      <c r="BM70" s="1976"/>
      <c r="BN70" s="1987"/>
    </row>
    <row r="71" spans="2:66" ht="20.25" customHeight="1">
      <c r="B71" s="1742">
        <f>B69+1</f>
        <v>28</v>
      </c>
      <c r="C71" s="2676"/>
      <c r="D71" s="2682"/>
      <c r="E71" s="1968"/>
      <c r="F71" s="2691"/>
      <c r="G71" s="1756"/>
      <c r="H71" s="1767"/>
      <c r="I71" s="1774"/>
      <c r="J71" s="1779"/>
      <c r="K71" s="1774"/>
      <c r="L71" s="1779"/>
      <c r="M71" s="1788"/>
      <c r="N71" s="1802"/>
      <c r="O71" s="1808"/>
      <c r="P71" s="1824"/>
      <c r="Q71" s="1824"/>
      <c r="R71" s="1767"/>
      <c r="S71" s="1831"/>
      <c r="T71" s="1836"/>
      <c r="U71" s="1836"/>
      <c r="V71" s="1836"/>
      <c r="W71" s="1847"/>
      <c r="X71" s="1857" t="s">
        <v>770</v>
      </c>
      <c r="Y71" s="1864"/>
      <c r="Z71" s="1875"/>
      <c r="AA71" s="1886"/>
      <c r="AB71" s="1898"/>
      <c r="AC71" s="1898"/>
      <c r="AD71" s="1898"/>
      <c r="AE71" s="1898"/>
      <c r="AF71" s="1898"/>
      <c r="AG71" s="1913"/>
      <c r="AH71" s="1886"/>
      <c r="AI71" s="1898"/>
      <c r="AJ71" s="1898"/>
      <c r="AK71" s="1898"/>
      <c r="AL71" s="1898"/>
      <c r="AM71" s="1898"/>
      <c r="AN71" s="1913"/>
      <c r="AO71" s="1886"/>
      <c r="AP71" s="1898"/>
      <c r="AQ71" s="1898"/>
      <c r="AR71" s="1898"/>
      <c r="AS71" s="1898"/>
      <c r="AT71" s="1898"/>
      <c r="AU71" s="1913"/>
      <c r="AV71" s="1886"/>
      <c r="AW71" s="1898"/>
      <c r="AX71" s="1898"/>
      <c r="AY71" s="1898"/>
      <c r="AZ71" s="1898"/>
      <c r="BA71" s="1898"/>
      <c r="BB71" s="1913"/>
      <c r="BC71" s="1886"/>
      <c r="BD71" s="1898"/>
      <c r="BE71" s="1937"/>
      <c r="BF71" s="1944"/>
      <c r="BG71" s="1952"/>
      <c r="BH71" s="1961"/>
      <c r="BI71" s="1967"/>
      <c r="BJ71" s="1972"/>
      <c r="BK71" s="1977"/>
      <c r="BL71" s="1977"/>
      <c r="BM71" s="1977"/>
      <c r="BN71" s="1988"/>
    </row>
    <row r="72" spans="2:66" ht="20.25" customHeight="1">
      <c r="B72" s="1743"/>
      <c r="C72" s="2675"/>
      <c r="D72" s="2681"/>
      <c r="E72" s="1968"/>
      <c r="F72" s="2691"/>
      <c r="G72" s="1755"/>
      <c r="H72" s="1766"/>
      <c r="I72" s="1774"/>
      <c r="J72" s="1779">
        <f>G71</f>
        <v>0</v>
      </c>
      <c r="K72" s="1774"/>
      <c r="L72" s="1779">
        <f>M71</f>
        <v>0</v>
      </c>
      <c r="M72" s="1787"/>
      <c r="N72" s="1801"/>
      <c r="O72" s="1807"/>
      <c r="P72" s="1823"/>
      <c r="Q72" s="1823"/>
      <c r="R72" s="1766"/>
      <c r="S72" s="1831"/>
      <c r="T72" s="1836"/>
      <c r="U72" s="1836"/>
      <c r="V72" s="1836"/>
      <c r="W72" s="1847"/>
      <c r="X72" s="1856" t="s">
        <v>128</v>
      </c>
      <c r="Y72" s="1863"/>
      <c r="Z72" s="1874"/>
      <c r="AA72" s="1885" t="str">
        <f>IF(AA71="","",VLOOKUP(AA71,'シフト記号表（従来型・ユニット型共通）'!$C$6:$L$47,10,FALSE))</f>
        <v/>
      </c>
      <c r="AB72" s="1897" t="str">
        <f>IF(AB71="","",VLOOKUP(AB71,'シフト記号表（従来型・ユニット型共通）'!$C$6:$L$47,10,FALSE))</f>
        <v/>
      </c>
      <c r="AC72" s="1897" t="str">
        <f>IF(AC71="","",VLOOKUP(AC71,'シフト記号表（従来型・ユニット型共通）'!$C$6:$L$47,10,FALSE))</f>
        <v/>
      </c>
      <c r="AD72" s="1897" t="str">
        <f>IF(AD71="","",VLOOKUP(AD71,'シフト記号表（従来型・ユニット型共通）'!$C$6:$L$47,10,FALSE))</f>
        <v/>
      </c>
      <c r="AE72" s="1897" t="str">
        <f>IF(AE71="","",VLOOKUP(AE71,'シフト記号表（従来型・ユニット型共通）'!$C$6:$L$47,10,FALSE))</f>
        <v/>
      </c>
      <c r="AF72" s="1897" t="str">
        <f>IF(AF71="","",VLOOKUP(AF71,'シフト記号表（従来型・ユニット型共通）'!$C$6:$L$47,10,FALSE))</f>
        <v/>
      </c>
      <c r="AG72" s="1912" t="str">
        <f>IF(AG71="","",VLOOKUP(AG71,'シフト記号表（従来型・ユニット型共通）'!$C$6:$L$47,10,FALSE))</f>
        <v/>
      </c>
      <c r="AH72" s="1885" t="str">
        <f>IF(AH71="","",VLOOKUP(AH71,'シフト記号表（従来型・ユニット型共通）'!$C$6:$L$47,10,FALSE))</f>
        <v/>
      </c>
      <c r="AI72" s="1897" t="str">
        <f>IF(AI71="","",VLOOKUP(AI71,'シフト記号表（従来型・ユニット型共通）'!$C$6:$L$47,10,FALSE))</f>
        <v/>
      </c>
      <c r="AJ72" s="1897" t="str">
        <f>IF(AJ71="","",VLOOKUP(AJ71,'シフト記号表（従来型・ユニット型共通）'!$C$6:$L$47,10,FALSE))</f>
        <v/>
      </c>
      <c r="AK72" s="1897" t="str">
        <f>IF(AK71="","",VLOOKUP(AK71,'シフト記号表（従来型・ユニット型共通）'!$C$6:$L$47,10,FALSE))</f>
        <v/>
      </c>
      <c r="AL72" s="1897" t="str">
        <f>IF(AL71="","",VLOOKUP(AL71,'シフト記号表（従来型・ユニット型共通）'!$C$6:$L$47,10,FALSE))</f>
        <v/>
      </c>
      <c r="AM72" s="1897" t="str">
        <f>IF(AM71="","",VLOOKUP(AM71,'シフト記号表（従来型・ユニット型共通）'!$C$6:$L$47,10,FALSE))</f>
        <v/>
      </c>
      <c r="AN72" s="1912" t="str">
        <f>IF(AN71="","",VLOOKUP(AN71,'シフト記号表（従来型・ユニット型共通）'!$C$6:$L$47,10,FALSE))</f>
        <v/>
      </c>
      <c r="AO72" s="1885" t="str">
        <f>IF(AO71="","",VLOOKUP(AO71,'シフト記号表（従来型・ユニット型共通）'!$C$6:$L$47,10,FALSE))</f>
        <v/>
      </c>
      <c r="AP72" s="1897" t="str">
        <f>IF(AP71="","",VLOOKUP(AP71,'シフト記号表（従来型・ユニット型共通）'!$C$6:$L$47,10,FALSE))</f>
        <v/>
      </c>
      <c r="AQ72" s="1897" t="str">
        <f>IF(AQ71="","",VLOOKUP(AQ71,'シフト記号表（従来型・ユニット型共通）'!$C$6:$L$47,10,FALSE))</f>
        <v/>
      </c>
      <c r="AR72" s="1897" t="str">
        <f>IF(AR71="","",VLOOKUP(AR71,'シフト記号表（従来型・ユニット型共通）'!$C$6:$L$47,10,FALSE))</f>
        <v/>
      </c>
      <c r="AS72" s="1897" t="str">
        <f>IF(AS71="","",VLOOKUP(AS71,'シフト記号表（従来型・ユニット型共通）'!$C$6:$L$47,10,FALSE))</f>
        <v/>
      </c>
      <c r="AT72" s="1897" t="str">
        <f>IF(AT71="","",VLOOKUP(AT71,'シフト記号表（従来型・ユニット型共通）'!$C$6:$L$47,10,FALSE))</f>
        <v/>
      </c>
      <c r="AU72" s="1912" t="str">
        <f>IF(AU71="","",VLOOKUP(AU71,'シフト記号表（従来型・ユニット型共通）'!$C$6:$L$47,10,FALSE))</f>
        <v/>
      </c>
      <c r="AV72" s="1885" t="str">
        <f>IF(AV71="","",VLOOKUP(AV71,'シフト記号表（従来型・ユニット型共通）'!$C$6:$L$47,10,FALSE))</f>
        <v/>
      </c>
      <c r="AW72" s="1897" t="str">
        <f>IF(AW71="","",VLOOKUP(AW71,'シフト記号表（従来型・ユニット型共通）'!$C$6:$L$47,10,FALSE))</f>
        <v/>
      </c>
      <c r="AX72" s="1897" t="str">
        <f>IF(AX71="","",VLOOKUP(AX71,'シフト記号表（従来型・ユニット型共通）'!$C$6:$L$47,10,FALSE))</f>
        <v/>
      </c>
      <c r="AY72" s="1897" t="str">
        <f>IF(AY71="","",VLOOKUP(AY71,'シフト記号表（従来型・ユニット型共通）'!$C$6:$L$47,10,FALSE))</f>
        <v/>
      </c>
      <c r="AZ72" s="1897" t="str">
        <f>IF(AZ71="","",VLOOKUP(AZ71,'シフト記号表（従来型・ユニット型共通）'!$C$6:$L$47,10,FALSE))</f>
        <v/>
      </c>
      <c r="BA72" s="1897" t="str">
        <f>IF(BA71="","",VLOOKUP(BA71,'シフト記号表（従来型・ユニット型共通）'!$C$6:$L$47,10,FALSE))</f>
        <v/>
      </c>
      <c r="BB72" s="1912" t="str">
        <f>IF(BB71="","",VLOOKUP(BB71,'シフト記号表（従来型・ユニット型共通）'!$C$6:$L$47,10,FALSE))</f>
        <v/>
      </c>
      <c r="BC72" s="1885" t="str">
        <f>IF(BC71="","",VLOOKUP(BC71,'シフト記号表（従来型・ユニット型共通）'!$C$6:$L$47,10,FALSE))</f>
        <v/>
      </c>
      <c r="BD72" s="1897" t="str">
        <f>IF(BD71="","",VLOOKUP(BD71,'シフト記号表（従来型・ユニット型共通）'!$C$6:$L$47,10,FALSE))</f>
        <v/>
      </c>
      <c r="BE72" s="1897" t="str">
        <f>IF(BE71="","",VLOOKUP(BE71,'シフト記号表（従来型・ユニット型共通）'!$C$6:$L$47,10,FALSE))</f>
        <v/>
      </c>
      <c r="BF72" s="1943">
        <f>IF($BI$3="４週",SUM(AA72:BB72),IF($BI$3="暦月",SUM(AA72:BE72),""))</f>
        <v>0</v>
      </c>
      <c r="BG72" s="1951"/>
      <c r="BH72" s="1960">
        <f>IF($BI$3="４週",BF72/4,IF($BI$3="暦月",(BF72/($BI$8/7)),""))</f>
        <v>0</v>
      </c>
      <c r="BI72" s="1951"/>
      <c r="BJ72" s="1971"/>
      <c r="BK72" s="1976"/>
      <c r="BL72" s="1976"/>
      <c r="BM72" s="1976"/>
      <c r="BN72" s="1987"/>
    </row>
    <row r="73" spans="2:66" ht="20.25" customHeight="1">
      <c r="B73" s="1742">
        <f>B71+1</f>
        <v>29</v>
      </c>
      <c r="C73" s="2676"/>
      <c r="D73" s="2682"/>
      <c r="E73" s="1968"/>
      <c r="F73" s="2691"/>
      <c r="G73" s="1756"/>
      <c r="H73" s="1767"/>
      <c r="I73" s="1774"/>
      <c r="J73" s="1779"/>
      <c r="K73" s="1774"/>
      <c r="L73" s="1779"/>
      <c r="M73" s="1788"/>
      <c r="N73" s="1802"/>
      <c r="O73" s="1808"/>
      <c r="P73" s="1824"/>
      <c r="Q73" s="1824"/>
      <c r="R73" s="1767"/>
      <c r="S73" s="1831"/>
      <c r="T73" s="1836"/>
      <c r="U73" s="1836"/>
      <c r="V73" s="1836"/>
      <c r="W73" s="1847"/>
      <c r="X73" s="1857" t="s">
        <v>770</v>
      </c>
      <c r="Y73" s="1864"/>
      <c r="Z73" s="1875"/>
      <c r="AA73" s="1886"/>
      <c r="AB73" s="1898"/>
      <c r="AC73" s="1898"/>
      <c r="AD73" s="1898"/>
      <c r="AE73" s="1898"/>
      <c r="AF73" s="1898"/>
      <c r="AG73" s="1913"/>
      <c r="AH73" s="1886"/>
      <c r="AI73" s="1898"/>
      <c r="AJ73" s="1898"/>
      <c r="AK73" s="1898"/>
      <c r="AL73" s="1898"/>
      <c r="AM73" s="1898"/>
      <c r="AN73" s="1913"/>
      <c r="AO73" s="1886"/>
      <c r="AP73" s="1898"/>
      <c r="AQ73" s="1898"/>
      <c r="AR73" s="1898"/>
      <c r="AS73" s="1898"/>
      <c r="AT73" s="1898"/>
      <c r="AU73" s="1913"/>
      <c r="AV73" s="1886"/>
      <c r="AW73" s="1898"/>
      <c r="AX73" s="1898"/>
      <c r="AY73" s="1898"/>
      <c r="AZ73" s="1898"/>
      <c r="BA73" s="1898"/>
      <c r="BB73" s="1913"/>
      <c r="BC73" s="1886"/>
      <c r="BD73" s="1898"/>
      <c r="BE73" s="1937"/>
      <c r="BF73" s="1944"/>
      <c r="BG73" s="1952"/>
      <c r="BH73" s="1961"/>
      <c r="BI73" s="1967"/>
      <c r="BJ73" s="1972"/>
      <c r="BK73" s="1977"/>
      <c r="BL73" s="1977"/>
      <c r="BM73" s="1977"/>
      <c r="BN73" s="1988"/>
    </row>
    <row r="74" spans="2:66" ht="20.25" customHeight="1">
      <c r="B74" s="1743"/>
      <c r="C74" s="2675"/>
      <c r="D74" s="2681"/>
      <c r="E74" s="1968"/>
      <c r="F74" s="2691"/>
      <c r="G74" s="1757"/>
      <c r="H74" s="1768"/>
      <c r="I74" s="1776"/>
      <c r="J74" s="1781">
        <f>G73</f>
        <v>0</v>
      </c>
      <c r="K74" s="1776"/>
      <c r="L74" s="1781">
        <f>M73</f>
        <v>0</v>
      </c>
      <c r="M74" s="1789"/>
      <c r="N74" s="1803"/>
      <c r="O74" s="1809"/>
      <c r="P74" s="1825"/>
      <c r="Q74" s="1825"/>
      <c r="R74" s="1768"/>
      <c r="S74" s="1831"/>
      <c r="T74" s="1836"/>
      <c r="U74" s="1836"/>
      <c r="V74" s="1836"/>
      <c r="W74" s="1847"/>
      <c r="X74" s="1856" t="s">
        <v>128</v>
      </c>
      <c r="Y74" s="1863"/>
      <c r="Z74" s="1874"/>
      <c r="AA74" s="1885" t="str">
        <f>IF(AA73="","",VLOOKUP(AA73,'シフト記号表（従来型・ユニット型共通）'!$C$6:$L$47,10,FALSE))</f>
        <v/>
      </c>
      <c r="AB74" s="1897" t="str">
        <f>IF(AB73="","",VLOOKUP(AB73,'シフト記号表（従来型・ユニット型共通）'!$C$6:$L$47,10,FALSE))</f>
        <v/>
      </c>
      <c r="AC74" s="1897" t="str">
        <f>IF(AC73="","",VLOOKUP(AC73,'シフト記号表（従来型・ユニット型共通）'!$C$6:$L$47,10,FALSE))</f>
        <v/>
      </c>
      <c r="AD74" s="1897" t="str">
        <f>IF(AD73="","",VLOOKUP(AD73,'シフト記号表（従来型・ユニット型共通）'!$C$6:$L$47,10,FALSE))</f>
        <v/>
      </c>
      <c r="AE74" s="1897" t="str">
        <f>IF(AE73="","",VLOOKUP(AE73,'シフト記号表（従来型・ユニット型共通）'!$C$6:$L$47,10,FALSE))</f>
        <v/>
      </c>
      <c r="AF74" s="1897" t="str">
        <f>IF(AF73="","",VLOOKUP(AF73,'シフト記号表（従来型・ユニット型共通）'!$C$6:$L$47,10,FALSE))</f>
        <v/>
      </c>
      <c r="AG74" s="1912" t="str">
        <f>IF(AG73="","",VLOOKUP(AG73,'シフト記号表（従来型・ユニット型共通）'!$C$6:$L$47,10,FALSE))</f>
        <v/>
      </c>
      <c r="AH74" s="1885" t="str">
        <f>IF(AH73="","",VLOOKUP(AH73,'シフト記号表（従来型・ユニット型共通）'!$C$6:$L$47,10,FALSE))</f>
        <v/>
      </c>
      <c r="AI74" s="1897" t="str">
        <f>IF(AI73="","",VLOOKUP(AI73,'シフト記号表（従来型・ユニット型共通）'!$C$6:$L$47,10,FALSE))</f>
        <v/>
      </c>
      <c r="AJ74" s="1897" t="str">
        <f>IF(AJ73="","",VLOOKUP(AJ73,'シフト記号表（従来型・ユニット型共通）'!$C$6:$L$47,10,FALSE))</f>
        <v/>
      </c>
      <c r="AK74" s="1897" t="str">
        <f>IF(AK73="","",VLOOKUP(AK73,'シフト記号表（従来型・ユニット型共通）'!$C$6:$L$47,10,FALSE))</f>
        <v/>
      </c>
      <c r="AL74" s="1897" t="str">
        <f>IF(AL73="","",VLOOKUP(AL73,'シフト記号表（従来型・ユニット型共通）'!$C$6:$L$47,10,FALSE))</f>
        <v/>
      </c>
      <c r="AM74" s="1897" t="str">
        <f>IF(AM73="","",VLOOKUP(AM73,'シフト記号表（従来型・ユニット型共通）'!$C$6:$L$47,10,FALSE))</f>
        <v/>
      </c>
      <c r="AN74" s="1912" t="str">
        <f>IF(AN73="","",VLOOKUP(AN73,'シフト記号表（従来型・ユニット型共通）'!$C$6:$L$47,10,FALSE))</f>
        <v/>
      </c>
      <c r="AO74" s="1885" t="str">
        <f>IF(AO73="","",VLOOKUP(AO73,'シフト記号表（従来型・ユニット型共通）'!$C$6:$L$47,10,FALSE))</f>
        <v/>
      </c>
      <c r="AP74" s="1897" t="str">
        <f>IF(AP73="","",VLOOKUP(AP73,'シフト記号表（従来型・ユニット型共通）'!$C$6:$L$47,10,FALSE))</f>
        <v/>
      </c>
      <c r="AQ74" s="1897" t="str">
        <f>IF(AQ73="","",VLOOKUP(AQ73,'シフト記号表（従来型・ユニット型共通）'!$C$6:$L$47,10,FALSE))</f>
        <v/>
      </c>
      <c r="AR74" s="1897" t="str">
        <f>IF(AR73="","",VLOOKUP(AR73,'シフト記号表（従来型・ユニット型共通）'!$C$6:$L$47,10,FALSE))</f>
        <v/>
      </c>
      <c r="AS74" s="1897" t="str">
        <f>IF(AS73="","",VLOOKUP(AS73,'シフト記号表（従来型・ユニット型共通）'!$C$6:$L$47,10,FALSE))</f>
        <v/>
      </c>
      <c r="AT74" s="1897" t="str">
        <f>IF(AT73="","",VLOOKUP(AT73,'シフト記号表（従来型・ユニット型共通）'!$C$6:$L$47,10,FALSE))</f>
        <v/>
      </c>
      <c r="AU74" s="1912" t="str">
        <f>IF(AU73="","",VLOOKUP(AU73,'シフト記号表（従来型・ユニット型共通）'!$C$6:$L$47,10,FALSE))</f>
        <v/>
      </c>
      <c r="AV74" s="1885" t="str">
        <f>IF(AV73="","",VLOOKUP(AV73,'シフト記号表（従来型・ユニット型共通）'!$C$6:$L$47,10,FALSE))</f>
        <v/>
      </c>
      <c r="AW74" s="1897" t="str">
        <f>IF(AW73="","",VLOOKUP(AW73,'シフト記号表（従来型・ユニット型共通）'!$C$6:$L$47,10,FALSE))</f>
        <v/>
      </c>
      <c r="AX74" s="1897" t="str">
        <f>IF(AX73="","",VLOOKUP(AX73,'シフト記号表（従来型・ユニット型共通）'!$C$6:$L$47,10,FALSE))</f>
        <v/>
      </c>
      <c r="AY74" s="1897" t="str">
        <f>IF(AY73="","",VLOOKUP(AY73,'シフト記号表（従来型・ユニット型共通）'!$C$6:$L$47,10,FALSE))</f>
        <v/>
      </c>
      <c r="AZ74" s="1897" t="str">
        <f>IF(AZ73="","",VLOOKUP(AZ73,'シフト記号表（従来型・ユニット型共通）'!$C$6:$L$47,10,FALSE))</f>
        <v/>
      </c>
      <c r="BA74" s="1897" t="str">
        <f>IF(BA73="","",VLOOKUP(BA73,'シフト記号表（従来型・ユニット型共通）'!$C$6:$L$47,10,FALSE))</f>
        <v/>
      </c>
      <c r="BB74" s="1912" t="str">
        <f>IF(BB73="","",VLOOKUP(BB73,'シフト記号表（従来型・ユニット型共通）'!$C$6:$L$47,10,FALSE))</f>
        <v/>
      </c>
      <c r="BC74" s="1885" t="str">
        <f>IF(BC73="","",VLOOKUP(BC73,'シフト記号表（従来型・ユニット型共通）'!$C$6:$L$47,10,FALSE))</f>
        <v/>
      </c>
      <c r="BD74" s="1897" t="str">
        <f>IF(BD73="","",VLOOKUP(BD73,'シフト記号表（従来型・ユニット型共通）'!$C$6:$L$47,10,FALSE))</f>
        <v/>
      </c>
      <c r="BE74" s="1897" t="str">
        <f>IF(BE73="","",VLOOKUP(BE73,'シフト記号表（従来型・ユニット型共通）'!$C$6:$L$47,10,FALSE))</f>
        <v/>
      </c>
      <c r="BF74" s="1945">
        <f>IF($BI$3="４週",SUM(AA74:BB74),IF($BI$3="暦月",SUM(AA74:BE74),""))</f>
        <v>0</v>
      </c>
      <c r="BG74" s="1953"/>
      <c r="BH74" s="1962">
        <f>IF($BI$3="４週",BF74/4,IF($BI$3="暦月",(BF74/($BI$8/7)),""))</f>
        <v>0</v>
      </c>
      <c r="BI74" s="1953"/>
      <c r="BJ74" s="1973"/>
      <c r="BK74" s="1978"/>
      <c r="BL74" s="1978"/>
      <c r="BM74" s="1978"/>
      <c r="BN74" s="1989"/>
    </row>
    <row r="75" spans="2:66" ht="20.25" customHeight="1">
      <c r="B75" s="1742">
        <f>B73+1</f>
        <v>30</v>
      </c>
      <c r="C75" s="2676"/>
      <c r="D75" s="2682"/>
      <c r="E75" s="1968"/>
      <c r="F75" s="2691"/>
      <c r="G75" s="1756"/>
      <c r="H75" s="1767"/>
      <c r="I75" s="1774"/>
      <c r="J75" s="1779"/>
      <c r="K75" s="1774"/>
      <c r="L75" s="1779"/>
      <c r="M75" s="1788"/>
      <c r="N75" s="1802"/>
      <c r="O75" s="1808"/>
      <c r="P75" s="1824"/>
      <c r="Q75" s="1824"/>
      <c r="R75" s="1767"/>
      <c r="S75" s="1831"/>
      <c r="T75" s="1836"/>
      <c r="U75" s="1836"/>
      <c r="V75" s="1836"/>
      <c r="W75" s="1847"/>
      <c r="X75" s="1857" t="s">
        <v>770</v>
      </c>
      <c r="Y75" s="1864"/>
      <c r="Z75" s="1875"/>
      <c r="AA75" s="1886"/>
      <c r="AB75" s="1898"/>
      <c r="AC75" s="1898"/>
      <c r="AD75" s="1898"/>
      <c r="AE75" s="1898"/>
      <c r="AF75" s="1898"/>
      <c r="AG75" s="1913"/>
      <c r="AH75" s="1886"/>
      <c r="AI75" s="1898"/>
      <c r="AJ75" s="1898"/>
      <c r="AK75" s="1898"/>
      <c r="AL75" s="1898"/>
      <c r="AM75" s="1898"/>
      <c r="AN75" s="1913"/>
      <c r="AO75" s="1886"/>
      <c r="AP75" s="1898"/>
      <c r="AQ75" s="1898"/>
      <c r="AR75" s="1898"/>
      <c r="AS75" s="1898"/>
      <c r="AT75" s="1898"/>
      <c r="AU75" s="1913"/>
      <c r="AV75" s="1886"/>
      <c r="AW75" s="1898"/>
      <c r="AX75" s="1898"/>
      <c r="AY75" s="1898"/>
      <c r="AZ75" s="1898"/>
      <c r="BA75" s="1898"/>
      <c r="BB75" s="1913"/>
      <c r="BC75" s="1886"/>
      <c r="BD75" s="1898"/>
      <c r="BE75" s="1937"/>
      <c r="BF75" s="1944"/>
      <c r="BG75" s="1952"/>
      <c r="BH75" s="1961"/>
      <c r="BI75" s="1967"/>
      <c r="BJ75" s="1972"/>
      <c r="BK75" s="1977"/>
      <c r="BL75" s="1977"/>
      <c r="BM75" s="1977"/>
      <c r="BN75" s="1988"/>
    </row>
    <row r="76" spans="2:66" ht="20.25" customHeight="1">
      <c r="B76" s="1743"/>
      <c r="C76" s="2675"/>
      <c r="D76" s="2681"/>
      <c r="E76" s="1968"/>
      <c r="F76" s="2691"/>
      <c r="G76" s="1757"/>
      <c r="H76" s="1768"/>
      <c r="I76" s="1776"/>
      <c r="J76" s="1781">
        <f>G75</f>
        <v>0</v>
      </c>
      <c r="K76" s="1776"/>
      <c r="L76" s="1781">
        <f>M75</f>
        <v>0</v>
      </c>
      <c r="M76" s="1789"/>
      <c r="N76" s="1803"/>
      <c r="O76" s="1809"/>
      <c r="P76" s="1825"/>
      <c r="Q76" s="1825"/>
      <c r="R76" s="1768"/>
      <c r="S76" s="1831"/>
      <c r="T76" s="1836"/>
      <c r="U76" s="1836"/>
      <c r="V76" s="1836"/>
      <c r="W76" s="1847"/>
      <c r="X76" s="1856" t="s">
        <v>128</v>
      </c>
      <c r="Y76" s="1863"/>
      <c r="Z76" s="1874"/>
      <c r="AA76" s="1885" t="str">
        <f>IF(AA75="","",VLOOKUP(AA75,'シフト記号表（従来型・ユニット型共通）'!$C$6:$L$47,10,FALSE))</f>
        <v/>
      </c>
      <c r="AB76" s="1897" t="str">
        <f>IF(AB75="","",VLOOKUP(AB75,'シフト記号表（従来型・ユニット型共通）'!$C$6:$L$47,10,FALSE))</f>
        <v/>
      </c>
      <c r="AC76" s="1897" t="str">
        <f>IF(AC75="","",VLOOKUP(AC75,'シフト記号表（従来型・ユニット型共通）'!$C$6:$L$47,10,FALSE))</f>
        <v/>
      </c>
      <c r="AD76" s="1897" t="str">
        <f>IF(AD75="","",VLOOKUP(AD75,'シフト記号表（従来型・ユニット型共通）'!$C$6:$L$47,10,FALSE))</f>
        <v/>
      </c>
      <c r="AE76" s="1897" t="str">
        <f>IF(AE75="","",VLOOKUP(AE75,'シフト記号表（従来型・ユニット型共通）'!$C$6:$L$47,10,FALSE))</f>
        <v/>
      </c>
      <c r="AF76" s="1897" t="str">
        <f>IF(AF75="","",VLOOKUP(AF75,'シフト記号表（従来型・ユニット型共通）'!$C$6:$L$47,10,FALSE))</f>
        <v/>
      </c>
      <c r="AG76" s="1912" t="str">
        <f>IF(AG75="","",VLOOKUP(AG75,'シフト記号表（従来型・ユニット型共通）'!$C$6:$L$47,10,FALSE))</f>
        <v/>
      </c>
      <c r="AH76" s="1885" t="str">
        <f>IF(AH75="","",VLOOKUP(AH75,'シフト記号表（従来型・ユニット型共通）'!$C$6:$L$47,10,FALSE))</f>
        <v/>
      </c>
      <c r="AI76" s="1897" t="str">
        <f>IF(AI75="","",VLOOKUP(AI75,'シフト記号表（従来型・ユニット型共通）'!$C$6:$L$47,10,FALSE))</f>
        <v/>
      </c>
      <c r="AJ76" s="1897" t="str">
        <f>IF(AJ75="","",VLOOKUP(AJ75,'シフト記号表（従来型・ユニット型共通）'!$C$6:$L$47,10,FALSE))</f>
        <v/>
      </c>
      <c r="AK76" s="1897" t="str">
        <f>IF(AK75="","",VLOOKUP(AK75,'シフト記号表（従来型・ユニット型共通）'!$C$6:$L$47,10,FALSE))</f>
        <v/>
      </c>
      <c r="AL76" s="1897" t="str">
        <f>IF(AL75="","",VLOOKUP(AL75,'シフト記号表（従来型・ユニット型共通）'!$C$6:$L$47,10,FALSE))</f>
        <v/>
      </c>
      <c r="AM76" s="1897" t="str">
        <f>IF(AM75="","",VLOOKUP(AM75,'シフト記号表（従来型・ユニット型共通）'!$C$6:$L$47,10,FALSE))</f>
        <v/>
      </c>
      <c r="AN76" s="1912" t="str">
        <f>IF(AN75="","",VLOOKUP(AN75,'シフト記号表（従来型・ユニット型共通）'!$C$6:$L$47,10,FALSE))</f>
        <v/>
      </c>
      <c r="AO76" s="1885" t="str">
        <f>IF(AO75="","",VLOOKUP(AO75,'シフト記号表（従来型・ユニット型共通）'!$C$6:$L$47,10,FALSE))</f>
        <v/>
      </c>
      <c r="AP76" s="1897" t="str">
        <f>IF(AP75="","",VLOOKUP(AP75,'シフト記号表（従来型・ユニット型共通）'!$C$6:$L$47,10,FALSE))</f>
        <v/>
      </c>
      <c r="AQ76" s="1897" t="str">
        <f>IF(AQ75="","",VLOOKUP(AQ75,'シフト記号表（従来型・ユニット型共通）'!$C$6:$L$47,10,FALSE))</f>
        <v/>
      </c>
      <c r="AR76" s="1897" t="str">
        <f>IF(AR75="","",VLOOKUP(AR75,'シフト記号表（従来型・ユニット型共通）'!$C$6:$L$47,10,FALSE))</f>
        <v/>
      </c>
      <c r="AS76" s="1897" t="str">
        <f>IF(AS75="","",VLOOKUP(AS75,'シフト記号表（従来型・ユニット型共通）'!$C$6:$L$47,10,FALSE))</f>
        <v/>
      </c>
      <c r="AT76" s="1897" t="str">
        <f>IF(AT75="","",VLOOKUP(AT75,'シフト記号表（従来型・ユニット型共通）'!$C$6:$L$47,10,FALSE))</f>
        <v/>
      </c>
      <c r="AU76" s="1912" t="str">
        <f>IF(AU75="","",VLOOKUP(AU75,'シフト記号表（従来型・ユニット型共通）'!$C$6:$L$47,10,FALSE))</f>
        <v/>
      </c>
      <c r="AV76" s="1885" t="str">
        <f>IF(AV75="","",VLOOKUP(AV75,'シフト記号表（従来型・ユニット型共通）'!$C$6:$L$47,10,FALSE))</f>
        <v/>
      </c>
      <c r="AW76" s="1897" t="str">
        <f>IF(AW75="","",VLOOKUP(AW75,'シフト記号表（従来型・ユニット型共通）'!$C$6:$L$47,10,FALSE))</f>
        <v/>
      </c>
      <c r="AX76" s="1897" t="str">
        <f>IF(AX75="","",VLOOKUP(AX75,'シフト記号表（従来型・ユニット型共通）'!$C$6:$L$47,10,FALSE))</f>
        <v/>
      </c>
      <c r="AY76" s="1897" t="str">
        <f>IF(AY75="","",VLOOKUP(AY75,'シフト記号表（従来型・ユニット型共通）'!$C$6:$L$47,10,FALSE))</f>
        <v/>
      </c>
      <c r="AZ76" s="1897" t="str">
        <f>IF(AZ75="","",VLOOKUP(AZ75,'シフト記号表（従来型・ユニット型共通）'!$C$6:$L$47,10,FALSE))</f>
        <v/>
      </c>
      <c r="BA76" s="1897" t="str">
        <f>IF(BA75="","",VLOOKUP(BA75,'シフト記号表（従来型・ユニット型共通）'!$C$6:$L$47,10,FALSE))</f>
        <v/>
      </c>
      <c r="BB76" s="1912" t="str">
        <f>IF(BB75="","",VLOOKUP(BB75,'シフト記号表（従来型・ユニット型共通）'!$C$6:$L$47,10,FALSE))</f>
        <v/>
      </c>
      <c r="BC76" s="1885" t="str">
        <f>IF(BC75="","",VLOOKUP(BC75,'シフト記号表（従来型・ユニット型共通）'!$C$6:$L$47,10,FALSE))</f>
        <v/>
      </c>
      <c r="BD76" s="1897" t="str">
        <f>IF(BD75="","",VLOOKUP(BD75,'シフト記号表（従来型・ユニット型共通）'!$C$6:$L$47,10,FALSE))</f>
        <v/>
      </c>
      <c r="BE76" s="1897" t="str">
        <f>IF(BE75="","",VLOOKUP(BE75,'シフト記号表（従来型・ユニット型共通）'!$C$6:$L$47,10,FALSE))</f>
        <v/>
      </c>
      <c r="BF76" s="1945">
        <f>IF($BI$3="４週",SUM(AA76:BB76),IF($BI$3="暦月",SUM(AA76:BE76),""))</f>
        <v>0</v>
      </c>
      <c r="BG76" s="1953"/>
      <c r="BH76" s="1962">
        <f>IF($BI$3="４週",BF76/4,IF($BI$3="暦月",(BF76/($BI$8/7)),""))</f>
        <v>0</v>
      </c>
      <c r="BI76" s="1953"/>
      <c r="BJ76" s="1973"/>
      <c r="BK76" s="1978"/>
      <c r="BL76" s="1978"/>
      <c r="BM76" s="1978"/>
      <c r="BN76" s="1989"/>
    </row>
    <row r="77" spans="2:66" ht="20.25" customHeight="1">
      <c r="B77" s="1742">
        <f>B75+1</f>
        <v>31</v>
      </c>
      <c r="C77" s="2676"/>
      <c r="D77" s="2682"/>
      <c r="E77" s="1968"/>
      <c r="F77" s="2691"/>
      <c r="G77" s="1756"/>
      <c r="H77" s="1767"/>
      <c r="I77" s="1774"/>
      <c r="J77" s="1779"/>
      <c r="K77" s="1774"/>
      <c r="L77" s="1779"/>
      <c r="M77" s="1788"/>
      <c r="N77" s="1802"/>
      <c r="O77" s="1808"/>
      <c r="P77" s="1824"/>
      <c r="Q77" s="1824"/>
      <c r="R77" s="1767"/>
      <c r="S77" s="1831"/>
      <c r="T77" s="1836"/>
      <c r="U77" s="1836"/>
      <c r="V77" s="1836"/>
      <c r="W77" s="1847"/>
      <c r="X77" s="1857" t="s">
        <v>770</v>
      </c>
      <c r="Y77" s="1864"/>
      <c r="Z77" s="1875"/>
      <c r="AA77" s="1886"/>
      <c r="AB77" s="1898"/>
      <c r="AC77" s="1898"/>
      <c r="AD77" s="1898"/>
      <c r="AE77" s="1898"/>
      <c r="AF77" s="1898"/>
      <c r="AG77" s="1913"/>
      <c r="AH77" s="1886"/>
      <c r="AI77" s="1898"/>
      <c r="AJ77" s="1898"/>
      <c r="AK77" s="1898"/>
      <c r="AL77" s="1898"/>
      <c r="AM77" s="1898"/>
      <c r="AN77" s="1913"/>
      <c r="AO77" s="1886"/>
      <c r="AP77" s="1898"/>
      <c r="AQ77" s="1898"/>
      <c r="AR77" s="1898"/>
      <c r="AS77" s="1898"/>
      <c r="AT77" s="1898"/>
      <c r="AU77" s="1913"/>
      <c r="AV77" s="1886"/>
      <c r="AW77" s="1898"/>
      <c r="AX77" s="1898"/>
      <c r="AY77" s="1898"/>
      <c r="AZ77" s="1898"/>
      <c r="BA77" s="1898"/>
      <c r="BB77" s="1913"/>
      <c r="BC77" s="1886"/>
      <c r="BD77" s="1898"/>
      <c r="BE77" s="1937"/>
      <c r="BF77" s="1944"/>
      <c r="BG77" s="1952"/>
      <c r="BH77" s="1961"/>
      <c r="BI77" s="1967"/>
      <c r="BJ77" s="1972"/>
      <c r="BK77" s="1977"/>
      <c r="BL77" s="1977"/>
      <c r="BM77" s="1977"/>
      <c r="BN77" s="1988"/>
    </row>
    <row r="78" spans="2:66" ht="20.25" customHeight="1">
      <c r="B78" s="1743"/>
      <c r="C78" s="2675"/>
      <c r="D78" s="2681"/>
      <c r="E78" s="1968"/>
      <c r="F78" s="2691"/>
      <c r="G78" s="1757"/>
      <c r="H78" s="1768"/>
      <c r="I78" s="1776"/>
      <c r="J78" s="1781">
        <f>G77</f>
        <v>0</v>
      </c>
      <c r="K78" s="1776"/>
      <c r="L78" s="1781">
        <f>M77</f>
        <v>0</v>
      </c>
      <c r="M78" s="1789"/>
      <c r="N78" s="1803"/>
      <c r="O78" s="1809"/>
      <c r="P78" s="1825"/>
      <c r="Q78" s="1825"/>
      <c r="R78" s="1768"/>
      <c r="S78" s="1831"/>
      <c r="T78" s="1836"/>
      <c r="U78" s="1836"/>
      <c r="V78" s="1836"/>
      <c r="W78" s="1847"/>
      <c r="X78" s="1856" t="s">
        <v>128</v>
      </c>
      <c r="Y78" s="1863"/>
      <c r="Z78" s="1874"/>
      <c r="AA78" s="1885" t="str">
        <f>IF(AA77="","",VLOOKUP(AA77,'シフト記号表（従来型・ユニット型共通）'!$C$6:$L$47,10,FALSE))</f>
        <v/>
      </c>
      <c r="AB78" s="1897" t="str">
        <f>IF(AB77="","",VLOOKUP(AB77,'シフト記号表（従来型・ユニット型共通）'!$C$6:$L$47,10,FALSE))</f>
        <v/>
      </c>
      <c r="AC78" s="1897" t="str">
        <f>IF(AC77="","",VLOOKUP(AC77,'シフト記号表（従来型・ユニット型共通）'!$C$6:$L$47,10,FALSE))</f>
        <v/>
      </c>
      <c r="AD78" s="1897" t="str">
        <f>IF(AD77="","",VLOOKUP(AD77,'シフト記号表（従来型・ユニット型共通）'!$C$6:$L$47,10,FALSE))</f>
        <v/>
      </c>
      <c r="AE78" s="1897" t="str">
        <f>IF(AE77="","",VLOOKUP(AE77,'シフト記号表（従来型・ユニット型共通）'!$C$6:$L$47,10,FALSE))</f>
        <v/>
      </c>
      <c r="AF78" s="1897" t="str">
        <f>IF(AF77="","",VLOOKUP(AF77,'シフト記号表（従来型・ユニット型共通）'!$C$6:$L$47,10,FALSE))</f>
        <v/>
      </c>
      <c r="AG78" s="1912" t="str">
        <f>IF(AG77="","",VLOOKUP(AG77,'シフト記号表（従来型・ユニット型共通）'!$C$6:$L$47,10,FALSE))</f>
        <v/>
      </c>
      <c r="AH78" s="1885" t="str">
        <f>IF(AH77="","",VLOOKUP(AH77,'シフト記号表（従来型・ユニット型共通）'!$C$6:$L$47,10,FALSE))</f>
        <v/>
      </c>
      <c r="AI78" s="1897" t="str">
        <f>IF(AI77="","",VLOOKUP(AI77,'シフト記号表（従来型・ユニット型共通）'!$C$6:$L$47,10,FALSE))</f>
        <v/>
      </c>
      <c r="AJ78" s="1897" t="str">
        <f>IF(AJ77="","",VLOOKUP(AJ77,'シフト記号表（従来型・ユニット型共通）'!$C$6:$L$47,10,FALSE))</f>
        <v/>
      </c>
      <c r="AK78" s="1897" t="str">
        <f>IF(AK77="","",VLOOKUP(AK77,'シフト記号表（従来型・ユニット型共通）'!$C$6:$L$47,10,FALSE))</f>
        <v/>
      </c>
      <c r="AL78" s="1897" t="str">
        <f>IF(AL77="","",VLOOKUP(AL77,'シフト記号表（従来型・ユニット型共通）'!$C$6:$L$47,10,FALSE))</f>
        <v/>
      </c>
      <c r="AM78" s="1897" t="str">
        <f>IF(AM77="","",VLOOKUP(AM77,'シフト記号表（従来型・ユニット型共通）'!$C$6:$L$47,10,FALSE))</f>
        <v/>
      </c>
      <c r="AN78" s="1912" t="str">
        <f>IF(AN77="","",VLOOKUP(AN77,'シフト記号表（従来型・ユニット型共通）'!$C$6:$L$47,10,FALSE))</f>
        <v/>
      </c>
      <c r="AO78" s="1885" t="str">
        <f>IF(AO77="","",VLOOKUP(AO77,'シフト記号表（従来型・ユニット型共通）'!$C$6:$L$47,10,FALSE))</f>
        <v/>
      </c>
      <c r="AP78" s="1897" t="str">
        <f>IF(AP77="","",VLOOKUP(AP77,'シフト記号表（従来型・ユニット型共通）'!$C$6:$L$47,10,FALSE))</f>
        <v/>
      </c>
      <c r="AQ78" s="1897" t="str">
        <f>IF(AQ77="","",VLOOKUP(AQ77,'シフト記号表（従来型・ユニット型共通）'!$C$6:$L$47,10,FALSE))</f>
        <v/>
      </c>
      <c r="AR78" s="1897" t="str">
        <f>IF(AR77="","",VLOOKUP(AR77,'シフト記号表（従来型・ユニット型共通）'!$C$6:$L$47,10,FALSE))</f>
        <v/>
      </c>
      <c r="AS78" s="1897" t="str">
        <f>IF(AS77="","",VLOOKUP(AS77,'シフト記号表（従来型・ユニット型共通）'!$C$6:$L$47,10,FALSE))</f>
        <v/>
      </c>
      <c r="AT78" s="1897" t="str">
        <f>IF(AT77="","",VLOOKUP(AT77,'シフト記号表（従来型・ユニット型共通）'!$C$6:$L$47,10,FALSE))</f>
        <v/>
      </c>
      <c r="AU78" s="1912" t="str">
        <f>IF(AU77="","",VLOOKUP(AU77,'シフト記号表（従来型・ユニット型共通）'!$C$6:$L$47,10,FALSE))</f>
        <v/>
      </c>
      <c r="AV78" s="1885" t="str">
        <f>IF(AV77="","",VLOOKUP(AV77,'シフト記号表（従来型・ユニット型共通）'!$C$6:$L$47,10,FALSE))</f>
        <v/>
      </c>
      <c r="AW78" s="1897" t="str">
        <f>IF(AW77="","",VLOOKUP(AW77,'シフト記号表（従来型・ユニット型共通）'!$C$6:$L$47,10,FALSE))</f>
        <v/>
      </c>
      <c r="AX78" s="1897" t="str">
        <f>IF(AX77="","",VLOOKUP(AX77,'シフト記号表（従来型・ユニット型共通）'!$C$6:$L$47,10,FALSE))</f>
        <v/>
      </c>
      <c r="AY78" s="1897" t="str">
        <f>IF(AY77="","",VLOOKUP(AY77,'シフト記号表（従来型・ユニット型共通）'!$C$6:$L$47,10,FALSE))</f>
        <v/>
      </c>
      <c r="AZ78" s="1897" t="str">
        <f>IF(AZ77="","",VLOOKUP(AZ77,'シフト記号表（従来型・ユニット型共通）'!$C$6:$L$47,10,FALSE))</f>
        <v/>
      </c>
      <c r="BA78" s="1897" t="str">
        <f>IF(BA77="","",VLOOKUP(BA77,'シフト記号表（従来型・ユニット型共通）'!$C$6:$L$47,10,FALSE))</f>
        <v/>
      </c>
      <c r="BB78" s="1912" t="str">
        <f>IF(BB77="","",VLOOKUP(BB77,'シフト記号表（従来型・ユニット型共通）'!$C$6:$L$47,10,FALSE))</f>
        <v/>
      </c>
      <c r="BC78" s="1885" t="str">
        <f>IF(BC77="","",VLOOKUP(BC77,'シフト記号表（従来型・ユニット型共通）'!$C$6:$L$47,10,FALSE))</f>
        <v/>
      </c>
      <c r="BD78" s="1897" t="str">
        <f>IF(BD77="","",VLOOKUP(BD77,'シフト記号表（従来型・ユニット型共通）'!$C$6:$L$47,10,FALSE))</f>
        <v/>
      </c>
      <c r="BE78" s="1897" t="str">
        <f>IF(BE77="","",VLOOKUP(BE77,'シフト記号表（従来型・ユニット型共通）'!$C$6:$L$47,10,FALSE))</f>
        <v/>
      </c>
      <c r="BF78" s="1945">
        <f>IF($BI$3="４週",SUM(AA78:BB78),IF($BI$3="暦月",SUM(AA78:BE78),""))</f>
        <v>0</v>
      </c>
      <c r="BG78" s="1953"/>
      <c r="BH78" s="1962">
        <f>IF($BI$3="４週",BF78/4,IF($BI$3="暦月",(BF78/($BI$8/7)),""))</f>
        <v>0</v>
      </c>
      <c r="BI78" s="1953"/>
      <c r="BJ78" s="1973"/>
      <c r="BK78" s="1978"/>
      <c r="BL78" s="1978"/>
      <c r="BM78" s="1978"/>
      <c r="BN78" s="1989"/>
    </row>
    <row r="79" spans="2:66" ht="20.25" customHeight="1">
      <c r="B79" s="1742">
        <f>B77+1</f>
        <v>32</v>
      </c>
      <c r="C79" s="2676"/>
      <c r="D79" s="2682"/>
      <c r="E79" s="1968"/>
      <c r="F79" s="2691"/>
      <c r="G79" s="1756"/>
      <c r="H79" s="1767"/>
      <c r="I79" s="1774"/>
      <c r="J79" s="1779"/>
      <c r="K79" s="1774"/>
      <c r="L79" s="1779"/>
      <c r="M79" s="1788"/>
      <c r="N79" s="1802"/>
      <c r="O79" s="1808"/>
      <c r="P79" s="1824"/>
      <c r="Q79" s="1824"/>
      <c r="R79" s="1767"/>
      <c r="S79" s="1831"/>
      <c r="T79" s="1836"/>
      <c r="U79" s="1836"/>
      <c r="V79" s="1836"/>
      <c r="W79" s="1847"/>
      <c r="X79" s="1857" t="s">
        <v>770</v>
      </c>
      <c r="Y79" s="1864"/>
      <c r="Z79" s="1875"/>
      <c r="AA79" s="1886"/>
      <c r="AB79" s="1898"/>
      <c r="AC79" s="1898"/>
      <c r="AD79" s="1898"/>
      <c r="AE79" s="1898"/>
      <c r="AF79" s="1898"/>
      <c r="AG79" s="1913"/>
      <c r="AH79" s="1886"/>
      <c r="AI79" s="1898"/>
      <c r="AJ79" s="1898"/>
      <c r="AK79" s="1898"/>
      <c r="AL79" s="1898"/>
      <c r="AM79" s="1898"/>
      <c r="AN79" s="1913"/>
      <c r="AO79" s="1886"/>
      <c r="AP79" s="1898"/>
      <c r="AQ79" s="1898"/>
      <c r="AR79" s="1898"/>
      <c r="AS79" s="1898"/>
      <c r="AT79" s="1898"/>
      <c r="AU79" s="1913"/>
      <c r="AV79" s="1886"/>
      <c r="AW79" s="1898"/>
      <c r="AX79" s="1898"/>
      <c r="AY79" s="1898"/>
      <c r="AZ79" s="1898"/>
      <c r="BA79" s="1898"/>
      <c r="BB79" s="1913"/>
      <c r="BC79" s="1886"/>
      <c r="BD79" s="1898"/>
      <c r="BE79" s="1937"/>
      <c r="BF79" s="1944"/>
      <c r="BG79" s="1952"/>
      <c r="BH79" s="1961"/>
      <c r="BI79" s="1967"/>
      <c r="BJ79" s="1972"/>
      <c r="BK79" s="1977"/>
      <c r="BL79" s="1977"/>
      <c r="BM79" s="1977"/>
      <c r="BN79" s="1988"/>
    </row>
    <row r="80" spans="2:66" ht="20.25" customHeight="1">
      <c r="B80" s="1743"/>
      <c r="C80" s="2675"/>
      <c r="D80" s="2681"/>
      <c r="E80" s="1968"/>
      <c r="F80" s="2691"/>
      <c r="G80" s="1757"/>
      <c r="H80" s="1768"/>
      <c r="I80" s="1776"/>
      <c r="J80" s="1781">
        <f>G79</f>
        <v>0</v>
      </c>
      <c r="K80" s="1776"/>
      <c r="L80" s="1781">
        <f>M79</f>
        <v>0</v>
      </c>
      <c r="M80" s="1789"/>
      <c r="N80" s="1803"/>
      <c r="O80" s="1809"/>
      <c r="P80" s="1825"/>
      <c r="Q80" s="1825"/>
      <c r="R80" s="1768"/>
      <c r="S80" s="1831"/>
      <c r="T80" s="1836"/>
      <c r="U80" s="1836"/>
      <c r="V80" s="1836"/>
      <c r="W80" s="1847"/>
      <c r="X80" s="1856" t="s">
        <v>128</v>
      </c>
      <c r="Y80" s="1863"/>
      <c r="Z80" s="1874"/>
      <c r="AA80" s="1885" t="str">
        <f>IF(AA79="","",VLOOKUP(AA79,'シフト記号表（従来型・ユニット型共通）'!$C$6:$L$47,10,FALSE))</f>
        <v/>
      </c>
      <c r="AB80" s="1897" t="str">
        <f>IF(AB79="","",VLOOKUP(AB79,'シフト記号表（従来型・ユニット型共通）'!$C$6:$L$47,10,FALSE))</f>
        <v/>
      </c>
      <c r="AC80" s="1897" t="str">
        <f>IF(AC79="","",VLOOKUP(AC79,'シフト記号表（従来型・ユニット型共通）'!$C$6:$L$47,10,FALSE))</f>
        <v/>
      </c>
      <c r="AD80" s="1897" t="str">
        <f>IF(AD79="","",VLOOKUP(AD79,'シフト記号表（従来型・ユニット型共通）'!$C$6:$L$47,10,FALSE))</f>
        <v/>
      </c>
      <c r="AE80" s="1897" t="str">
        <f>IF(AE79="","",VLOOKUP(AE79,'シフト記号表（従来型・ユニット型共通）'!$C$6:$L$47,10,FALSE))</f>
        <v/>
      </c>
      <c r="AF80" s="1897" t="str">
        <f>IF(AF79="","",VLOOKUP(AF79,'シフト記号表（従来型・ユニット型共通）'!$C$6:$L$47,10,FALSE))</f>
        <v/>
      </c>
      <c r="AG80" s="1912" t="str">
        <f>IF(AG79="","",VLOOKUP(AG79,'シフト記号表（従来型・ユニット型共通）'!$C$6:$L$47,10,FALSE))</f>
        <v/>
      </c>
      <c r="AH80" s="1885" t="str">
        <f>IF(AH79="","",VLOOKUP(AH79,'シフト記号表（従来型・ユニット型共通）'!$C$6:$L$47,10,FALSE))</f>
        <v/>
      </c>
      <c r="AI80" s="1897" t="str">
        <f>IF(AI79="","",VLOOKUP(AI79,'シフト記号表（従来型・ユニット型共通）'!$C$6:$L$47,10,FALSE))</f>
        <v/>
      </c>
      <c r="AJ80" s="1897" t="str">
        <f>IF(AJ79="","",VLOOKUP(AJ79,'シフト記号表（従来型・ユニット型共通）'!$C$6:$L$47,10,FALSE))</f>
        <v/>
      </c>
      <c r="AK80" s="1897" t="str">
        <f>IF(AK79="","",VLOOKUP(AK79,'シフト記号表（従来型・ユニット型共通）'!$C$6:$L$47,10,FALSE))</f>
        <v/>
      </c>
      <c r="AL80" s="1897" t="str">
        <f>IF(AL79="","",VLOOKUP(AL79,'シフト記号表（従来型・ユニット型共通）'!$C$6:$L$47,10,FALSE))</f>
        <v/>
      </c>
      <c r="AM80" s="1897" t="str">
        <f>IF(AM79="","",VLOOKUP(AM79,'シフト記号表（従来型・ユニット型共通）'!$C$6:$L$47,10,FALSE))</f>
        <v/>
      </c>
      <c r="AN80" s="1912" t="str">
        <f>IF(AN79="","",VLOOKUP(AN79,'シフト記号表（従来型・ユニット型共通）'!$C$6:$L$47,10,FALSE))</f>
        <v/>
      </c>
      <c r="AO80" s="1885" t="str">
        <f>IF(AO79="","",VLOOKUP(AO79,'シフト記号表（従来型・ユニット型共通）'!$C$6:$L$47,10,FALSE))</f>
        <v/>
      </c>
      <c r="AP80" s="1897" t="str">
        <f>IF(AP79="","",VLOOKUP(AP79,'シフト記号表（従来型・ユニット型共通）'!$C$6:$L$47,10,FALSE))</f>
        <v/>
      </c>
      <c r="AQ80" s="1897" t="str">
        <f>IF(AQ79="","",VLOOKUP(AQ79,'シフト記号表（従来型・ユニット型共通）'!$C$6:$L$47,10,FALSE))</f>
        <v/>
      </c>
      <c r="AR80" s="1897" t="str">
        <f>IF(AR79="","",VLOOKUP(AR79,'シフト記号表（従来型・ユニット型共通）'!$C$6:$L$47,10,FALSE))</f>
        <v/>
      </c>
      <c r="AS80" s="1897" t="str">
        <f>IF(AS79="","",VLOOKUP(AS79,'シフト記号表（従来型・ユニット型共通）'!$C$6:$L$47,10,FALSE))</f>
        <v/>
      </c>
      <c r="AT80" s="1897" t="str">
        <f>IF(AT79="","",VLOOKUP(AT79,'シフト記号表（従来型・ユニット型共通）'!$C$6:$L$47,10,FALSE))</f>
        <v/>
      </c>
      <c r="AU80" s="1912" t="str">
        <f>IF(AU79="","",VLOOKUP(AU79,'シフト記号表（従来型・ユニット型共通）'!$C$6:$L$47,10,FALSE))</f>
        <v/>
      </c>
      <c r="AV80" s="1885" t="str">
        <f>IF(AV79="","",VLOOKUP(AV79,'シフト記号表（従来型・ユニット型共通）'!$C$6:$L$47,10,FALSE))</f>
        <v/>
      </c>
      <c r="AW80" s="1897" t="str">
        <f>IF(AW79="","",VLOOKUP(AW79,'シフト記号表（従来型・ユニット型共通）'!$C$6:$L$47,10,FALSE))</f>
        <v/>
      </c>
      <c r="AX80" s="1897" t="str">
        <f>IF(AX79="","",VLOOKUP(AX79,'シフト記号表（従来型・ユニット型共通）'!$C$6:$L$47,10,FALSE))</f>
        <v/>
      </c>
      <c r="AY80" s="1897" t="str">
        <f>IF(AY79="","",VLOOKUP(AY79,'シフト記号表（従来型・ユニット型共通）'!$C$6:$L$47,10,FALSE))</f>
        <v/>
      </c>
      <c r="AZ80" s="1897" t="str">
        <f>IF(AZ79="","",VLOOKUP(AZ79,'シフト記号表（従来型・ユニット型共通）'!$C$6:$L$47,10,FALSE))</f>
        <v/>
      </c>
      <c r="BA80" s="1897" t="str">
        <f>IF(BA79="","",VLOOKUP(BA79,'シフト記号表（従来型・ユニット型共通）'!$C$6:$L$47,10,FALSE))</f>
        <v/>
      </c>
      <c r="BB80" s="1912" t="str">
        <f>IF(BB79="","",VLOOKUP(BB79,'シフト記号表（従来型・ユニット型共通）'!$C$6:$L$47,10,FALSE))</f>
        <v/>
      </c>
      <c r="BC80" s="1885" t="str">
        <f>IF(BC79="","",VLOOKUP(BC79,'シフト記号表（従来型・ユニット型共通）'!$C$6:$L$47,10,FALSE))</f>
        <v/>
      </c>
      <c r="BD80" s="1897" t="str">
        <f>IF(BD79="","",VLOOKUP(BD79,'シフト記号表（従来型・ユニット型共通）'!$C$6:$L$47,10,FALSE))</f>
        <v/>
      </c>
      <c r="BE80" s="1897" t="str">
        <f>IF(BE79="","",VLOOKUP(BE79,'シフト記号表（従来型・ユニット型共通）'!$C$6:$L$47,10,FALSE))</f>
        <v/>
      </c>
      <c r="BF80" s="1945">
        <f>IF($BI$3="４週",SUM(AA80:BB80),IF($BI$3="暦月",SUM(AA80:BE80),""))</f>
        <v>0</v>
      </c>
      <c r="BG80" s="1953"/>
      <c r="BH80" s="1962">
        <f>IF($BI$3="４週",BF80/4,IF($BI$3="暦月",(BF80/($BI$8/7)),""))</f>
        <v>0</v>
      </c>
      <c r="BI80" s="1953"/>
      <c r="BJ80" s="1973"/>
      <c r="BK80" s="1978"/>
      <c r="BL80" s="1978"/>
      <c r="BM80" s="1978"/>
      <c r="BN80" s="1989"/>
    </row>
    <row r="81" spans="2:66" ht="20.25" customHeight="1">
      <c r="B81" s="1742">
        <f>B79+1</f>
        <v>33</v>
      </c>
      <c r="C81" s="2676"/>
      <c r="D81" s="2682"/>
      <c r="E81" s="1968"/>
      <c r="F81" s="2691"/>
      <c r="G81" s="1756"/>
      <c r="H81" s="1767"/>
      <c r="I81" s="1774"/>
      <c r="J81" s="1779"/>
      <c r="K81" s="1774"/>
      <c r="L81" s="1779"/>
      <c r="M81" s="1788"/>
      <c r="N81" s="1802"/>
      <c r="O81" s="1808"/>
      <c r="P81" s="1824"/>
      <c r="Q81" s="1824"/>
      <c r="R81" s="1767"/>
      <c r="S81" s="1831"/>
      <c r="T81" s="1836"/>
      <c r="U81" s="1836"/>
      <c r="V81" s="1836"/>
      <c r="W81" s="1847"/>
      <c r="X81" s="1857" t="s">
        <v>770</v>
      </c>
      <c r="Y81" s="1864"/>
      <c r="Z81" s="1875"/>
      <c r="AA81" s="1886"/>
      <c r="AB81" s="1898"/>
      <c r="AC81" s="1898"/>
      <c r="AD81" s="1898"/>
      <c r="AE81" s="1898"/>
      <c r="AF81" s="1898"/>
      <c r="AG81" s="1913"/>
      <c r="AH81" s="1886"/>
      <c r="AI81" s="1898"/>
      <c r="AJ81" s="1898"/>
      <c r="AK81" s="1898"/>
      <c r="AL81" s="1898"/>
      <c r="AM81" s="1898"/>
      <c r="AN81" s="1913"/>
      <c r="AO81" s="1886"/>
      <c r="AP81" s="1898"/>
      <c r="AQ81" s="1898"/>
      <c r="AR81" s="1898"/>
      <c r="AS81" s="1898"/>
      <c r="AT81" s="1898"/>
      <c r="AU81" s="1913"/>
      <c r="AV81" s="1886"/>
      <c r="AW81" s="1898"/>
      <c r="AX81" s="1898"/>
      <c r="AY81" s="1898"/>
      <c r="AZ81" s="1898"/>
      <c r="BA81" s="1898"/>
      <c r="BB81" s="1913"/>
      <c r="BC81" s="1886"/>
      <c r="BD81" s="1898"/>
      <c r="BE81" s="1937"/>
      <c r="BF81" s="1944"/>
      <c r="BG81" s="1952"/>
      <c r="BH81" s="1961"/>
      <c r="BI81" s="1967"/>
      <c r="BJ81" s="1972"/>
      <c r="BK81" s="1977"/>
      <c r="BL81" s="1977"/>
      <c r="BM81" s="1977"/>
      <c r="BN81" s="1988"/>
    </row>
    <row r="82" spans="2:66" ht="20.25" customHeight="1">
      <c r="B82" s="1743"/>
      <c r="C82" s="2675"/>
      <c r="D82" s="2681"/>
      <c r="E82" s="1968"/>
      <c r="F82" s="2691"/>
      <c r="G82" s="1757"/>
      <c r="H82" s="1768"/>
      <c r="I82" s="1776"/>
      <c r="J82" s="1781">
        <f>G81</f>
        <v>0</v>
      </c>
      <c r="K82" s="1776"/>
      <c r="L82" s="1781">
        <f>M81</f>
        <v>0</v>
      </c>
      <c r="M82" s="1789"/>
      <c r="N82" s="1803"/>
      <c r="O82" s="1809"/>
      <c r="P82" s="1825"/>
      <c r="Q82" s="1825"/>
      <c r="R82" s="1768"/>
      <c r="S82" s="1831"/>
      <c r="T82" s="1836"/>
      <c r="U82" s="1836"/>
      <c r="V82" s="1836"/>
      <c r="W82" s="1847"/>
      <c r="X82" s="1856" t="s">
        <v>128</v>
      </c>
      <c r="Y82" s="1863"/>
      <c r="Z82" s="1874"/>
      <c r="AA82" s="1885" t="str">
        <f>IF(AA81="","",VLOOKUP(AA81,'シフト記号表（従来型・ユニット型共通）'!$C$6:$L$47,10,FALSE))</f>
        <v/>
      </c>
      <c r="AB82" s="1897" t="str">
        <f>IF(AB81="","",VLOOKUP(AB81,'シフト記号表（従来型・ユニット型共通）'!$C$6:$L$47,10,FALSE))</f>
        <v/>
      </c>
      <c r="AC82" s="1897" t="str">
        <f>IF(AC81="","",VLOOKUP(AC81,'シフト記号表（従来型・ユニット型共通）'!$C$6:$L$47,10,FALSE))</f>
        <v/>
      </c>
      <c r="AD82" s="1897" t="str">
        <f>IF(AD81="","",VLOOKUP(AD81,'シフト記号表（従来型・ユニット型共通）'!$C$6:$L$47,10,FALSE))</f>
        <v/>
      </c>
      <c r="AE82" s="1897" t="str">
        <f>IF(AE81="","",VLOOKUP(AE81,'シフト記号表（従来型・ユニット型共通）'!$C$6:$L$47,10,FALSE))</f>
        <v/>
      </c>
      <c r="AF82" s="1897" t="str">
        <f>IF(AF81="","",VLOOKUP(AF81,'シフト記号表（従来型・ユニット型共通）'!$C$6:$L$47,10,FALSE))</f>
        <v/>
      </c>
      <c r="AG82" s="1912" t="str">
        <f>IF(AG81="","",VLOOKUP(AG81,'シフト記号表（従来型・ユニット型共通）'!$C$6:$L$47,10,FALSE))</f>
        <v/>
      </c>
      <c r="AH82" s="1885" t="str">
        <f>IF(AH81="","",VLOOKUP(AH81,'シフト記号表（従来型・ユニット型共通）'!$C$6:$L$47,10,FALSE))</f>
        <v/>
      </c>
      <c r="AI82" s="1897" t="str">
        <f>IF(AI81="","",VLOOKUP(AI81,'シフト記号表（従来型・ユニット型共通）'!$C$6:$L$47,10,FALSE))</f>
        <v/>
      </c>
      <c r="AJ82" s="1897" t="str">
        <f>IF(AJ81="","",VLOOKUP(AJ81,'シフト記号表（従来型・ユニット型共通）'!$C$6:$L$47,10,FALSE))</f>
        <v/>
      </c>
      <c r="AK82" s="1897" t="str">
        <f>IF(AK81="","",VLOOKUP(AK81,'シフト記号表（従来型・ユニット型共通）'!$C$6:$L$47,10,FALSE))</f>
        <v/>
      </c>
      <c r="AL82" s="1897" t="str">
        <f>IF(AL81="","",VLOOKUP(AL81,'シフト記号表（従来型・ユニット型共通）'!$C$6:$L$47,10,FALSE))</f>
        <v/>
      </c>
      <c r="AM82" s="1897" t="str">
        <f>IF(AM81="","",VLOOKUP(AM81,'シフト記号表（従来型・ユニット型共通）'!$C$6:$L$47,10,FALSE))</f>
        <v/>
      </c>
      <c r="AN82" s="1912" t="str">
        <f>IF(AN81="","",VLOOKUP(AN81,'シフト記号表（従来型・ユニット型共通）'!$C$6:$L$47,10,FALSE))</f>
        <v/>
      </c>
      <c r="AO82" s="1885" t="str">
        <f>IF(AO81="","",VLOOKUP(AO81,'シフト記号表（従来型・ユニット型共通）'!$C$6:$L$47,10,FALSE))</f>
        <v/>
      </c>
      <c r="AP82" s="1897" t="str">
        <f>IF(AP81="","",VLOOKUP(AP81,'シフト記号表（従来型・ユニット型共通）'!$C$6:$L$47,10,FALSE))</f>
        <v/>
      </c>
      <c r="AQ82" s="1897" t="str">
        <f>IF(AQ81="","",VLOOKUP(AQ81,'シフト記号表（従来型・ユニット型共通）'!$C$6:$L$47,10,FALSE))</f>
        <v/>
      </c>
      <c r="AR82" s="1897" t="str">
        <f>IF(AR81="","",VLOOKUP(AR81,'シフト記号表（従来型・ユニット型共通）'!$C$6:$L$47,10,FALSE))</f>
        <v/>
      </c>
      <c r="AS82" s="1897" t="str">
        <f>IF(AS81="","",VLOOKUP(AS81,'シフト記号表（従来型・ユニット型共通）'!$C$6:$L$47,10,FALSE))</f>
        <v/>
      </c>
      <c r="AT82" s="1897" t="str">
        <f>IF(AT81="","",VLOOKUP(AT81,'シフト記号表（従来型・ユニット型共通）'!$C$6:$L$47,10,FALSE))</f>
        <v/>
      </c>
      <c r="AU82" s="1912" t="str">
        <f>IF(AU81="","",VLOOKUP(AU81,'シフト記号表（従来型・ユニット型共通）'!$C$6:$L$47,10,FALSE))</f>
        <v/>
      </c>
      <c r="AV82" s="1885" t="str">
        <f>IF(AV81="","",VLOOKUP(AV81,'シフト記号表（従来型・ユニット型共通）'!$C$6:$L$47,10,FALSE))</f>
        <v/>
      </c>
      <c r="AW82" s="1897" t="str">
        <f>IF(AW81="","",VLOOKUP(AW81,'シフト記号表（従来型・ユニット型共通）'!$C$6:$L$47,10,FALSE))</f>
        <v/>
      </c>
      <c r="AX82" s="1897" t="str">
        <f>IF(AX81="","",VLOOKUP(AX81,'シフト記号表（従来型・ユニット型共通）'!$C$6:$L$47,10,FALSE))</f>
        <v/>
      </c>
      <c r="AY82" s="1897" t="str">
        <f>IF(AY81="","",VLOOKUP(AY81,'シフト記号表（従来型・ユニット型共通）'!$C$6:$L$47,10,FALSE))</f>
        <v/>
      </c>
      <c r="AZ82" s="1897" t="str">
        <f>IF(AZ81="","",VLOOKUP(AZ81,'シフト記号表（従来型・ユニット型共通）'!$C$6:$L$47,10,FALSE))</f>
        <v/>
      </c>
      <c r="BA82" s="1897" t="str">
        <f>IF(BA81="","",VLOOKUP(BA81,'シフト記号表（従来型・ユニット型共通）'!$C$6:$L$47,10,FALSE))</f>
        <v/>
      </c>
      <c r="BB82" s="1912" t="str">
        <f>IF(BB81="","",VLOOKUP(BB81,'シフト記号表（従来型・ユニット型共通）'!$C$6:$L$47,10,FALSE))</f>
        <v/>
      </c>
      <c r="BC82" s="1885" t="str">
        <f>IF(BC81="","",VLOOKUP(BC81,'シフト記号表（従来型・ユニット型共通）'!$C$6:$L$47,10,FALSE))</f>
        <v/>
      </c>
      <c r="BD82" s="1897" t="str">
        <f>IF(BD81="","",VLOOKUP(BD81,'シフト記号表（従来型・ユニット型共通）'!$C$6:$L$47,10,FALSE))</f>
        <v/>
      </c>
      <c r="BE82" s="1897" t="str">
        <f>IF(BE81="","",VLOOKUP(BE81,'シフト記号表（従来型・ユニット型共通）'!$C$6:$L$47,10,FALSE))</f>
        <v/>
      </c>
      <c r="BF82" s="1945">
        <f>IF($BI$3="４週",SUM(AA82:BB82),IF($BI$3="暦月",SUM(AA82:BE82),""))</f>
        <v>0</v>
      </c>
      <c r="BG82" s="1953"/>
      <c r="BH82" s="1962">
        <f>IF($BI$3="４週",BF82/4,IF($BI$3="暦月",(BF82/($BI$8/7)),""))</f>
        <v>0</v>
      </c>
      <c r="BI82" s="1953"/>
      <c r="BJ82" s="1973"/>
      <c r="BK82" s="1978"/>
      <c r="BL82" s="1978"/>
      <c r="BM82" s="1978"/>
      <c r="BN82" s="1989"/>
    </row>
    <row r="83" spans="2:66" ht="20.25" customHeight="1">
      <c r="B83" s="1742">
        <f>B81+1</f>
        <v>34</v>
      </c>
      <c r="C83" s="2676"/>
      <c r="D83" s="2682"/>
      <c r="E83" s="1968"/>
      <c r="F83" s="2691"/>
      <c r="G83" s="1756"/>
      <c r="H83" s="1767"/>
      <c r="I83" s="1774"/>
      <c r="J83" s="1779"/>
      <c r="K83" s="1774"/>
      <c r="L83" s="1779"/>
      <c r="M83" s="1788"/>
      <c r="N83" s="1802"/>
      <c r="O83" s="1808"/>
      <c r="P83" s="1824"/>
      <c r="Q83" s="1824"/>
      <c r="R83" s="1767"/>
      <c r="S83" s="1831"/>
      <c r="T83" s="1836"/>
      <c r="U83" s="1836"/>
      <c r="V83" s="1836"/>
      <c r="W83" s="1847"/>
      <c r="X83" s="1857" t="s">
        <v>770</v>
      </c>
      <c r="Y83" s="1864"/>
      <c r="Z83" s="1875"/>
      <c r="AA83" s="1886"/>
      <c r="AB83" s="1898"/>
      <c r="AC83" s="1898"/>
      <c r="AD83" s="1898"/>
      <c r="AE83" s="1898"/>
      <c r="AF83" s="1898"/>
      <c r="AG83" s="1913"/>
      <c r="AH83" s="1886"/>
      <c r="AI83" s="1898"/>
      <c r="AJ83" s="1898"/>
      <c r="AK83" s="1898"/>
      <c r="AL83" s="1898"/>
      <c r="AM83" s="1898"/>
      <c r="AN83" s="1913"/>
      <c r="AO83" s="1886"/>
      <c r="AP83" s="1898"/>
      <c r="AQ83" s="1898"/>
      <c r="AR83" s="1898"/>
      <c r="AS83" s="1898"/>
      <c r="AT83" s="1898"/>
      <c r="AU83" s="1913"/>
      <c r="AV83" s="1886"/>
      <c r="AW83" s="1898"/>
      <c r="AX83" s="1898"/>
      <c r="AY83" s="1898"/>
      <c r="AZ83" s="1898"/>
      <c r="BA83" s="1898"/>
      <c r="BB83" s="1913"/>
      <c r="BC83" s="1886"/>
      <c r="BD83" s="1898"/>
      <c r="BE83" s="1937"/>
      <c r="BF83" s="1944"/>
      <c r="BG83" s="1952"/>
      <c r="BH83" s="1961"/>
      <c r="BI83" s="1967"/>
      <c r="BJ83" s="1972"/>
      <c r="BK83" s="1977"/>
      <c r="BL83" s="1977"/>
      <c r="BM83" s="1977"/>
      <c r="BN83" s="1988"/>
    </row>
    <row r="84" spans="2:66" ht="20.25" customHeight="1">
      <c r="B84" s="1743"/>
      <c r="C84" s="2675"/>
      <c r="D84" s="2681"/>
      <c r="E84" s="1968"/>
      <c r="F84" s="2691"/>
      <c r="G84" s="1757"/>
      <c r="H84" s="1768"/>
      <c r="I84" s="1776"/>
      <c r="J84" s="1781">
        <f>G83</f>
        <v>0</v>
      </c>
      <c r="K84" s="1776"/>
      <c r="L84" s="1781">
        <f>M83</f>
        <v>0</v>
      </c>
      <c r="M84" s="1789"/>
      <c r="N84" s="1803"/>
      <c r="O84" s="1809"/>
      <c r="P84" s="1825"/>
      <c r="Q84" s="1825"/>
      <c r="R84" s="1768"/>
      <c r="S84" s="1831"/>
      <c r="T84" s="1836"/>
      <c r="U84" s="1836"/>
      <c r="V84" s="1836"/>
      <c r="W84" s="1847"/>
      <c r="X84" s="1856" t="s">
        <v>128</v>
      </c>
      <c r="Y84" s="1863"/>
      <c r="Z84" s="1874"/>
      <c r="AA84" s="1885" t="str">
        <f>IF(AA83="","",VLOOKUP(AA83,'シフト記号表（従来型・ユニット型共通）'!$C$6:$L$47,10,FALSE))</f>
        <v/>
      </c>
      <c r="AB84" s="1897" t="str">
        <f>IF(AB83="","",VLOOKUP(AB83,'シフト記号表（従来型・ユニット型共通）'!$C$6:$L$47,10,FALSE))</f>
        <v/>
      </c>
      <c r="AC84" s="1897" t="str">
        <f>IF(AC83="","",VLOOKUP(AC83,'シフト記号表（従来型・ユニット型共通）'!$C$6:$L$47,10,FALSE))</f>
        <v/>
      </c>
      <c r="AD84" s="1897" t="str">
        <f>IF(AD83="","",VLOOKUP(AD83,'シフト記号表（従来型・ユニット型共通）'!$C$6:$L$47,10,FALSE))</f>
        <v/>
      </c>
      <c r="AE84" s="1897" t="str">
        <f>IF(AE83="","",VLOOKUP(AE83,'シフト記号表（従来型・ユニット型共通）'!$C$6:$L$47,10,FALSE))</f>
        <v/>
      </c>
      <c r="AF84" s="1897" t="str">
        <f>IF(AF83="","",VLOOKUP(AF83,'シフト記号表（従来型・ユニット型共通）'!$C$6:$L$47,10,FALSE))</f>
        <v/>
      </c>
      <c r="AG84" s="1912" t="str">
        <f>IF(AG83="","",VLOOKUP(AG83,'シフト記号表（従来型・ユニット型共通）'!$C$6:$L$47,10,FALSE))</f>
        <v/>
      </c>
      <c r="AH84" s="1885" t="str">
        <f>IF(AH83="","",VLOOKUP(AH83,'シフト記号表（従来型・ユニット型共通）'!$C$6:$L$47,10,FALSE))</f>
        <v/>
      </c>
      <c r="AI84" s="1897" t="str">
        <f>IF(AI83="","",VLOOKUP(AI83,'シフト記号表（従来型・ユニット型共通）'!$C$6:$L$47,10,FALSE))</f>
        <v/>
      </c>
      <c r="AJ84" s="1897" t="str">
        <f>IF(AJ83="","",VLOOKUP(AJ83,'シフト記号表（従来型・ユニット型共通）'!$C$6:$L$47,10,FALSE))</f>
        <v/>
      </c>
      <c r="AK84" s="1897" t="str">
        <f>IF(AK83="","",VLOOKUP(AK83,'シフト記号表（従来型・ユニット型共通）'!$C$6:$L$47,10,FALSE))</f>
        <v/>
      </c>
      <c r="AL84" s="1897" t="str">
        <f>IF(AL83="","",VLOOKUP(AL83,'シフト記号表（従来型・ユニット型共通）'!$C$6:$L$47,10,FALSE))</f>
        <v/>
      </c>
      <c r="AM84" s="1897" t="str">
        <f>IF(AM83="","",VLOOKUP(AM83,'シフト記号表（従来型・ユニット型共通）'!$C$6:$L$47,10,FALSE))</f>
        <v/>
      </c>
      <c r="AN84" s="1912" t="str">
        <f>IF(AN83="","",VLOOKUP(AN83,'シフト記号表（従来型・ユニット型共通）'!$C$6:$L$47,10,FALSE))</f>
        <v/>
      </c>
      <c r="AO84" s="1885" t="str">
        <f>IF(AO83="","",VLOOKUP(AO83,'シフト記号表（従来型・ユニット型共通）'!$C$6:$L$47,10,FALSE))</f>
        <v/>
      </c>
      <c r="AP84" s="1897" t="str">
        <f>IF(AP83="","",VLOOKUP(AP83,'シフト記号表（従来型・ユニット型共通）'!$C$6:$L$47,10,FALSE))</f>
        <v/>
      </c>
      <c r="AQ84" s="1897" t="str">
        <f>IF(AQ83="","",VLOOKUP(AQ83,'シフト記号表（従来型・ユニット型共通）'!$C$6:$L$47,10,FALSE))</f>
        <v/>
      </c>
      <c r="AR84" s="1897" t="str">
        <f>IF(AR83="","",VLOOKUP(AR83,'シフト記号表（従来型・ユニット型共通）'!$C$6:$L$47,10,FALSE))</f>
        <v/>
      </c>
      <c r="AS84" s="1897" t="str">
        <f>IF(AS83="","",VLOOKUP(AS83,'シフト記号表（従来型・ユニット型共通）'!$C$6:$L$47,10,FALSE))</f>
        <v/>
      </c>
      <c r="AT84" s="1897" t="str">
        <f>IF(AT83="","",VLOOKUP(AT83,'シフト記号表（従来型・ユニット型共通）'!$C$6:$L$47,10,FALSE))</f>
        <v/>
      </c>
      <c r="AU84" s="1912" t="str">
        <f>IF(AU83="","",VLOOKUP(AU83,'シフト記号表（従来型・ユニット型共通）'!$C$6:$L$47,10,FALSE))</f>
        <v/>
      </c>
      <c r="AV84" s="1885" t="str">
        <f>IF(AV83="","",VLOOKUP(AV83,'シフト記号表（従来型・ユニット型共通）'!$C$6:$L$47,10,FALSE))</f>
        <v/>
      </c>
      <c r="AW84" s="1897" t="str">
        <f>IF(AW83="","",VLOOKUP(AW83,'シフト記号表（従来型・ユニット型共通）'!$C$6:$L$47,10,FALSE))</f>
        <v/>
      </c>
      <c r="AX84" s="1897" t="str">
        <f>IF(AX83="","",VLOOKUP(AX83,'シフト記号表（従来型・ユニット型共通）'!$C$6:$L$47,10,FALSE))</f>
        <v/>
      </c>
      <c r="AY84" s="1897" t="str">
        <f>IF(AY83="","",VLOOKUP(AY83,'シフト記号表（従来型・ユニット型共通）'!$C$6:$L$47,10,FALSE))</f>
        <v/>
      </c>
      <c r="AZ84" s="1897" t="str">
        <f>IF(AZ83="","",VLOOKUP(AZ83,'シフト記号表（従来型・ユニット型共通）'!$C$6:$L$47,10,FALSE))</f>
        <v/>
      </c>
      <c r="BA84" s="1897" t="str">
        <f>IF(BA83="","",VLOOKUP(BA83,'シフト記号表（従来型・ユニット型共通）'!$C$6:$L$47,10,FALSE))</f>
        <v/>
      </c>
      <c r="BB84" s="1912" t="str">
        <f>IF(BB83="","",VLOOKUP(BB83,'シフト記号表（従来型・ユニット型共通）'!$C$6:$L$47,10,FALSE))</f>
        <v/>
      </c>
      <c r="BC84" s="1885" t="str">
        <f>IF(BC83="","",VLOOKUP(BC83,'シフト記号表（従来型・ユニット型共通）'!$C$6:$L$47,10,FALSE))</f>
        <v/>
      </c>
      <c r="BD84" s="1897" t="str">
        <f>IF(BD83="","",VLOOKUP(BD83,'シフト記号表（従来型・ユニット型共通）'!$C$6:$L$47,10,FALSE))</f>
        <v/>
      </c>
      <c r="BE84" s="1897" t="str">
        <f>IF(BE83="","",VLOOKUP(BE83,'シフト記号表（従来型・ユニット型共通）'!$C$6:$L$47,10,FALSE))</f>
        <v/>
      </c>
      <c r="BF84" s="1945">
        <f>IF($BI$3="４週",SUM(AA84:BB84),IF($BI$3="暦月",SUM(AA84:BE84),""))</f>
        <v>0</v>
      </c>
      <c r="BG84" s="1953"/>
      <c r="BH84" s="1962">
        <f>IF($BI$3="４週",BF84/4,IF($BI$3="暦月",(BF84/($BI$8/7)),""))</f>
        <v>0</v>
      </c>
      <c r="BI84" s="1953"/>
      <c r="BJ84" s="1973"/>
      <c r="BK84" s="1978"/>
      <c r="BL84" s="1978"/>
      <c r="BM84" s="1978"/>
      <c r="BN84" s="1989"/>
    </row>
    <row r="85" spans="2:66" ht="20.25" customHeight="1">
      <c r="B85" s="1742">
        <f>B83+1</f>
        <v>35</v>
      </c>
      <c r="C85" s="2676"/>
      <c r="D85" s="2682"/>
      <c r="E85" s="1968"/>
      <c r="F85" s="2691"/>
      <c r="G85" s="1756"/>
      <c r="H85" s="1767"/>
      <c r="I85" s="1774"/>
      <c r="J85" s="1779"/>
      <c r="K85" s="1774"/>
      <c r="L85" s="1779"/>
      <c r="M85" s="1788"/>
      <c r="N85" s="1802"/>
      <c r="O85" s="1808"/>
      <c r="P85" s="1824"/>
      <c r="Q85" s="1824"/>
      <c r="R85" s="1767"/>
      <c r="S85" s="1831"/>
      <c r="T85" s="1836"/>
      <c r="U85" s="1836"/>
      <c r="V85" s="1836"/>
      <c r="W85" s="1847"/>
      <c r="X85" s="1857" t="s">
        <v>770</v>
      </c>
      <c r="Y85" s="1864"/>
      <c r="Z85" s="1875"/>
      <c r="AA85" s="1886"/>
      <c r="AB85" s="1898"/>
      <c r="AC85" s="1898"/>
      <c r="AD85" s="1898"/>
      <c r="AE85" s="1898"/>
      <c r="AF85" s="1898"/>
      <c r="AG85" s="1913"/>
      <c r="AH85" s="1886"/>
      <c r="AI85" s="1898"/>
      <c r="AJ85" s="1898"/>
      <c r="AK85" s="1898"/>
      <c r="AL85" s="1898"/>
      <c r="AM85" s="1898"/>
      <c r="AN85" s="1913"/>
      <c r="AO85" s="1886"/>
      <c r="AP85" s="1898"/>
      <c r="AQ85" s="1898"/>
      <c r="AR85" s="1898"/>
      <c r="AS85" s="1898"/>
      <c r="AT85" s="1898"/>
      <c r="AU85" s="1913"/>
      <c r="AV85" s="1886"/>
      <c r="AW85" s="1898"/>
      <c r="AX85" s="1898"/>
      <c r="AY85" s="1898"/>
      <c r="AZ85" s="1898"/>
      <c r="BA85" s="1898"/>
      <c r="BB85" s="1913"/>
      <c r="BC85" s="1886"/>
      <c r="BD85" s="1898"/>
      <c r="BE85" s="1937"/>
      <c r="BF85" s="1944"/>
      <c r="BG85" s="1952"/>
      <c r="BH85" s="1961"/>
      <c r="BI85" s="1967"/>
      <c r="BJ85" s="1972"/>
      <c r="BK85" s="1977"/>
      <c r="BL85" s="1977"/>
      <c r="BM85" s="1977"/>
      <c r="BN85" s="1988"/>
    </row>
    <row r="86" spans="2:66" ht="20.25" customHeight="1">
      <c r="B86" s="1743"/>
      <c r="C86" s="2675"/>
      <c r="D86" s="2681"/>
      <c r="E86" s="1968"/>
      <c r="F86" s="2691"/>
      <c r="G86" s="1757"/>
      <c r="H86" s="1768"/>
      <c r="I86" s="1776"/>
      <c r="J86" s="1781">
        <f>G85</f>
        <v>0</v>
      </c>
      <c r="K86" s="1776"/>
      <c r="L86" s="1781">
        <f>M85</f>
        <v>0</v>
      </c>
      <c r="M86" s="1789"/>
      <c r="N86" s="1803"/>
      <c r="O86" s="1809"/>
      <c r="P86" s="1825"/>
      <c r="Q86" s="1825"/>
      <c r="R86" s="1768"/>
      <c r="S86" s="1831"/>
      <c r="T86" s="1836"/>
      <c r="U86" s="1836"/>
      <c r="V86" s="1836"/>
      <c r="W86" s="1847"/>
      <c r="X86" s="1856" t="s">
        <v>128</v>
      </c>
      <c r="Y86" s="1863"/>
      <c r="Z86" s="1874"/>
      <c r="AA86" s="1885" t="str">
        <f>IF(AA85="","",VLOOKUP(AA85,'シフト記号表（従来型・ユニット型共通）'!$C$6:$L$47,10,FALSE))</f>
        <v/>
      </c>
      <c r="AB86" s="1897" t="str">
        <f>IF(AB85="","",VLOOKUP(AB85,'シフト記号表（従来型・ユニット型共通）'!$C$6:$L$47,10,FALSE))</f>
        <v/>
      </c>
      <c r="AC86" s="1897" t="str">
        <f>IF(AC85="","",VLOOKUP(AC85,'シフト記号表（従来型・ユニット型共通）'!$C$6:$L$47,10,FALSE))</f>
        <v/>
      </c>
      <c r="AD86" s="1897" t="str">
        <f>IF(AD85="","",VLOOKUP(AD85,'シフト記号表（従来型・ユニット型共通）'!$C$6:$L$47,10,FALSE))</f>
        <v/>
      </c>
      <c r="AE86" s="1897" t="str">
        <f>IF(AE85="","",VLOOKUP(AE85,'シフト記号表（従来型・ユニット型共通）'!$C$6:$L$47,10,FALSE))</f>
        <v/>
      </c>
      <c r="AF86" s="1897" t="str">
        <f>IF(AF85="","",VLOOKUP(AF85,'シフト記号表（従来型・ユニット型共通）'!$C$6:$L$47,10,FALSE))</f>
        <v/>
      </c>
      <c r="AG86" s="1912" t="str">
        <f>IF(AG85="","",VLOOKUP(AG85,'シフト記号表（従来型・ユニット型共通）'!$C$6:$L$47,10,FALSE))</f>
        <v/>
      </c>
      <c r="AH86" s="1885" t="str">
        <f>IF(AH85="","",VLOOKUP(AH85,'シフト記号表（従来型・ユニット型共通）'!$C$6:$L$47,10,FALSE))</f>
        <v/>
      </c>
      <c r="AI86" s="1897" t="str">
        <f>IF(AI85="","",VLOOKUP(AI85,'シフト記号表（従来型・ユニット型共通）'!$C$6:$L$47,10,FALSE))</f>
        <v/>
      </c>
      <c r="AJ86" s="1897" t="str">
        <f>IF(AJ85="","",VLOOKUP(AJ85,'シフト記号表（従来型・ユニット型共通）'!$C$6:$L$47,10,FALSE))</f>
        <v/>
      </c>
      <c r="AK86" s="1897" t="str">
        <f>IF(AK85="","",VLOOKUP(AK85,'シフト記号表（従来型・ユニット型共通）'!$C$6:$L$47,10,FALSE))</f>
        <v/>
      </c>
      <c r="AL86" s="1897" t="str">
        <f>IF(AL85="","",VLOOKUP(AL85,'シフト記号表（従来型・ユニット型共通）'!$C$6:$L$47,10,FALSE))</f>
        <v/>
      </c>
      <c r="AM86" s="1897" t="str">
        <f>IF(AM85="","",VLOOKUP(AM85,'シフト記号表（従来型・ユニット型共通）'!$C$6:$L$47,10,FALSE))</f>
        <v/>
      </c>
      <c r="AN86" s="1912" t="str">
        <f>IF(AN85="","",VLOOKUP(AN85,'シフト記号表（従来型・ユニット型共通）'!$C$6:$L$47,10,FALSE))</f>
        <v/>
      </c>
      <c r="AO86" s="1885" t="str">
        <f>IF(AO85="","",VLOOKUP(AO85,'シフト記号表（従来型・ユニット型共通）'!$C$6:$L$47,10,FALSE))</f>
        <v/>
      </c>
      <c r="AP86" s="1897" t="str">
        <f>IF(AP85="","",VLOOKUP(AP85,'シフト記号表（従来型・ユニット型共通）'!$C$6:$L$47,10,FALSE))</f>
        <v/>
      </c>
      <c r="AQ86" s="1897" t="str">
        <f>IF(AQ85="","",VLOOKUP(AQ85,'シフト記号表（従来型・ユニット型共通）'!$C$6:$L$47,10,FALSE))</f>
        <v/>
      </c>
      <c r="AR86" s="1897" t="str">
        <f>IF(AR85="","",VLOOKUP(AR85,'シフト記号表（従来型・ユニット型共通）'!$C$6:$L$47,10,FALSE))</f>
        <v/>
      </c>
      <c r="AS86" s="1897" t="str">
        <f>IF(AS85="","",VLOOKUP(AS85,'シフト記号表（従来型・ユニット型共通）'!$C$6:$L$47,10,FALSE))</f>
        <v/>
      </c>
      <c r="AT86" s="1897" t="str">
        <f>IF(AT85="","",VLOOKUP(AT85,'シフト記号表（従来型・ユニット型共通）'!$C$6:$L$47,10,FALSE))</f>
        <v/>
      </c>
      <c r="AU86" s="1912" t="str">
        <f>IF(AU85="","",VLOOKUP(AU85,'シフト記号表（従来型・ユニット型共通）'!$C$6:$L$47,10,FALSE))</f>
        <v/>
      </c>
      <c r="AV86" s="1885" t="str">
        <f>IF(AV85="","",VLOOKUP(AV85,'シフト記号表（従来型・ユニット型共通）'!$C$6:$L$47,10,FALSE))</f>
        <v/>
      </c>
      <c r="AW86" s="1897" t="str">
        <f>IF(AW85="","",VLOOKUP(AW85,'シフト記号表（従来型・ユニット型共通）'!$C$6:$L$47,10,FALSE))</f>
        <v/>
      </c>
      <c r="AX86" s="1897" t="str">
        <f>IF(AX85="","",VLOOKUP(AX85,'シフト記号表（従来型・ユニット型共通）'!$C$6:$L$47,10,FALSE))</f>
        <v/>
      </c>
      <c r="AY86" s="1897" t="str">
        <f>IF(AY85="","",VLOOKUP(AY85,'シフト記号表（従来型・ユニット型共通）'!$C$6:$L$47,10,FALSE))</f>
        <v/>
      </c>
      <c r="AZ86" s="1897" t="str">
        <f>IF(AZ85="","",VLOOKUP(AZ85,'シフト記号表（従来型・ユニット型共通）'!$C$6:$L$47,10,FALSE))</f>
        <v/>
      </c>
      <c r="BA86" s="1897" t="str">
        <f>IF(BA85="","",VLOOKUP(BA85,'シフト記号表（従来型・ユニット型共通）'!$C$6:$L$47,10,FALSE))</f>
        <v/>
      </c>
      <c r="BB86" s="1912" t="str">
        <f>IF(BB85="","",VLOOKUP(BB85,'シフト記号表（従来型・ユニット型共通）'!$C$6:$L$47,10,FALSE))</f>
        <v/>
      </c>
      <c r="BC86" s="1885" t="str">
        <f>IF(BC85="","",VLOOKUP(BC85,'シフト記号表（従来型・ユニット型共通）'!$C$6:$L$47,10,FALSE))</f>
        <v/>
      </c>
      <c r="BD86" s="1897" t="str">
        <f>IF(BD85="","",VLOOKUP(BD85,'シフト記号表（従来型・ユニット型共通）'!$C$6:$L$47,10,FALSE))</f>
        <v/>
      </c>
      <c r="BE86" s="1897" t="str">
        <f>IF(BE85="","",VLOOKUP(BE85,'シフト記号表（従来型・ユニット型共通）'!$C$6:$L$47,10,FALSE))</f>
        <v/>
      </c>
      <c r="BF86" s="1945">
        <f>IF($BI$3="４週",SUM(AA86:BB86),IF($BI$3="暦月",SUM(AA86:BE86),""))</f>
        <v>0</v>
      </c>
      <c r="BG86" s="1953"/>
      <c r="BH86" s="1962">
        <f>IF($BI$3="４週",BF86/4,IF($BI$3="暦月",(BF86/($BI$8/7)),""))</f>
        <v>0</v>
      </c>
      <c r="BI86" s="1953"/>
      <c r="BJ86" s="1973"/>
      <c r="BK86" s="1978"/>
      <c r="BL86" s="1978"/>
      <c r="BM86" s="1978"/>
      <c r="BN86" s="1989"/>
    </row>
    <row r="87" spans="2:66" ht="20.25" customHeight="1">
      <c r="B87" s="1742">
        <f>B85+1</f>
        <v>36</v>
      </c>
      <c r="C87" s="2676"/>
      <c r="D87" s="2682"/>
      <c r="E87" s="1968"/>
      <c r="F87" s="2691"/>
      <c r="G87" s="1756"/>
      <c r="H87" s="1767"/>
      <c r="I87" s="1774"/>
      <c r="J87" s="1779"/>
      <c r="K87" s="1774"/>
      <c r="L87" s="1779"/>
      <c r="M87" s="1788"/>
      <c r="N87" s="1802"/>
      <c r="O87" s="1808"/>
      <c r="P87" s="1824"/>
      <c r="Q87" s="1824"/>
      <c r="R87" s="1767"/>
      <c r="S87" s="1831"/>
      <c r="T87" s="1836"/>
      <c r="U87" s="1836"/>
      <c r="V87" s="1836"/>
      <c r="W87" s="1847"/>
      <c r="X87" s="1857" t="s">
        <v>770</v>
      </c>
      <c r="Y87" s="1864"/>
      <c r="Z87" s="1875"/>
      <c r="AA87" s="1886"/>
      <c r="AB87" s="1898"/>
      <c r="AC87" s="1898"/>
      <c r="AD87" s="1898"/>
      <c r="AE87" s="1898"/>
      <c r="AF87" s="1898"/>
      <c r="AG87" s="1913"/>
      <c r="AH87" s="1886"/>
      <c r="AI87" s="1898"/>
      <c r="AJ87" s="1898"/>
      <c r="AK87" s="1898"/>
      <c r="AL87" s="1898"/>
      <c r="AM87" s="1898"/>
      <c r="AN87" s="1913"/>
      <c r="AO87" s="1886"/>
      <c r="AP87" s="1898"/>
      <c r="AQ87" s="1898"/>
      <c r="AR87" s="1898"/>
      <c r="AS87" s="1898"/>
      <c r="AT87" s="1898"/>
      <c r="AU87" s="1913"/>
      <c r="AV87" s="1886"/>
      <c r="AW87" s="1898"/>
      <c r="AX87" s="1898"/>
      <c r="AY87" s="1898"/>
      <c r="AZ87" s="1898"/>
      <c r="BA87" s="1898"/>
      <c r="BB87" s="1913"/>
      <c r="BC87" s="1886"/>
      <c r="BD87" s="1898"/>
      <c r="BE87" s="1937"/>
      <c r="BF87" s="1944"/>
      <c r="BG87" s="1952"/>
      <c r="BH87" s="1961"/>
      <c r="BI87" s="1967"/>
      <c r="BJ87" s="1972"/>
      <c r="BK87" s="1977"/>
      <c r="BL87" s="1977"/>
      <c r="BM87" s="1977"/>
      <c r="BN87" s="1988"/>
    </row>
    <row r="88" spans="2:66" ht="20.25" customHeight="1">
      <c r="B88" s="1743"/>
      <c r="C88" s="2675"/>
      <c r="D88" s="2681"/>
      <c r="E88" s="1968"/>
      <c r="F88" s="2691"/>
      <c r="G88" s="1757"/>
      <c r="H88" s="1768"/>
      <c r="I88" s="1776"/>
      <c r="J88" s="1781">
        <f>G87</f>
        <v>0</v>
      </c>
      <c r="K88" s="1776"/>
      <c r="L88" s="1781">
        <f>M87</f>
        <v>0</v>
      </c>
      <c r="M88" s="1789"/>
      <c r="N88" s="1803"/>
      <c r="O88" s="1809"/>
      <c r="P88" s="1825"/>
      <c r="Q88" s="1825"/>
      <c r="R88" s="1768"/>
      <c r="S88" s="1831"/>
      <c r="T88" s="1836"/>
      <c r="U88" s="1836"/>
      <c r="V88" s="1836"/>
      <c r="W88" s="1847"/>
      <c r="X88" s="1856" t="s">
        <v>128</v>
      </c>
      <c r="Y88" s="1863"/>
      <c r="Z88" s="1874"/>
      <c r="AA88" s="1885" t="str">
        <f>IF(AA87="","",VLOOKUP(AA87,'シフト記号表（従来型・ユニット型共通）'!$C$6:$L$47,10,FALSE))</f>
        <v/>
      </c>
      <c r="AB88" s="1897" t="str">
        <f>IF(AB87="","",VLOOKUP(AB87,'シフト記号表（従来型・ユニット型共通）'!$C$6:$L$47,10,FALSE))</f>
        <v/>
      </c>
      <c r="AC88" s="1897" t="str">
        <f>IF(AC87="","",VLOOKUP(AC87,'シフト記号表（従来型・ユニット型共通）'!$C$6:$L$47,10,FALSE))</f>
        <v/>
      </c>
      <c r="AD88" s="1897" t="str">
        <f>IF(AD87="","",VLOOKUP(AD87,'シフト記号表（従来型・ユニット型共通）'!$C$6:$L$47,10,FALSE))</f>
        <v/>
      </c>
      <c r="AE88" s="1897" t="str">
        <f>IF(AE87="","",VLOOKUP(AE87,'シフト記号表（従来型・ユニット型共通）'!$C$6:$L$47,10,FALSE))</f>
        <v/>
      </c>
      <c r="AF88" s="1897" t="str">
        <f>IF(AF87="","",VLOOKUP(AF87,'シフト記号表（従来型・ユニット型共通）'!$C$6:$L$47,10,FALSE))</f>
        <v/>
      </c>
      <c r="AG88" s="1912" t="str">
        <f>IF(AG87="","",VLOOKUP(AG87,'シフト記号表（従来型・ユニット型共通）'!$C$6:$L$47,10,FALSE))</f>
        <v/>
      </c>
      <c r="AH88" s="1885" t="str">
        <f>IF(AH87="","",VLOOKUP(AH87,'シフト記号表（従来型・ユニット型共通）'!$C$6:$L$47,10,FALSE))</f>
        <v/>
      </c>
      <c r="AI88" s="1897" t="str">
        <f>IF(AI87="","",VLOOKUP(AI87,'シフト記号表（従来型・ユニット型共通）'!$C$6:$L$47,10,FALSE))</f>
        <v/>
      </c>
      <c r="AJ88" s="1897" t="str">
        <f>IF(AJ87="","",VLOOKUP(AJ87,'シフト記号表（従来型・ユニット型共通）'!$C$6:$L$47,10,FALSE))</f>
        <v/>
      </c>
      <c r="AK88" s="1897" t="str">
        <f>IF(AK87="","",VLOOKUP(AK87,'シフト記号表（従来型・ユニット型共通）'!$C$6:$L$47,10,FALSE))</f>
        <v/>
      </c>
      <c r="AL88" s="1897" t="str">
        <f>IF(AL87="","",VLOOKUP(AL87,'シフト記号表（従来型・ユニット型共通）'!$C$6:$L$47,10,FALSE))</f>
        <v/>
      </c>
      <c r="AM88" s="1897" t="str">
        <f>IF(AM87="","",VLOOKUP(AM87,'シフト記号表（従来型・ユニット型共通）'!$C$6:$L$47,10,FALSE))</f>
        <v/>
      </c>
      <c r="AN88" s="1912" t="str">
        <f>IF(AN87="","",VLOOKUP(AN87,'シフト記号表（従来型・ユニット型共通）'!$C$6:$L$47,10,FALSE))</f>
        <v/>
      </c>
      <c r="AO88" s="1885" t="str">
        <f>IF(AO87="","",VLOOKUP(AO87,'シフト記号表（従来型・ユニット型共通）'!$C$6:$L$47,10,FALSE))</f>
        <v/>
      </c>
      <c r="AP88" s="1897" t="str">
        <f>IF(AP87="","",VLOOKUP(AP87,'シフト記号表（従来型・ユニット型共通）'!$C$6:$L$47,10,FALSE))</f>
        <v/>
      </c>
      <c r="AQ88" s="1897" t="str">
        <f>IF(AQ87="","",VLOOKUP(AQ87,'シフト記号表（従来型・ユニット型共通）'!$C$6:$L$47,10,FALSE))</f>
        <v/>
      </c>
      <c r="AR88" s="1897" t="str">
        <f>IF(AR87="","",VLOOKUP(AR87,'シフト記号表（従来型・ユニット型共通）'!$C$6:$L$47,10,FALSE))</f>
        <v/>
      </c>
      <c r="AS88" s="1897" t="str">
        <f>IF(AS87="","",VLOOKUP(AS87,'シフト記号表（従来型・ユニット型共通）'!$C$6:$L$47,10,FALSE))</f>
        <v/>
      </c>
      <c r="AT88" s="1897" t="str">
        <f>IF(AT87="","",VLOOKUP(AT87,'シフト記号表（従来型・ユニット型共通）'!$C$6:$L$47,10,FALSE))</f>
        <v/>
      </c>
      <c r="AU88" s="1912" t="str">
        <f>IF(AU87="","",VLOOKUP(AU87,'シフト記号表（従来型・ユニット型共通）'!$C$6:$L$47,10,FALSE))</f>
        <v/>
      </c>
      <c r="AV88" s="1885" t="str">
        <f>IF(AV87="","",VLOOKUP(AV87,'シフト記号表（従来型・ユニット型共通）'!$C$6:$L$47,10,FALSE))</f>
        <v/>
      </c>
      <c r="AW88" s="1897" t="str">
        <f>IF(AW87="","",VLOOKUP(AW87,'シフト記号表（従来型・ユニット型共通）'!$C$6:$L$47,10,FALSE))</f>
        <v/>
      </c>
      <c r="AX88" s="1897" t="str">
        <f>IF(AX87="","",VLOOKUP(AX87,'シフト記号表（従来型・ユニット型共通）'!$C$6:$L$47,10,FALSE))</f>
        <v/>
      </c>
      <c r="AY88" s="1897" t="str">
        <f>IF(AY87="","",VLOOKUP(AY87,'シフト記号表（従来型・ユニット型共通）'!$C$6:$L$47,10,FALSE))</f>
        <v/>
      </c>
      <c r="AZ88" s="1897" t="str">
        <f>IF(AZ87="","",VLOOKUP(AZ87,'シフト記号表（従来型・ユニット型共通）'!$C$6:$L$47,10,FALSE))</f>
        <v/>
      </c>
      <c r="BA88" s="1897" t="str">
        <f>IF(BA87="","",VLOOKUP(BA87,'シフト記号表（従来型・ユニット型共通）'!$C$6:$L$47,10,FALSE))</f>
        <v/>
      </c>
      <c r="BB88" s="1912" t="str">
        <f>IF(BB87="","",VLOOKUP(BB87,'シフト記号表（従来型・ユニット型共通）'!$C$6:$L$47,10,FALSE))</f>
        <v/>
      </c>
      <c r="BC88" s="1885" t="str">
        <f>IF(BC87="","",VLOOKUP(BC87,'シフト記号表（従来型・ユニット型共通）'!$C$6:$L$47,10,FALSE))</f>
        <v/>
      </c>
      <c r="BD88" s="1897" t="str">
        <f>IF(BD87="","",VLOOKUP(BD87,'シフト記号表（従来型・ユニット型共通）'!$C$6:$L$47,10,FALSE))</f>
        <v/>
      </c>
      <c r="BE88" s="1897" t="str">
        <f>IF(BE87="","",VLOOKUP(BE87,'シフト記号表（従来型・ユニット型共通）'!$C$6:$L$47,10,FALSE))</f>
        <v/>
      </c>
      <c r="BF88" s="1945">
        <f>IF($BI$3="４週",SUM(AA88:BB88),IF($BI$3="暦月",SUM(AA88:BE88),""))</f>
        <v>0</v>
      </c>
      <c r="BG88" s="1953"/>
      <c r="BH88" s="1962">
        <f>IF($BI$3="４週",BF88/4,IF($BI$3="暦月",(BF88/($BI$8/7)),""))</f>
        <v>0</v>
      </c>
      <c r="BI88" s="1953"/>
      <c r="BJ88" s="1973"/>
      <c r="BK88" s="1978"/>
      <c r="BL88" s="1978"/>
      <c r="BM88" s="1978"/>
      <c r="BN88" s="1989"/>
    </row>
    <row r="89" spans="2:66" ht="20.25" customHeight="1">
      <c r="B89" s="1742">
        <f>B87+1</f>
        <v>37</v>
      </c>
      <c r="C89" s="2676"/>
      <c r="D89" s="2682"/>
      <c r="E89" s="1968"/>
      <c r="F89" s="2691"/>
      <c r="G89" s="1756"/>
      <c r="H89" s="1767"/>
      <c r="I89" s="1774"/>
      <c r="J89" s="1779"/>
      <c r="K89" s="1774"/>
      <c r="L89" s="1779"/>
      <c r="M89" s="1788"/>
      <c r="N89" s="1802"/>
      <c r="O89" s="1808"/>
      <c r="P89" s="1824"/>
      <c r="Q89" s="1824"/>
      <c r="R89" s="1767"/>
      <c r="S89" s="1831"/>
      <c r="T89" s="1836"/>
      <c r="U89" s="1836"/>
      <c r="V89" s="1836"/>
      <c r="W89" s="1847"/>
      <c r="X89" s="1857" t="s">
        <v>770</v>
      </c>
      <c r="Y89" s="1864"/>
      <c r="Z89" s="1875"/>
      <c r="AA89" s="1886"/>
      <c r="AB89" s="1898"/>
      <c r="AC89" s="1898"/>
      <c r="AD89" s="1898"/>
      <c r="AE89" s="1898"/>
      <c r="AF89" s="1898"/>
      <c r="AG89" s="1913"/>
      <c r="AH89" s="1886"/>
      <c r="AI89" s="1898"/>
      <c r="AJ89" s="1898"/>
      <c r="AK89" s="1898"/>
      <c r="AL89" s="1898"/>
      <c r="AM89" s="1898"/>
      <c r="AN89" s="1913"/>
      <c r="AO89" s="1886"/>
      <c r="AP89" s="1898"/>
      <c r="AQ89" s="1898"/>
      <c r="AR89" s="1898"/>
      <c r="AS89" s="1898"/>
      <c r="AT89" s="1898"/>
      <c r="AU89" s="1913"/>
      <c r="AV89" s="1886"/>
      <c r="AW89" s="1898"/>
      <c r="AX89" s="1898"/>
      <c r="AY89" s="1898"/>
      <c r="AZ89" s="1898"/>
      <c r="BA89" s="1898"/>
      <c r="BB89" s="1913"/>
      <c r="BC89" s="1886"/>
      <c r="BD89" s="1898"/>
      <c r="BE89" s="1937"/>
      <c r="BF89" s="1944"/>
      <c r="BG89" s="1952"/>
      <c r="BH89" s="1961"/>
      <c r="BI89" s="1967"/>
      <c r="BJ89" s="1972"/>
      <c r="BK89" s="1977"/>
      <c r="BL89" s="1977"/>
      <c r="BM89" s="1977"/>
      <c r="BN89" s="1988"/>
    </row>
    <row r="90" spans="2:66" ht="20.25" customHeight="1">
      <c r="B90" s="1743"/>
      <c r="C90" s="2675"/>
      <c r="D90" s="2681"/>
      <c r="E90" s="1968"/>
      <c r="F90" s="2691"/>
      <c r="G90" s="1757"/>
      <c r="H90" s="1768"/>
      <c r="I90" s="1776"/>
      <c r="J90" s="1781">
        <f>G89</f>
        <v>0</v>
      </c>
      <c r="K90" s="1776"/>
      <c r="L90" s="1781">
        <f>M89</f>
        <v>0</v>
      </c>
      <c r="M90" s="1789"/>
      <c r="N90" s="1803"/>
      <c r="O90" s="1809"/>
      <c r="P90" s="1825"/>
      <c r="Q90" s="1825"/>
      <c r="R90" s="1768"/>
      <c r="S90" s="1831"/>
      <c r="T90" s="1836"/>
      <c r="U90" s="1836"/>
      <c r="V90" s="1836"/>
      <c r="W90" s="1847"/>
      <c r="X90" s="1856" t="s">
        <v>128</v>
      </c>
      <c r="Y90" s="1863"/>
      <c r="Z90" s="1874"/>
      <c r="AA90" s="1885" t="str">
        <f>IF(AA89="","",VLOOKUP(AA89,'シフト記号表（従来型・ユニット型共通）'!$C$6:$L$47,10,FALSE))</f>
        <v/>
      </c>
      <c r="AB90" s="1897" t="str">
        <f>IF(AB89="","",VLOOKUP(AB89,'シフト記号表（従来型・ユニット型共通）'!$C$6:$L$47,10,FALSE))</f>
        <v/>
      </c>
      <c r="AC90" s="1897" t="str">
        <f>IF(AC89="","",VLOOKUP(AC89,'シフト記号表（従来型・ユニット型共通）'!$C$6:$L$47,10,FALSE))</f>
        <v/>
      </c>
      <c r="AD90" s="1897" t="str">
        <f>IF(AD89="","",VLOOKUP(AD89,'シフト記号表（従来型・ユニット型共通）'!$C$6:$L$47,10,FALSE))</f>
        <v/>
      </c>
      <c r="AE90" s="1897" t="str">
        <f>IF(AE89="","",VLOOKUP(AE89,'シフト記号表（従来型・ユニット型共通）'!$C$6:$L$47,10,FALSE))</f>
        <v/>
      </c>
      <c r="AF90" s="1897" t="str">
        <f>IF(AF89="","",VLOOKUP(AF89,'シフト記号表（従来型・ユニット型共通）'!$C$6:$L$47,10,FALSE))</f>
        <v/>
      </c>
      <c r="AG90" s="1912" t="str">
        <f>IF(AG89="","",VLOOKUP(AG89,'シフト記号表（従来型・ユニット型共通）'!$C$6:$L$47,10,FALSE))</f>
        <v/>
      </c>
      <c r="AH90" s="1885" t="str">
        <f>IF(AH89="","",VLOOKUP(AH89,'シフト記号表（従来型・ユニット型共通）'!$C$6:$L$47,10,FALSE))</f>
        <v/>
      </c>
      <c r="AI90" s="1897" t="str">
        <f>IF(AI89="","",VLOOKUP(AI89,'シフト記号表（従来型・ユニット型共通）'!$C$6:$L$47,10,FALSE))</f>
        <v/>
      </c>
      <c r="AJ90" s="1897" t="str">
        <f>IF(AJ89="","",VLOOKUP(AJ89,'シフト記号表（従来型・ユニット型共通）'!$C$6:$L$47,10,FALSE))</f>
        <v/>
      </c>
      <c r="AK90" s="1897" t="str">
        <f>IF(AK89="","",VLOOKUP(AK89,'シフト記号表（従来型・ユニット型共通）'!$C$6:$L$47,10,FALSE))</f>
        <v/>
      </c>
      <c r="AL90" s="1897" t="str">
        <f>IF(AL89="","",VLOOKUP(AL89,'シフト記号表（従来型・ユニット型共通）'!$C$6:$L$47,10,FALSE))</f>
        <v/>
      </c>
      <c r="AM90" s="1897" t="str">
        <f>IF(AM89="","",VLOOKUP(AM89,'シフト記号表（従来型・ユニット型共通）'!$C$6:$L$47,10,FALSE))</f>
        <v/>
      </c>
      <c r="AN90" s="1912" t="str">
        <f>IF(AN89="","",VLOOKUP(AN89,'シフト記号表（従来型・ユニット型共通）'!$C$6:$L$47,10,FALSE))</f>
        <v/>
      </c>
      <c r="AO90" s="1885" t="str">
        <f>IF(AO89="","",VLOOKUP(AO89,'シフト記号表（従来型・ユニット型共通）'!$C$6:$L$47,10,FALSE))</f>
        <v/>
      </c>
      <c r="AP90" s="1897" t="str">
        <f>IF(AP89="","",VLOOKUP(AP89,'シフト記号表（従来型・ユニット型共通）'!$C$6:$L$47,10,FALSE))</f>
        <v/>
      </c>
      <c r="AQ90" s="1897" t="str">
        <f>IF(AQ89="","",VLOOKUP(AQ89,'シフト記号表（従来型・ユニット型共通）'!$C$6:$L$47,10,FALSE))</f>
        <v/>
      </c>
      <c r="AR90" s="1897" t="str">
        <f>IF(AR89="","",VLOOKUP(AR89,'シフト記号表（従来型・ユニット型共通）'!$C$6:$L$47,10,FALSE))</f>
        <v/>
      </c>
      <c r="AS90" s="1897" t="str">
        <f>IF(AS89="","",VLOOKUP(AS89,'シフト記号表（従来型・ユニット型共通）'!$C$6:$L$47,10,FALSE))</f>
        <v/>
      </c>
      <c r="AT90" s="1897" t="str">
        <f>IF(AT89="","",VLOOKUP(AT89,'シフト記号表（従来型・ユニット型共通）'!$C$6:$L$47,10,FALSE))</f>
        <v/>
      </c>
      <c r="AU90" s="1912" t="str">
        <f>IF(AU89="","",VLOOKUP(AU89,'シフト記号表（従来型・ユニット型共通）'!$C$6:$L$47,10,FALSE))</f>
        <v/>
      </c>
      <c r="AV90" s="1885" t="str">
        <f>IF(AV89="","",VLOOKUP(AV89,'シフト記号表（従来型・ユニット型共通）'!$C$6:$L$47,10,FALSE))</f>
        <v/>
      </c>
      <c r="AW90" s="1897" t="str">
        <f>IF(AW89="","",VLOOKUP(AW89,'シフト記号表（従来型・ユニット型共通）'!$C$6:$L$47,10,FALSE))</f>
        <v/>
      </c>
      <c r="AX90" s="1897" t="str">
        <f>IF(AX89="","",VLOOKUP(AX89,'シフト記号表（従来型・ユニット型共通）'!$C$6:$L$47,10,FALSE))</f>
        <v/>
      </c>
      <c r="AY90" s="1897" t="str">
        <f>IF(AY89="","",VLOOKUP(AY89,'シフト記号表（従来型・ユニット型共通）'!$C$6:$L$47,10,FALSE))</f>
        <v/>
      </c>
      <c r="AZ90" s="1897" t="str">
        <f>IF(AZ89="","",VLOOKUP(AZ89,'シフト記号表（従来型・ユニット型共通）'!$C$6:$L$47,10,FALSE))</f>
        <v/>
      </c>
      <c r="BA90" s="1897" t="str">
        <f>IF(BA89="","",VLOOKUP(BA89,'シフト記号表（従来型・ユニット型共通）'!$C$6:$L$47,10,FALSE))</f>
        <v/>
      </c>
      <c r="BB90" s="1912" t="str">
        <f>IF(BB89="","",VLOOKUP(BB89,'シフト記号表（従来型・ユニット型共通）'!$C$6:$L$47,10,FALSE))</f>
        <v/>
      </c>
      <c r="BC90" s="1885" t="str">
        <f>IF(BC89="","",VLOOKUP(BC89,'シフト記号表（従来型・ユニット型共通）'!$C$6:$L$47,10,FALSE))</f>
        <v/>
      </c>
      <c r="BD90" s="1897" t="str">
        <f>IF(BD89="","",VLOOKUP(BD89,'シフト記号表（従来型・ユニット型共通）'!$C$6:$L$47,10,FALSE))</f>
        <v/>
      </c>
      <c r="BE90" s="1897" t="str">
        <f>IF(BE89="","",VLOOKUP(BE89,'シフト記号表（従来型・ユニット型共通）'!$C$6:$L$47,10,FALSE))</f>
        <v/>
      </c>
      <c r="BF90" s="1945">
        <f>IF($BI$3="４週",SUM(AA90:BB90),IF($BI$3="暦月",SUM(AA90:BE90),""))</f>
        <v>0</v>
      </c>
      <c r="BG90" s="1953"/>
      <c r="BH90" s="1962">
        <f>IF($BI$3="４週",BF90/4,IF($BI$3="暦月",(BF90/($BI$8/7)),""))</f>
        <v>0</v>
      </c>
      <c r="BI90" s="1953"/>
      <c r="BJ90" s="1973"/>
      <c r="BK90" s="1978"/>
      <c r="BL90" s="1978"/>
      <c r="BM90" s="1978"/>
      <c r="BN90" s="1989"/>
    </row>
    <row r="91" spans="2:66" ht="20.25" customHeight="1">
      <c r="B91" s="1742">
        <f>B89+1</f>
        <v>38</v>
      </c>
      <c r="C91" s="2676"/>
      <c r="D91" s="2682"/>
      <c r="E91" s="1968"/>
      <c r="F91" s="2691"/>
      <c r="G91" s="1756"/>
      <c r="H91" s="1767"/>
      <c r="I91" s="1774"/>
      <c r="J91" s="1779"/>
      <c r="K91" s="1774"/>
      <c r="L91" s="1779"/>
      <c r="M91" s="1788"/>
      <c r="N91" s="1802"/>
      <c r="O91" s="1808"/>
      <c r="P91" s="1824"/>
      <c r="Q91" s="1824"/>
      <c r="R91" s="1767"/>
      <c r="S91" s="1831"/>
      <c r="T91" s="1836"/>
      <c r="U91" s="1836"/>
      <c r="V91" s="1836"/>
      <c r="W91" s="1847"/>
      <c r="X91" s="1857" t="s">
        <v>770</v>
      </c>
      <c r="Y91" s="1864"/>
      <c r="Z91" s="1875"/>
      <c r="AA91" s="1886"/>
      <c r="AB91" s="1898"/>
      <c r="AC91" s="1898"/>
      <c r="AD91" s="1898"/>
      <c r="AE91" s="1898"/>
      <c r="AF91" s="1898"/>
      <c r="AG91" s="1913"/>
      <c r="AH91" s="1886"/>
      <c r="AI91" s="1898"/>
      <c r="AJ91" s="1898"/>
      <c r="AK91" s="1898"/>
      <c r="AL91" s="1898"/>
      <c r="AM91" s="1898"/>
      <c r="AN91" s="1913"/>
      <c r="AO91" s="1886"/>
      <c r="AP91" s="1898"/>
      <c r="AQ91" s="1898"/>
      <c r="AR91" s="1898"/>
      <c r="AS91" s="1898"/>
      <c r="AT91" s="1898"/>
      <c r="AU91" s="1913"/>
      <c r="AV91" s="1886"/>
      <c r="AW91" s="1898"/>
      <c r="AX91" s="1898"/>
      <c r="AY91" s="1898"/>
      <c r="AZ91" s="1898"/>
      <c r="BA91" s="1898"/>
      <c r="BB91" s="1913"/>
      <c r="BC91" s="1886"/>
      <c r="BD91" s="1898"/>
      <c r="BE91" s="1937"/>
      <c r="BF91" s="1944"/>
      <c r="BG91" s="1952"/>
      <c r="BH91" s="1961"/>
      <c r="BI91" s="1967"/>
      <c r="BJ91" s="1972"/>
      <c r="BK91" s="1977"/>
      <c r="BL91" s="1977"/>
      <c r="BM91" s="1977"/>
      <c r="BN91" s="1988"/>
    </row>
    <row r="92" spans="2:66" ht="20.25" customHeight="1">
      <c r="B92" s="1743"/>
      <c r="C92" s="2675"/>
      <c r="D92" s="2681"/>
      <c r="E92" s="1968"/>
      <c r="F92" s="2691"/>
      <c r="G92" s="1757"/>
      <c r="H92" s="1768"/>
      <c r="I92" s="1776"/>
      <c r="J92" s="1781">
        <f>G91</f>
        <v>0</v>
      </c>
      <c r="K92" s="1776"/>
      <c r="L92" s="1781">
        <f>M91</f>
        <v>0</v>
      </c>
      <c r="M92" s="1789"/>
      <c r="N92" s="1803"/>
      <c r="O92" s="1809"/>
      <c r="P92" s="1825"/>
      <c r="Q92" s="1825"/>
      <c r="R92" s="1768"/>
      <c r="S92" s="1831"/>
      <c r="T92" s="1836"/>
      <c r="U92" s="1836"/>
      <c r="V92" s="1836"/>
      <c r="W92" s="1847"/>
      <c r="X92" s="1856" t="s">
        <v>128</v>
      </c>
      <c r="Y92" s="1863"/>
      <c r="Z92" s="1874"/>
      <c r="AA92" s="1885" t="str">
        <f>IF(AA91="","",VLOOKUP(AA91,'シフト記号表（従来型・ユニット型共通）'!$C$6:$L$47,10,FALSE))</f>
        <v/>
      </c>
      <c r="AB92" s="1897" t="str">
        <f>IF(AB91="","",VLOOKUP(AB91,'シフト記号表（従来型・ユニット型共通）'!$C$6:$L$47,10,FALSE))</f>
        <v/>
      </c>
      <c r="AC92" s="1897" t="str">
        <f>IF(AC91="","",VLOOKUP(AC91,'シフト記号表（従来型・ユニット型共通）'!$C$6:$L$47,10,FALSE))</f>
        <v/>
      </c>
      <c r="AD92" s="1897" t="str">
        <f>IF(AD91="","",VLOOKUP(AD91,'シフト記号表（従来型・ユニット型共通）'!$C$6:$L$47,10,FALSE))</f>
        <v/>
      </c>
      <c r="AE92" s="1897" t="str">
        <f>IF(AE91="","",VLOOKUP(AE91,'シフト記号表（従来型・ユニット型共通）'!$C$6:$L$47,10,FALSE))</f>
        <v/>
      </c>
      <c r="AF92" s="1897" t="str">
        <f>IF(AF91="","",VLOOKUP(AF91,'シフト記号表（従来型・ユニット型共通）'!$C$6:$L$47,10,FALSE))</f>
        <v/>
      </c>
      <c r="AG92" s="1912" t="str">
        <f>IF(AG91="","",VLOOKUP(AG91,'シフト記号表（従来型・ユニット型共通）'!$C$6:$L$47,10,FALSE))</f>
        <v/>
      </c>
      <c r="AH92" s="1885" t="str">
        <f>IF(AH91="","",VLOOKUP(AH91,'シフト記号表（従来型・ユニット型共通）'!$C$6:$L$47,10,FALSE))</f>
        <v/>
      </c>
      <c r="AI92" s="1897" t="str">
        <f>IF(AI91="","",VLOOKUP(AI91,'シフト記号表（従来型・ユニット型共通）'!$C$6:$L$47,10,FALSE))</f>
        <v/>
      </c>
      <c r="AJ92" s="1897" t="str">
        <f>IF(AJ91="","",VLOOKUP(AJ91,'シフト記号表（従来型・ユニット型共通）'!$C$6:$L$47,10,FALSE))</f>
        <v/>
      </c>
      <c r="AK92" s="1897" t="str">
        <f>IF(AK91="","",VLOOKUP(AK91,'シフト記号表（従来型・ユニット型共通）'!$C$6:$L$47,10,FALSE))</f>
        <v/>
      </c>
      <c r="AL92" s="1897" t="str">
        <f>IF(AL91="","",VLOOKUP(AL91,'シフト記号表（従来型・ユニット型共通）'!$C$6:$L$47,10,FALSE))</f>
        <v/>
      </c>
      <c r="AM92" s="1897" t="str">
        <f>IF(AM91="","",VLOOKUP(AM91,'シフト記号表（従来型・ユニット型共通）'!$C$6:$L$47,10,FALSE))</f>
        <v/>
      </c>
      <c r="AN92" s="1912" t="str">
        <f>IF(AN91="","",VLOOKUP(AN91,'シフト記号表（従来型・ユニット型共通）'!$C$6:$L$47,10,FALSE))</f>
        <v/>
      </c>
      <c r="AO92" s="1885" t="str">
        <f>IF(AO91="","",VLOOKUP(AO91,'シフト記号表（従来型・ユニット型共通）'!$C$6:$L$47,10,FALSE))</f>
        <v/>
      </c>
      <c r="AP92" s="1897" t="str">
        <f>IF(AP91="","",VLOOKUP(AP91,'シフト記号表（従来型・ユニット型共通）'!$C$6:$L$47,10,FALSE))</f>
        <v/>
      </c>
      <c r="AQ92" s="1897" t="str">
        <f>IF(AQ91="","",VLOOKUP(AQ91,'シフト記号表（従来型・ユニット型共通）'!$C$6:$L$47,10,FALSE))</f>
        <v/>
      </c>
      <c r="AR92" s="1897" t="str">
        <f>IF(AR91="","",VLOOKUP(AR91,'シフト記号表（従来型・ユニット型共通）'!$C$6:$L$47,10,FALSE))</f>
        <v/>
      </c>
      <c r="AS92" s="1897" t="str">
        <f>IF(AS91="","",VLOOKUP(AS91,'シフト記号表（従来型・ユニット型共通）'!$C$6:$L$47,10,FALSE))</f>
        <v/>
      </c>
      <c r="AT92" s="1897" t="str">
        <f>IF(AT91="","",VLOOKUP(AT91,'シフト記号表（従来型・ユニット型共通）'!$C$6:$L$47,10,FALSE))</f>
        <v/>
      </c>
      <c r="AU92" s="1912" t="str">
        <f>IF(AU91="","",VLOOKUP(AU91,'シフト記号表（従来型・ユニット型共通）'!$C$6:$L$47,10,FALSE))</f>
        <v/>
      </c>
      <c r="AV92" s="1885" t="str">
        <f>IF(AV91="","",VLOOKUP(AV91,'シフト記号表（従来型・ユニット型共通）'!$C$6:$L$47,10,FALSE))</f>
        <v/>
      </c>
      <c r="AW92" s="1897" t="str">
        <f>IF(AW91="","",VLOOKUP(AW91,'シフト記号表（従来型・ユニット型共通）'!$C$6:$L$47,10,FALSE))</f>
        <v/>
      </c>
      <c r="AX92" s="1897" t="str">
        <f>IF(AX91="","",VLOOKUP(AX91,'シフト記号表（従来型・ユニット型共通）'!$C$6:$L$47,10,FALSE))</f>
        <v/>
      </c>
      <c r="AY92" s="1897" t="str">
        <f>IF(AY91="","",VLOOKUP(AY91,'シフト記号表（従来型・ユニット型共通）'!$C$6:$L$47,10,FALSE))</f>
        <v/>
      </c>
      <c r="AZ92" s="1897" t="str">
        <f>IF(AZ91="","",VLOOKUP(AZ91,'シフト記号表（従来型・ユニット型共通）'!$C$6:$L$47,10,FALSE))</f>
        <v/>
      </c>
      <c r="BA92" s="1897" t="str">
        <f>IF(BA91="","",VLOOKUP(BA91,'シフト記号表（従来型・ユニット型共通）'!$C$6:$L$47,10,FALSE))</f>
        <v/>
      </c>
      <c r="BB92" s="1912" t="str">
        <f>IF(BB91="","",VLOOKUP(BB91,'シフト記号表（従来型・ユニット型共通）'!$C$6:$L$47,10,FALSE))</f>
        <v/>
      </c>
      <c r="BC92" s="1885" t="str">
        <f>IF(BC91="","",VLOOKUP(BC91,'シフト記号表（従来型・ユニット型共通）'!$C$6:$L$47,10,FALSE))</f>
        <v/>
      </c>
      <c r="BD92" s="1897" t="str">
        <f>IF(BD91="","",VLOOKUP(BD91,'シフト記号表（従来型・ユニット型共通）'!$C$6:$L$47,10,FALSE))</f>
        <v/>
      </c>
      <c r="BE92" s="1897" t="str">
        <f>IF(BE91="","",VLOOKUP(BE91,'シフト記号表（従来型・ユニット型共通）'!$C$6:$L$47,10,FALSE))</f>
        <v/>
      </c>
      <c r="BF92" s="1945">
        <f>IF($BI$3="４週",SUM(AA92:BB92),IF($BI$3="暦月",SUM(AA92:BE92),""))</f>
        <v>0</v>
      </c>
      <c r="BG92" s="1953"/>
      <c r="BH92" s="1962">
        <f>IF($BI$3="４週",BF92/4,IF($BI$3="暦月",(BF92/($BI$8/7)),""))</f>
        <v>0</v>
      </c>
      <c r="BI92" s="1953"/>
      <c r="BJ92" s="1973"/>
      <c r="BK92" s="1978"/>
      <c r="BL92" s="1978"/>
      <c r="BM92" s="1978"/>
      <c r="BN92" s="1989"/>
    </row>
    <row r="93" spans="2:66" ht="20.25" customHeight="1">
      <c r="B93" s="1742">
        <f>B91+1</f>
        <v>39</v>
      </c>
      <c r="C93" s="2676"/>
      <c r="D93" s="2682"/>
      <c r="E93" s="1968"/>
      <c r="F93" s="2691"/>
      <c r="G93" s="1756"/>
      <c r="H93" s="1767"/>
      <c r="I93" s="1774"/>
      <c r="J93" s="1779"/>
      <c r="K93" s="1774"/>
      <c r="L93" s="1779"/>
      <c r="M93" s="1788"/>
      <c r="N93" s="1802"/>
      <c r="O93" s="1808"/>
      <c r="P93" s="1824"/>
      <c r="Q93" s="1824"/>
      <c r="R93" s="1767"/>
      <c r="S93" s="1831"/>
      <c r="T93" s="1836"/>
      <c r="U93" s="1836"/>
      <c r="V93" s="1836"/>
      <c r="W93" s="1847"/>
      <c r="X93" s="1857" t="s">
        <v>770</v>
      </c>
      <c r="Y93" s="1864"/>
      <c r="Z93" s="1875"/>
      <c r="AA93" s="1886"/>
      <c r="AB93" s="1898"/>
      <c r="AC93" s="1898"/>
      <c r="AD93" s="1898"/>
      <c r="AE93" s="1898"/>
      <c r="AF93" s="1898"/>
      <c r="AG93" s="1913"/>
      <c r="AH93" s="1886"/>
      <c r="AI93" s="1898"/>
      <c r="AJ93" s="1898"/>
      <c r="AK93" s="1898"/>
      <c r="AL93" s="1898"/>
      <c r="AM93" s="1898"/>
      <c r="AN93" s="1913"/>
      <c r="AO93" s="1886"/>
      <c r="AP93" s="1898"/>
      <c r="AQ93" s="1898"/>
      <c r="AR93" s="1898"/>
      <c r="AS93" s="1898"/>
      <c r="AT93" s="1898"/>
      <c r="AU93" s="1913"/>
      <c r="AV93" s="1886"/>
      <c r="AW93" s="1898"/>
      <c r="AX93" s="1898"/>
      <c r="AY93" s="1898"/>
      <c r="AZ93" s="1898"/>
      <c r="BA93" s="1898"/>
      <c r="BB93" s="1913"/>
      <c r="BC93" s="1886"/>
      <c r="BD93" s="1898"/>
      <c r="BE93" s="1937"/>
      <c r="BF93" s="1944"/>
      <c r="BG93" s="1952"/>
      <c r="BH93" s="1961"/>
      <c r="BI93" s="1967"/>
      <c r="BJ93" s="1972"/>
      <c r="BK93" s="1977"/>
      <c r="BL93" s="1977"/>
      <c r="BM93" s="1977"/>
      <c r="BN93" s="1988"/>
    </row>
    <row r="94" spans="2:66" ht="20.25" customHeight="1">
      <c r="B94" s="1743"/>
      <c r="C94" s="2675"/>
      <c r="D94" s="2681"/>
      <c r="E94" s="1968"/>
      <c r="F94" s="2691"/>
      <c r="G94" s="1757"/>
      <c r="H94" s="1768"/>
      <c r="I94" s="1776"/>
      <c r="J94" s="1781">
        <f>G93</f>
        <v>0</v>
      </c>
      <c r="K94" s="1776"/>
      <c r="L94" s="1781">
        <f>M93</f>
        <v>0</v>
      </c>
      <c r="M94" s="1789"/>
      <c r="N94" s="1803"/>
      <c r="O94" s="1809"/>
      <c r="P94" s="1825"/>
      <c r="Q94" s="1825"/>
      <c r="R94" s="1768"/>
      <c r="S94" s="1831"/>
      <c r="T94" s="1836"/>
      <c r="U94" s="1836"/>
      <c r="V94" s="1836"/>
      <c r="W94" s="1847"/>
      <c r="X94" s="1856" t="s">
        <v>128</v>
      </c>
      <c r="Y94" s="1863"/>
      <c r="Z94" s="1874"/>
      <c r="AA94" s="1885" t="str">
        <f>IF(AA93="","",VLOOKUP(AA93,'シフト記号表（従来型・ユニット型共通）'!$C$6:$L$47,10,FALSE))</f>
        <v/>
      </c>
      <c r="AB94" s="1897" t="str">
        <f>IF(AB93="","",VLOOKUP(AB93,'シフト記号表（従来型・ユニット型共通）'!$C$6:$L$47,10,FALSE))</f>
        <v/>
      </c>
      <c r="AC94" s="1897" t="str">
        <f>IF(AC93="","",VLOOKUP(AC93,'シフト記号表（従来型・ユニット型共通）'!$C$6:$L$47,10,FALSE))</f>
        <v/>
      </c>
      <c r="AD94" s="1897" t="str">
        <f>IF(AD93="","",VLOOKUP(AD93,'シフト記号表（従来型・ユニット型共通）'!$C$6:$L$47,10,FALSE))</f>
        <v/>
      </c>
      <c r="AE94" s="1897" t="str">
        <f>IF(AE93="","",VLOOKUP(AE93,'シフト記号表（従来型・ユニット型共通）'!$C$6:$L$47,10,FALSE))</f>
        <v/>
      </c>
      <c r="AF94" s="1897" t="str">
        <f>IF(AF93="","",VLOOKUP(AF93,'シフト記号表（従来型・ユニット型共通）'!$C$6:$L$47,10,FALSE))</f>
        <v/>
      </c>
      <c r="AG94" s="1912" t="str">
        <f>IF(AG93="","",VLOOKUP(AG93,'シフト記号表（従来型・ユニット型共通）'!$C$6:$L$47,10,FALSE))</f>
        <v/>
      </c>
      <c r="AH94" s="1885" t="str">
        <f>IF(AH93="","",VLOOKUP(AH93,'シフト記号表（従来型・ユニット型共通）'!$C$6:$L$47,10,FALSE))</f>
        <v/>
      </c>
      <c r="AI94" s="1897" t="str">
        <f>IF(AI93="","",VLOOKUP(AI93,'シフト記号表（従来型・ユニット型共通）'!$C$6:$L$47,10,FALSE))</f>
        <v/>
      </c>
      <c r="AJ94" s="1897" t="str">
        <f>IF(AJ93="","",VLOOKUP(AJ93,'シフト記号表（従来型・ユニット型共通）'!$C$6:$L$47,10,FALSE))</f>
        <v/>
      </c>
      <c r="AK94" s="1897" t="str">
        <f>IF(AK93="","",VLOOKUP(AK93,'シフト記号表（従来型・ユニット型共通）'!$C$6:$L$47,10,FALSE))</f>
        <v/>
      </c>
      <c r="AL94" s="1897" t="str">
        <f>IF(AL93="","",VLOOKUP(AL93,'シフト記号表（従来型・ユニット型共通）'!$C$6:$L$47,10,FALSE))</f>
        <v/>
      </c>
      <c r="AM94" s="1897" t="str">
        <f>IF(AM93="","",VLOOKUP(AM93,'シフト記号表（従来型・ユニット型共通）'!$C$6:$L$47,10,FALSE))</f>
        <v/>
      </c>
      <c r="AN94" s="1912" t="str">
        <f>IF(AN93="","",VLOOKUP(AN93,'シフト記号表（従来型・ユニット型共通）'!$C$6:$L$47,10,FALSE))</f>
        <v/>
      </c>
      <c r="AO94" s="1885" t="str">
        <f>IF(AO93="","",VLOOKUP(AO93,'シフト記号表（従来型・ユニット型共通）'!$C$6:$L$47,10,FALSE))</f>
        <v/>
      </c>
      <c r="AP94" s="1897" t="str">
        <f>IF(AP93="","",VLOOKUP(AP93,'シフト記号表（従来型・ユニット型共通）'!$C$6:$L$47,10,FALSE))</f>
        <v/>
      </c>
      <c r="AQ94" s="1897" t="str">
        <f>IF(AQ93="","",VLOOKUP(AQ93,'シフト記号表（従来型・ユニット型共通）'!$C$6:$L$47,10,FALSE))</f>
        <v/>
      </c>
      <c r="AR94" s="1897" t="str">
        <f>IF(AR93="","",VLOOKUP(AR93,'シフト記号表（従来型・ユニット型共通）'!$C$6:$L$47,10,FALSE))</f>
        <v/>
      </c>
      <c r="AS94" s="1897" t="str">
        <f>IF(AS93="","",VLOOKUP(AS93,'シフト記号表（従来型・ユニット型共通）'!$C$6:$L$47,10,FALSE))</f>
        <v/>
      </c>
      <c r="AT94" s="1897" t="str">
        <f>IF(AT93="","",VLOOKUP(AT93,'シフト記号表（従来型・ユニット型共通）'!$C$6:$L$47,10,FALSE))</f>
        <v/>
      </c>
      <c r="AU94" s="1912" t="str">
        <f>IF(AU93="","",VLOOKUP(AU93,'シフト記号表（従来型・ユニット型共通）'!$C$6:$L$47,10,FALSE))</f>
        <v/>
      </c>
      <c r="AV94" s="1885" t="str">
        <f>IF(AV93="","",VLOOKUP(AV93,'シフト記号表（従来型・ユニット型共通）'!$C$6:$L$47,10,FALSE))</f>
        <v/>
      </c>
      <c r="AW94" s="1897" t="str">
        <f>IF(AW93="","",VLOOKUP(AW93,'シフト記号表（従来型・ユニット型共通）'!$C$6:$L$47,10,FALSE))</f>
        <v/>
      </c>
      <c r="AX94" s="1897" t="str">
        <f>IF(AX93="","",VLOOKUP(AX93,'シフト記号表（従来型・ユニット型共通）'!$C$6:$L$47,10,FALSE))</f>
        <v/>
      </c>
      <c r="AY94" s="1897" t="str">
        <f>IF(AY93="","",VLOOKUP(AY93,'シフト記号表（従来型・ユニット型共通）'!$C$6:$L$47,10,FALSE))</f>
        <v/>
      </c>
      <c r="AZ94" s="1897" t="str">
        <f>IF(AZ93="","",VLOOKUP(AZ93,'シフト記号表（従来型・ユニット型共通）'!$C$6:$L$47,10,FALSE))</f>
        <v/>
      </c>
      <c r="BA94" s="1897" t="str">
        <f>IF(BA93="","",VLOOKUP(BA93,'シフト記号表（従来型・ユニット型共通）'!$C$6:$L$47,10,FALSE))</f>
        <v/>
      </c>
      <c r="BB94" s="1912" t="str">
        <f>IF(BB93="","",VLOOKUP(BB93,'シフト記号表（従来型・ユニット型共通）'!$C$6:$L$47,10,FALSE))</f>
        <v/>
      </c>
      <c r="BC94" s="1885" t="str">
        <f>IF(BC93="","",VLOOKUP(BC93,'シフト記号表（従来型・ユニット型共通）'!$C$6:$L$47,10,FALSE))</f>
        <v/>
      </c>
      <c r="BD94" s="1897" t="str">
        <f>IF(BD93="","",VLOOKUP(BD93,'シフト記号表（従来型・ユニット型共通）'!$C$6:$L$47,10,FALSE))</f>
        <v/>
      </c>
      <c r="BE94" s="1897" t="str">
        <f>IF(BE93="","",VLOOKUP(BE93,'シフト記号表（従来型・ユニット型共通）'!$C$6:$L$47,10,FALSE))</f>
        <v/>
      </c>
      <c r="BF94" s="1945">
        <f>IF($BI$3="４週",SUM(AA94:BB94),IF($BI$3="暦月",SUM(AA94:BE94),""))</f>
        <v>0</v>
      </c>
      <c r="BG94" s="1953"/>
      <c r="BH94" s="1962">
        <f>IF($BI$3="４週",BF94/4,IF($BI$3="暦月",(BF94/($BI$8/7)),""))</f>
        <v>0</v>
      </c>
      <c r="BI94" s="1953"/>
      <c r="BJ94" s="1973"/>
      <c r="BK94" s="1978"/>
      <c r="BL94" s="1978"/>
      <c r="BM94" s="1978"/>
      <c r="BN94" s="1989"/>
    </row>
    <row r="95" spans="2:66" ht="20.25" customHeight="1">
      <c r="B95" s="1742">
        <f>B93+1</f>
        <v>40</v>
      </c>
      <c r="C95" s="2676"/>
      <c r="D95" s="2682"/>
      <c r="E95" s="1968"/>
      <c r="F95" s="2691"/>
      <c r="G95" s="1756"/>
      <c r="H95" s="1767"/>
      <c r="I95" s="1774"/>
      <c r="J95" s="1779"/>
      <c r="K95" s="1774"/>
      <c r="L95" s="1779"/>
      <c r="M95" s="1788"/>
      <c r="N95" s="1802"/>
      <c r="O95" s="1808"/>
      <c r="P95" s="1824"/>
      <c r="Q95" s="1824"/>
      <c r="R95" s="1767"/>
      <c r="S95" s="1831"/>
      <c r="T95" s="1836"/>
      <c r="U95" s="1836"/>
      <c r="V95" s="1836"/>
      <c r="W95" s="1847"/>
      <c r="X95" s="1857" t="s">
        <v>770</v>
      </c>
      <c r="Y95" s="1864"/>
      <c r="Z95" s="1875"/>
      <c r="AA95" s="1886"/>
      <c r="AB95" s="1898"/>
      <c r="AC95" s="1898"/>
      <c r="AD95" s="1898"/>
      <c r="AE95" s="1898"/>
      <c r="AF95" s="1898"/>
      <c r="AG95" s="1913"/>
      <c r="AH95" s="1886"/>
      <c r="AI95" s="1898"/>
      <c r="AJ95" s="1898"/>
      <c r="AK95" s="1898"/>
      <c r="AL95" s="1898"/>
      <c r="AM95" s="1898"/>
      <c r="AN95" s="1913"/>
      <c r="AO95" s="1886"/>
      <c r="AP95" s="1898"/>
      <c r="AQ95" s="1898"/>
      <c r="AR95" s="1898"/>
      <c r="AS95" s="1898"/>
      <c r="AT95" s="1898"/>
      <c r="AU95" s="1913"/>
      <c r="AV95" s="1886"/>
      <c r="AW95" s="1898"/>
      <c r="AX95" s="1898"/>
      <c r="AY95" s="1898"/>
      <c r="AZ95" s="1898"/>
      <c r="BA95" s="1898"/>
      <c r="BB95" s="1913"/>
      <c r="BC95" s="1886"/>
      <c r="BD95" s="1898"/>
      <c r="BE95" s="1937"/>
      <c r="BF95" s="1944"/>
      <c r="BG95" s="1952"/>
      <c r="BH95" s="1961"/>
      <c r="BI95" s="1967"/>
      <c r="BJ95" s="1972"/>
      <c r="BK95" s="1977"/>
      <c r="BL95" s="1977"/>
      <c r="BM95" s="1977"/>
      <c r="BN95" s="1988"/>
    </row>
    <row r="96" spans="2:66" ht="20.25" customHeight="1">
      <c r="B96" s="1743"/>
      <c r="C96" s="2675"/>
      <c r="D96" s="2681"/>
      <c r="E96" s="1968"/>
      <c r="F96" s="2691"/>
      <c r="G96" s="1757"/>
      <c r="H96" s="1768"/>
      <c r="I96" s="1776"/>
      <c r="J96" s="1781">
        <f>G95</f>
        <v>0</v>
      </c>
      <c r="K96" s="1776"/>
      <c r="L96" s="1781">
        <f>M95</f>
        <v>0</v>
      </c>
      <c r="M96" s="1789"/>
      <c r="N96" s="1803"/>
      <c r="O96" s="1809"/>
      <c r="P96" s="1825"/>
      <c r="Q96" s="1825"/>
      <c r="R96" s="1768"/>
      <c r="S96" s="1831"/>
      <c r="T96" s="1836"/>
      <c r="U96" s="1836"/>
      <c r="V96" s="1836"/>
      <c r="W96" s="1847"/>
      <c r="X96" s="1856" t="s">
        <v>128</v>
      </c>
      <c r="Y96" s="1863"/>
      <c r="Z96" s="1874"/>
      <c r="AA96" s="1885" t="str">
        <f>IF(AA95="","",VLOOKUP(AA95,'シフト記号表（従来型・ユニット型共通）'!$C$6:$L$47,10,FALSE))</f>
        <v/>
      </c>
      <c r="AB96" s="1897" t="str">
        <f>IF(AB95="","",VLOOKUP(AB95,'シフト記号表（従来型・ユニット型共通）'!$C$6:$L$47,10,FALSE))</f>
        <v/>
      </c>
      <c r="AC96" s="1897" t="str">
        <f>IF(AC95="","",VLOOKUP(AC95,'シフト記号表（従来型・ユニット型共通）'!$C$6:$L$47,10,FALSE))</f>
        <v/>
      </c>
      <c r="AD96" s="1897" t="str">
        <f>IF(AD95="","",VLOOKUP(AD95,'シフト記号表（従来型・ユニット型共通）'!$C$6:$L$47,10,FALSE))</f>
        <v/>
      </c>
      <c r="AE96" s="1897" t="str">
        <f>IF(AE95="","",VLOOKUP(AE95,'シフト記号表（従来型・ユニット型共通）'!$C$6:$L$47,10,FALSE))</f>
        <v/>
      </c>
      <c r="AF96" s="1897" t="str">
        <f>IF(AF95="","",VLOOKUP(AF95,'シフト記号表（従来型・ユニット型共通）'!$C$6:$L$47,10,FALSE))</f>
        <v/>
      </c>
      <c r="AG96" s="1912" t="str">
        <f>IF(AG95="","",VLOOKUP(AG95,'シフト記号表（従来型・ユニット型共通）'!$C$6:$L$47,10,FALSE))</f>
        <v/>
      </c>
      <c r="AH96" s="1885" t="str">
        <f>IF(AH95="","",VLOOKUP(AH95,'シフト記号表（従来型・ユニット型共通）'!$C$6:$L$47,10,FALSE))</f>
        <v/>
      </c>
      <c r="AI96" s="1897" t="str">
        <f>IF(AI95="","",VLOOKUP(AI95,'シフト記号表（従来型・ユニット型共通）'!$C$6:$L$47,10,FALSE))</f>
        <v/>
      </c>
      <c r="AJ96" s="1897" t="str">
        <f>IF(AJ95="","",VLOOKUP(AJ95,'シフト記号表（従来型・ユニット型共通）'!$C$6:$L$47,10,FALSE))</f>
        <v/>
      </c>
      <c r="AK96" s="1897" t="str">
        <f>IF(AK95="","",VLOOKUP(AK95,'シフト記号表（従来型・ユニット型共通）'!$C$6:$L$47,10,FALSE))</f>
        <v/>
      </c>
      <c r="AL96" s="1897" t="str">
        <f>IF(AL95="","",VLOOKUP(AL95,'シフト記号表（従来型・ユニット型共通）'!$C$6:$L$47,10,FALSE))</f>
        <v/>
      </c>
      <c r="AM96" s="1897" t="str">
        <f>IF(AM95="","",VLOOKUP(AM95,'シフト記号表（従来型・ユニット型共通）'!$C$6:$L$47,10,FALSE))</f>
        <v/>
      </c>
      <c r="AN96" s="1912" t="str">
        <f>IF(AN95="","",VLOOKUP(AN95,'シフト記号表（従来型・ユニット型共通）'!$C$6:$L$47,10,FALSE))</f>
        <v/>
      </c>
      <c r="AO96" s="1885" t="str">
        <f>IF(AO95="","",VLOOKUP(AO95,'シフト記号表（従来型・ユニット型共通）'!$C$6:$L$47,10,FALSE))</f>
        <v/>
      </c>
      <c r="AP96" s="1897" t="str">
        <f>IF(AP95="","",VLOOKUP(AP95,'シフト記号表（従来型・ユニット型共通）'!$C$6:$L$47,10,FALSE))</f>
        <v/>
      </c>
      <c r="AQ96" s="1897" t="str">
        <f>IF(AQ95="","",VLOOKUP(AQ95,'シフト記号表（従来型・ユニット型共通）'!$C$6:$L$47,10,FALSE))</f>
        <v/>
      </c>
      <c r="AR96" s="1897" t="str">
        <f>IF(AR95="","",VLOOKUP(AR95,'シフト記号表（従来型・ユニット型共通）'!$C$6:$L$47,10,FALSE))</f>
        <v/>
      </c>
      <c r="AS96" s="1897" t="str">
        <f>IF(AS95="","",VLOOKUP(AS95,'シフト記号表（従来型・ユニット型共通）'!$C$6:$L$47,10,FALSE))</f>
        <v/>
      </c>
      <c r="AT96" s="1897" t="str">
        <f>IF(AT95="","",VLOOKUP(AT95,'シフト記号表（従来型・ユニット型共通）'!$C$6:$L$47,10,FALSE))</f>
        <v/>
      </c>
      <c r="AU96" s="1912" t="str">
        <f>IF(AU95="","",VLOOKUP(AU95,'シフト記号表（従来型・ユニット型共通）'!$C$6:$L$47,10,FALSE))</f>
        <v/>
      </c>
      <c r="AV96" s="1885" t="str">
        <f>IF(AV95="","",VLOOKUP(AV95,'シフト記号表（従来型・ユニット型共通）'!$C$6:$L$47,10,FALSE))</f>
        <v/>
      </c>
      <c r="AW96" s="1897" t="str">
        <f>IF(AW95="","",VLOOKUP(AW95,'シフト記号表（従来型・ユニット型共通）'!$C$6:$L$47,10,FALSE))</f>
        <v/>
      </c>
      <c r="AX96" s="1897" t="str">
        <f>IF(AX95="","",VLOOKUP(AX95,'シフト記号表（従来型・ユニット型共通）'!$C$6:$L$47,10,FALSE))</f>
        <v/>
      </c>
      <c r="AY96" s="1897" t="str">
        <f>IF(AY95="","",VLOOKUP(AY95,'シフト記号表（従来型・ユニット型共通）'!$C$6:$L$47,10,FALSE))</f>
        <v/>
      </c>
      <c r="AZ96" s="1897" t="str">
        <f>IF(AZ95="","",VLOOKUP(AZ95,'シフト記号表（従来型・ユニット型共通）'!$C$6:$L$47,10,FALSE))</f>
        <v/>
      </c>
      <c r="BA96" s="1897" t="str">
        <f>IF(BA95="","",VLOOKUP(BA95,'シフト記号表（従来型・ユニット型共通）'!$C$6:$L$47,10,FALSE))</f>
        <v/>
      </c>
      <c r="BB96" s="1912" t="str">
        <f>IF(BB95="","",VLOOKUP(BB95,'シフト記号表（従来型・ユニット型共通）'!$C$6:$L$47,10,FALSE))</f>
        <v/>
      </c>
      <c r="BC96" s="1885" t="str">
        <f>IF(BC95="","",VLOOKUP(BC95,'シフト記号表（従来型・ユニット型共通）'!$C$6:$L$47,10,FALSE))</f>
        <v/>
      </c>
      <c r="BD96" s="1897" t="str">
        <f>IF(BD95="","",VLOOKUP(BD95,'シフト記号表（従来型・ユニット型共通）'!$C$6:$L$47,10,FALSE))</f>
        <v/>
      </c>
      <c r="BE96" s="1897" t="str">
        <f>IF(BE95="","",VLOOKUP(BE95,'シフト記号表（従来型・ユニット型共通）'!$C$6:$L$47,10,FALSE))</f>
        <v/>
      </c>
      <c r="BF96" s="1945">
        <f>IF($BI$3="４週",SUM(AA96:BB96),IF($BI$3="暦月",SUM(AA96:BE96),""))</f>
        <v>0</v>
      </c>
      <c r="BG96" s="1953"/>
      <c r="BH96" s="1962">
        <f>IF($BI$3="４週",BF96/4,IF($BI$3="暦月",(BF96/($BI$8/7)),""))</f>
        <v>0</v>
      </c>
      <c r="BI96" s="1953"/>
      <c r="BJ96" s="1973"/>
      <c r="BK96" s="1978"/>
      <c r="BL96" s="1978"/>
      <c r="BM96" s="1978"/>
      <c r="BN96" s="1989"/>
    </row>
    <row r="97" spans="2:66" ht="20.25" customHeight="1">
      <c r="B97" s="1742">
        <f>B95+1</f>
        <v>41</v>
      </c>
      <c r="C97" s="2676"/>
      <c r="D97" s="2682"/>
      <c r="E97" s="1968"/>
      <c r="F97" s="2691"/>
      <c r="G97" s="1756"/>
      <c r="H97" s="1767"/>
      <c r="I97" s="1774"/>
      <c r="J97" s="1779"/>
      <c r="K97" s="1774"/>
      <c r="L97" s="1779"/>
      <c r="M97" s="1788"/>
      <c r="N97" s="1802"/>
      <c r="O97" s="1808"/>
      <c r="P97" s="1824"/>
      <c r="Q97" s="1824"/>
      <c r="R97" s="1767"/>
      <c r="S97" s="1831"/>
      <c r="T97" s="1836"/>
      <c r="U97" s="1836"/>
      <c r="V97" s="1836"/>
      <c r="W97" s="1847"/>
      <c r="X97" s="1857" t="s">
        <v>770</v>
      </c>
      <c r="Y97" s="1864"/>
      <c r="Z97" s="1875"/>
      <c r="AA97" s="1886"/>
      <c r="AB97" s="1898"/>
      <c r="AC97" s="1898"/>
      <c r="AD97" s="1898"/>
      <c r="AE97" s="1898"/>
      <c r="AF97" s="1898"/>
      <c r="AG97" s="1913"/>
      <c r="AH97" s="1886"/>
      <c r="AI97" s="1898"/>
      <c r="AJ97" s="1898"/>
      <c r="AK97" s="1898"/>
      <c r="AL97" s="1898"/>
      <c r="AM97" s="1898"/>
      <c r="AN97" s="1913"/>
      <c r="AO97" s="1886"/>
      <c r="AP97" s="1898"/>
      <c r="AQ97" s="1898"/>
      <c r="AR97" s="1898"/>
      <c r="AS97" s="1898"/>
      <c r="AT97" s="1898"/>
      <c r="AU97" s="1913"/>
      <c r="AV97" s="1886"/>
      <c r="AW97" s="1898"/>
      <c r="AX97" s="1898"/>
      <c r="AY97" s="1898"/>
      <c r="AZ97" s="1898"/>
      <c r="BA97" s="1898"/>
      <c r="BB97" s="1913"/>
      <c r="BC97" s="1886"/>
      <c r="BD97" s="1898"/>
      <c r="BE97" s="1937"/>
      <c r="BF97" s="1944"/>
      <c r="BG97" s="1952"/>
      <c r="BH97" s="1961"/>
      <c r="BI97" s="1967"/>
      <c r="BJ97" s="1972"/>
      <c r="BK97" s="1977"/>
      <c r="BL97" s="1977"/>
      <c r="BM97" s="1977"/>
      <c r="BN97" s="1988"/>
    </row>
    <row r="98" spans="2:66" ht="20.25" customHeight="1">
      <c r="B98" s="1743"/>
      <c r="C98" s="2675"/>
      <c r="D98" s="2681"/>
      <c r="E98" s="1968"/>
      <c r="F98" s="2691"/>
      <c r="G98" s="1757"/>
      <c r="H98" s="1768"/>
      <c r="I98" s="1776"/>
      <c r="J98" s="1781">
        <f>G97</f>
        <v>0</v>
      </c>
      <c r="K98" s="1776"/>
      <c r="L98" s="1781">
        <f>M97</f>
        <v>0</v>
      </c>
      <c r="M98" s="1789"/>
      <c r="N98" s="1803"/>
      <c r="O98" s="1809"/>
      <c r="P98" s="1825"/>
      <c r="Q98" s="1825"/>
      <c r="R98" s="1768"/>
      <c r="S98" s="1831"/>
      <c r="T98" s="1836"/>
      <c r="U98" s="1836"/>
      <c r="V98" s="1836"/>
      <c r="W98" s="1847"/>
      <c r="X98" s="1856" t="s">
        <v>128</v>
      </c>
      <c r="Y98" s="1863"/>
      <c r="Z98" s="1874"/>
      <c r="AA98" s="1885" t="str">
        <f>IF(AA97="","",VLOOKUP(AA97,'シフト記号表（従来型・ユニット型共通）'!$C$6:$L$47,10,FALSE))</f>
        <v/>
      </c>
      <c r="AB98" s="1897" t="str">
        <f>IF(AB97="","",VLOOKUP(AB97,'シフト記号表（従来型・ユニット型共通）'!$C$6:$L$47,10,FALSE))</f>
        <v/>
      </c>
      <c r="AC98" s="1897" t="str">
        <f>IF(AC97="","",VLOOKUP(AC97,'シフト記号表（従来型・ユニット型共通）'!$C$6:$L$47,10,FALSE))</f>
        <v/>
      </c>
      <c r="AD98" s="1897" t="str">
        <f>IF(AD97="","",VLOOKUP(AD97,'シフト記号表（従来型・ユニット型共通）'!$C$6:$L$47,10,FALSE))</f>
        <v/>
      </c>
      <c r="AE98" s="1897" t="str">
        <f>IF(AE97="","",VLOOKUP(AE97,'シフト記号表（従来型・ユニット型共通）'!$C$6:$L$47,10,FALSE))</f>
        <v/>
      </c>
      <c r="AF98" s="1897" t="str">
        <f>IF(AF97="","",VLOOKUP(AF97,'シフト記号表（従来型・ユニット型共通）'!$C$6:$L$47,10,FALSE))</f>
        <v/>
      </c>
      <c r="AG98" s="1912" t="str">
        <f>IF(AG97="","",VLOOKUP(AG97,'シフト記号表（従来型・ユニット型共通）'!$C$6:$L$47,10,FALSE))</f>
        <v/>
      </c>
      <c r="AH98" s="1885" t="str">
        <f>IF(AH97="","",VLOOKUP(AH97,'シフト記号表（従来型・ユニット型共通）'!$C$6:$L$47,10,FALSE))</f>
        <v/>
      </c>
      <c r="AI98" s="1897" t="str">
        <f>IF(AI97="","",VLOOKUP(AI97,'シフト記号表（従来型・ユニット型共通）'!$C$6:$L$47,10,FALSE))</f>
        <v/>
      </c>
      <c r="AJ98" s="1897" t="str">
        <f>IF(AJ97="","",VLOOKUP(AJ97,'シフト記号表（従来型・ユニット型共通）'!$C$6:$L$47,10,FALSE))</f>
        <v/>
      </c>
      <c r="AK98" s="1897" t="str">
        <f>IF(AK97="","",VLOOKUP(AK97,'シフト記号表（従来型・ユニット型共通）'!$C$6:$L$47,10,FALSE))</f>
        <v/>
      </c>
      <c r="AL98" s="1897" t="str">
        <f>IF(AL97="","",VLOOKUP(AL97,'シフト記号表（従来型・ユニット型共通）'!$C$6:$L$47,10,FALSE))</f>
        <v/>
      </c>
      <c r="AM98" s="1897" t="str">
        <f>IF(AM97="","",VLOOKUP(AM97,'シフト記号表（従来型・ユニット型共通）'!$C$6:$L$47,10,FALSE))</f>
        <v/>
      </c>
      <c r="AN98" s="1912" t="str">
        <f>IF(AN97="","",VLOOKUP(AN97,'シフト記号表（従来型・ユニット型共通）'!$C$6:$L$47,10,FALSE))</f>
        <v/>
      </c>
      <c r="AO98" s="1885" t="str">
        <f>IF(AO97="","",VLOOKUP(AO97,'シフト記号表（従来型・ユニット型共通）'!$C$6:$L$47,10,FALSE))</f>
        <v/>
      </c>
      <c r="AP98" s="1897" t="str">
        <f>IF(AP97="","",VLOOKUP(AP97,'シフト記号表（従来型・ユニット型共通）'!$C$6:$L$47,10,FALSE))</f>
        <v/>
      </c>
      <c r="AQ98" s="1897" t="str">
        <f>IF(AQ97="","",VLOOKUP(AQ97,'シフト記号表（従来型・ユニット型共通）'!$C$6:$L$47,10,FALSE))</f>
        <v/>
      </c>
      <c r="AR98" s="1897" t="str">
        <f>IF(AR97="","",VLOOKUP(AR97,'シフト記号表（従来型・ユニット型共通）'!$C$6:$L$47,10,FALSE))</f>
        <v/>
      </c>
      <c r="AS98" s="1897" t="str">
        <f>IF(AS97="","",VLOOKUP(AS97,'シフト記号表（従来型・ユニット型共通）'!$C$6:$L$47,10,FALSE))</f>
        <v/>
      </c>
      <c r="AT98" s="1897" t="str">
        <f>IF(AT97="","",VLOOKUP(AT97,'シフト記号表（従来型・ユニット型共通）'!$C$6:$L$47,10,FALSE))</f>
        <v/>
      </c>
      <c r="AU98" s="1912" t="str">
        <f>IF(AU97="","",VLOOKUP(AU97,'シフト記号表（従来型・ユニット型共通）'!$C$6:$L$47,10,FALSE))</f>
        <v/>
      </c>
      <c r="AV98" s="1885" t="str">
        <f>IF(AV97="","",VLOOKUP(AV97,'シフト記号表（従来型・ユニット型共通）'!$C$6:$L$47,10,FALSE))</f>
        <v/>
      </c>
      <c r="AW98" s="1897" t="str">
        <f>IF(AW97="","",VLOOKUP(AW97,'シフト記号表（従来型・ユニット型共通）'!$C$6:$L$47,10,FALSE))</f>
        <v/>
      </c>
      <c r="AX98" s="1897" t="str">
        <f>IF(AX97="","",VLOOKUP(AX97,'シフト記号表（従来型・ユニット型共通）'!$C$6:$L$47,10,FALSE))</f>
        <v/>
      </c>
      <c r="AY98" s="1897" t="str">
        <f>IF(AY97="","",VLOOKUP(AY97,'シフト記号表（従来型・ユニット型共通）'!$C$6:$L$47,10,FALSE))</f>
        <v/>
      </c>
      <c r="AZ98" s="1897" t="str">
        <f>IF(AZ97="","",VLOOKUP(AZ97,'シフト記号表（従来型・ユニット型共通）'!$C$6:$L$47,10,FALSE))</f>
        <v/>
      </c>
      <c r="BA98" s="1897" t="str">
        <f>IF(BA97="","",VLOOKUP(BA97,'シフト記号表（従来型・ユニット型共通）'!$C$6:$L$47,10,FALSE))</f>
        <v/>
      </c>
      <c r="BB98" s="1912" t="str">
        <f>IF(BB97="","",VLOOKUP(BB97,'シフト記号表（従来型・ユニット型共通）'!$C$6:$L$47,10,FALSE))</f>
        <v/>
      </c>
      <c r="BC98" s="1885" t="str">
        <f>IF(BC97="","",VLOOKUP(BC97,'シフト記号表（従来型・ユニット型共通）'!$C$6:$L$47,10,FALSE))</f>
        <v/>
      </c>
      <c r="BD98" s="1897" t="str">
        <f>IF(BD97="","",VLOOKUP(BD97,'シフト記号表（従来型・ユニット型共通）'!$C$6:$L$47,10,FALSE))</f>
        <v/>
      </c>
      <c r="BE98" s="1897" t="str">
        <f>IF(BE97="","",VLOOKUP(BE97,'シフト記号表（従来型・ユニット型共通）'!$C$6:$L$47,10,FALSE))</f>
        <v/>
      </c>
      <c r="BF98" s="1945">
        <f>IF($BI$3="４週",SUM(AA98:BB98),IF($BI$3="暦月",SUM(AA98:BE98),""))</f>
        <v>0</v>
      </c>
      <c r="BG98" s="1953"/>
      <c r="BH98" s="1962">
        <f>IF($BI$3="４週",BF98/4,IF($BI$3="暦月",(BF98/($BI$8/7)),""))</f>
        <v>0</v>
      </c>
      <c r="BI98" s="1953"/>
      <c r="BJ98" s="1973"/>
      <c r="BK98" s="1978"/>
      <c r="BL98" s="1978"/>
      <c r="BM98" s="1978"/>
      <c r="BN98" s="1989"/>
    </row>
    <row r="99" spans="2:66" ht="20.25" customHeight="1">
      <c r="B99" s="1742">
        <f>B97+1</f>
        <v>42</v>
      </c>
      <c r="C99" s="2676"/>
      <c r="D99" s="2682"/>
      <c r="E99" s="1968"/>
      <c r="F99" s="2691"/>
      <c r="G99" s="1756"/>
      <c r="H99" s="1767"/>
      <c r="I99" s="1774"/>
      <c r="J99" s="1779"/>
      <c r="K99" s="1774"/>
      <c r="L99" s="1779"/>
      <c r="M99" s="1788"/>
      <c r="N99" s="1802"/>
      <c r="O99" s="1808"/>
      <c r="P99" s="1824"/>
      <c r="Q99" s="1824"/>
      <c r="R99" s="1767"/>
      <c r="S99" s="1831"/>
      <c r="T99" s="1836"/>
      <c r="U99" s="1836"/>
      <c r="V99" s="1836"/>
      <c r="W99" s="1847"/>
      <c r="X99" s="1857" t="s">
        <v>770</v>
      </c>
      <c r="Y99" s="1864"/>
      <c r="Z99" s="1875"/>
      <c r="AA99" s="1886"/>
      <c r="AB99" s="1898"/>
      <c r="AC99" s="1898"/>
      <c r="AD99" s="1898"/>
      <c r="AE99" s="1898"/>
      <c r="AF99" s="1898"/>
      <c r="AG99" s="1913"/>
      <c r="AH99" s="1886"/>
      <c r="AI99" s="1898"/>
      <c r="AJ99" s="1898"/>
      <c r="AK99" s="1898"/>
      <c r="AL99" s="1898"/>
      <c r="AM99" s="1898"/>
      <c r="AN99" s="1913"/>
      <c r="AO99" s="1886"/>
      <c r="AP99" s="1898"/>
      <c r="AQ99" s="1898"/>
      <c r="AR99" s="1898"/>
      <c r="AS99" s="1898"/>
      <c r="AT99" s="1898"/>
      <c r="AU99" s="1913"/>
      <c r="AV99" s="1886"/>
      <c r="AW99" s="1898"/>
      <c r="AX99" s="1898"/>
      <c r="AY99" s="1898"/>
      <c r="AZ99" s="1898"/>
      <c r="BA99" s="1898"/>
      <c r="BB99" s="1913"/>
      <c r="BC99" s="1886"/>
      <c r="BD99" s="1898"/>
      <c r="BE99" s="1937"/>
      <c r="BF99" s="1944"/>
      <c r="BG99" s="1952"/>
      <c r="BH99" s="1961"/>
      <c r="BI99" s="1967"/>
      <c r="BJ99" s="1972"/>
      <c r="BK99" s="1977"/>
      <c r="BL99" s="1977"/>
      <c r="BM99" s="1977"/>
      <c r="BN99" s="1988"/>
    </row>
    <row r="100" spans="2:66" ht="20.25" customHeight="1">
      <c r="B100" s="1743"/>
      <c r="C100" s="2675"/>
      <c r="D100" s="2681"/>
      <c r="E100" s="1968"/>
      <c r="F100" s="2691"/>
      <c r="G100" s="1757"/>
      <c r="H100" s="1768"/>
      <c r="I100" s="1776"/>
      <c r="J100" s="1781">
        <f>G99</f>
        <v>0</v>
      </c>
      <c r="K100" s="1776"/>
      <c r="L100" s="1781">
        <f>M99</f>
        <v>0</v>
      </c>
      <c r="M100" s="1789"/>
      <c r="N100" s="1803"/>
      <c r="O100" s="1809"/>
      <c r="P100" s="1825"/>
      <c r="Q100" s="1825"/>
      <c r="R100" s="1768"/>
      <c r="S100" s="1831"/>
      <c r="T100" s="1836"/>
      <c r="U100" s="1836"/>
      <c r="V100" s="1836"/>
      <c r="W100" s="1847"/>
      <c r="X100" s="1856" t="s">
        <v>128</v>
      </c>
      <c r="Y100" s="1863"/>
      <c r="Z100" s="1874"/>
      <c r="AA100" s="1885" t="str">
        <f>IF(AA99="","",VLOOKUP(AA99,'シフト記号表（従来型・ユニット型共通）'!$C$6:$L$47,10,FALSE))</f>
        <v/>
      </c>
      <c r="AB100" s="1897" t="str">
        <f>IF(AB99="","",VLOOKUP(AB99,'シフト記号表（従来型・ユニット型共通）'!$C$6:$L$47,10,FALSE))</f>
        <v/>
      </c>
      <c r="AC100" s="1897" t="str">
        <f>IF(AC99="","",VLOOKUP(AC99,'シフト記号表（従来型・ユニット型共通）'!$C$6:$L$47,10,FALSE))</f>
        <v/>
      </c>
      <c r="AD100" s="1897" t="str">
        <f>IF(AD99="","",VLOOKUP(AD99,'シフト記号表（従来型・ユニット型共通）'!$C$6:$L$47,10,FALSE))</f>
        <v/>
      </c>
      <c r="AE100" s="1897" t="str">
        <f>IF(AE99="","",VLOOKUP(AE99,'シフト記号表（従来型・ユニット型共通）'!$C$6:$L$47,10,FALSE))</f>
        <v/>
      </c>
      <c r="AF100" s="1897" t="str">
        <f>IF(AF99="","",VLOOKUP(AF99,'シフト記号表（従来型・ユニット型共通）'!$C$6:$L$47,10,FALSE))</f>
        <v/>
      </c>
      <c r="AG100" s="1912" t="str">
        <f>IF(AG99="","",VLOOKUP(AG99,'シフト記号表（従来型・ユニット型共通）'!$C$6:$L$47,10,FALSE))</f>
        <v/>
      </c>
      <c r="AH100" s="1885" t="str">
        <f>IF(AH99="","",VLOOKUP(AH99,'シフト記号表（従来型・ユニット型共通）'!$C$6:$L$47,10,FALSE))</f>
        <v/>
      </c>
      <c r="AI100" s="1897" t="str">
        <f>IF(AI99="","",VLOOKUP(AI99,'シフト記号表（従来型・ユニット型共通）'!$C$6:$L$47,10,FALSE))</f>
        <v/>
      </c>
      <c r="AJ100" s="1897" t="str">
        <f>IF(AJ99="","",VLOOKUP(AJ99,'シフト記号表（従来型・ユニット型共通）'!$C$6:$L$47,10,FALSE))</f>
        <v/>
      </c>
      <c r="AK100" s="1897" t="str">
        <f>IF(AK99="","",VLOOKUP(AK99,'シフト記号表（従来型・ユニット型共通）'!$C$6:$L$47,10,FALSE))</f>
        <v/>
      </c>
      <c r="AL100" s="1897" t="str">
        <f>IF(AL99="","",VLOOKUP(AL99,'シフト記号表（従来型・ユニット型共通）'!$C$6:$L$47,10,FALSE))</f>
        <v/>
      </c>
      <c r="AM100" s="1897" t="str">
        <f>IF(AM99="","",VLOOKUP(AM99,'シフト記号表（従来型・ユニット型共通）'!$C$6:$L$47,10,FALSE))</f>
        <v/>
      </c>
      <c r="AN100" s="1912" t="str">
        <f>IF(AN99="","",VLOOKUP(AN99,'シフト記号表（従来型・ユニット型共通）'!$C$6:$L$47,10,FALSE))</f>
        <v/>
      </c>
      <c r="AO100" s="1885" t="str">
        <f>IF(AO99="","",VLOOKUP(AO99,'シフト記号表（従来型・ユニット型共通）'!$C$6:$L$47,10,FALSE))</f>
        <v/>
      </c>
      <c r="AP100" s="1897" t="str">
        <f>IF(AP99="","",VLOOKUP(AP99,'シフト記号表（従来型・ユニット型共通）'!$C$6:$L$47,10,FALSE))</f>
        <v/>
      </c>
      <c r="AQ100" s="1897" t="str">
        <f>IF(AQ99="","",VLOOKUP(AQ99,'シフト記号表（従来型・ユニット型共通）'!$C$6:$L$47,10,FALSE))</f>
        <v/>
      </c>
      <c r="AR100" s="1897" t="str">
        <f>IF(AR99="","",VLOOKUP(AR99,'シフト記号表（従来型・ユニット型共通）'!$C$6:$L$47,10,FALSE))</f>
        <v/>
      </c>
      <c r="AS100" s="1897" t="str">
        <f>IF(AS99="","",VLOOKUP(AS99,'シフト記号表（従来型・ユニット型共通）'!$C$6:$L$47,10,FALSE))</f>
        <v/>
      </c>
      <c r="AT100" s="1897" t="str">
        <f>IF(AT99="","",VLOOKUP(AT99,'シフト記号表（従来型・ユニット型共通）'!$C$6:$L$47,10,FALSE))</f>
        <v/>
      </c>
      <c r="AU100" s="1912" t="str">
        <f>IF(AU99="","",VLOOKUP(AU99,'シフト記号表（従来型・ユニット型共通）'!$C$6:$L$47,10,FALSE))</f>
        <v/>
      </c>
      <c r="AV100" s="1885" t="str">
        <f>IF(AV99="","",VLOOKUP(AV99,'シフト記号表（従来型・ユニット型共通）'!$C$6:$L$47,10,FALSE))</f>
        <v/>
      </c>
      <c r="AW100" s="1897" t="str">
        <f>IF(AW99="","",VLOOKUP(AW99,'シフト記号表（従来型・ユニット型共通）'!$C$6:$L$47,10,FALSE))</f>
        <v/>
      </c>
      <c r="AX100" s="1897" t="str">
        <f>IF(AX99="","",VLOOKUP(AX99,'シフト記号表（従来型・ユニット型共通）'!$C$6:$L$47,10,FALSE))</f>
        <v/>
      </c>
      <c r="AY100" s="1897" t="str">
        <f>IF(AY99="","",VLOOKUP(AY99,'シフト記号表（従来型・ユニット型共通）'!$C$6:$L$47,10,FALSE))</f>
        <v/>
      </c>
      <c r="AZ100" s="1897" t="str">
        <f>IF(AZ99="","",VLOOKUP(AZ99,'シフト記号表（従来型・ユニット型共通）'!$C$6:$L$47,10,FALSE))</f>
        <v/>
      </c>
      <c r="BA100" s="1897" t="str">
        <f>IF(BA99="","",VLOOKUP(BA99,'シフト記号表（従来型・ユニット型共通）'!$C$6:$L$47,10,FALSE))</f>
        <v/>
      </c>
      <c r="BB100" s="1912" t="str">
        <f>IF(BB99="","",VLOOKUP(BB99,'シフト記号表（従来型・ユニット型共通）'!$C$6:$L$47,10,FALSE))</f>
        <v/>
      </c>
      <c r="BC100" s="1885" t="str">
        <f>IF(BC99="","",VLOOKUP(BC99,'シフト記号表（従来型・ユニット型共通）'!$C$6:$L$47,10,FALSE))</f>
        <v/>
      </c>
      <c r="BD100" s="1897" t="str">
        <f>IF(BD99="","",VLOOKUP(BD99,'シフト記号表（従来型・ユニット型共通）'!$C$6:$L$47,10,FALSE))</f>
        <v/>
      </c>
      <c r="BE100" s="1897" t="str">
        <f>IF(BE99="","",VLOOKUP(BE99,'シフト記号表（従来型・ユニット型共通）'!$C$6:$L$47,10,FALSE))</f>
        <v/>
      </c>
      <c r="BF100" s="1945">
        <f>IF($BI$3="４週",SUM(AA100:BB100),IF($BI$3="暦月",SUM(AA100:BE100),""))</f>
        <v>0</v>
      </c>
      <c r="BG100" s="1953"/>
      <c r="BH100" s="1962">
        <f>IF($BI$3="４週",BF100/4,IF($BI$3="暦月",(BF100/($BI$8/7)),""))</f>
        <v>0</v>
      </c>
      <c r="BI100" s="1953"/>
      <c r="BJ100" s="1973"/>
      <c r="BK100" s="1978"/>
      <c r="BL100" s="1978"/>
      <c r="BM100" s="1978"/>
      <c r="BN100" s="1989"/>
    </row>
    <row r="101" spans="2:66" ht="20.25" customHeight="1">
      <c r="B101" s="1742">
        <f>B99+1</f>
        <v>43</v>
      </c>
      <c r="C101" s="2676"/>
      <c r="D101" s="2682"/>
      <c r="E101" s="1968"/>
      <c r="F101" s="2691"/>
      <c r="G101" s="1756"/>
      <c r="H101" s="1767"/>
      <c r="I101" s="1774"/>
      <c r="J101" s="1779"/>
      <c r="K101" s="1774"/>
      <c r="L101" s="1779"/>
      <c r="M101" s="1788"/>
      <c r="N101" s="1802"/>
      <c r="O101" s="1808"/>
      <c r="P101" s="1824"/>
      <c r="Q101" s="1824"/>
      <c r="R101" s="1767"/>
      <c r="S101" s="1831"/>
      <c r="T101" s="1836"/>
      <c r="U101" s="1836"/>
      <c r="V101" s="1836"/>
      <c r="W101" s="1847"/>
      <c r="X101" s="1857" t="s">
        <v>770</v>
      </c>
      <c r="Y101" s="1864"/>
      <c r="Z101" s="1875"/>
      <c r="AA101" s="1886"/>
      <c r="AB101" s="1898"/>
      <c r="AC101" s="1898"/>
      <c r="AD101" s="1898"/>
      <c r="AE101" s="1898"/>
      <c r="AF101" s="1898"/>
      <c r="AG101" s="1913"/>
      <c r="AH101" s="1886"/>
      <c r="AI101" s="1898"/>
      <c r="AJ101" s="1898"/>
      <c r="AK101" s="1898"/>
      <c r="AL101" s="1898"/>
      <c r="AM101" s="1898"/>
      <c r="AN101" s="1913"/>
      <c r="AO101" s="1886"/>
      <c r="AP101" s="1898"/>
      <c r="AQ101" s="1898"/>
      <c r="AR101" s="1898"/>
      <c r="AS101" s="1898"/>
      <c r="AT101" s="1898"/>
      <c r="AU101" s="1913"/>
      <c r="AV101" s="1886"/>
      <c r="AW101" s="1898"/>
      <c r="AX101" s="1898"/>
      <c r="AY101" s="1898"/>
      <c r="AZ101" s="1898"/>
      <c r="BA101" s="1898"/>
      <c r="BB101" s="1913"/>
      <c r="BC101" s="1886"/>
      <c r="BD101" s="1898"/>
      <c r="BE101" s="1937"/>
      <c r="BF101" s="1944"/>
      <c r="BG101" s="1952"/>
      <c r="BH101" s="1961"/>
      <c r="BI101" s="1967"/>
      <c r="BJ101" s="1972"/>
      <c r="BK101" s="1977"/>
      <c r="BL101" s="1977"/>
      <c r="BM101" s="1977"/>
      <c r="BN101" s="1988"/>
    </row>
    <row r="102" spans="2:66" ht="20.25" customHeight="1">
      <c r="B102" s="1743"/>
      <c r="C102" s="2675"/>
      <c r="D102" s="2681"/>
      <c r="E102" s="1968"/>
      <c r="F102" s="2691"/>
      <c r="G102" s="1757"/>
      <c r="H102" s="1768"/>
      <c r="I102" s="1776"/>
      <c r="J102" s="1781">
        <f>G101</f>
        <v>0</v>
      </c>
      <c r="K102" s="1776"/>
      <c r="L102" s="1781">
        <f>M101</f>
        <v>0</v>
      </c>
      <c r="M102" s="1789"/>
      <c r="N102" s="1803"/>
      <c r="O102" s="1809"/>
      <c r="P102" s="1825"/>
      <c r="Q102" s="1825"/>
      <c r="R102" s="1768"/>
      <c r="S102" s="1831"/>
      <c r="T102" s="1836"/>
      <c r="U102" s="1836"/>
      <c r="V102" s="1836"/>
      <c r="W102" s="1847"/>
      <c r="X102" s="1856" t="s">
        <v>128</v>
      </c>
      <c r="Y102" s="1863"/>
      <c r="Z102" s="1874"/>
      <c r="AA102" s="1885" t="str">
        <f>IF(AA101="","",VLOOKUP(AA101,'シフト記号表（従来型・ユニット型共通）'!$C$6:$L$47,10,FALSE))</f>
        <v/>
      </c>
      <c r="AB102" s="1897" t="str">
        <f>IF(AB101="","",VLOOKUP(AB101,'シフト記号表（従来型・ユニット型共通）'!$C$6:$L$47,10,FALSE))</f>
        <v/>
      </c>
      <c r="AC102" s="1897" t="str">
        <f>IF(AC101="","",VLOOKUP(AC101,'シフト記号表（従来型・ユニット型共通）'!$C$6:$L$47,10,FALSE))</f>
        <v/>
      </c>
      <c r="AD102" s="1897" t="str">
        <f>IF(AD101="","",VLOOKUP(AD101,'シフト記号表（従来型・ユニット型共通）'!$C$6:$L$47,10,FALSE))</f>
        <v/>
      </c>
      <c r="AE102" s="1897" t="str">
        <f>IF(AE101="","",VLOOKUP(AE101,'シフト記号表（従来型・ユニット型共通）'!$C$6:$L$47,10,FALSE))</f>
        <v/>
      </c>
      <c r="AF102" s="1897" t="str">
        <f>IF(AF101="","",VLOOKUP(AF101,'シフト記号表（従来型・ユニット型共通）'!$C$6:$L$47,10,FALSE))</f>
        <v/>
      </c>
      <c r="AG102" s="1912" t="str">
        <f>IF(AG101="","",VLOOKUP(AG101,'シフト記号表（従来型・ユニット型共通）'!$C$6:$L$47,10,FALSE))</f>
        <v/>
      </c>
      <c r="AH102" s="1885" t="str">
        <f>IF(AH101="","",VLOOKUP(AH101,'シフト記号表（従来型・ユニット型共通）'!$C$6:$L$47,10,FALSE))</f>
        <v/>
      </c>
      <c r="AI102" s="1897" t="str">
        <f>IF(AI101="","",VLOOKUP(AI101,'シフト記号表（従来型・ユニット型共通）'!$C$6:$L$47,10,FALSE))</f>
        <v/>
      </c>
      <c r="AJ102" s="1897" t="str">
        <f>IF(AJ101="","",VLOOKUP(AJ101,'シフト記号表（従来型・ユニット型共通）'!$C$6:$L$47,10,FALSE))</f>
        <v/>
      </c>
      <c r="AK102" s="1897" t="str">
        <f>IF(AK101="","",VLOOKUP(AK101,'シフト記号表（従来型・ユニット型共通）'!$C$6:$L$47,10,FALSE))</f>
        <v/>
      </c>
      <c r="AL102" s="1897" t="str">
        <f>IF(AL101="","",VLOOKUP(AL101,'シフト記号表（従来型・ユニット型共通）'!$C$6:$L$47,10,FALSE))</f>
        <v/>
      </c>
      <c r="AM102" s="1897" t="str">
        <f>IF(AM101="","",VLOOKUP(AM101,'シフト記号表（従来型・ユニット型共通）'!$C$6:$L$47,10,FALSE))</f>
        <v/>
      </c>
      <c r="AN102" s="1912" t="str">
        <f>IF(AN101="","",VLOOKUP(AN101,'シフト記号表（従来型・ユニット型共通）'!$C$6:$L$47,10,FALSE))</f>
        <v/>
      </c>
      <c r="AO102" s="1885" t="str">
        <f>IF(AO101="","",VLOOKUP(AO101,'シフト記号表（従来型・ユニット型共通）'!$C$6:$L$47,10,FALSE))</f>
        <v/>
      </c>
      <c r="AP102" s="1897" t="str">
        <f>IF(AP101="","",VLOOKUP(AP101,'シフト記号表（従来型・ユニット型共通）'!$C$6:$L$47,10,FALSE))</f>
        <v/>
      </c>
      <c r="AQ102" s="1897" t="str">
        <f>IF(AQ101="","",VLOOKUP(AQ101,'シフト記号表（従来型・ユニット型共通）'!$C$6:$L$47,10,FALSE))</f>
        <v/>
      </c>
      <c r="AR102" s="1897" t="str">
        <f>IF(AR101="","",VLOOKUP(AR101,'シフト記号表（従来型・ユニット型共通）'!$C$6:$L$47,10,FALSE))</f>
        <v/>
      </c>
      <c r="AS102" s="1897" t="str">
        <f>IF(AS101="","",VLOOKUP(AS101,'シフト記号表（従来型・ユニット型共通）'!$C$6:$L$47,10,FALSE))</f>
        <v/>
      </c>
      <c r="AT102" s="1897" t="str">
        <f>IF(AT101="","",VLOOKUP(AT101,'シフト記号表（従来型・ユニット型共通）'!$C$6:$L$47,10,FALSE))</f>
        <v/>
      </c>
      <c r="AU102" s="1912" t="str">
        <f>IF(AU101="","",VLOOKUP(AU101,'シフト記号表（従来型・ユニット型共通）'!$C$6:$L$47,10,FALSE))</f>
        <v/>
      </c>
      <c r="AV102" s="1885" t="str">
        <f>IF(AV101="","",VLOOKUP(AV101,'シフト記号表（従来型・ユニット型共通）'!$C$6:$L$47,10,FALSE))</f>
        <v/>
      </c>
      <c r="AW102" s="1897" t="str">
        <f>IF(AW101="","",VLOOKUP(AW101,'シフト記号表（従来型・ユニット型共通）'!$C$6:$L$47,10,FALSE))</f>
        <v/>
      </c>
      <c r="AX102" s="1897" t="str">
        <f>IF(AX101="","",VLOOKUP(AX101,'シフト記号表（従来型・ユニット型共通）'!$C$6:$L$47,10,FALSE))</f>
        <v/>
      </c>
      <c r="AY102" s="1897" t="str">
        <f>IF(AY101="","",VLOOKUP(AY101,'シフト記号表（従来型・ユニット型共通）'!$C$6:$L$47,10,FALSE))</f>
        <v/>
      </c>
      <c r="AZ102" s="1897" t="str">
        <f>IF(AZ101="","",VLOOKUP(AZ101,'シフト記号表（従来型・ユニット型共通）'!$C$6:$L$47,10,FALSE))</f>
        <v/>
      </c>
      <c r="BA102" s="1897" t="str">
        <f>IF(BA101="","",VLOOKUP(BA101,'シフト記号表（従来型・ユニット型共通）'!$C$6:$L$47,10,FALSE))</f>
        <v/>
      </c>
      <c r="BB102" s="1912" t="str">
        <f>IF(BB101="","",VLOOKUP(BB101,'シフト記号表（従来型・ユニット型共通）'!$C$6:$L$47,10,FALSE))</f>
        <v/>
      </c>
      <c r="BC102" s="1885" t="str">
        <f>IF(BC101="","",VLOOKUP(BC101,'シフト記号表（従来型・ユニット型共通）'!$C$6:$L$47,10,FALSE))</f>
        <v/>
      </c>
      <c r="BD102" s="1897" t="str">
        <f>IF(BD101="","",VLOOKUP(BD101,'シフト記号表（従来型・ユニット型共通）'!$C$6:$L$47,10,FALSE))</f>
        <v/>
      </c>
      <c r="BE102" s="1897" t="str">
        <f>IF(BE101="","",VLOOKUP(BE101,'シフト記号表（従来型・ユニット型共通）'!$C$6:$L$47,10,FALSE))</f>
        <v/>
      </c>
      <c r="BF102" s="1945">
        <f>IF($BI$3="４週",SUM(AA102:BB102),IF($BI$3="暦月",SUM(AA102:BE102),""))</f>
        <v>0</v>
      </c>
      <c r="BG102" s="1953"/>
      <c r="BH102" s="1962">
        <f>IF($BI$3="４週",BF102/4,IF($BI$3="暦月",(BF102/($BI$8/7)),""))</f>
        <v>0</v>
      </c>
      <c r="BI102" s="1953"/>
      <c r="BJ102" s="1973"/>
      <c r="BK102" s="1978"/>
      <c r="BL102" s="1978"/>
      <c r="BM102" s="1978"/>
      <c r="BN102" s="1989"/>
    </row>
    <row r="103" spans="2:66" ht="20.25" customHeight="1">
      <c r="B103" s="1742">
        <f>B101+1</f>
        <v>44</v>
      </c>
      <c r="C103" s="2676"/>
      <c r="D103" s="2682"/>
      <c r="E103" s="1968"/>
      <c r="F103" s="2691"/>
      <c r="G103" s="1756"/>
      <c r="H103" s="1767"/>
      <c r="I103" s="1774"/>
      <c r="J103" s="1779"/>
      <c r="K103" s="1774"/>
      <c r="L103" s="1779"/>
      <c r="M103" s="1788"/>
      <c r="N103" s="1802"/>
      <c r="O103" s="1808"/>
      <c r="P103" s="1824"/>
      <c r="Q103" s="1824"/>
      <c r="R103" s="1767"/>
      <c r="S103" s="1831"/>
      <c r="T103" s="1836"/>
      <c r="U103" s="1836"/>
      <c r="V103" s="1836"/>
      <c r="W103" s="1847"/>
      <c r="X103" s="1857" t="s">
        <v>770</v>
      </c>
      <c r="Y103" s="1864"/>
      <c r="Z103" s="1875"/>
      <c r="AA103" s="1886"/>
      <c r="AB103" s="1898"/>
      <c r="AC103" s="1898"/>
      <c r="AD103" s="1898"/>
      <c r="AE103" s="1898"/>
      <c r="AF103" s="1898"/>
      <c r="AG103" s="1913"/>
      <c r="AH103" s="1886"/>
      <c r="AI103" s="1898"/>
      <c r="AJ103" s="1898"/>
      <c r="AK103" s="1898"/>
      <c r="AL103" s="1898"/>
      <c r="AM103" s="1898"/>
      <c r="AN103" s="1913"/>
      <c r="AO103" s="1886"/>
      <c r="AP103" s="1898"/>
      <c r="AQ103" s="1898"/>
      <c r="AR103" s="1898"/>
      <c r="AS103" s="1898"/>
      <c r="AT103" s="1898"/>
      <c r="AU103" s="1913"/>
      <c r="AV103" s="1886"/>
      <c r="AW103" s="1898"/>
      <c r="AX103" s="1898"/>
      <c r="AY103" s="1898"/>
      <c r="AZ103" s="1898"/>
      <c r="BA103" s="1898"/>
      <c r="BB103" s="1913"/>
      <c r="BC103" s="1886"/>
      <c r="BD103" s="1898"/>
      <c r="BE103" s="1937"/>
      <c r="BF103" s="1944"/>
      <c r="BG103" s="1952"/>
      <c r="BH103" s="1961"/>
      <c r="BI103" s="1967"/>
      <c r="BJ103" s="1972"/>
      <c r="BK103" s="1977"/>
      <c r="BL103" s="1977"/>
      <c r="BM103" s="1977"/>
      <c r="BN103" s="1988"/>
    </row>
    <row r="104" spans="2:66" ht="20.25" customHeight="1">
      <c r="B104" s="1743"/>
      <c r="C104" s="2675"/>
      <c r="D104" s="2681"/>
      <c r="E104" s="1968"/>
      <c r="F104" s="2691"/>
      <c r="G104" s="1757"/>
      <c r="H104" s="1768"/>
      <c r="I104" s="1776"/>
      <c r="J104" s="1781">
        <f>G103</f>
        <v>0</v>
      </c>
      <c r="K104" s="1776"/>
      <c r="L104" s="1781">
        <f>M103</f>
        <v>0</v>
      </c>
      <c r="M104" s="1789"/>
      <c r="N104" s="1803"/>
      <c r="O104" s="1809"/>
      <c r="P104" s="1825"/>
      <c r="Q104" s="1825"/>
      <c r="R104" s="1768"/>
      <c r="S104" s="1831"/>
      <c r="T104" s="1836"/>
      <c r="U104" s="1836"/>
      <c r="V104" s="1836"/>
      <c r="W104" s="1847"/>
      <c r="X104" s="1856" t="s">
        <v>128</v>
      </c>
      <c r="Y104" s="1863"/>
      <c r="Z104" s="1874"/>
      <c r="AA104" s="1885" t="str">
        <f>IF(AA103="","",VLOOKUP(AA103,'シフト記号表（従来型・ユニット型共通）'!$C$6:$L$47,10,FALSE))</f>
        <v/>
      </c>
      <c r="AB104" s="1897" t="str">
        <f>IF(AB103="","",VLOOKUP(AB103,'シフト記号表（従来型・ユニット型共通）'!$C$6:$L$47,10,FALSE))</f>
        <v/>
      </c>
      <c r="AC104" s="1897" t="str">
        <f>IF(AC103="","",VLOOKUP(AC103,'シフト記号表（従来型・ユニット型共通）'!$C$6:$L$47,10,FALSE))</f>
        <v/>
      </c>
      <c r="AD104" s="1897" t="str">
        <f>IF(AD103="","",VLOOKUP(AD103,'シフト記号表（従来型・ユニット型共通）'!$C$6:$L$47,10,FALSE))</f>
        <v/>
      </c>
      <c r="AE104" s="1897" t="str">
        <f>IF(AE103="","",VLOOKUP(AE103,'シフト記号表（従来型・ユニット型共通）'!$C$6:$L$47,10,FALSE))</f>
        <v/>
      </c>
      <c r="AF104" s="1897" t="str">
        <f>IF(AF103="","",VLOOKUP(AF103,'シフト記号表（従来型・ユニット型共通）'!$C$6:$L$47,10,FALSE))</f>
        <v/>
      </c>
      <c r="AG104" s="1912" t="str">
        <f>IF(AG103="","",VLOOKUP(AG103,'シフト記号表（従来型・ユニット型共通）'!$C$6:$L$47,10,FALSE))</f>
        <v/>
      </c>
      <c r="AH104" s="1885" t="str">
        <f>IF(AH103="","",VLOOKUP(AH103,'シフト記号表（従来型・ユニット型共通）'!$C$6:$L$47,10,FALSE))</f>
        <v/>
      </c>
      <c r="AI104" s="1897" t="str">
        <f>IF(AI103="","",VLOOKUP(AI103,'シフト記号表（従来型・ユニット型共通）'!$C$6:$L$47,10,FALSE))</f>
        <v/>
      </c>
      <c r="AJ104" s="1897" t="str">
        <f>IF(AJ103="","",VLOOKUP(AJ103,'シフト記号表（従来型・ユニット型共通）'!$C$6:$L$47,10,FALSE))</f>
        <v/>
      </c>
      <c r="AK104" s="1897" t="str">
        <f>IF(AK103="","",VLOOKUP(AK103,'シフト記号表（従来型・ユニット型共通）'!$C$6:$L$47,10,FALSE))</f>
        <v/>
      </c>
      <c r="AL104" s="1897" t="str">
        <f>IF(AL103="","",VLOOKUP(AL103,'シフト記号表（従来型・ユニット型共通）'!$C$6:$L$47,10,FALSE))</f>
        <v/>
      </c>
      <c r="AM104" s="1897" t="str">
        <f>IF(AM103="","",VLOOKUP(AM103,'シフト記号表（従来型・ユニット型共通）'!$C$6:$L$47,10,FALSE))</f>
        <v/>
      </c>
      <c r="AN104" s="1912" t="str">
        <f>IF(AN103="","",VLOOKUP(AN103,'シフト記号表（従来型・ユニット型共通）'!$C$6:$L$47,10,FALSE))</f>
        <v/>
      </c>
      <c r="AO104" s="1885" t="str">
        <f>IF(AO103="","",VLOOKUP(AO103,'シフト記号表（従来型・ユニット型共通）'!$C$6:$L$47,10,FALSE))</f>
        <v/>
      </c>
      <c r="AP104" s="1897" t="str">
        <f>IF(AP103="","",VLOOKUP(AP103,'シフト記号表（従来型・ユニット型共通）'!$C$6:$L$47,10,FALSE))</f>
        <v/>
      </c>
      <c r="AQ104" s="1897" t="str">
        <f>IF(AQ103="","",VLOOKUP(AQ103,'シフト記号表（従来型・ユニット型共通）'!$C$6:$L$47,10,FALSE))</f>
        <v/>
      </c>
      <c r="AR104" s="1897" t="str">
        <f>IF(AR103="","",VLOOKUP(AR103,'シフト記号表（従来型・ユニット型共通）'!$C$6:$L$47,10,FALSE))</f>
        <v/>
      </c>
      <c r="AS104" s="1897" t="str">
        <f>IF(AS103="","",VLOOKUP(AS103,'シフト記号表（従来型・ユニット型共通）'!$C$6:$L$47,10,FALSE))</f>
        <v/>
      </c>
      <c r="AT104" s="1897" t="str">
        <f>IF(AT103="","",VLOOKUP(AT103,'シフト記号表（従来型・ユニット型共通）'!$C$6:$L$47,10,FALSE))</f>
        <v/>
      </c>
      <c r="AU104" s="1912" t="str">
        <f>IF(AU103="","",VLOOKUP(AU103,'シフト記号表（従来型・ユニット型共通）'!$C$6:$L$47,10,FALSE))</f>
        <v/>
      </c>
      <c r="AV104" s="1885" t="str">
        <f>IF(AV103="","",VLOOKUP(AV103,'シフト記号表（従来型・ユニット型共通）'!$C$6:$L$47,10,FALSE))</f>
        <v/>
      </c>
      <c r="AW104" s="1897" t="str">
        <f>IF(AW103="","",VLOOKUP(AW103,'シフト記号表（従来型・ユニット型共通）'!$C$6:$L$47,10,FALSE))</f>
        <v/>
      </c>
      <c r="AX104" s="1897" t="str">
        <f>IF(AX103="","",VLOOKUP(AX103,'シフト記号表（従来型・ユニット型共通）'!$C$6:$L$47,10,FALSE))</f>
        <v/>
      </c>
      <c r="AY104" s="1897" t="str">
        <f>IF(AY103="","",VLOOKUP(AY103,'シフト記号表（従来型・ユニット型共通）'!$C$6:$L$47,10,FALSE))</f>
        <v/>
      </c>
      <c r="AZ104" s="1897" t="str">
        <f>IF(AZ103="","",VLOOKUP(AZ103,'シフト記号表（従来型・ユニット型共通）'!$C$6:$L$47,10,FALSE))</f>
        <v/>
      </c>
      <c r="BA104" s="1897" t="str">
        <f>IF(BA103="","",VLOOKUP(BA103,'シフト記号表（従来型・ユニット型共通）'!$C$6:$L$47,10,FALSE))</f>
        <v/>
      </c>
      <c r="BB104" s="1912" t="str">
        <f>IF(BB103="","",VLOOKUP(BB103,'シフト記号表（従来型・ユニット型共通）'!$C$6:$L$47,10,FALSE))</f>
        <v/>
      </c>
      <c r="BC104" s="1885" t="str">
        <f>IF(BC103="","",VLOOKUP(BC103,'シフト記号表（従来型・ユニット型共通）'!$C$6:$L$47,10,FALSE))</f>
        <v/>
      </c>
      <c r="BD104" s="1897" t="str">
        <f>IF(BD103="","",VLOOKUP(BD103,'シフト記号表（従来型・ユニット型共通）'!$C$6:$L$47,10,FALSE))</f>
        <v/>
      </c>
      <c r="BE104" s="1897" t="str">
        <f>IF(BE103="","",VLOOKUP(BE103,'シフト記号表（従来型・ユニット型共通）'!$C$6:$L$47,10,FALSE))</f>
        <v/>
      </c>
      <c r="BF104" s="1945">
        <f>IF($BI$3="４週",SUM(AA104:BB104),IF($BI$3="暦月",SUM(AA104:BE104),""))</f>
        <v>0</v>
      </c>
      <c r="BG104" s="1953"/>
      <c r="BH104" s="1962">
        <f>IF($BI$3="４週",BF104/4,IF($BI$3="暦月",(BF104/($BI$8/7)),""))</f>
        <v>0</v>
      </c>
      <c r="BI104" s="1953"/>
      <c r="BJ104" s="1973"/>
      <c r="BK104" s="1978"/>
      <c r="BL104" s="1978"/>
      <c r="BM104" s="1978"/>
      <c r="BN104" s="1989"/>
    </row>
    <row r="105" spans="2:66" ht="20.25" customHeight="1">
      <c r="B105" s="1742">
        <f>B103+1</f>
        <v>45</v>
      </c>
      <c r="C105" s="2676"/>
      <c r="D105" s="2682"/>
      <c r="E105" s="1968"/>
      <c r="F105" s="2691"/>
      <c r="G105" s="1756"/>
      <c r="H105" s="1767"/>
      <c r="I105" s="1774"/>
      <c r="J105" s="1779"/>
      <c r="K105" s="1774"/>
      <c r="L105" s="1779"/>
      <c r="M105" s="1788"/>
      <c r="N105" s="1802"/>
      <c r="O105" s="1808"/>
      <c r="P105" s="1824"/>
      <c r="Q105" s="1824"/>
      <c r="R105" s="1767"/>
      <c r="S105" s="1831"/>
      <c r="T105" s="1836"/>
      <c r="U105" s="1836"/>
      <c r="V105" s="1836"/>
      <c r="W105" s="1847"/>
      <c r="X105" s="1857" t="s">
        <v>770</v>
      </c>
      <c r="Y105" s="1864"/>
      <c r="Z105" s="1875"/>
      <c r="AA105" s="1886"/>
      <c r="AB105" s="1898"/>
      <c r="AC105" s="1898"/>
      <c r="AD105" s="1898"/>
      <c r="AE105" s="1898"/>
      <c r="AF105" s="1898"/>
      <c r="AG105" s="1913"/>
      <c r="AH105" s="1886"/>
      <c r="AI105" s="1898"/>
      <c r="AJ105" s="1898"/>
      <c r="AK105" s="1898"/>
      <c r="AL105" s="1898"/>
      <c r="AM105" s="1898"/>
      <c r="AN105" s="1913"/>
      <c r="AO105" s="1886"/>
      <c r="AP105" s="1898"/>
      <c r="AQ105" s="1898"/>
      <c r="AR105" s="1898"/>
      <c r="AS105" s="1898"/>
      <c r="AT105" s="1898"/>
      <c r="AU105" s="1913"/>
      <c r="AV105" s="1886"/>
      <c r="AW105" s="1898"/>
      <c r="AX105" s="1898"/>
      <c r="AY105" s="1898"/>
      <c r="AZ105" s="1898"/>
      <c r="BA105" s="1898"/>
      <c r="BB105" s="1913"/>
      <c r="BC105" s="1886"/>
      <c r="BD105" s="1898"/>
      <c r="BE105" s="1937"/>
      <c r="BF105" s="1944"/>
      <c r="BG105" s="1952"/>
      <c r="BH105" s="1961"/>
      <c r="BI105" s="1967"/>
      <c r="BJ105" s="1972"/>
      <c r="BK105" s="1977"/>
      <c r="BL105" s="1977"/>
      <c r="BM105" s="1977"/>
      <c r="BN105" s="1988"/>
    </row>
    <row r="106" spans="2:66" ht="20.25" customHeight="1">
      <c r="B106" s="1743"/>
      <c r="C106" s="2675"/>
      <c r="D106" s="2681"/>
      <c r="E106" s="1968"/>
      <c r="F106" s="2691"/>
      <c r="G106" s="1757"/>
      <c r="H106" s="1768"/>
      <c r="I106" s="1776"/>
      <c r="J106" s="1781">
        <f>G105</f>
        <v>0</v>
      </c>
      <c r="K106" s="1776"/>
      <c r="L106" s="1781">
        <f>M105</f>
        <v>0</v>
      </c>
      <c r="M106" s="1789"/>
      <c r="N106" s="1803"/>
      <c r="O106" s="1809"/>
      <c r="P106" s="1825"/>
      <c r="Q106" s="1825"/>
      <c r="R106" s="1768"/>
      <c r="S106" s="1831"/>
      <c r="T106" s="1836"/>
      <c r="U106" s="1836"/>
      <c r="V106" s="1836"/>
      <c r="W106" s="1847"/>
      <c r="X106" s="1856" t="s">
        <v>128</v>
      </c>
      <c r="Y106" s="1863"/>
      <c r="Z106" s="1874"/>
      <c r="AA106" s="1885" t="str">
        <f>IF(AA105="","",VLOOKUP(AA105,'シフト記号表（従来型・ユニット型共通）'!$C$6:$L$47,10,FALSE))</f>
        <v/>
      </c>
      <c r="AB106" s="1897" t="str">
        <f>IF(AB105="","",VLOOKUP(AB105,'シフト記号表（従来型・ユニット型共通）'!$C$6:$L$47,10,FALSE))</f>
        <v/>
      </c>
      <c r="AC106" s="1897" t="str">
        <f>IF(AC105="","",VLOOKUP(AC105,'シフト記号表（従来型・ユニット型共通）'!$C$6:$L$47,10,FALSE))</f>
        <v/>
      </c>
      <c r="AD106" s="1897" t="str">
        <f>IF(AD105="","",VLOOKUP(AD105,'シフト記号表（従来型・ユニット型共通）'!$C$6:$L$47,10,FALSE))</f>
        <v/>
      </c>
      <c r="AE106" s="1897" t="str">
        <f>IF(AE105="","",VLOOKUP(AE105,'シフト記号表（従来型・ユニット型共通）'!$C$6:$L$47,10,FALSE))</f>
        <v/>
      </c>
      <c r="AF106" s="1897" t="str">
        <f>IF(AF105="","",VLOOKUP(AF105,'シフト記号表（従来型・ユニット型共通）'!$C$6:$L$47,10,FALSE))</f>
        <v/>
      </c>
      <c r="AG106" s="1912" t="str">
        <f>IF(AG105="","",VLOOKUP(AG105,'シフト記号表（従来型・ユニット型共通）'!$C$6:$L$47,10,FALSE))</f>
        <v/>
      </c>
      <c r="AH106" s="1885" t="str">
        <f>IF(AH105="","",VLOOKUP(AH105,'シフト記号表（従来型・ユニット型共通）'!$C$6:$L$47,10,FALSE))</f>
        <v/>
      </c>
      <c r="AI106" s="1897" t="str">
        <f>IF(AI105="","",VLOOKUP(AI105,'シフト記号表（従来型・ユニット型共通）'!$C$6:$L$47,10,FALSE))</f>
        <v/>
      </c>
      <c r="AJ106" s="1897" t="str">
        <f>IF(AJ105="","",VLOOKUP(AJ105,'シフト記号表（従来型・ユニット型共通）'!$C$6:$L$47,10,FALSE))</f>
        <v/>
      </c>
      <c r="AK106" s="1897" t="str">
        <f>IF(AK105="","",VLOOKUP(AK105,'シフト記号表（従来型・ユニット型共通）'!$C$6:$L$47,10,FALSE))</f>
        <v/>
      </c>
      <c r="AL106" s="1897" t="str">
        <f>IF(AL105="","",VLOOKUP(AL105,'シフト記号表（従来型・ユニット型共通）'!$C$6:$L$47,10,FALSE))</f>
        <v/>
      </c>
      <c r="AM106" s="1897" t="str">
        <f>IF(AM105="","",VLOOKUP(AM105,'シフト記号表（従来型・ユニット型共通）'!$C$6:$L$47,10,FALSE))</f>
        <v/>
      </c>
      <c r="AN106" s="1912" t="str">
        <f>IF(AN105="","",VLOOKUP(AN105,'シフト記号表（従来型・ユニット型共通）'!$C$6:$L$47,10,FALSE))</f>
        <v/>
      </c>
      <c r="AO106" s="1885" t="str">
        <f>IF(AO105="","",VLOOKUP(AO105,'シフト記号表（従来型・ユニット型共通）'!$C$6:$L$47,10,FALSE))</f>
        <v/>
      </c>
      <c r="AP106" s="1897" t="str">
        <f>IF(AP105="","",VLOOKUP(AP105,'シフト記号表（従来型・ユニット型共通）'!$C$6:$L$47,10,FALSE))</f>
        <v/>
      </c>
      <c r="AQ106" s="1897" t="str">
        <f>IF(AQ105="","",VLOOKUP(AQ105,'シフト記号表（従来型・ユニット型共通）'!$C$6:$L$47,10,FALSE))</f>
        <v/>
      </c>
      <c r="AR106" s="1897" t="str">
        <f>IF(AR105="","",VLOOKUP(AR105,'シフト記号表（従来型・ユニット型共通）'!$C$6:$L$47,10,FALSE))</f>
        <v/>
      </c>
      <c r="AS106" s="1897" t="str">
        <f>IF(AS105="","",VLOOKUP(AS105,'シフト記号表（従来型・ユニット型共通）'!$C$6:$L$47,10,FALSE))</f>
        <v/>
      </c>
      <c r="AT106" s="1897" t="str">
        <f>IF(AT105="","",VLOOKUP(AT105,'シフト記号表（従来型・ユニット型共通）'!$C$6:$L$47,10,FALSE))</f>
        <v/>
      </c>
      <c r="AU106" s="1912" t="str">
        <f>IF(AU105="","",VLOOKUP(AU105,'シフト記号表（従来型・ユニット型共通）'!$C$6:$L$47,10,FALSE))</f>
        <v/>
      </c>
      <c r="AV106" s="1885" t="str">
        <f>IF(AV105="","",VLOOKUP(AV105,'シフト記号表（従来型・ユニット型共通）'!$C$6:$L$47,10,FALSE))</f>
        <v/>
      </c>
      <c r="AW106" s="1897" t="str">
        <f>IF(AW105="","",VLOOKUP(AW105,'シフト記号表（従来型・ユニット型共通）'!$C$6:$L$47,10,FALSE))</f>
        <v/>
      </c>
      <c r="AX106" s="1897" t="str">
        <f>IF(AX105="","",VLOOKUP(AX105,'シフト記号表（従来型・ユニット型共通）'!$C$6:$L$47,10,FALSE))</f>
        <v/>
      </c>
      <c r="AY106" s="1897" t="str">
        <f>IF(AY105="","",VLOOKUP(AY105,'シフト記号表（従来型・ユニット型共通）'!$C$6:$L$47,10,FALSE))</f>
        <v/>
      </c>
      <c r="AZ106" s="1897" t="str">
        <f>IF(AZ105="","",VLOOKUP(AZ105,'シフト記号表（従来型・ユニット型共通）'!$C$6:$L$47,10,FALSE))</f>
        <v/>
      </c>
      <c r="BA106" s="1897" t="str">
        <f>IF(BA105="","",VLOOKUP(BA105,'シフト記号表（従来型・ユニット型共通）'!$C$6:$L$47,10,FALSE))</f>
        <v/>
      </c>
      <c r="BB106" s="1912" t="str">
        <f>IF(BB105="","",VLOOKUP(BB105,'シフト記号表（従来型・ユニット型共通）'!$C$6:$L$47,10,FALSE))</f>
        <v/>
      </c>
      <c r="BC106" s="1885" t="str">
        <f>IF(BC105="","",VLOOKUP(BC105,'シフト記号表（従来型・ユニット型共通）'!$C$6:$L$47,10,FALSE))</f>
        <v/>
      </c>
      <c r="BD106" s="1897" t="str">
        <f>IF(BD105="","",VLOOKUP(BD105,'シフト記号表（従来型・ユニット型共通）'!$C$6:$L$47,10,FALSE))</f>
        <v/>
      </c>
      <c r="BE106" s="1897" t="str">
        <f>IF(BE105="","",VLOOKUP(BE105,'シフト記号表（従来型・ユニット型共通）'!$C$6:$L$47,10,FALSE))</f>
        <v/>
      </c>
      <c r="BF106" s="1945">
        <f>IF($BI$3="４週",SUM(AA106:BB106),IF($BI$3="暦月",SUM(AA106:BE106),""))</f>
        <v>0</v>
      </c>
      <c r="BG106" s="1953"/>
      <c r="BH106" s="1962">
        <f>IF($BI$3="４週",BF106/4,IF($BI$3="暦月",(BF106/($BI$8/7)),""))</f>
        <v>0</v>
      </c>
      <c r="BI106" s="1953"/>
      <c r="BJ106" s="1973"/>
      <c r="BK106" s="1978"/>
      <c r="BL106" s="1978"/>
      <c r="BM106" s="1978"/>
      <c r="BN106" s="1989"/>
    </row>
    <row r="107" spans="2:66" ht="20.25" customHeight="1">
      <c r="B107" s="1742">
        <f>B105+1</f>
        <v>46</v>
      </c>
      <c r="C107" s="2676"/>
      <c r="D107" s="2682"/>
      <c r="E107" s="1968"/>
      <c r="F107" s="2691"/>
      <c r="G107" s="1756"/>
      <c r="H107" s="1767"/>
      <c r="I107" s="1774"/>
      <c r="J107" s="1779"/>
      <c r="K107" s="1774"/>
      <c r="L107" s="1779"/>
      <c r="M107" s="1788"/>
      <c r="N107" s="1802"/>
      <c r="O107" s="1808"/>
      <c r="P107" s="1824"/>
      <c r="Q107" s="1824"/>
      <c r="R107" s="1767"/>
      <c r="S107" s="1831"/>
      <c r="T107" s="1836"/>
      <c r="U107" s="1836"/>
      <c r="V107" s="1836"/>
      <c r="W107" s="1847"/>
      <c r="X107" s="1857" t="s">
        <v>770</v>
      </c>
      <c r="Y107" s="1864"/>
      <c r="Z107" s="1875"/>
      <c r="AA107" s="1886"/>
      <c r="AB107" s="1898"/>
      <c r="AC107" s="1898"/>
      <c r="AD107" s="1898"/>
      <c r="AE107" s="1898"/>
      <c r="AF107" s="1898"/>
      <c r="AG107" s="1913"/>
      <c r="AH107" s="1886"/>
      <c r="AI107" s="1898"/>
      <c r="AJ107" s="1898"/>
      <c r="AK107" s="1898"/>
      <c r="AL107" s="1898"/>
      <c r="AM107" s="1898"/>
      <c r="AN107" s="1913"/>
      <c r="AO107" s="1886"/>
      <c r="AP107" s="1898"/>
      <c r="AQ107" s="1898"/>
      <c r="AR107" s="1898"/>
      <c r="AS107" s="1898"/>
      <c r="AT107" s="1898"/>
      <c r="AU107" s="1913"/>
      <c r="AV107" s="1886"/>
      <c r="AW107" s="1898"/>
      <c r="AX107" s="1898"/>
      <c r="AY107" s="1898"/>
      <c r="AZ107" s="1898"/>
      <c r="BA107" s="1898"/>
      <c r="BB107" s="1913"/>
      <c r="BC107" s="1886"/>
      <c r="BD107" s="1898"/>
      <c r="BE107" s="1937"/>
      <c r="BF107" s="1944"/>
      <c r="BG107" s="1952"/>
      <c r="BH107" s="1961"/>
      <c r="BI107" s="1967"/>
      <c r="BJ107" s="1972"/>
      <c r="BK107" s="1977"/>
      <c r="BL107" s="1977"/>
      <c r="BM107" s="1977"/>
      <c r="BN107" s="1988"/>
    </row>
    <row r="108" spans="2:66" ht="20.25" customHeight="1">
      <c r="B108" s="1743"/>
      <c r="C108" s="2675"/>
      <c r="D108" s="2681"/>
      <c r="E108" s="1968"/>
      <c r="F108" s="2691"/>
      <c r="G108" s="1757"/>
      <c r="H108" s="1768"/>
      <c r="I108" s="1776"/>
      <c r="J108" s="1781">
        <f>G107</f>
        <v>0</v>
      </c>
      <c r="K108" s="1776"/>
      <c r="L108" s="1781">
        <f>M107</f>
        <v>0</v>
      </c>
      <c r="M108" s="1789"/>
      <c r="N108" s="1803"/>
      <c r="O108" s="1809"/>
      <c r="P108" s="1825"/>
      <c r="Q108" s="1825"/>
      <c r="R108" s="1768"/>
      <c r="S108" s="1831"/>
      <c r="T108" s="1836"/>
      <c r="U108" s="1836"/>
      <c r="V108" s="1836"/>
      <c r="W108" s="1847"/>
      <c r="X108" s="1856" t="s">
        <v>128</v>
      </c>
      <c r="Y108" s="1863"/>
      <c r="Z108" s="1874"/>
      <c r="AA108" s="1885" t="str">
        <f>IF(AA107="","",VLOOKUP(AA107,'シフト記号表（従来型・ユニット型共通）'!$C$6:$L$47,10,FALSE))</f>
        <v/>
      </c>
      <c r="AB108" s="1897" t="str">
        <f>IF(AB107="","",VLOOKUP(AB107,'シフト記号表（従来型・ユニット型共通）'!$C$6:$L$47,10,FALSE))</f>
        <v/>
      </c>
      <c r="AC108" s="1897" t="str">
        <f>IF(AC107="","",VLOOKUP(AC107,'シフト記号表（従来型・ユニット型共通）'!$C$6:$L$47,10,FALSE))</f>
        <v/>
      </c>
      <c r="AD108" s="1897" t="str">
        <f>IF(AD107="","",VLOOKUP(AD107,'シフト記号表（従来型・ユニット型共通）'!$C$6:$L$47,10,FALSE))</f>
        <v/>
      </c>
      <c r="AE108" s="1897" t="str">
        <f>IF(AE107="","",VLOOKUP(AE107,'シフト記号表（従来型・ユニット型共通）'!$C$6:$L$47,10,FALSE))</f>
        <v/>
      </c>
      <c r="AF108" s="1897" t="str">
        <f>IF(AF107="","",VLOOKUP(AF107,'シフト記号表（従来型・ユニット型共通）'!$C$6:$L$47,10,FALSE))</f>
        <v/>
      </c>
      <c r="AG108" s="1912" t="str">
        <f>IF(AG107="","",VLOOKUP(AG107,'シフト記号表（従来型・ユニット型共通）'!$C$6:$L$47,10,FALSE))</f>
        <v/>
      </c>
      <c r="AH108" s="1885" t="str">
        <f>IF(AH107="","",VLOOKUP(AH107,'シフト記号表（従来型・ユニット型共通）'!$C$6:$L$47,10,FALSE))</f>
        <v/>
      </c>
      <c r="AI108" s="1897" t="str">
        <f>IF(AI107="","",VLOOKUP(AI107,'シフト記号表（従来型・ユニット型共通）'!$C$6:$L$47,10,FALSE))</f>
        <v/>
      </c>
      <c r="AJ108" s="1897" t="str">
        <f>IF(AJ107="","",VLOOKUP(AJ107,'シフト記号表（従来型・ユニット型共通）'!$C$6:$L$47,10,FALSE))</f>
        <v/>
      </c>
      <c r="AK108" s="1897" t="str">
        <f>IF(AK107="","",VLOOKUP(AK107,'シフト記号表（従来型・ユニット型共通）'!$C$6:$L$47,10,FALSE))</f>
        <v/>
      </c>
      <c r="AL108" s="1897" t="str">
        <f>IF(AL107="","",VLOOKUP(AL107,'シフト記号表（従来型・ユニット型共通）'!$C$6:$L$47,10,FALSE))</f>
        <v/>
      </c>
      <c r="AM108" s="1897" t="str">
        <f>IF(AM107="","",VLOOKUP(AM107,'シフト記号表（従来型・ユニット型共通）'!$C$6:$L$47,10,FALSE))</f>
        <v/>
      </c>
      <c r="AN108" s="1912" t="str">
        <f>IF(AN107="","",VLOOKUP(AN107,'シフト記号表（従来型・ユニット型共通）'!$C$6:$L$47,10,FALSE))</f>
        <v/>
      </c>
      <c r="AO108" s="1885" t="str">
        <f>IF(AO107="","",VLOOKUP(AO107,'シフト記号表（従来型・ユニット型共通）'!$C$6:$L$47,10,FALSE))</f>
        <v/>
      </c>
      <c r="AP108" s="1897" t="str">
        <f>IF(AP107="","",VLOOKUP(AP107,'シフト記号表（従来型・ユニット型共通）'!$C$6:$L$47,10,FALSE))</f>
        <v/>
      </c>
      <c r="AQ108" s="1897" t="str">
        <f>IF(AQ107="","",VLOOKUP(AQ107,'シフト記号表（従来型・ユニット型共通）'!$C$6:$L$47,10,FALSE))</f>
        <v/>
      </c>
      <c r="AR108" s="1897" t="str">
        <f>IF(AR107="","",VLOOKUP(AR107,'シフト記号表（従来型・ユニット型共通）'!$C$6:$L$47,10,FALSE))</f>
        <v/>
      </c>
      <c r="AS108" s="1897" t="str">
        <f>IF(AS107="","",VLOOKUP(AS107,'シフト記号表（従来型・ユニット型共通）'!$C$6:$L$47,10,FALSE))</f>
        <v/>
      </c>
      <c r="AT108" s="1897" t="str">
        <f>IF(AT107="","",VLOOKUP(AT107,'シフト記号表（従来型・ユニット型共通）'!$C$6:$L$47,10,FALSE))</f>
        <v/>
      </c>
      <c r="AU108" s="1912" t="str">
        <f>IF(AU107="","",VLOOKUP(AU107,'シフト記号表（従来型・ユニット型共通）'!$C$6:$L$47,10,FALSE))</f>
        <v/>
      </c>
      <c r="AV108" s="1885" t="str">
        <f>IF(AV107="","",VLOOKUP(AV107,'シフト記号表（従来型・ユニット型共通）'!$C$6:$L$47,10,FALSE))</f>
        <v/>
      </c>
      <c r="AW108" s="1897" t="str">
        <f>IF(AW107="","",VLOOKUP(AW107,'シフト記号表（従来型・ユニット型共通）'!$C$6:$L$47,10,FALSE))</f>
        <v/>
      </c>
      <c r="AX108" s="1897" t="str">
        <f>IF(AX107="","",VLOOKUP(AX107,'シフト記号表（従来型・ユニット型共通）'!$C$6:$L$47,10,FALSE))</f>
        <v/>
      </c>
      <c r="AY108" s="1897" t="str">
        <f>IF(AY107="","",VLOOKUP(AY107,'シフト記号表（従来型・ユニット型共通）'!$C$6:$L$47,10,FALSE))</f>
        <v/>
      </c>
      <c r="AZ108" s="1897" t="str">
        <f>IF(AZ107="","",VLOOKUP(AZ107,'シフト記号表（従来型・ユニット型共通）'!$C$6:$L$47,10,FALSE))</f>
        <v/>
      </c>
      <c r="BA108" s="1897" t="str">
        <f>IF(BA107="","",VLOOKUP(BA107,'シフト記号表（従来型・ユニット型共通）'!$C$6:$L$47,10,FALSE))</f>
        <v/>
      </c>
      <c r="BB108" s="1912" t="str">
        <f>IF(BB107="","",VLOOKUP(BB107,'シフト記号表（従来型・ユニット型共通）'!$C$6:$L$47,10,FALSE))</f>
        <v/>
      </c>
      <c r="BC108" s="1885" t="str">
        <f>IF(BC107="","",VLOOKUP(BC107,'シフト記号表（従来型・ユニット型共通）'!$C$6:$L$47,10,FALSE))</f>
        <v/>
      </c>
      <c r="BD108" s="1897" t="str">
        <f>IF(BD107="","",VLOOKUP(BD107,'シフト記号表（従来型・ユニット型共通）'!$C$6:$L$47,10,FALSE))</f>
        <v/>
      </c>
      <c r="BE108" s="1897" t="str">
        <f>IF(BE107="","",VLOOKUP(BE107,'シフト記号表（従来型・ユニット型共通）'!$C$6:$L$47,10,FALSE))</f>
        <v/>
      </c>
      <c r="BF108" s="1945">
        <f>IF($BI$3="４週",SUM(AA108:BB108),IF($BI$3="暦月",SUM(AA108:BE108),""))</f>
        <v>0</v>
      </c>
      <c r="BG108" s="1953"/>
      <c r="BH108" s="1962">
        <f>IF($BI$3="４週",BF108/4,IF($BI$3="暦月",(BF108/($BI$8/7)),""))</f>
        <v>0</v>
      </c>
      <c r="BI108" s="1953"/>
      <c r="BJ108" s="1973"/>
      <c r="BK108" s="1978"/>
      <c r="BL108" s="1978"/>
      <c r="BM108" s="1978"/>
      <c r="BN108" s="1989"/>
    </row>
    <row r="109" spans="2:66" ht="20.25" customHeight="1">
      <c r="B109" s="1742">
        <f>B107+1</f>
        <v>47</v>
      </c>
      <c r="C109" s="2676"/>
      <c r="D109" s="2682"/>
      <c r="E109" s="1968"/>
      <c r="F109" s="2691"/>
      <c r="G109" s="1756"/>
      <c r="H109" s="1767"/>
      <c r="I109" s="1774"/>
      <c r="J109" s="1779"/>
      <c r="K109" s="1774"/>
      <c r="L109" s="1779"/>
      <c r="M109" s="1788"/>
      <c r="N109" s="1802"/>
      <c r="O109" s="1808"/>
      <c r="P109" s="1824"/>
      <c r="Q109" s="1824"/>
      <c r="R109" s="1767"/>
      <c r="S109" s="1831"/>
      <c r="T109" s="1836"/>
      <c r="U109" s="1836"/>
      <c r="V109" s="1836"/>
      <c r="W109" s="1847"/>
      <c r="X109" s="1857" t="s">
        <v>770</v>
      </c>
      <c r="Y109" s="1864"/>
      <c r="Z109" s="1875"/>
      <c r="AA109" s="1886"/>
      <c r="AB109" s="1898"/>
      <c r="AC109" s="1898"/>
      <c r="AD109" s="1898"/>
      <c r="AE109" s="1898"/>
      <c r="AF109" s="1898"/>
      <c r="AG109" s="1913"/>
      <c r="AH109" s="1886"/>
      <c r="AI109" s="1898"/>
      <c r="AJ109" s="1898"/>
      <c r="AK109" s="1898"/>
      <c r="AL109" s="1898"/>
      <c r="AM109" s="1898"/>
      <c r="AN109" s="1913"/>
      <c r="AO109" s="1886"/>
      <c r="AP109" s="1898"/>
      <c r="AQ109" s="1898"/>
      <c r="AR109" s="1898"/>
      <c r="AS109" s="1898"/>
      <c r="AT109" s="1898"/>
      <c r="AU109" s="1913"/>
      <c r="AV109" s="1886"/>
      <c r="AW109" s="1898"/>
      <c r="AX109" s="1898"/>
      <c r="AY109" s="1898"/>
      <c r="AZ109" s="1898"/>
      <c r="BA109" s="1898"/>
      <c r="BB109" s="1913"/>
      <c r="BC109" s="1886"/>
      <c r="BD109" s="1898"/>
      <c r="BE109" s="1937"/>
      <c r="BF109" s="1944"/>
      <c r="BG109" s="1952"/>
      <c r="BH109" s="1961"/>
      <c r="BI109" s="1967"/>
      <c r="BJ109" s="1972"/>
      <c r="BK109" s="1977"/>
      <c r="BL109" s="1977"/>
      <c r="BM109" s="1977"/>
      <c r="BN109" s="1988"/>
    </row>
    <row r="110" spans="2:66" ht="20.25" customHeight="1">
      <c r="B110" s="1743"/>
      <c r="C110" s="2675"/>
      <c r="D110" s="2681"/>
      <c r="E110" s="1968"/>
      <c r="F110" s="2691"/>
      <c r="G110" s="1757"/>
      <c r="H110" s="1768"/>
      <c r="I110" s="1776"/>
      <c r="J110" s="1781">
        <f>G109</f>
        <v>0</v>
      </c>
      <c r="K110" s="1776"/>
      <c r="L110" s="1781">
        <f>M109</f>
        <v>0</v>
      </c>
      <c r="M110" s="1789"/>
      <c r="N110" s="1803"/>
      <c r="O110" s="1809"/>
      <c r="P110" s="1825"/>
      <c r="Q110" s="1825"/>
      <c r="R110" s="1768"/>
      <c r="S110" s="1831"/>
      <c r="T110" s="1836"/>
      <c r="U110" s="1836"/>
      <c r="V110" s="1836"/>
      <c r="W110" s="1847"/>
      <c r="X110" s="1856" t="s">
        <v>128</v>
      </c>
      <c r="Y110" s="1863"/>
      <c r="Z110" s="1874"/>
      <c r="AA110" s="1885" t="str">
        <f>IF(AA109="","",VLOOKUP(AA109,'シフト記号表（従来型・ユニット型共通）'!$C$6:$L$47,10,FALSE))</f>
        <v/>
      </c>
      <c r="AB110" s="1897" t="str">
        <f>IF(AB109="","",VLOOKUP(AB109,'シフト記号表（従来型・ユニット型共通）'!$C$6:$L$47,10,FALSE))</f>
        <v/>
      </c>
      <c r="AC110" s="1897" t="str">
        <f>IF(AC109="","",VLOOKUP(AC109,'シフト記号表（従来型・ユニット型共通）'!$C$6:$L$47,10,FALSE))</f>
        <v/>
      </c>
      <c r="AD110" s="1897" t="str">
        <f>IF(AD109="","",VLOOKUP(AD109,'シフト記号表（従来型・ユニット型共通）'!$C$6:$L$47,10,FALSE))</f>
        <v/>
      </c>
      <c r="AE110" s="1897" t="str">
        <f>IF(AE109="","",VLOOKUP(AE109,'シフト記号表（従来型・ユニット型共通）'!$C$6:$L$47,10,FALSE))</f>
        <v/>
      </c>
      <c r="AF110" s="1897" t="str">
        <f>IF(AF109="","",VLOOKUP(AF109,'シフト記号表（従来型・ユニット型共通）'!$C$6:$L$47,10,FALSE))</f>
        <v/>
      </c>
      <c r="AG110" s="1912" t="str">
        <f>IF(AG109="","",VLOOKUP(AG109,'シフト記号表（従来型・ユニット型共通）'!$C$6:$L$47,10,FALSE))</f>
        <v/>
      </c>
      <c r="AH110" s="1885" t="str">
        <f>IF(AH109="","",VLOOKUP(AH109,'シフト記号表（従来型・ユニット型共通）'!$C$6:$L$47,10,FALSE))</f>
        <v/>
      </c>
      <c r="AI110" s="1897" t="str">
        <f>IF(AI109="","",VLOOKUP(AI109,'シフト記号表（従来型・ユニット型共通）'!$C$6:$L$47,10,FALSE))</f>
        <v/>
      </c>
      <c r="AJ110" s="1897" t="str">
        <f>IF(AJ109="","",VLOOKUP(AJ109,'シフト記号表（従来型・ユニット型共通）'!$C$6:$L$47,10,FALSE))</f>
        <v/>
      </c>
      <c r="AK110" s="1897" t="str">
        <f>IF(AK109="","",VLOOKUP(AK109,'シフト記号表（従来型・ユニット型共通）'!$C$6:$L$47,10,FALSE))</f>
        <v/>
      </c>
      <c r="AL110" s="1897" t="str">
        <f>IF(AL109="","",VLOOKUP(AL109,'シフト記号表（従来型・ユニット型共通）'!$C$6:$L$47,10,FALSE))</f>
        <v/>
      </c>
      <c r="AM110" s="1897" t="str">
        <f>IF(AM109="","",VLOOKUP(AM109,'シフト記号表（従来型・ユニット型共通）'!$C$6:$L$47,10,FALSE))</f>
        <v/>
      </c>
      <c r="AN110" s="1912" t="str">
        <f>IF(AN109="","",VLOOKUP(AN109,'シフト記号表（従来型・ユニット型共通）'!$C$6:$L$47,10,FALSE))</f>
        <v/>
      </c>
      <c r="AO110" s="1885" t="str">
        <f>IF(AO109="","",VLOOKUP(AO109,'シフト記号表（従来型・ユニット型共通）'!$C$6:$L$47,10,FALSE))</f>
        <v/>
      </c>
      <c r="AP110" s="1897" t="str">
        <f>IF(AP109="","",VLOOKUP(AP109,'シフト記号表（従来型・ユニット型共通）'!$C$6:$L$47,10,FALSE))</f>
        <v/>
      </c>
      <c r="AQ110" s="1897" t="str">
        <f>IF(AQ109="","",VLOOKUP(AQ109,'シフト記号表（従来型・ユニット型共通）'!$C$6:$L$47,10,FALSE))</f>
        <v/>
      </c>
      <c r="AR110" s="1897" t="str">
        <f>IF(AR109="","",VLOOKUP(AR109,'シフト記号表（従来型・ユニット型共通）'!$C$6:$L$47,10,FALSE))</f>
        <v/>
      </c>
      <c r="AS110" s="1897" t="str">
        <f>IF(AS109="","",VLOOKUP(AS109,'シフト記号表（従来型・ユニット型共通）'!$C$6:$L$47,10,FALSE))</f>
        <v/>
      </c>
      <c r="AT110" s="1897" t="str">
        <f>IF(AT109="","",VLOOKUP(AT109,'シフト記号表（従来型・ユニット型共通）'!$C$6:$L$47,10,FALSE))</f>
        <v/>
      </c>
      <c r="AU110" s="1912" t="str">
        <f>IF(AU109="","",VLOOKUP(AU109,'シフト記号表（従来型・ユニット型共通）'!$C$6:$L$47,10,FALSE))</f>
        <v/>
      </c>
      <c r="AV110" s="1885" t="str">
        <f>IF(AV109="","",VLOOKUP(AV109,'シフト記号表（従来型・ユニット型共通）'!$C$6:$L$47,10,FALSE))</f>
        <v/>
      </c>
      <c r="AW110" s="1897" t="str">
        <f>IF(AW109="","",VLOOKUP(AW109,'シフト記号表（従来型・ユニット型共通）'!$C$6:$L$47,10,FALSE))</f>
        <v/>
      </c>
      <c r="AX110" s="1897" t="str">
        <f>IF(AX109="","",VLOOKUP(AX109,'シフト記号表（従来型・ユニット型共通）'!$C$6:$L$47,10,FALSE))</f>
        <v/>
      </c>
      <c r="AY110" s="1897" t="str">
        <f>IF(AY109="","",VLOOKUP(AY109,'シフト記号表（従来型・ユニット型共通）'!$C$6:$L$47,10,FALSE))</f>
        <v/>
      </c>
      <c r="AZ110" s="1897" t="str">
        <f>IF(AZ109="","",VLOOKUP(AZ109,'シフト記号表（従来型・ユニット型共通）'!$C$6:$L$47,10,FALSE))</f>
        <v/>
      </c>
      <c r="BA110" s="1897" t="str">
        <f>IF(BA109="","",VLOOKUP(BA109,'シフト記号表（従来型・ユニット型共通）'!$C$6:$L$47,10,FALSE))</f>
        <v/>
      </c>
      <c r="BB110" s="1912" t="str">
        <f>IF(BB109="","",VLOOKUP(BB109,'シフト記号表（従来型・ユニット型共通）'!$C$6:$L$47,10,FALSE))</f>
        <v/>
      </c>
      <c r="BC110" s="1885" t="str">
        <f>IF(BC109="","",VLOOKUP(BC109,'シフト記号表（従来型・ユニット型共通）'!$C$6:$L$47,10,FALSE))</f>
        <v/>
      </c>
      <c r="BD110" s="1897" t="str">
        <f>IF(BD109="","",VLOOKUP(BD109,'シフト記号表（従来型・ユニット型共通）'!$C$6:$L$47,10,FALSE))</f>
        <v/>
      </c>
      <c r="BE110" s="1897" t="str">
        <f>IF(BE109="","",VLOOKUP(BE109,'シフト記号表（従来型・ユニット型共通）'!$C$6:$L$47,10,FALSE))</f>
        <v/>
      </c>
      <c r="BF110" s="1945">
        <f>IF($BI$3="４週",SUM(AA110:BB110),IF($BI$3="暦月",SUM(AA110:BE110),""))</f>
        <v>0</v>
      </c>
      <c r="BG110" s="1953"/>
      <c r="BH110" s="1962">
        <f>IF($BI$3="４週",BF110/4,IF($BI$3="暦月",(BF110/($BI$8/7)),""))</f>
        <v>0</v>
      </c>
      <c r="BI110" s="1953"/>
      <c r="BJ110" s="1973"/>
      <c r="BK110" s="1978"/>
      <c r="BL110" s="1978"/>
      <c r="BM110" s="1978"/>
      <c r="BN110" s="1989"/>
    </row>
    <row r="111" spans="2:66" ht="20.25" customHeight="1">
      <c r="B111" s="1742">
        <f>B109+1</f>
        <v>48</v>
      </c>
      <c r="C111" s="2676"/>
      <c r="D111" s="2682"/>
      <c r="E111" s="1968"/>
      <c r="F111" s="2691"/>
      <c r="G111" s="1756"/>
      <c r="H111" s="1767"/>
      <c r="I111" s="1774"/>
      <c r="J111" s="1779"/>
      <c r="K111" s="1774"/>
      <c r="L111" s="1779"/>
      <c r="M111" s="1788"/>
      <c r="N111" s="1802"/>
      <c r="O111" s="1808"/>
      <c r="P111" s="1824"/>
      <c r="Q111" s="1824"/>
      <c r="R111" s="1767"/>
      <c r="S111" s="1831"/>
      <c r="T111" s="1836"/>
      <c r="U111" s="1836"/>
      <c r="V111" s="1836"/>
      <c r="W111" s="1847"/>
      <c r="X111" s="1857" t="s">
        <v>770</v>
      </c>
      <c r="Y111" s="1864"/>
      <c r="Z111" s="1875"/>
      <c r="AA111" s="1886"/>
      <c r="AB111" s="1898"/>
      <c r="AC111" s="1898"/>
      <c r="AD111" s="1898"/>
      <c r="AE111" s="1898"/>
      <c r="AF111" s="1898"/>
      <c r="AG111" s="1913"/>
      <c r="AH111" s="1886"/>
      <c r="AI111" s="1898"/>
      <c r="AJ111" s="1898"/>
      <c r="AK111" s="1898"/>
      <c r="AL111" s="1898"/>
      <c r="AM111" s="1898"/>
      <c r="AN111" s="1913"/>
      <c r="AO111" s="1886"/>
      <c r="AP111" s="1898"/>
      <c r="AQ111" s="1898"/>
      <c r="AR111" s="1898"/>
      <c r="AS111" s="1898"/>
      <c r="AT111" s="1898"/>
      <c r="AU111" s="1913"/>
      <c r="AV111" s="1886"/>
      <c r="AW111" s="1898"/>
      <c r="AX111" s="1898"/>
      <c r="AY111" s="1898"/>
      <c r="AZ111" s="1898"/>
      <c r="BA111" s="1898"/>
      <c r="BB111" s="1913"/>
      <c r="BC111" s="1886"/>
      <c r="BD111" s="1898"/>
      <c r="BE111" s="1937"/>
      <c r="BF111" s="1944"/>
      <c r="BG111" s="1952"/>
      <c r="BH111" s="1961"/>
      <c r="BI111" s="1967"/>
      <c r="BJ111" s="1972"/>
      <c r="BK111" s="1977"/>
      <c r="BL111" s="1977"/>
      <c r="BM111" s="1977"/>
      <c r="BN111" s="1988"/>
    </row>
    <row r="112" spans="2:66" ht="20.25" customHeight="1">
      <c r="B112" s="1743"/>
      <c r="C112" s="2675"/>
      <c r="D112" s="2681"/>
      <c r="E112" s="1968"/>
      <c r="F112" s="2691"/>
      <c r="G112" s="1757"/>
      <c r="H112" s="1768"/>
      <c r="I112" s="1776"/>
      <c r="J112" s="1781">
        <f>G111</f>
        <v>0</v>
      </c>
      <c r="K112" s="1776"/>
      <c r="L112" s="1781">
        <f>M111</f>
        <v>0</v>
      </c>
      <c r="M112" s="1789"/>
      <c r="N112" s="1803"/>
      <c r="O112" s="1809"/>
      <c r="P112" s="1825"/>
      <c r="Q112" s="1825"/>
      <c r="R112" s="1768"/>
      <c r="S112" s="1831"/>
      <c r="T112" s="1836"/>
      <c r="U112" s="1836"/>
      <c r="V112" s="1836"/>
      <c r="W112" s="1847"/>
      <c r="X112" s="1856" t="s">
        <v>128</v>
      </c>
      <c r="Y112" s="1863"/>
      <c r="Z112" s="1874"/>
      <c r="AA112" s="1885" t="str">
        <f>IF(AA111="","",VLOOKUP(AA111,'シフト記号表（従来型・ユニット型共通）'!$C$6:$L$47,10,FALSE))</f>
        <v/>
      </c>
      <c r="AB112" s="1897" t="str">
        <f>IF(AB111="","",VLOOKUP(AB111,'シフト記号表（従来型・ユニット型共通）'!$C$6:$L$47,10,FALSE))</f>
        <v/>
      </c>
      <c r="AC112" s="1897" t="str">
        <f>IF(AC111="","",VLOOKUP(AC111,'シフト記号表（従来型・ユニット型共通）'!$C$6:$L$47,10,FALSE))</f>
        <v/>
      </c>
      <c r="AD112" s="1897" t="str">
        <f>IF(AD111="","",VLOOKUP(AD111,'シフト記号表（従来型・ユニット型共通）'!$C$6:$L$47,10,FALSE))</f>
        <v/>
      </c>
      <c r="AE112" s="1897" t="str">
        <f>IF(AE111="","",VLOOKUP(AE111,'シフト記号表（従来型・ユニット型共通）'!$C$6:$L$47,10,FALSE))</f>
        <v/>
      </c>
      <c r="AF112" s="1897" t="str">
        <f>IF(AF111="","",VLOOKUP(AF111,'シフト記号表（従来型・ユニット型共通）'!$C$6:$L$47,10,FALSE))</f>
        <v/>
      </c>
      <c r="AG112" s="1912" t="str">
        <f>IF(AG111="","",VLOOKUP(AG111,'シフト記号表（従来型・ユニット型共通）'!$C$6:$L$47,10,FALSE))</f>
        <v/>
      </c>
      <c r="AH112" s="1885" t="str">
        <f>IF(AH111="","",VLOOKUP(AH111,'シフト記号表（従来型・ユニット型共通）'!$C$6:$L$47,10,FALSE))</f>
        <v/>
      </c>
      <c r="AI112" s="1897" t="str">
        <f>IF(AI111="","",VLOOKUP(AI111,'シフト記号表（従来型・ユニット型共通）'!$C$6:$L$47,10,FALSE))</f>
        <v/>
      </c>
      <c r="AJ112" s="1897" t="str">
        <f>IF(AJ111="","",VLOOKUP(AJ111,'シフト記号表（従来型・ユニット型共通）'!$C$6:$L$47,10,FALSE))</f>
        <v/>
      </c>
      <c r="AK112" s="1897" t="str">
        <f>IF(AK111="","",VLOOKUP(AK111,'シフト記号表（従来型・ユニット型共通）'!$C$6:$L$47,10,FALSE))</f>
        <v/>
      </c>
      <c r="AL112" s="1897" t="str">
        <f>IF(AL111="","",VLOOKUP(AL111,'シフト記号表（従来型・ユニット型共通）'!$C$6:$L$47,10,FALSE))</f>
        <v/>
      </c>
      <c r="AM112" s="1897" t="str">
        <f>IF(AM111="","",VLOOKUP(AM111,'シフト記号表（従来型・ユニット型共通）'!$C$6:$L$47,10,FALSE))</f>
        <v/>
      </c>
      <c r="AN112" s="1912" t="str">
        <f>IF(AN111="","",VLOOKUP(AN111,'シフト記号表（従来型・ユニット型共通）'!$C$6:$L$47,10,FALSE))</f>
        <v/>
      </c>
      <c r="AO112" s="1885" t="str">
        <f>IF(AO111="","",VLOOKUP(AO111,'シフト記号表（従来型・ユニット型共通）'!$C$6:$L$47,10,FALSE))</f>
        <v/>
      </c>
      <c r="AP112" s="1897" t="str">
        <f>IF(AP111="","",VLOOKUP(AP111,'シフト記号表（従来型・ユニット型共通）'!$C$6:$L$47,10,FALSE))</f>
        <v/>
      </c>
      <c r="AQ112" s="1897" t="str">
        <f>IF(AQ111="","",VLOOKUP(AQ111,'シフト記号表（従来型・ユニット型共通）'!$C$6:$L$47,10,FALSE))</f>
        <v/>
      </c>
      <c r="AR112" s="1897" t="str">
        <f>IF(AR111="","",VLOOKUP(AR111,'シフト記号表（従来型・ユニット型共通）'!$C$6:$L$47,10,FALSE))</f>
        <v/>
      </c>
      <c r="AS112" s="1897" t="str">
        <f>IF(AS111="","",VLOOKUP(AS111,'シフト記号表（従来型・ユニット型共通）'!$C$6:$L$47,10,FALSE))</f>
        <v/>
      </c>
      <c r="AT112" s="1897" t="str">
        <f>IF(AT111="","",VLOOKUP(AT111,'シフト記号表（従来型・ユニット型共通）'!$C$6:$L$47,10,FALSE))</f>
        <v/>
      </c>
      <c r="AU112" s="1912" t="str">
        <f>IF(AU111="","",VLOOKUP(AU111,'シフト記号表（従来型・ユニット型共通）'!$C$6:$L$47,10,FALSE))</f>
        <v/>
      </c>
      <c r="AV112" s="1885" t="str">
        <f>IF(AV111="","",VLOOKUP(AV111,'シフト記号表（従来型・ユニット型共通）'!$C$6:$L$47,10,FALSE))</f>
        <v/>
      </c>
      <c r="AW112" s="1897" t="str">
        <f>IF(AW111="","",VLOOKUP(AW111,'シフト記号表（従来型・ユニット型共通）'!$C$6:$L$47,10,FALSE))</f>
        <v/>
      </c>
      <c r="AX112" s="1897" t="str">
        <f>IF(AX111="","",VLOOKUP(AX111,'シフト記号表（従来型・ユニット型共通）'!$C$6:$L$47,10,FALSE))</f>
        <v/>
      </c>
      <c r="AY112" s="1897" t="str">
        <f>IF(AY111="","",VLOOKUP(AY111,'シフト記号表（従来型・ユニット型共通）'!$C$6:$L$47,10,FALSE))</f>
        <v/>
      </c>
      <c r="AZ112" s="1897" t="str">
        <f>IF(AZ111="","",VLOOKUP(AZ111,'シフト記号表（従来型・ユニット型共通）'!$C$6:$L$47,10,FALSE))</f>
        <v/>
      </c>
      <c r="BA112" s="1897" t="str">
        <f>IF(BA111="","",VLOOKUP(BA111,'シフト記号表（従来型・ユニット型共通）'!$C$6:$L$47,10,FALSE))</f>
        <v/>
      </c>
      <c r="BB112" s="1912" t="str">
        <f>IF(BB111="","",VLOOKUP(BB111,'シフト記号表（従来型・ユニット型共通）'!$C$6:$L$47,10,FALSE))</f>
        <v/>
      </c>
      <c r="BC112" s="1885" t="str">
        <f>IF(BC111="","",VLOOKUP(BC111,'シフト記号表（従来型・ユニット型共通）'!$C$6:$L$47,10,FALSE))</f>
        <v/>
      </c>
      <c r="BD112" s="1897" t="str">
        <f>IF(BD111="","",VLOOKUP(BD111,'シフト記号表（従来型・ユニット型共通）'!$C$6:$L$47,10,FALSE))</f>
        <v/>
      </c>
      <c r="BE112" s="1897" t="str">
        <f>IF(BE111="","",VLOOKUP(BE111,'シフト記号表（従来型・ユニット型共通）'!$C$6:$L$47,10,FALSE))</f>
        <v/>
      </c>
      <c r="BF112" s="1945">
        <f>IF($BI$3="４週",SUM(AA112:BB112),IF($BI$3="暦月",SUM(AA112:BE112),""))</f>
        <v>0</v>
      </c>
      <c r="BG112" s="1953"/>
      <c r="BH112" s="1962">
        <f>IF($BI$3="４週",BF112/4,IF($BI$3="暦月",(BF112/($BI$8/7)),""))</f>
        <v>0</v>
      </c>
      <c r="BI112" s="1953"/>
      <c r="BJ112" s="1973"/>
      <c r="BK112" s="1978"/>
      <c r="BL112" s="1978"/>
      <c r="BM112" s="1978"/>
      <c r="BN112" s="1989"/>
    </row>
    <row r="113" spans="2:66" ht="20.25" customHeight="1">
      <c r="B113" s="1742">
        <f>B111+1</f>
        <v>49</v>
      </c>
      <c r="C113" s="2676"/>
      <c r="D113" s="2682"/>
      <c r="E113" s="1968"/>
      <c r="F113" s="2691"/>
      <c r="G113" s="1756"/>
      <c r="H113" s="1767"/>
      <c r="I113" s="1774"/>
      <c r="J113" s="1779"/>
      <c r="K113" s="1774"/>
      <c r="L113" s="1779"/>
      <c r="M113" s="1788"/>
      <c r="N113" s="1802"/>
      <c r="O113" s="1808"/>
      <c r="P113" s="1824"/>
      <c r="Q113" s="1824"/>
      <c r="R113" s="1767"/>
      <c r="S113" s="1831"/>
      <c r="T113" s="1836"/>
      <c r="U113" s="1836"/>
      <c r="V113" s="1836"/>
      <c r="W113" s="1847"/>
      <c r="X113" s="1857" t="s">
        <v>770</v>
      </c>
      <c r="Y113" s="1864"/>
      <c r="Z113" s="1875"/>
      <c r="AA113" s="1886"/>
      <c r="AB113" s="1898"/>
      <c r="AC113" s="1898"/>
      <c r="AD113" s="1898"/>
      <c r="AE113" s="1898"/>
      <c r="AF113" s="1898"/>
      <c r="AG113" s="1913"/>
      <c r="AH113" s="1886"/>
      <c r="AI113" s="1898"/>
      <c r="AJ113" s="1898"/>
      <c r="AK113" s="1898"/>
      <c r="AL113" s="1898"/>
      <c r="AM113" s="1898"/>
      <c r="AN113" s="1913"/>
      <c r="AO113" s="1886"/>
      <c r="AP113" s="1898"/>
      <c r="AQ113" s="1898"/>
      <c r="AR113" s="1898"/>
      <c r="AS113" s="1898"/>
      <c r="AT113" s="1898"/>
      <c r="AU113" s="1913"/>
      <c r="AV113" s="1886"/>
      <c r="AW113" s="1898"/>
      <c r="AX113" s="1898"/>
      <c r="AY113" s="1898"/>
      <c r="AZ113" s="1898"/>
      <c r="BA113" s="1898"/>
      <c r="BB113" s="1913"/>
      <c r="BC113" s="1886"/>
      <c r="BD113" s="1898"/>
      <c r="BE113" s="1937"/>
      <c r="BF113" s="1944"/>
      <c r="BG113" s="1952"/>
      <c r="BH113" s="1961"/>
      <c r="BI113" s="1967"/>
      <c r="BJ113" s="1972"/>
      <c r="BK113" s="1977"/>
      <c r="BL113" s="1977"/>
      <c r="BM113" s="1977"/>
      <c r="BN113" s="1988"/>
    </row>
    <row r="114" spans="2:66" ht="20.25" customHeight="1">
      <c r="B114" s="1743"/>
      <c r="C114" s="2675"/>
      <c r="D114" s="2681"/>
      <c r="E114" s="1968"/>
      <c r="F114" s="2691"/>
      <c r="G114" s="1757"/>
      <c r="H114" s="1768"/>
      <c r="I114" s="1776"/>
      <c r="J114" s="1781">
        <f>G113</f>
        <v>0</v>
      </c>
      <c r="K114" s="1776"/>
      <c r="L114" s="1781">
        <f>M113</f>
        <v>0</v>
      </c>
      <c r="M114" s="1789"/>
      <c r="N114" s="1803"/>
      <c r="O114" s="1809"/>
      <c r="P114" s="1825"/>
      <c r="Q114" s="1825"/>
      <c r="R114" s="1768"/>
      <c r="S114" s="1831"/>
      <c r="T114" s="1836"/>
      <c r="U114" s="1836"/>
      <c r="V114" s="1836"/>
      <c r="W114" s="1847"/>
      <c r="X114" s="1856" t="s">
        <v>128</v>
      </c>
      <c r="Y114" s="1863"/>
      <c r="Z114" s="1874"/>
      <c r="AA114" s="1885" t="str">
        <f>IF(AA113="","",VLOOKUP(AA113,'シフト記号表（従来型・ユニット型共通）'!$C$6:$L$47,10,FALSE))</f>
        <v/>
      </c>
      <c r="AB114" s="1897" t="str">
        <f>IF(AB113="","",VLOOKUP(AB113,'シフト記号表（従来型・ユニット型共通）'!$C$6:$L$47,10,FALSE))</f>
        <v/>
      </c>
      <c r="AC114" s="1897" t="str">
        <f>IF(AC113="","",VLOOKUP(AC113,'シフト記号表（従来型・ユニット型共通）'!$C$6:$L$47,10,FALSE))</f>
        <v/>
      </c>
      <c r="AD114" s="1897" t="str">
        <f>IF(AD113="","",VLOOKUP(AD113,'シフト記号表（従来型・ユニット型共通）'!$C$6:$L$47,10,FALSE))</f>
        <v/>
      </c>
      <c r="AE114" s="1897" t="str">
        <f>IF(AE113="","",VLOOKUP(AE113,'シフト記号表（従来型・ユニット型共通）'!$C$6:$L$47,10,FALSE))</f>
        <v/>
      </c>
      <c r="AF114" s="1897" t="str">
        <f>IF(AF113="","",VLOOKUP(AF113,'シフト記号表（従来型・ユニット型共通）'!$C$6:$L$47,10,FALSE))</f>
        <v/>
      </c>
      <c r="AG114" s="1912" t="str">
        <f>IF(AG113="","",VLOOKUP(AG113,'シフト記号表（従来型・ユニット型共通）'!$C$6:$L$47,10,FALSE))</f>
        <v/>
      </c>
      <c r="AH114" s="1885" t="str">
        <f>IF(AH113="","",VLOOKUP(AH113,'シフト記号表（従来型・ユニット型共通）'!$C$6:$L$47,10,FALSE))</f>
        <v/>
      </c>
      <c r="AI114" s="1897" t="str">
        <f>IF(AI113="","",VLOOKUP(AI113,'シフト記号表（従来型・ユニット型共通）'!$C$6:$L$47,10,FALSE))</f>
        <v/>
      </c>
      <c r="AJ114" s="1897" t="str">
        <f>IF(AJ113="","",VLOOKUP(AJ113,'シフト記号表（従来型・ユニット型共通）'!$C$6:$L$47,10,FALSE))</f>
        <v/>
      </c>
      <c r="AK114" s="1897" t="str">
        <f>IF(AK113="","",VLOOKUP(AK113,'シフト記号表（従来型・ユニット型共通）'!$C$6:$L$47,10,FALSE))</f>
        <v/>
      </c>
      <c r="AL114" s="1897" t="str">
        <f>IF(AL113="","",VLOOKUP(AL113,'シフト記号表（従来型・ユニット型共通）'!$C$6:$L$47,10,FALSE))</f>
        <v/>
      </c>
      <c r="AM114" s="1897" t="str">
        <f>IF(AM113="","",VLOOKUP(AM113,'シフト記号表（従来型・ユニット型共通）'!$C$6:$L$47,10,FALSE))</f>
        <v/>
      </c>
      <c r="AN114" s="1912" t="str">
        <f>IF(AN113="","",VLOOKUP(AN113,'シフト記号表（従来型・ユニット型共通）'!$C$6:$L$47,10,FALSE))</f>
        <v/>
      </c>
      <c r="AO114" s="1885" t="str">
        <f>IF(AO113="","",VLOOKUP(AO113,'シフト記号表（従来型・ユニット型共通）'!$C$6:$L$47,10,FALSE))</f>
        <v/>
      </c>
      <c r="AP114" s="1897" t="str">
        <f>IF(AP113="","",VLOOKUP(AP113,'シフト記号表（従来型・ユニット型共通）'!$C$6:$L$47,10,FALSE))</f>
        <v/>
      </c>
      <c r="AQ114" s="1897" t="str">
        <f>IF(AQ113="","",VLOOKUP(AQ113,'シフト記号表（従来型・ユニット型共通）'!$C$6:$L$47,10,FALSE))</f>
        <v/>
      </c>
      <c r="AR114" s="1897" t="str">
        <f>IF(AR113="","",VLOOKUP(AR113,'シフト記号表（従来型・ユニット型共通）'!$C$6:$L$47,10,FALSE))</f>
        <v/>
      </c>
      <c r="AS114" s="1897" t="str">
        <f>IF(AS113="","",VLOOKUP(AS113,'シフト記号表（従来型・ユニット型共通）'!$C$6:$L$47,10,FALSE))</f>
        <v/>
      </c>
      <c r="AT114" s="1897" t="str">
        <f>IF(AT113="","",VLOOKUP(AT113,'シフト記号表（従来型・ユニット型共通）'!$C$6:$L$47,10,FALSE))</f>
        <v/>
      </c>
      <c r="AU114" s="1912" t="str">
        <f>IF(AU113="","",VLOOKUP(AU113,'シフト記号表（従来型・ユニット型共通）'!$C$6:$L$47,10,FALSE))</f>
        <v/>
      </c>
      <c r="AV114" s="1885" t="str">
        <f>IF(AV113="","",VLOOKUP(AV113,'シフト記号表（従来型・ユニット型共通）'!$C$6:$L$47,10,FALSE))</f>
        <v/>
      </c>
      <c r="AW114" s="1897" t="str">
        <f>IF(AW113="","",VLOOKUP(AW113,'シフト記号表（従来型・ユニット型共通）'!$C$6:$L$47,10,FALSE))</f>
        <v/>
      </c>
      <c r="AX114" s="1897" t="str">
        <f>IF(AX113="","",VLOOKUP(AX113,'シフト記号表（従来型・ユニット型共通）'!$C$6:$L$47,10,FALSE))</f>
        <v/>
      </c>
      <c r="AY114" s="1897" t="str">
        <f>IF(AY113="","",VLOOKUP(AY113,'シフト記号表（従来型・ユニット型共通）'!$C$6:$L$47,10,FALSE))</f>
        <v/>
      </c>
      <c r="AZ114" s="1897" t="str">
        <f>IF(AZ113="","",VLOOKUP(AZ113,'シフト記号表（従来型・ユニット型共通）'!$C$6:$L$47,10,FALSE))</f>
        <v/>
      </c>
      <c r="BA114" s="1897" t="str">
        <f>IF(BA113="","",VLOOKUP(BA113,'シフト記号表（従来型・ユニット型共通）'!$C$6:$L$47,10,FALSE))</f>
        <v/>
      </c>
      <c r="BB114" s="1912" t="str">
        <f>IF(BB113="","",VLOOKUP(BB113,'シフト記号表（従来型・ユニット型共通）'!$C$6:$L$47,10,FALSE))</f>
        <v/>
      </c>
      <c r="BC114" s="1885" t="str">
        <f>IF(BC113="","",VLOOKUP(BC113,'シフト記号表（従来型・ユニット型共通）'!$C$6:$L$47,10,FALSE))</f>
        <v/>
      </c>
      <c r="BD114" s="1897" t="str">
        <f>IF(BD113="","",VLOOKUP(BD113,'シフト記号表（従来型・ユニット型共通）'!$C$6:$L$47,10,FALSE))</f>
        <v/>
      </c>
      <c r="BE114" s="1897" t="str">
        <f>IF(BE113="","",VLOOKUP(BE113,'シフト記号表（従来型・ユニット型共通）'!$C$6:$L$47,10,FALSE))</f>
        <v/>
      </c>
      <c r="BF114" s="1945">
        <f>IF($BI$3="４週",SUM(AA114:BB114),IF($BI$3="暦月",SUM(AA114:BE114),""))</f>
        <v>0</v>
      </c>
      <c r="BG114" s="1953"/>
      <c r="BH114" s="1962">
        <f>IF($BI$3="４週",BF114/4,IF($BI$3="暦月",(BF114/($BI$8/7)),""))</f>
        <v>0</v>
      </c>
      <c r="BI114" s="1953"/>
      <c r="BJ114" s="1973"/>
      <c r="BK114" s="1978"/>
      <c r="BL114" s="1978"/>
      <c r="BM114" s="1978"/>
      <c r="BN114" s="1989"/>
    </row>
    <row r="115" spans="2:66" ht="20.25" customHeight="1">
      <c r="B115" s="1742">
        <f>B113+1</f>
        <v>50</v>
      </c>
      <c r="C115" s="2676"/>
      <c r="D115" s="2682"/>
      <c r="E115" s="1968"/>
      <c r="F115" s="2691"/>
      <c r="G115" s="1756"/>
      <c r="H115" s="1767"/>
      <c r="I115" s="1774"/>
      <c r="J115" s="1779"/>
      <c r="K115" s="1774"/>
      <c r="L115" s="1779"/>
      <c r="M115" s="1788"/>
      <c r="N115" s="1802"/>
      <c r="O115" s="1808"/>
      <c r="P115" s="1824"/>
      <c r="Q115" s="1824"/>
      <c r="R115" s="1767"/>
      <c r="S115" s="1831"/>
      <c r="T115" s="1836"/>
      <c r="U115" s="1836"/>
      <c r="V115" s="1836"/>
      <c r="W115" s="1847"/>
      <c r="X115" s="1857" t="s">
        <v>770</v>
      </c>
      <c r="Y115" s="1864"/>
      <c r="Z115" s="1875"/>
      <c r="AA115" s="1886"/>
      <c r="AB115" s="1898"/>
      <c r="AC115" s="1898"/>
      <c r="AD115" s="1898"/>
      <c r="AE115" s="1898"/>
      <c r="AF115" s="1898"/>
      <c r="AG115" s="1913"/>
      <c r="AH115" s="1886"/>
      <c r="AI115" s="1898"/>
      <c r="AJ115" s="1898"/>
      <c r="AK115" s="1898"/>
      <c r="AL115" s="1898"/>
      <c r="AM115" s="1898"/>
      <c r="AN115" s="1913"/>
      <c r="AO115" s="1886"/>
      <c r="AP115" s="1898"/>
      <c r="AQ115" s="1898"/>
      <c r="AR115" s="1898"/>
      <c r="AS115" s="1898"/>
      <c r="AT115" s="1898"/>
      <c r="AU115" s="1913"/>
      <c r="AV115" s="1886"/>
      <c r="AW115" s="1898"/>
      <c r="AX115" s="1898"/>
      <c r="AY115" s="1898"/>
      <c r="AZ115" s="1898"/>
      <c r="BA115" s="1898"/>
      <c r="BB115" s="1913"/>
      <c r="BC115" s="1886"/>
      <c r="BD115" s="1898"/>
      <c r="BE115" s="1937"/>
      <c r="BF115" s="1944"/>
      <c r="BG115" s="1952"/>
      <c r="BH115" s="1961"/>
      <c r="BI115" s="1967"/>
      <c r="BJ115" s="1972"/>
      <c r="BK115" s="1977"/>
      <c r="BL115" s="1977"/>
      <c r="BM115" s="1977"/>
      <c r="BN115" s="1988"/>
    </row>
    <row r="116" spans="2:66" ht="20.25" customHeight="1">
      <c r="B116" s="1743"/>
      <c r="C116" s="2675"/>
      <c r="D116" s="2681"/>
      <c r="E116" s="1968"/>
      <c r="F116" s="2691"/>
      <c r="G116" s="1757"/>
      <c r="H116" s="1768"/>
      <c r="I116" s="1776"/>
      <c r="J116" s="1781">
        <f>G115</f>
        <v>0</v>
      </c>
      <c r="K116" s="1776"/>
      <c r="L116" s="1781">
        <f>M115</f>
        <v>0</v>
      </c>
      <c r="M116" s="1789"/>
      <c r="N116" s="1803"/>
      <c r="O116" s="1809"/>
      <c r="P116" s="1825"/>
      <c r="Q116" s="1825"/>
      <c r="R116" s="1768"/>
      <c r="S116" s="1831"/>
      <c r="T116" s="1836"/>
      <c r="U116" s="1836"/>
      <c r="V116" s="1836"/>
      <c r="W116" s="1847"/>
      <c r="X116" s="1856" t="s">
        <v>128</v>
      </c>
      <c r="Y116" s="1863"/>
      <c r="Z116" s="1874"/>
      <c r="AA116" s="1885" t="str">
        <f>IF(AA115="","",VLOOKUP(AA115,'シフト記号表（従来型・ユニット型共通）'!$C$6:$L$47,10,FALSE))</f>
        <v/>
      </c>
      <c r="AB116" s="1897" t="str">
        <f>IF(AB115="","",VLOOKUP(AB115,'シフト記号表（従来型・ユニット型共通）'!$C$6:$L$47,10,FALSE))</f>
        <v/>
      </c>
      <c r="AC116" s="1897" t="str">
        <f>IF(AC115="","",VLOOKUP(AC115,'シフト記号表（従来型・ユニット型共通）'!$C$6:$L$47,10,FALSE))</f>
        <v/>
      </c>
      <c r="AD116" s="1897" t="str">
        <f>IF(AD115="","",VLOOKUP(AD115,'シフト記号表（従来型・ユニット型共通）'!$C$6:$L$47,10,FALSE))</f>
        <v/>
      </c>
      <c r="AE116" s="1897" t="str">
        <f>IF(AE115="","",VLOOKUP(AE115,'シフト記号表（従来型・ユニット型共通）'!$C$6:$L$47,10,FALSE))</f>
        <v/>
      </c>
      <c r="AF116" s="1897" t="str">
        <f>IF(AF115="","",VLOOKUP(AF115,'シフト記号表（従来型・ユニット型共通）'!$C$6:$L$47,10,FALSE))</f>
        <v/>
      </c>
      <c r="AG116" s="1912" t="str">
        <f>IF(AG115="","",VLOOKUP(AG115,'シフト記号表（従来型・ユニット型共通）'!$C$6:$L$47,10,FALSE))</f>
        <v/>
      </c>
      <c r="AH116" s="1885" t="str">
        <f>IF(AH115="","",VLOOKUP(AH115,'シフト記号表（従来型・ユニット型共通）'!$C$6:$L$47,10,FALSE))</f>
        <v/>
      </c>
      <c r="AI116" s="1897" t="str">
        <f>IF(AI115="","",VLOOKUP(AI115,'シフト記号表（従来型・ユニット型共通）'!$C$6:$L$47,10,FALSE))</f>
        <v/>
      </c>
      <c r="AJ116" s="1897" t="str">
        <f>IF(AJ115="","",VLOOKUP(AJ115,'シフト記号表（従来型・ユニット型共通）'!$C$6:$L$47,10,FALSE))</f>
        <v/>
      </c>
      <c r="AK116" s="1897" t="str">
        <f>IF(AK115="","",VLOOKUP(AK115,'シフト記号表（従来型・ユニット型共通）'!$C$6:$L$47,10,FALSE))</f>
        <v/>
      </c>
      <c r="AL116" s="1897" t="str">
        <f>IF(AL115="","",VLOOKUP(AL115,'シフト記号表（従来型・ユニット型共通）'!$C$6:$L$47,10,FALSE))</f>
        <v/>
      </c>
      <c r="AM116" s="1897" t="str">
        <f>IF(AM115="","",VLOOKUP(AM115,'シフト記号表（従来型・ユニット型共通）'!$C$6:$L$47,10,FALSE))</f>
        <v/>
      </c>
      <c r="AN116" s="1912" t="str">
        <f>IF(AN115="","",VLOOKUP(AN115,'シフト記号表（従来型・ユニット型共通）'!$C$6:$L$47,10,FALSE))</f>
        <v/>
      </c>
      <c r="AO116" s="1885" t="str">
        <f>IF(AO115="","",VLOOKUP(AO115,'シフト記号表（従来型・ユニット型共通）'!$C$6:$L$47,10,FALSE))</f>
        <v/>
      </c>
      <c r="AP116" s="1897" t="str">
        <f>IF(AP115="","",VLOOKUP(AP115,'シフト記号表（従来型・ユニット型共通）'!$C$6:$L$47,10,FALSE))</f>
        <v/>
      </c>
      <c r="AQ116" s="1897" t="str">
        <f>IF(AQ115="","",VLOOKUP(AQ115,'シフト記号表（従来型・ユニット型共通）'!$C$6:$L$47,10,FALSE))</f>
        <v/>
      </c>
      <c r="AR116" s="1897" t="str">
        <f>IF(AR115="","",VLOOKUP(AR115,'シフト記号表（従来型・ユニット型共通）'!$C$6:$L$47,10,FALSE))</f>
        <v/>
      </c>
      <c r="AS116" s="1897" t="str">
        <f>IF(AS115="","",VLOOKUP(AS115,'シフト記号表（従来型・ユニット型共通）'!$C$6:$L$47,10,FALSE))</f>
        <v/>
      </c>
      <c r="AT116" s="1897" t="str">
        <f>IF(AT115="","",VLOOKUP(AT115,'シフト記号表（従来型・ユニット型共通）'!$C$6:$L$47,10,FALSE))</f>
        <v/>
      </c>
      <c r="AU116" s="1912" t="str">
        <f>IF(AU115="","",VLOOKUP(AU115,'シフト記号表（従来型・ユニット型共通）'!$C$6:$L$47,10,FALSE))</f>
        <v/>
      </c>
      <c r="AV116" s="1885" t="str">
        <f>IF(AV115="","",VLOOKUP(AV115,'シフト記号表（従来型・ユニット型共通）'!$C$6:$L$47,10,FALSE))</f>
        <v/>
      </c>
      <c r="AW116" s="1897" t="str">
        <f>IF(AW115="","",VLOOKUP(AW115,'シフト記号表（従来型・ユニット型共通）'!$C$6:$L$47,10,FALSE))</f>
        <v/>
      </c>
      <c r="AX116" s="1897" t="str">
        <f>IF(AX115="","",VLOOKUP(AX115,'シフト記号表（従来型・ユニット型共通）'!$C$6:$L$47,10,FALSE))</f>
        <v/>
      </c>
      <c r="AY116" s="1897" t="str">
        <f>IF(AY115="","",VLOOKUP(AY115,'シフト記号表（従来型・ユニット型共通）'!$C$6:$L$47,10,FALSE))</f>
        <v/>
      </c>
      <c r="AZ116" s="1897" t="str">
        <f>IF(AZ115="","",VLOOKUP(AZ115,'シフト記号表（従来型・ユニット型共通）'!$C$6:$L$47,10,FALSE))</f>
        <v/>
      </c>
      <c r="BA116" s="1897" t="str">
        <f>IF(BA115="","",VLOOKUP(BA115,'シフト記号表（従来型・ユニット型共通）'!$C$6:$L$47,10,FALSE))</f>
        <v/>
      </c>
      <c r="BB116" s="1912" t="str">
        <f>IF(BB115="","",VLOOKUP(BB115,'シフト記号表（従来型・ユニット型共通）'!$C$6:$L$47,10,FALSE))</f>
        <v/>
      </c>
      <c r="BC116" s="1885" t="str">
        <f>IF(BC115="","",VLOOKUP(BC115,'シフト記号表（従来型・ユニット型共通）'!$C$6:$L$47,10,FALSE))</f>
        <v/>
      </c>
      <c r="BD116" s="1897" t="str">
        <f>IF(BD115="","",VLOOKUP(BD115,'シフト記号表（従来型・ユニット型共通）'!$C$6:$L$47,10,FALSE))</f>
        <v/>
      </c>
      <c r="BE116" s="1897" t="str">
        <f>IF(BE115="","",VLOOKUP(BE115,'シフト記号表（従来型・ユニット型共通）'!$C$6:$L$47,10,FALSE))</f>
        <v/>
      </c>
      <c r="BF116" s="1945">
        <f>IF($BI$3="４週",SUM(AA116:BB116),IF($BI$3="暦月",SUM(AA116:BE116),""))</f>
        <v>0</v>
      </c>
      <c r="BG116" s="1953"/>
      <c r="BH116" s="1962">
        <f>IF($BI$3="４週",BF116/4,IF($BI$3="暦月",(BF116/($BI$8/7)),""))</f>
        <v>0</v>
      </c>
      <c r="BI116" s="1953"/>
      <c r="BJ116" s="1973"/>
      <c r="BK116" s="1978"/>
      <c r="BL116" s="1978"/>
      <c r="BM116" s="1978"/>
      <c r="BN116" s="1989"/>
    </row>
    <row r="117" spans="2:66" ht="20.25" customHeight="1">
      <c r="B117" s="1742">
        <f>B115+1</f>
        <v>51</v>
      </c>
      <c r="C117" s="2676"/>
      <c r="D117" s="2682"/>
      <c r="E117" s="1968"/>
      <c r="F117" s="2691"/>
      <c r="G117" s="1756"/>
      <c r="H117" s="1767"/>
      <c r="I117" s="1774"/>
      <c r="J117" s="1779"/>
      <c r="K117" s="1774"/>
      <c r="L117" s="1779"/>
      <c r="M117" s="1788"/>
      <c r="N117" s="1802"/>
      <c r="O117" s="1808"/>
      <c r="P117" s="1824"/>
      <c r="Q117" s="1824"/>
      <c r="R117" s="1767"/>
      <c r="S117" s="1831"/>
      <c r="T117" s="1836"/>
      <c r="U117" s="1836"/>
      <c r="V117" s="1836"/>
      <c r="W117" s="1847"/>
      <c r="X117" s="1857" t="s">
        <v>770</v>
      </c>
      <c r="Y117" s="1864"/>
      <c r="Z117" s="1875"/>
      <c r="AA117" s="1886"/>
      <c r="AB117" s="1898"/>
      <c r="AC117" s="1898"/>
      <c r="AD117" s="1898"/>
      <c r="AE117" s="1898"/>
      <c r="AF117" s="1898"/>
      <c r="AG117" s="1913"/>
      <c r="AH117" s="1886"/>
      <c r="AI117" s="1898"/>
      <c r="AJ117" s="1898"/>
      <c r="AK117" s="1898"/>
      <c r="AL117" s="1898"/>
      <c r="AM117" s="1898"/>
      <c r="AN117" s="1913"/>
      <c r="AO117" s="1886"/>
      <c r="AP117" s="1898"/>
      <c r="AQ117" s="1898"/>
      <c r="AR117" s="1898"/>
      <c r="AS117" s="1898"/>
      <c r="AT117" s="1898"/>
      <c r="AU117" s="1913"/>
      <c r="AV117" s="1886"/>
      <c r="AW117" s="1898"/>
      <c r="AX117" s="1898"/>
      <c r="AY117" s="1898"/>
      <c r="AZ117" s="1898"/>
      <c r="BA117" s="1898"/>
      <c r="BB117" s="1913"/>
      <c r="BC117" s="1886"/>
      <c r="BD117" s="1898"/>
      <c r="BE117" s="1937"/>
      <c r="BF117" s="1944"/>
      <c r="BG117" s="1952"/>
      <c r="BH117" s="1961"/>
      <c r="BI117" s="1967"/>
      <c r="BJ117" s="1972"/>
      <c r="BK117" s="1977"/>
      <c r="BL117" s="1977"/>
      <c r="BM117" s="1977"/>
      <c r="BN117" s="1988"/>
    </row>
    <row r="118" spans="2:66" ht="20.25" customHeight="1">
      <c r="B118" s="1743"/>
      <c r="C118" s="2675"/>
      <c r="D118" s="2681"/>
      <c r="E118" s="1968"/>
      <c r="F118" s="2691"/>
      <c r="G118" s="1757"/>
      <c r="H118" s="1768"/>
      <c r="I118" s="1776"/>
      <c r="J118" s="1781">
        <f>G117</f>
        <v>0</v>
      </c>
      <c r="K118" s="1776"/>
      <c r="L118" s="1781">
        <f>M117</f>
        <v>0</v>
      </c>
      <c r="M118" s="1789"/>
      <c r="N118" s="1803"/>
      <c r="O118" s="1809"/>
      <c r="P118" s="1825"/>
      <c r="Q118" s="1825"/>
      <c r="R118" s="1768"/>
      <c r="S118" s="1831"/>
      <c r="T118" s="1836"/>
      <c r="U118" s="1836"/>
      <c r="V118" s="1836"/>
      <c r="W118" s="1847"/>
      <c r="X118" s="1856" t="s">
        <v>128</v>
      </c>
      <c r="Y118" s="1863"/>
      <c r="Z118" s="1874"/>
      <c r="AA118" s="1885" t="str">
        <f>IF(AA117="","",VLOOKUP(AA117,'シフト記号表（従来型・ユニット型共通）'!$C$6:$L$47,10,FALSE))</f>
        <v/>
      </c>
      <c r="AB118" s="1897" t="str">
        <f>IF(AB117="","",VLOOKUP(AB117,'シフト記号表（従来型・ユニット型共通）'!$C$6:$L$47,10,FALSE))</f>
        <v/>
      </c>
      <c r="AC118" s="1897" t="str">
        <f>IF(AC117="","",VLOOKUP(AC117,'シフト記号表（従来型・ユニット型共通）'!$C$6:$L$47,10,FALSE))</f>
        <v/>
      </c>
      <c r="AD118" s="1897" t="str">
        <f>IF(AD117="","",VLOOKUP(AD117,'シフト記号表（従来型・ユニット型共通）'!$C$6:$L$47,10,FALSE))</f>
        <v/>
      </c>
      <c r="AE118" s="1897" t="str">
        <f>IF(AE117="","",VLOOKUP(AE117,'シフト記号表（従来型・ユニット型共通）'!$C$6:$L$47,10,FALSE))</f>
        <v/>
      </c>
      <c r="AF118" s="1897" t="str">
        <f>IF(AF117="","",VLOOKUP(AF117,'シフト記号表（従来型・ユニット型共通）'!$C$6:$L$47,10,FALSE))</f>
        <v/>
      </c>
      <c r="AG118" s="1912" t="str">
        <f>IF(AG117="","",VLOOKUP(AG117,'シフト記号表（従来型・ユニット型共通）'!$C$6:$L$47,10,FALSE))</f>
        <v/>
      </c>
      <c r="AH118" s="1885" t="str">
        <f>IF(AH117="","",VLOOKUP(AH117,'シフト記号表（従来型・ユニット型共通）'!$C$6:$L$47,10,FALSE))</f>
        <v/>
      </c>
      <c r="AI118" s="1897" t="str">
        <f>IF(AI117="","",VLOOKUP(AI117,'シフト記号表（従来型・ユニット型共通）'!$C$6:$L$47,10,FALSE))</f>
        <v/>
      </c>
      <c r="AJ118" s="1897" t="str">
        <f>IF(AJ117="","",VLOOKUP(AJ117,'シフト記号表（従来型・ユニット型共通）'!$C$6:$L$47,10,FALSE))</f>
        <v/>
      </c>
      <c r="AK118" s="1897" t="str">
        <f>IF(AK117="","",VLOOKUP(AK117,'シフト記号表（従来型・ユニット型共通）'!$C$6:$L$47,10,FALSE))</f>
        <v/>
      </c>
      <c r="AL118" s="1897" t="str">
        <f>IF(AL117="","",VLOOKUP(AL117,'シフト記号表（従来型・ユニット型共通）'!$C$6:$L$47,10,FALSE))</f>
        <v/>
      </c>
      <c r="AM118" s="1897" t="str">
        <f>IF(AM117="","",VLOOKUP(AM117,'シフト記号表（従来型・ユニット型共通）'!$C$6:$L$47,10,FALSE))</f>
        <v/>
      </c>
      <c r="AN118" s="1912" t="str">
        <f>IF(AN117="","",VLOOKUP(AN117,'シフト記号表（従来型・ユニット型共通）'!$C$6:$L$47,10,FALSE))</f>
        <v/>
      </c>
      <c r="AO118" s="1885" t="str">
        <f>IF(AO117="","",VLOOKUP(AO117,'シフト記号表（従来型・ユニット型共通）'!$C$6:$L$47,10,FALSE))</f>
        <v/>
      </c>
      <c r="AP118" s="1897" t="str">
        <f>IF(AP117="","",VLOOKUP(AP117,'シフト記号表（従来型・ユニット型共通）'!$C$6:$L$47,10,FALSE))</f>
        <v/>
      </c>
      <c r="AQ118" s="1897" t="str">
        <f>IF(AQ117="","",VLOOKUP(AQ117,'シフト記号表（従来型・ユニット型共通）'!$C$6:$L$47,10,FALSE))</f>
        <v/>
      </c>
      <c r="AR118" s="1897" t="str">
        <f>IF(AR117="","",VLOOKUP(AR117,'シフト記号表（従来型・ユニット型共通）'!$C$6:$L$47,10,FALSE))</f>
        <v/>
      </c>
      <c r="AS118" s="1897" t="str">
        <f>IF(AS117="","",VLOOKUP(AS117,'シフト記号表（従来型・ユニット型共通）'!$C$6:$L$47,10,FALSE))</f>
        <v/>
      </c>
      <c r="AT118" s="1897" t="str">
        <f>IF(AT117="","",VLOOKUP(AT117,'シフト記号表（従来型・ユニット型共通）'!$C$6:$L$47,10,FALSE))</f>
        <v/>
      </c>
      <c r="AU118" s="1912" t="str">
        <f>IF(AU117="","",VLOOKUP(AU117,'シフト記号表（従来型・ユニット型共通）'!$C$6:$L$47,10,FALSE))</f>
        <v/>
      </c>
      <c r="AV118" s="1885" t="str">
        <f>IF(AV117="","",VLOOKUP(AV117,'シフト記号表（従来型・ユニット型共通）'!$C$6:$L$47,10,FALSE))</f>
        <v/>
      </c>
      <c r="AW118" s="1897" t="str">
        <f>IF(AW117="","",VLOOKUP(AW117,'シフト記号表（従来型・ユニット型共通）'!$C$6:$L$47,10,FALSE))</f>
        <v/>
      </c>
      <c r="AX118" s="1897" t="str">
        <f>IF(AX117="","",VLOOKUP(AX117,'シフト記号表（従来型・ユニット型共通）'!$C$6:$L$47,10,FALSE))</f>
        <v/>
      </c>
      <c r="AY118" s="1897" t="str">
        <f>IF(AY117="","",VLOOKUP(AY117,'シフト記号表（従来型・ユニット型共通）'!$C$6:$L$47,10,FALSE))</f>
        <v/>
      </c>
      <c r="AZ118" s="1897" t="str">
        <f>IF(AZ117="","",VLOOKUP(AZ117,'シフト記号表（従来型・ユニット型共通）'!$C$6:$L$47,10,FALSE))</f>
        <v/>
      </c>
      <c r="BA118" s="1897" t="str">
        <f>IF(BA117="","",VLOOKUP(BA117,'シフト記号表（従来型・ユニット型共通）'!$C$6:$L$47,10,FALSE))</f>
        <v/>
      </c>
      <c r="BB118" s="1912" t="str">
        <f>IF(BB117="","",VLOOKUP(BB117,'シフト記号表（従来型・ユニット型共通）'!$C$6:$L$47,10,FALSE))</f>
        <v/>
      </c>
      <c r="BC118" s="1885" t="str">
        <f>IF(BC117="","",VLOOKUP(BC117,'シフト記号表（従来型・ユニット型共通）'!$C$6:$L$47,10,FALSE))</f>
        <v/>
      </c>
      <c r="BD118" s="1897" t="str">
        <f>IF(BD117="","",VLOOKUP(BD117,'シフト記号表（従来型・ユニット型共通）'!$C$6:$L$47,10,FALSE))</f>
        <v/>
      </c>
      <c r="BE118" s="1897" t="str">
        <f>IF(BE117="","",VLOOKUP(BE117,'シフト記号表（従来型・ユニット型共通）'!$C$6:$L$47,10,FALSE))</f>
        <v/>
      </c>
      <c r="BF118" s="1945">
        <f>IF($BI$3="４週",SUM(AA118:BB118),IF($BI$3="暦月",SUM(AA118:BE118),""))</f>
        <v>0</v>
      </c>
      <c r="BG118" s="1953"/>
      <c r="BH118" s="1962">
        <f>IF($BI$3="４週",BF118/4,IF($BI$3="暦月",(BF118/($BI$8/7)),""))</f>
        <v>0</v>
      </c>
      <c r="BI118" s="1953"/>
      <c r="BJ118" s="1973"/>
      <c r="BK118" s="1978"/>
      <c r="BL118" s="1978"/>
      <c r="BM118" s="1978"/>
      <c r="BN118" s="1989"/>
    </row>
    <row r="119" spans="2:66" ht="20.25" customHeight="1">
      <c r="B119" s="1742">
        <f>B117+1</f>
        <v>52</v>
      </c>
      <c r="C119" s="2676"/>
      <c r="D119" s="2682"/>
      <c r="E119" s="1968"/>
      <c r="F119" s="2691"/>
      <c r="G119" s="1756"/>
      <c r="H119" s="1767"/>
      <c r="I119" s="1774"/>
      <c r="J119" s="1779"/>
      <c r="K119" s="1774"/>
      <c r="L119" s="1779"/>
      <c r="M119" s="1788"/>
      <c r="N119" s="1802"/>
      <c r="O119" s="1808"/>
      <c r="P119" s="1824"/>
      <c r="Q119" s="1824"/>
      <c r="R119" s="1767"/>
      <c r="S119" s="1831"/>
      <c r="T119" s="1836"/>
      <c r="U119" s="1836"/>
      <c r="V119" s="1836"/>
      <c r="W119" s="1847"/>
      <c r="X119" s="1857" t="s">
        <v>770</v>
      </c>
      <c r="Y119" s="1864"/>
      <c r="Z119" s="1875"/>
      <c r="AA119" s="1886"/>
      <c r="AB119" s="1898"/>
      <c r="AC119" s="1898"/>
      <c r="AD119" s="1898"/>
      <c r="AE119" s="1898"/>
      <c r="AF119" s="1898"/>
      <c r="AG119" s="1913"/>
      <c r="AH119" s="1886"/>
      <c r="AI119" s="1898"/>
      <c r="AJ119" s="1898"/>
      <c r="AK119" s="1898"/>
      <c r="AL119" s="1898"/>
      <c r="AM119" s="1898"/>
      <c r="AN119" s="1913"/>
      <c r="AO119" s="1886"/>
      <c r="AP119" s="1898"/>
      <c r="AQ119" s="1898"/>
      <c r="AR119" s="1898"/>
      <c r="AS119" s="1898"/>
      <c r="AT119" s="1898"/>
      <c r="AU119" s="1913"/>
      <c r="AV119" s="1886"/>
      <c r="AW119" s="1898"/>
      <c r="AX119" s="1898"/>
      <c r="AY119" s="1898"/>
      <c r="AZ119" s="1898"/>
      <c r="BA119" s="1898"/>
      <c r="BB119" s="1913"/>
      <c r="BC119" s="1886"/>
      <c r="BD119" s="1898"/>
      <c r="BE119" s="1937"/>
      <c r="BF119" s="1944"/>
      <c r="BG119" s="1952"/>
      <c r="BH119" s="1961"/>
      <c r="BI119" s="1967"/>
      <c r="BJ119" s="1972"/>
      <c r="BK119" s="1977"/>
      <c r="BL119" s="1977"/>
      <c r="BM119" s="1977"/>
      <c r="BN119" s="1988"/>
    </row>
    <row r="120" spans="2:66" ht="20.25" customHeight="1">
      <c r="B120" s="1743"/>
      <c r="C120" s="2675"/>
      <c r="D120" s="2681"/>
      <c r="E120" s="1968"/>
      <c r="F120" s="2691"/>
      <c r="G120" s="1757"/>
      <c r="H120" s="1768"/>
      <c r="I120" s="1776"/>
      <c r="J120" s="1781">
        <f>G119</f>
        <v>0</v>
      </c>
      <c r="K120" s="1776"/>
      <c r="L120" s="1781">
        <f>M119</f>
        <v>0</v>
      </c>
      <c r="M120" s="1789"/>
      <c r="N120" s="1803"/>
      <c r="O120" s="1809"/>
      <c r="P120" s="1825"/>
      <c r="Q120" s="1825"/>
      <c r="R120" s="1768"/>
      <c r="S120" s="1831"/>
      <c r="T120" s="1836"/>
      <c r="U120" s="1836"/>
      <c r="V120" s="1836"/>
      <c r="W120" s="1847"/>
      <c r="X120" s="1856" t="s">
        <v>128</v>
      </c>
      <c r="Y120" s="1863"/>
      <c r="Z120" s="1874"/>
      <c r="AA120" s="1885" t="str">
        <f>IF(AA119="","",VLOOKUP(AA119,'シフト記号表（従来型・ユニット型共通）'!$C$6:$L$47,10,FALSE))</f>
        <v/>
      </c>
      <c r="AB120" s="1897" t="str">
        <f>IF(AB119="","",VLOOKUP(AB119,'シフト記号表（従来型・ユニット型共通）'!$C$6:$L$47,10,FALSE))</f>
        <v/>
      </c>
      <c r="AC120" s="1897" t="str">
        <f>IF(AC119="","",VLOOKUP(AC119,'シフト記号表（従来型・ユニット型共通）'!$C$6:$L$47,10,FALSE))</f>
        <v/>
      </c>
      <c r="AD120" s="1897" t="str">
        <f>IF(AD119="","",VLOOKUP(AD119,'シフト記号表（従来型・ユニット型共通）'!$C$6:$L$47,10,FALSE))</f>
        <v/>
      </c>
      <c r="AE120" s="1897" t="str">
        <f>IF(AE119="","",VLOOKUP(AE119,'シフト記号表（従来型・ユニット型共通）'!$C$6:$L$47,10,FALSE))</f>
        <v/>
      </c>
      <c r="AF120" s="1897" t="str">
        <f>IF(AF119="","",VLOOKUP(AF119,'シフト記号表（従来型・ユニット型共通）'!$C$6:$L$47,10,FALSE))</f>
        <v/>
      </c>
      <c r="AG120" s="1912" t="str">
        <f>IF(AG119="","",VLOOKUP(AG119,'シフト記号表（従来型・ユニット型共通）'!$C$6:$L$47,10,FALSE))</f>
        <v/>
      </c>
      <c r="AH120" s="1885" t="str">
        <f>IF(AH119="","",VLOOKUP(AH119,'シフト記号表（従来型・ユニット型共通）'!$C$6:$L$47,10,FALSE))</f>
        <v/>
      </c>
      <c r="AI120" s="1897" t="str">
        <f>IF(AI119="","",VLOOKUP(AI119,'シフト記号表（従来型・ユニット型共通）'!$C$6:$L$47,10,FALSE))</f>
        <v/>
      </c>
      <c r="AJ120" s="1897" t="str">
        <f>IF(AJ119="","",VLOOKUP(AJ119,'シフト記号表（従来型・ユニット型共通）'!$C$6:$L$47,10,FALSE))</f>
        <v/>
      </c>
      <c r="AK120" s="1897" t="str">
        <f>IF(AK119="","",VLOOKUP(AK119,'シフト記号表（従来型・ユニット型共通）'!$C$6:$L$47,10,FALSE))</f>
        <v/>
      </c>
      <c r="AL120" s="1897" t="str">
        <f>IF(AL119="","",VLOOKUP(AL119,'シフト記号表（従来型・ユニット型共通）'!$C$6:$L$47,10,FALSE))</f>
        <v/>
      </c>
      <c r="AM120" s="1897" t="str">
        <f>IF(AM119="","",VLOOKUP(AM119,'シフト記号表（従来型・ユニット型共通）'!$C$6:$L$47,10,FALSE))</f>
        <v/>
      </c>
      <c r="AN120" s="1912" t="str">
        <f>IF(AN119="","",VLOOKUP(AN119,'シフト記号表（従来型・ユニット型共通）'!$C$6:$L$47,10,FALSE))</f>
        <v/>
      </c>
      <c r="AO120" s="1885" t="str">
        <f>IF(AO119="","",VLOOKUP(AO119,'シフト記号表（従来型・ユニット型共通）'!$C$6:$L$47,10,FALSE))</f>
        <v/>
      </c>
      <c r="AP120" s="1897" t="str">
        <f>IF(AP119="","",VLOOKUP(AP119,'シフト記号表（従来型・ユニット型共通）'!$C$6:$L$47,10,FALSE))</f>
        <v/>
      </c>
      <c r="AQ120" s="1897" t="str">
        <f>IF(AQ119="","",VLOOKUP(AQ119,'シフト記号表（従来型・ユニット型共通）'!$C$6:$L$47,10,FALSE))</f>
        <v/>
      </c>
      <c r="AR120" s="1897" t="str">
        <f>IF(AR119="","",VLOOKUP(AR119,'シフト記号表（従来型・ユニット型共通）'!$C$6:$L$47,10,FALSE))</f>
        <v/>
      </c>
      <c r="AS120" s="1897" t="str">
        <f>IF(AS119="","",VLOOKUP(AS119,'シフト記号表（従来型・ユニット型共通）'!$C$6:$L$47,10,FALSE))</f>
        <v/>
      </c>
      <c r="AT120" s="1897" t="str">
        <f>IF(AT119="","",VLOOKUP(AT119,'シフト記号表（従来型・ユニット型共通）'!$C$6:$L$47,10,FALSE))</f>
        <v/>
      </c>
      <c r="AU120" s="1912" t="str">
        <f>IF(AU119="","",VLOOKUP(AU119,'シフト記号表（従来型・ユニット型共通）'!$C$6:$L$47,10,FALSE))</f>
        <v/>
      </c>
      <c r="AV120" s="1885" t="str">
        <f>IF(AV119="","",VLOOKUP(AV119,'シフト記号表（従来型・ユニット型共通）'!$C$6:$L$47,10,FALSE))</f>
        <v/>
      </c>
      <c r="AW120" s="1897" t="str">
        <f>IF(AW119="","",VLOOKUP(AW119,'シフト記号表（従来型・ユニット型共通）'!$C$6:$L$47,10,FALSE))</f>
        <v/>
      </c>
      <c r="AX120" s="1897" t="str">
        <f>IF(AX119="","",VLOOKUP(AX119,'シフト記号表（従来型・ユニット型共通）'!$C$6:$L$47,10,FALSE))</f>
        <v/>
      </c>
      <c r="AY120" s="1897" t="str">
        <f>IF(AY119="","",VLOOKUP(AY119,'シフト記号表（従来型・ユニット型共通）'!$C$6:$L$47,10,FALSE))</f>
        <v/>
      </c>
      <c r="AZ120" s="1897" t="str">
        <f>IF(AZ119="","",VLOOKUP(AZ119,'シフト記号表（従来型・ユニット型共通）'!$C$6:$L$47,10,FALSE))</f>
        <v/>
      </c>
      <c r="BA120" s="1897" t="str">
        <f>IF(BA119="","",VLOOKUP(BA119,'シフト記号表（従来型・ユニット型共通）'!$C$6:$L$47,10,FALSE))</f>
        <v/>
      </c>
      <c r="BB120" s="1912" t="str">
        <f>IF(BB119="","",VLOOKUP(BB119,'シフト記号表（従来型・ユニット型共通）'!$C$6:$L$47,10,FALSE))</f>
        <v/>
      </c>
      <c r="BC120" s="1885" t="str">
        <f>IF(BC119="","",VLOOKUP(BC119,'シフト記号表（従来型・ユニット型共通）'!$C$6:$L$47,10,FALSE))</f>
        <v/>
      </c>
      <c r="BD120" s="1897" t="str">
        <f>IF(BD119="","",VLOOKUP(BD119,'シフト記号表（従来型・ユニット型共通）'!$C$6:$L$47,10,FALSE))</f>
        <v/>
      </c>
      <c r="BE120" s="1897" t="str">
        <f>IF(BE119="","",VLOOKUP(BE119,'シフト記号表（従来型・ユニット型共通）'!$C$6:$L$47,10,FALSE))</f>
        <v/>
      </c>
      <c r="BF120" s="1945">
        <f>IF($BI$3="４週",SUM(AA120:BB120),IF($BI$3="暦月",SUM(AA120:BE120),""))</f>
        <v>0</v>
      </c>
      <c r="BG120" s="1953"/>
      <c r="BH120" s="1962">
        <f>IF($BI$3="４週",BF120/4,IF($BI$3="暦月",(BF120/($BI$8/7)),""))</f>
        <v>0</v>
      </c>
      <c r="BI120" s="1953"/>
      <c r="BJ120" s="1973"/>
      <c r="BK120" s="1978"/>
      <c r="BL120" s="1978"/>
      <c r="BM120" s="1978"/>
      <c r="BN120" s="1989"/>
    </row>
    <row r="121" spans="2:66" ht="20.25" customHeight="1">
      <c r="B121" s="1742">
        <f>B119+1</f>
        <v>53</v>
      </c>
      <c r="C121" s="2676"/>
      <c r="D121" s="2682"/>
      <c r="E121" s="1968"/>
      <c r="F121" s="2691"/>
      <c r="G121" s="1756"/>
      <c r="H121" s="1767"/>
      <c r="I121" s="1774"/>
      <c r="J121" s="1779"/>
      <c r="K121" s="1774"/>
      <c r="L121" s="1779"/>
      <c r="M121" s="1788"/>
      <c r="N121" s="1802"/>
      <c r="O121" s="1808"/>
      <c r="P121" s="1824"/>
      <c r="Q121" s="1824"/>
      <c r="R121" s="1767"/>
      <c r="S121" s="1831"/>
      <c r="T121" s="1836"/>
      <c r="U121" s="1836"/>
      <c r="V121" s="1836"/>
      <c r="W121" s="1847"/>
      <c r="X121" s="1857" t="s">
        <v>770</v>
      </c>
      <c r="Y121" s="1864"/>
      <c r="Z121" s="1875"/>
      <c r="AA121" s="1886"/>
      <c r="AB121" s="1898"/>
      <c r="AC121" s="1898"/>
      <c r="AD121" s="1898"/>
      <c r="AE121" s="1898"/>
      <c r="AF121" s="1898"/>
      <c r="AG121" s="1913"/>
      <c r="AH121" s="1886"/>
      <c r="AI121" s="1898"/>
      <c r="AJ121" s="1898"/>
      <c r="AK121" s="1898"/>
      <c r="AL121" s="1898"/>
      <c r="AM121" s="1898"/>
      <c r="AN121" s="1913"/>
      <c r="AO121" s="1886"/>
      <c r="AP121" s="1898"/>
      <c r="AQ121" s="1898"/>
      <c r="AR121" s="1898"/>
      <c r="AS121" s="1898"/>
      <c r="AT121" s="1898"/>
      <c r="AU121" s="1913"/>
      <c r="AV121" s="1886"/>
      <c r="AW121" s="1898"/>
      <c r="AX121" s="1898"/>
      <c r="AY121" s="1898"/>
      <c r="AZ121" s="1898"/>
      <c r="BA121" s="1898"/>
      <c r="BB121" s="1913"/>
      <c r="BC121" s="1886"/>
      <c r="BD121" s="1898"/>
      <c r="BE121" s="1937"/>
      <c r="BF121" s="1944"/>
      <c r="BG121" s="1952"/>
      <c r="BH121" s="1961"/>
      <c r="BI121" s="1967"/>
      <c r="BJ121" s="1972"/>
      <c r="BK121" s="1977"/>
      <c r="BL121" s="1977"/>
      <c r="BM121" s="1977"/>
      <c r="BN121" s="1988"/>
    </row>
    <row r="122" spans="2:66" ht="20.25" customHeight="1">
      <c r="B122" s="1743"/>
      <c r="C122" s="2675"/>
      <c r="D122" s="2681"/>
      <c r="E122" s="1968"/>
      <c r="F122" s="2691"/>
      <c r="G122" s="1757"/>
      <c r="H122" s="1768"/>
      <c r="I122" s="1776"/>
      <c r="J122" s="1781">
        <f>G121</f>
        <v>0</v>
      </c>
      <c r="K122" s="1776"/>
      <c r="L122" s="1781">
        <f>M121</f>
        <v>0</v>
      </c>
      <c r="M122" s="1789"/>
      <c r="N122" s="1803"/>
      <c r="O122" s="1809"/>
      <c r="P122" s="1825"/>
      <c r="Q122" s="1825"/>
      <c r="R122" s="1768"/>
      <c r="S122" s="1831"/>
      <c r="T122" s="1836"/>
      <c r="U122" s="1836"/>
      <c r="V122" s="1836"/>
      <c r="W122" s="1847"/>
      <c r="X122" s="1856" t="s">
        <v>128</v>
      </c>
      <c r="Y122" s="1863"/>
      <c r="Z122" s="1874"/>
      <c r="AA122" s="1885" t="str">
        <f>IF(AA121="","",VLOOKUP(AA121,'シフト記号表（従来型・ユニット型共通）'!$C$6:$L$47,10,FALSE))</f>
        <v/>
      </c>
      <c r="AB122" s="1897" t="str">
        <f>IF(AB121="","",VLOOKUP(AB121,'シフト記号表（従来型・ユニット型共通）'!$C$6:$L$47,10,FALSE))</f>
        <v/>
      </c>
      <c r="AC122" s="1897" t="str">
        <f>IF(AC121="","",VLOOKUP(AC121,'シフト記号表（従来型・ユニット型共通）'!$C$6:$L$47,10,FALSE))</f>
        <v/>
      </c>
      <c r="AD122" s="1897" t="str">
        <f>IF(AD121="","",VLOOKUP(AD121,'シフト記号表（従来型・ユニット型共通）'!$C$6:$L$47,10,FALSE))</f>
        <v/>
      </c>
      <c r="AE122" s="1897" t="str">
        <f>IF(AE121="","",VLOOKUP(AE121,'シフト記号表（従来型・ユニット型共通）'!$C$6:$L$47,10,FALSE))</f>
        <v/>
      </c>
      <c r="AF122" s="1897" t="str">
        <f>IF(AF121="","",VLOOKUP(AF121,'シフト記号表（従来型・ユニット型共通）'!$C$6:$L$47,10,FALSE))</f>
        <v/>
      </c>
      <c r="AG122" s="1912" t="str">
        <f>IF(AG121="","",VLOOKUP(AG121,'シフト記号表（従来型・ユニット型共通）'!$C$6:$L$47,10,FALSE))</f>
        <v/>
      </c>
      <c r="AH122" s="1885" t="str">
        <f>IF(AH121="","",VLOOKUP(AH121,'シフト記号表（従来型・ユニット型共通）'!$C$6:$L$47,10,FALSE))</f>
        <v/>
      </c>
      <c r="AI122" s="1897" t="str">
        <f>IF(AI121="","",VLOOKUP(AI121,'シフト記号表（従来型・ユニット型共通）'!$C$6:$L$47,10,FALSE))</f>
        <v/>
      </c>
      <c r="AJ122" s="1897" t="str">
        <f>IF(AJ121="","",VLOOKUP(AJ121,'シフト記号表（従来型・ユニット型共通）'!$C$6:$L$47,10,FALSE))</f>
        <v/>
      </c>
      <c r="AK122" s="1897" t="str">
        <f>IF(AK121="","",VLOOKUP(AK121,'シフト記号表（従来型・ユニット型共通）'!$C$6:$L$47,10,FALSE))</f>
        <v/>
      </c>
      <c r="AL122" s="1897" t="str">
        <f>IF(AL121="","",VLOOKUP(AL121,'シフト記号表（従来型・ユニット型共通）'!$C$6:$L$47,10,FALSE))</f>
        <v/>
      </c>
      <c r="AM122" s="1897" t="str">
        <f>IF(AM121="","",VLOOKUP(AM121,'シフト記号表（従来型・ユニット型共通）'!$C$6:$L$47,10,FALSE))</f>
        <v/>
      </c>
      <c r="AN122" s="1912" t="str">
        <f>IF(AN121="","",VLOOKUP(AN121,'シフト記号表（従来型・ユニット型共通）'!$C$6:$L$47,10,FALSE))</f>
        <v/>
      </c>
      <c r="AO122" s="1885" t="str">
        <f>IF(AO121="","",VLOOKUP(AO121,'シフト記号表（従来型・ユニット型共通）'!$C$6:$L$47,10,FALSE))</f>
        <v/>
      </c>
      <c r="AP122" s="1897" t="str">
        <f>IF(AP121="","",VLOOKUP(AP121,'シフト記号表（従来型・ユニット型共通）'!$C$6:$L$47,10,FALSE))</f>
        <v/>
      </c>
      <c r="AQ122" s="1897" t="str">
        <f>IF(AQ121="","",VLOOKUP(AQ121,'シフト記号表（従来型・ユニット型共通）'!$C$6:$L$47,10,FALSE))</f>
        <v/>
      </c>
      <c r="AR122" s="1897" t="str">
        <f>IF(AR121="","",VLOOKUP(AR121,'シフト記号表（従来型・ユニット型共通）'!$C$6:$L$47,10,FALSE))</f>
        <v/>
      </c>
      <c r="AS122" s="1897" t="str">
        <f>IF(AS121="","",VLOOKUP(AS121,'シフト記号表（従来型・ユニット型共通）'!$C$6:$L$47,10,FALSE))</f>
        <v/>
      </c>
      <c r="AT122" s="1897" t="str">
        <f>IF(AT121="","",VLOOKUP(AT121,'シフト記号表（従来型・ユニット型共通）'!$C$6:$L$47,10,FALSE))</f>
        <v/>
      </c>
      <c r="AU122" s="1912" t="str">
        <f>IF(AU121="","",VLOOKUP(AU121,'シフト記号表（従来型・ユニット型共通）'!$C$6:$L$47,10,FALSE))</f>
        <v/>
      </c>
      <c r="AV122" s="1885" t="str">
        <f>IF(AV121="","",VLOOKUP(AV121,'シフト記号表（従来型・ユニット型共通）'!$C$6:$L$47,10,FALSE))</f>
        <v/>
      </c>
      <c r="AW122" s="1897" t="str">
        <f>IF(AW121="","",VLOOKUP(AW121,'シフト記号表（従来型・ユニット型共通）'!$C$6:$L$47,10,FALSE))</f>
        <v/>
      </c>
      <c r="AX122" s="1897" t="str">
        <f>IF(AX121="","",VLOOKUP(AX121,'シフト記号表（従来型・ユニット型共通）'!$C$6:$L$47,10,FALSE))</f>
        <v/>
      </c>
      <c r="AY122" s="1897" t="str">
        <f>IF(AY121="","",VLOOKUP(AY121,'シフト記号表（従来型・ユニット型共通）'!$C$6:$L$47,10,FALSE))</f>
        <v/>
      </c>
      <c r="AZ122" s="1897" t="str">
        <f>IF(AZ121="","",VLOOKUP(AZ121,'シフト記号表（従来型・ユニット型共通）'!$C$6:$L$47,10,FALSE))</f>
        <v/>
      </c>
      <c r="BA122" s="1897" t="str">
        <f>IF(BA121="","",VLOOKUP(BA121,'シフト記号表（従来型・ユニット型共通）'!$C$6:$L$47,10,FALSE))</f>
        <v/>
      </c>
      <c r="BB122" s="1912" t="str">
        <f>IF(BB121="","",VLOOKUP(BB121,'シフト記号表（従来型・ユニット型共通）'!$C$6:$L$47,10,FALSE))</f>
        <v/>
      </c>
      <c r="BC122" s="1885" t="str">
        <f>IF(BC121="","",VLOOKUP(BC121,'シフト記号表（従来型・ユニット型共通）'!$C$6:$L$47,10,FALSE))</f>
        <v/>
      </c>
      <c r="BD122" s="1897" t="str">
        <f>IF(BD121="","",VLOOKUP(BD121,'シフト記号表（従来型・ユニット型共通）'!$C$6:$L$47,10,FALSE))</f>
        <v/>
      </c>
      <c r="BE122" s="1897" t="str">
        <f>IF(BE121="","",VLOOKUP(BE121,'シフト記号表（従来型・ユニット型共通）'!$C$6:$L$47,10,FALSE))</f>
        <v/>
      </c>
      <c r="BF122" s="1945">
        <f>IF($BI$3="４週",SUM(AA122:BB122),IF($BI$3="暦月",SUM(AA122:BE122),""))</f>
        <v>0</v>
      </c>
      <c r="BG122" s="1953"/>
      <c r="BH122" s="1962">
        <f>IF($BI$3="４週",BF122/4,IF($BI$3="暦月",(BF122/($BI$8/7)),""))</f>
        <v>0</v>
      </c>
      <c r="BI122" s="1953"/>
      <c r="BJ122" s="1973"/>
      <c r="BK122" s="1978"/>
      <c r="BL122" s="1978"/>
      <c r="BM122" s="1978"/>
      <c r="BN122" s="1989"/>
    </row>
    <row r="123" spans="2:66" ht="20.25" customHeight="1">
      <c r="B123" s="1742">
        <f>B121+1</f>
        <v>54</v>
      </c>
      <c r="C123" s="2676"/>
      <c r="D123" s="2682"/>
      <c r="E123" s="1968"/>
      <c r="F123" s="2691"/>
      <c r="G123" s="1756"/>
      <c r="H123" s="1767"/>
      <c r="I123" s="1774"/>
      <c r="J123" s="1779"/>
      <c r="K123" s="1774"/>
      <c r="L123" s="1779"/>
      <c r="M123" s="1788"/>
      <c r="N123" s="1802"/>
      <c r="O123" s="1808"/>
      <c r="P123" s="1824"/>
      <c r="Q123" s="1824"/>
      <c r="R123" s="1767"/>
      <c r="S123" s="1831"/>
      <c r="T123" s="1836"/>
      <c r="U123" s="1836"/>
      <c r="V123" s="1836"/>
      <c r="W123" s="1847"/>
      <c r="X123" s="1857" t="s">
        <v>770</v>
      </c>
      <c r="Y123" s="1864"/>
      <c r="Z123" s="1875"/>
      <c r="AA123" s="1886"/>
      <c r="AB123" s="1898"/>
      <c r="AC123" s="1898"/>
      <c r="AD123" s="1898"/>
      <c r="AE123" s="1898"/>
      <c r="AF123" s="1898"/>
      <c r="AG123" s="1913"/>
      <c r="AH123" s="1886"/>
      <c r="AI123" s="1898"/>
      <c r="AJ123" s="1898"/>
      <c r="AK123" s="1898"/>
      <c r="AL123" s="1898"/>
      <c r="AM123" s="1898"/>
      <c r="AN123" s="1913"/>
      <c r="AO123" s="1886"/>
      <c r="AP123" s="1898"/>
      <c r="AQ123" s="1898"/>
      <c r="AR123" s="1898"/>
      <c r="AS123" s="1898"/>
      <c r="AT123" s="1898"/>
      <c r="AU123" s="1913"/>
      <c r="AV123" s="1886"/>
      <c r="AW123" s="1898"/>
      <c r="AX123" s="1898"/>
      <c r="AY123" s="1898"/>
      <c r="AZ123" s="1898"/>
      <c r="BA123" s="1898"/>
      <c r="BB123" s="1913"/>
      <c r="BC123" s="1886"/>
      <c r="BD123" s="1898"/>
      <c r="BE123" s="1937"/>
      <c r="BF123" s="1944"/>
      <c r="BG123" s="1952"/>
      <c r="BH123" s="1961"/>
      <c r="BI123" s="1967"/>
      <c r="BJ123" s="1972"/>
      <c r="BK123" s="1977"/>
      <c r="BL123" s="1977"/>
      <c r="BM123" s="1977"/>
      <c r="BN123" s="1988"/>
    </row>
    <row r="124" spans="2:66" ht="20.25" customHeight="1">
      <c r="B124" s="1743"/>
      <c r="C124" s="2675"/>
      <c r="D124" s="2681"/>
      <c r="E124" s="1968"/>
      <c r="F124" s="2691"/>
      <c r="G124" s="1757"/>
      <c r="H124" s="1768"/>
      <c r="I124" s="1776"/>
      <c r="J124" s="1781">
        <f>G123</f>
        <v>0</v>
      </c>
      <c r="K124" s="1776"/>
      <c r="L124" s="1781">
        <f>M123</f>
        <v>0</v>
      </c>
      <c r="M124" s="1789"/>
      <c r="N124" s="1803"/>
      <c r="O124" s="1809"/>
      <c r="P124" s="1825"/>
      <c r="Q124" s="1825"/>
      <c r="R124" s="1768"/>
      <c r="S124" s="1831"/>
      <c r="T124" s="1836"/>
      <c r="U124" s="1836"/>
      <c r="V124" s="1836"/>
      <c r="W124" s="1847"/>
      <c r="X124" s="1856" t="s">
        <v>128</v>
      </c>
      <c r="Y124" s="1863"/>
      <c r="Z124" s="1874"/>
      <c r="AA124" s="1885" t="str">
        <f>IF(AA123="","",VLOOKUP(AA123,'シフト記号表（従来型・ユニット型共通）'!$C$6:$L$47,10,FALSE))</f>
        <v/>
      </c>
      <c r="AB124" s="1897" t="str">
        <f>IF(AB123="","",VLOOKUP(AB123,'シフト記号表（従来型・ユニット型共通）'!$C$6:$L$47,10,FALSE))</f>
        <v/>
      </c>
      <c r="AC124" s="1897" t="str">
        <f>IF(AC123="","",VLOOKUP(AC123,'シフト記号表（従来型・ユニット型共通）'!$C$6:$L$47,10,FALSE))</f>
        <v/>
      </c>
      <c r="AD124" s="1897" t="str">
        <f>IF(AD123="","",VLOOKUP(AD123,'シフト記号表（従来型・ユニット型共通）'!$C$6:$L$47,10,FALSE))</f>
        <v/>
      </c>
      <c r="AE124" s="1897" t="str">
        <f>IF(AE123="","",VLOOKUP(AE123,'シフト記号表（従来型・ユニット型共通）'!$C$6:$L$47,10,FALSE))</f>
        <v/>
      </c>
      <c r="AF124" s="1897" t="str">
        <f>IF(AF123="","",VLOOKUP(AF123,'シフト記号表（従来型・ユニット型共通）'!$C$6:$L$47,10,FALSE))</f>
        <v/>
      </c>
      <c r="AG124" s="1912" t="str">
        <f>IF(AG123="","",VLOOKUP(AG123,'シフト記号表（従来型・ユニット型共通）'!$C$6:$L$47,10,FALSE))</f>
        <v/>
      </c>
      <c r="AH124" s="1885" t="str">
        <f>IF(AH123="","",VLOOKUP(AH123,'シフト記号表（従来型・ユニット型共通）'!$C$6:$L$47,10,FALSE))</f>
        <v/>
      </c>
      <c r="AI124" s="1897" t="str">
        <f>IF(AI123="","",VLOOKUP(AI123,'シフト記号表（従来型・ユニット型共通）'!$C$6:$L$47,10,FALSE))</f>
        <v/>
      </c>
      <c r="AJ124" s="1897" t="str">
        <f>IF(AJ123="","",VLOOKUP(AJ123,'シフト記号表（従来型・ユニット型共通）'!$C$6:$L$47,10,FALSE))</f>
        <v/>
      </c>
      <c r="AK124" s="1897" t="str">
        <f>IF(AK123="","",VLOOKUP(AK123,'シフト記号表（従来型・ユニット型共通）'!$C$6:$L$47,10,FALSE))</f>
        <v/>
      </c>
      <c r="AL124" s="1897" t="str">
        <f>IF(AL123="","",VLOOKUP(AL123,'シフト記号表（従来型・ユニット型共通）'!$C$6:$L$47,10,FALSE))</f>
        <v/>
      </c>
      <c r="AM124" s="1897" t="str">
        <f>IF(AM123="","",VLOOKUP(AM123,'シフト記号表（従来型・ユニット型共通）'!$C$6:$L$47,10,FALSE))</f>
        <v/>
      </c>
      <c r="AN124" s="1912" t="str">
        <f>IF(AN123="","",VLOOKUP(AN123,'シフト記号表（従来型・ユニット型共通）'!$C$6:$L$47,10,FALSE))</f>
        <v/>
      </c>
      <c r="AO124" s="1885" t="str">
        <f>IF(AO123="","",VLOOKUP(AO123,'シフト記号表（従来型・ユニット型共通）'!$C$6:$L$47,10,FALSE))</f>
        <v/>
      </c>
      <c r="AP124" s="1897" t="str">
        <f>IF(AP123="","",VLOOKUP(AP123,'シフト記号表（従来型・ユニット型共通）'!$C$6:$L$47,10,FALSE))</f>
        <v/>
      </c>
      <c r="AQ124" s="1897" t="str">
        <f>IF(AQ123="","",VLOOKUP(AQ123,'シフト記号表（従来型・ユニット型共通）'!$C$6:$L$47,10,FALSE))</f>
        <v/>
      </c>
      <c r="AR124" s="1897" t="str">
        <f>IF(AR123="","",VLOOKUP(AR123,'シフト記号表（従来型・ユニット型共通）'!$C$6:$L$47,10,FALSE))</f>
        <v/>
      </c>
      <c r="AS124" s="1897" t="str">
        <f>IF(AS123="","",VLOOKUP(AS123,'シフト記号表（従来型・ユニット型共通）'!$C$6:$L$47,10,FALSE))</f>
        <v/>
      </c>
      <c r="AT124" s="1897" t="str">
        <f>IF(AT123="","",VLOOKUP(AT123,'シフト記号表（従来型・ユニット型共通）'!$C$6:$L$47,10,FALSE))</f>
        <v/>
      </c>
      <c r="AU124" s="1912" t="str">
        <f>IF(AU123="","",VLOOKUP(AU123,'シフト記号表（従来型・ユニット型共通）'!$C$6:$L$47,10,FALSE))</f>
        <v/>
      </c>
      <c r="AV124" s="1885" t="str">
        <f>IF(AV123="","",VLOOKUP(AV123,'シフト記号表（従来型・ユニット型共通）'!$C$6:$L$47,10,FALSE))</f>
        <v/>
      </c>
      <c r="AW124" s="1897" t="str">
        <f>IF(AW123="","",VLOOKUP(AW123,'シフト記号表（従来型・ユニット型共通）'!$C$6:$L$47,10,FALSE))</f>
        <v/>
      </c>
      <c r="AX124" s="1897" t="str">
        <f>IF(AX123="","",VLOOKUP(AX123,'シフト記号表（従来型・ユニット型共通）'!$C$6:$L$47,10,FALSE))</f>
        <v/>
      </c>
      <c r="AY124" s="1897" t="str">
        <f>IF(AY123="","",VLOOKUP(AY123,'シフト記号表（従来型・ユニット型共通）'!$C$6:$L$47,10,FALSE))</f>
        <v/>
      </c>
      <c r="AZ124" s="1897" t="str">
        <f>IF(AZ123="","",VLOOKUP(AZ123,'シフト記号表（従来型・ユニット型共通）'!$C$6:$L$47,10,FALSE))</f>
        <v/>
      </c>
      <c r="BA124" s="1897" t="str">
        <f>IF(BA123="","",VLOOKUP(BA123,'シフト記号表（従来型・ユニット型共通）'!$C$6:$L$47,10,FALSE))</f>
        <v/>
      </c>
      <c r="BB124" s="1912" t="str">
        <f>IF(BB123="","",VLOOKUP(BB123,'シフト記号表（従来型・ユニット型共通）'!$C$6:$L$47,10,FALSE))</f>
        <v/>
      </c>
      <c r="BC124" s="1885" t="str">
        <f>IF(BC123="","",VLOOKUP(BC123,'シフト記号表（従来型・ユニット型共通）'!$C$6:$L$47,10,FALSE))</f>
        <v/>
      </c>
      <c r="BD124" s="1897" t="str">
        <f>IF(BD123="","",VLOOKUP(BD123,'シフト記号表（従来型・ユニット型共通）'!$C$6:$L$47,10,FALSE))</f>
        <v/>
      </c>
      <c r="BE124" s="1897" t="str">
        <f>IF(BE123="","",VLOOKUP(BE123,'シフト記号表（従来型・ユニット型共通）'!$C$6:$L$47,10,FALSE))</f>
        <v/>
      </c>
      <c r="BF124" s="1945">
        <f>IF($BI$3="４週",SUM(AA124:BB124),IF($BI$3="暦月",SUM(AA124:BE124),""))</f>
        <v>0</v>
      </c>
      <c r="BG124" s="1953"/>
      <c r="BH124" s="1962">
        <f>IF($BI$3="４週",BF124/4,IF($BI$3="暦月",(BF124/($BI$8/7)),""))</f>
        <v>0</v>
      </c>
      <c r="BI124" s="1953"/>
      <c r="BJ124" s="1973"/>
      <c r="BK124" s="1978"/>
      <c r="BL124" s="1978"/>
      <c r="BM124" s="1978"/>
      <c r="BN124" s="1989"/>
    </row>
    <row r="125" spans="2:66" ht="20.25" customHeight="1">
      <c r="B125" s="1742">
        <f>B123+1</f>
        <v>55</v>
      </c>
      <c r="C125" s="2676"/>
      <c r="D125" s="2682"/>
      <c r="E125" s="1968"/>
      <c r="F125" s="2691"/>
      <c r="G125" s="1756"/>
      <c r="H125" s="1767"/>
      <c r="I125" s="1774"/>
      <c r="J125" s="1779"/>
      <c r="K125" s="1774"/>
      <c r="L125" s="1779"/>
      <c r="M125" s="1788"/>
      <c r="N125" s="1802"/>
      <c r="O125" s="1808"/>
      <c r="P125" s="1824"/>
      <c r="Q125" s="1824"/>
      <c r="R125" s="1767"/>
      <c r="S125" s="1831"/>
      <c r="T125" s="1836"/>
      <c r="U125" s="1836"/>
      <c r="V125" s="1836"/>
      <c r="W125" s="1847"/>
      <c r="X125" s="1857" t="s">
        <v>770</v>
      </c>
      <c r="Y125" s="1864"/>
      <c r="Z125" s="1875"/>
      <c r="AA125" s="1886"/>
      <c r="AB125" s="1898"/>
      <c r="AC125" s="1898"/>
      <c r="AD125" s="1898"/>
      <c r="AE125" s="1898"/>
      <c r="AF125" s="1898"/>
      <c r="AG125" s="1913"/>
      <c r="AH125" s="1886"/>
      <c r="AI125" s="1898"/>
      <c r="AJ125" s="1898"/>
      <c r="AK125" s="1898"/>
      <c r="AL125" s="1898"/>
      <c r="AM125" s="1898"/>
      <c r="AN125" s="1913"/>
      <c r="AO125" s="1886"/>
      <c r="AP125" s="1898"/>
      <c r="AQ125" s="1898"/>
      <c r="AR125" s="1898"/>
      <c r="AS125" s="1898"/>
      <c r="AT125" s="1898"/>
      <c r="AU125" s="1913"/>
      <c r="AV125" s="1886"/>
      <c r="AW125" s="1898"/>
      <c r="AX125" s="1898"/>
      <c r="AY125" s="1898"/>
      <c r="AZ125" s="1898"/>
      <c r="BA125" s="1898"/>
      <c r="BB125" s="1913"/>
      <c r="BC125" s="1886"/>
      <c r="BD125" s="1898"/>
      <c r="BE125" s="1937"/>
      <c r="BF125" s="1944"/>
      <c r="BG125" s="1952"/>
      <c r="BH125" s="1961"/>
      <c r="BI125" s="1967"/>
      <c r="BJ125" s="1972"/>
      <c r="BK125" s="1977"/>
      <c r="BL125" s="1977"/>
      <c r="BM125" s="1977"/>
      <c r="BN125" s="1988"/>
    </row>
    <row r="126" spans="2:66" ht="20.25" customHeight="1">
      <c r="B126" s="1743"/>
      <c r="C126" s="2675"/>
      <c r="D126" s="2681"/>
      <c r="E126" s="1968"/>
      <c r="F126" s="2691"/>
      <c r="G126" s="1757"/>
      <c r="H126" s="1768"/>
      <c r="I126" s="1776"/>
      <c r="J126" s="1781">
        <f>G125</f>
        <v>0</v>
      </c>
      <c r="K126" s="1776"/>
      <c r="L126" s="1781">
        <f>M125</f>
        <v>0</v>
      </c>
      <c r="M126" s="1789"/>
      <c r="N126" s="1803"/>
      <c r="O126" s="1809"/>
      <c r="P126" s="1825"/>
      <c r="Q126" s="1825"/>
      <c r="R126" s="1768"/>
      <c r="S126" s="1831"/>
      <c r="T126" s="1836"/>
      <c r="U126" s="1836"/>
      <c r="V126" s="1836"/>
      <c r="W126" s="1847"/>
      <c r="X126" s="1856" t="s">
        <v>128</v>
      </c>
      <c r="Y126" s="1863"/>
      <c r="Z126" s="1874"/>
      <c r="AA126" s="1885" t="str">
        <f>IF(AA125="","",VLOOKUP(AA125,'シフト記号表（従来型・ユニット型共通）'!$C$6:$L$47,10,FALSE))</f>
        <v/>
      </c>
      <c r="AB126" s="1897" t="str">
        <f>IF(AB125="","",VLOOKUP(AB125,'シフト記号表（従来型・ユニット型共通）'!$C$6:$L$47,10,FALSE))</f>
        <v/>
      </c>
      <c r="AC126" s="1897" t="str">
        <f>IF(AC125="","",VLOOKUP(AC125,'シフト記号表（従来型・ユニット型共通）'!$C$6:$L$47,10,FALSE))</f>
        <v/>
      </c>
      <c r="AD126" s="1897" t="str">
        <f>IF(AD125="","",VLOOKUP(AD125,'シフト記号表（従来型・ユニット型共通）'!$C$6:$L$47,10,FALSE))</f>
        <v/>
      </c>
      <c r="AE126" s="1897" t="str">
        <f>IF(AE125="","",VLOOKUP(AE125,'シフト記号表（従来型・ユニット型共通）'!$C$6:$L$47,10,FALSE))</f>
        <v/>
      </c>
      <c r="AF126" s="1897" t="str">
        <f>IF(AF125="","",VLOOKUP(AF125,'シフト記号表（従来型・ユニット型共通）'!$C$6:$L$47,10,FALSE))</f>
        <v/>
      </c>
      <c r="AG126" s="1912" t="str">
        <f>IF(AG125="","",VLOOKUP(AG125,'シフト記号表（従来型・ユニット型共通）'!$C$6:$L$47,10,FALSE))</f>
        <v/>
      </c>
      <c r="AH126" s="1885" t="str">
        <f>IF(AH125="","",VLOOKUP(AH125,'シフト記号表（従来型・ユニット型共通）'!$C$6:$L$47,10,FALSE))</f>
        <v/>
      </c>
      <c r="AI126" s="1897" t="str">
        <f>IF(AI125="","",VLOOKUP(AI125,'シフト記号表（従来型・ユニット型共通）'!$C$6:$L$47,10,FALSE))</f>
        <v/>
      </c>
      <c r="AJ126" s="1897" t="str">
        <f>IF(AJ125="","",VLOOKUP(AJ125,'シフト記号表（従来型・ユニット型共通）'!$C$6:$L$47,10,FALSE))</f>
        <v/>
      </c>
      <c r="AK126" s="1897" t="str">
        <f>IF(AK125="","",VLOOKUP(AK125,'シフト記号表（従来型・ユニット型共通）'!$C$6:$L$47,10,FALSE))</f>
        <v/>
      </c>
      <c r="AL126" s="1897" t="str">
        <f>IF(AL125="","",VLOOKUP(AL125,'シフト記号表（従来型・ユニット型共通）'!$C$6:$L$47,10,FALSE))</f>
        <v/>
      </c>
      <c r="AM126" s="1897" t="str">
        <f>IF(AM125="","",VLOOKUP(AM125,'シフト記号表（従来型・ユニット型共通）'!$C$6:$L$47,10,FALSE))</f>
        <v/>
      </c>
      <c r="AN126" s="1912" t="str">
        <f>IF(AN125="","",VLOOKUP(AN125,'シフト記号表（従来型・ユニット型共通）'!$C$6:$L$47,10,FALSE))</f>
        <v/>
      </c>
      <c r="AO126" s="1885" t="str">
        <f>IF(AO125="","",VLOOKUP(AO125,'シフト記号表（従来型・ユニット型共通）'!$C$6:$L$47,10,FALSE))</f>
        <v/>
      </c>
      <c r="AP126" s="1897" t="str">
        <f>IF(AP125="","",VLOOKUP(AP125,'シフト記号表（従来型・ユニット型共通）'!$C$6:$L$47,10,FALSE))</f>
        <v/>
      </c>
      <c r="AQ126" s="1897" t="str">
        <f>IF(AQ125="","",VLOOKUP(AQ125,'シフト記号表（従来型・ユニット型共通）'!$C$6:$L$47,10,FALSE))</f>
        <v/>
      </c>
      <c r="AR126" s="1897" t="str">
        <f>IF(AR125="","",VLOOKUP(AR125,'シフト記号表（従来型・ユニット型共通）'!$C$6:$L$47,10,FALSE))</f>
        <v/>
      </c>
      <c r="AS126" s="1897" t="str">
        <f>IF(AS125="","",VLOOKUP(AS125,'シフト記号表（従来型・ユニット型共通）'!$C$6:$L$47,10,FALSE))</f>
        <v/>
      </c>
      <c r="AT126" s="1897" t="str">
        <f>IF(AT125="","",VLOOKUP(AT125,'シフト記号表（従来型・ユニット型共通）'!$C$6:$L$47,10,FALSE))</f>
        <v/>
      </c>
      <c r="AU126" s="1912" t="str">
        <f>IF(AU125="","",VLOOKUP(AU125,'シフト記号表（従来型・ユニット型共通）'!$C$6:$L$47,10,FALSE))</f>
        <v/>
      </c>
      <c r="AV126" s="1885" t="str">
        <f>IF(AV125="","",VLOOKUP(AV125,'シフト記号表（従来型・ユニット型共通）'!$C$6:$L$47,10,FALSE))</f>
        <v/>
      </c>
      <c r="AW126" s="1897" t="str">
        <f>IF(AW125="","",VLOOKUP(AW125,'シフト記号表（従来型・ユニット型共通）'!$C$6:$L$47,10,FALSE))</f>
        <v/>
      </c>
      <c r="AX126" s="1897" t="str">
        <f>IF(AX125="","",VLOOKUP(AX125,'シフト記号表（従来型・ユニット型共通）'!$C$6:$L$47,10,FALSE))</f>
        <v/>
      </c>
      <c r="AY126" s="1897" t="str">
        <f>IF(AY125="","",VLOOKUP(AY125,'シフト記号表（従来型・ユニット型共通）'!$C$6:$L$47,10,FALSE))</f>
        <v/>
      </c>
      <c r="AZ126" s="1897" t="str">
        <f>IF(AZ125="","",VLOOKUP(AZ125,'シフト記号表（従来型・ユニット型共通）'!$C$6:$L$47,10,FALSE))</f>
        <v/>
      </c>
      <c r="BA126" s="1897" t="str">
        <f>IF(BA125="","",VLOOKUP(BA125,'シフト記号表（従来型・ユニット型共通）'!$C$6:$L$47,10,FALSE))</f>
        <v/>
      </c>
      <c r="BB126" s="1912" t="str">
        <f>IF(BB125="","",VLOOKUP(BB125,'シフト記号表（従来型・ユニット型共通）'!$C$6:$L$47,10,FALSE))</f>
        <v/>
      </c>
      <c r="BC126" s="1885" t="str">
        <f>IF(BC125="","",VLOOKUP(BC125,'シフト記号表（従来型・ユニット型共通）'!$C$6:$L$47,10,FALSE))</f>
        <v/>
      </c>
      <c r="BD126" s="1897" t="str">
        <f>IF(BD125="","",VLOOKUP(BD125,'シフト記号表（従来型・ユニット型共通）'!$C$6:$L$47,10,FALSE))</f>
        <v/>
      </c>
      <c r="BE126" s="1897" t="str">
        <f>IF(BE125="","",VLOOKUP(BE125,'シフト記号表（従来型・ユニット型共通）'!$C$6:$L$47,10,FALSE))</f>
        <v/>
      </c>
      <c r="BF126" s="1945">
        <f>IF($BI$3="４週",SUM(AA126:BB126),IF($BI$3="暦月",SUM(AA126:BE126),""))</f>
        <v>0</v>
      </c>
      <c r="BG126" s="1953"/>
      <c r="BH126" s="1962">
        <f>IF($BI$3="４週",BF126/4,IF($BI$3="暦月",(BF126/($BI$8/7)),""))</f>
        <v>0</v>
      </c>
      <c r="BI126" s="1953"/>
      <c r="BJ126" s="1973"/>
      <c r="BK126" s="1978"/>
      <c r="BL126" s="1978"/>
      <c r="BM126" s="1978"/>
      <c r="BN126" s="1989"/>
    </row>
    <row r="127" spans="2:66" ht="20.25" customHeight="1">
      <c r="B127" s="1742">
        <f>B125+1</f>
        <v>56</v>
      </c>
      <c r="C127" s="2676"/>
      <c r="D127" s="2682"/>
      <c r="E127" s="1968"/>
      <c r="F127" s="2691"/>
      <c r="G127" s="1756"/>
      <c r="H127" s="1767"/>
      <c r="I127" s="1774"/>
      <c r="J127" s="1779"/>
      <c r="K127" s="1774"/>
      <c r="L127" s="1779"/>
      <c r="M127" s="1788"/>
      <c r="N127" s="1802"/>
      <c r="O127" s="1808"/>
      <c r="P127" s="1824"/>
      <c r="Q127" s="1824"/>
      <c r="R127" s="1767"/>
      <c r="S127" s="1831"/>
      <c r="T127" s="1836"/>
      <c r="U127" s="1836"/>
      <c r="V127" s="1836"/>
      <c r="W127" s="1847"/>
      <c r="X127" s="1857" t="s">
        <v>770</v>
      </c>
      <c r="Y127" s="1864"/>
      <c r="Z127" s="1875"/>
      <c r="AA127" s="1886"/>
      <c r="AB127" s="1898"/>
      <c r="AC127" s="1898"/>
      <c r="AD127" s="1898"/>
      <c r="AE127" s="1898"/>
      <c r="AF127" s="1898"/>
      <c r="AG127" s="1913"/>
      <c r="AH127" s="1886"/>
      <c r="AI127" s="1898"/>
      <c r="AJ127" s="1898"/>
      <c r="AK127" s="1898"/>
      <c r="AL127" s="1898"/>
      <c r="AM127" s="1898"/>
      <c r="AN127" s="1913"/>
      <c r="AO127" s="1886"/>
      <c r="AP127" s="1898"/>
      <c r="AQ127" s="1898"/>
      <c r="AR127" s="1898"/>
      <c r="AS127" s="1898"/>
      <c r="AT127" s="1898"/>
      <c r="AU127" s="1913"/>
      <c r="AV127" s="1886"/>
      <c r="AW127" s="1898"/>
      <c r="AX127" s="1898"/>
      <c r="AY127" s="1898"/>
      <c r="AZ127" s="1898"/>
      <c r="BA127" s="1898"/>
      <c r="BB127" s="1913"/>
      <c r="BC127" s="1886"/>
      <c r="BD127" s="1898"/>
      <c r="BE127" s="1937"/>
      <c r="BF127" s="1944"/>
      <c r="BG127" s="1952"/>
      <c r="BH127" s="1961"/>
      <c r="BI127" s="1967"/>
      <c r="BJ127" s="1972"/>
      <c r="BK127" s="1977"/>
      <c r="BL127" s="1977"/>
      <c r="BM127" s="1977"/>
      <c r="BN127" s="1988"/>
    </row>
    <row r="128" spans="2:66" ht="20.25" customHeight="1">
      <c r="B128" s="1743"/>
      <c r="C128" s="2675"/>
      <c r="D128" s="2681"/>
      <c r="E128" s="1968"/>
      <c r="F128" s="2691"/>
      <c r="G128" s="1757"/>
      <c r="H128" s="1768"/>
      <c r="I128" s="1776"/>
      <c r="J128" s="1781">
        <f>G127</f>
        <v>0</v>
      </c>
      <c r="K128" s="1776"/>
      <c r="L128" s="1781">
        <f>M127</f>
        <v>0</v>
      </c>
      <c r="M128" s="1789"/>
      <c r="N128" s="1803"/>
      <c r="O128" s="1809"/>
      <c r="P128" s="1825"/>
      <c r="Q128" s="1825"/>
      <c r="R128" s="1768"/>
      <c r="S128" s="1831"/>
      <c r="T128" s="1836"/>
      <c r="U128" s="1836"/>
      <c r="V128" s="1836"/>
      <c r="W128" s="1847"/>
      <c r="X128" s="1856" t="s">
        <v>128</v>
      </c>
      <c r="Y128" s="1863"/>
      <c r="Z128" s="1874"/>
      <c r="AA128" s="1885" t="str">
        <f>IF(AA127="","",VLOOKUP(AA127,'シフト記号表（従来型・ユニット型共通）'!$C$6:$L$47,10,FALSE))</f>
        <v/>
      </c>
      <c r="AB128" s="1897" t="str">
        <f>IF(AB127="","",VLOOKUP(AB127,'シフト記号表（従来型・ユニット型共通）'!$C$6:$L$47,10,FALSE))</f>
        <v/>
      </c>
      <c r="AC128" s="1897" t="str">
        <f>IF(AC127="","",VLOOKUP(AC127,'シフト記号表（従来型・ユニット型共通）'!$C$6:$L$47,10,FALSE))</f>
        <v/>
      </c>
      <c r="AD128" s="1897" t="str">
        <f>IF(AD127="","",VLOOKUP(AD127,'シフト記号表（従来型・ユニット型共通）'!$C$6:$L$47,10,FALSE))</f>
        <v/>
      </c>
      <c r="AE128" s="1897" t="str">
        <f>IF(AE127="","",VLOOKUP(AE127,'シフト記号表（従来型・ユニット型共通）'!$C$6:$L$47,10,FALSE))</f>
        <v/>
      </c>
      <c r="AF128" s="1897" t="str">
        <f>IF(AF127="","",VLOOKUP(AF127,'シフト記号表（従来型・ユニット型共通）'!$C$6:$L$47,10,FALSE))</f>
        <v/>
      </c>
      <c r="AG128" s="1912" t="str">
        <f>IF(AG127="","",VLOOKUP(AG127,'シフト記号表（従来型・ユニット型共通）'!$C$6:$L$47,10,FALSE))</f>
        <v/>
      </c>
      <c r="AH128" s="1885" t="str">
        <f>IF(AH127="","",VLOOKUP(AH127,'シフト記号表（従来型・ユニット型共通）'!$C$6:$L$47,10,FALSE))</f>
        <v/>
      </c>
      <c r="AI128" s="1897" t="str">
        <f>IF(AI127="","",VLOOKUP(AI127,'シフト記号表（従来型・ユニット型共通）'!$C$6:$L$47,10,FALSE))</f>
        <v/>
      </c>
      <c r="AJ128" s="1897" t="str">
        <f>IF(AJ127="","",VLOOKUP(AJ127,'シフト記号表（従来型・ユニット型共通）'!$C$6:$L$47,10,FALSE))</f>
        <v/>
      </c>
      <c r="AK128" s="1897" t="str">
        <f>IF(AK127="","",VLOOKUP(AK127,'シフト記号表（従来型・ユニット型共通）'!$C$6:$L$47,10,FALSE))</f>
        <v/>
      </c>
      <c r="AL128" s="1897" t="str">
        <f>IF(AL127="","",VLOOKUP(AL127,'シフト記号表（従来型・ユニット型共通）'!$C$6:$L$47,10,FALSE))</f>
        <v/>
      </c>
      <c r="AM128" s="1897" t="str">
        <f>IF(AM127="","",VLOOKUP(AM127,'シフト記号表（従来型・ユニット型共通）'!$C$6:$L$47,10,FALSE))</f>
        <v/>
      </c>
      <c r="AN128" s="1912" t="str">
        <f>IF(AN127="","",VLOOKUP(AN127,'シフト記号表（従来型・ユニット型共通）'!$C$6:$L$47,10,FALSE))</f>
        <v/>
      </c>
      <c r="AO128" s="1885" t="str">
        <f>IF(AO127="","",VLOOKUP(AO127,'シフト記号表（従来型・ユニット型共通）'!$C$6:$L$47,10,FALSE))</f>
        <v/>
      </c>
      <c r="AP128" s="1897" t="str">
        <f>IF(AP127="","",VLOOKUP(AP127,'シフト記号表（従来型・ユニット型共通）'!$C$6:$L$47,10,FALSE))</f>
        <v/>
      </c>
      <c r="AQ128" s="1897" t="str">
        <f>IF(AQ127="","",VLOOKUP(AQ127,'シフト記号表（従来型・ユニット型共通）'!$C$6:$L$47,10,FALSE))</f>
        <v/>
      </c>
      <c r="AR128" s="1897" t="str">
        <f>IF(AR127="","",VLOOKUP(AR127,'シフト記号表（従来型・ユニット型共通）'!$C$6:$L$47,10,FALSE))</f>
        <v/>
      </c>
      <c r="AS128" s="1897" t="str">
        <f>IF(AS127="","",VLOOKUP(AS127,'シフト記号表（従来型・ユニット型共通）'!$C$6:$L$47,10,FALSE))</f>
        <v/>
      </c>
      <c r="AT128" s="1897" t="str">
        <f>IF(AT127="","",VLOOKUP(AT127,'シフト記号表（従来型・ユニット型共通）'!$C$6:$L$47,10,FALSE))</f>
        <v/>
      </c>
      <c r="AU128" s="1912" t="str">
        <f>IF(AU127="","",VLOOKUP(AU127,'シフト記号表（従来型・ユニット型共通）'!$C$6:$L$47,10,FALSE))</f>
        <v/>
      </c>
      <c r="AV128" s="1885" t="str">
        <f>IF(AV127="","",VLOOKUP(AV127,'シフト記号表（従来型・ユニット型共通）'!$C$6:$L$47,10,FALSE))</f>
        <v/>
      </c>
      <c r="AW128" s="1897" t="str">
        <f>IF(AW127="","",VLOOKUP(AW127,'シフト記号表（従来型・ユニット型共通）'!$C$6:$L$47,10,FALSE))</f>
        <v/>
      </c>
      <c r="AX128" s="1897" t="str">
        <f>IF(AX127="","",VLOOKUP(AX127,'シフト記号表（従来型・ユニット型共通）'!$C$6:$L$47,10,FALSE))</f>
        <v/>
      </c>
      <c r="AY128" s="1897" t="str">
        <f>IF(AY127="","",VLOOKUP(AY127,'シフト記号表（従来型・ユニット型共通）'!$C$6:$L$47,10,FALSE))</f>
        <v/>
      </c>
      <c r="AZ128" s="1897" t="str">
        <f>IF(AZ127="","",VLOOKUP(AZ127,'シフト記号表（従来型・ユニット型共通）'!$C$6:$L$47,10,FALSE))</f>
        <v/>
      </c>
      <c r="BA128" s="1897" t="str">
        <f>IF(BA127="","",VLOOKUP(BA127,'シフト記号表（従来型・ユニット型共通）'!$C$6:$L$47,10,FALSE))</f>
        <v/>
      </c>
      <c r="BB128" s="1912" t="str">
        <f>IF(BB127="","",VLOOKUP(BB127,'シフト記号表（従来型・ユニット型共通）'!$C$6:$L$47,10,FALSE))</f>
        <v/>
      </c>
      <c r="BC128" s="1885" t="str">
        <f>IF(BC127="","",VLOOKUP(BC127,'シフト記号表（従来型・ユニット型共通）'!$C$6:$L$47,10,FALSE))</f>
        <v/>
      </c>
      <c r="BD128" s="1897" t="str">
        <f>IF(BD127="","",VLOOKUP(BD127,'シフト記号表（従来型・ユニット型共通）'!$C$6:$L$47,10,FALSE))</f>
        <v/>
      </c>
      <c r="BE128" s="1897" t="str">
        <f>IF(BE127="","",VLOOKUP(BE127,'シフト記号表（従来型・ユニット型共通）'!$C$6:$L$47,10,FALSE))</f>
        <v/>
      </c>
      <c r="BF128" s="1945">
        <f>IF($BI$3="４週",SUM(AA128:BB128),IF($BI$3="暦月",SUM(AA128:BE128),""))</f>
        <v>0</v>
      </c>
      <c r="BG128" s="1953"/>
      <c r="BH128" s="1962">
        <f>IF($BI$3="４週",BF128/4,IF($BI$3="暦月",(BF128/($BI$8/7)),""))</f>
        <v>0</v>
      </c>
      <c r="BI128" s="1953"/>
      <c r="BJ128" s="1973"/>
      <c r="BK128" s="1978"/>
      <c r="BL128" s="1978"/>
      <c r="BM128" s="1978"/>
      <c r="BN128" s="1989"/>
    </row>
    <row r="129" spans="2:66" ht="20.25" customHeight="1">
      <c r="B129" s="1742">
        <f>B127+1</f>
        <v>57</v>
      </c>
      <c r="C129" s="2676"/>
      <c r="D129" s="2682"/>
      <c r="E129" s="1968"/>
      <c r="F129" s="2691"/>
      <c r="G129" s="1756"/>
      <c r="H129" s="1767"/>
      <c r="I129" s="1774"/>
      <c r="J129" s="1779"/>
      <c r="K129" s="1774"/>
      <c r="L129" s="1779"/>
      <c r="M129" s="1788"/>
      <c r="N129" s="1802"/>
      <c r="O129" s="1808"/>
      <c r="P129" s="1824"/>
      <c r="Q129" s="1824"/>
      <c r="R129" s="1767"/>
      <c r="S129" s="1831"/>
      <c r="T129" s="1836"/>
      <c r="U129" s="1836"/>
      <c r="V129" s="1836"/>
      <c r="W129" s="1847"/>
      <c r="X129" s="1857" t="s">
        <v>770</v>
      </c>
      <c r="Y129" s="1864"/>
      <c r="Z129" s="1875"/>
      <c r="AA129" s="1886"/>
      <c r="AB129" s="1898"/>
      <c r="AC129" s="1898"/>
      <c r="AD129" s="1898"/>
      <c r="AE129" s="1898"/>
      <c r="AF129" s="1898"/>
      <c r="AG129" s="1913"/>
      <c r="AH129" s="1886"/>
      <c r="AI129" s="1898"/>
      <c r="AJ129" s="1898"/>
      <c r="AK129" s="1898"/>
      <c r="AL129" s="1898"/>
      <c r="AM129" s="1898"/>
      <c r="AN129" s="1913"/>
      <c r="AO129" s="1886"/>
      <c r="AP129" s="1898"/>
      <c r="AQ129" s="1898"/>
      <c r="AR129" s="1898"/>
      <c r="AS129" s="1898"/>
      <c r="AT129" s="1898"/>
      <c r="AU129" s="1913"/>
      <c r="AV129" s="1886"/>
      <c r="AW129" s="1898"/>
      <c r="AX129" s="1898"/>
      <c r="AY129" s="1898"/>
      <c r="AZ129" s="1898"/>
      <c r="BA129" s="1898"/>
      <c r="BB129" s="1913"/>
      <c r="BC129" s="1886"/>
      <c r="BD129" s="1898"/>
      <c r="BE129" s="1937"/>
      <c r="BF129" s="1944"/>
      <c r="BG129" s="1952"/>
      <c r="BH129" s="1961"/>
      <c r="BI129" s="1967"/>
      <c r="BJ129" s="1972"/>
      <c r="BK129" s="1977"/>
      <c r="BL129" s="1977"/>
      <c r="BM129" s="1977"/>
      <c r="BN129" s="1988"/>
    </row>
    <row r="130" spans="2:66" ht="20.25" customHeight="1">
      <c r="B130" s="1743"/>
      <c r="C130" s="2675"/>
      <c r="D130" s="2681"/>
      <c r="E130" s="1968"/>
      <c r="F130" s="2691"/>
      <c r="G130" s="1757"/>
      <c r="H130" s="1768"/>
      <c r="I130" s="1776"/>
      <c r="J130" s="1781">
        <f>G129</f>
        <v>0</v>
      </c>
      <c r="K130" s="1776"/>
      <c r="L130" s="1781">
        <f>M129</f>
        <v>0</v>
      </c>
      <c r="M130" s="1789"/>
      <c r="N130" s="1803"/>
      <c r="O130" s="1809"/>
      <c r="P130" s="1825"/>
      <c r="Q130" s="1825"/>
      <c r="R130" s="1768"/>
      <c r="S130" s="1831"/>
      <c r="T130" s="1836"/>
      <c r="U130" s="1836"/>
      <c r="V130" s="1836"/>
      <c r="W130" s="1847"/>
      <c r="X130" s="1856" t="s">
        <v>128</v>
      </c>
      <c r="Y130" s="1863"/>
      <c r="Z130" s="1874"/>
      <c r="AA130" s="1885" t="str">
        <f>IF(AA129="","",VLOOKUP(AA129,'シフト記号表（従来型・ユニット型共通）'!$C$6:$L$47,10,FALSE))</f>
        <v/>
      </c>
      <c r="AB130" s="1897" t="str">
        <f>IF(AB129="","",VLOOKUP(AB129,'シフト記号表（従来型・ユニット型共通）'!$C$6:$L$47,10,FALSE))</f>
        <v/>
      </c>
      <c r="AC130" s="1897" t="str">
        <f>IF(AC129="","",VLOOKUP(AC129,'シフト記号表（従来型・ユニット型共通）'!$C$6:$L$47,10,FALSE))</f>
        <v/>
      </c>
      <c r="AD130" s="1897" t="str">
        <f>IF(AD129="","",VLOOKUP(AD129,'シフト記号表（従来型・ユニット型共通）'!$C$6:$L$47,10,FALSE))</f>
        <v/>
      </c>
      <c r="AE130" s="1897" t="str">
        <f>IF(AE129="","",VLOOKUP(AE129,'シフト記号表（従来型・ユニット型共通）'!$C$6:$L$47,10,FALSE))</f>
        <v/>
      </c>
      <c r="AF130" s="1897" t="str">
        <f>IF(AF129="","",VLOOKUP(AF129,'シフト記号表（従来型・ユニット型共通）'!$C$6:$L$47,10,FALSE))</f>
        <v/>
      </c>
      <c r="AG130" s="1912" t="str">
        <f>IF(AG129="","",VLOOKUP(AG129,'シフト記号表（従来型・ユニット型共通）'!$C$6:$L$47,10,FALSE))</f>
        <v/>
      </c>
      <c r="AH130" s="1885" t="str">
        <f>IF(AH129="","",VLOOKUP(AH129,'シフト記号表（従来型・ユニット型共通）'!$C$6:$L$47,10,FALSE))</f>
        <v/>
      </c>
      <c r="AI130" s="1897" t="str">
        <f>IF(AI129="","",VLOOKUP(AI129,'シフト記号表（従来型・ユニット型共通）'!$C$6:$L$47,10,FALSE))</f>
        <v/>
      </c>
      <c r="AJ130" s="1897" t="str">
        <f>IF(AJ129="","",VLOOKUP(AJ129,'シフト記号表（従来型・ユニット型共通）'!$C$6:$L$47,10,FALSE))</f>
        <v/>
      </c>
      <c r="AK130" s="1897" t="str">
        <f>IF(AK129="","",VLOOKUP(AK129,'シフト記号表（従来型・ユニット型共通）'!$C$6:$L$47,10,FALSE))</f>
        <v/>
      </c>
      <c r="AL130" s="1897" t="str">
        <f>IF(AL129="","",VLOOKUP(AL129,'シフト記号表（従来型・ユニット型共通）'!$C$6:$L$47,10,FALSE))</f>
        <v/>
      </c>
      <c r="AM130" s="1897" t="str">
        <f>IF(AM129="","",VLOOKUP(AM129,'シフト記号表（従来型・ユニット型共通）'!$C$6:$L$47,10,FALSE))</f>
        <v/>
      </c>
      <c r="AN130" s="1912" t="str">
        <f>IF(AN129="","",VLOOKUP(AN129,'シフト記号表（従来型・ユニット型共通）'!$C$6:$L$47,10,FALSE))</f>
        <v/>
      </c>
      <c r="AO130" s="1885" t="str">
        <f>IF(AO129="","",VLOOKUP(AO129,'シフト記号表（従来型・ユニット型共通）'!$C$6:$L$47,10,FALSE))</f>
        <v/>
      </c>
      <c r="AP130" s="1897" t="str">
        <f>IF(AP129="","",VLOOKUP(AP129,'シフト記号表（従来型・ユニット型共通）'!$C$6:$L$47,10,FALSE))</f>
        <v/>
      </c>
      <c r="AQ130" s="1897" t="str">
        <f>IF(AQ129="","",VLOOKUP(AQ129,'シフト記号表（従来型・ユニット型共通）'!$C$6:$L$47,10,FALSE))</f>
        <v/>
      </c>
      <c r="AR130" s="1897" t="str">
        <f>IF(AR129="","",VLOOKUP(AR129,'シフト記号表（従来型・ユニット型共通）'!$C$6:$L$47,10,FALSE))</f>
        <v/>
      </c>
      <c r="AS130" s="1897" t="str">
        <f>IF(AS129="","",VLOOKUP(AS129,'シフト記号表（従来型・ユニット型共通）'!$C$6:$L$47,10,FALSE))</f>
        <v/>
      </c>
      <c r="AT130" s="1897" t="str">
        <f>IF(AT129="","",VLOOKUP(AT129,'シフト記号表（従来型・ユニット型共通）'!$C$6:$L$47,10,FALSE))</f>
        <v/>
      </c>
      <c r="AU130" s="1912" t="str">
        <f>IF(AU129="","",VLOOKUP(AU129,'シフト記号表（従来型・ユニット型共通）'!$C$6:$L$47,10,FALSE))</f>
        <v/>
      </c>
      <c r="AV130" s="1885" t="str">
        <f>IF(AV129="","",VLOOKUP(AV129,'シフト記号表（従来型・ユニット型共通）'!$C$6:$L$47,10,FALSE))</f>
        <v/>
      </c>
      <c r="AW130" s="1897" t="str">
        <f>IF(AW129="","",VLOOKUP(AW129,'シフト記号表（従来型・ユニット型共通）'!$C$6:$L$47,10,FALSE))</f>
        <v/>
      </c>
      <c r="AX130" s="1897" t="str">
        <f>IF(AX129="","",VLOOKUP(AX129,'シフト記号表（従来型・ユニット型共通）'!$C$6:$L$47,10,FALSE))</f>
        <v/>
      </c>
      <c r="AY130" s="1897" t="str">
        <f>IF(AY129="","",VLOOKUP(AY129,'シフト記号表（従来型・ユニット型共通）'!$C$6:$L$47,10,FALSE))</f>
        <v/>
      </c>
      <c r="AZ130" s="1897" t="str">
        <f>IF(AZ129="","",VLOOKUP(AZ129,'シフト記号表（従来型・ユニット型共通）'!$C$6:$L$47,10,FALSE))</f>
        <v/>
      </c>
      <c r="BA130" s="1897" t="str">
        <f>IF(BA129="","",VLOOKUP(BA129,'シフト記号表（従来型・ユニット型共通）'!$C$6:$L$47,10,FALSE))</f>
        <v/>
      </c>
      <c r="BB130" s="1912" t="str">
        <f>IF(BB129="","",VLOOKUP(BB129,'シフト記号表（従来型・ユニット型共通）'!$C$6:$L$47,10,FALSE))</f>
        <v/>
      </c>
      <c r="BC130" s="1885" t="str">
        <f>IF(BC129="","",VLOOKUP(BC129,'シフト記号表（従来型・ユニット型共通）'!$C$6:$L$47,10,FALSE))</f>
        <v/>
      </c>
      <c r="BD130" s="1897" t="str">
        <f>IF(BD129="","",VLOOKUP(BD129,'シフト記号表（従来型・ユニット型共通）'!$C$6:$L$47,10,FALSE))</f>
        <v/>
      </c>
      <c r="BE130" s="1897" t="str">
        <f>IF(BE129="","",VLOOKUP(BE129,'シフト記号表（従来型・ユニット型共通）'!$C$6:$L$47,10,FALSE))</f>
        <v/>
      </c>
      <c r="BF130" s="1945">
        <f>IF($BI$3="４週",SUM(AA130:BB130),IF($BI$3="暦月",SUM(AA130:BE130),""))</f>
        <v>0</v>
      </c>
      <c r="BG130" s="1953"/>
      <c r="BH130" s="1962">
        <f>IF($BI$3="４週",BF130/4,IF($BI$3="暦月",(BF130/($BI$8/7)),""))</f>
        <v>0</v>
      </c>
      <c r="BI130" s="1953"/>
      <c r="BJ130" s="1973"/>
      <c r="BK130" s="1978"/>
      <c r="BL130" s="1978"/>
      <c r="BM130" s="1978"/>
      <c r="BN130" s="1989"/>
    </row>
    <row r="131" spans="2:66" ht="20.25" customHeight="1">
      <c r="B131" s="1742">
        <f>B129+1</f>
        <v>58</v>
      </c>
      <c r="C131" s="2676"/>
      <c r="D131" s="2682"/>
      <c r="E131" s="1968"/>
      <c r="F131" s="2691"/>
      <c r="G131" s="1756"/>
      <c r="H131" s="1767"/>
      <c r="I131" s="1774"/>
      <c r="J131" s="1779"/>
      <c r="K131" s="1774"/>
      <c r="L131" s="1779"/>
      <c r="M131" s="1788"/>
      <c r="N131" s="1802"/>
      <c r="O131" s="1808"/>
      <c r="P131" s="1824"/>
      <c r="Q131" s="1824"/>
      <c r="R131" s="1767"/>
      <c r="S131" s="1831"/>
      <c r="T131" s="1836"/>
      <c r="U131" s="1836"/>
      <c r="V131" s="1836"/>
      <c r="W131" s="1847"/>
      <c r="X131" s="1857" t="s">
        <v>770</v>
      </c>
      <c r="Y131" s="1864"/>
      <c r="Z131" s="1875"/>
      <c r="AA131" s="1886"/>
      <c r="AB131" s="1898"/>
      <c r="AC131" s="1898"/>
      <c r="AD131" s="1898"/>
      <c r="AE131" s="1898"/>
      <c r="AF131" s="1898"/>
      <c r="AG131" s="1913"/>
      <c r="AH131" s="1886"/>
      <c r="AI131" s="1898"/>
      <c r="AJ131" s="1898"/>
      <c r="AK131" s="1898"/>
      <c r="AL131" s="1898"/>
      <c r="AM131" s="1898"/>
      <c r="AN131" s="1913"/>
      <c r="AO131" s="1886"/>
      <c r="AP131" s="1898"/>
      <c r="AQ131" s="1898"/>
      <c r="AR131" s="1898"/>
      <c r="AS131" s="1898"/>
      <c r="AT131" s="1898"/>
      <c r="AU131" s="1913"/>
      <c r="AV131" s="1886"/>
      <c r="AW131" s="1898"/>
      <c r="AX131" s="1898"/>
      <c r="AY131" s="1898"/>
      <c r="AZ131" s="1898"/>
      <c r="BA131" s="1898"/>
      <c r="BB131" s="1913"/>
      <c r="BC131" s="1886"/>
      <c r="BD131" s="1898"/>
      <c r="BE131" s="1937"/>
      <c r="BF131" s="1944"/>
      <c r="BG131" s="1952"/>
      <c r="BH131" s="1961"/>
      <c r="BI131" s="1967"/>
      <c r="BJ131" s="1972"/>
      <c r="BK131" s="1977"/>
      <c r="BL131" s="1977"/>
      <c r="BM131" s="1977"/>
      <c r="BN131" s="1988"/>
    </row>
    <row r="132" spans="2:66" ht="20.25" customHeight="1">
      <c r="B132" s="1743"/>
      <c r="C132" s="2675"/>
      <c r="D132" s="2681"/>
      <c r="E132" s="1968"/>
      <c r="F132" s="2691"/>
      <c r="G132" s="1757"/>
      <c r="H132" s="1768"/>
      <c r="I132" s="1776"/>
      <c r="J132" s="1781">
        <f>G131</f>
        <v>0</v>
      </c>
      <c r="K132" s="1776"/>
      <c r="L132" s="1781">
        <f>M131</f>
        <v>0</v>
      </c>
      <c r="M132" s="1789"/>
      <c r="N132" s="1803"/>
      <c r="O132" s="1809"/>
      <c r="P132" s="1825"/>
      <c r="Q132" s="1825"/>
      <c r="R132" s="1768"/>
      <c r="S132" s="1831"/>
      <c r="T132" s="1836"/>
      <c r="U132" s="1836"/>
      <c r="V132" s="1836"/>
      <c r="W132" s="1847"/>
      <c r="X132" s="1856" t="s">
        <v>128</v>
      </c>
      <c r="Y132" s="1863"/>
      <c r="Z132" s="1874"/>
      <c r="AA132" s="1885" t="str">
        <f>IF(AA131="","",VLOOKUP(AA131,'シフト記号表（従来型・ユニット型共通）'!$C$6:$L$47,10,FALSE))</f>
        <v/>
      </c>
      <c r="AB132" s="1897" t="str">
        <f>IF(AB131="","",VLOOKUP(AB131,'シフト記号表（従来型・ユニット型共通）'!$C$6:$L$47,10,FALSE))</f>
        <v/>
      </c>
      <c r="AC132" s="1897" t="str">
        <f>IF(AC131="","",VLOOKUP(AC131,'シフト記号表（従来型・ユニット型共通）'!$C$6:$L$47,10,FALSE))</f>
        <v/>
      </c>
      <c r="AD132" s="1897" t="str">
        <f>IF(AD131="","",VLOOKUP(AD131,'シフト記号表（従来型・ユニット型共通）'!$C$6:$L$47,10,FALSE))</f>
        <v/>
      </c>
      <c r="AE132" s="1897" t="str">
        <f>IF(AE131="","",VLOOKUP(AE131,'シフト記号表（従来型・ユニット型共通）'!$C$6:$L$47,10,FALSE))</f>
        <v/>
      </c>
      <c r="AF132" s="1897" t="str">
        <f>IF(AF131="","",VLOOKUP(AF131,'シフト記号表（従来型・ユニット型共通）'!$C$6:$L$47,10,FALSE))</f>
        <v/>
      </c>
      <c r="AG132" s="1912" t="str">
        <f>IF(AG131="","",VLOOKUP(AG131,'シフト記号表（従来型・ユニット型共通）'!$C$6:$L$47,10,FALSE))</f>
        <v/>
      </c>
      <c r="AH132" s="1885" t="str">
        <f>IF(AH131="","",VLOOKUP(AH131,'シフト記号表（従来型・ユニット型共通）'!$C$6:$L$47,10,FALSE))</f>
        <v/>
      </c>
      <c r="AI132" s="1897" t="str">
        <f>IF(AI131="","",VLOOKUP(AI131,'シフト記号表（従来型・ユニット型共通）'!$C$6:$L$47,10,FALSE))</f>
        <v/>
      </c>
      <c r="AJ132" s="1897" t="str">
        <f>IF(AJ131="","",VLOOKUP(AJ131,'シフト記号表（従来型・ユニット型共通）'!$C$6:$L$47,10,FALSE))</f>
        <v/>
      </c>
      <c r="AK132" s="1897" t="str">
        <f>IF(AK131="","",VLOOKUP(AK131,'シフト記号表（従来型・ユニット型共通）'!$C$6:$L$47,10,FALSE))</f>
        <v/>
      </c>
      <c r="AL132" s="1897" t="str">
        <f>IF(AL131="","",VLOOKUP(AL131,'シフト記号表（従来型・ユニット型共通）'!$C$6:$L$47,10,FALSE))</f>
        <v/>
      </c>
      <c r="AM132" s="1897" t="str">
        <f>IF(AM131="","",VLOOKUP(AM131,'シフト記号表（従来型・ユニット型共通）'!$C$6:$L$47,10,FALSE))</f>
        <v/>
      </c>
      <c r="AN132" s="1912" t="str">
        <f>IF(AN131="","",VLOOKUP(AN131,'シフト記号表（従来型・ユニット型共通）'!$C$6:$L$47,10,FALSE))</f>
        <v/>
      </c>
      <c r="AO132" s="1885" t="str">
        <f>IF(AO131="","",VLOOKUP(AO131,'シフト記号表（従来型・ユニット型共通）'!$C$6:$L$47,10,FALSE))</f>
        <v/>
      </c>
      <c r="AP132" s="1897" t="str">
        <f>IF(AP131="","",VLOOKUP(AP131,'シフト記号表（従来型・ユニット型共通）'!$C$6:$L$47,10,FALSE))</f>
        <v/>
      </c>
      <c r="AQ132" s="1897" t="str">
        <f>IF(AQ131="","",VLOOKUP(AQ131,'シフト記号表（従来型・ユニット型共通）'!$C$6:$L$47,10,FALSE))</f>
        <v/>
      </c>
      <c r="AR132" s="1897" t="str">
        <f>IF(AR131="","",VLOOKUP(AR131,'シフト記号表（従来型・ユニット型共通）'!$C$6:$L$47,10,FALSE))</f>
        <v/>
      </c>
      <c r="AS132" s="1897" t="str">
        <f>IF(AS131="","",VLOOKUP(AS131,'シフト記号表（従来型・ユニット型共通）'!$C$6:$L$47,10,FALSE))</f>
        <v/>
      </c>
      <c r="AT132" s="1897" t="str">
        <f>IF(AT131="","",VLOOKUP(AT131,'シフト記号表（従来型・ユニット型共通）'!$C$6:$L$47,10,FALSE))</f>
        <v/>
      </c>
      <c r="AU132" s="1912" t="str">
        <f>IF(AU131="","",VLOOKUP(AU131,'シフト記号表（従来型・ユニット型共通）'!$C$6:$L$47,10,FALSE))</f>
        <v/>
      </c>
      <c r="AV132" s="1885" t="str">
        <f>IF(AV131="","",VLOOKUP(AV131,'シフト記号表（従来型・ユニット型共通）'!$C$6:$L$47,10,FALSE))</f>
        <v/>
      </c>
      <c r="AW132" s="1897" t="str">
        <f>IF(AW131="","",VLOOKUP(AW131,'シフト記号表（従来型・ユニット型共通）'!$C$6:$L$47,10,FALSE))</f>
        <v/>
      </c>
      <c r="AX132" s="1897" t="str">
        <f>IF(AX131="","",VLOOKUP(AX131,'シフト記号表（従来型・ユニット型共通）'!$C$6:$L$47,10,FALSE))</f>
        <v/>
      </c>
      <c r="AY132" s="1897" t="str">
        <f>IF(AY131="","",VLOOKUP(AY131,'シフト記号表（従来型・ユニット型共通）'!$C$6:$L$47,10,FALSE))</f>
        <v/>
      </c>
      <c r="AZ132" s="1897" t="str">
        <f>IF(AZ131="","",VLOOKUP(AZ131,'シフト記号表（従来型・ユニット型共通）'!$C$6:$L$47,10,FALSE))</f>
        <v/>
      </c>
      <c r="BA132" s="1897" t="str">
        <f>IF(BA131="","",VLOOKUP(BA131,'シフト記号表（従来型・ユニット型共通）'!$C$6:$L$47,10,FALSE))</f>
        <v/>
      </c>
      <c r="BB132" s="1912" t="str">
        <f>IF(BB131="","",VLOOKUP(BB131,'シフト記号表（従来型・ユニット型共通）'!$C$6:$L$47,10,FALSE))</f>
        <v/>
      </c>
      <c r="BC132" s="1885" t="str">
        <f>IF(BC131="","",VLOOKUP(BC131,'シフト記号表（従来型・ユニット型共通）'!$C$6:$L$47,10,FALSE))</f>
        <v/>
      </c>
      <c r="BD132" s="1897" t="str">
        <f>IF(BD131="","",VLOOKUP(BD131,'シフト記号表（従来型・ユニット型共通）'!$C$6:$L$47,10,FALSE))</f>
        <v/>
      </c>
      <c r="BE132" s="1897" t="str">
        <f>IF(BE131="","",VLOOKUP(BE131,'シフト記号表（従来型・ユニット型共通）'!$C$6:$L$47,10,FALSE))</f>
        <v/>
      </c>
      <c r="BF132" s="1945">
        <f>IF($BI$3="４週",SUM(AA132:BB132),IF($BI$3="暦月",SUM(AA132:BE132),""))</f>
        <v>0</v>
      </c>
      <c r="BG132" s="1953"/>
      <c r="BH132" s="1962">
        <f>IF($BI$3="４週",BF132/4,IF($BI$3="暦月",(BF132/($BI$8/7)),""))</f>
        <v>0</v>
      </c>
      <c r="BI132" s="1953"/>
      <c r="BJ132" s="1973"/>
      <c r="BK132" s="1978"/>
      <c r="BL132" s="1978"/>
      <c r="BM132" s="1978"/>
      <c r="BN132" s="1989"/>
    </row>
    <row r="133" spans="2:66" ht="20.25" customHeight="1">
      <c r="B133" s="1742">
        <f>B131+1</f>
        <v>59</v>
      </c>
      <c r="C133" s="2676"/>
      <c r="D133" s="2682"/>
      <c r="E133" s="1968"/>
      <c r="F133" s="2691"/>
      <c r="G133" s="1756"/>
      <c r="H133" s="1767"/>
      <c r="I133" s="1774"/>
      <c r="J133" s="1779"/>
      <c r="K133" s="1774"/>
      <c r="L133" s="1779"/>
      <c r="M133" s="1788"/>
      <c r="N133" s="1802"/>
      <c r="O133" s="1808"/>
      <c r="P133" s="1824"/>
      <c r="Q133" s="1824"/>
      <c r="R133" s="1767"/>
      <c r="S133" s="1831"/>
      <c r="T133" s="1836"/>
      <c r="U133" s="1836"/>
      <c r="V133" s="1836"/>
      <c r="W133" s="1847"/>
      <c r="X133" s="1857" t="s">
        <v>770</v>
      </c>
      <c r="Y133" s="1864"/>
      <c r="Z133" s="1875"/>
      <c r="AA133" s="1886"/>
      <c r="AB133" s="1898"/>
      <c r="AC133" s="1898"/>
      <c r="AD133" s="1898"/>
      <c r="AE133" s="1898"/>
      <c r="AF133" s="1898"/>
      <c r="AG133" s="1913"/>
      <c r="AH133" s="1886"/>
      <c r="AI133" s="1898"/>
      <c r="AJ133" s="1898"/>
      <c r="AK133" s="1898"/>
      <c r="AL133" s="1898"/>
      <c r="AM133" s="1898"/>
      <c r="AN133" s="1913"/>
      <c r="AO133" s="1886"/>
      <c r="AP133" s="1898"/>
      <c r="AQ133" s="1898"/>
      <c r="AR133" s="1898"/>
      <c r="AS133" s="1898"/>
      <c r="AT133" s="1898"/>
      <c r="AU133" s="1913"/>
      <c r="AV133" s="1886"/>
      <c r="AW133" s="1898"/>
      <c r="AX133" s="1898"/>
      <c r="AY133" s="1898"/>
      <c r="AZ133" s="1898"/>
      <c r="BA133" s="1898"/>
      <c r="BB133" s="1913"/>
      <c r="BC133" s="1886"/>
      <c r="BD133" s="1898"/>
      <c r="BE133" s="1937"/>
      <c r="BF133" s="1944"/>
      <c r="BG133" s="1952"/>
      <c r="BH133" s="1961"/>
      <c r="BI133" s="1967"/>
      <c r="BJ133" s="1972"/>
      <c r="BK133" s="1977"/>
      <c r="BL133" s="1977"/>
      <c r="BM133" s="1977"/>
      <c r="BN133" s="1988"/>
    </row>
    <row r="134" spans="2:66" ht="20.25" customHeight="1">
      <c r="B134" s="1743"/>
      <c r="C134" s="2675"/>
      <c r="D134" s="2681"/>
      <c r="E134" s="1968"/>
      <c r="F134" s="2691"/>
      <c r="G134" s="1757"/>
      <c r="H134" s="1768"/>
      <c r="I134" s="1776"/>
      <c r="J134" s="1781">
        <f>G133</f>
        <v>0</v>
      </c>
      <c r="K134" s="1776"/>
      <c r="L134" s="1781">
        <f>M133</f>
        <v>0</v>
      </c>
      <c r="M134" s="1789"/>
      <c r="N134" s="1803"/>
      <c r="O134" s="1809"/>
      <c r="P134" s="1825"/>
      <c r="Q134" s="1825"/>
      <c r="R134" s="1768"/>
      <c r="S134" s="1831"/>
      <c r="T134" s="1836"/>
      <c r="U134" s="1836"/>
      <c r="V134" s="1836"/>
      <c r="W134" s="1847"/>
      <c r="X134" s="1856" t="s">
        <v>128</v>
      </c>
      <c r="Y134" s="1863"/>
      <c r="Z134" s="1874"/>
      <c r="AA134" s="1885" t="str">
        <f>IF(AA133="","",VLOOKUP(AA133,'シフト記号表（従来型・ユニット型共通）'!$C$6:$L$47,10,FALSE))</f>
        <v/>
      </c>
      <c r="AB134" s="1897" t="str">
        <f>IF(AB133="","",VLOOKUP(AB133,'シフト記号表（従来型・ユニット型共通）'!$C$6:$L$47,10,FALSE))</f>
        <v/>
      </c>
      <c r="AC134" s="1897" t="str">
        <f>IF(AC133="","",VLOOKUP(AC133,'シフト記号表（従来型・ユニット型共通）'!$C$6:$L$47,10,FALSE))</f>
        <v/>
      </c>
      <c r="AD134" s="1897" t="str">
        <f>IF(AD133="","",VLOOKUP(AD133,'シフト記号表（従来型・ユニット型共通）'!$C$6:$L$47,10,FALSE))</f>
        <v/>
      </c>
      <c r="AE134" s="1897" t="str">
        <f>IF(AE133="","",VLOOKUP(AE133,'シフト記号表（従来型・ユニット型共通）'!$C$6:$L$47,10,FALSE))</f>
        <v/>
      </c>
      <c r="AF134" s="1897" t="str">
        <f>IF(AF133="","",VLOOKUP(AF133,'シフト記号表（従来型・ユニット型共通）'!$C$6:$L$47,10,FALSE))</f>
        <v/>
      </c>
      <c r="AG134" s="1912" t="str">
        <f>IF(AG133="","",VLOOKUP(AG133,'シフト記号表（従来型・ユニット型共通）'!$C$6:$L$47,10,FALSE))</f>
        <v/>
      </c>
      <c r="AH134" s="1885" t="str">
        <f>IF(AH133="","",VLOOKUP(AH133,'シフト記号表（従来型・ユニット型共通）'!$C$6:$L$47,10,FALSE))</f>
        <v/>
      </c>
      <c r="AI134" s="1897" t="str">
        <f>IF(AI133="","",VLOOKUP(AI133,'シフト記号表（従来型・ユニット型共通）'!$C$6:$L$47,10,FALSE))</f>
        <v/>
      </c>
      <c r="AJ134" s="1897" t="str">
        <f>IF(AJ133="","",VLOOKUP(AJ133,'シフト記号表（従来型・ユニット型共通）'!$C$6:$L$47,10,FALSE))</f>
        <v/>
      </c>
      <c r="AK134" s="1897" t="str">
        <f>IF(AK133="","",VLOOKUP(AK133,'シフト記号表（従来型・ユニット型共通）'!$C$6:$L$47,10,FALSE))</f>
        <v/>
      </c>
      <c r="AL134" s="1897" t="str">
        <f>IF(AL133="","",VLOOKUP(AL133,'シフト記号表（従来型・ユニット型共通）'!$C$6:$L$47,10,FALSE))</f>
        <v/>
      </c>
      <c r="AM134" s="1897" t="str">
        <f>IF(AM133="","",VLOOKUP(AM133,'シフト記号表（従来型・ユニット型共通）'!$C$6:$L$47,10,FALSE))</f>
        <v/>
      </c>
      <c r="AN134" s="1912" t="str">
        <f>IF(AN133="","",VLOOKUP(AN133,'シフト記号表（従来型・ユニット型共通）'!$C$6:$L$47,10,FALSE))</f>
        <v/>
      </c>
      <c r="AO134" s="1885" t="str">
        <f>IF(AO133="","",VLOOKUP(AO133,'シフト記号表（従来型・ユニット型共通）'!$C$6:$L$47,10,FALSE))</f>
        <v/>
      </c>
      <c r="AP134" s="1897" t="str">
        <f>IF(AP133="","",VLOOKUP(AP133,'シフト記号表（従来型・ユニット型共通）'!$C$6:$L$47,10,FALSE))</f>
        <v/>
      </c>
      <c r="AQ134" s="1897" t="str">
        <f>IF(AQ133="","",VLOOKUP(AQ133,'シフト記号表（従来型・ユニット型共通）'!$C$6:$L$47,10,FALSE))</f>
        <v/>
      </c>
      <c r="AR134" s="1897" t="str">
        <f>IF(AR133="","",VLOOKUP(AR133,'シフト記号表（従来型・ユニット型共通）'!$C$6:$L$47,10,FALSE))</f>
        <v/>
      </c>
      <c r="AS134" s="1897" t="str">
        <f>IF(AS133="","",VLOOKUP(AS133,'シフト記号表（従来型・ユニット型共通）'!$C$6:$L$47,10,FALSE))</f>
        <v/>
      </c>
      <c r="AT134" s="1897" t="str">
        <f>IF(AT133="","",VLOOKUP(AT133,'シフト記号表（従来型・ユニット型共通）'!$C$6:$L$47,10,FALSE))</f>
        <v/>
      </c>
      <c r="AU134" s="1912" t="str">
        <f>IF(AU133="","",VLOOKUP(AU133,'シフト記号表（従来型・ユニット型共通）'!$C$6:$L$47,10,FALSE))</f>
        <v/>
      </c>
      <c r="AV134" s="1885" t="str">
        <f>IF(AV133="","",VLOOKUP(AV133,'シフト記号表（従来型・ユニット型共通）'!$C$6:$L$47,10,FALSE))</f>
        <v/>
      </c>
      <c r="AW134" s="1897" t="str">
        <f>IF(AW133="","",VLOOKUP(AW133,'シフト記号表（従来型・ユニット型共通）'!$C$6:$L$47,10,FALSE))</f>
        <v/>
      </c>
      <c r="AX134" s="1897" t="str">
        <f>IF(AX133="","",VLOOKUP(AX133,'シフト記号表（従来型・ユニット型共通）'!$C$6:$L$47,10,FALSE))</f>
        <v/>
      </c>
      <c r="AY134" s="1897" t="str">
        <f>IF(AY133="","",VLOOKUP(AY133,'シフト記号表（従来型・ユニット型共通）'!$C$6:$L$47,10,FALSE))</f>
        <v/>
      </c>
      <c r="AZ134" s="1897" t="str">
        <f>IF(AZ133="","",VLOOKUP(AZ133,'シフト記号表（従来型・ユニット型共通）'!$C$6:$L$47,10,FALSE))</f>
        <v/>
      </c>
      <c r="BA134" s="1897" t="str">
        <f>IF(BA133="","",VLOOKUP(BA133,'シフト記号表（従来型・ユニット型共通）'!$C$6:$L$47,10,FALSE))</f>
        <v/>
      </c>
      <c r="BB134" s="1912" t="str">
        <f>IF(BB133="","",VLOOKUP(BB133,'シフト記号表（従来型・ユニット型共通）'!$C$6:$L$47,10,FALSE))</f>
        <v/>
      </c>
      <c r="BC134" s="1885" t="str">
        <f>IF(BC133="","",VLOOKUP(BC133,'シフト記号表（従来型・ユニット型共通）'!$C$6:$L$47,10,FALSE))</f>
        <v/>
      </c>
      <c r="BD134" s="1897" t="str">
        <f>IF(BD133="","",VLOOKUP(BD133,'シフト記号表（従来型・ユニット型共通）'!$C$6:$L$47,10,FALSE))</f>
        <v/>
      </c>
      <c r="BE134" s="1897" t="str">
        <f>IF(BE133="","",VLOOKUP(BE133,'シフト記号表（従来型・ユニット型共通）'!$C$6:$L$47,10,FALSE))</f>
        <v/>
      </c>
      <c r="BF134" s="1945">
        <f>IF($BI$3="４週",SUM(AA134:BB134),IF($BI$3="暦月",SUM(AA134:BE134),""))</f>
        <v>0</v>
      </c>
      <c r="BG134" s="1953"/>
      <c r="BH134" s="1962">
        <f>IF($BI$3="４週",BF134/4,IF($BI$3="暦月",(BF134/($BI$8/7)),""))</f>
        <v>0</v>
      </c>
      <c r="BI134" s="1953"/>
      <c r="BJ134" s="1973"/>
      <c r="BK134" s="1978"/>
      <c r="BL134" s="1978"/>
      <c r="BM134" s="1978"/>
      <c r="BN134" s="1989"/>
    </row>
    <row r="135" spans="2:66" ht="20.25" customHeight="1">
      <c r="B135" s="1742">
        <f>B133+1</f>
        <v>60</v>
      </c>
      <c r="C135" s="2676"/>
      <c r="D135" s="2682"/>
      <c r="E135" s="1968"/>
      <c r="F135" s="2691"/>
      <c r="G135" s="1756"/>
      <c r="H135" s="1767"/>
      <c r="I135" s="1774"/>
      <c r="J135" s="1779"/>
      <c r="K135" s="1774"/>
      <c r="L135" s="1779"/>
      <c r="M135" s="1788"/>
      <c r="N135" s="1802"/>
      <c r="O135" s="1808"/>
      <c r="P135" s="1824"/>
      <c r="Q135" s="1824"/>
      <c r="R135" s="1767"/>
      <c r="S135" s="1831"/>
      <c r="T135" s="1836"/>
      <c r="U135" s="1836"/>
      <c r="V135" s="1836"/>
      <c r="W135" s="1847"/>
      <c r="X135" s="1857" t="s">
        <v>770</v>
      </c>
      <c r="Y135" s="1864"/>
      <c r="Z135" s="1875"/>
      <c r="AA135" s="1886"/>
      <c r="AB135" s="1898"/>
      <c r="AC135" s="1898"/>
      <c r="AD135" s="1898"/>
      <c r="AE135" s="1898"/>
      <c r="AF135" s="1898"/>
      <c r="AG135" s="1913"/>
      <c r="AH135" s="1886"/>
      <c r="AI135" s="1898"/>
      <c r="AJ135" s="1898"/>
      <c r="AK135" s="1898"/>
      <c r="AL135" s="1898"/>
      <c r="AM135" s="1898"/>
      <c r="AN135" s="1913"/>
      <c r="AO135" s="1886"/>
      <c r="AP135" s="1898"/>
      <c r="AQ135" s="1898"/>
      <c r="AR135" s="1898"/>
      <c r="AS135" s="1898"/>
      <c r="AT135" s="1898"/>
      <c r="AU135" s="1913"/>
      <c r="AV135" s="1886"/>
      <c r="AW135" s="1898"/>
      <c r="AX135" s="1898"/>
      <c r="AY135" s="1898"/>
      <c r="AZ135" s="1898"/>
      <c r="BA135" s="1898"/>
      <c r="BB135" s="1913"/>
      <c r="BC135" s="1886"/>
      <c r="BD135" s="1898"/>
      <c r="BE135" s="1937"/>
      <c r="BF135" s="1944"/>
      <c r="BG135" s="1952"/>
      <c r="BH135" s="1961"/>
      <c r="BI135" s="1967"/>
      <c r="BJ135" s="1972"/>
      <c r="BK135" s="1977"/>
      <c r="BL135" s="1977"/>
      <c r="BM135" s="1977"/>
      <c r="BN135" s="1988"/>
    </row>
    <row r="136" spans="2:66" ht="20.25" customHeight="1">
      <c r="B136" s="1743"/>
      <c r="C136" s="2675"/>
      <c r="D136" s="2681"/>
      <c r="E136" s="1968"/>
      <c r="F136" s="2691"/>
      <c r="G136" s="1757"/>
      <c r="H136" s="1768"/>
      <c r="I136" s="1776"/>
      <c r="J136" s="1781">
        <f>G135</f>
        <v>0</v>
      </c>
      <c r="K136" s="1776"/>
      <c r="L136" s="1781">
        <f>M135</f>
        <v>0</v>
      </c>
      <c r="M136" s="1789"/>
      <c r="N136" s="1803"/>
      <c r="O136" s="1809"/>
      <c r="P136" s="1825"/>
      <c r="Q136" s="1825"/>
      <c r="R136" s="1768"/>
      <c r="S136" s="1831"/>
      <c r="T136" s="1836"/>
      <c r="U136" s="1836"/>
      <c r="V136" s="1836"/>
      <c r="W136" s="1847"/>
      <c r="X136" s="1856" t="s">
        <v>128</v>
      </c>
      <c r="Y136" s="1863"/>
      <c r="Z136" s="1874"/>
      <c r="AA136" s="1885" t="str">
        <f>IF(AA135="","",VLOOKUP(AA135,'シフト記号表（従来型・ユニット型共通）'!$C$6:$L$47,10,FALSE))</f>
        <v/>
      </c>
      <c r="AB136" s="1897" t="str">
        <f>IF(AB135="","",VLOOKUP(AB135,'シフト記号表（従来型・ユニット型共通）'!$C$6:$L$47,10,FALSE))</f>
        <v/>
      </c>
      <c r="AC136" s="1897" t="str">
        <f>IF(AC135="","",VLOOKUP(AC135,'シフト記号表（従来型・ユニット型共通）'!$C$6:$L$47,10,FALSE))</f>
        <v/>
      </c>
      <c r="AD136" s="1897" t="str">
        <f>IF(AD135="","",VLOOKUP(AD135,'シフト記号表（従来型・ユニット型共通）'!$C$6:$L$47,10,FALSE))</f>
        <v/>
      </c>
      <c r="AE136" s="1897" t="str">
        <f>IF(AE135="","",VLOOKUP(AE135,'シフト記号表（従来型・ユニット型共通）'!$C$6:$L$47,10,FALSE))</f>
        <v/>
      </c>
      <c r="AF136" s="1897" t="str">
        <f>IF(AF135="","",VLOOKUP(AF135,'シフト記号表（従来型・ユニット型共通）'!$C$6:$L$47,10,FALSE))</f>
        <v/>
      </c>
      <c r="AG136" s="1912" t="str">
        <f>IF(AG135="","",VLOOKUP(AG135,'シフト記号表（従来型・ユニット型共通）'!$C$6:$L$47,10,FALSE))</f>
        <v/>
      </c>
      <c r="AH136" s="1885" t="str">
        <f>IF(AH135="","",VLOOKUP(AH135,'シフト記号表（従来型・ユニット型共通）'!$C$6:$L$47,10,FALSE))</f>
        <v/>
      </c>
      <c r="AI136" s="1897" t="str">
        <f>IF(AI135="","",VLOOKUP(AI135,'シフト記号表（従来型・ユニット型共通）'!$C$6:$L$47,10,FALSE))</f>
        <v/>
      </c>
      <c r="AJ136" s="1897" t="str">
        <f>IF(AJ135="","",VLOOKUP(AJ135,'シフト記号表（従来型・ユニット型共通）'!$C$6:$L$47,10,FALSE))</f>
        <v/>
      </c>
      <c r="AK136" s="1897" t="str">
        <f>IF(AK135="","",VLOOKUP(AK135,'シフト記号表（従来型・ユニット型共通）'!$C$6:$L$47,10,FALSE))</f>
        <v/>
      </c>
      <c r="AL136" s="1897" t="str">
        <f>IF(AL135="","",VLOOKUP(AL135,'シフト記号表（従来型・ユニット型共通）'!$C$6:$L$47,10,FALSE))</f>
        <v/>
      </c>
      <c r="AM136" s="1897" t="str">
        <f>IF(AM135="","",VLOOKUP(AM135,'シフト記号表（従来型・ユニット型共通）'!$C$6:$L$47,10,FALSE))</f>
        <v/>
      </c>
      <c r="AN136" s="1912" t="str">
        <f>IF(AN135="","",VLOOKUP(AN135,'シフト記号表（従来型・ユニット型共通）'!$C$6:$L$47,10,FALSE))</f>
        <v/>
      </c>
      <c r="AO136" s="1885" t="str">
        <f>IF(AO135="","",VLOOKUP(AO135,'シフト記号表（従来型・ユニット型共通）'!$C$6:$L$47,10,FALSE))</f>
        <v/>
      </c>
      <c r="AP136" s="1897" t="str">
        <f>IF(AP135="","",VLOOKUP(AP135,'シフト記号表（従来型・ユニット型共通）'!$C$6:$L$47,10,FALSE))</f>
        <v/>
      </c>
      <c r="AQ136" s="1897" t="str">
        <f>IF(AQ135="","",VLOOKUP(AQ135,'シフト記号表（従来型・ユニット型共通）'!$C$6:$L$47,10,FALSE))</f>
        <v/>
      </c>
      <c r="AR136" s="1897" t="str">
        <f>IF(AR135="","",VLOOKUP(AR135,'シフト記号表（従来型・ユニット型共通）'!$C$6:$L$47,10,FALSE))</f>
        <v/>
      </c>
      <c r="AS136" s="1897" t="str">
        <f>IF(AS135="","",VLOOKUP(AS135,'シフト記号表（従来型・ユニット型共通）'!$C$6:$L$47,10,FALSE))</f>
        <v/>
      </c>
      <c r="AT136" s="1897" t="str">
        <f>IF(AT135="","",VLOOKUP(AT135,'シフト記号表（従来型・ユニット型共通）'!$C$6:$L$47,10,FALSE))</f>
        <v/>
      </c>
      <c r="AU136" s="1912" t="str">
        <f>IF(AU135="","",VLOOKUP(AU135,'シフト記号表（従来型・ユニット型共通）'!$C$6:$L$47,10,FALSE))</f>
        <v/>
      </c>
      <c r="AV136" s="1885" t="str">
        <f>IF(AV135="","",VLOOKUP(AV135,'シフト記号表（従来型・ユニット型共通）'!$C$6:$L$47,10,FALSE))</f>
        <v/>
      </c>
      <c r="AW136" s="1897" t="str">
        <f>IF(AW135="","",VLOOKUP(AW135,'シフト記号表（従来型・ユニット型共通）'!$C$6:$L$47,10,FALSE))</f>
        <v/>
      </c>
      <c r="AX136" s="1897" t="str">
        <f>IF(AX135="","",VLOOKUP(AX135,'シフト記号表（従来型・ユニット型共通）'!$C$6:$L$47,10,FALSE))</f>
        <v/>
      </c>
      <c r="AY136" s="1897" t="str">
        <f>IF(AY135="","",VLOOKUP(AY135,'シフト記号表（従来型・ユニット型共通）'!$C$6:$L$47,10,FALSE))</f>
        <v/>
      </c>
      <c r="AZ136" s="1897" t="str">
        <f>IF(AZ135="","",VLOOKUP(AZ135,'シフト記号表（従来型・ユニット型共通）'!$C$6:$L$47,10,FALSE))</f>
        <v/>
      </c>
      <c r="BA136" s="1897" t="str">
        <f>IF(BA135="","",VLOOKUP(BA135,'シフト記号表（従来型・ユニット型共通）'!$C$6:$L$47,10,FALSE))</f>
        <v/>
      </c>
      <c r="BB136" s="1912" t="str">
        <f>IF(BB135="","",VLOOKUP(BB135,'シフト記号表（従来型・ユニット型共通）'!$C$6:$L$47,10,FALSE))</f>
        <v/>
      </c>
      <c r="BC136" s="1885" t="str">
        <f>IF(BC135="","",VLOOKUP(BC135,'シフト記号表（従来型・ユニット型共通）'!$C$6:$L$47,10,FALSE))</f>
        <v/>
      </c>
      <c r="BD136" s="1897" t="str">
        <f>IF(BD135="","",VLOOKUP(BD135,'シフト記号表（従来型・ユニット型共通）'!$C$6:$L$47,10,FALSE))</f>
        <v/>
      </c>
      <c r="BE136" s="1897" t="str">
        <f>IF(BE135="","",VLOOKUP(BE135,'シフト記号表（従来型・ユニット型共通）'!$C$6:$L$47,10,FALSE))</f>
        <v/>
      </c>
      <c r="BF136" s="1945">
        <f>IF($BI$3="４週",SUM(AA136:BB136),IF($BI$3="暦月",SUM(AA136:BE136),""))</f>
        <v>0</v>
      </c>
      <c r="BG136" s="1953"/>
      <c r="BH136" s="1962">
        <f>IF($BI$3="４週",BF136/4,IF($BI$3="暦月",(BF136/($BI$8/7)),""))</f>
        <v>0</v>
      </c>
      <c r="BI136" s="1953"/>
      <c r="BJ136" s="1973"/>
      <c r="BK136" s="1978"/>
      <c r="BL136" s="1978"/>
      <c r="BM136" s="1978"/>
      <c r="BN136" s="1989"/>
    </row>
    <row r="137" spans="2:66" ht="20.25" customHeight="1">
      <c r="B137" s="1742">
        <f>B135+1</f>
        <v>61</v>
      </c>
      <c r="C137" s="2676"/>
      <c r="D137" s="2682"/>
      <c r="E137" s="1968"/>
      <c r="F137" s="2691"/>
      <c r="G137" s="1756"/>
      <c r="H137" s="1767"/>
      <c r="I137" s="1774"/>
      <c r="J137" s="1779"/>
      <c r="K137" s="1774"/>
      <c r="L137" s="1779"/>
      <c r="M137" s="1788"/>
      <c r="N137" s="1802"/>
      <c r="O137" s="1808"/>
      <c r="P137" s="1824"/>
      <c r="Q137" s="1824"/>
      <c r="R137" s="1767"/>
      <c r="S137" s="1831"/>
      <c r="T137" s="1836"/>
      <c r="U137" s="1836"/>
      <c r="V137" s="1836"/>
      <c r="W137" s="1847"/>
      <c r="X137" s="1857" t="s">
        <v>770</v>
      </c>
      <c r="Y137" s="1864"/>
      <c r="Z137" s="1875"/>
      <c r="AA137" s="1886"/>
      <c r="AB137" s="1898"/>
      <c r="AC137" s="1898"/>
      <c r="AD137" s="1898"/>
      <c r="AE137" s="1898"/>
      <c r="AF137" s="1898"/>
      <c r="AG137" s="1913"/>
      <c r="AH137" s="1886"/>
      <c r="AI137" s="1898"/>
      <c r="AJ137" s="1898"/>
      <c r="AK137" s="1898"/>
      <c r="AL137" s="1898"/>
      <c r="AM137" s="1898"/>
      <c r="AN137" s="1913"/>
      <c r="AO137" s="1886"/>
      <c r="AP137" s="1898"/>
      <c r="AQ137" s="1898"/>
      <c r="AR137" s="1898"/>
      <c r="AS137" s="1898"/>
      <c r="AT137" s="1898"/>
      <c r="AU137" s="1913"/>
      <c r="AV137" s="1886"/>
      <c r="AW137" s="1898"/>
      <c r="AX137" s="1898"/>
      <c r="AY137" s="1898"/>
      <c r="AZ137" s="1898"/>
      <c r="BA137" s="1898"/>
      <c r="BB137" s="1913"/>
      <c r="BC137" s="1886"/>
      <c r="BD137" s="1898"/>
      <c r="BE137" s="1937"/>
      <c r="BF137" s="1944"/>
      <c r="BG137" s="1952"/>
      <c r="BH137" s="1961"/>
      <c r="BI137" s="1967"/>
      <c r="BJ137" s="1972"/>
      <c r="BK137" s="1977"/>
      <c r="BL137" s="1977"/>
      <c r="BM137" s="1977"/>
      <c r="BN137" s="1988"/>
    </row>
    <row r="138" spans="2:66" ht="20.25" customHeight="1">
      <c r="B138" s="1743"/>
      <c r="C138" s="2675"/>
      <c r="D138" s="2681"/>
      <c r="E138" s="1968"/>
      <c r="F138" s="2691"/>
      <c r="G138" s="1757"/>
      <c r="H138" s="1768"/>
      <c r="I138" s="1776"/>
      <c r="J138" s="1781">
        <f>G137</f>
        <v>0</v>
      </c>
      <c r="K138" s="1776"/>
      <c r="L138" s="1781">
        <f>M137</f>
        <v>0</v>
      </c>
      <c r="M138" s="1789"/>
      <c r="N138" s="1803"/>
      <c r="O138" s="1809"/>
      <c r="P138" s="1825"/>
      <c r="Q138" s="1825"/>
      <c r="R138" s="1768"/>
      <c r="S138" s="1831"/>
      <c r="T138" s="1836"/>
      <c r="U138" s="1836"/>
      <c r="V138" s="1836"/>
      <c r="W138" s="1847"/>
      <c r="X138" s="1856" t="s">
        <v>128</v>
      </c>
      <c r="Y138" s="1863"/>
      <c r="Z138" s="1874"/>
      <c r="AA138" s="1885" t="str">
        <f>IF(AA137="","",VLOOKUP(AA137,'シフト記号表（従来型・ユニット型共通）'!$C$6:$L$47,10,FALSE))</f>
        <v/>
      </c>
      <c r="AB138" s="1897" t="str">
        <f>IF(AB137="","",VLOOKUP(AB137,'シフト記号表（従来型・ユニット型共通）'!$C$6:$L$47,10,FALSE))</f>
        <v/>
      </c>
      <c r="AC138" s="1897" t="str">
        <f>IF(AC137="","",VLOOKUP(AC137,'シフト記号表（従来型・ユニット型共通）'!$C$6:$L$47,10,FALSE))</f>
        <v/>
      </c>
      <c r="AD138" s="1897" t="str">
        <f>IF(AD137="","",VLOOKUP(AD137,'シフト記号表（従来型・ユニット型共通）'!$C$6:$L$47,10,FALSE))</f>
        <v/>
      </c>
      <c r="AE138" s="1897" t="str">
        <f>IF(AE137="","",VLOOKUP(AE137,'シフト記号表（従来型・ユニット型共通）'!$C$6:$L$47,10,FALSE))</f>
        <v/>
      </c>
      <c r="AF138" s="1897" t="str">
        <f>IF(AF137="","",VLOOKUP(AF137,'シフト記号表（従来型・ユニット型共通）'!$C$6:$L$47,10,FALSE))</f>
        <v/>
      </c>
      <c r="AG138" s="1912" t="str">
        <f>IF(AG137="","",VLOOKUP(AG137,'シフト記号表（従来型・ユニット型共通）'!$C$6:$L$47,10,FALSE))</f>
        <v/>
      </c>
      <c r="AH138" s="1885" t="str">
        <f>IF(AH137="","",VLOOKUP(AH137,'シフト記号表（従来型・ユニット型共通）'!$C$6:$L$47,10,FALSE))</f>
        <v/>
      </c>
      <c r="AI138" s="1897" t="str">
        <f>IF(AI137="","",VLOOKUP(AI137,'シフト記号表（従来型・ユニット型共通）'!$C$6:$L$47,10,FALSE))</f>
        <v/>
      </c>
      <c r="AJ138" s="1897" t="str">
        <f>IF(AJ137="","",VLOOKUP(AJ137,'シフト記号表（従来型・ユニット型共通）'!$C$6:$L$47,10,FALSE))</f>
        <v/>
      </c>
      <c r="AK138" s="1897" t="str">
        <f>IF(AK137="","",VLOOKUP(AK137,'シフト記号表（従来型・ユニット型共通）'!$C$6:$L$47,10,FALSE))</f>
        <v/>
      </c>
      <c r="AL138" s="1897" t="str">
        <f>IF(AL137="","",VLOOKUP(AL137,'シフト記号表（従来型・ユニット型共通）'!$C$6:$L$47,10,FALSE))</f>
        <v/>
      </c>
      <c r="AM138" s="1897" t="str">
        <f>IF(AM137="","",VLOOKUP(AM137,'シフト記号表（従来型・ユニット型共通）'!$C$6:$L$47,10,FALSE))</f>
        <v/>
      </c>
      <c r="AN138" s="1912" t="str">
        <f>IF(AN137="","",VLOOKUP(AN137,'シフト記号表（従来型・ユニット型共通）'!$C$6:$L$47,10,FALSE))</f>
        <v/>
      </c>
      <c r="AO138" s="1885" t="str">
        <f>IF(AO137="","",VLOOKUP(AO137,'シフト記号表（従来型・ユニット型共通）'!$C$6:$L$47,10,FALSE))</f>
        <v/>
      </c>
      <c r="AP138" s="1897" t="str">
        <f>IF(AP137="","",VLOOKUP(AP137,'シフト記号表（従来型・ユニット型共通）'!$C$6:$L$47,10,FALSE))</f>
        <v/>
      </c>
      <c r="AQ138" s="1897" t="str">
        <f>IF(AQ137="","",VLOOKUP(AQ137,'シフト記号表（従来型・ユニット型共通）'!$C$6:$L$47,10,FALSE))</f>
        <v/>
      </c>
      <c r="AR138" s="1897" t="str">
        <f>IF(AR137="","",VLOOKUP(AR137,'シフト記号表（従来型・ユニット型共通）'!$C$6:$L$47,10,FALSE))</f>
        <v/>
      </c>
      <c r="AS138" s="1897" t="str">
        <f>IF(AS137="","",VLOOKUP(AS137,'シフト記号表（従来型・ユニット型共通）'!$C$6:$L$47,10,FALSE))</f>
        <v/>
      </c>
      <c r="AT138" s="1897" t="str">
        <f>IF(AT137="","",VLOOKUP(AT137,'シフト記号表（従来型・ユニット型共通）'!$C$6:$L$47,10,FALSE))</f>
        <v/>
      </c>
      <c r="AU138" s="1912" t="str">
        <f>IF(AU137="","",VLOOKUP(AU137,'シフト記号表（従来型・ユニット型共通）'!$C$6:$L$47,10,FALSE))</f>
        <v/>
      </c>
      <c r="AV138" s="1885" t="str">
        <f>IF(AV137="","",VLOOKUP(AV137,'シフト記号表（従来型・ユニット型共通）'!$C$6:$L$47,10,FALSE))</f>
        <v/>
      </c>
      <c r="AW138" s="1897" t="str">
        <f>IF(AW137="","",VLOOKUP(AW137,'シフト記号表（従来型・ユニット型共通）'!$C$6:$L$47,10,FALSE))</f>
        <v/>
      </c>
      <c r="AX138" s="1897" t="str">
        <f>IF(AX137="","",VLOOKUP(AX137,'シフト記号表（従来型・ユニット型共通）'!$C$6:$L$47,10,FALSE))</f>
        <v/>
      </c>
      <c r="AY138" s="1897" t="str">
        <f>IF(AY137="","",VLOOKUP(AY137,'シフト記号表（従来型・ユニット型共通）'!$C$6:$L$47,10,FALSE))</f>
        <v/>
      </c>
      <c r="AZ138" s="1897" t="str">
        <f>IF(AZ137="","",VLOOKUP(AZ137,'シフト記号表（従来型・ユニット型共通）'!$C$6:$L$47,10,FALSE))</f>
        <v/>
      </c>
      <c r="BA138" s="1897" t="str">
        <f>IF(BA137="","",VLOOKUP(BA137,'シフト記号表（従来型・ユニット型共通）'!$C$6:$L$47,10,FALSE))</f>
        <v/>
      </c>
      <c r="BB138" s="1912" t="str">
        <f>IF(BB137="","",VLOOKUP(BB137,'シフト記号表（従来型・ユニット型共通）'!$C$6:$L$47,10,FALSE))</f>
        <v/>
      </c>
      <c r="BC138" s="1885" t="str">
        <f>IF(BC137="","",VLOOKUP(BC137,'シフト記号表（従来型・ユニット型共通）'!$C$6:$L$47,10,FALSE))</f>
        <v/>
      </c>
      <c r="BD138" s="1897" t="str">
        <f>IF(BD137="","",VLOOKUP(BD137,'シフト記号表（従来型・ユニット型共通）'!$C$6:$L$47,10,FALSE))</f>
        <v/>
      </c>
      <c r="BE138" s="1897" t="str">
        <f>IF(BE137="","",VLOOKUP(BE137,'シフト記号表（従来型・ユニット型共通）'!$C$6:$L$47,10,FALSE))</f>
        <v/>
      </c>
      <c r="BF138" s="1945">
        <f>IF($BI$3="４週",SUM(AA138:BB138),IF($BI$3="暦月",SUM(AA138:BE138),""))</f>
        <v>0</v>
      </c>
      <c r="BG138" s="1953"/>
      <c r="BH138" s="1962">
        <f>IF($BI$3="４週",BF138/4,IF($BI$3="暦月",(BF138/($BI$8/7)),""))</f>
        <v>0</v>
      </c>
      <c r="BI138" s="1953"/>
      <c r="BJ138" s="1973"/>
      <c r="BK138" s="1978"/>
      <c r="BL138" s="1978"/>
      <c r="BM138" s="1978"/>
      <c r="BN138" s="1989"/>
    </row>
    <row r="139" spans="2:66" ht="20.25" customHeight="1">
      <c r="B139" s="1742">
        <f>B137+1</f>
        <v>62</v>
      </c>
      <c r="C139" s="2676"/>
      <c r="D139" s="2682"/>
      <c r="E139" s="1968"/>
      <c r="F139" s="2691"/>
      <c r="G139" s="1756"/>
      <c r="H139" s="1767"/>
      <c r="I139" s="1774"/>
      <c r="J139" s="1779"/>
      <c r="K139" s="1774"/>
      <c r="L139" s="1779"/>
      <c r="M139" s="1788"/>
      <c r="N139" s="1802"/>
      <c r="O139" s="1808"/>
      <c r="P139" s="1824"/>
      <c r="Q139" s="1824"/>
      <c r="R139" s="1767"/>
      <c r="S139" s="1831"/>
      <c r="T139" s="1836"/>
      <c r="U139" s="1836"/>
      <c r="V139" s="1836"/>
      <c r="W139" s="1847"/>
      <c r="X139" s="1857" t="s">
        <v>770</v>
      </c>
      <c r="Y139" s="1864"/>
      <c r="Z139" s="1875"/>
      <c r="AA139" s="1886"/>
      <c r="AB139" s="1898"/>
      <c r="AC139" s="1898"/>
      <c r="AD139" s="1898"/>
      <c r="AE139" s="1898"/>
      <c r="AF139" s="1898"/>
      <c r="AG139" s="1913"/>
      <c r="AH139" s="1886"/>
      <c r="AI139" s="1898"/>
      <c r="AJ139" s="1898"/>
      <c r="AK139" s="1898"/>
      <c r="AL139" s="1898"/>
      <c r="AM139" s="1898"/>
      <c r="AN139" s="1913"/>
      <c r="AO139" s="1886"/>
      <c r="AP139" s="1898"/>
      <c r="AQ139" s="1898"/>
      <c r="AR139" s="1898"/>
      <c r="AS139" s="1898"/>
      <c r="AT139" s="1898"/>
      <c r="AU139" s="1913"/>
      <c r="AV139" s="1886"/>
      <c r="AW139" s="1898"/>
      <c r="AX139" s="1898"/>
      <c r="AY139" s="1898"/>
      <c r="AZ139" s="1898"/>
      <c r="BA139" s="1898"/>
      <c r="BB139" s="1913"/>
      <c r="BC139" s="1886"/>
      <c r="BD139" s="1898"/>
      <c r="BE139" s="1937"/>
      <c r="BF139" s="1944"/>
      <c r="BG139" s="1952"/>
      <c r="BH139" s="1961"/>
      <c r="BI139" s="1967"/>
      <c r="BJ139" s="1972"/>
      <c r="BK139" s="1977"/>
      <c r="BL139" s="1977"/>
      <c r="BM139" s="1977"/>
      <c r="BN139" s="1988"/>
    </row>
    <row r="140" spans="2:66" ht="20.25" customHeight="1">
      <c r="B140" s="1743"/>
      <c r="C140" s="2675"/>
      <c r="D140" s="2681"/>
      <c r="E140" s="1968"/>
      <c r="F140" s="2691"/>
      <c r="G140" s="1757"/>
      <c r="H140" s="1768"/>
      <c r="I140" s="1776"/>
      <c r="J140" s="1781">
        <f>G139</f>
        <v>0</v>
      </c>
      <c r="K140" s="1776"/>
      <c r="L140" s="1781">
        <f>M139</f>
        <v>0</v>
      </c>
      <c r="M140" s="1789"/>
      <c r="N140" s="1803"/>
      <c r="O140" s="1809"/>
      <c r="P140" s="1825"/>
      <c r="Q140" s="1825"/>
      <c r="R140" s="1768"/>
      <c r="S140" s="1831"/>
      <c r="T140" s="1836"/>
      <c r="U140" s="1836"/>
      <c r="V140" s="1836"/>
      <c r="W140" s="1847"/>
      <c r="X140" s="1856" t="s">
        <v>128</v>
      </c>
      <c r="Y140" s="1863"/>
      <c r="Z140" s="1874"/>
      <c r="AA140" s="1885" t="str">
        <f>IF(AA139="","",VLOOKUP(AA139,'シフト記号表（従来型・ユニット型共通）'!$C$6:$L$47,10,FALSE))</f>
        <v/>
      </c>
      <c r="AB140" s="1897" t="str">
        <f>IF(AB139="","",VLOOKUP(AB139,'シフト記号表（従来型・ユニット型共通）'!$C$6:$L$47,10,FALSE))</f>
        <v/>
      </c>
      <c r="AC140" s="1897" t="str">
        <f>IF(AC139="","",VLOOKUP(AC139,'シフト記号表（従来型・ユニット型共通）'!$C$6:$L$47,10,FALSE))</f>
        <v/>
      </c>
      <c r="AD140" s="1897" t="str">
        <f>IF(AD139="","",VLOOKUP(AD139,'シフト記号表（従来型・ユニット型共通）'!$C$6:$L$47,10,FALSE))</f>
        <v/>
      </c>
      <c r="AE140" s="1897" t="str">
        <f>IF(AE139="","",VLOOKUP(AE139,'シフト記号表（従来型・ユニット型共通）'!$C$6:$L$47,10,FALSE))</f>
        <v/>
      </c>
      <c r="AF140" s="1897" t="str">
        <f>IF(AF139="","",VLOOKUP(AF139,'シフト記号表（従来型・ユニット型共通）'!$C$6:$L$47,10,FALSE))</f>
        <v/>
      </c>
      <c r="AG140" s="1912" t="str">
        <f>IF(AG139="","",VLOOKUP(AG139,'シフト記号表（従来型・ユニット型共通）'!$C$6:$L$47,10,FALSE))</f>
        <v/>
      </c>
      <c r="AH140" s="1885" t="str">
        <f>IF(AH139="","",VLOOKUP(AH139,'シフト記号表（従来型・ユニット型共通）'!$C$6:$L$47,10,FALSE))</f>
        <v/>
      </c>
      <c r="AI140" s="1897" t="str">
        <f>IF(AI139="","",VLOOKUP(AI139,'シフト記号表（従来型・ユニット型共通）'!$C$6:$L$47,10,FALSE))</f>
        <v/>
      </c>
      <c r="AJ140" s="1897" t="str">
        <f>IF(AJ139="","",VLOOKUP(AJ139,'シフト記号表（従来型・ユニット型共通）'!$C$6:$L$47,10,FALSE))</f>
        <v/>
      </c>
      <c r="AK140" s="1897" t="str">
        <f>IF(AK139="","",VLOOKUP(AK139,'シフト記号表（従来型・ユニット型共通）'!$C$6:$L$47,10,FALSE))</f>
        <v/>
      </c>
      <c r="AL140" s="1897" t="str">
        <f>IF(AL139="","",VLOOKUP(AL139,'シフト記号表（従来型・ユニット型共通）'!$C$6:$L$47,10,FALSE))</f>
        <v/>
      </c>
      <c r="AM140" s="1897" t="str">
        <f>IF(AM139="","",VLOOKUP(AM139,'シフト記号表（従来型・ユニット型共通）'!$C$6:$L$47,10,FALSE))</f>
        <v/>
      </c>
      <c r="AN140" s="1912" t="str">
        <f>IF(AN139="","",VLOOKUP(AN139,'シフト記号表（従来型・ユニット型共通）'!$C$6:$L$47,10,FALSE))</f>
        <v/>
      </c>
      <c r="AO140" s="1885" t="str">
        <f>IF(AO139="","",VLOOKUP(AO139,'シフト記号表（従来型・ユニット型共通）'!$C$6:$L$47,10,FALSE))</f>
        <v/>
      </c>
      <c r="AP140" s="1897" t="str">
        <f>IF(AP139="","",VLOOKUP(AP139,'シフト記号表（従来型・ユニット型共通）'!$C$6:$L$47,10,FALSE))</f>
        <v/>
      </c>
      <c r="AQ140" s="1897" t="str">
        <f>IF(AQ139="","",VLOOKUP(AQ139,'シフト記号表（従来型・ユニット型共通）'!$C$6:$L$47,10,FALSE))</f>
        <v/>
      </c>
      <c r="AR140" s="1897" t="str">
        <f>IF(AR139="","",VLOOKUP(AR139,'シフト記号表（従来型・ユニット型共通）'!$C$6:$L$47,10,FALSE))</f>
        <v/>
      </c>
      <c r="AS140" s="1897" t="str">
        <f>IF(AS139="","",VLOOKUP(AS139,'シフト記号表（従来型・ユニット型共通）'!$C$6:$L$47,10,FALSE))</f>
        <v/>
      </c>
      <c r="AT140" s="1897" t="str">
        <f>IF(AT139="","",VLOOKUP(AT139,'シフト記号表（従来型・ユニット型共通）'!$C$6:$L$47,10,FALSE))</f>
        <v/>
      </c>
      <c r="AU140" s="1912" t="str">
        <f>IF(AU139="","",VLOOKUP(AU139,'シフト記号表（従来型・ユニット型共通）'!$C$6:$L$47,10,FALSE))</f>
        <v/>
      </c>
      <c r="AV140" s="1885" t="str">
        <f>IF(AV139="","",VLOOKUP(AV139,'シフト記号表（従来型・ユニット型共通）'!$C$6:$L$47,10,FALSE))</f>
        <v/>
      </c>
      <c r="AW140" s="1897" t="str">
        <f>IF(AW139="","",VLOOKUP(AW139,'シフト記号表（従来型・ユニット型共通）'!$C$6:$L$47,10,FALSE))</f>
        <v/>
      </c>
      <c r="AX140" s="1897" t="str">
        <f>IF(AX139="","",VLOOKUP(AX139,'シフト記号表（従来型・ユニット型共通）'!$C$6:$L$47,10,FALSE))</f>
        <v/>
      </c>
      <c r="AY140" s="1897" t="str">
        <f>IF(AY139="","",VLOOKUP(AY139,'シフト記号表（従来型・ユニット型共通）'!$C$6:$L$47,10,FALSE))</f>
        <v/>
      </c>
      <c r="AZ140" s="1897" t="str">
        <f>IF(AZ139="","",VLOOKUP(AZ139,'シフト記号表（従来型・ユニット型共通）'!$C$6:$L$47,10,FALSE))</f>
        <v/>
      </c>
      <c r="BA140" s="1897" t="str">
        <f>IF(BA139="","",VLOOKUP(BA139,'シフト記号表（従来型・ユニット型共通）'!$C$6:$L$47,10,FALSE))</f>
        <v/>
      </c>
      <c r="BB140" s="1912" t="str">
        <f>IF(BB139="","",VLOOKUP(BB139,'シフト記号表（従来型・ユニット型共通）'!$C$6:$L$47,10,FALSE))</f>
        <v/>
      </c>
      <c r="BC140" s="1885" t="str">
        <f>IF(BC139="","",VLOOKUP(BC139,'シフト記号表（従来型・ユニット型共通）'!$C$6:$L$47,10,FALSE))</f>
        <v/>
      </c>
      <c r="BD140" s="1897" t="str">
        <f>IF(BD139="","",VLOOKUP(BD139,'シフト記号表（従来型・ユニット型共通）'!$C$6:$L$47,10,FALSE))</f>
        <v/>
      </c>
      <c r="BE140" s="1897" t="str">
        <f>IF(BE139="","",VLOOKUP(BE139,'シフト記号表（従来型・ユニット型共通）'!$C$6:$L$47,10,FALSE))</f>
        <v/>
      </c>
      <c r="BF140" s="1945">
        <f>IF($BI$3="４週",SUM(AA140:BB140),IF($BI$3="暦月",SUM(AA140:BE140),""))</f>
        <v>0</v>
      </c>
      <c r="BG140" s="1953"/>
      <c r="BH140" s="1962">
        <f>IF($BI$3="４週",BF140/4,IF($BI$3="暦月",(BF140/($BI$8/7)),""))</f>
        <v>0</v>
      </c>
      <c r="BI140" s="1953"/>
      <c r="BJ140" s="1973"/>
      <c r="BK140" s="1978"/>
      <c r="BL140" s="1978"/>
      <c r="BM140" s="1978"/>
      <c r="BN140" s="1989"/>
    </row>
    <row r="141" spans="2:66" ht="20.25" customHeight="1">
      <c r="B141" s="1742">
        <f>B139+1</f>
        <v>63</v>
      </c>
      <c r="C141" s="2676"/>
      <c r="D141" s="2682"/>
      <c r="E141" s="1968"/>
      <c r="F141" s="2691"/>
      <c r="G141" s="1756"/>
      <c r="H141" s="1767"/>
      <c r="I141" s="1774"/>
      <c r="J141" s="1779"/>
      <c r="K141" s="1774"/>
      <c r="L141" s="1779"/>
      <c r="M141" s="1788"/>
      <c r="N141" s="1802"/>
      <c r="O141" s="1808"/>
      <c r="P141" s="1824"/>
      <c r="Q141" s="1824"/>
      <c r="R141" s="1767"/>
      <c r="S141" s="1831"/>
      <c r="T141" s="1836"/>
      <c r="U141" s="1836"/>
      <c r="V141" s="1836"/>
      <c r="W141" s="1847"/>
      <c r="X141" s="1857" t="s">
        <v>770</v>
      </c>
      <c r="Y141" s="1864"/>
      <c r="Z141" s="1875"/>
      <c r="AA141" s="1886"/>
      <c r="AB141" s="1898"/>
      <c r="AC141" s="1898"/>
      <c r="AD141" s="1898"/>
      <c r="AE141" s="1898"/>
      <c r="AF141" s="1898"/>
      <c r="AG141" s="1913"/>
      <c r="AH141" s="1886"/>
      <c r="AI141" s="1898"/>
      <c r="AJ141" s="1898"/>
      <c r="AK141" s="1898"/>
      <c r="AL141" s="1898"/>
      <c r="AM141" s="1898"/>
      <c r="AN141" s="1913"/>
      <c r="AO141" s="1886"/>
      <c r="AP141" s="1898"/>
      <c r="AQ141" s="1898"/>
      <c r="AR141" s="1898"/>
      <c r="AS141" s="1898"/>
      <c r="AT141" s="1898"/>
      <c r="AU141" s="1913"/>
      <c r="AV141" s="1886"/>
      <c r="AW141" s="1898"/>
      <c r="AX141" s="1898"/>
      <c r="AY141" s="1898"/>
      <c r="AZ141" s="1898"/>
      <c r="BA141" s="1898"/>
      <c r="BB141" s="1913"/>
      <c r="BC141" s="1886"/>
      <c r="BD141" s="1898"/>
      <c r="BE141" s="1937"/>
      <c r="BF141" s="1944"/>
      <c r="BG141" s="1952"/>
      <c r="BH141" s="1961"/>
      <c r="BI141" s="1967"/>
      <c r="BJ141" s="1972"/>
      <c r="BK141" s="1977"/>
      <c r="BL141" s="1977"/>
      <c r="BM141" s="1977"/>
      <c r="BN141" s="1988"/>
    </row>
    <row r="142" spans="2:66" ht="20.25" customHeight="1">
      <c r="B142" s="1743"/>
      <c r="C142" s="2675"/>
      <c r="D142" s="2681"/>
      <c r="E142" s="1968"/>
      <c r="F142" s="2691"/>
      <c r="G142" s="1757"/>
      <c r="H142" s="1768"/>
      <c r="I142" s="1776"/>
      <c r="J142" s="1781">
        <f>G141</f>
        <v>0</v>
      </c>
      <c r="K142" s="1776"/>
      <c r="L142" s="1781">
        <f>M141</f>
        <v>0</v>
      </c>
      <c r="M142" s="1789"/>
      <c r="N142" s="1803"/>
      <c r="O142" s="1809"/>
      <c r="P142" s="1825"/>
      <c r="Q142" s="1825"/>
      <c r="R142" s="1768"/>
      <c r="S142" s="1831"/>
      <c r="T142" s="1836"/>
      <c r="U142" s="1836"/>
      <c r="V142" s="1836"/>
      <c r="W142" s="1847"/>
      <c r="X142" s="1856" t="s">
        <v>128</v>
      </c>
      <c r="Y142" s="1863"/>
      <c r="Z142" s="1874"/>
      <c r="AA142" s="1885" t="str">
        <f>IF(AA141="","",VLOOKUP(AA141,'シフト記号表（従来型・ユニット型共通）'!$C$6:$L$47,10,FALSE))</f>
        <v/>
      </c>
      <c r="AB142" s="1897" t="str">
        <f>IF(AB141="","",VLOOKUP(AB141,'シフト記号表（従来型・ユニット型共通）'!$C$6:$L$47,10,FALSE))</f>
        <v/>
      </c>
      <c r="AC142" s="1897" t="str">
        <f>IF(AC141="","",VLOOKUP(AC141,'シフト記号表（従来型・ユニット型共通）'!$C$6:$L$47,10,FALSE))</f>
        <v/>
      </c>
      <c r="AD142" s="1897" t="str">
        <f>IF(AD141="","",VLOOKUP(AD141,'シフト記号表（従来型・ユニット型共通）'!$C$6:$L$47,10,FALSE))</f>
        <v/>
      </c>
      <c r="AE142" s="1897" t="str">
        <f>IF(AE141="","",VLOOKUP(AE141,'シフト記号表（従来型・ユニット型共通）'!$C$6:$L$47,10,FALSE))</f>
        <v/>
      </c>
      <c r="AF142" s="1897" t="str">
        <f>IF(AF141="","",VLOOKUP(AF141,'シフト記号表（従来型・ユニット型共通）'!$C$6:$L$47,10,FALSE))</f>
        <v/>
      </c>
      <c r="AG142" s="1912" t="str">
        <f>IF(AG141="","",VLOOKUP(AG141,'シフト記号表（従来型・ユニット型共通）'!$C$6:$L$47,10,FALSE))</f>
        <v/>
      </c>
      <c r="AH142" s="1885" t="str">
        <f>IF(AH141="","",VLOOKUP(AH141,'シフト記号表（従来型・ユニット型共通）'!$C$6:$L$47,10,FALSE))</f>
        <v/>
      </c>
      <c r="AI142" s="1897" t="str">
        <f>IF(AI141="","",VLOOKUP(AI141,'シフト記号表（従来型・ユニット型共通）'!$C$6:$L$47,10,FALSE))</f>
        <v/>
      </c>
      <c r="AJ142" s="1897" t="str">
        <f>IF(AJ141="","",VLOOKUP(AJ141,'シフト記号表（従来型・ユニット型共通）'!$C$6:$L$47,10,FALSE))</f>
        <v/>
      </c>
      <c r="AK142" s="1897" t="str">
        <f>IF(AK141="","",VLOOKUP(AK141,'シフト記号表（従来型・ユニット型共通）'!$C$6:$L$47,10,FALSE))</f>
        <v/>
      </c>
      <c r="AL142" s="1897" t="str">
        <f>IF(AL141="","",VLOOKUP(AL141,'シフト記号表（従来型・ユニット型共通）'!$C$6:$L$47,10,FALSE))</f>
        <v/>
      </c>
      <c r="AM142" s="1897" t="str">
        <f>IF(AM141="","",VLOOKUP(AM141,'シフト記号表（従来型・ユニット型共通）'!$C$6:$L$47,10,FALSE))</f>
        <v/>
      </c>
      <c r="AN142" s="1912" t="str">
        <f>IF(AN141="","",VLOOKUP(AN141,'シフト記号表（従来型・ユニット型共通）'!$C$6:$L$47,10,FALSE))</f>
        <v/>
      </c>
      <c r="AO142" s="1885" t="str">
        <f>IF(AO141="","",VLOOKUP(AO141,'シフト記号表（従来型・ユニット型共通）'!$C$6:$L$47,10,FALSE))</f>
        <v/>
      </c>
      <c r="AP142" s="1897" t="str">
        <f>IF(AP141="","",VLOOKUP(AP141,'シフト記号表（従来型・ユニット型共通）'!$C$6:$L$47,10,FALSE))</f>
        <v/>
      </c>
      <c r="AQ142" s="1897" t="str">
        <f>IF(AQ141="","",VLOOKUP(AQ141,'シフト記号表（従来型・ユニット型共通）'!$C$6:$L$47,10,FALSE))</f>
        <v/>
      </c>
      <c r="AR142" s="1897" t="str">
        <f>IF(AR141="","",VLOOKUP(AR141,'シフト記号表（従来型・ユニット型共通）'!$C$6:$L$47,10,FALSE))</f>
        <v/>
      </c>
      <c r="AS142" s="1897" t="str">
        <f>IF(AS141="","",VLOOKUP(AS141,'シフト記号表（従来型・ユニット型共通）'!$C$6:$L$47,10,FALSE))</f>
        <v/>
      </c>
      <c r="AT142" s="1897" t="str">
        <f>IF(AT141="","",VLOOKUP(AT141,'シフト記号表（従来型・ユニット型共通）'!$C$6:$L$47,10,FALSE))</f>
        <v/>
      </c>
      <c r="AU142" s="1912" t="str">
        <f>IF(AU141="","",VLOOKUP(AU141,'シフト記号表（従来型・ユニット型共通）'!$C$6:$L$47,10,FALSE))</f>
        <v/>
      </c>
      <c r="AV142" s="1885" t="str">
        <f>IF(AV141="","",VLOOKUP(AV141,'シフト記号表（従来型・ユニット型共通）'!$C$6:$L$47,10,FALSE))</f>
        <v/>
      </c>
      <c r="AW142" s="1897" t="str">
        <f>IF(AW141="","",VLOOKUP(AW141,'シフト記号表（従来型・ユニット型共通）'!$C$6:$L$47,10,FALSE))</f>
        <v/>
      </c>
      <c r="AX142" s="1897" t="str">
        <f>IF(AX141="","",VLOOKUP(AX141,'シフト記号表（従来型・ユニット型共通）'!$C$6:$L$47,10,FALSE))</f>
        <v/>
      </c>
      <c r="AY142" s="1897" t="str">
        <f>IF(AY141="","",VLOOKUP(AY141,'シフト記号表（従来型・ユニット型共通）'!$C$6:$L$47,10,FALSE))</f>
        <v/>
      </c>
      <c r="AZ142" s="1897" t="str">
        <f>IF(AZ141="","",VLOOKUP(AZ141,'シフト記号表（従来型・ユニット型共通）'!$C$6:$L$47,10,FALSE))</f>
        <v/>
      </c>
      <c r="BA142" s="1897" t="str">
        <f>IF(BA141="","",VLOOKUP(BA141,'シフト記号表（従来型・ユニット型共通）'!$C$6:$L$47,10,FALSE))</f>
        <v/>
      </c>
      <c r="BB142" s="1912" t="str">
        <f>IF(BB141="","",VLOOKUP(BB141,'シフト記号表（従来型・ユニット型共通）'!$C$6:$L$47,10,FALSE))</f>
        <v/>
      </c>
      <c r="BC142" s="1885" t="str">
        <f>IF(BC141="","",VLOOKUP(BC141,'シフト記号表（従来型・ユニット型共通）'!$C$6:$L$47,10,FALSE))</f>
        <v/>
      </c>
      <c r="BD142" s="1897" t="str">
        <f>IF(BD141="","",VLOOKUP(BD141,'シフト記号表（従来型・ユニット型共通）'!$C$6:$L$47,10,FALSE))</f>
        <v/>
      </c>
      <c r="BE142" s="1897" t="str">
        <f>IF(BE141="","",VLOOKUP(BE141,'シフト記号表（従来型・ユニット型共通）'!$C$6:$L$47,10,FALSE))</f>
        <v/>
      </c>
      <c r="BF142" s="1945">
        <f>IF($BI$3="４週",SUM(AA142:BB142),IF($BI$3="暦月",SUM(AA142:BE142),""))</f>
        <v>0</v>
      </c>
      <c r="BG142" s="1953"/>
      <c r="BH142" s="1962">
        <f>IF($BI$3="４週",BF142/4,IF($BI$3="暦月",(BF142/($BI$8/7)),""))</f>
        <v>0</v>
      </c>
      <c r="BI142" s="1953"/>
      <c r="BJ142" s="1973"/>
      <c r="BK142" s="1978"/>
      <c r="BL142" s="1978"/>
      <c r="BM142" s="1978"/>
      <c r="BN142" s="1989"/>
    </row>
    <row r="143" spans="2:66" ht="20.25" customHeight="1">
      <c r="B143" s="1742">
        <f>B141+1</f>
        <v>64</v>
      </c>
      <c r="C143" s="2676"/>
      <c r="D143" s="2682"/>
      <c r="E143" s="1968"/>
      <c r="F143" s="2691"/>
      <c r="G143" s="1756"/>
      <c r="H143" s="1767"/>
      <c r="I143" s="1774"/>
      <c r="J143" s="1779"/>
      <c r="K143" s="1774"/>
      <c r="L143" s="1779"/>
      <c r="M143" s="1788"/>
      <c r="N143" s="1802"/>
      <c r="O143" s="1808"/>
      <c r="P143" s="1824"/>
      <c r="Q143" s="1824"/>
      <c r="R143" s="1767"/>
      <c r="S143" s="1831"/>
      <c r="T143" s="1836"/>
      <c r="U143" s="1836"/>
      <c r="V143" s="1836"/>
      <c r="W143" s="1847"/>
      <c r="X143" s="1857" t="s">
        <v>770</v>
      </c>
      <c r="Y143" s="1864"/>
      <c r="Z143" s="1875"/>
      <c r="AA143" s="1886"/>
      <c r="AB143" s="1898"/>
      <c r="AC143" s="1898"/>
      <c r="AD143" s="1898"/>
      <c r="AE143" s="1898"/>
      <c r="AF143" s="1898"/>
      <c r="AG143" s="1913"/>
      <c r="AH143" s="1886"/>
      <c r="AI143" s="1898"/>
      <c r="AJ143" s="1898"/>
      <c r="AK143" s="1898"/>
      <c r="AL143" s="1898"/>
      <c r="AM143" s="1898"/>
      <c r="AN143" s="1913"/>
      <c r="AO143" s="1886"/>
      <c r="AP143" s="1898"/>
      <c r="AQ143" s="1898"/>
      <c r="AR143" s="1898"/>
      <c r="AS143" s="1898"/>
      <c r="AT143" s="1898"/>
      <c r="AU143" s="1913"/>
      <c r="AV143" s="1886"/>
      <c r="AW143" s="1898"/>
      <c r="AX143" s="1898"/>
      <c r="AY143" s="1898"/>
      <c r="AZ143" s="1898"/>
      <c r="BA143" s="1898"/>
      <c r="BB143" s="1913"/>
      <c r="BC143" s="1886"/>
      <c r="BD143" s="1898"/>
      <c r="BE143" s="1937"/>
      <c r="BF143" s="1944"/>
      <c r="BG143" s="1952"/>
      <c r="BH143" s="1961"/>
      <c r="BI143" s="1967"/>
      <c r="BJ143" s="1972"/>
      <c r="BK143" s="1977"/>
      <c r="BL143" s="1977"/>
      <c r="BM143" s="1977"/>
      <c r="BN143" s="1988"/>
    </row>
    <row r="144" spans="2:66" ht="20.25" customHeight="1">
      <c r="B144" s="1743"/>
      <c r="C144" s="2675"/>
      <c r="D144" s="2681"/>
      <c r="E144" s="1968"/>
      <c r="F144" s="2691"/>
      <c r="G144" s="1757"/>
      <c r="H144" s="1768"/>
      <c r="I144" s="1776"/>
      <c r="J144" s="1781">
        <f>G143</f>
        <v>0</v>
      </c>
      <c r="K144" s="1776"/>
      <c r="L144" s="1781">
        <f>M143</f>
        <v>0</v>
      </c>
      <c r="M144" s="1789"/>
      <c r="N144" s="1803"/>
      <c r="O144" s="1809"/>
      <c r="P144" s="1825"/>
      <c r="Q144" s="1825"/>
      <c r="R144" s="1768"/>
      <c r="S144" s="1831"/>
      <c r="T144" s="1836"/>
      <c r="U144" s="1836"/>
      <c r="V144" s="1836"/>
      <c r="W144" s="1847"/>
      <c r="X144" s="1856" t="s">
        <v>128</v>
      </c>
      <c r="Y144" s="1863"/>
      <c r="Z144" s="1874"/>
      <c r="AA144" s="1885" t="str">
        <f>IF(AA143="","",VLOOKUP(AA143,'シフト記号表（従来型・ユニット型共通）'!$C$6:$L$47,10,FALSE))</f>
        <v/>
      </c>
      <c r="AB144" s="1897" t="str">
        <f>IF(AB143="","",VLOOKUP(AB143,'シフト記号表（従来型・ユニット型共通）'!$C$6:$L$47,10,FALSE))</f>
        <v/>
      </c>
      <c r="AC144" s="1897" t="str">
        <f>IF(AC143="","",VLOOKUP(AC143,'シフト記号表（従来型・ユニット型共通）'!$C$6:$L$47,10,FALSE))</f>
        <v/>
      </c>
      <c r="AD144" s="1897" t="str">
        <f>IF(AD143="","",VLOOKUP(AD143,'シフト記号表（従来型・ユニット型共通）'!$C$6:$L$47,10,FALSE))</f>
        <v/>
      </c>
      <c r="AE144" s="1897" t="str">
        <f>IF(AE143="","",VLOOKUP(AE143,'シフト記号表（従来型・ユニット型共通）'!$C$6:$L$47,10,FALSE))</f>
        <v/>
      </c>
      <c r="AF144" s="1897" t="str">
        <f>IF(AF143="","",VLOOKUP(AF143,'シフト記号表（従来型・ユニット型共通）'!$C$6:$L$47,10,FALSE))</f>
        <v/>
      </c>
      <c r="AG144" s="1912" t="str">
        <f>IF(AG143="","",VLOOKUP(AG143,'シフト記号表（従来型・ユニット型共通）'!$C$6:$L$47,10,FALSE))</f>
        <v/>
      </c>
      <c r="AH144" s="1885" t="str">
        <f>IF(AH143="","",VLOOKUP(AH143,'シフト記号表（従来型・ユニット型共通）'!$C$6:$L$47,10,FALSE))</f>
        <v/>
      </c>
      <c r="AI144" s="1897" t="str">
        <f>IF(AI143="","",VLOOKUP(AI143,'シフト記号表（従来型・ユニット型共通）'!$C$6:$L$47,10,FALSE))</f>
        <v/>
      </c>
      <c r="AJ144" s="1897" t="str">
        <f>IF(AJ143="","",VLOOKUP(AJ143,'シフト記号表（従来型・ユニット型共通）'!$C$6:$L$47,10,FALSE))</f>
        <v/>
      </c>
      <c r="AK144" s="1897" t="str">
        <f>IF(AK143="","",VLOOKUP(AK143,'シフト記号表（従来型・ユニット型共通）'!$C$6:$L$47,10,FALSE))</f>
        <v/>
      </c>
      <c r="AL144" s="1897" t="str">
        <f>IF(AL143="","",VLOOKUP(AL143,'シフト記号表（従来型・ユニット型共通）'!$C$6:$L$47,10,FALSE))</f>
        <v/>
      </c>
      <c r="AM144" s="1897" t="str">
        <f>IF(AM143="","",VLOOKUP(AM143,'シフト記号表（従来型・ユニット型共通）'!$C$6:$L$47,10,FALSE))</f>
        <v/>
      </c>
      <c r="AN144" s="1912" t="str">
        <f>IF(AN143="","",VLOOKUP(AN143,'シフト記号表（従来型・ユニット型共通）'!$C$6:$L$47,10,FALSE))</f>
        <v/>
      </c>
      <c r="AO144" s="1885" t="str">
        <f>IF(AO143="","",VLOOKUP(AO143,'シフト記号表（従来型・ユニット型共通）'!$C$6:$L$47,10,FALSE))</f>
        <v/>
      </c>
      <c r="AP144" s="1897" t="str">
        <f>IF(AP143="","",VLOOKUP(AP143,'シフト記号表（従来型・ユニット型共通）'!$C$6:$L$47,10,FALSE))</f>
        <v/>
      </c>
      <c r="AQ144" s="1897" t="str">
        <f>IF(AQ143="","",VLOOKUP(AQ143,'シフト記号表（従来型・ユニット型共通）'!$C$6:$L$47,10,FALSE))</f>
        <v/>
      </c>
      <c r="AR144" s="1897" t="str">
        <f>IF(AR143="","",VLOOKUP(AR143,'シフト記号表（従来型・ユニット型共通）'!$C$6:$L$47,10,FALSE))</f>
        <v/>
      </c>
      <c r="AS144" s="1897" t="str">
        <f>IF(AS143="","",VLOOKUP(AS143,'シフト記号表（従来型・ユニット型共通）'!$C$6:$L$47,10,FALSE))</f>
        <v/>
      </c>
      <c r="AT144" s="1897" t="str">
        <f>IF(AT143="","",VLOOKUP(AT143,'シフト記号表（従来型・ユニット型共通）'!$C$6:$L$47,10,FALSE))</f>
        <v/>
      </c>
      <c r="AU144" s="1912" t="str">
        <f>IF(AU143="","",VLOOKUP(AU143,'シフト記号表（従来型・ユニット型共通）'!$C$6:$L$47,10,FALSE))</f>
        <v/>
      </c>
      <c r="AV144" s="1885" t="str">
        <f>IF(AV143="","",VLOOKUP(AV143,'シフト記号表（従来型・ユニット型共通）'!$C$6:$L$47,10,FALSE))</f>
        <v/>
      </c>
      <c r="AW144" s="1897" t="str">
        <f>IF(AW143="","",VLOOKUP(AW143,'シフト記号表（従来型・ユニット型共通）'!$C$6:$L$47,10,FALSE))</f>
        <v/>
      </c>
      <c r="AX144" s="1897" t="str">
        <f>IF(AX143="","",VLOOKUP(AX143,'シフト記号表（従来型・ユニット型共通）'!$C$6:$L$47,10,FALSE))</f>
        <v/>
      </c>
      <c r="AY144" s="1897" t="str">
        <f>IF(AY143="","",VLOOKUP(AY143,'シフト記号表（従来型・ユニット型共通）'!$C$6:$L$47,10,FALSE))</f>
        <v/>
      </c>
      <c r="AZ144" s="1897" t="str">
        <f>IF(AZ143="","",VLOOKUP(AZ143,'シフト記号表（従来型・ユニット型共通）'!$C$6:$L$47,10,FALSE))</f>
        <v/>
      </c>
      <c r="BA144" s="1897" t="str">
        <f>IF(BA143="","",VLOOKUP(BA143,'シフト記号表（従来型・ユニット型共通）'!$C$6:$L$47,10,FALSE))</f>
        <v/>
      </c>
      <c r="BB144" s="1912" t="str">
        <f>IF(BB143="","",VLOOKUP(BB143,'シフト記号表（従来型・ユニット型共通）'!$C$6:$L$47,10,FALSE))</f>
        <v/>
      </c>
      <c r="BC144" s="1885" t="str">
        <f>IF(BC143="","",VLOOKUP(BC143,'シフト記号表（従来型・ユニット型共通）'!$C$6:$L$47,10,FALSE))</f>
        <v/>
      </c>
      <c r="BD144" s="1897" t="str">
        <f>IF(BD143="","",VLOOKUP(BD143,'シフト記号表（従来型・ユニット型共通）'!$C$6:$L$47,10,FALSE))</f>
        <v/>
      </c>
      <c r="BE144" s="1897" t="str">
        <f>IF(BE143="","",VLOOKUP(BE143,'シフト記号表（従来型・ユニット型共通）'!$C$6:$L$47,10,FALSE))</f>
        <v/>
      </c>
      <c r="BF144" s="1945">
        <f>IF($BI$3="４週",SUM(AA144:BB144),IF($BI$3="暦月",SUM(AA144:BE144),""))</f>
        <v>0</v>
      </c>
      <c r="BG144" s="1953"/>
      <c r="BH144" s="1962">
        <f>IF($BI$3="４週",BF144/4,IF($BI$3="暦月",(BF144/($BI$8/7)),""))</f>
        <v>0</v>
      </c>
      <c r="BI144" s="1953"/>
      <c r="BJ144" s="1973"/>
      <c r="BK144" s="1978"/>
      <c r="BL144" s="1978"/>
      <c r="BM144" s="1978"/>
      <c r="BN144" s="1989"/>
    </row>
    <row r="145" spans="2:66" ht="20.25" customHeight="1">
      <c r="B145" s="1742">
        <f>B143+1</f>
        <v>65</v>
      </c>
      <c r="C145" s="2676"/>
      <c r="D145" s="2682"/>
      <c r="E145" s="1968"/>
      <c r="F145" s="2691"/>
      <c r="G145" s="1756"/>
      <c r="H145" s="1767"/>
      <c r="I145" s="1774"/>
      <c r="J145" s="1779"/>
      <c r="K145" s="1774"/>
      <c r="L145" s="1779"/>
      <c r="M145" s="1788"/>
      <c r="N145" s="1802"/>
      <c r="O145" s="1808"/>
      <c r="P145" s="1824"/>
      <c r="Q145" s="1824"/>
      <c r="R145" s="1767"/>
      <c r="S145" s="1831"/>
      <c r="T145" s="1836"/>
      <c r="U145" s="1836"/>
      <c r="V145" s="1836"/>
      <c r="W145" s="1847"/>
      <c r="X145" s="1857" t="s">
        <v>770</v>
      </c>
      <c r="Y145" s="1864"/>
      <c r="Z145" s="1875"/>
      <c r="AA145" s="1886"/>
      <c r="AB145" s="1898"/>
      <c r="AC145" s="1898"/>
      <c r="AD145" s="1898"/>
      <c r="AE145" s="1898"/>
      <c r="AF145" s="1898"/>
      <c r="AG145" s="1913"/>
      <c r="AH145" s="1886"/>
      <c r="AI145" s="1898"/>
      <c r="AJ145" s="1898"/>
      <c r="AK145" s="1898"/>
      <c r="AL145" s="1898"/>
      <c r="AM145" s="1898"/>
      <c r="AN145" s="1913"/>
      <c r="AO145" s="1886"/>
      <c r="AP145" s="1898"/>
      <c r="AQ145" s="1898"/>
      <c r="AR145" s="1898"/>
      <c r="AS145" s="1898"/>
      <c r="AT145" s="1898"/>
      <c r="AU145" s="1913"/>
      <c r="AV145" s="1886"/>
      <c r="AW145" s="1898"/>
      <c r="AX145" s="1898"/>
      <c r="AY145" s="1898"/>
      <c r="AZ145" s="1898"/>
      <c r="BA145" s="1898"/>
      <c r="BB145" s="1913"/>
      <c r="BC145" s="1886"/>
      <c r="BD145" s="1898"/>
      <c r="BE145" s="1937"/>
      <c r="BF145" s="1944"/>
      <c r="BG145" s="1952"/>
      <c r="BH145" s="1961"/>
      <c r="BI145" s="1967"/>
      <c r="BJ145" s="1972"/>
      <c r="BK145" s="1977"/>
      <c r="BL145" s="1977"/>
      <c r="BM145" s="1977"/>
      <c r="BN145" s="1988"/>
    </row>
    <row r="146" spans="2:66" ht="20.25" customHeight="1">
      <c r="B146" s="1743"/>
      <c r="C146" s="2675"/>
      <c r="D146" s="2681"/>
      <c r="E146" s="1968"/>
      <c r="F146" s="2691"/>
      <c r="G146" s="1757"/>
      <c r="H146" s="1768"/>
      <c r="I146" s="1776"/>
      <c r="J146" s="1781">
        <f>G145</f>
        <v>0</v>
      </c>
      <c r="K146" s="1776"/>
      <c r="L146" s="1781">
        <f>M145</f>
        <v>0</v>
      </c>
      <c r="M146" s="1789"/>
      <c r="N146" s="1803"/>
      <c r="O146" s="1809"/>
      <c r="P146" s="1825"/>
      <c r="Q146" s="1825"/>
      <c r="R146" s="1768"/>
      <c r="S146" s="1831"/>
      <c r="T146" s="1836"/>
      <c r="U146" s="1836"/>
      <c r="V146" s="1836"/>
      <c r="W146" s="1847"/>
      <c r="X146" s="1856" t="s">
        <v>128</v>
      </c>
      <c r="Y146" s="1863"/>
      <c r="Z146" s="1874"/>
      <c r="AA146" s="1885" t="str">
        <f>IF(AA145="","",VLOOKUP(AA145,'シフト記号表（従来型・ユニット型共通）'!$C$6:$L$47,10,FALSE))</f>
        <v/>
      </c>
      <c r="AB146" s="1897" t="str">
        <f>IF(AB145="","",VLOOKUP(AB145,'シフト記号表（従来型・ユニット型共通）'!$C$6:$L$47,10,FALSE))</f>
        <v/>
      </c>
      <c r="AC146" s="1897" t="str">
        <f>IF(AC145="","",VLOOKUP(AC145,'シフト記号表（従来型・ユニット型共通）'!$C$6:$L$47,10,FALSE))</f>
        <v/>
      </c>
      <c r="AD146" s="1897" t="str">
        <f>IF(AD145="","",VLOOKUP(AD145,'シフト記号表（従来型・ユニット型共通）'!$C$6:$L$47,10,FALSE))</f>
        <v/>
      </c>
      <c r="AE146" s="1897" t="str">
        <f>IF(AE145="","",VLOOKUP(AE145,'シフト記号表（従来型・ユニット型共通）'!$C$6:$L$47,10,FALSE))</f>
        <v/>
      </c>
      <c r="AF146" s="1897" t="str">
        <f>IF(AF145="","",VLOOKUP(AF145,'シフト記号表（従来型・ユニット型共通）'!$C$6:$L$47,10,FALSE))</f>
        <v/>
      </c>
      <c r="AG146" s="1912" t="str">
        <f>IF(AG145="","",VLOOKUP(AG145,'シフト記号表（従来型・ユニット型共通）'!$C$6:$L$47,10,FALSE))</f>
        <v/>
      </c>
      <c r="AH146" s="1885" t="str">
        <f>IF(AH145="","",VLOOKUP(AH145,'シフト記号表（従来型・ユニット型共通）'!$C$6:$L$47,10,FALSE))</f>
        <v/>
      </c>
      <c r="AI146" s="1897" t="str">
        <f>IF(AI145="","",VLOOKUP(AI145,'シフト記号表（従来型・ユニット型共通）'!$C$6:$L$47,10,FALSE))</f>
        <v/>
      </c>
      <c r="AJ146" s="1897" t="str">
        <f>IF(AJ145="","",VLOOKUP(AJ145,'シフト記号表（従来型・ユニット型共通）'!$C$6:$L$47,10,FALSE))</f>
        <v/>
      </c>
      <c r="AK146" s="1897" t="str">
        <f>IF(AK145="","",VLOOKUP(AK145,'シフト記号表（従来型・ユニット型共通）'!$C$6:$L$47,10,FALSE))</f>
        <v/>
      </c>
      <c r="AL146" s="1897" t="str">
        <f>IF(AL145="","",VLOOKUP(AL145,'シフト記号表（従来型・ユニット型共通）'!$C$6:$L$47,10,FALSE))</f>
        <v/>
      </c>
      <c r="AM146" s="1897" t="str">
        <f>IF(AM145="","",VLOOKUP(AM145,'シフト記号表（従来型・ユニット型共通）'!$C$6:$L$47,10,FALSE))</f>
        <v/>
      </c>
      <c r="AN146" s="1912" t="str">
        <f>IF(AN145="","",VLOOKUP(AN145,'シフト記号表（従来型・ユニット型共通）'!$C$6:$L$47,10,FALSE))</f>
        <v/>
      </c>
      <c r="AO146" s="1885" t="str">
        <f>IF(AO145="","",VLOOKUP(AO145,'シフト記号表（従来型・ユニット型共通）'!$C$6:$L$47,10,FALSE))</f>
        <v/>
      </c>
      <c r="AP146" s="1897" t="str">
        <f>IF(AP145="","",VLOOKUP(AP145,'シフト記号表（従来型・ユニット型共通）'!$C$6:$L$47,10,FALSE))</f>
        <v/>
      </c>
      <c r="AQ146" s="1897" t="str">
        <f>IF(AQ145="","",VLOOKUP(AQ145,'シフト記号表（従来型・ユニット型共通）'!$C$6:$L$47,10,FALSE))</f>
        <v/>
      </c>
      <c r="AR146" s="1897" t="str">
        <f>IF(AR145="","",VLOOKUP(AR145,'シフト記号表（従来型・ユニット型共通）'!$C$6:$L$47,10,FALSE))</f>
        <v/>
      </c>
      <c r="AS146" s="1897" t="str">
        <f>IF(AS145="","",VLOOKUP(AS145,'シフト記号表（従来型・ユニット型共通）'!$C$6:$L$47,10,FALSE))</f>
        <v/>
      </c>
      <c r="AT146" s="1897" t="str">
        <f>IF(AT145="","",VLOOKUP(AT145,'シフト記号表（従来型・ユニット型共通）'!$C$6:$L$47,10,FALSE))</f>
        <v/>
      </c>
      <c r="AU146" s="1912" t="str">
        <f>IF(AU145="","",VLOOKUP(AU145,'シフト記号表（従来型・ユニット型共通）'!$C$6:$L$47,10,FALSE))</f>
        <v/>
      </c>
      <c r="AV146" s="1885" t="str">
        <f>IF(AV145="","",VLOOKUP(AV145,'シフト記号表（従来型・ユニット型共通）'!$C$6:$L$47,10,FALSE))</f>
        <v/>
      </c>
      <c r="AW146" s="1897" t="str">
        <f>IF(AW145="","",VLOOKUP(AW145,'シフト記号表（従来型・ユニット型共通）'!$C$6:$L$47,10,FALSE))</f>
        <v/>
      </c>
      <c r="AX146" s="1897" t="str">
        <f>IF(AX145="","",VLOOKUP(AX145,'シフト記号表（従来型・ユニット型共通）'!$C$6:$L$47,10,FALSE))</f>
        <v/>
      </c>
      <c r="AY146" s="1897" t="str">
        <f>IF(AY145="","",VLOOKUP(AY145,'シフト記号表（従来型・ユニット型共通）'!$C$6:$L$47,10,FALSE))</f>
        <v/>
      </c>
      <c r="AZ146" s="1897" t="str">
        <f>IF(AZ145="","",VLOOKUP(AZ145,'シフト記号表（従来型・ユニット型共通）'!$C$6:$L$47,10,FALSE))</f>
        <v/>
      </c>
      <c r="BA146" s="1897" t="str">
        <f>IF(BA145="","",VLOOKUP(BA145,'シフト記号表（従来型・ユニット型共通）'!$C$6:$L$47,10,FALSE))</f>
        <v/>
      </c>
      <c r="BB146" s="1912" t="str">
        <f>IF(BB145="","",VLOOKUP(BB145,'シフト記号表（従来型・ユニット型共通）'!$C$6:$L$47,10,FALSE))</f>
        <v/>
      </c>
      <c r="BC146" s="1885" t="str">
        <f>IF(BC145="","",VLOOKUP(BC145,'シフト記号表（従来型・ユニット型共通）'!$C$6:$L$47,10,FALSE))</f>
        <v/>
      </c>
      <c r="BD146" s="1897" t="str">
        <f>IF(BD145="","",VLOOKUP(BD145,'シフト記号表（従来型・ユニット型共通）'!$C$6:$L$47,10,FALSE))</f>
        <v/>
      </c>
      <c r="BE146" s="1897" t="str">
        <f>IF(BE145="","",VLOOKUP(BE145,'シフト記号表（従来型・ユニット型共通）'!$C$6:$L$47,10,FALSE))</f>
        <v/>
      </c>
      <c r="BF146" s="1945">
        <f>IF($BI$3="４週",SUM(AA146:BB146),IF($BI$3="暦月",SUM(AA146:BE146),""))</f>
        <v>0</v>
      </c>
      <c r="BG146" s="1953"/>
      <c r="BH146" s="1962">
        <f>IF($BI$3="４週",BF146/4,IF($BI$3="暦月",(BF146/($BI$8/7)),""))</f>
        <v>0</v>
      </c>
      <c r="BI146" s="1953"/>
      <c r="BJ146" s="1973"/>
      <c r="BK146" s="1978"/>
      <c r="BL146" s="1978"/>
      <c r="BM146" s="1978"/>
      <c r="BN146" s="1989"/>
    </row>
    <row r="147" spans="2:66" ht="20.25" customHeight="1">
      <c r="B147" s="1742">
        <f>B145+1</f>
        <v>66</v>
      </c>
      <c r="C147" s="2676"/>
      <c r="D147" s="2682"/>
      <c r="E147" s="1968"/>
      <c r="F147" s="2691"/>
      <c r="G147" s="1756"/>
      <c r="H147" s="1767"/>
      <c r="I147" s="1774"/>
      <c r="J147" s="1779"/>
      <c r="K147" s="1774"/>
      <c r="L147" s="1779"/>
      <c r="M147" s="1788"/>
      <c r="N147" s="1802"/>
      <c r="O147" s="1808"/>
      <c r="P147" s="1824"/>
      <c r="Q147" s="1824"/>
      <c r="R147" s="1767"/>
      <c r="S147" s="1831"/>
      <c r="T147" s="1836"/>
      <c r="U147" s="1836"/>
      <c r="V147" s="1836"/>
      <c r="W147" s="1847"/>
      <c r="X147" s="1857" t="s">
        <v>770</v>
      </c>
      <c r="Y147" s="1864"/>
      <c r="Z147" s="1875"/>
      <c r="AA147" s="1886"/>
      <c r="AB147" s="1898"/>
      <c r="AC147" s="1898"/>
      <c r="AD147" s="1898"/>
      <c r="AE147" s="1898"/>
      <c r="AF147" s="1898"/>
      <c r="AG147" s="1913"/>
      <c r="AH147" s="1886"/>
      <c r="AI147" s="1898"/>
      <c r="AJ147" s="1898"/>
      <c r="AK147" s="1898"/>
      <c r="AL147" s="1898"/>
      <c r="AM147" s="1898"/>
      <c r="AN147" s="1913"/>
      <c r="AO147" s="1886"/>
      <c r="AP147" s="1898"/>
      <c r="AQ147" s="1898"/>
      <c r="AR147" s="1898"/>
      <c r="AS147" s="1898"/>
      <c r="AT147" s="1898"/>
      <c r="AU147" s="1913"/>
      <c r="AV147" s="1886"/>
      <c r="AW147" s="1898"/>
      <c r="AX147" s="1898"/>
      <c r="AY147" s="1898"/>
      <c r="AZ147" s="1898"/>
      <c r="BA147" s="1898"/>
      <c r="BB147" s="1913"/>
      <c r="BC147" s="1886"/>
      <c r="BD147" s="1898"/>
      <c r="BE147" s="1937"/>
      <c r="BF147" s="1944"/>
      <c r="BG147" s="1952"/>
      <c r="BH147" s="1961"/>
      <c r="BI147" s="1967"/>
      <c r="BJ147" s="1972"/>
      <c r="BK147" s="1977"/>
      <c r="BL147" s="1977"/>
      <c r="BM147" s="1977"/>
      <c r="BN147" s="1988"/>
    </row>
    <row r="148" spans="2:66" ht="20.25" customHeight="1">
      <c r="B148" s="1743"/>
      <c r="C148" s="2675"/>
      <c r="D148" s="2681"/>
      <c r="E148" s="1968"/>
      <c r="F148" s="2691"/>
      <c r="G148" s="1757"/>
      <c r="H148" s="1768"/>
      <c r="I148" s="1776"/>
      <c r="J148" s="1781">
        <f>G147</f>
        <v>0</v>
      </c>
      <c r="K148" s="1776"/>
      <c r="L148" s="1781">
        <f>M147</f>
        <v>0</v>
      </c>
      <c r="M148" s="1789"/>
      <c r="N148" s="1803"/>
      <c r="O148" s="1809"/>
      <c r="P148" s="1825"/>
      <c r="Q148" s="1825"/>
      <c r="R148" s="1768"/>
      <c r="S148" s="1831"/>
      <c r="T148" s="1836"/>
      <c r="U148" s="1836"/>
      <c r="V148" s="1836"/>
      <c r="W148" s="1847"/>
      <c r="X148" s="1856" t="s">
        <v>128</v>
      </c>
      <c r="Y148" s="1863"/>
      <c r="Z148" s="1874"/>
      <c r="AA148" s="1885" t="str">
        <f>IF(AA147="","",VLOOKUP(AA147,'シフト記号表（従来型・ユニット型共通）'!$C$6:$L$47,10,FALSE))</f>
        <v/>
      </c>
      <c r="AB148" s="1897" t="str">
        <f>IF(AB147="","",VLOOKUP(AB147,'シフト記号表（従来型・ユニット型共通）'!$C$6:$L$47,10,FALSE))</f>
        <v/>
      </c>
      <c r="AC148" s="1897" t="str">
        <f>IF(AC147="","",VLOOKUP(AC147,'シフト記号表（従来型・ユニット型共通）'!$C$6:$L$47,10,FALSE))</f>
        <v/>
      </c>
      <c r="AD148" s="1897" t="str">
        <f>IF(AD147="","",VLOOKUP(AD147,'シフト記号表（従来型・ユニット型共通）'!$C$6:$L$47,10,FALSE))</f>
        <v/>
      </c>
      <c r="AE148" s="1897" t="str">
        <f>IF(AE147="","",VLOOKUP(AE147,'シフト記号表（従来型・ユニット型共通）'!$C$6:$L$47,10,FALSE))</f>
        <v/>
      </c>
      <c r="AF148" s="1897" t="str">
        <f>IF(AF147="","",VLOOKUP(AF147,'シフト記号表（従来型・ユニット型共通）'!$C$6:$L$47,10,FALSE))</f>
        <v/>
      </c>
      <c r="AG148" s="1912" t="str">
        <f>IF(AG147="","",VLOOKUP(AG147,'シフト記号表（従来型・ユニット型共通）'!$C$6:$L$47,10,FALSE))</f>
        <v/>
      </c>
      <c r="AH148" s="1885" t="str">
        <f>IF(AH147="","",VLOOKUP(AH147,'シフト記号表（従来型・ユニット型共通）'!$C$6:$L$47,10,FALSE))</f>
        <v/>
      </c>
      <c r="AI148" s="1897" t="str">
        <f>IF(AI147="","",VLOOKUP(AI147,'シフト記号表（従来型・ユニット型共通）'!$C$6:$L$47,10,FALSE))</f>
        <v/>
      </c>
      <c r="AJ148" s="1897" t="str">
        <f>IF(AJ147="","",VLOOKUP(AJ147,'シフト記号表（従来型・ユニット型共通）'!$C$6:$L$47,10,FALSE))</f>
        <v/>
      </c>
      <c r="AK148" s="1897" t="str">
        <f>IF(AK147="","",VLOOKUP(AK147,'シフト記号表（従来型・ユニット型共通）'!$C$6:$L$47,10,FALSE))</f>
        <v/>
      </c>
      <c r="AL148" s="1897" t="str">
        <f>IF(AL147="","",VLOOKUP(AL147,'シフト記号表（従来型・ユニット型共通）'!$C$6:$L$47,10,FALSE))</f>
        <v/>
      </c>
      <c r="AM148" s="1897" t="str">
        <f>IF(AM147="","",VLOOKUP(AM147,'シフト記号表（従来型・ユニット型共通）'!$C$6:$L$47,10,FALSE))</f>
        <v/>
      </c>
      <c r="AN148" s="1912" t="str">
        <f>IF(AN147="","",VLOOKUP(AN147,'シフト記号表（従来型・ユニット型共通）'!$C$6:$L$47,10,FALSE))</f>
        <v/>
      </c>
      <c r="AO148" s="1885" t="str">
        <f>IF(AO147="","",VLOOKUP(AO147,'シフト記号表（従来型・ユニット型共通）'!$C$6:$L$47,10,FALSE))</f>
        <v/>
      </c>
      <c r="AP148" s="1897" t="str">
        <f>IF(AP147="","",VLOOKUP(AP147,'シフト記号表（従来型・ユニット型共通）'!$C$6:$L$47,10,FALSE))</f>
        <v/>
      </c>
      <c r="AQ148" s="1897" t="str">
        <f>IF(AQ147="","",VLOOKUP(AQ147,'シフト記号表（従来型・ユニット型共通）'!$C$6:$L$47,10,FALSE))</f>
        <v/>
      </c>
      <c r="AR148" s="1897" t="str">
        <f>IF(AR147="","",VLOOKUP(AR147,'シフト記号表（従来型・ユニット型共通）'!$C$6:$L$47,10,FALSE))</f>
        <v/>
      </c>
      <c r="AS148" s="1897" t="str">
        <f>IF(AS147="","",VLOOKUP(AS147,'シフト記号表（従来型・ユニット型共通）'!$C$6:$L$47,10,FALSE))</f>
        <v/>
      </c>
      <c r="AT148" s="1897" t="str">
        <f>IF(AT147="","",VLOOKUP(AT147,'シフト記号表（従来型・ユニット型共通）'!$C$6:$L$47,10,FALSE))</f>
        <v/>
      </c>
      <c r="AU148" s="1912" t="str">
        <f>IF(AU147="","",VLOOKUP(AU147,'シフト記号表（従来型・ユニット型共通）'!$C$6:$L$47,10,FALSE))</f>
        <v/>
      </c>
      <c r="AV148" s="1885" t="str">
        <f>IF(AV147="","",VLOOKUP(AV147,'シフト記号表（従来型・ユニット型共通）'!$C$6:$L$47,10,FALSE))</f>
        <v/>
      </c>
      <c r="AW148" s="1897" t="str">
        <f>IF(AW147="","",VLOOKUP(AW147,'シフト記号表（従来型・ユニット型共通）'!$C$6:$L$47,10,FALSE))</f>
        <v/>
      </c>
      <c r="AX148" s="1897" t="str">
        <f>IF(AX147="","",VLOOKUP(AX147,'シフト記号表（従来型・ユニット型共通）'!$C$6:$L$47,10,FALSE))</f>
        <v/>
      </c>
      <c r="AY148" s="1897" t="str">
        <f>IF(AY147="","",VLOOKUP(AY147,'シフト記号表（従来型・ユニット型共通）'!$C$6:$L$47,10,FALSE))</f>
        <v/>
      </c>
      <c r="AZ148" s="1897" t="str">
        <f>IF(AZ147="","",VLOOKUP(AZ147,'シフト記号表（従来型・ユニット型共通）'!$C$6:$L$47,10,FALSE))</f>
        <v/>
      </c>
      <c r="BA148" s="1897" t="str">
        <f>IF(BA147="","",VLOOKUP(BA147,'シフト記号表（従来型・ユニット型共通）'!$C$6:$L$47,10,FALSE))</f>
        <v/>
      </c>
      <c r="BB148" s="1912" t="str">
        <f>IF(BB147="","",VLOOKUP(BB147,'シフト記号表（従来型・ユニット型共通）'!$C$6:$L$47,10,FALSE))</f>
        <v/>
      </c>
      <c r="BC148" s="1885" t="str">
        <f>IF(BC147="","",VLOOKUP(BC147,'シフト記号表（従来型・ユニット型共通）'!$C$6:$L$47,10,FALSE))</f>
        <v/>
      </c>
      <c r="BD148" s="1897" t="str">
        <f>IF(BD147="","",VLOOKUP(BD147,'シフト記号表（従来型・ユニット型共通）'!$C$6:$L$47,10,FALSE))</f>
        <v/>
      </c>
      <c r="BE148" s="1897" t="str">
        <f>IF(BE147="","",VLOOKUP(BE147,'シフト記号表（従来型・ユニット型共通）'!$C$6:$L$47,10,FALSE))</f>
        <v/>
      </c>
      <c r="BF148" s="1945">
        <f>IF($BI$3="４週",SUM(AA148:BB148),IF($BI$3="暦月",SUM(AA148:BE148),""))</f>
        <v>0</v>
      </c>
      <c r="BG148" s="1953"/>
      <c r="BH148" s="1962">
        <f>IF($BI$3="４週",BF148/4,IF($BI$3="暦月",(BF148/($BI$8/7)),""))</f>
        <v>0</v>
      </c>
      <c r="BI148" s="1953"/>
      <c r="BJ148" s="1973"/>
      <c r="BK148" s="1978"/>
      <c r="BL148" s="1978"/>
      <c r="BM148" s="1978"/>
      <c r="BN148" s="1989"/>
    </row>
    <row r="149" spans="2:66" ht="20.25" customHeight="1">
      <c r="B149" s="1742">
        <f>B147+1</f>
        <v>67</v>
      </c>
      <c r="C149" s="2676"/>
      <c r="D149" s="2682"/>
      <c r="E149" s="1968"/>
      <c r="F149" s="2691"/>
      <c r="G149" s="1756"/>
      <c r="H149" s="1767"/>
      <c r="I149" s="1774"/>
      <c r="J149" s="1779"/>
      <c r="K149" s="1774"/>
      <c r="L149" s="1779"/>
      <c r="M149" s="1788"/>
      <c r="N149" s="1802"/>
      <c r="O149" s="1808"/>
      <c r="P149" s="1824"/>
      <c r="Q149" s="1824"/>
      <c r="R149" s="1767"/>
      <c r="S149" s="1831"/>
      <c r="T149" s="1836"/>
      <c r="U149" s="1836"/>
      <c r="V149" s="1836"/>
      <c r="W149" s="1847"/>
      <c r="X149" s="1857" t="s">
        <v>770</v>
      </c>
      <c r="Y149" s="1864"/>
      <c r="Z149" s="1875"/>
      <c r="AA149" s="1886"/>
      <c r="AB149" s="1898"/>
      <c r="AC149" s="1898"/>
      <c r="AD149" s="1898"/>
      <c r="AE149" s="1898"/>
      <c r="AF149" s="1898"/>
      <c r="AG149" s="1913"/>
      <c r="AH149" s="1886"/>
      <c r="AI149" s="1898"/>
      <c r="AJ149" s="1898"/>
      <c r="AK149" s="1898"/>
      <c r="AL149" s="1898"/>
      <c r="AM149" s="1898"/>
      <c r="AN149" s="1913"/>
      <c r="AO149" s="1886"/>
      <c r="AP149" s="1898"/>
      <c r="AQ149" s="1898"/>
      <c r="AR149" s="1898"/>
      <c r="AS149" s="1898"/>
      <c r="AT149" s="1898"/>
      <c r="AU149" s="1913"/>
      <c r="AV149" s="1886"/>
      <c r="AW149" s="1898"/>
      <c r="AX149" s="1898"/>
      <c r="AY149" s="1898"/>
      <c r="AZ149" s="1898"/>
      <c r="BA149" s="1898"/>
      <c r="BB149" s="1913"/>
      <c r="BC149" s="1886"/>
      <c r="BD149" s="1898"/>
      <c r="BE149" s="1937"/>
      <c r="BF149" s="1944"/>
      <c r="BG149" s="1952"/>
      <c r="BH149" s="1961"/>
      <c r="BI149" s="1967"/>
      <c r="BJ149" s="1972"/>
      <c r="BK149" s="1977"/>
      <c r="BL149" s="1977"/>
      <c r="BM149" s="1977"/>
      <c r="BN149" s="1988"/>
    </row>
    <row r="150" spans="2:66" ht="20.25" customHeight="1">
      <c r="B150" s="1743"/>
      <c r="C150" s="2675"/>
      <c r="D150" s="2681"/>
      <c r="E150" s="1968"/>
      <c r="F150" s="2691"/>
      <c r="G150" s="1757"/>
      <c r="H150" s="1768"/>
      <c r="I150" s="1776"/>
      <c r="J150" s="1781">
        <f>G149</f>
        <v>0</v>
      </c>
      <c r="K150" s="1776"/>
      <c r="L150" s="1781">
        <f>M149</f>
        <v>0</v>
      </c>
      <c r="M150" s="1789"/>
      <c r="N150" s="1803"/>
      <c r="O150" s="1809"/>
      <c r="P150" s="1825"/>
      <c r="Q150" s="1825"/>
      <c r="R150" s="1768"/>
      <c r="S150" s="1831"/>
      <c r="T150" s="1836"/>
      <c r="U150" s="1836"/>
      <c r="V150" s="1836"/>
      <c r="W150" s="1847"/>
      <c r="X150" s="1856" t="s">
        <v>128</v>
      </c>
      <c r="Y150" s="1863"/>
      <c r="Z150" s="1874"/>
      <c r="AA150" s="1885" t="str">
        <f>IF(AA149="","",VLOOKUP(AA149,'シフト記号表（従来型・ユニット型共通）'!$C$6:$L$47,10,FALSE))</f>
        <v/>
      </c>
      <c r="AB150" s="1897" t="str">
        <f>IF(AB149="","",VLOOKUP(AB149,'シフト記号表（従来型・ユニット型共通）'!$C$6:$L$47,10,FALSE))</f>
        <v/>
      </c>
      <c r="AC150" s="1897" t="str">
        <f>IF(AC149="","",VLOOKUP(AC149,'シフト記号表（従来型・ユニット型共通）'!$C$6:$L$47,10,FALSE))</f>
        <v/>
      </c>
      <c r="AD150" s="1897" t="str">
        <f>IF(AD149="","",VLOOKUP(AD149,'シフト記号表（従来型・ユニット型共通）'!$C$6:$L$47,10,FALSE))</f>
        <v/>
      </c>
      <c r="AE150" s="1897" t="str">
        <f>IF(AE149="","",VLOOKUP(AE149,'シフト記号表（従来型・ユニット型共通）'!$C$6:$L$47,10,FALSE))</f>
        <v/>
      </c>
      <c r="AF150" s="1897" t="str">
        <f>IF(AF149="","",VLOOKUP(AF149,'シフト記号表（従来型・ユニット型共通）'!$C$6:$L$47,10,FALSE))</f>
        <v/>
      </c>
      <c r="AG150" s="1912" t="str">
        <f>IF(AG149="","",VLOOKUP(AG149,'シフト記号表（従来型・ユニット型共通）'!$C$6:$L$47,10,FALSE))</f>
        <v/>
      </c>
      <c r="AH150" s="1885" t="str">
        <f>IF(AH149="","",VLOOKUP(AH149,'シフト記号表（従来型・ユニット型共通）'!$C$6:$L$47,10,FALSE))</f>
        <v/>
      </c>
      <c r="AI150" s="1897" t="str">
        <f>IF(AI149="","",VLOOKUP(AI149,'シフト記号表（従来型・ユニット型共通）'!$C$6:$L$47,10,FALSE))</f>
        <v/>
      </c>
      <c r="AJ150" s="1897" t="str">
        <f>IF(AJ149="","",VLOOKUP(AJ149,'シフト記号表（従来型・ユニット型共通）'!$C$6:$L$47,10,FALSE))</f>
        <v/>
      </c>
      <c r="AK150" s="1897" t="str">
        <f>IF(AK149="","",VLOOKUP(AK149,'シフト記号表（従来型・ユニット型共通）'!$C$6:$L$47,10,FALSE))</f>
        <v/>
      </c>
      <c r="AL150" s="1897" t="str">
        <f>IF(AL149="","",VLOOKUP(AL149,'シフト記号表（従来型・ユニット型共通）'!$C$6:$L$47,10,FALSE))</f>
        <v/>
      </c>
      <c r="AM150" s="1897" t="str">
        <f>IF(AM149="","",VLOOKUP(AM149,'シフト記号表（従来型・ユニット型共通）'!$C$6:$L$47,10,FALSE))</f>
        <v/>
      </c>
      <c r="AN150" s="1912" t="str">
        <f>IF(AN149="","",VLOOKUP(AN149,'シフト記号表（従来型・ユニット型共通）'!$C$6:$L$47,10,FALSE))</f>
        <v/>
      </c>
      <c r="AO150" s="1885" t="str">
        <f>IF(AO149="","",VLOOKUP(AO149,'シフト記号表（従来型・ユニット型共通）'!$C$6:$L$47,10,FALSE))</f>
        <v/>
      </c>
      <c r="AP150" s="1897" t="str">
        <f>IF(AP149="","",VLOOKUP(AP149,'シフト記号表（従来型・ユニット型共通）'!$C$6:$L$47,10,FALSE))</f>
        <v/>
      </c>
      <c r="AQ150" s="1897" t="str">
        <f>IF(AQ149="","",VLOOKUP(AQ149,'シフト記号表（従来型・ユニット型共通）'!$C$6:$L$47,10,FALSE))</f>
        <v/>
      </c>
      <c r="AR150" s="1897" t="str">
        <f>IF(AR149="","",VLOOKUP(AR149,'シフト記号表（従来型・ユニット型共通）'!$C$6:$L$47,10,FALSE))</f>
        <v/>
      </c>
      <c r="AS150" s="1897" t="str">
        <f>IF(AS149="","",VLOOKUP(AS149,'シフト記号表（従来型・ユニット型共通）'!$C$6:$L$47,10,FALSE))</f>
        <v/>
      </c>
      <c r="AT150" s="1897" t="str">
        <f>IF(AT149="","",VLOOKUP(AT149,'シフト記号表（従来型・ユニット型共通）'!$C$6:$L$47,10,FALSE))</f>
        <v/>
      </c>
      <c r="AU150" s="1912" t="str">
        <f>IF(AU149="","",VLOOKUP(AU149,'シフト記号表（従来型・ユニット型共通）'!$C$6:$L$47,10,FALSE))</f>
        <v/>
      </c>
      <c r="AV150" s="1885" t="str">
        <f>IF(AV149="","",VLOOKUP(AV149,'シフト記号表（従来型・ユニット型共通）'!$C$6:$L$47,10,FALSE))</f>
        <v/>
      </c>
      <c r="AW150" s="1897" t="str">
        <f>IF(AW149="","",VLOOKUP(AW149,'シフト記号表（従来型・ユニット型共通）'!$C$6:$L$47,10,FALSE))</f>
        <v/>
      </c>
      <c r="AX150" s="1897" t="str">
        <f>IF(AX149="","",VLOOKUP(AX149,'シフト記号表（従来型・ユニット型共通）'!$C$6:$L$47,10,FALSE))</f>
        <v/>
      </c>
      <c r="AY150" s="1897" t="str">
        <f>IF(AY149="","",VLOOKUP(AY149,'シフト記号表（従来型・ユニット型共通）'!$C$6:$L$47,10,FALSE))</f>
        <v/>
      </c>
      <c r="AZ150" s="1897" t="str">
        <f>IF(AZ149="","",VLOOKUP(AZ149,'シフト記号表（従来型・ユニット型共通）'!$C$6:$L$47,10,FALSE))</f>
        <v/>
      </c>
      <c r="BA150" s="1897" t="str">
        <f>IF(BA149="","",VLOOKUP(BA149,'シフト記号表（従来型・ユニット型共通）'!$C$6:$L$47,10,FALSE))</f>
        <v/>
      </c>
      <c r="BB150" s="1912" t="str">
        <f>IF(BB149="","",VLOOKUP(BB149,'シフト記号表（従来型・ユニット型共通）'!$C$6:$L$47,10,FALSE))</f>
        <v/>
      </c>
      <c r="BC150" s="1885" t="str">
        <f>IF(BC149="","",VLOOKUP(BC149,'シフト記号表（従来型・ユニット型共通）'!$C$6:$L$47,10,FALSE))</f>
        <v/>
      </c>
      <c r="BD150" s="1897" t="str">
        <f>IF(BD149="","",VLOOKUP(BD149,'シフト記号表（従来型・ユニット型共通）'!$C$6:$L$47,10,FALSE))</f>
        <v/>
      </c>
      <c r="BE150" s="1897" t="str">
        <f>IF(BE149="","",VLOOKUP(BE149,'シフト記号表（従来型・ユニット型共通）'!$C$6:$L$47,10,FALSE))</f>
        <v/>
      </c>
      <c r="BF150" s="1945">
        <f>IF($BI$3="４週",SUM(AA150:BB150),IF($BI$3="暦月",SUM(AA150:BE150),""))</f>
        <v>0</v>
      </c>
      <c r="BG150" s="1953"/>
      <c r="BH150" s="1962">
        <f>IF($BI$3="４週",BF150/4,IF($BI$3="暦月",(BF150/($BI$8/7)),""))</f>
        <v>0</v>
      </c>
      <c r="BI150" s="1953"/>
      <c r="BJ150" s="1973"/>
      <c r="BK150" s="1978"/>
      <c r="BL150" s="1978"/>
      <c r="BM150" s="1978"/>
      <c r="BN150" s="1989"/>
    </row>
    <row r="151" spans="2:66" ht="20.25" customHeight="1">
      <c r="B151" s="1742">
        <f>B149+1</f>
        <v>68</v>
      </c>
      <c r="C151" s="2676"/>
      <c r="D151" s="2682"/>
      <c r="E151" s="1968"/>
      <c r="F151" s="2691"/>
      <c r="G151" s="1756"/>
      <c r="H151" s="1767"/>
      <c r="I151" s="1774"/>
      <c r="J151" s="1779"/>
      <c r="K151" s="1774"/>
      <c r="L151" s="1779"/>
      <c r="M151" s="1788"/>
      <c r="N151" s="1802"/>
      <c r="O151" s="1808"/>
      <c r="P151" s="1824"/>
      <c r="Q151" s="1824"/>
      <c r="R151" s="1767"/>
      <c r="S151" s="1831"/>
      <c r="T151" s="1836"/>
      <c r="U151" s="1836"/>
      <c r="V151" s="1836"/>
      <c r="W151" s="1847"/>
      <c r="X151" s="1857" t="s">
        <v>770</v>
      </c>
      <c r="Y151" s="1864"/>
      <c r="Z151" s="1875"/>
      <c r="AA151" s="1886"/>
      <c r="AB151" s="1898"/>
      <c r="AC151" s="1898"/>
      <c r="AD151" s="1898"/>
      <c r="AE151" s="1898"/>
      <c r="AF151" s="1898"/>
      <c r="AG151" s="1913"/>
      <c r="AH151" s="1886"/>
      <c r="AI151" s="1898"/>
      <c r="AJ151" s="1898"/>
      <c r="AK151" s="1898"/>
      <c r="AL151" s="1898"/>
      <c r="AM151" s="1898"/>
      <c r="AN151" s="1913"/>
      <c r="AO151" s="1886"/>
      <c r="AP151" s="1898"/>
      <c r="AQ151" s="1898"/>
      <c r="AR151" s="1898"/>
      <c r="AS151" s="1898"/>
      <c r="AT151" s="1898"/>
      <c r="AU151" s="1913"/>
      <c r="AV151" s="1886"/>
      <c r="AW151" s="1898"/>
      <c r="AX151" s="1898"/>
      <c r="AY151" s="1898"/>
      <c r="AZ151" s="1898"/>
      <c r="BA151" s="1898"/>
      <c r="BB151" s="1913"/>
      <c r="BC151" s="1886"/>
      <c r="BD151" s="1898"/>
      <c r="BE151" s="1937"/>
      <c r="BF151" s="1944"/>
      <c r="BG151" s="1952"/>
      <c r="BH151" s="1961"/>
      <c r="BI151" s="1967"/>
      <c r="BJ151" s="1972"/>
      <c r="BK151" s="1977"/>
      <c r="BL151" s="1977"/>
      <c r="BM151" s="1977"/>
      <c r="BN151" s="1988"/>
    </row>
    <row r="152" spans="2:66" ht="20.25" customHeight="1">
      <c r="B152" s="1743"/>
      <c r="C152" s="2675"/>
      <c r="D152" s="2681"/>
      <c r="E152" s="1968"/>
      <c r="F152" s="2691"/>
      <c r="G152" s="1757"/>
      <c r="H152" s="1768"/>
      <c r="I152" s="1776"/>
      <c r="J152" s="1781">
        <f>G151</f>
        <v>0</v>
      </c>
      <c r="K152" s="1776"/>
      <c r="L152" s="1781">
        <f>M151</f>
        <v>0</v>
      </c>
      <c r="M152" s="1789"/>
      <c r="N152" s="1803"/>
      <c r="O152" s="1809"/>
      <c r="P152" s="1825"/>
      <c r="Q152" s="1825"/>
      <c r="R152" s="1768"/>
      <c r="S152" s="1831"/>
      <c r="T152" s="1836"/>
      <c r="U152" s="1836"/>
      <c r="V152" s="1836"/>
      <c r="W152" s="1847"/>
      <c r="X152" s="1856" t="s">
        <v>128</v>
      </c>
      <c r="Y152" s="1863"/>
      <c r="Z152" s="1874"/>
      <c r="AA152" s="1885" t="str">
        <f>IF(AA151="","",VLOOKUP(AA151,'シフト記号表（従来型・ユニット型共通）'!$C$6:$L$47,10,FALSE))</f>
        <v/>
      </c>
      <c r="AB152" s="1897" t="str">
        <f>IF(AB151="","",VLOOKUP(AB151,'シフト記号表（従来型・ユニット型共通）'!$C$6:$L$47,10,FALSE))</f>
        <v/>
      </c>
      <c r="AC152" s="1897" t="str">
        <f>IF(AC151="","",VLOOKUP(AC151,'シフト記号表（従来型・ユニット型共通）'!$C$6:$L$47,10,FALSE))</f>
        <v/>
      </c>
      <c r="AD152" s="1897" t="str">
        <f>IF(AD151="","",VLOOKUP(AD151,'シフト記号表（従来型・ユニット型共通）'!$C$6:$L$47,10,FALSE))</f>
        <v/>
      </c>
      <c r="AE152" s="1897" t="str">
        <f>IF(AE151="","",VLOOKUP(AE151,'シフト記号表（従来型・ユニット型共通）'!$C$6:$L$47,10,FALSE))</f>
        <v/>
      </c>
      <c r="AF152" s="1897" t="str">
        <f>IF(AF151="","",VLOOKUP(AF151,'シフト記号表（従来型・ユニット型共通）'!$C$6:$L$47,10,FALSE))</f>
        <v/>
      </c>
      <c r="AG152" s="1912" t="str">
        <f>IF(AG151="","",VLOOKUP(AG151,'シフト記号表（従来型・ユニット型共通）'!$C$6:$L$47,10,FALSE))</f>
        <v/>
      </c>
      <c r="AH152" s="1885" t="str">
        <f>IF(AH151="","",VLOOKUP(AH151,'シフト記号表（従来型・ユニット型共通）'!$C$6:$L$47,10,FALSE))</f>
        <v/>
      </c>
      <c r="AI152" s="1897" t="str">
        <f>IF(AI151="","",VLOOKUP(AI151,'シフト記号表（従来型・ユニット型共通）'!$C$6:$L$47,10,FALSE))</f>
        <v/>
      </c>
      <c r="AJ152" s="1897" t="str">
        <f>IF(AJ151="","",VLOOKUP(AJ151,'シフト記号表（従来型・ユニット型共通）'!$C$6:$L$47,10,FALSE))</f>
        <v/>
      </c>
      <c r="AK152" s="1897" t="str">
        <f>IF(AK151="","",VLOOKUP(AK151,'シフト記号表（従来型・ユニット型共通）'!$C$6:$L$47,10,FALSE))</f>
        <v/>
      </c>
      <c r="AL152" s="1897" t="str">
        <f>IF(AL151="","",VLOOKUP(AL151,'シフト記号表（従来型・ユニット型共通）'!$C$6:$L$47,10,FALSE))</f>
        <v/>
      </c>
      <c r="AM152" s="1897" t="str">
        <f>IF(AM151="","",VLOOKUP(AM151,'シフト記号表（従来型・ユニット型共通）'!$C$6:$L$47,10,FALSE))</f>
        <v/>
      </c>
      <c r="AN152" s="1912" t="str">
        <f>IF(AN151="","",VLOOKUP(AN151,'シフト記号表（従来型・ユニット型共通）'!$C$6:$L$47,10,FALSE))</f>
        <v/>
      </c>
      <c r="AO152" s="1885" t="str">
        <f>IF(AO151="","",VLOOKUP(AO151,'シフト記号表（従来型・ユニット型共通）'!$C$6:$L$47,10,FALSE))</f>
        <v/>
      </c>
      <c r="AP152" s="1897" t="str">
        <f>IF(AP151="","",VLOOKUP(AP151,'シフト記号表（従来型・ユニット型共通）'!$C$6:$L$47,10,FALSE))</f>
        <v/>
      </c>
      <c r="AQ152" s="1897" t="str">
        <f>IF(AQ151="","",VLOOKUP(AQ151,'シフト記号表（従来型・ユニット型共通）'!$C$6:$L$47,10,FALSE))</f>
        <v/>
      </c>
      <c r="AR152" s="1897" t="str">
        <f>IF(AR151="","",VLOOKUP(AR151,'シフト記号表（従来型・ユニット型共通）'!$C$6:$L$47,10,FALSE))</f>
        <v/>
      </c>
      <c r="AS152" s="1897" t="str">
        <f>IF(AS151="","",VLOOKUP(AS151,'シフト記号表（従来型・ユニット型共通）'!$C$6:$L$47,10,FALSE))</f>
        <v/>
      </c>
      <c r="AT152" s="1897" t="str">
        <f>IF(AT151="","",VLOOKUP(AT151,'シフト記号表（従来型・ユニット型共通）'!$C$6:$L$47,10,FALSE))</f>
        <v/>
      </c>
      <c r="AU152" s="1912" t="str">
        <f>IF(AU151="","",VLOOKUP(AU151,'シフト記号表（従来型・ユニット型共通）'!$C$6:$L$47,10,FALSE))</f>
        <v/>
      </c>
      <c r="AV152" s="1885" t="str">
        <f>IF(AV151="","",VLOOKUP(AV151,'シフト記号表（従来型・ユニット型共通）'!$C$6:$L$47,10,FALSE))</f>
        <v/>
      </c>
      <c r="AW152" s="1897" t="str">
        <f>IF(AW151="","",VLOOKUP(AW151,'シフト記号表（従来型・ユニット型共通）'!$C$6:$L$47,10,FALSE))</f>
        <v/>
      </c>
      <c r="AX152" s="1897" t="str">
        <f>IF(AX151="","",VLOOKUP(AX151,'シフト記号表（従来型・ユニット型共通）'!$C$6:$L$47,10,FALSE))</f>
        <v/>
      </c>
      <c r="AY152" s="1897" t="str">
        <f>IF(AY151="","",VLOOKUP(AY151,'シフト記号表（従来型・ユニット型共通）'!$C$6:$L$47,10,FALSE))</f>
        <v/>
      </c>
      <c r="AZ152" s="1897" t="str">
        <f>IF(AZ151="","",VLOOKUP(AZ151,'シフト記号表（従来型・ユニット型共通）'!$C$6:$L$47,10,FALSE))</f>
        <v/>
      </c>
      <c r="BA152" s="1897" t="str">
        <f>IF(BA151="","",VLOOKUP(BA151,'シフト記号表（従来型・ユニット型共通）'!$C$6:$L$47,10,FALSE))</f>
        <v/>
      </c>
      <c r="BB152" s="1912" t="str">
        <f>IF(BB151="","",VLOOKUP(BB151,'シフト記号表（従来型・ユニット型共通）'!$C$6:$L$47,10,FALSE))</f>
        <v/>
      </c>
      <c r="BC152" s="1885" t="str">
        <f>IF(BC151="","",VLOOKUP(BC151,'シフト記号表（従来型・ユニット型共通）'!$C$6:$L$47,10,FALSE))</f>
        <v/>
      </c>
      <c r="BD152" s="1897" t="str">
        <f>IF(BD151="","",VLOOKUP(BD151,'シフト記号表（従来型・ユニット型共通）'!$C$6:$L$47,10,FALSE))</f>
        <v/>
      </c>
      <c r="BE152" s="1897" t="str">
        <f>IF(BE151="","",VLOOKUP(BE151,'シフト記号表（従来型・ユニット型共通）'!$C$6:$L$47,10,FALSE))</f>
        <v/>
      </c>
      <c r="BF152" s="1945">
        <f>IF($BI$3="４週",SUM(AA152:BB152),IF($BI$3="暦月",SUM(AA152:BE152),""))</f>
        <v>0</v>
      </c>
      <c r="BG152" s="1953"/>
      <c r="BH152" s="1962">
        <f>IF($BI$3="４週",BF152/4,IF($BI$3="暦月",(BF152/($BI$8/7)),""))</f>
        <v>0</v>
      </c>
      <c r="BI152" s="1953"/>
      <c r="BJ152" s="1973"/>
      <c r="BK152" s="1978"/>
      <c r="BL152" s="1978"/>
      <c r="BM152" s="1978"/>
      <c r="BN152" s="1989"/>
    </row>
    <row r="153" spans="2:66" ht="20.25" customHeight="1">
      <c r="B153" s="1742">
        <f>B151+1</f>
        <v>69</v>
      </c>
      <c r="C153" s="2676"/>
      <c r="D153" s="2682"/>
      <c r="E153" s="1968"/>
      <c r="F153" s="2691"/>
      <c r="G153" s="1756"/>
      <c r="H153" s="1767"/>
      <c r="I153" s="1774"/>
      <c r="J153" s="1779"/>
      <c r="K153" s="1774"/>
      <c r="L153" s="1779"/>
      <c r="M153" s="1788"/>
      <c r="N153" s="1802"/>
      <c r="O153" s="1808"/>
      <c r="P153" s="1824"/>
      <c r="Q153" s="1824"/>
      <c r="R153" s="1767"/>
      <c r="S153" s="1831"/>
      <c r="T153" s="1836"/>
      <c r="U153" s="1836"/>
      <c r="V153" s="1836"/>
      <c r="W153" s="1847"/>
      <c r="X153" s="1857" t="s">
        <v>770</v>
      </c>
      <c r="Y153" s="1864"/>
      <c r="Z153" s="1875"/>
      <c r="AA153" s="1886"/>
      <c r="AB153" s="1898"/>
      <c r="AC153" s="1898"/>
      <c r="AD153" s="1898"/>
      <c r="AE153" s="1898"/>
      <c r="AF153" s="1898"/>
      <c r="AG153" s="1913"/>
      <c r="AH153" s="1886"/>
      <c r="AI153" s="1898"/>
      <c r="AJ153" s="1898"/>
      <c r="AK153" s="1898"/>
      <c r="AL153" s="1898"/>
      <c r="AM153" s="1898"/>
      <c r="AN153" s="1913"/>
      <c r="AO153" s="1886"/>
      <c r="AP153" s="1898"/>
      <c r="AQ153" s="1898"/>
      <c r="AR153" s="1898"/>
      <c r="AS153" s="1898"/>
      <c r="AT153" s="1898"/>
      <c r="AU153" s="1913"/>
      <c r="AV153" s="1886"/>
      <c r="AW153" s="1898"/>
      <c r="AX153" s="1898"/>
      <c r="AY153" s="1898"/>
      <c r="AZ153" s="1898"/>
      <c r="BA153" s="1898"/>
      <c r="BB153" s="1913"/>
      <c r="BC153" s="1886"/>
      <c r="BD153" s="1898"/>
      <c r="BE153" s="1937"/>
      <c r="BF153" s="1944"/>
      <c r="BG153" s="1952"/>
      <c r="BH153" s="1961"/>
      <c r="BI153" s="1967"/>
      <c r="BJ153" s="1972"/>
      <c r="BK153" s="1977"/>
      <c r="BL153" s="1977"/>
      <c r="BM153" s="1977"/>
      <c r="BN153" s="1988"/>
    </row>
    <row r="154" spans="2:66" ht="20.25" customHeight="1">
      <c r="B154" s="1743"/>
      <c r="C154" s="2675"/>
      <c r="D154" s="2681"/>
      <c r="E154" s="1968"/>
      <c r="F154" s="2691"/>
      <c r="G154" s="1757"/>
      <c r="H154" s="1768"/>
      <c r="I154" s="1776"/>
      <c r="J154" s="1781">
        <f>G153</f>
        <v>0</v>
      </c>
      <c r="K154" s="1776"/>
      <c r="L154" s="1781">
        <f>M153</f>
        <v>0</v>
      </c>
      <c r="M154" s="1789"/>
      <c r="N154" s="1803"/>
      <c r="O154" s="1809"/>
      <c r="P154" s="1825"/>
      <c r="Q154" s="1825"/>
      <c r="R154" s="1768"/>
      <c r="S154" s="1831"/>
      <c r="T154" s="1836"/>
      <c r="U154" s="1836"/>
      <c r="V154" s="1836"/>
      <c r="W154" s="1847"/>
      <c r="X154" s="1856" t="s">
        <v>128</v>
      </c>
      <c r="Y154" s="1863"/>
      <c r="Z154" s="1874"/>
      <c r="AA154" s="1885" t="str">
        <f>IF(AA153="","",VLOOKUP(AA153,'シフト記号表（従来型・ユニット型共通）'!$C$6:$L$47,10,FALSE))</f>
        <v/>
      </c>
      <c r="AB154" s="1897" t="str">
        <f>IF(AB153="","",VLOOKUP(AB153,'シフト記号表（従来型・ユニット型共通）'!$C$6:$L$47,10,FALSE))</f>
        <v/>
      </c>
      <c r="AC154" s="1897" t="str">
        <f>IF(AC153="","",VLOOKUP(AC153,'シフト記号表（従来型・ユニット型共通）'!$C$6:$L$47,10,FALSE))</f>
        <v/>
      </c>
      <c r="AD154" s="1897" t="str">
        <f>IF(AD153="","",VLOOKUP(AD153,'シフト記号表（従来型・ユニット型共通）'!$C$6:$L$47,10,FALSE))</f>
        <v/>
      </c>
      <c r="AE154" s="1897" t="str">
        <f>IF(AE153="","",VLOOKUP(AE153,'シフト記号表（従来型・ユニット型共通）'!$C$6:$L$47,10,FALSE))</f>
        <v/>
      </c>
      <c r="AF154" s="1897" t="str">
        <f>IF(AF153="","",VLOOKUP(AF153,'シフト記号表（従来型・ユニット型共通）'!$C$6:$L$47,10,FALSE))</f>
        <v/>
      </c>
      <c r="AG154" s="1912" t="str">
        <f>IF(AG153="","",VLOOKUP(AG153,'シフト記号表（従来型・ユニット型共通）'!$C$6:$L$47,10,FALSE))</f>
        <v/>
      </c>
      <c r="AH154" s="1885" t="str">
        <f>IF(AH153="","",VLOOKUP(AH153,'シフト記号表（従来型・ユニット型共通）'!$C$6:$L$47,10,FALSE))</f>
        <v/>
      </c>
      <c r="AI154" s="1897" t="str">
        <f>IF(AI153="","",VLOOKUP(AI153,'シフト記号表（従来型・ユニット型共通）'!$C$6:$L$47,10,FALSE))</f>
        <v/>
      </c>
      <c r="AJ154" s="1897" t="str">
        <f>IF(AJ153="","",VLOOKUP(AJ153,'シフト記号表（従来型・ユニット型共通）'!$C$6:$L$47,10,FALSE))</f>
        <v/>
      </c>
      <c r="AK154" s="1897" t="str">
        <f>IF(AK153="","",VLOOKUP(AK153,'シフト記号表（従来型・ユニット型共通）'!$C$6:$L$47,10,FALSE))</f>
        <v/>
      </c>
      <c r="AL154" s="1897" t="str">
        <f>IF(AL153="","",VLOOKUP(AL153,'シフト記号表（従来型・ユニット型共通）'!$C$6:$L$47,10,FALSE))</f>
        <v/>
      </c>
      <c r="AM154" s="1897" t="str">
        <f>IF(AM153="","",VLOOKUP(AM153,'シフト記号表（従来型・ユニット型共通）'!$C$6:$L$47,10,FALSE))</f>
        <v/>
      </c>
      <c r="AN154" s="1912" t="str">
        <f>IF(AN153="","",VLOOKUP(AN153,'シフト記号表（従来型・ユニット型共通）'!$C$6:$L$47,10,FALSE))</f>
        <v/>
      </c>
      <c r="AO154" s="1885" t="str">
        <f>IF(AO153="","",VLOOKUP(AO153,'シフト記号表（従来型・ユニット型共通）'!$C$6:$L$47,10,FALSE))</f>
        <v/>
      </c>
      <c r="AP154" s="1897" t="str">
        <f>IF(AP153="","",VLOOKUP(AP153,'シフト記号表（従来型・ユニット型共通）'!$C$6:$L$47,10,FALSE))</f>
        <v/>
      </c>
      <c r="AQ154" s="1897" t="str">
        <f>IF(AQ153="","",VLOOKUP(AQ153,'シフト記号表（従来型・ユニット型共通）'!$C$6:$L$47,10,FALSE))</f>
        <v/>
      </c>
      <c r="AR154" s="1897" t="str">
        <f>IF(AR153="","",VLOOKUP(AR153,'シフト記号表（従来型・ユニット型共通）'!$C$6:$L$47,10,FALSE))</f>
        <v/>
      </c>
      <c r="AS154" s="1897" t="str">
        <f>IF(AS153="","",VLOOKUP(AS153,'シフト記号表（従来型・ユニット型共通）'!$C$6:$L$47,10,FALSE))</f>
        <v/>
      </c>
      <c r="AT154" s="1897" t="str">
        <f>IF(AT153="","",VLOOKUP(AT153,'シフト記号表（従来型・ユニット型共通）'!$C$6:$L$47,10,FALSE))</f>
        <v/>
      </c>
      <c r="AU154" s="1912" t="str">
        <f>IF(AU153="","",VLOOKUP(AU153,'シフト記号表（従来型・ユニット型共通）'!$C$6:$L$47,10,FALSE))</f>
        <v/>
      </c>
      <c r="AV154" s="1885" t="str">
        <f>IF(AV153="","",VLOOKUP(AV153,'シフト記号表（従来型・ユニット型共通）'!$C$6:$L$47,10,FALSE))</f>
        <v/>
      </c>
      <c r="AW154" s="1897" t="str">
        <f>IF(AW153="","",VLOOKUP(AW153,'シフト記号表（従来型・ユニット型共通）'!$C$6:$L$47,10,FALSE))</f>
        <v/>
      </c>
      <c r="AX154" s="1897" t="str">
        <f>IF(AX153="","",VLOOKUP(AX153,'シフト記号表（従来型・ユニット型共通）'!$C$6:$L$47,10,FALSE))</f>
        <v/>
      </c>
      <c r="AY154" s="1897" t="str">
        <f>IF(AY153="","",VLOOKUP(AY153,'シフト記号表（従来型・ユニット型共通）'!$C$6:$L$47,10,FALSE))</f>
        <v/>
      </c>
      <c r="AZ154" s="1897" t="str">
        <f>IF(AZ153="","",VLOOKUP(AZ153,'シフト記号表（従来型・ユニット型共通）'!$C$6:$L$47,10,FALSE))</f>
        <v/>
      </c>
      <c r="BA154" s="1897" t="str">
        <f>IF(BA153="","",VLOOKUP(BA153,'シフト記号表（従来型・ユニット型共通）'!$C$6:$L$47,10,FALSE))</f>
        <v/>
      </c>
      <c r="BB154" s="1912" t="str">
        <f>IF(BB153="","",VLOOKUP(BB153,'シフト記号表（従来型・ユニット型共通）'!$C$6:$L$47,10,FALSE))</f>
        <v/>
      </c>
      <c r="BC154" s="1885" t="str">
        <f>IF(BC153="","",VLOOKUP(BC153,'シフト記号表（従来型・ユニット型共通）'!$C$6:$L$47,10,FALSE))</f>
        <v/>
      </c>
      <c r="BD154" s="1897" t="str">
        <f>IF(BD153="","",VLOOKUP(BD153,'シフト記号表（従来型・ユニット型共通）'!$C$6:$L$47,10,FALSE))</f>
        <v/>
      </c>
      <c r="BE154" s="1897" t="str">
        <f>IF(BE153="","",VLOOKUP(BE153,'シフト記号表（従来型・ユニット型共通）'!$C$6:$L$47,10,FALSE))</f>
        <v/>
      </c>
      <c r="BF154" s="1945">
        <f>IF($BI$3="４週",SUM(AA154:BB154),IF($BI$3="暦月",SUM(AA154:BE154),""))</f>
        <v>0</v>
      </c>
      <c r="BG154" s="1953"/>
      <c r="BH154" s="1962">
        <f>IF($BI$3="４週",BF154/4,IF($BI$3="暦月",(BF154/($BI$8/7)),""))</f>
        <v>0</v>
      </c>
      <c r="BI154" s="1953"/>
      <c r="BJ154" s="1973"/>
      <c r="BK154" s="1978"/>
      <c r="BL154" s="1978"/>
      <c r="BM154" s="1978"/>
      <c r="BN154" s="1989"/>
    </row>
    <row r="155" spans="2:66" ht="20.25" customHeight="1">
      <c r="B155" s="1742">
        <f>B153+1</f>
        <v>70</v>
      </c>
      <c r="C155" s="2676"/>
      <c r="D155" s="2682"/>
      <c r="E155" s="1968"/>
      <c r="F155" s="2691"/>
      <c r="G155" s="1756"/>
      <c r="H155" s="1767"/>
      <c r="I155" s="1774"/>
      <c r="J155" s="1779"/>
      <c r="K155" s="1774"/>
      <c r="L155" s="1779"/>
      <c r="M155" s="1788"/>
      <c r="N155" s="1802"/>
      <c r="O155" s="1808"/>
      <c r="P155" s="1824"/>
      <c r="Q155" s="1824"/>
      <c r="R155" s="1767"/>
      <c r="S155" s="1831"/>
      <c r="T155" s="1836"/>
      <c r="U155" s="1836"/>
      <c r="V155" s="1836"/>
      <c r="W155" s="1847"/>
      <c r="X155" s="1857" t="s">
        <v>770</v>
      </c>
      <c r="Y155" s="1864"/>
      <c r="Z155" s="1875"/>
      <c r="AA155" s="1886"/>
      <c r="AB155" s="1898"/>
      <c r="AC155" s="1898"/>
      <c r="AD155" s="1898"/>
      <c r="AE155" s="1898"/>
      <c r="AF155" s="1898"/>
      <c r="AG155" s="1913"/>
      <c r="AH155" s="1886"/>
      <c r="AI155" s="1898"/>
      <c r="AJ155" s="1898"/>
      <c r="AK155" s="1898"/>
      <c r="AL155" s="1898"/>
      <c r="AM155" s="1898"/>
      <c r="AN155" s="1913"/>
      <c r="AO155" s="1886"/>
      <c r="AP155" s="1898"/>
      <c r="AQ155" s="1898"/>
      <c r="AR155" s="1898"/>
      <c r="AS155" s="1898"/>
      <c r="AT155" s="1898"/>
      <c r="AU155" s="1913"/>
      <c r="AV155" s="1886"/>
      <c r="AW155" s="1898"/>
      <c r="AX155" s="1898"/>
      <c r="AY155" s="1898"/>
      <c r="AZ155" s="1898"/>
      <c r="BA155" s="1898"/>
      <c r="BB155" s="1913"/>
      <c r="BC155" s="1886"/>
      <c r="BD155" s="1898"/>
      <c r="BE155" s="1937"/>
      <c r="BF155" s="1944"/>
      <c r="BG155" s="1952"/>
      <c r="BH155" s="1961"/>
      <c r="BI155" s="1967"/>
      <c r="BJ155" s="1972"/>
      <c r="BK155" s="1977"/>
      <c r="BL155" s="1977"/>
      <c r="BM155" s="1977"/>
      <c r="BN155" s="1988"/>
    </row>
    <row r="156" spans="2:66" ht="20.25" customHeight="1">
      <c r="B156" s="1743"/>
      <c r="C156" s="2675"/>
      <c r="D156" s="2681"/>
      <c r="E156" s="1968"/>
      <c r="F156" s="2691"/>
      <c r="G156" s="1757"/>
      <c r="H156" s="1768"/>
      <c r="I156" s="1776"/>
      <c r="J156" s="1781">
        <f>G155</f>
        <v>0</v>
      </c>
      <c r="K156" s="1776"/>
      <c r="L156" s="1781">
        <f>M155</f>
        <v>0</v>
      </c>
      <c r="M156" s="1789"/>
      <c r="N156" s="1803"/>
      <c r="O156" s="1809"/>
      <c r="P156" s="1825"/>
      <c r="Q156" s="1825"/>
      <c r="R156" s="1768"/>
      <c r="S156" s="1831"/>
      <c r="T156" s="1836"/>
      <c r="U156" s="1836"/>
      <c r="V156" s="1836"/>
      <c r="W156" s="1847"/>
      <c r="X156" s="1856" t="s">
        <v>128</v>
      </c>
      <c r="Y156" s="1863"/>
      <c r="Z156" s="1874"/>
      <c r="AA156" s="1885" t="str">
        <f>IF(AA155="","",VLOOKUP(AA155,'シフト記号表（従来型・ユニット型共通）'!$C$6:$L$47,10,FALSE))</f>
        <v/>
      </c>
      <c r="AB156" s="1897" t="str">
        <f>IF(AB155="","",VLOOKUP(AB155,'シフト記号表（従来型・ユニット型共通）'!$C$6:$L$47,10,FALSE))</f>
        <v/>
      </c>
      <c r="AC156" s="1897" t="str">
        <f>IF(AC155="","",VLOOKUP(AC155,'シフト記号表（従来型・ユニット型共通）'!$C$6:$L$47,10,FALSE))</f>
        <v/>
      </c>
      <c r="AD156" s="1897" t="str">
        <f>IF(AD155="","",VLOOKUP(AD155,'シフト記号表（従来型・ユニット型共通）'!$C$6:$L$47,10,FALSE))</f>
        <v/>
      </c>
      <c r="AE156" s="1897" t="str">
        <f>IF(AE155="","",VLOOKUP(AE155,'シフト記号表（従来型・ユニット型共通）'!$C$6:$L$47,10,FALSE))</f>
        <v/>
      </c>
      <c r="AF156" s="1897" t="str">
        <f>IF(AF155="","",VLOOKUP(AF155,'シフト記号表（従来型・ユニット型共通）'!$C$6:$L$47,10,FALSE))</f>
        <v/>
      </c>
      <c r="AG156" s="1912" t="str">
        <f>IF(AG155="","",VLOOKUP(AG155,'シフト記号表（従来型・ユニット型共通）'!$C$6:$L$47,10,FALSE))</f>
        <v/>
      </c>
      <c r="AH156" s="1885" t="str">
        <f>IF(AH155="","",VLOOKUP(AH155,'シフト記号表（従来型・ユニット型共通）'!$C$6:$L$47,10,FALSE))</f>
        <v/>
      </c>
      <c r="AI156" s="1897" t="str">
        <f>IF(AI155="","",VLOOKUP(AI155,'シフト記号表（従来型・ユニット型共通）'!$C$6:$L$47,10,FALSE))</f>
        <v/>
      </c>
      <c r="AJ156" s="1897" t="str">
        <f>IF(AJ155="","",VLOOKUP(AJ155,'シフト記号表（従来型・ユニット型共通）'!$C$6:$L$47,10,FALSE))</f>
        <v/>
      </c>
      <c r="AK156" s="1897" t="str">
        <f>IF(AK155="","",VLOOKUP(AK155,'シフト記号表（従来型・ユニット型共通）'!$C$6:$L$47,10,FALSE))</f>
        <v/>
      </c>
      <c r="AL156" s="1897" t="str">
        <f>IF(AL155="","",VLOOKUP(AL155,'シフト記号表（従来型・ユニット型共通）'!$C$6:$L$47,10,FALSE))</f>
        <v/>
      </c>
      <c r="AM156" s="1897" t="str">
        <f>IF(AM155="","",VLOOKUP(AM155,'シフト記号表（従来型・ユニット型共通）'!$C$6:$L$47,10,FALSE))</f>
        <v/>
      </c>
      <c r="AN156" s="1912" t="str">
        <f>IF(AN155="","",VLOOKUP(AN155,'シフト記号表（従来型・ユニット型共通）'!$C$6:$L$47,10,FALSE))</f>
        <v/>
      </c>
      <c r="AO156" s="1885" t="str">
        <f>IF(AO155="","",VLOOKUP(AO155,'シフト記号表（従来型・ユニット型共通）'!$C$6:$L$47,10,FALSE))</f>
        <v/>
      </c>
      <c r="AP156" s="1897" t="str">
        <f>IF(AP155="","",VLOOKUP(AP155,'シフト記号表（従来型・ユニット型共通）'!$C$6:$L$47,10,FALSE))</f>
        <v/>
      </c>
      <c r="AQ156" s="1897" t="str">
        <f>IF(AQ155="","",VLOOKUP(AQ155,'シフト記号表（従来型・ユニット型共通）'!$C$6:$L$47,10,FALSE))</f>
        <v/>
      </c>
      <c r="AR156" s="1897" t="str">
        <f>IF(AR155="","",VLOOKUP(AR155,'シフト記号表（従来型・ユニット型共通）'!$C$6:$L$47,10,FALSE))</f>
        <v/>
      </c>
      <c r="AS156" s="1897" t="str">
        <f>IF(AS155="","",VLOOKUP(AS155,'シフト記号表（従来型・ユニット型共通）'!$C$6:$L$47,10,FALSE))</f>
        <v/>
      </c>
      <c r="AT156" s="1897" t="str">
        <f>IF(AT155="","",VLOOKUP(AT155,'シフト記号表（従来型・ユニット型共通）'!$C$6:$L$47,10,FALSE))</f>
        <v/>
      </c>
      <c r="AU156" s="1912" t="str">
        <f>IF(AU155="","",VLOOKUP(AU155,'シフト記号表（従来型・ユニット型共通）'!$C$6:$L$47,10,FALSE))</f>
        <v/>
      </c>
      <c r="AV156" s="1885" t="str">
        <f>IF(AV155="","",VLOOKUP(AV155,'シフト記号表（従来型・ユニット型共通）'!$C$6:$L$47,10,FALSE))</f>
        <v/>
      </c>
      <c r="AW156" s="1897" t="str">
        <f>IF(AW155="","",VLOOKUP(AW155,'シフト記号表（従来型・ユニット型共通）'!$C$6:$L$47,10,FALSE))</f>
        <v/>
      </c>
      <c r="AX156" s="1897" t="str">
        <f>IF(AX155="","",VLOOKUP(AX155,'シフト記号表（従来型・ユニット型共通）'!$C$6:$L$47,10,FALSE))</f>
        <v/>
      </c>
      <c r="AY156" s="1897" t="str">
        <f>IF(AY155="","",VLOOKUP(AY155,'シフト記号表（従来型・ユニット型共通）'!$C$6:$L$47,10,FALSE))</f>
        <v/>
      </c>
      <c r="AZ156" s="1897" t="str">
        <f>IF(AZ155="","",VLOOKUP(AZ155,'シフト記号表（従来型・ユニット型共通）'!$C$6:$L$47,10,FALSE))</f>
        <v/>
      </c>
      <c r="BA156" s="1897" t="str">
        <f>IF(BA155="","",VLOOKUP(BA155,'シフト記号表（従来型・ユニット型共通）'!$C$6:$L$47,10,FALSE))</f>
        <v/>
      </c>
      <c r="BB156" s="1912" t="str">
        <f>IF(BB155="","",VLOOKUP(BB155,'シフト記号表（従来型・ユニット型共通）'!$C$6:$L$47,10,FALSE))</f>
        <v/>
      </c>
      <c r="BC156" s="1885" t="str">
        <f>IF(BC155="","",VLOOKUP(BC155,'シフト記号表（従来型・ユニット型共通）'!$C$6:$L$47,10,FALSE))</f>
        <v/>
      </c>
      <c r="BD156" s="1897" t="str">
        <f>IF(BD155="","",VLOOKUP(BD155,'シフト記号表（従来型・ユニット型共通）'!$C$6:$L$47,10,FALSE))</f>
        <v/>
      </c>
      <c r="BE156" s="1897" t="str">
        <f>IF(BE155="","",VLOOKUP(BE155,'シフト記号表（従来型・ユニット型共通）'!$C$6:$L$47,10,FALSE))</f>
        <v/>
      </c>
      <c r="BF156" s="1945">
        <f>IF($BI$3="４週",SUM(AA156:BB156),IF($BI$3="暦月",SUM(AA156:BE156),""))</f>
        <v>0</v>
      </c>
      <c r="BG156" s="1953"/>
      <c r="BH156" s="1962">
        <f>IF($BI$3="４週",BF156/4,IF($BI$3="暦月",(BF156/($BI$8/7)),""))</f>
        <v>0</v>
      </c>
      <c r="BI156" s="1953"/>
      <c r="BJ156" s="1973"/>
      <c r="BK156" s="1978"/>
      <c r="BL156" s="1978"/>
      <c r="BM156" s="1978"/>
      <c r="BN156" s="1989"/>
    </row>
    <row r="157" spans="2:66" ht="20.25" customHeight="1">
      <c r="B157" s="1742">
        <f>B155+1</f>
        <v>71</v>
      </c>
      <c r="C157" s="2676"/>
      <c r="D157" s="2682"/>
      <c r="E157" s="1968"/>
      <c r="F157" s="2691"/>
      <c r="G157" s="1756"/>
      <c r="H157" s="1767"/>
      <c r="I157" s="1774"/>
      <c r="J157" s="1779"/>
      <c r="K157" s="1774"/>
      <c r="L157" s="1779"/>
      <c r="M157" s="1788"/>
      <c r="N157" s="1802"/>
      <c r="O157" s="1808"/>
      <c r="P157" s="1824"/>
      <c r="Q157" s="1824"/>
      <c r="R157" s="1767"/>
      <c r="S157" s="1831"/>
      <c r="T157" s="1836"/>
      <c r="U157" s="1836"/>
      <c r="V157" s="1836"/>
      <c r="W157" s="1847"/>
      <c r="X157" s="1857" t="s">
        <v>770</v>
      </c>
      <c r="Y157" s="1864"/>
      <c r="Z157" s="1875"/>
      <c r="AA157" s="1886"/>
      <c r="AB157" s="1898"/>
      <c r="AC157" s="1898"/>
      <c r="AD157" s="1898"/>
      <c r="AE157" s="1898"/>
      <c r="AF157" s="1898"/>
      <c r="AG157" s="1913"/>
      <c r="AH157" s="1886"/>
      <c r="AI157" s="1898"/>
      <c r="AJ157" s="1898"/>
      <c r="AK157" s="1898"/>
      <c r="AL157" s="1898"/>
      <c r="AM157" s="1898"/>
      <c r="AN157" s="1913"/>
      <c r="AO157" s="1886"/>
      <c r="AP157" s="1898"/>
      <c r="AQ157" s="1898"/>
      <c r="AR157" s="1898"/>
      <c r="AS157" s="1898"/>
      <c r="AT157" s="1898"/>
      <c r="AU157" s="1913"/>
      <c r="AV157" s="1886"/>
      <c r="AW157" s="1898"/>
      <c r="AX157" s="1898"/>
      <c r="AY157" s="1898"/>
      <c r="AZ157" s="1898"/>
      <c r="BA157" s="1898"/>
      <c r="BB157" s="1913"/>
      <c r="BC157" s="1886"/>
      <c r="BD157" s="1898"/>
      <c r="BE157" s="1937"/>
      <c r="BF157" s="1944"/>
      <c r="BG157" s="1952"/>
      <c r="BH157" s="1961"/>
      <c r="BI157" s="1967"/>
      <c r="BJ157" s="1972"/>
      <c r="BK157" s="1977"/>
      <c r="BL157" s="1977"/>
      <c r="BM157" s="1977"/>
      <c r="BN157" s="1988"/>
    </row>
    <row r="158" spans="2:66" ht="20.25" customHeight="1">
      <c r="B158" s="1743"/>
      <c r="C158" s="2675"/>
      <c r="D158" s="2681"/>
      <c r="E158" s="1968"/>
      <c r="F158" s="2691"/>
      <c r="G158" s="1757"/>
      <c r="H158" s="1768"/>
      <c r="I158" s="1776"/>
      <c r="J158" s="1781">
        <f>G157</f>
        <v>0</v>
      </c>
      <c r="K158" s="1776"/>
      <c r="L158" s="1781">
        <f>M157</f>
        <v>0</v>
      </c>
      <c r="M158" s="1789"/>
      <c r="N158" s="1803"/>
      <c r="O158" s="1809"/>
      <c r="P158" s="1825"/>
      <c r="Q158" s="1825"/>
      <c r="R158" s="1768"/>
      <c r="S158" s="1831"/>
      <c r="T158" s="1836"/>
      <c r="U158" s="1836"/>
      <c r="V158" s="1836"/>
      <c r="W158" s="1847"/>
      <c r="X158" s="1856" t="s">
        <v>128</v>
      </c>
      <c r="Y158" s="1863"/>
      <c r="Z158" s="1874"/>
      <c r="AA158" s="1885" t="str">
        <f>IF(AA157="","",VLOOKUP(AA157,'シフト記号表（従来型・ユニット型共通）'!$C$6:$L$47,10,FALSE))</f>
        <v/>
      </c>
      <c r="AB158" s="1897" t="str">
        <f>IF(AB157="","",VLOOKUP(AB157,'シフト記号表（従来型・ユニット型共通）'!$C$6:$L$47,10,FALSE))</f>
        <v/>
      </c>
      <c r="AC158" s="1897" t="str">
        <f>IF(AC157="","",VLOOKUP(AC157,'シフト記号表（従来型・ユニット型共通）'!$C$6:$L$47,10,FALSE))</f>
        <v/>
      </c>
      <c r="AD158" s="1897" t="str">
        <f>IF(AD157="","",VLOOKUP(AD157,'シフト記号表（従来型・ユニット型共通）'!$C$6:$L$47,10,FALSE))</f>
        <v/>
      </c>
      <c r="AE158" s="1897" t="str">
        <f>IF(AE157="","",VLOOKUP(AE157,'シフト記号表（従来型・ユニット型共通）'!$C$6:$L$47,10,FALSE))</f>
        <v/>
      </c>
      <c r="AF158" s="1897" t="str">
        <f>IF(AF157="","",VLOOKUP(AF157,'シフト記号表（従来型・ユニット型共通）'!$C$6:$L$47,10,FALSE))</f>
        <v/>
      </c>
      <c r="AG158" s="1912" t="str">
        <f>IF(AG157="","",VLOOKUP(AG157,'シフト記号表（従来型・ユニット型共通）'!$C$6:$L$47,10,FALSE))</f>
        <v/>
      </c>
      <c r="AH158" s="1885" t="str">
        <f>IF(AH157="","",VLOOKUP(AH157,'シフト記号表（従来型・ユニット型共通）'!$C$6:$L$47,10,FALSE))</f>
        <v/>
      </c>
      <c r="AI158" s="1897" t="str">
        <f>IF(AI157="","",VLOOKUP(AI157,'シフト記号表（従来型・ユニット型共通）'!$C$6:$L$47,10,FALSE))</f>
        <v/>
      </c>
      <c r="AJ158" s="1897" t="str">
        <f>IF(AJ157="","",VLOOKUP(AJ157,'シフト記号表（従来型・ユニット型共通）'!$C$6:$L$47,10,FALSE))</f>
        <v/>
      </c>
      <c r="AK158" s="1897" t="str">
        <f>IF(AK157="","",VLOOKUP(AK157,'シフト記号表（従来型・ユニット型共通）'!$C$6:$L$47,10,FALSE))</f>
        <v/>
      </c>
      <c r="AL158" s="1897" t="str">
        <f>IF(AL157="","",VLOOKUP(AL157,'シフト記号表（従来型・ユニット型共通）'!$C$6:$L$47,10,FALSE))</f>
        <v/>
      </c>
      <c r="AM158" s="1897" t="str">
        <f>IF(AM157="","",VLOOKUP(AM157,'シフト記号表（従来型・ユニット型共通）'!$C$6:$L$47,10,FALSE))</f>
        <v/>
      </c>
      <c r="AN158" s="1912" t="str">
        <f>IF(AN157="","",VLOOKUP(AN157,'シフト記号表（従来型・ユニット型共通）'!$C$6:$L$47,10,FALSE))</f>
        <v/>
      </c>
      <c r="AO158" s="1885" t="str">
        <f>IF(AO157="","",VLOOKUP(AO157,'シフト記号表（従来型・ユニット型共通）'!$C$6:$L$47,10,FALSE))</f>
        <v/>
      </c>
      <c r="AP158" s="1897" t="str">
        <f>IF(AP157="","",VLOOKUP(AP157,'シフト記号表（従来型・ユニット型共通）'!$C$6:$L$47,10,FALSE))</f>
        <v/>
      </c>
      <c r="AQ158" s="1897" t="str">
        <f>IF(AQ157="","",VLOOKUP(AQ157,'シフト記号表（従来型・ユニット型共通）'!$C$6:$L$47,10,FALSE))</f>
        <v/>
      </c>
      <c r="AR158" s="1897" t="str">
        <f>IF(AR157="","",VLOOKUP(AR157,'シフト記号表（従来型・ユニット型共通）'!$C$6:$L$47,10,FALSE))</f>
        <v/>
      </c>
      <c r="AS158" s="1897" t="str">
        <f>IF(AS157="","",VLOOKUP(AS157,'シフト記号表（従来型・ユニット型共通）'!$C$6:$L$47,10,FALSE))</f>
        <v/>
      </c>
      <c r="AT158" s="1897" t="str">
        <f>IF(AT157="","",VLOOKUP(AT157,'シフト記号表（従来型・ユニット型共通）'!$C$6:$L$47,10,FALSE))</f>
        <v/>
      </c>
      <c r="AU158" s="1912" t="str">
        <f>IF(AU157="","",VLOOKUP(AU157,'シフト記号表（従来型・ユニット型共通）'!$C$6:$L$47,10,FALSE))</f>
        <v/>
      </c>
      <c r="AV158" s="1885" t="str">
        <f>IF(AV157="","",VLOOKUP(AV157,'シフト記号表（従来型・ユニット型共通）'!$C$6:$L$47,10,FALSE))</f>
        <v/>
      </c>
      <c r="AW158" s="1897" t="str">
        <f>IF(AW157="","",VLOOKUP(AW157,'シフト記号表（従来型・ユニット型共通）'!$C$6:$L$47,10,FALSE))</f>
        <v/>
      </c>
      <c r="AX158" s="1897" t="str">
        <f>IF(AX157="","",VLOOKUP(AX157,'シフト記号表（従来型・ユニット型共通）'!$C$6:$L$47,10,FALSE))</f>
        <v/>
      </c>
      <c r="AY158" s="1897" t="str">
        <f>IF(AY157="","",VLOOKUP(AY157,'シフト記号表（従来型・ユニット型共通）'!$C$6:$L$47,10,FALSE))</f>
        <v/>
      </c>
      <c r="AZ158" s="1897" t="str">
        <f>IF(AZ157="","",VLOOKUP(AZ157,'シフト記号表（従来型・ユニット型共通）'!$C$6:$L$47,10,FALSE))</f>
        <v/>
      </c>
      <c r="BA158" s="1897" t="str">
        <f>IF(BA157="","",VLOOKUP(BA157,'シフト記号表（従来型・ユニット型共通）'!$C$6:$L$47,10,FALSE))</f>
        <v/>
      </c>
      <c r="BB158" s="1912" t="str">
        <f>IF(BB157="","",VLOOKUP(BB157,'シフト記号表（従来型・ユニット型共通）'!$C$6:$L$47,10,FALSE))</f>
        <v/>
      </c>
      <c r="BC158" s="1885" t="str">
        <f>IF(BC157="","",VLOOKUP(BC157,'シフト記号表（従来型・ユニット型共通）'!$C$6:$L$47,10,FALSE))</f>
        <v/>
      </c>
      <c r="BD158" s="1897" t="str">
        <f>IF(BD157="","",VLOOKUP(BD157,'シフト記号表（従来型・ユニット型共通）'!$C$6:$L$47,10,FALSE))</f>
        <v/>
      </c>
      <c r="BE158" s="1897" t="str">
        <f>IF(BE157="","",VLOOKUP(BE157,'シフト記号表（従来型・ユニット型共通）'!$C$6:$L$47,10,FALSE))</f>
        <v/>
      </c>
      <c r="BF158" s="1945">
        <f>IF($BI$3="４週",SUM(AA158:BB158),IF($BI$3="暦月",SUM(AA158:BE158),""))</f>
        <v>0</v>
      </c>
      <c r="BG158" s="1953"/>
      <c r="BH158" s="1962">
        <f>IF($BI$3="４週",BF158/4,IF($BI$3="暦月",(BF158/($BI$8/7)),""))</f>
        <v>0</v>
      </c>
      <c r="BI158" s="1953"/>
      <c r="BJ158" s="1973"/>
      <c r="BK158" s="1978"/>
      <c r="BL158" s="1978"/>
      <c r="BM158" s="1978"/>
      <c r="BN158" s="1989"/>
    </row>
    <row r="159" spans="2:66" ht="20.25" customHeight="1">
      <c r="B159" s="1742">
        <f>B157+1</f>
        <v>72</v>
      </c>
      <c r="C159" s="2676"/>
      <c r="D159" s="2682"/>
      <c r="E159" s="1968"/>
      <c r="F159" s="2691"/>
      <c r="G159" s="1756"/>
      <c r="H159" s="1767"/>
      <c r="I159" s="1774"/>
      <c r="J159" s="1779"/>
      <c r="K159" s="1774"/>
      <c r="L159" s="1779"/>
      <c r="M159" s="1788"/>
      <c r="N159" s="1802"/>
      <c r="O159" s="1808"/>
      <c r="P159" s="1824"/>
      <c r="Q159" s="1824"/>
      <c r="R159" s="1767"/>
      <c r="S159" s="1831"/>
      <c r="T159" s="1836"/>
      <c r="U159" s="1836"/>
      <c r="V159" s="1836"/>
      <c r="W159" s="1847"/>
      <c r="X159" s="1857" t="s">
        <v>770</v>
      </c>
      <c r="Y159" s="1864"/>
      <c r="Z159" s="1875"/>
      <c r="AA159" s="1886"/>
      <c r="AB159" s="1898"/>
      <c r="AC159" s="1898"/>
      <c r="AD159" s="1898"/>
      <c r="AE159" s="1898"/>
      <c r="AF159" s="1898"/>
      <c r="AG159" s="1913"/>
      <c r="AH159" s="1886"/>
      <c r="AI159" s="1898"/>
      <c r="AJ159" s="1898"/>
      <c r="AK159" s="1898"/>
      <c r="AL159" s="1898"/>
      <c r="AM159" s="1898"/>
      <c r="AN159" s="1913"/>
      <c r="AO159" s="1886"/>
      <c r="AP159" s="1898"/>
      <c r="AQ159" s="1898"/>
      <c r="AR159" s="1898"/>
      <c r="AS159" s="1898"/>
      <c r="AT159" s="1898"/>
      <c r="AU159" s="1913"/>
      <c r="AV159" s="1886"/>
      <c r="AW159" s="1898"/>
      <c r="AX159" s="1898"/>
      <c r="AY159" s="1898"/>
      <c r="AZ159" s="1898"/>
      <c r="BA159" s="1898"/>
      <c r="BB159" s="1913"/>
      <c r="BC159" s="1886"/>
      <c r="BD159" s="1898"/>
      <c r="BE159" s="1937"/>
      <c r="BF159" s="1944"/>
      <c r="BG159" s="1952"/>
      <c r="BH159" s="1961"/>
      <c r="BI159" s="1967"/>
      <c r="BJ159" s="1972"/>
      <c r="BK159" s="1977"/>
      <c r="BL159" s="1977"/>
      <c r="BM159" s="1977"/>
      <c r="BN159" s="1988"/>
    </row>
    <row r="160" spans="2:66" ht="20.25" customHeight="1">
      <c r="B160" s="1743"/>
      <c r="C160" s="2675"/>
      <c r="D160" s="2681"/>
      <c r="E160" s="1968"/>
      <c r="F160" s="2691"/>
      <c r="G160" s="1757"/>
      <c r="H160" s="1768"/>
      <c r="I160" s="1776"/>
      <c r="J160" s="1781">
        <f>G159</f>
        <v>0</v>
      </c>
      <c r="K160" s="1776"/>
      <c r="L160" s="1781">
        <f>M159</f>
        <v>0</v>
      </c>
      <c r="M160" s="1789"/>
      <c r="N160" s="1803"/>
      <c r="O160" s="1809"/>
      <c r="P160" s="1825"/>
      <c r="Q160" s="1825"/>
      <c r="R160" s="1768"/>
      <c r="S160" s="1831"/>
      <c r="T160" s="1836"/>
      <c r="U160" s="1836"/>
      <c r="V160" s="1836"/>
      <c r="W160" s="1847"/>
      <c r="X160" s="1856" t="s">
        <v>128</v>
      </c>
      <c r="Y160" s="1863"/>
      <c r="Z160" s="1874"/>
      <c r="AA160" s="1885" t="str">
        <f>IF(AA159="","",VLOOKUP(AA159,'シフト記号表（従来型・ユニット型共通）'!$C$6:$L$47,10,FALSE))</f>
        <v/>
      </c>
      <c r="AB160" s="1897" t="str">
        <f>IF(AB159="","",VLOOKUP(AB159,'シフト記号表（従来型・ユニット型共通）'!$C$6:$L$47,10,FALSE))</f>
        <v/>
      </c>
      <c r="AC160" s="1897" t="str">
        <f>IF(AC159="","",VLOOKUP(AC159,'シフト記号表（従来型・ユニット型共通）'!$C$6:$L$47,10,FALSE))</f>
        <v/>
      </c>
      <c r="AD160" s="1897" t="str">
        <f>IF(AD159="","",VLOOKUP(AD159,'シフト記号表（従来型・ユニット型共通）'!$C$6:$L$47,10,FALSE))</f>
        <v/>
      </c>
      <c r="AE160" s="1897" t="str">
        <f>IF(AE159="","",VLOOKUP(AE159,'シフト記号表（従来型・ユニット型共通）'!$C$6:$L$47,10,FALSE))</f>
        <v/>
      </c>
      <c r="AF160" s="1897" t="str">
        <f>IF(AF159="","",VLOOKUP(AF159,'シフト記号表（従来型・ユニット型共通）'!$C$6:$L$47,10,FALSE))</f>
        <v/>
      </c>
      <c r="AG160" s="1912" t="str">
        <f>IF(AG159="","",VLOOKUP(AG159,'シフト記号表（従来型・ユニット型共通）'!$C$6:$L$47,10,FALSE))</f>
        <v/>
      </c>
      <c r="AH160" s="1885" t="str">
        <f>IF(AH159="","",VLOOKUP(AH159,'シフト記号表（従来型・ユニット型共通）'!$C$6:$L$47,10,FALSE))</f>
        <v/>
      </c>
      <c r="AI160" s="1897" t="str">
        <f>IF(AI159="","",VLOOKUP(AI159,'シフト記号表（従来型・ユニット型共通）'!$C$6:$L$47,10,FALSE))</f>
        <v/>
      </c>
      <c r="AJ160" s="1897" t="str">
        <f>IF(AJ159="","",VLOOKUP(AJ159,'シフト記号表（従来型・ユニット型共通）'!$C$6:$L$47,10,FALSE))</f>
        <v/>
      </c>
      <c r="AK160" s="1897" t="str">
        <f>IF(AK159="","",VLOOKUP(AK159,'シフト記号表（従来型・ユニット型共通）'!$C$6:$L$47,10,FALSE))</f>
        <v/>
      </c>
      <c r="AL160" s="1897" t="str">
        <f>IF(AL159="","",VLOOKUP(AL159,'シフト記号表（従来型・ユニット型共通）'!$C$6:$L$47,10,FALSE))</f>
        <v/>
      </c>
      <c r="AM160" s="1897" t="str">
        <f>IF(AM159="","",VLOOKUP(AM159,'シフト記号表（従来型・ユニット型共通）'!$C$6:$L$47,10,FALSE))</f>
        <v/>
      </c>
      <c r="AN160" s="1912" t="str">
        <f>IF(AN159="","",VLOOKUP(AN159,'シフト記号表（従来型・ユニット型共通）'!$C$6:$L$47,10,FALSE))</f>
        <v/>
      </c>
      <c r="AO160" s="1885" t="str">
        <f>IF(AO159="","",VLOOKUP(AO159,'シフト記号表（従来型・ユニット型共通）'!$C$6:$L$47,10,FALSE))</f>
        <v/>
      </c>
      <c r="AP160" s="1897" t="str">
        <f>IF(AP159="","",VLOOKUP(AP159,'シフト記号表（従来型・ユニット型共通）'!$C$6:$L$47,10,FALSE))</f>
        <v/>
      </c>
      <c r="AQ160" s="1897" t="str">
        <f>IF(AQ159="","",VLOOKUP(AQ159,'シフト記号表（従来型・ユニット型共通）'!$C$6:$L$47,10,FALSE))</f>
        <v/>
      </c>
      <c r="AR160" s="1897" t="str">
        <f>IF(AR159="","",VLOOKUP(AR159,'シフト記号表（従来型・ユニット型共通）'!$C$6:$L$47,10,FALSE))</f>
        <v/>
      </c>
      <c r="AS160" s="1897" t="str">
        <f>IF(AS159="","",VLOOKUP(AS159,'シフト記号表（従来型・ユニット型共通）'!$C$6:$L$47,10,FALSE))</f>
        <v/>
      </c>
      <c r="AT160" s="1897" t="str">
        <f>IF(AT159="","",VLOOKUP(AT159,'シフト記号表（従来型・ユニット型共通）'!$C$6:$L$47,10,FALSE))</f>
        <v/>
      </c>
      <c r="AU160" s="1912" t="str">
        <f>IF(AU159="","",VLOOKUP(AU159,'シフト記号表（従来型・ユニット型共通）'!$C$6:$L$47,10,FALSE))</f>
        <v/>
      </c>
      <c r="AV160" s="1885" t="str">
        <f>IF(AV159="","",VLOOKUP(AV159,'シフト記号表（従来型・ユニット型共通）'!$C$6:$L$47,10,FALSE))</f>
        <v/>
      </c>
      <c r="AW160" s="1897" t="str">
        <f>IF(AW159="","",VLOOKUP(AW159,'シフト記号表（従来型・ユニット型共通）'!$C$6:$L$47,10,FALSE))</f>
        <v/>
      </c>
      <c r="AX160" s="1897" t="str">
        <f>IF(AX159="","",VLOOKUP(AX159,'シフト記号表（従来型・ユニット型共通）'!$C$6:$L$47,10,FALSE))</f>
        <v/>
      </c>
      <c r="AY160" s="1897" t="str">
        <f>IF(AY159="","",VLOOKUP(AY159,'シフト記号表（従来型・ユニット型共通）'!$C$6:$L$47,10,FALSE))</f>
        <v/>
      </c>
      <c r="AZ160" s="1897" t="str">
        <f>IF(AZ159="","",VLOOKUP(AZ159,'シフト記号表（従来型・ユニット型共通）'!$C$6:$L$47,10,FALSE))</f>
        <v/>
      </c>
      <c r="BA160" s="1897" t="str">
        <f>IF(BA159="","",VLOOKUP(BA159,'シフト記号表（従来型・ユニット型共通）'!$C$6:$L$47,10,FALSE))</f>
        <v/>
      </c>
      <c r="BB160" s="1912" t="str">
        <f>IF(BB159="","",VLOOKUP(BB159,'シフト記号表（従来型・ユニット型共通）'!$C$6:$L$47,10,FALSE))</f>
        <v/>
      </c>
      <c r="BC160" s="1885" t="str">
        <f>IF(BC159="","",VLOOKUP(BC159,'シフト記号表（従来型・ユニット型共通）'!$C$6:$L$47,10,FALSE))</f>
        <v/>
      </c>
      <c r="BD160" s="1897" t="str">
        <f>IF(BD159="","",VLOOKUP(BD159,'シフト記号表（従来型・ユニット型共通）'!$C$6:$L$47,10,FALSE))</f>
        <v/>
      </c>
      <c r="BE160" s="1897" t="str">
        <f>IF(BE159="","",VLOOKUP(BE159,'シフト記号表（従来型・ユニット型共通）'!$C$6:$L$47,10,FALSE))</f>
        <v/>
      </c>
      <c r="BF160" s="1945">
        <f>IF($BI$3="４週",SUM(AA160:BB160),IF($BI$3="暦月",SUM(AA160:BE160),""))</f>
        <v>0</v>
      </c>
      <c r="BG160" s="1953"/>
      <c r="BH160" s="1962">
        <f>IF($BI$3="４週",BF160/4,IF($BI$3="暦月",(BF160/($BI$8/7)),""))</f>
        <v>0</v>
      </c>
      <c r="BI160" s="1953"/>
      <c r="BJ160" s="1973"/>
      <c r="BK160" s="1978"/>
      <c r="BL160" s="1978"/>
      <c r="BM160" s="1978"/>
      <c r="BN160" s="1989"/>
    </row>
    <row r="161" spans="2:66" ht="20.25" customHeight="1">
      <c r="B161" s="1742">
        <f>B159+1</f>
        <v>73</v>
      </c>
      <c r="C161" s="2676"/>
      <c r="D161" s="2682"/>
      <c r="E161" s="1968"/>
      <c r="F161" s="2691"/>
      <c r="G161" s="1756"/>
      <c r="H161" s="1767"/>
      <c r="I161" s="1774"/>
      <c r="J161" s="1779"/>
      <c r="K161" s="1774"/>
      <c r="L161" s="1779"/>
      <c r="M161" s="1788"/>
      <c r="N161" s="1802"/>
      <c r="O161" s="1808"/>
      <c r="P161" s="1824"/>
      <c r="Q161" s="1824"/>
      <c r="R161" s="1767"/>
      <c r="S161" s="1831"/>
      <c r="T161" s="1836"/>
      <c r="U161" s="1836"/>
      <c r="V161" s="1836"/>
      <c r="W161" s="1847"/>
      <c r="X161" s="1857" t="s">
        <v>770</v>
      </c>
      <c r="Y161" s="1864"/>
      <c r="Z161" s="1875"/>
      <c r="AA161" s="1886"/>
      <c r="AB161" s="1898"/>
      <c r="AC161" s="1898"/>
      <c r="AD161" s="1898"/>
      <c r="AE161" s="1898"/>
      <c r="AF161" s="1898"/>
      <c r="AG161" s="1913"/>
      <c r="AH161" s="1886"/>
      <c r="AI161" s="1898"/>
      <c r="AJ161" s="1898"/>
      <c r="AK161" s="1898"/>
      <c r="AL161" s="1898"/>
      <c r="AM161" s="1898"/>
      <c r="AN161" s="1913"/>
      <c r="AO161" s="1886"/>
      <c r="AP161" s="1898"/>
      <c r="AQ161" s="1898"/>
      <c r="AR161" s="1898"/>
      <c r="AS161" s="1898"/>
      <c r="AT161" s="1898"/>
      <c r="AU161" s="1913"/>
      <c r="AV161" s="1886"/>
      <c r="AW161" s="1898"/>
      <c r="AX161" s="1898"/>
      <c r="AY161" s="1898"/>
      <c r="AZ161" s="1898"/>
      <c r="BA161" s="1898"/>
      <c r="BB161" s="1913"/>
      <c r="BC161" s="1886"/>
      <c r="BD161" s="1898"/>
      <c r="BE161" s="1937"/>
      <c r="BF161" s="1944"/>
      <c r="BG161" s="1952"/>
      <c r="BH161" s="1961"/>
      <c r="BI161" s="1967"/>
      <c r="BJ161" s="1972"/>
      <c r="BK161" s="1977"/>
      <c r="BL161" s="1977"/>
      <c r="BM161" s="1977"/>
      <c r="BN161" s="1988"/>
    </row>
    <row r="162" spans="2:66" ht="20.25" customHeight="1">
      <c r="B162" s="1743"/>
      <c r="C162" s="2675"/>
      <c r="D162" s="2681"/>
      <c r="E162" s="1968"/>
      <c r="F162" s="2691"/>
      <c r="G162" s="1757"/>
      <c r="H162" s="1768"/>
      <c r="I162" s="1776"/>
      <c r="J162" s="1781">
        <f>G161</f>
        <v>0</v>
      </c>
      <c r="K162" s="1776"/>
      <c r="L162" s="1781">
        <f>M161</f>
        <v>0</v>
      </c>
      <c r="M162" s="1789"/>
      <c r="N162" s="1803"/>
      <c r="O162" s="1809"/>
      <c r="P162" s="1825"/>
      <c r="Q162" s="1825"/>
      <c r="R162" s="1768"/>
      <c r="S162" s="1831"/>
      <c r="T162" s="1836"/>
      <c r="U162" s="1836"/>
      <c r="V162" s="1836"/>
      <c r="W162" s="1847"/>
      <c r="X162" s="1856" t="s">
        <v>128</v>
      </c>
      <c r="Y162" s="1863"/>
      <c r="Z162" s="1874"/>
      <c r="AA162" s="1885" t="str">
        <f>IF(AA161="","",VLOOKUP(AA161,'シフト記号表（従来型・ユニット型共通）'!$C$6:$L$47,10,FALSE))</f>
        <v/>
      </c>
      <c r="AB162" s="1897" t="str">
        <f>IF(AB161="","",VLOOKUP(AB161,'シフト記号表（従来型・ユニット型共通）'!$C$6:$L$47,10,FALSE))</f>
        <v/>
      </c>
      <c r="AC162" s="1897" t="str">
        <f>IF(AC161="","",VLOOKUP(AC161,'シフト記号表（従来型・ユニット型共通）'!$C$6:$L$47,10,FALSE))</f>
        <v/>
      </c>
      <c r="AD162" s="1897" t="str">
        <f>IF(AD161="","",VLOOKUP(AD161,'シフト記号表（従来型・ユニット型共通）'!$C$6:$L$47,10,FALSE))</f>
        <v/>
      </c>
      <c r="AE162" s="1897" t="str">
        <f>IF(AE161="","",VLOOKUP(AE161,'シフト記号表（従来型・ユニット型共通）'!$C$6:$L$47,10,FALSE))</f>
        <v/>
      </c>
      <c r="AF162" s="1897" t="str">
        <f>IF(AF161="","",VLOOKUP(AF161,'シフト記号表（従来型・ユニット型共通）'!$C$6:$L$47,10,FALSE))</f>
        <v/>
      </c>
      <c r="AG162" s="1912" t="str">
        <f>IF(AG161="","",VLOOKUP(AG161,'シフト記号表（従来型・ユニット型共通）'!$C$6:$L$47,10,FALSE))</f>
        <v/>
      </c>
      <c r="AH162" s="1885" t="str">
        <f>IF(AH161="","",VLOOKUP(AH161,'シフト記号表（従来型・ユニット型共通）'!$C$6:$L$47,10,FALSE))</f>
        <v/>
      </c>
      <c r="AI162" s="1897" t="str">
        <f>IF(AI161="","",VLOOKUP(AI161,'シフト記号表（従来型・ユニット型共通）'!$C$6:$L$47,10,FALSE))</f>
        <v/>
      </c>
      <c r="AJ162" s="1897" t="str">
        <f>IF(AJ161="","",VLOOKUP(AJ161,'シフト記号表（従来型・ユニット型共通）'!$C$6:$L$47,10,FALSE))</f>
        <v/>
      </c>
      <c r="AK162" s="1897" t="str">
        <f>IF(AK161="","",VLOOKUP(AK161,'シフト記号表（従来型・ユニット型共通）'!$C$6:$L$47,10,FALSE))</f>
        <v/>
      </c>
      <c r="AL162" s="1897" t="str">
        <f>IF(AL161="","",VLOOKUP(AL161,'シフト記号表（従来型・ユニット型共通）'!$C$6:$L$47,10,FALSE))</f>
        <v/>
      </c>
      <c r="AM162" s="1897" t="str">
        <f>IF(AM161="","",VLOOKUP(AM161,'シフト記号表（従来型・ユニット型共通）'!$C$6:$L$47,10,FALSE))</f>
        <v/>
      </c>
      <c r="AN162" s="1912" t="str">
        <f>IF(AN161="","",VLOOKUP(AN161,'シフト記号表（従来型・ユニット型共通）'!$C$6:$L$47,10,FALSE))</f>
        <v/>
      </c>
      <c r="AO162" s="1885" t="str">
        <f>IF(AO161="","",VLOOKUP(AO161,'シフト記号表（従来型・ユニット型共通）'!$C$6:$L$47,10,FALSE))</f>
        <v/>
      </c>
      <c r="AP162" s="1897" t="str">
        <f>IF(AP161="","",VLOOKUP(AP161,'シフト記号表（従来型・ユニット型共通）'!$C$6:$L$47,10,FALSE))</f>
        <v/>
      </c>
      <c r="AQ162" s="1897" t="str">
        <f>IF(AQ161="","",VLOOKUP(AQ161,'シフト記号表（従来型・ユニット型共通）'!$C$6:$L$47,10,FALSE))</f>
        <v/>
      </c>
      <c r="AR162" s="1897" t="str">
        <f>IF(AR161="","",VLOOKUP(AR161,'シフト記号表（従来型・ユニット型共通）'!$C$6:$L$47,10,FALSE))</f>
        <v/>
      </c>
      <c r="AS162" s="1897" t="str">
        <f>IF(AS161="","",VLOOKUP(AS161,'シフト記号表（従来型・ユニット型共通）'!$C$6:$L$47,10,FALSE))</f>
        <v/>
      </c>
      <c r="AT162" s="1897" t="str">
        <f>IF(AT161="","",VLOOKUP(AT161,'シフト記号表（従来型・ユニット型共通）'!$C$6:$L$47,10,FALSE))</f>
        <v/>
      </c>
      <c r="AU162" s="1912" t="str">
        <f>IF(AU161="","",VLOOKUP(AU161,'シフト記号表（従来型・ユニット型共通）'!$C$6:$L$47,10,FALSE))</f>
        <v/>
      </c>
      <c r="AV162" s="1885" t="str">
        <f>IF(AV161="","",VLOOKUP(AV161,'シフト記号表（従来型・ユニット型共通）'!$C$6:$L$47,10,FALSE))</f>
        <v/>
      </c>
      <c r="AW162" s="1897" t="str">
        <f>IF(AW161="","",VLOOKUP(AW161,'シフト記号表（従来型・ユニット型共通）'!$C$6:$L$47,10,FALSE))</f>
        <v/>
      </c>
      <c r="AX162" s="1897" t="str">
        <f>IF(AX161="","",VLOOKUP(AX161,'シフト記号表（従来型・ユニット型共通）'!$C$6:$L$47,10,FALSE))</f>
        <v/>
      </c>
      <c r="AY162" s="1897" t="str">
        <f>IF(AY161="","",VLOOKUP(AY161,'シフト記号表（従来型・ユニット型共通）'!$C$6:$L$47,10,FALSE))</f>
        <v/>
      </c>
      <c r="AZ162" s="1897" t="str">
        <f>IF(AZ161="","",VLOOKUP(AZ161,'シフト記号表（従来型・ユニット型共通）'!$C$6:$L$47,10,FALSE))</f>
        <v/>
      </c>
      <c r="BA162" s="1897" t="str">
        <f>IF(BA161="","",VLOOKUP(BA161,'シフト記号表（従来型・ユニット型共通）'!$C$6:$L$47,10,FALSE))</f>
        <v/>
      </c>
      <c r="BB162" s="1912" t="str">
        <f>IF(BB161="","",VLOOKUP(BB161,'シフト記号表（従来型・ユニット型共通）'!$C$6:$L$47,10,FALSE))</f>
        <v/>
      </c>
      <c r="BC162" s="1885" t="str">
        <f>IF(BC161="","",VLOOKUP(BC161,'シフト記号表（従来型・ユニット型共通）'!$C$6:$L$47,10,FALSE))</f>
        <v/>
      </c>
      <c r="BD162" s="1897" t="str">
        <f>IF(BD161="","",VLOOKUP(BD161,'シフト記号表（従来型・ユニット型共通）'!$C$6:$L$47,10,FALSE))</f>
        <v/>
      </c>
      <c r="BE162" s="1897" t="str">
        <f>IF(BE161="","",VLOOKUP(BE161,'シフト記号表（従来型・ユニット型共通）'!$C$6:$L$47,10,FALSE))</f>
        <v/>
      </c>
      <c r="BF162" s="1945">
        <f>IF($BI$3="４週",SUM(AA162:BB162),IF($BI$3="暦月",SUM(AA162:BE162),""))</f>
        <v>0</v>
      </c>
      <c r="BG162" s="1953"/>
      <c r="BH162" s="1962">
        <f>IF($BI$3="４週",BF162/4,IF($BI$3="暦月",(BF162/($BI$8/7)),""))</f>
        <v>0</v>
      </c>
      <c r="BI162" s="1953"/>
      <c r="BJ162" s="1973"/>
      <c r="BK162" s="1978"/>
      <c r="BL162" s="1978"/>
      <c r="BM162" s="1978"/>
      <c r="BN162" s="1989"/>
    </row>
    <row r="163" spans="2:66" ht="20.25" customHeight="1">
      <c r="B163" s="1742">
        <f>B161+1</f>
        <v>74</v>
      </c>
      <c r="C163" s="2676"/>
      <c r="D163" s="2682"/>
      <c r="E163" s="1968"/>
      <c r="F163" s="2691"/>
      <c r="G163" s="1756"/>
      <c r="H163" s="1767"/>
      <c r="I163" s="1774"/>
      <c r="J163" s="1779"/>
      <c r="K163" s="1774"/>
      <c r="L163" s="1779"/>
      <c r="M163" s="1788"/>
      <c r="N163" s="1802"/>
      <c r="O163" s="1808"/>
      <c r="P163" s="1824"/>
      <c r="Q163" s="1824"/>
      <c r="R163" s="1767"/>
      <c r="S163" s="1831"/>
      <c r="T163" s="1836"/>
      <c r="U163" s="1836"/>
      <c r="V163" s="1836"/>
      <c r="W163" s="1847"/>
      <c r="X163" s="1857" t="s">
        <v>770</v>
      </c>
      <c r="Y163" s="1864"/>
      <c r="Z163" s="1875"/>
      <c r="AA163" s="1886"/>
      <c r="AB163" s="1898"/>
      <c r="AC163" s="1898"/>
      <c r="AD163" s="1898"/>
      <c r="AE163" s="1898"/>
      <c r="AF163" s="1898"/>
      <c r="AG163" s="1913"/>
      <c r="AH163" s="1886"/>
      <c r="AI163" s="1898"/>
      <c r="AJ163" s="1898"/>
      <c r="AK163" s="1898"/>
      <c r="AL163" s="1898"/>
      <c r="AM163" s="1898"/>
      <c r="AN163" s="1913"/>
      <c r="AO163" s="1886"/>
      <c r="AP163" s="1898"/>
      <c r="AQ163" s="1898"/>
      <c r="AR163" s="1898"/>
      <c r="AS163" s="1898"/>
      <c r="AT163" s="1898"/>
      <c r="AU163" s="1913"/>
      <c r="AV163" s="1886"/>
      <c r="AW163" s="1898"/>
      <c r="AX163" s="1898"/>
      <c r="AY163" s="1898"/>
      <c r="AZ163" s="1898"/>
      <c r="BA163" s="1898"/>
      <c r="BB163" s="1913"/>
      <c r="BC163" s="1886"/>
      <c r="BD163" s="1898"/>
      <c r="BE163" s="1937"/>
      <c r="BF163" s="1944"/>
      <c r="BG163" s="1952"/>
      <c r="BH163" s="1961"/>
      <c r="BI163" s="1967"/>
      <c r="BJ163" s="1972"/>
      <c r="BK163" s="1977"/>
      <c r="BL163" s="1977"/>
      <c r="BM163" s="1977"/>
      <c r="BN163" s="1988"/>
    </row>
    <row r="164" spans="2:66" ht="20.25" customHeight="1">
      <c r="B164" s="1743"/>
      <c r="C164" s="2675"/>
      <c r="D164" s="2681"/>
      <c r="E164" s="1968"/>
      <c r="F164" s="2691"/>
      <c r="G164" s="1757"/>
      <c r="H164" s="1768"/>
      <c r="I164" s="1776"/>
      <c r="J164" s="1781">
        <f>G163</f>
        <v>0</v>
      </c>
      <c r="K164" s="1776"/>
      <c r="L164" s="1781">
        <f>M163</f>
        <v>0</v>
      </c>
      <c r="M164" s="1789"/>
      <c r="N164" s="1803"/>
      <c r="O164" s="1809"/>
      <c r="P164" s="1825"/>
      <c r="Q164" s="1825"/>
      <c r="R164" s="1768"/>
      <c r="S164" s="1831"/>
      <c r="T164" s="1836"/>
      <c r="U164" s="1836"/>
      <c r="V164" s="1836"/>
      <c r="W164" s="1847"/>
      <c r="X164" s="1856" t="s">
        <v>128</v>
      </c>
      <c r="Y164" s="1863"/>
      <c r="Z164" s="1874"/>
      <c r="AA164" s="1885" t="str">
        <f>IF(AA163="","",VLOOKUP(AA163,'シフト記号表（従来型・ユニット型共通）'!$C$6:$L$47,10,FALSE))</f>
        <v/>
      </c>
      <c r="AB164" s="1897" t="str">
        <f>IF(AB163="","",VLOOKUP(AB163,'シフト記号表（従来型・ユニット型共通）'!$C$6:$L$47,10,FALSE))</f>
        <v/>
      </c>
      <c r="AC164" s="1897" t="str">
        <f>IF(AC163="","",VLOOKUP(AC163,'シフト記号表（従来型・ユニット型共通）'!$C$6:$L$47,10,FALSE))</f>
        <v/>
      </c>
      <c r="AD164" s="1897" t="str">
        <f>IF(AD163="","",VLOOKUP(AD163,'シフト記号表（従来型・ユニット型共通）'!$C$6:$L$47,10,FALSE))</f>
        <v/>
      </c>
      <c r="AE164" s="1897" t="str">
        <f>IF(AE163="","",VLOOKUP(AE163,'シフト記号表（従来型・ユニット型共通）'!$C$6:$L$47,10,FALSE))</f>
        <v/>
      </c>
      <c r="AF164" s="1897" t="str">
        <f>IF(AF163="","",VLOOKUP(AF163,'シフト記号表（従来型・ユニット型共通）'!$C$6:$L$47,10,FALSE))</f>
        <v/>
      </c>
      <c r="AG164" s="1912" t="str">
        <f>IF(AG163="","",VLOOKUP(AG163,'シフト記号表（従来型・ユニット型共通）'!$C$6:$L$47,10,FALSE))</f>
        <v/>
      </c>
      <c r="AH164" s="1885" t="str">
        <f>IF(AH163="","",VLOOKUP(AH163,'シフト記号表（従来型・ユニット型共通）'!$C$6:$L$47,10,FALSE))</f>
        <v/>
      </c>
      <c r="AI164" s="1897" t="str">
        <f>IF(AI163="","",VLOOKUP(AI163,'シフト記号表（従来型・ユニット型共通）'!$C$6:$L$47,10,FALSE))</f>
        <v/>
      </c>
      <c r="AJ164" s="1897" t="str">
        <f>IF(AJ163="","",VLOOKUP(AJ163,'シフト記号表（従来型・ユニット型共通）'!$C$6:$L$47,10,FALSE))</f>
        <v/>
      </c>
      <c r="AK164" s="1897" t="str">
        <f>IF(AK163="","",VLOOKUP(AK163,'シフト記号表（従来型・ユニット型共通）'!$C$6:$L$47,10,FALSE))</f>
        <v/>
      </c>
      <c r="AL164" s="1897" t="str">
        <f>IF(AL163="","",VLOOKUP(AL163,'シフト記号表（従来型・ユニット型共通）'!$C$6:$L$47,10,FALSE))</f>
        <v/>
      </c>
      <c r="AM164" s="1897" t="str">
        <f>IF(AM163="","",VLOOKUP(AM163,'シフト記号表（従来型・ユニット型共通）'!$C$6:$L$47,10,FALSE))</f>
        <v/>
      </c>
      <c r="AN164" s="1912" t="str">
        <f>IF(AN163="","",VLOOKUP(AN163,'シフト記号表（従来型・ユニット型共通）'!$C$6:$L$47,10,FALSE))</f>
        <v/>
      </c>
      <c r="AO164" s="1885" t="str">
        <f>IF(AO163="","",VLOOKUP(AO163,'シフト記号表（従来型・ユニット型共通）'!$C$6:$L$47,10,FALSE))</f>
        <v/>
      </c>
      <c r="AP164" s="1897" t="str">
        <f>IF(AP163="","",VLOOKUP(AP163,'シフト記号表（従来型・ユニット型共通）'!$C$6:$L$47,10,FALSE))</f>
        <v/>
      </c>
      <c r="AQ164" s="1897" t="str">
        <f>IF(AQ163="","",VLOOKUP(AQ163,'シフト記号表（従来型・ユニット型共通）'!$C$6:$L$47,10,FALSE))</f>
        <v/>
      </c>
      <c r="AR164" s="1897" t="str">
        <f>IF(AR163="","",VLOOKUP(AR163,'シフト記号表（従来型・ユニット型共通）'!$C$6:$L$47,10,FALSE))</f>
        <v/>
      </c>
      <c r="AS164" s="1897" t="str">
        <f>IF(AS163="","",VLOOKUP(AS163,'シフト記号表（従来型・ユニット型共通）'!$C$6:$L$47,10,FALSE))</f>
        <v/>
      </c>
      <c r="AT164" s="1897" t="str">
        <f>IF(AT163="","",VLOOKUP(AT163,'シフト記号表（従来型・ユニット型共通）'!$C$6:$L$47,10,FALSE))</f>
        <v/>
      </c>
      <c r="AU164" s="1912" t="str">
        <f>IF(AU163="","",VLOOKUP(AU163,'シフト記号表（従来型・ユニット型共通）'!$C$6:$L$47,10,FALSE))</f>
        <v/>
      </c>
      <c r="AV164" s="1885" t="str">
        <f>IF(AV163="","",VLOOKUP(AV163,'シフト記号表（従来型・ユニット型共通）'!$C$6:$L$47,10,FALSE))</f>
        <v/>
      </c>
      <c r="AW164" s="1897" t="str">
        <f>IF(AW163="","",VLOOKUP(AW163,'シフト記号表（従来型・ユニット型共通）'!$C$6:$L$47,10,FALSE))</f>
        <v/>
      </c>
      <c r="AX164" s="1897" t="str">
        <f>IF(AX163="","",VLOOKUP(AX163,'シフト記号表（従来型・ユニット型共通）'!$C$6:$L$47,10,FALSE))</f>
        <v/>
      </c>
      <c r="AY164" s="1897" t="str">
        <f>IF(AY163="","",VLOOKUP(AY163,'シフト記号表（従来型・ユニット型共通）'!$C$6:$L$47,10,FALSE))</f>
        <v/>
      </c>
      <c r="AZ164" s="1897" t="str">
        <f>IF(AZ163="","",VLOOKUP(AZ163,'シフト記号表（従来型・ユニット型共通）'!$C$6:$L$47,10,FALSE))</f>
        <v/>
      </c>
      <c r="BA164" s="1897" t="str">
        <f>IF(BA163="","",VLOOKUP(BA163,'シフト記号表（従来型・ユニット型共通）'!$C$6:$L$47,10,FALSE))</f>
        <v/>
      </c>
      <c r="BB164" s="1912" t="str">
        <f>IF(BB163="","",VLOOKUP(BB163,'シフト記号表（従来型・ユニット型共通）'!$C$6:$L$47,10,FALSE))</f>
        <v/>
      </c>
      <c r="BC164" s="1885" t="str">
        <f>IF(BC163="","",VLOOKUP(BC163,'シフト記号表（従来型・ユニット型共通）'!$C$6:$L$47,10,FALSE))</f>
        <v/>
      </c>
      <c r="BD164" s="1897" t="str">
        <f>IF(BD163="","",VLOOKUP(BD163,'シフト記号表（従来型・ユニット型共通）'!$C$6:$L$47,10,FALSE))</f>
        <v/>
      </c>
      <c r="BE164" s="1897" t="str">
        <f>IF(BE163="","",VLOOKUP(BE163,'シフト記号表（従来型・ユニット型共通）'!$C$6:$L$47,10,FALSE))</f>
        <v/>
      </c>
      <c r="BF164" s="1945">
        <f>IF($BI$3="４週",SUM(AA164:BB164),IF($BI$3="暦月",SUM(AA164:BE164),""))</f>
        <v>0</v>
      </c>
      <c r="BG164" s="1953"/>
      <c r="BH164" s="1962">
        <f>IF($BI$3="４週",BF164/4,IF($BI$3="暦月",(BF164/($BI$8/7)),""))</f>
        <v>0</v>
      </c>
      <c r="BI164" s="1953"/>
      <c r="BJ164" s="1973"/>
      <c r="BK164" s="1978"/>
      <c r="BL164" s="1978"/>
      <c r="BM164" s="1978"/>
      <c r="BN164" s="1989"/>
    </row>
    <row r="165" spans="2:66" ht="20.25" customHeight="1">
      <c r="B165" s="1742">
        <f>B163+1</f>
        <v>75</v>
      </c>
      <c r="C165" s="2676"/>
      <c r="D165" s="2682"/>
      <c r="E165" s="1968"/>
      <c r="F165" s="2691"/>
      <c r="G165" s="1756"/>
      <c r="H165" s="1767"/>
      <c r="I165" s="1774"/>
      <c r="J165" s="1779"/>
      <c r="K165" s="1774"/>
      <c r="L165" s="1779"/>
      <c r="M165" s="1788"/>
      <c r="N165" s="1802"/>
      <c r="O165" s="1808"/>
      <c r="P165" s="1824"/>
      <c r="Q165" s="1824"/>
      <c r="R165" s="1767"/>
      <c r="S165" s="1831"/>
      <c r="T165" s="1836"/>
      <c r="U165" s="1836"/>
      <c r="V165" s="1836"/>
      <c r="W165" s="1847"/>
      <c r="X165" s="1857" t="s">
        <v>770</v>
      </c>
      <c r="Y165" s="1864"/>
      <c r="Z165" s="1875"/>
      <c r="AA165" s="1886"/>
      <c r="AB165" s="1898"/>
      <c r="AC165" s="1898"/>
      <c r="AD165" s="1898"/>
      <c r="AE165" s="1898"/>
      <c r="AF165" s="1898"/>
      <c r="AG165" s="1913"/>
      <c r="AH165" s="1886"/>
      <c r="AI165" s="1898"/>
      <c r="AJ165" s="1898"/>
      <c r="AK165" s="1898"/>
      <c r="AL165" s="1898"/>
      <c r="AM165" s="1898"/>
      <c r="AN165" s="1913"/>
      <c r="AO165" s="1886"/>
      <c r="AP165" s="1898"/>
      <c r="AQ165" s="1898"/>
      <c r="AR165" s="1898"/>
      <c r="AS165" s="1898"/>
      <c r="AT165" s="1898"/>
      <c r="AU165" s="1913"/>
      <c r="AV165" s="1886"/>
      <c r="AW165" s="1898"/>
      <c r="AX165" s="1898"/>
      <c r="AY165" s="1898"/>
      <c r="AZ165" s="1898"/>
      <c r="BA165" s="1898"/>
      <c r="BB165" s="1913"/>
      <c r="BC165" s="1886"/>
      <c r="BD165" s="1898"/>
      <c r="BE165" s="1937"/>
      <c r="BF165" s="1944"/>
      <c r="BG165" s="1952"/>
      <c r="BH165" s="1961"/>
      <c r="BI165" s="1967"/>
      <c r="BJ165" s="1972"/>
      <c r="BK165" s="1977"/>
      <c r="BL165" s="1977"/>
      <c r="BM165" s="1977"/>
      <c r="BN165" s="1988"/>
    </row>
    <row r="166" spans="2:66" ht="20.25" customHeight="1">
      <c r="B166" s="1743"/>
      <c r="C166" s="2675"/>
      <c r="D166" s="2681"/>
      <c r="E166" s="1968"/>
      <c r="F166" s="2691"/>
      <c r="G166" s="1757"/>
      <c r="H166" s="1768"/>
      <c r="I166" s="1776"/>
      <c r="J166" s="1781">
        <f>G165</f>
        <v>0</v>
      </c>
      <c r="K166" s="1776"/>
      <c r="L166" s="1781">
        <f>M165</f>
        <v>0</v>
      </c>
      <c r="M166" s="1789"/>
      <c r="N166" s="1803"/>
      <c r="O166" s="1809"/>
      <c r="P166" s="1825"/>
      <c r="Q166" s="1825"/>
      <c r="R166" s="1768"/>
      <c r="S166" s="1831"/>
      <c r="T166" s="1836"/>
      <c r="U166" s="1836"/>
      <c r="V166" s="1836"/>
      <c r="W166" s="1847"/>
      <c r="X166" s="1856" t="s">
        <v>128</v>
      </c>
      <c r="Y166" s="1863"/>
      <c r="Z166" s="1874"/>
      <c r="AA166" s="1885" t="str">
        <f>IF(AA165="","",VLOOKUP(AA165,'シフト記号表（従来型・ユニット型共通）'!$C$6:$L$47,10,FALSE))</f>
        <v/>
      </c>
      <c r="AB166" s="1897" t="str">
        <f>IF(AB165="","",VLOOKUP(AB165,'シフト記号表（従来型・ユニット型共通）'!$C$6:$L$47,10,FALSE))</f>
        <v/>
      </c>
      <c r="AC166" s="1897" t="str">
        <f>IF(AC165="","",VLOOKUP(AC165,'シフト記号表（従来型・ユニット型共通）'!$C$6:$L$47,10,FALSE))</f>
        <v/>
      </c>
      <c r="AD166" s="1897" t="str">
        <f>IF(AD165="","",VLOOKUP(AD165,'シフト記号表（従来型・ユニット型共通）'!$C$6:$L$47,10,FALSE))</f>
        <v/>
      </c>
      <c r="AE166" s="1897" t="str">
        <f>IF(AE165="","",VLOOKUP(AE165,'シフト記号表（従来型・ユニット型共通）'!$C$6:$L$47,10,FALSE))</f>
        <v/>
      </c>
      <c r="AF166" s="1897" t="str">
        <f>IF(AF165="","",VLOOKUP(AF165,'シフト記号表（従来型・ユニット型共通）'!$C$6:$L$47,10,FALSE))</f>
        <v/>
      </c>
      <c r="AG166" s="1912" t="str">
        <f>IF(AG165="","",VLOOKUP(AG165,'シフト記号表（従来型・ユニット型共通）'!$C$6:$L$47,10,FALSE))</f>
        <v/>
      </c>
      <c r="AH166" s="1885" t="str">
        <f>IF(AH165="","",VLOOKUP(AH165,'シフト記号表（従来型・ユニット型共通）'!$C$6:$L$47,10,FALSE))</f>
        <v/>
      </c>
      <c r="AI166" s="1897" t="str">
        <f>IF(AI165="","",VLOOKUP(AI165,'シフト記号表（従来型・ユニット型共通）'!$C$6:$L$47,10,FALSE))</f>
        <v/>
      </c>
      <c r="AJ166" s="1897" t="str">
        <f>IF(AJ165="","",VLOOKUP(AJ165,'シフト記号表（従来型・ユニット型共通）'!$C$6:$L$47,10,FALSE))</f>
        <v/>
      </c>
      <c r="AK166" s="1897" t="str">
        <f>IF(AK165="","",VLOOKUP(AK165,'シフト記号表（従来型・ユニット型共通）'!$C$6:$L$47,10,FALSE))</f>
        <v/>
      </c>
      <c r="AL166" s="1897" t="str">
        <f>IF(AL165="","",VLOOKUP(AL165,'シフト記号表（従来型・ユニット型共通）'!$C$6:$L$47,10,FALSE))</f>
        <v/>
      </c>
      <c r="AM166" s="1897" t="str">
        <f>IF(AM165="","",VLOOKUP(AM165,'シフト記号表（従来型・ユニット型共通）'!$C$6:$L$47,10,FALSE))</f>
        <v/>
      </c>
      <c r="AN166" s="1912" t="str">
        <f>IF(AN165="","",VLOOKUP(AN165,'シフト記号表（従来型・ユニット型共通）'!$C$6:$L$47,10,FALSE))</f>
        <v/>
      </c>
      <c r="AO166" s="1885" t="str">
        <f>IF(AO165="","",VLOOKUP(AO165,'シフト記号表（従来型・ユニット型共通）'!$C$6:$L$47,10,FALSE))</f>
        <v/>
      </c>
      <c r="AP166" s="1897" t="str">
        <f>IF(AP165="","",VLOOKUP(AP165,'シフト記号表（従来型・ユニット型共通）'!$C$6:$L$47,10,FALSE))</f>
        <v/>
      </c>
      <c r="AQ166" s="1897" t="str">
        <f>IF(AQ165="","",VLOOKUP(AQ165,'シフト記号表（従来型・ユニット型共通）'!$C$6:$L$47,10,FALSE))</f>
        <v/>
      </c>
      <c r="AR166" s="1897" t="str">
        <f>IF(AR165="","",VLOOKUP(AR165,'シフト記号表（従来型・ユニット型共通）'!$C$6:$L$47,10,FALSE))</f>
        <v/>
      </c>
      <c r="AS166" s="1897" t="str">
        <f>IF(AS165="","",VLOOKUP(AS165,'シフト記号表（従来型・ユニット型共通）'!$C$6:$L$47,10,FALSE))</f>
        <v/>
      </c>
      <c r="AT166" s="1897" t="str">
        <f>IF(AT165="","",VLOOKUP(AT165,'シフト記号表（従来型・ユニット型共通）'!$C$6:$L$47,10,FALSE))</f>
        <v/>
      </c>
      <c r="AU166" s="1912" t="str">
        <f>IF(AU165="","",VLOOKUP(AU165,'シフト記号表（従来型・ユニット型共通）'!$C$6:$L$47,10,FALSE))</f>
        <v/>
      </c>
      <c r="AV166" s="1885" t="str">
        <f>IF(AV165="","",VLOOKUP(AV165,'シフト記号表（従来型・ユニット型共通）'!$C$6:$L$47,10,FALSE))</f>
        <v/>
      </c>
      <c r="AW166" s="1897" t="str">
        <f>IF(AW165="","",VLOOKUP(AW165,'シフト記号表（従来型・ユニット型共通）'!$C$6:$L$47,10,FALSE))</f>
        <v/>
      </c>
      <c r="AX166" s="1897" t="str">
        <f>IF(AX165="","",VLOOKUP(AX165,'シフト記号表（従来型・ユニット型共通）'!$C$6:$L$47,10,FALSE))</f>
        <v/>
      </c>
      <c r="AY166" s="1897" t="str">
        <f>IF(AY165="","",VLOOKUP(AY165,'シフト記号表（従来型・ユニット型共通）'!$C$6:$L$47,10,FALSE))</f>
        <v/>
      </c>
      <c r="AZ166" s="1897" t="str">
        <f>IF(AZ165="","",VLOOKUP(AZ165,'シフト記号表（従来型・ユニット型共通）'!$C$6:$L$47,10,FALSE))</f>
        <v/>
      </c>
      <c r="BA166" s="1897" t="str">
        <f>IF(BA165="","",VLOOKUP(BA165,'シフト記号表（従来型・ユニット型共通）'!$C$6:$L$47,10,FALSE))</f>
        <v/>
      </c>
      <c r="BB166" s="1912" t="str">
        <f>IF(BB165="","",VLOOKUP(BB165,'シフト記号表（従来型・ユニット型共通）'!$C$6:$L$47,10,FALSE))</f>
        <v/>
      </c>
      <c r="BC166" s="1885" t="str">
        <f>IF(BC165="","",VLOOKUP(BC165,'シフト記号表（従来型・ユニット型共通）'!$C$6:$L$47,10,FALSE))</f>
        <v/>
      </c>
      <c r="BD166" s="1897" t="str">
        <f>IF(BD165="","",VLOOKUP(BD165,'シフト記号表（従来型・ユニット型共通）'!$C$6:$L$47,10,FALSE))</f>
        <v/>
      </c>
      <c r="BE166" s="1897" t="str">
        <f>IF(BE165="","",VLOOKUP(BE165,'シフト記号表（従来型・ユニット型共通）'!$C$6:$L$47,10,FALSE))</f>
        <v/>
      </c>
      <c r="BF166" s="1945">
        <f>IF($BI$3="４週",SUM(AA166:BB166),IF($BI$3="暦月",SUM(AA166:BE166),""))</f>
        <v>0</v>
      </c>
      <c r="BG166" s="1953"/>
      <c r="BH166" s="1962">
        <f>IF($BI$3="４週",BF166/4,IF($BI$3="暦月",(BF166/($BI$8/7)),""))</f>
        <v>0</v>
      </c>
      <c r="BI166" s="1953"/>
      <c r="BJ166" s="1973"/>
      <c r="BK166" s="1978"/>
      <c r="BL166" s="1978"/>
      <c r="BM166" s="1978"/>
      <c r="BN166" s="1989"/>
    </row>
    <row r="167" spans="2:66" ht="20.25" customHeight="1">
      <c r="B167" s="1742">
        <f>B165+1</f>
        <v>76</v>
      </c>
      <c r="C167" s="2676"/>
      <c r="D167" s="2682"/>
      <c r="E167" s="1968"/>
      <c r="F167" s="2691"/>
      <c r="G167" s="1756"/>
      <c r="H167" s="1767"/>
      <c r="I167" s="1774"/>
      <c r="J167" s="1779"/>
      <c r="K167" s="1774"/>
      <c r="L167" s="1779"/>
      <c r="M167" s="1788"/>
      <c r="N167" s="1802"/>
      <c r="O167" s="1808"/>
      <c r="P167" s="1824"/>
      <c r="Q167" s="1824"/>
      <c r="R167" s="1767"/>
      <c r="S167" s="1831"/>
      <c r="T167" s="1836"/>
      <c r="U167" s="1836"/>
      <c r="V167" s="1836"/>
      <c r="W167" s="1847"/>
      <c r="X167" s="1857" t="s">
        <v>770</v>
      </c>
      <c r="Y167" s="1864"/>
      <c r="Z167" s="1875"/>
      <c r="AA167" s="1886"/>
      <c r="AB167" s="1898"/>
      <c r="AC167" s="1898"/>
      <c r="AD167" s="1898"/>
      <c r="AE167" s="1898"/>
      <c r="AF167" s="1898"/>
      <c r="AG167" s="1913"/>
      <c r="AH167" s="1886"/>
      <c r="AI167" s="1898"/>
      <c r="AJ167" s="1898"/>
      <c r="AK167" s="1898"/>
      <c r="AL167" s="1898"/>
      <c r="AM167" s="1898"/>
      <c r="AN167" s="1913"/>
      <c r="AO167" s="1886"/>
      <c r="AP167" s="1898"/>
      <c r="AQ167" s="1898"/>
      <c r="AR167" s="1898"/>
      <c r="AS167" s="1898"/>
      <c r="AT167" s="1898"/>
      <c r="AU167" s="1913"/>
      <c r="AV167" s="1886"/>
      <c r="AW167" s="1898"/>
      <c r="AX167" s="1898"/>
      <c r="AY167" s="1898"/>
      <c r="AZ167" s="1898"/>
      <c r="BA167" s="1898"/>
      <c r="BB167" s="1913"/>
      <c r="BC167" s="1886"/>
      <c r="BD167" s="1898"/>
      <c r="BE167" s="1937"/>
      <c r="BF167" s="1944"/>
      <c r="BG167" s="1952"/>
      <c r="BH167" s="1961"/>
      <c r="BI167" s="1967"/>
      <c r="BJ167" s="1972"/>
      <c r="BK167" s="1977"/>
      <c r="BL167" s="1977"/>
      <c r="BM167" s="1977"/>
      <c r="BN167" s="1988"/>
    </row>
    <row r="168" spans="2:66" ht="20.25" customHeight="1">
      <c r="B168" s="1743"/>
      <c r="C168" s="2675"/>
      <c r="D168" s="2681"/>
      <c r="E168" s="1968"/>
      <c r="F168" s="2691"/>
      <c r="G168" s="1757"/>
      <c r="H168" s="1768"/>
      <c r="I168" s="1776"/>
      <c r="J168" s="1781">
        <f>G167</f>
        <v>0</v>
      </c>
      <c r="K168" s="1776"/>
      <c r="L168" s="1781">
        <f>M167</f>
        <v>0</v>
      </c>
      <c r="M168" s="1789"/>
      <c r="N168" s="1803"/>
      <c r="O168" s="1809"/>
      <c r="P168" s="1825"/>
      <c r="Q168" s="1825"/>
      <c r="R168" s="1768"/>
      <c r="S168" s="1831"/>
      <c r="T168" s="1836"/>
      <c r="U168" s="1836"/>
      <c r="V168" s="1836"/>
      <c r="W168" s="1847"/>
      <c r="X168" s="1856" t="s">
        <v>128</v>
      </c>
      <c r="Y168" s="1863"/>
      <c r="Z168" s="1874"/>
      <c r="AA168" s="1885" t="str">
        <f>IF(AA167="","",VLOOKUP(AA167,'シフト記号表（従来型・ユニット型共通）'!$C$6:$L$47,10,FALSE))</f>
        <v/>
      </c>
      <c r="AB168" s="1897" t="str">
        <f>IF(AB167="","",VLOOKUP(AB167,'シフト記号表（従来型・ユニット型共通）'!$C$6:$L$47,10,FALSE))</f>
        <v/>
      </c>
      <c r="AC168" s="1897" t="str">
        <f>IF(AC167="","",VLOOKUP(AC167,'シフト記号表（従来型・ユニット型共通）'!$C$6:$L$47,10,FALSE))</f>
        <v/>
      </c>
      <c r="AD168" s="1897" t="str">
        <f>IF(AD167="","",VLOOKUP(AD167,'シフト記号表（従来型・ユニット型共通）'!$C$6:$L$47,10,FALSE))</f>
        <v/>
      </c>
      <c r="AE168" s="1897" t="str">
        <f>IF(AE167="","",VLOOKUP(AE167,'シフト記号表（従来型・ユニット型共通）'!$C$6:$L$47,10,FALSE))</f>
        <v/>
      </c>
      <c r="AF168" s="1897" t="str">
        <f>IF(AF167="","",VLOOKUP(AF167,'シフト記号表（従来型・ユニット型共通）'!$C$6:$L$47,10,FALSE))</f>
        <v/>
      </c>
      <c r="AG168" s="1912" t="str">
        <f>IF(AG167="","",VLOOKUP(AG167,'シフト記号表（従来型・ユニット型共通）'!$C$6:$L$47,10,FALSE))</f>
        <v/>
      </c>
      <c r="AH168" s="1885" t="str">
        <f>IF(AH167="","",VLOOKUP(AH167,'シフト記号表（従来型・ユニット型共通）'!$C$6:$L$47,10,FALSE))</f>
        <v/>
      </c>
      <c r="AI168" s="1897" t="str">
        <f>IF(AI167="","",VLOOKUP(AI167,'シフト記号表（従来型・ユニット型共通）'!$C$6:$L$47,10,FALSE))</f>
        <v/>
      </c>
      <c r="AJ168" s="1897" t="str">
        <f>IF(AJ167="","",VLOOKUP(AJ167,'シフト記号表（従来型・ユニット型共通）'!$C$6:$L$47,10,FALSE))</f>
        <v/>
      </c>
      <c r="AK168" s="1897" t="str">
        <f>IF(AK167="","",VLOOKUP(AK167,'シフト記号表（従来型・ユニット型共通）'!$C$6:$L$47,10,FALSE))</f>
        <v/>
      </c>
      <c r="AL168" s="1897" t="str">
        <f>IF(AL167="","",VLOOKUP(AL167,'シフト記号表（従来型・ユニット型共通）'!$C$6:$L$47,10,FALSE))</f>
        <v/>
      </c>
      <c r="AM168" s="1897" t="str">
        <f>IF(AM167="","",VLOOKUP(AM167,'シフト記号表（従来型・ユニット型共通）'!$C$6:$L$47,10,FALSE))</f>
        <v/>
      </c>
      <c r="AN168" s="1912" t="str">
        <f>IF(AN167="","",VLOOKUP(AN167,'シフト記号表（従来型・ユニット型共通）'!$C$6:$L$47,10,FALSE))</f>
        <v/>
      </c>
      <c r="AO168" s="1885" t="str">
        <f>IF(AO167="","",VLOOKUP(AO167,'シフト記号表（従来型・ユニット型共通）'!$C$6:$L$47,10,FALSE))</f>
        <v/>
      </c>
      <c r="AP168" s="1897" t="str">
        <f>IF(AP167="","",VLOOKUP(AP167,'シフト記号表（従来型・ユニット型共通）'!$C$6:$L$47,10,FALSE))</f>
        <v/>
      </c>
      <c r="AQ168" s="1897" t="str">
        <f>IF(AQ167="","",VLOOKUP(AQ167,'シフト記号表（従来型・ユニット型共通）'!$C$6:$L$47,10,FALSE))</f>
        <v/>
      </c>
      <c r="AR168" s="1897" t="str">
        <f>IF(AR167="","",VLOOKUP(AR167,'シフト記号表（従来型・ユニット型共通）'!$C$6:$L$47,10,FALSE))</f>
        <v/>
      </c>
      <c r="AS168" s="1897" t="str">
        <f>IF(AS167="","",VLOOKUP(AS167,'シフト記号表（従来型・ユニット型共通）'!$C$6:$L$47,10,FALSE))</f>
        <v/>
      </c>
      <c r="AT168" s="1897" t="str">
        <f>IF(AT167="","",VLOOKUP(AT167,'シフト記号表（従来型・ユニット型共通）'!$C$6:$L$47,10,FALSE))</f>
        <v/>
      </c>
      <c r="AU168" s="1912" t="str">
        <f>IF(AU167="","",VLOOKUP(AU167,'シフト記号表（従来型・ユニット型共通）'!$C$6:$L$47,10,FALSE))</f>
        <v/>
      </c>
      <c r="AV168" s="1885" t="str">
        <f>IF(AV167="","",VLOOKUP(AV167,'シフト記号表（従来型・ユニット型共通）'!$C$6:$L$47,10,FALSE))</f>
        <v/>
      </c>
      <c r="AW168" s="1897" t="str">
        <f>IF(AW167="","",VLOOKUP(AW167,'シフト記号表（従来型・ユニット型共通）'!$C$6:$L$47,10,FALSE))</f>
        <v/>
      </c>
      <c r="AX168" s="1897" t="str">
        <f>IF(AX167="","",VLOOKUP(AX167,'シフト記号表（従来型・ユニット型共通）'!$C$6:$L$47,10,FALSE))</f>
        <v/>
      </c>
      <c r="AY168" s="1897" t="str">
        <f>IF(AY167="","",VLOOKUP(AY167,'シフト記号表（従来型・ユニット型共通）'!$C$6:$L$47,10,FALSE))</f>
        <v/>
      </c>
      <c r="AZ168" s="1897" t="str">
        <f>IF(AZ167="","",VLOOKUP(AZ167,'シフト記号表（従来型・ユニット型共通）'!$C$6:$L$47,10,FALSE))</f>
        <v/>
      </c>
      <c r="BA168" s="1897" t="str">
        <f>IF(BA167="","",VLOOKUP(BA167,'シフト記号表（従来型・ユニット型共通）'!$C$6:$L$47,10,FALSE))</f>
        <v/>
      </c>
      <c r="BB168" s="1912" t="str">
        <f>IF(BB167="","",VLOOKUP(BB167,'シフト記号表（従来型・ユニット型共通）'!$C$6:$L$47,10,FALSE))</f>
        <v/>
      </c>
      <c r="BC168" s="1885" t="str">
        <f>IF(BC167="","",VLOOKUP(BC167,'シフト記号表（従来型・ユニット型共通）'!$C$6:$L$47,10,FALSE))</f>
        <v/>
      </c>
      <c r="BD168" s="1897" t="str">
        <f>IF(BD167="","",VLOOKUP(BD167,'シフト記号表（従来型・ユニット型共通）'!$C$6:$L$47,10,FALSE))</f>
        <v/>
      </c>
      <c r="BE168" s="1897" t="str">
        <f>IF(BE167="","",VLOOKUP(BE167,'シフト記号表（従来型・ユニット型共通）'!$C$6:$L$47,10,FALSE))</f>
        <v/>
      </c>
      <c r="BF168" s="1945">
        <f>IF($BI$3="４週",SUM(AA168:BB168),IF($BI$3="暦月",SUM(AA168:BE168),""))</f>
        <v>0</v>
      </c>
      <c r="BG168" s="1953"/>
      <c r="BH168" s="1962">
        <f>IF($BI$3="４週",BF168/4,IF($BI$3="暦月",(BF168/($BI$8/7)),""))</f>
        <v>0</v>
      </c>
      <c r="BI168" s="1953"/>
      <c r="BJ168" s="1973"/>
      <c r="BK168" s="1978"/>
      <c r="BL168" s="1978"/>
      <c r="BM168" s="1978"/>
      <c r="BN168" s="1989"/>
    </row>
    <row r="169" spans="2:66" ht="20.25" customHeight="1">
      <c r="B169" s="1742">
        <f>B167+1</f>
        <v>77</v>
      </c>
      <c r="C169" s="2676"/>
      <c r="D169" s="2682"/>
      <c r="E169" s="1968"/>
      <c r="F169" s="2691"/>
      <c r="G169" s="1756"/>
      <c r="H169" s="1767"/>
      <c r="I169" s="1774"/>
      <c r="J169" s="1779"/>
      <c r="K169" s="1774"/>
      <c r="L169" s="1779"/>
      <c r="M169" s="1788"/>
      <c r="N169" s="1802"/>
      <c r="O169" s="1808"/>
      <c r="P169" s="1824"/>
      <c r="Q169" s="1824"/>
      <c r="R169" s="1767"/>
      <c r="S169" s="1831"/>
      <c r="T169" s="1836"/>
      <c r="U169" s="1836"/>
      <c r="V169" s="1836"/>
      <c r="W169" s="1847"/>
      <c r="X169" s="1857" t="s">
        <v>770</v>
      </c>
      <c r="Y169" s="1864"/>
      <c r="Z169" s="1875"/>
      <c r="AA169" s="1886"/>
      <c r="AB169" s="1898"/>
      <c r="AC169" s="1898"/>
      <c r="AD169" s="1898"/>
      <c r="AE169" s="1898"/>
      <c r="AF169" s="1898"/>
      <c r="AG169" s="1913"/>
      <c r="AH169" s="1886"/>
      <c r="AI169" s="1898"/>
      <c r="AJ169" s="1898"/>
      <c r="AK169" s="1898"/>
      <c r="AL169" s="1898"/>
      <c r="AM169" s="1898"/>
      <c r="AN169" s="1913"/>
      <c r="AO169" s="1886"/>
      <c r="AP169" s="1898"/>
      <c r="AQ169" s="1898"/>
      <c r="AR169" s="1898"/>
      <c r="AS169" s="1898"/>
      <c r="AT169" s="1898"/>
      <c r="AU169" s="1913"/>
      <c r="AV169" s="1886"/>
      <c r="AW169" s="1898"/>
      <c r="AX169" s="1898"/>
      <c r="AY169" s="1898"/>
      <c r="AZ169" s="1898"/>
      <c r="BA169" s="1898"/>
      <c r="BB169" s="1913"/>
      <c r="BC169" s="1886"/>
      <c r="BD169" s="1898"/>
      <c r="BE169" s="1937"/>
      <c r="BF169" s="1944"/>
      <c r="BG169" s="1952"/>
      <c r="BH169" s="1961"/>
      <c r="BI169" s="1967"/>
      <c r="BJ169" s="1972"/>
      <c r="BK169" s="1977"/>
      <c r="BL169" s="1977"/>
      <c r="BM169" s="1977"/>
      <c r="BN169" s="1988"/>
    </row>
    <row r="170" spans="2:66" ht="20.25" customHeight="1">
      <c r="B170" s="1743"/>
      <c r="C170" s="2675"/>
      <c r="D170" s="2681"/>
      <c r="E170" s="1968"/>
      <c r="F170" s="2691"/>
      <c r="G170" s="1757"/>
      <c r="H170" s="1768"/>
      <c r="I170" s="1776"/>
      <c r="J170" s="1781">
        <f>G169</f>
        <v>0</v>
      </c>
      <c r="K170" s="1776"/>
      <c r="L170" s="1781">
        <f>M169</f>
        <v>0</v>
      </c>
      <c r="M170" s="1789"/>
      <c r="N170" s="1803"/>
      <c r="O170" s="1809"/>
      <c r="P170" s="1825"/>
      <c r="Q170" s="1825"/>
      <c r="R170" s="1768"/>
      <c r="S170" s="1831"/>
      <c r="T170" s="1836"/>
      <c r="U170" s="1836"/>
      <c r="V170" s="1836"/>
      <c r="W170" s="1847"/>
      <c r="X170" s="1856" t="s">
        <v>128</v>
      </c>
      <c r="Y170" s="1863"/>
      <c r="Z170" s="1874"/>
      <c r="AA170" s="1885" t="str">
        <f>IF(AA169="","",VLOOKUP(AA169,'シフト記号表（従来型・ユニット型共通）'!$C$6:$L$47,10,FALSE))</f>
        <v/>
      </c>
      <c r="AB170" s="1897" t="str">
        <f>IF(AB169="","",VLOOKUP(AB169,'シフト記号表（従来型・ユニット型共通）'!$C$6:$L$47,10,FALSE))</f>
        <v/>
      </c>
      <c r="AC170" s="1897" t="str">
        <f>IF(AC169="","",VLOOKUP(AC169,'シフト記号表（従来型・ユニット型共通）'!$C$6:$L$47,10,FALSE))</f>
        <v/>
      </c>
      <c r="AD170" s="1897" t="str">
        <f>IF(AD169="","",VLOOKUP(AD169,'シフト記号表（従来型・ユニット型共通）'!$C$6:$L$47,10,FALSE))</f>
        <v/>
      </c>
      <c r="AE170" s="1897" t="str">
        <f>IF(AE169="","",VLOOKUP(AE169,'シフト記号表（従来型・ユニット型共通）'!$C$6:$L$47,10,FALSE))</f>
        <v/>
      </c>
      <c r="AF170" s="1897" t="str">
        <f>IF(AF169="","",VLOOKUP(AF169,'シフト記号表（従来型・ユニット型共通）'!$C$6:$L$47,10,FALSE))</f>
        <v/>
      </c>
      <c r="AG170" s="1912" t="str">
        <f>IF(AG169="","",VLOOKUP(AG169,'シフト記号表（従来型・ユニット型共通）'!$C$6:$L$47,10,FALSE))</f>
        <v/>
      </c>
      <c r="AH170" s="1885" t="str">
        <f>IF(AH169="","",VLOOKUP(AH169,'シフト記号表（従来型・ユニット型共通）'!$C$6:$L$47,10,FALSE))</f>
        <v/>
      </c>
      <c r="AI170" s="1897" t="str">
        <f>IF(AI169="","",VLOOKUP(AI169,'シフト記号表（従来型・ユニット型共通）'!$C$6:$L$47,10,FALSE))</f>
        <v/>
      </c>
      <c r="AJ170" s="1897" t="str">
        <f>IF(AJ169="","",VLOOKUP(AJ169,'シフト記号表（従来型・ユニット型共通）'!$C$6:$L$47,10,FALSE))</f>
        <v/>
      </c>
      <c r="AK170" s="1897" t="str">
        <f>IF(AK169="","",VLOOKUP(AK169,'シフト記号表（従来型・ユニット型共通）'!$C$6:$L$47,10,FALSE))</f>
        <v/>
      </c>
      <c r="AL170" s="1897" t="str">
        <f>IF(AL169="","",VLOOKUP(AL169,'シフト記号表（従来型・ユニット型共通）'!$C$6:$L$47,10,FALSE))</f>
        <v/>
      </c>
      <c r="AM170" s="1897" t="str">
        <f>IF(AM169="","",VLOOKUP(AM169,'シフト記号表（従来型・ユニット型共通）'!$C$6:$L$47,10,FALSE))</f>
        <v/>
      </c>
      <c r="AN170" s="1912" t="str">
        <f>IF(AN169="","",VLOOKUP(AN169,'シフト記号表（従来型・ユニット型共通）'!$C$6:$L$47,10,FALSE))</f>
        <v/>
      </c>
      <c r="AO170" s="1885" t="str">
        <f>IF(AO169="","",VLOOKUP(AO169,'シフト記号表（従来型・ユニット型共通）'!$C$6:$L$47,10,FALSE))</f>
        <v/>
      </c>
      <c r="AP170" s="1897" t="str">
        <f>IF(AP169="","",VLOOKUP(AP169,'シフト記号表（従来型・ユニット型共通）'!$C$6:$L$47,10,FALSE))</f>
        <v/>
      </c>
      <c r="AQ170" s="1897" t="str">
        <f>IF(AQ169="","",VLOOKUP(AQ169,'シフト記号表（従来型・ユニット型共通）'!$C$6:$L$47,10,FALSE))</f>
        <v/>
      </c>
      <c r="AR170" s="1897" t="str">
        <f>IF(AR169="","",VLOOKUP(AR169,'シフト記号表（従来型・ユニット型共通）'!$C$6:$L$47,10,FALSE))</f>
        <v/>
      </c>
      <c r="AS170" s="1897" t="str">
        <f>IF(AS169="","",VLOOKUP(AS169,'シフト記号表（従来型・ユニット型共通）'!$C$6:$L$47,10,FALSE))</f>
        <v/>
      </c>
      <c r="AT170" s="1897" t="str">
        <f>IF(AT169="","",VLOOKUP(AT169,'シフト記号表（従来型・ユニット型共通）'!$C$6:$L$47,10,FALSE))</f>
        <v/>
      </c>
      <c r="AU170" s="1912" t="str">
        <f>IF(AU169="","",VLOOKUP(AU169,'シフト記号表（従来型・ユニット型共通）'!$C$6:$L$47,10,FALSE))</f>
        <v/>
      </c>
      <c r="AV170" s="1885" t="str">
        <f>IF(AV169="","",VLOOKUP(AV169,'シフト記号表（従来型・ユニット型共通）'!$C$6:$L$47,10,FALSE))</f>
        <v/>
      </c>
      <c r="AW170" s="1897" t="str">
        <f>IF(AW169="","",VLOOKUP(AW169,'シフト記号表（従来型・ユニット型共通）'!$C$6:$L$47,10,FALSE))</f>
        <v/>
      </c>
      <c r="AX170" s="1897" t="str">
        <f>IF(AX169="","",VLOOKUP(AX169,'シフト記号表（従来型・ユニット型共通）'!$C$6:$L$47,10,FALSE))</f>
        <v/>
      </c>
      <c r="AY170" s="1897" t="str">
        <f>IF(AY169="","",VLOOKUP(AY169,'シフト記号表（従来型・ユニット型共通）'!$C$6:$L$47,10,FALSE))</f>
        <v/>
      </c>
      <c r="AZ170" s="1897" t="str">
        <f>IF(AZ169="","",VLOOKUP(AZ169,'シフト記号表（従来型・ユニット型共通）'!$C$6:$L$47,10,FALSE))</f>
        <v/>
      </c>
      <c r="BA170" s="1897" t="str">
        <f>IF(BA169="","",VLOOKUP(BA169,'シフト記号表（従来型・ユニット型共通）'!$C$6:$L$47,10,FALSE))</f>
        <v/>
      </c>
      <c r="BB170" s="1912" t="str">
        <f>IF(BB169="","",VLOOKUP(BB169,'シフト記号表（従来型・ユニット型共通）'!$C$6:$L$47,10,FALSE))</f>
        <v/>
      </c>
      <c r="BC170" s="1885" t="str">
        <f>IF(BC169="","",VLOOKUP(BC169,'シフト記号表（従来型・ユニット型共通）'!$C$6:$L$47,10,FALSE))</f>
        <v/>
      </c>
      <c r="BD170" s="1897" t="str">
        <f>IF(BD169="","",VLOOKUP(BD169,'シフト記号表（従来型・ユニット型共通）'!$C$6:$L$47,10,FALSE))</f>
        <v/>
      </c>
      <c r="BE170" s="1897" t="str">
        <f>IF(BE169="","",VLOOKUP(BE169,'シフト記号表（従来型・ユニット型共通）'!$C$6:$L$47,10,FALSE))</f>
        <v/>
      </c>
      <c r="BF170" s="1945">
        <f>IF($BI$3="４週",SUM(AA170:BB170),IF($BI$3="暦月",SUM(AA170:BE170),""))</f>
        <v>0</v>
      </c>
      <c r="BG170" s="1953"/>
      <c r="BH170" s="1962">
        <f>IF($BI$3="４週",BF170/4,IF($BI$3="暦月",(BF170/($BI$8/7)),""))</f>
        <v>0</v>
      </c>
      <c r="BI170" s="1953"/>
      <c r="BJ170" s="1973"/>
      <c r="BK170" s="1978"/>
      <c r="BL170" s="1978"/>
      <c r="BM170" s="1978"/>
      <c r="BN170" s="1989"/>
    </row>
    <row r="171" spans="2:66" ht="20.25" customHeight="1">
      <c r="B171" s="1742">
        <f>B169+1</f>
        <v>78</v>
      </c>
      <c r="C171" s="2676"/>
      <c r="D171" s="2682"/>
      <c r="E171" s="1968"/>
      <c r="F171" s="2691"/>
      <c r="G171" s="1756"/>
      <c r="H171" s="1767"/>
      <c r="I171" s="1774"/>
      <c r="J171" s="1779"/>
      <c r="K171" s="1774"/>
      <c r="L171" s="1779"/>
      <c r="M171" s="1788"/>
      <c r="N171" s="1802"/>
      <c r="O171" s="1808"/>
      <c r="P171" s="1824"/>
      <c r="Q171" s="1824"/>
      <c r="R171" s="1767"/>
      <c r="S171" s="1831"/>
      <c r="T171" s="1836"/>
      <c r="U171" s="1836"/>
      <c r="V171" s="1836"/>
      <c r="W171" s="1847"/>
      <c r="X171" s="1857" t="s">
        <v>770</v>
      </c>
      <c r="Y171" s="1864"/>
      <c r="Z171" s="1875"/>
      <c r="AA171" s="1886"/>
      <c r="AB171" s="1898"/>
      <c r="AC171" s="1898"/>
      <c r="AD171" s="1898"/>
      <c r="AE171" s="1898"/>
      <c r="AF171" s="1898"/>
      <c r="AG171" s="1913"/>
      <c r="AH171" s="1886"/>
      <c r="AI171" s="1898"/>
      <c r="AJ171" s="1898"/>
      <c r="AK171" s="1898"/>
      <c r="AL171" s="1898"/>
      <c r="AM171" s="1898"/>
      <c r="AN171" s="1913"/>
      <c r="AO171" s="1886"/>
      <c r="AP171" s="1898"/>
      <c r="AQ171" s="1898"/>
      <c r="AR171" s="1898"/>
      <c r="AS171" s="1898"/>
      <c r="AT171" s="1898"/>
      <c r="AU171" s="1913"/>
      <c r="AV171" s="1886"/>
      <c r="AW171" s="1898"/>
      <c r="AX171" s="1898"/>
      <c r="AY171" s="1898"/>
      <c r="AZ171" s="1898"/>
      <c r="BA171" s="1898"/>
      <c r="BB171" s="1913"/>
      <c r="BC171" s="1886"/>
      <c r="BD171" s="1898"/>
      <c r="BE171" s="1937"/>
      <c r="BF171" s="1944"/>
      <c r="BG171" s="1952"/>
      <c r="BH171" s="1961"/>
      <c r="BI171" s="1967"/>
      <c r="BJ171" s="1972"/>
      <c r="BK171" s="1977"/>
      <c r="BL171" s="1977"/>
      <c r="BM171" s="1977"/>
      <c r="BN171" s="1988"/>
    </row>
    <row r="172" spans="2:66" ht="20.25" customHeight="1">
      <c r="B172" s="1743"/>
      <c r="C172" s="2675"/>
      <c r="D172" s="2681"/>
      <c r="E172" s="1968"/>
      <c r="F172" s="2691"/>
      <c r="G172" s="1757"/>
      <c r="H172" s="1768"/>
      <c r="I172" s="1776"/>
      <c r="J172" s="1781">
        <f>G171</f>
        <v>0</v>
      </c>
      <c r="K172" s="1776"/>
      <c r="L172" s="1781">
        <f>M171</f>
        <v>0</v>
      </c>
      <c r="M172" s="1789"/>
      <c r="N172" s="1803"/>
      <c r="O172" s="1809"/>
      <c r="P172" s="1825"/>
      <c r="Q172" s="1825"/>
      <c r="R172" s="1768"/>
      <c r="S172" s="1831"/>
      <c r="T172" s="1836"/>
      <c r="U172" s="1836"/>
      <c r="V172" s="1836"/>
      <c r="W172" s="1847"/>
      <c r="X172" s="1856" t="s">
        <v>128</v>
      </c>
      <c r="Y172" s="1863"/>
      <c r="Z172" s="1874"/>
      <c r="AA172" s="1885" t="str">
        <f>IF(AA171="","",VLOOKUP(AA171,'シフト記号表（従来型・ユニット型共通）'!$C$6:$L$47,10,FALSE))</f>
        <v/>
      </c>
      <c r="AB172" s="1897" t="str">
        <f>IF(AB171="","",VLOOKUP(AB171,'シフト記号表（従来型・ユニット型共通）'!$C$6:$L$47,10,FALSE))</f>
        <v/>
      </c>
      <c r="AC172" s="1897" t="str">
        <f>IF(AC171="","",VLOOKUP(AC171,'シフト記号表（従来型・ユニット型共通）'!$C$6:$L$47,10,FALSE))</f>
        <v/>
      </c>
      <c r="AD172" s="1897" t="str">
        <f>IF(AD171="","",VLOOKUP(AD171,'シフト記号表（従来型・ユニット型共通）'!$C$6:$L$47,10,FALSE))</f>
        <v/>
      </c>
      <c r="AE172" s="1897" t="str">
        <f>IF(AE171="","",VLOOKUP(AE171,'シフト記号表（従来型・ユニット型共通）'!$C$6:$L$47,10,FALSE))</f>
        <v/>
      </c>
      <c r="AF172" s="1897" t="str">
        <f>IF(AF171="","",VLOOKUP(AF171,'シフト記号表（従来型・ユニット型共通）'!$C$6:$L$47,10,FALSE))</f>
        <v/>
      </c>
      <c r="AG172" s="1912" t="str">
        <f>IF(AG171="","",VLOOKUP(AG171,'シフト記号表（従来型・ユニット型共通）'!$C$6:$L$47,10,FALSE))</f>
        <v/>
      </c>
      <c r="AH172" s="1885" t="str">
        <f>IF(AH171="","",VLOOKUP(AH171,'シフト記号表（従来型・ユニット型共通）'!$C$6:$L$47,10,FALSE))</f>
        <v/>
      </c>
      <c r="AI172" s="1897" t="str">
        <f>IF(AI171="","",VLOOKUP(AI171,'シフト記号表（従来型・ユニット型共通）'!$C$6:$L$47,10,FALSE))</f>
        <v/>
      </c>
      <c r="AJ172" s="1897" t="str">
        <f>IF(AJ171="","",VLOOKUP(AJ171,'シフト記号表（従来型・ユニット型共通）'!$C$6:$L$47,10,FALSE))</f>
        <v/>
      </c>
      <c r="AK172" s="1897" t="str">
        <f>IF(AK171="","",VLOOKUP(AK171,'シフト記号表（従来型・ユニット型共通）'!$C$6:$L$47,10,FALSE))</f>
        <v/>
      </c>
      <c r="AL172" s="1897" t="str">
        <f>IF(AL171="","",VLOOKUP(AL171,'シフト記号表（従来型・ユニット型共通）'!$C$6:$L$47,10,FALSE))</f>
        <v/>
      </c>
      <c r="AM172" s="1897" t="str">
        <f>IF(AM171="","",VLOOKUP(AM171,'シフト記号表（従来型・ユニット型共通）'!$C$6:$L$47,10,FALSE))</f>
        <v/>
      </c>
      <c r="AN172" s="1912" t="str">
        <f>IF(AN171="","",VLOOKUP(AN171,'シフト記号表（従来型・ユニット型共通）'!$C$6:$L$47,10,FALSE))</f>
        <v/>
      </c>
      <c r="AO172" s="1885" t="str">
        <f>IF(AO171="","",VLOOKUP(AO171,'シフト記号表（従来型・ユニット型共通）'!$C$6:$L$47,10,FALSE))</f>
        <v/>
      </c>
      <c r="AP172" s="1897" t="str">
        <f>IF(AP171="","",VLOOKUP(AP171,'シフト記号表（従来型・ユニット型共通）'!$C$6:$L$47,10,FALSE))</f>
        <v/>
      </c>
      <c r="AQ172" s="1897" t="str">
        <f>IF(AQ171="","",VLOOKUP(AQ171,'シフト記号表（従来型・ユニット型共通）'!$C$6:$L$47,10,FALSE))</f>
        <v/>
      </c>
      <c r="AR172" s="1897" t="str">
        <f>IF(AR171="","",VLOOKUP(AR171,'シフト記号表（従来型・ユニット型共通）'!$C$6:$L$47,10,FALSE))</f>
        <v/>
      </c>
      <c r="AS172" s="1897" t="str">
        <f>IF(AS171="","",VLOOKUP(AS171,'シフト記号表（従来型・ユニット型共通）'!$C$6:$L$47,10,FALSE))</f>
        <v/>
      </c>
      <c r="AT172" s="1897" t="str">
        <f>IF(AT171="","",VLOOKUP(AT171,'シフト記号表（従来型・ユニット型共通）'!$C$6:$L$47,10,FALSE))</f>
        <v/>
      </c>
      <c r="AU172" s="1912" t="str">
        <f>IF(AU171="","",VLOOKUP(AU171,'シフト記号表（従来型・ユニット型共通）'!$C$6:$L$47,10,FALSE))</f>
        <v/>
      </c>
      <c r="AV172" s="1885" t="str">
        <f>IF(AV171="","",VLOOKUP(AV171,'シフト記号表（従来型・ユニット型共通）'!$C$6:$L$47,10,FALSE))</f>
        <v/>
      </c>
      <c r="AW172" s="1897" t="str">
        <f>IF(AW171="","",VLOOKUP(AW171,'シフト記号表（従来型・ユニット型共通）'!$C$6:$L$47,10,FALSE))</f>
        <v/>
      </c>
      <c r="AX172" s="1897" t="str">
        <f>IF(AX171="","",VLOOKUP(AX171,'シフト記号表（従来型・ユニット型共通）'!$C$6:$L$47,10,FALSE))</f>
        <v/>
      </c>
      <c r="AY172" s="1897" t="str">
        <f>IF(AY171="","",VLOOKUP(AY171,'シフト記号表（従来型・ユニット型共通）'!$C$6:$L$47,10,FALSE))</f>
        <v/>
      </c>
      <c r="AZ172" s="1897" t="str">
        <f>IF(AZ171="","",VLOOKUP(AZ171,'シフト記号表（従来型・ユニット型共通）'!$C$6:$L$47,10,FALSE))</f>
        <v/>
      </c>
      <c r="BA172" s="1897" t="str">
        <f>IF(BA171="","",VLOOKUP(BA171,'シフト記号表（従来型・ユニット型共通）'!$C$6:$L$47,10,FALSE))</f>
        <v/>
      </c>
      <c r="BB172" s="1912" t="str">
        <f>IF(BB171="","",VLOOKUP(BB171,'シフト記号表（従来型・ユニット型共通）'!$C$6:$L$47,10,FALSE))</f>
        <v/>
      </c>
      <c r="BC172" s="1885" t="str">
        <f>IF(BC171="","",VLOOKUP(BC171,'シフト記号表（従来型・ユニット型共通）'!$C$6:$L$47,10,FALSE))</f>
        <v/>
      </c>
      <c r="BD172" s="1897" t="str">
        <f>IF(BD171="","",VLOOKUP(BD171,'シフト記号表（従来型・ユニット型共通）'!$C$6:$L$47,10,FALSE))</f>
        <v/>
      </c>
      <c r="BE172" s="1897" t="str">
        <f>IF(BE171="","",VLOOKUP(BE171,'シフト記号表（従来型・ユニット型共通）'!$C$6:$L$47,10,FALSE))</f>
        <v/>
      </c>
      <c r="BF172" s="1945">
        <f>IF($BI$3="４週",SUM(AA172:BB172),IF($BI$3="暦月",SUM(AA172:BE172),""))</f>
        <v>0</v>
      </c>
      <c r="BG172" s="1953"/>
      <c r="BH172" s="1962">
        <f>IF($BI$3="４週",BF172/4,IF($BI$3="暦月",(BF172/($BI$8/7)),""))</f>
        <v>0</v>
      </c>
      <c r="BI172" s="1953"/>
      <c r="BJ172" s="1973"/>
      <c r="BK172" s="1978"/>
      <c r="BL172" s="1978"/>
      <c r="BM172" s="1978"/>
      <c r="BN172" s="1989"/>
    </row>
    <row r="173" spans="2:66" ht="20.25" customHeight="1">
      <c r="B173" s="1742">
        <f>B171+1</f>
        <v>79</v>
      </c>
      <c r="C173" s="2676"/>
      <c r="D173" s="2682"/>
      <c r="E173" s="1968"/>
      <c r="F173" s="2691"/>
      <c r="G173" s="1756"/>
      <c r="H173" s="1767"/>
      <c r="I173" s="1774"/>
      <c r="J173" s="1779"/>
      <c r="K173" s="1774"/>
      <c r="L173" s="1779"/>
      <c r="M173" s="1788"/>
      <c r="N173" s="1802"/>
      <c r="O173" s="1808"/>
      <c r="P173" s="1824"/>
      <c r="Q173" s="1824"/>
      <c r="R173" s="1767"/>
      <c r="S173" s="1831"/>
      <c r="T173" s="1836"/>
      <c r="U173" s="1836"/>
      <c r="V173" s="1836"/>
      <c r="W173" s="1847"/>
      <c r="X173" s="1857" t="s">
        <v>770</v>
      </c>
      <c r="Y173" s="1864"/>
      <c r="Z173" s="1875"/>
      <c r="AA173" s="1886"/>
      <c r="AB173" s="1898"/>
      <c r="AC173" s="1898"/>
      <c r="AD173" s="1898"/>
      <c r="AE173" s="1898"/>
      <c r="AF173" s="1898"/>
      <c r="AG173" s="1913"/>
      <c r="AH173" s="1886"/>
      <c r="AI173" s="1898"/>
      <c r="AJ173" s="1898"/>
      <c r="AK173" s="1898"/>
      <c r="AL173" s="1898"/>
      <c r="AM173" s="1898"/>
      <c r="AN173" s="1913"/>
      <c r="AO173" s="1886"/>
      <c r="AP173" s="1898"/>
      <c r="AQ173" s="1898"/>
      <c r="AR173" s="1898"/>
      <c r="AS173" s="1898"/>
      <c r="AT173" s="1898"/>
      <c r="AU173" s="1913"/>
      <c r="AV173" s="1886"/>
      <c r="AW173" s="1898"/>
      <c r="AX173" s="1898"/>
      <c r="AY173" s="1898"/>
      <c r="AZ173" s="1898"/>
      <c r="BA173" s="1898"/>
      <c r="BB173" s="1913"/>
      <c r="BC173" s="1886"/>
      <c r="BD173" s="1898"/>
      <c r="BE173" s="1937"/>
      <c r="BF173" s="1944"/>
      <c r="BG173" s="1952"/>
      <c r="BH173" s="1961"/>
      <c r="BI173" s="1967"/>
      <c r="BJ173" s="1972"/>
      <c r="BK173" s="1977"/>
      <c r="BL173" s="1977"/>
      <c r="BM173" s="1977"/>
      <c r="BN173" s="1988"/>
    </row>
    <row r="174" spans="2:66" ht="20.25" customHeight="1">
      <c r="B174" s="1743"/>
      <c r="C174" s="2675"/>
      <c r="D174" s="2681"/>
      <c r="E174" s="1968"/>
      <c r="F174" s="2691"/>
      <c r="G174" s="1757"/>
      <c r="H174" s="1768"/>
      <c r="I174" s="1776"/>
      <c r="J174" s="1781">
        <f>G173</f>
        <v>0</v>
      </c>
      <c r="K174" s="1776"/>
      <c r="L174" s="1781">
        <f>M173</f>
        <v>0</v>
      </c>
      <c r="M174" s="1789"/>
      <c r="N174" s="1803"/>
      <c r="O174" s="1809"/>
      <c r="P174" s="1825"/>
      <c r="Q174" s="1825"/>
      <c r="R174" s="1768"/>
      <c r="S174" s="1831"/>
      <c r="T174" s="1836"/>
      <c r="U174" s="1836"/>
      <c r="V174" s="1836"/>
      <c r="W174" s="1847"/>
      <c r="X174" s="1856" t="s">
        <v>128</v>
      </c>
      <c r="Y174" s="1863"/>
      <c r="Z174" s="1874"/>
      <c r="AA174" s="1885" t="str">
        <f>IF(AA173="","",VLOOKUP(AA173,'シフト記号表（従来型・ユニット型共通）'!$C$6:$L$47,10,FALSE))</f>
        <v/>
      </c>
      <c r="AB174" s="1897" t="str">
        <f>IF(AB173="","",VLOOKUP(AB173,'シフト記号表（従来型・ユニット型共通）'!$C$6:$L$47,10,FALSE))</f>
        <v/>
      </c>
      <c r="AC174" s="1897" t="str">
        <f>IF(AC173="","",VLOOKUP(AC173,'シフト記号表（従来型・ユニット型共通）'!$C$6:$L$47,10,FALSE))</f>
        <v/>
      </c>
      <c r="AD174" s="1897" t="str">
        <f>IF(AD173="","",VLOOKUP(AD173,'シフト記号表（従来型・ユニット型共通）'!$C$6:$L$47,10,FALSE))</f>
        <v/>
      </c>
      <c r="AE174" s="1897" t="str">
        <f>IF(AE173="","",VLOOKUP(AE173,'シフト記号表（従来型・ユニット型共通）'!$C$6:$L$47,10,FALSE))</f>
        <v/>
      </c>
      <c r="AF174" s="1897" t="str">
        <f>IF(AF173="","",VLOOKUP(AF173,'シフト記号表（従来型・ユニット型共通）'!$C$6:$L$47,10,FALSE))</f>
        <v/>
      </c>
      <c r="AG174" s="1912" t="str">
        <f>IF(AG173="","",VLOOKUP(AG173,'シフト記号表（従来型・ユニット型共通）'!$C$6:$L$47,10,FALSE))</f>
        <v/>
      </c>
      <c r="AH174" s="1885" t="str">
        <f>IF(AH173="","",VLOOKUP(AH173,'シフト記号表（従来型・ユニット型共通）'!$C$6:$L$47,10,FALSE))</f>
        <v/>
      </c>
      <c r="AI174" s="1897" t="str">
        <f>IF(AI173="","",VLOOKUP(AI173,'シフト記号表（従来型・ユニット型共通）'!$C$6:$L$47,10,FALSE))</f>
        <v/>
      </c>
      <c r="AJ174" s="1897" t="str">
        <f>IF(AJ173="","",VLOOKUP(AJ173,'シフト記号表（従来型・ユニット型共通）'!$C$6:$L$47,10,FALSE))</f>
        <v/>
      </c>
      <c r="AK174" s="1897" t="str">
        <f>IF(AK173="","",VLOOKUP(AK173,'シフト記号表（従来型・ユニット型共通）'!$C$6:$L$47,10,FALSE))</f>
        <v/>
      </c>
      <c r="AL174" s="1897" t="str">
        <f>IF(AL173="","",VLOOKUP(AL173,'シフト記号表（従来型・ユニット型共通）'!$C$6:$L$47,10,FALSE))</f>
        <v/>
      </c>
      <c r="AM174" s="1897" t="str">
        <f>IF(AM173="","",VLOOKUP(AM173,'シフト記号表（従来型・ユニット型共通）'!$C$6:$L$47,10,FALSE))</f>
        <v/>
      </c>
      <c r="AN174" s="1912" t="str">
        <f>IF(AN173="","",VLOOKUP(AN173,'シフト記号表（従来型・ユニット型共通）'!$C$6:$L$47,10,FALSE))</f>
        <v/>
      </c>
      <c r="AO174" s="1885" t="str">
        <f>IF(AO173="","",VLOOKUP(AO173,'シフト記号表（従来型・ユニット型共通）'!$C$6:$L$47,10,FALSE))</f>
        <v/>
      </c>
      <c r="AP174" s="1897" t="str">
        <f>IF(AP173="","",VLOOKUP(AP173,'シフト記号表（従来型・ユニット型共通）'!$C$6:$L$47,10,FALSE))</f>
        <v/>
      </c>
      <c r="AQ174" s="1897" t="str">
        <f>IF(AQ173="","",VLOOKUP(AQ173,'シフト記号表（従来型・ユニット型共通）'!$C$6:$L$47,10,FALSE))</f>
        <v/>
      </c>
      <c r="AR174" s="1897" t="str">
        <f>IF(AR173="","",VLOOKUP(AR173,'シフト記号表（従来型・ユニット型共通）'!$C$6:$L$47,10,FALSE))</f>
        <v/>
      </c>
      <c r="AS174" s="1897" t="str">
        <f>IF(AS173="","",VLOOKUP(AS173,'シフト記号表（従来型・ユニット型共通）'!$C$6:$L$47,10,FALSE))</f>
        <v/>
      </c>
      <c r="AT174" s="1897" t="str">
        <f>IF(AT173="","",VLOOKUP(AT173,'シフト記号表（従来型・ユニット型共通）'!$C$6:$L$47,10,FALSE))</f>
        <v/>
      </c>
      <c r="AU174" s="1912" t="str">
        <f>IF(AU173="","",VLOOKUP(AU173,'シフト記号表（従来型・ユニット型共通）'!$C$6:$L$47,10,FALSE))</f>
        <v/>
      </c>
      <c r="AV174" s="1885" t="str">
        <f>IF(AV173="","",VLOOKUP(AV173,'シフト記号表（従来型・ユニット型共通）'!$C$6:$L$47,10,FALSE))</f>
        <v/>
      </c>
      <c r="AW174" s="1897" t="str">
        <f>IF(AW173="","",VLOOKUP(AW173,'シフト記号表（従来型・ユニット型共通）'!$C$6:$L$47,10,FALSE))</f>
        <v/>
      </c>
      <c r="AX174" s="1897" t="str">
        <f>IF(AX173="","",VLOOKUP(AX173,'シフト記号表（従来型・ユニット型共通）'!$C$6:$L$47,10,FALSE))</f>
        <v/>
      </c>
      <c r="AY174" s="1897" t="str">
        <f>IF(AY173="","",VLOOKUP(AY173,'シフト記号表（従来型・ユニット型共通）'!$C$6:$L$47,10,FALSE))</f>
        <v/>
      </c>
      <c r="AZ174" s="1897" t="str">
        <f>IF(AZ173="","",VLOOKUP(AZ173,'シフト記号表（従来型・ユニット型共通）'!$C$6:$L$47,10,FALSE))</f>
        <v/>
      </c>
      <c r="BA174" s="1897" t="str">
        <f>IF(BA173="","",VLOOKUP(BA173,'シフト記号表（従来型・ユニット型共通）'!$C$6:$L$47,10,FALSE))</f>
        <v/>
      </c>
      <c r="BB174" s="1912" t="str">
        <f>IF(BB173="","",VLOOKUP(BB173,'シフト記号表（従来型・ユニット型共通）'!$C$6:$L$47,10,FALSE))</f>
        <v/>
      </c>
      <c r="BC174" s="1885" t="str">
        <f>IF(BC173="","",VLOOKUP(BC173,'シフト記号表（従来型・ユニット型共通）'!$C$6:$L$47,10,FALSE))</f>
        <v/>
      </c>
      <c r="BD174" s="1897" t="str">
        <f>IF(BD173="","",VLOOKUP(BD173,'シフト記号表（従来型・ユニット型共通）'!$C$6:$L$47,10,FALSE))</f>
        <v/>
      </c>
      <c r="BE174" s="1897" t="str">
        <f>IF(BE173="","",VLOOKUP(BE173,'シフト記号表（従来型・ユニット型共通）'!$C$6:$L$47,10,FALSE))</f>
        <v/>
      </c>
      <c r="BF174" s="1945">
        <f>IF($BI$3="４週",SUM(AA174:BB174),IF($BI$3="暦月",SUM(AA174:BE174),""))</f>
        <v>0</v>
      </c>
      <c r="BG174" s="1953"/>
      <c r="BH174" s="1962">
        <f>IF($BI$3="４週",BF174/4,IF($BI$3="暦月",(BF174/($BI$8/7)),""))</f>
        <v>0</v>
      </c>
      <c r="BI174" s="1953"/>
      <c r="BJ174" s="1973"/>
      <c r="BK174" s="1978"/>
      <c r="BL174" s="1978"/>
      <c r="BM174" s="1978"/>
      <c r="BN174" s="1989"/>
    </row>
    <row r="175" spans="2:66" ht="20.25" customHeight="1">
      <c r="B175" s="1742">
        <f>B173+1</f>
        <v>80</v>
      </c>
      <c r="C175" s="2676"/>
      <c r="D175" s="2682"/>
      <c r="E175" s="1968"/>
      <c r="F175" s="2691"/>
      <c r="G175" s="1756"/>
      <c r="H175" s="1767"/>
      <c r="I175" s="1774"/>
      <c r="J175" s="1779"/>
      <c r="K175" s="1774"/>
      <c r="L175" s="1779"/>
      <c r="M175" s="1788"/>
      <c r="N175" s="1802"/>
      <c r="O175" s="1808"/>
      <c r="P175" s="1824"/>
      <c r="Q175" s="1824"/>
      <c r="R175" s="1767"/>
      <c r="S175" s="1831"/>
      <c r="T175" s="1836"/>
      <c r="U175" s="1836"/>
      <c r="V175" s="1836"/>
      <c r="W175" s="1847"/>
      <c r="X175" s="1857" t="s">
        <v>770</v>
      </c>
      <c r="Y175" s="1864"/>
      <c r="Z175" s="1875"/>
      <c r="AA175" s="1886"/>
      <c r="AB175" s="1898"/>
      <c r="AC175" s="1898"/>
      <c r="AD175" s="1898"/>
      <c r="AE175" s="1898"/>
      <c r="AF175" s="1898"/>
      <c r="AG175" s="1913"/>
      <c r="AH175" s="1886"/>
      <c r="AI175" s="1898"/>
      <c r="AJ175" s="1898"/>
      <c r="AK175" s="1898"/>
      <c r="AL175" s="1898"/>
      <c r="AM175" s="1898"/>
      <c r="AN175" s="1913"/>
      <c r="AO175" s="1886"/>
      <c r="AP175" s="1898"/>
      <c r="AQ175" s="1898"/>
      <c r="AR175" s="1898"/>
      <c r="AS175" s="1898"/>
      <c r="AT175" s="1898"/>
      <c r="AU175" s="1913"/>
      <c r="AV175" s="1886"/>
      <c r="AW175" s="1898"/>
      <c r="AX175" s="1898"/>
      <c r="AY175" s="1898"/>
      <c r="AZ175" s="1898"/>
      <c r="BA175" s="1898"/>
      <c r="BB175" s="1913"/>
      <c r="BC175" s="1886"/>
      <c r="BD175" s="1898"/>
      <c r="BE175" s="1937"/>
      <c r="BF175" s="1944"/>
      <c r="BG175" s="1952"/>
      <c r="BH175" s="1961"/>
      <c r="BI175" s="1967"/>
      <c r="BJ175" s="1972"/>
      <c r="BK175" s="1977"/>
      <c r="BL175" s="1977"/>
      <c r="BM175" s="1977"/>
      <c r="BN175" s="1988"/>
    </row>
    <row r="176" spans="2:66" ht="20.25" customHeight="1">
      <c r="B176" s="1743"/>
      <c r="C176" s="2675"/>
      <c r="D176" s="2681"/>
      <c r="E176" s="1968"/>
      <c r="F176" s="2691"/>
      <c r="G176" s="1757"/>
      <c r="H176" s="1768"/>
      <c r="I176" s="1776"/>
      <c r="J176" s="1781">
        <f>G175</f>
        <v>0</v>
      </c>
      <c r="K176" s="1776"/>
      <c r="L176" s="1781">
        <f>M175</f>
        <v>0</v>
      </c>
      <c r="M176" s="1789"/>
      <c r="N176" s="1803"/>
      <c r="O176" s="1809"/>
      <c r="P176" s="1825"/>
      <c r="Q176" s="1825"/>
      <c r="R176" s="1768"/>
      <c r="S176" s="1831"/>
      <c r="T176" s="1836"/>
      <c r="U176" s="1836"/>
      <c r="V176" s="1836"/>
      <c r="W176" s="1847"/>
      <c r="X176" s="1856" t="s">
        <v>128</v>
      </c>
      <c r="Y176" s="1863"/>
      <c r="Z176" s="1874"/>
      <c r="AA176" s="1885" t="str">
        <f>IF(AA175="","",VLOOKUP(AA175,'シフト記号表（従来型・ユニット型共通）'!$C$6:$L$47,10,FALSE))</f>
        <v/>
      </c>
      <c r="AB176" s="1897" t="str">
        <f>IF(AB175="","",VLOOKUP(AB175,'シフト記号表（従来型・ユニット型共通）'!$C$6:$L$47,10,FALSE))</f>
        <v/>
      </c>
      <c r="AC176" s="1897" t="str">
        <f>IF(AC175="","",VLOOKUP(AC175,'シフト記号表（従来型・ユニット型共通）'!$C$6:$L$47,10,FALSE))</f>
        <v/>
      </c>
      <c r="AD176" s="1897" t="str">
        <f>IF(AD175="","",VLOOKUP(AD175,'シフト記号表（従来型・ユニット型共通）'!$C$6:$L$47,10,FALSE))</f>
        <v/>
      </c>
      <c r="AE176" s="1897" t="str">
        <f>IF(AE175="","",VLOOKUP(AE175,'シフト記号表（従来型・ユニット型共通）'!$C$6:$L$47,10,FALSE))</f>
        <v/>
      </c>
      <c r="AF176" s="1897" t="str">
        <f>IF(AF175="","",VLOOKUP(AF175,'シフト記号表（従来型・ユニット型共通）'!$C$6:$L$47,10,FALSE))</f>
        <v/>
      </c>
      <c r="AG176" s="1912" t="str">
        <f>IF(AG175="","",VLOOKUP(AG175,'シフト記号表（従来型・ユニット型共通）'!$C$6:$L$47,10,FALSE))</f>
        <v/>
      </c>
      <c r="AH176" s="1885" t="str">
        <f>IF(AH175="","",VLOOKUP(AH175,'シフト記号表（従来型・ユニット型共通）'!$C$6:$L$47,10,FALSE))</f>
        <v/>
      </c>
      <c r="AI176" s="1897" t="str">
        <f>IF(AI175="","",VLOOKUP(AI175,'シフト記号表（従来型・ユニット型共通）'!$C$6:$L$47,10,FALSE))</f>
        <v/>
      </c>
      <c r="AJ176" s="1897" t="str">
        <f>IF(AJ175="","",VLOOKUP(AJ175,'シフト記号表（従来型・ユニット型共通）'!$C$6:$L$47,10,FALSE))</f>
        <v/>
      </c>
      <c r="AK176" s="1897" t="str">
        <f>IF(AK175="","",VLOOKUP(AK175,'シフト記号表（従来型・ユニット型共通）'!$C$6:$L$47,10,FALSE))</f>
        <v/>
      </c>
      <c r="AL176" s="1897" t="str">
        <f>IF(AL175="","",VLOOKUP(AL175,'シフト記号表（従来型・ユニット型共通）'!$C$6:$L$47,10,FALSE))</f>
        <v/>
      </c>
      <c r="AM176" s="1897" t="str">
        <f>IF(AM175="","",VLOOKUP(AM175,'シフト記号表（従来型・ユニット型共通）'!$C$6:$L$47,10,FALSE))</f>
        <v/>
      </c>
      <c r="AN176" s="1912" t="str">
        <f>IF(AN175="","",VLOOKUP(AN175,'シフト記号表（従来型・ユニット型共通）'!$C$6:$L$47,10,FALSE))</f>
        <v/>
      </c>
      <c r="AO176" s="1885" t="str">
        <f>IF(AO175="","",VLOOKUP(AO175,'シフト記号表（従来型・ユニット型共通）'!$C$6:$L$47,10,FALSE))</f>
        <v/>
      </c>
      <c r="AP176" s="1897" t="str">
        <f>IF(AP175="","",VLOOKUP(AP175,'シフト記号表（従来型・ユニット型共通）'!$C$6:$L$47,10,FALSE))</f>
        <v/>
      </c>
      <c r="AQ176" s="1897" t="str">
        <f>IF(AQ175="","",VLOOKUP(AQ175,'シフト記号表（従来型・ユニット型共通）'!$C$6:$L$47,10,FALSE))</f>
        <v/>
      </c>
      <c r="AR176" s="1897" t="str">
        <f>IF(AR175="","",VLOOKUP(AR175,'シフト記号表（従来型・ユニット型共通）'!$C$6:$L$47,10,FALSE))</f>
        <v/>
      </c>
      <c r="AS176" s="1897" t="str">
        <f>IF(AS175="","",VLOOKUP(AS175,'シフト記号表（従来型・ユニット型共通）'!$C$6:$L$47,10,FALSE))</f>
        <v/>
      </c>
      <c r="AT176" s="1897" t="str">
        <f>IF(AT175="","",VLOOKUP(AT175,'シフト記号表（従来型・ユニット型共通）'!$C$6:$L$47,10,FALSE))</f>
        <v/>
      </c>
      <c r="AU176" s="1912" t="str">
        <f>IF(AU175="","",VLOOKUP(AU175,'シフト記号表（従来型・ユニット型共通）'!$C$6:$L$47,10,FALSE))</f>
        <v/>
      </c>
      <c r="AV176" s="1885" t="str">
        <f>IF(AV175="","",VLOOKUP(AV175,'シフト記号表（従来型・ユニット型共通）'!$C$6:$L$47,10,FALSE))</f>
        <v/>
      </c>
      <c r="AW176" s="1897" t="str">
        <f>IF(AW175="","",VLOOKUP(AW175,'シフト記号表（従来型・ユニット型共通）'!$C$6:$L$47,10,FALSE))</f>
        <v/>
      </c>
      <c r="AX176" s="1897" t="str">
        <f>IF(AX175="","",VLOOKUP(AX175,'シフト記号表（従来型・ユニット型共通）'!$C$6:$L$47,10,FALSE))</f>
        <v/>
      </c>
      <c r="AY176" s="1897" t="str">
        <f>IF(AY175="","",VLOOKUP(AY175,'シフト記号表（従来型・ユニット型共通）'!$C$6:$L$47,10,FALSE))</f>
        <v/>
      </c>
      <c r="AZ176" s="1897" t="str">
        <f>IF(AZ175="","",VLOOKUP(AZ175,'シフト記号表（従来型・ユニット型共通）'!$C$6:$L$47,10,FALSE))</f>
        <v/>
      </c>
      <c r="BA176" s="1897" t="str">
        <f>IF(BA175="","",VLOOKUP(BA175,'シフト記号表（従来型・ユニット型共通）'!$C$6:$L$47,10,FALSE))</f>
        <v/>
      </c>
      <c r="BB176" s="1912" t="str">
        <f>IF(BB175="","",VLOOKUP(BB175,'シフト記号表（従来型・ユニット型共通）'!$C$6:$L$47,10,FALSE))</f>
        <v/>
      </c>
      <c r="BC176" s="1885" t="str">
        <f>IF(BC175="","",VLOOKUP(BC175,'シフト記号表（従来型・ユニット型共通）'!$C$6:$L$47,10,FALSE))</f>
        <v/>
      </c>
      <c r="BD176" s="1897" t="str">
        <f>IF(BD175="","",VLOOKUP(BD175,'シフト記号表（従来型・ユニット型共通）'!$C$6:$L$47,10,FALSE))</f>
        <v/>
      </c>
      <c r="BE176" s="1897" t="str">
        <f>IF(BE175="","",VLOOKUP(BE175,'シフト記号表（従来型・ユニット型共通）'!$C$6:$L$47,10,FALSE))</f>
        <v/>
      </c>
      <c r="BF176" s="1945">
        <f>IF($BI$3="４週",SUM(AA176:BB176),IF($BI$3="暦月",SUM(AA176:BE176),""))</f>
        <v>0</v>
      </c>
      <c r="BG176" s="1953"/>
      <c r="BH176" s="1962">
        <f>IF($BI$3="４週",BF176/4,IF($BI$3="暦月",(BF176/($BI$8/7)),""))</f>
        <v>0</v>
      </c>
      <c r="BI176" s="1953"/>
      <c r="BJ176" s="1973"/>
      <c r="BK176" s="1978"/>
      <c r="BL176" s="1978"/>
      <c r="BM176" s="1978"/>
      <c r="BN176" s="1989"/>
    </row>
    <row r="177" spans="2:66" ht="20.25" customHeight="1">
      <c r="B177" s="1742">
        <f>B175+1</f>
        <v>81</v>
      </c>
      <c r="C177" s="2676"/>
      <c r="D177" s="2682"/>
      <c r="E177" s="1968"/>
      <c r="F177" s="2691"/>
      <c r="G177" s="1756"/>
      <c r="H177" s="1767"/>
      <c r="I177" s="1774"/>
      <c r="J177" s="1779"/>
      <c r="K177" s="1774"/>
      <c r="L177" s="1779"/>
      <c r="M177" s="1788"/>
      <c r="N177" s="1802"/>
      <c r="O177" s="1808"/>
      <c r="P177" s="1824"/>
      <c r="Q177" s="1824"/>
      <c r="R177" s="1767"/>
      <c r="S177" s="1831"/>
      <c r="T177" s="1836"/>
      <c r="U177" s="1836"/>
      <c r="V177" s="1836"/>
      <c r="W177" s="1847"/>
      <c r="X177" s="1857" t="s">
        <v>770</v>
      </c>
      <c r="Y177" s="1864"/>
      <c r="Z177" s="1875"/>
      <c r="AA177" s="1886"/>
      <c r="AB177" s="1898"/>
      <c r="AC177" s="1898"/>
      <c r="AD177" s="1898"/>
      <c r="AE177" s="1898"/>
      <c r="AF177" s="1898"/>
      <c r="AG177" s="1913"/>
      <c r="AH177" s="1886"/>
      <c r="AI177" s="1898"/>
      <c r="AJ177" s="1898"/>
      <c r="AK177" s="1898"/>
      <c r="AL177" s="1898"/>
      <c r="AM177" s="1898"/>
      <c r="AN177" s="1913"/>
      <c r="AO177" s="1886"/>
      <c r="AP177" s="1898"/>
      <c r="AQ177" s="1898"/>
      <c r="AR177" s="1898"/>
      <c r="AS177" s="1898"/>
      <c r="AT177" s="1898"/>
      <c r="AU177" s="1913"/>
      <c r="AV177" s="1886"/>
      <c r="AW177" s="1898"/>
      <c r="AX177" s="1898"/>
      <c r="AY177" s="1898"/>
      <c r="AZ177" s="1898"/>
      <c r="BA177" s="1898"/>
      <c r="BB177" s="1913"/>
      <c r="BC177" s="1886"/>
      <c r="BD177" s="1898"/>
      <c r="BE177" s="1937"/>
      <c r="BF177" s="1944"/>
      <c r="BG177" s="1952"/>
      <c r="BH177" s="1961"/>
      <c r="BI177" s="1967"/>
      <c r="BJ177" s="1972"/>
      <c r="BK177" s="1977"/>
      <c r="BL177" s="1977"/>
      <c r="BM177" s="1977"/>
      <c r="BN177" s="1988"/>
    </row>
    <row r="178" spans="2:66" ht="20.25" customHeight="1">
      <c r="B178" s="1743"/>
      <c r="C178" s="2675"/>
      <c r="D178" s="2681"/>
      <c r="E178" s="1968"/>
      <c r="F178" s="2691"/>
      <c r="G178" s="1757"/>
      <c r="H178" s="1768"/>
      <c r="I178" s="1776"/>
      <c r="J178" s="1781">
        <f>G177</f>
        <v>0</v>
      </c>
      <c r="K178" s="1776"/>
      <c r="L178" s="1781">
        <f>M177</f>
        <v>0</v>
      </c>
      <c r="M178" s="1789"/>
      <c r="N178" s="1803"/>
      <c r="O178" s="1809"/>
      <c r="P178" s="1825"/>
      <c r="Q178" s="1825"/>
      <c r="R178" s="1768"/>
      <c r="S178" s="1831"/>
      <c r="T178" s="1836"/>
      <c r="U178" s="1836"/>
      <c r="V178" s="1836"/>
      <c r="W178" s="1847"/>
      <c r="X178" s="1856" t="s">
        <v>128</v>
      </c>
      <c r="Y178" s="1863"/>
      <c r="Z178" s="1874"/>
      <c r="AA178" s="1885" t="str">
        <f>IF(AA177="","",VLOOKUP(AA177,'シフト記号表（従来型・ユニット型共通）'!$C$6:$L$47,10,FALSE))</f>
        <v/>
      </c>
      <c r="AB178" s="1897" t="str">
        <f>IF(AB177="","",VLOOKUP(AB177,'シフト記号表（従来型・ユニット型共通）'!$C$6:$L$47,10,FALSE))</f>
        <v/>
      </c>
      <c r="AC178" s="1897" t="str">
        <f>IF(AC177="","",VLOOKUP(AC177,'シフト記号表（従来型・ユニット型共通）'!$C$6:$L$47,10,FALSE))</f>
        <v/>
      </c>
      <c r="AD178" s="1897" t="str">
        <f>IF(AD177="","",VLOOKUP(AD177,'シフト記号表（従来型・ユニット型共通）'!$C$6:$L$47,10,FALSE))</f>
        <v/>
      </c>
      <c r="AE178" s="1897" t="str">
        <f>IF(AE177="","",VLOOKUP(AE177,'シフト記号表（従来型・ユニット型共通）'!$C$6:$L$47,10,FALSE))</f>
        <v/>
      </c>
      <c r="AF178" s="1897" t="str">
        <f>IF(AF177="","",VLOOKUP(AF177,'シフト記号表（従来型・ユニット型共通）'!$C$6:$L$47,10,FALSE))</f>
        <v/>
      </c>
      <c r="AG178" s="1912" t="str">
        <f>IF(AG177="","",VLOOKUP(AG177,'シフト記号表（従来型・ユニット型共通）'!$C$6:$L$47,10,FALSE))</f>
        <v/>
      </c>
      <c r="AH178" s="1885" t="str">
        <f>IF(AH177="","",VLOOKUP(AH177,'シフト記号表（従来型・ユニット型共通）'!$C$6:$L$47,10,FALSE))</f>
        <v/>
      </c>
      <c r="AI178" s="1897" t="str">
        <f>IF(AI177="","",VLOOKUP(AI177,'シフト記号表（従来型・ユニット型共通）'!$C$6:$L$47,10,FALSE))</f>
        <v/>
      </c>
      <c r="AJ178" s="1897" t="str">
        <f>IF(AJ177="","",VLOOKUP(AJ177,'シフト記号表（従来型・ユニット型共通）'!$C$6:$L$47,10,FALSE))</f>
        <v/>
      </c>
      <c r="AK178" s="1897" t="str">
        <f>IF(AK177="","",VLOOKUP(AK177,'シフト記号表（従来型・ユニット型共通）'!$C$6:$L$47,10,FALSE))</f>
        <v/>
      </c>
      <c r="AL178" s="1897" t="str">
        <f>IF(AL177="","",VLOOKUP(AL177,'シフト記号表（従来型・ユニット型共通）'!$C$6:$L$47,10,FALSE))</f>
        <v/>
      </c>
      <c r="AM178" s="1897" t="str">
        <f>IF(AM177="","",VLOOKUP(AM177,'シフト記号表（従来型・ユニット型共通）'!$C$6:$L$47,10,FALSE))</f>
        <v/>
      </c>
      <c r="AN178" s="1912" t="str">
        <f>IF(AN177="","",VLOOKUP(AN177,'シフト記号表（従来型・ユニット型共通）'!$C$6:$L$47,10,FALSE))</f>
        <v/>
      </c>
      <c r="AO178" s="1885" t="str">
        <f>IF(AO177="","",VLOOKUP(AO177,'シフト記号表（従来型・ユニット型共通）'!$C$6:$L$47,10,FALSE))</f>
        <v/>
      </c>
      <c r="AP178" s="1897" t="str">
        <f>IF(AP177="","",VLOOKUP(AP177,'シフト記号表（従来型・ユニット型共通）'!$C$6:$L$47,10,FALSE))</f>
        <v/>
      </c>
      <c r="AQ178" s="1897" t="str">
        <f>IF(AQ177="","",VLOOKUP(AQ177,'シフト記号表（従来型・ユニット型共通）'!$C$6:$L$47,10,FALSE))</f>
        <v/>
      </c>
      <c r="AR178" s="1897" t="str">
        <f>IF(AR177="","",VLOOKUP(AR177,'シフト記号表（従来型・ユニット型共通）'!$C$6:$L$47,10,FALSE))</f>
        <v/>
      </c>
      <c r="AS178" s="1897" t="str">
        <f>IF(AS177="","",VLOOKUP(AS177,'シフト記号表（従来型・ユニット型共通）'!$C$6:$L$47,10,FALSE))</f>
        <v/>
      </c>
      <c r="AT178" s="1897" t="str">
        <f>IF(AT177="","",VLOOKUP(AT177,'シフト記号表（従来型・ユニット型共通）'!$C$6:$L$47,10,FALSE))</f>
        <v/>
      </c>
      <c r="AU178" s="1912" t="str">
        <f>IF(AU177="","",VLOOKUP(AU177,'シフト記号表（従来型・ユニット型共通）'!$C$6:$L$47,10,FALSE))</f>
        <v/>
      </c>
      <c r="AV178" s="1885" t="str">
        <f>IF(AV177="","",VLOOKUP(AV177,'シフト記号表（従来型・ユニット型共通）'!$C$6:$L$47,10,FALSE))</f>
        <v/>
      </c>
      <c r="AW178" s="1897" t="str">
        <f>IF(AW177="","",VLOOKUP(AW177,'シフト記号表（従来型・ユニット型共通）'!$C$6:$L$47,10,FALSE))</f>
        <v/>
      </c>
      <c r="AX178" s="1897" t="str">
        <f>IF(AX177="","",VLOOKUP(AX177,'シフト記号表（従来型・ユニット型共通）'!$C$6:$L$47,10,FALSE))</f>
        <v/>
      </c>
      <c r="AY178" s="1897" t="str">
        <f>IF(AY177="","",VLOOKUP(AY177,'シフト記号表（従来型・ユニット型共通）'!$C$6:$L$47,10,FALSE))</f>
        <v/>
      </c>
      <c r="AZ178" s="1897" t="str">
        <f>IF(AZ177="","",VLOOKUP(AZ177,'シフト記号表（従来型・ユニット型共通）'!$C$6:$L$47,10,FALSE))</f>
        <v/>
      </c>
      <c r="BA178" s="1897" t="str">
        <f>IF(BA177="","",VLOOKUP(BA177,'シフト記号表（従来型・ユニット型共通）'!$C$6:$L$47,10,FALSE))</f>
        <v/>
      </c>
      <c r="BB178" s="1912" t="str">
        <f>IF(BB177="","",VLOOKUP(BB177,'シフト記号表（従来型・ユニット型共通）'!$C$6:$L$47,10,FALSE))</f>
        <v/>
      </c>
      <c r="BC178" s="1885" t="str">
        <f>IF(BC177="","",VLOOKUP(BC177,'シフト記号表（従来型・ユニット型共通）'!$C$6:$L$47,10,FALSE))</f>
        <v/>
      </c>
      <c r="BD178" s="1897" t="str">
        <f>IF(BD177="","",VLOOKUP(BD177,'シフト記号表（従来型・ユニット型共通）'!$C$6:$L$47,10,FALSE))</f>
        <v/>
      </c>
      <c r="BE178" s="1897" t="str">
        <f>IF(BE177="","",VLOOKUP(BE177,'シフト記号表（従来型・ユニット型共通）'!$C$6:$L$47,10,FALSE))</f>
        <v/>
      </c>
      <c r="BF178" s="1945">
        <f>IF($BI$3="４週",SUM(AA178:BB178),IF($BI$3="暦月",SUM(AA178:BE178),""))</f>
        <v>0</v>
      </c>
      <c r="BG178" s="1953"/>
      <c r="BH178" s="1962">
        <f>IF($BI$3="４週",BF178/4,IF($BI$3="暦月",(BF178/($BI$8/7)),""))</f>
        <v>0</v>
      </c>
      <c r="BI178" s="1953"/>
      <c r="BJ178" s="1973"/>
      <c r="BK178" s="1978"/>
      <c r="BL178" s="1978"/>
      <c r="BM178" s="1978"/>
      <c r="BN178" s="1989"/>
    </row>
    <row r="179" spans="2:66" ht="20.25" customHeight="1">
      <c r="B179" s="1742">
        <f>B177+1</f>
        <v>82</v>
      </c>
      <c r="C179" s="2676"/>
      <c r="D179" s="2682"/>
      <c r="E179" s="1968"/>
      <c r="F179" s="2691"/>
      <c r="G179" s="1756"/>
      <c r="H179" s="1767"/>
      <c r="I179" s="1774"/>
      <c r="J179" s="1779"/>
      <c r="K179" s="1774"/>
      <c r="L179" s="1779"/>
      <c r="M179" s="1788"/>
      <c r="N179" s="1802"/>
      <c r="O179" s="1808"/>
      <c r="P179" s="1824"/>
      <c r="Q179" s="1824"/>
      <c r="R179" s="1767"/>
      <c r="S179" s="1831"/>
      <c r="T179" s="1836"/>
      <c r="U179" s="1836"/>
      <c r="V179" s="1836"/>
      <c r="W179" s="1847"/>
      <c r="X179" s="1857" t="s">
        <v>770</v>
      </c>
      <c r="Y179" s="1864"/>
      <c r="Z179" s="1875"/>
      <c r="AA179" s="1886"/>
      <c r="AB179" s="1898"/>
      <c r="AC179" s="1898"/>
      <c r="AD179" s="1898"/>
      <c r="AE179" s="1898"/>
      <c r="AF179" s="1898"/>
      <c r="AG179" s="1913"/>
      <c r="AH179" s="1886"/>
      <c r="AI179" s="1898"/>
      <c r="AJ179" s="1898"/>
      <c r="AK179" s="1898"/>
      <c r="AL179" s="1898"/>
      <c r="AM179" s="1898"/>
      <c r="AN179" s="1913"/>
      <c r="AO179" s="1886"/>
      <c r="AP179" s="1898"/>
      <c r="AQ179" s="1898"/>
      <c r="AR179" s="1898"/>
      <c r="AS179" s="1898"/>
      <c r="AT179" s="1898"/>
      <c r="AU179" s="1913"/>
      <c r="AV179" s="1886"/>
      <c r="AW179" s="1898"/>
      <c r="AX179" s="1898"/>
      <c r="AY179" s="1898"/>
      <c r="AZ179" s="1898"/>
      <c r="BA179" s="1898"/>
      <c r="BB179" s="1913"/>
      <c r="BC179" s="1886"/>
      <c r="BD179" s="1898"/>
      <c r="BE179" s="1937"/>
      <c r="BF179" s="1944"/>
      <c r="BG179" s="1952"/>
      <c r="BH179" s="1961"/>
      <c r="BI179" s="1967"/>
      <c r="BJ179" s="1972"/>
      <c r="BK179" s="1977"/>
      <c r="BL179" s="1977"/>
      <c r="BM179" s="1977"/>
      <c r="BN179" s="1988"/>
    </row>
    <row r="180" spans="2:66" ht="20.25" customHeight="1">
      <c r="B180" s="1743"/>
      <c r="C180" s="2675"/>
      <c r="D180" s="2681"/>
      <c r="E180" s="1968"/>
      <c r="F180" s="2691"/>
      <c r="G180" s="1757"/>
      <c r="H180" s="1768"/>
      <c r="I180" s="1776"/>
      <c r="J180" s="1781">
        <f>G179</f>
        <v>0</v>
      </c>
      <c r="K180" s="1776"/>
      <c r="L180" s="1781">
        <f>M179</f>
        <v>0</v>
      </c>
      <c r="M180" s="1789"/>
      <c r="N180" s="1803"/>
      <c r="O180" s="1809"/>
      <c r="P180" s="1825"/>
      <c r="Q180" s="1825"/>
      <c r="R180" s="1768"/>
      <c r="S180" s="1831"/>
      <c r="T180" s="1836"/>
      <c r="U180" s="1836"/>
      <c r="V180" s="1836"/>
      <c r="W180" s="1847"/>
      <c r="X180" s="1856" t="s">
        <v>128</v>
      </c>
      <c r="Y180" s="1863"/>
      <c r="Z180" s="1874"/>
      <c r="AA180" s="1885" t="str">
        <f>IF(AA179="","",VLOOKUP(AA179,'シフト記号表（従来型・ユニット型共通）'!$C$6:$L$47,10,FALSE))</f>
        <v/>
      </c>
      <c r="AB180" s="1897" t="str">
        <f>IF(AB179="","",VLOOKUP(AB179,'シフト記号表（従来型・ユニット型共通）'!$C$6:$L$47,10,FALSE))</f>
        <v/>
      </c>
      <c r="AC180" s="1897" t="str">
        <f>IF(AC179="","",VLOOKUP(AC179,'シフト記号表（従来型・ユニット型共通）'!$C$6:$L$47,10,FALSE))</f>
        <v/>
      </c>
      <c r="AD180" s="1897" t="str">
        <f>IF(AD179="","",VLOOKUP(AD179,'シフト記号表（従来型・ユニット型共通）'!$C$6:$L$47,10,FALSE))</f>
        <v/>
      </c>
      <c r="AE180" s="1897" t="str">
        <f>IF(AE179="","",VLOOKUP(AE179,'シフト記号表（従来型・ユニット型共通）'!$C$6:$L$47,10,FALSE))</f>
        <v/>
      </c>
      <c r="AF180" s="1897" t="str">
        <f>IF(AF179="","",VLOOKUP(AF179,'シフト記号表（従来型・ユニット型共通）'!$C$6:$L$47,10,FALSE))</f>
        <v/>
      </c>
      <c r="AG180" s="1912" t="str">
        <f>IF(AG179="","",VLOOKUP(AG179,'シフト記号表（従来型・ユニット型共通）'!$C$6:$L$47,10,FALSE))</f>
        <v/>
      </c>
      <c r="AH180" s="1885" t="str">
        <f>IF(AH179="","",VLOOKUP(AH179,'シフト記号表（従来型・ユニット型共通）'!$C$6:$L$47,10,FALSE))</f>
        <v/>
      </c>
      <c r="AI180" s="1897" t="str">
        <f>IF(AI179="","",VLOOKUP(AI179,'シフト記号表（従来型・ユニット型共通）'!$C$6:$L$47,10,FALSE))</f>
        <v/>
      </c>
      <c r="AJ180" s="1897" t="str">
        <f>IF(AJ179="","",VLOOKUP(AJ179,'シフト記号表（従来型・ユニット型共通）'!$C$6:$L$47,10,FALSE))</f>
        <v/>
      </c>
      <c r="AK180" s="1897" t="str">
        <f>IF(AK179="","",VLOOKUP(AK179,'シフト記号表（従来型・ユニット型共通）'!$C$6:$L$47,10,FALSE))</f>
        <v/>
      </c>
      <c r="AL180" s="1897" t="str">
        <f>IF(AL179="","",VLOOKUP(AL179,'シフト記号表（従来型・ユニット型共通）'!$C$6:$L$47,10,FALSE))</f>
        <v/>
      </c>
      <c r="AM180" s="1897" t="str">
        <f>IF(AM179="","",VLOOKUP(AM179,'シフト記号表（従来型・ユニット型共通）'!$C$6:$L$47,10,FALSE))</f>
        <v/>
      </c>
      <c r="AN180" s="1912" t="str">
        <f>IF(AN179="","",VLOOKUP(AN179,'シフト記号表（従来型・ユニット型共通）'!$C$6:$L$47,10,FALSE))</f>
        <v/>
      </c>
      <c r="AO180" s="1885" t="str">
        <f>IF(AO179="","",VLOOKUP(AO179,'シフト記号表（従来型・ユニット型共通）'!$C$6:$L$47,10,FALSE))</f>
        <v/>
      </c>
      <c r="AP180" s="1897" t="str">
        <f>IF(AP179="","",VLOOKUP(AP179,'シフト記号表（従来型・ユニット型共通）'!$C$6:$L$47,10,FALSE))</f>
        <v/>
      </c>
      <c r="AQ180" s="1897" t="str">
        <f>IF(AQ179="","",VLOOKUP(AQ179,'シフト記号表（従来型・ユニット型共通）'!$C$6:$L$47,10,FALSE))</f>
        <v/>
      </c>
      <c r="AR180" s="1897" t="str">
        <f>IF(AR179="","",VLOOKUP(AR179,'シフト記号表（従来型・ユニット型共通）'!$C$6:$L$47,10,FALSE))</f>
        <v/>
      </c>
      <c r="AS180" s="1897" t="str">
        <f>IF(AS179="","",VLOOKUP(AS179,'シフト記号表（従来型・ユニット型共通）'!$C$6:$L$47,10,FALSE))</f>
        <v/>
      </c>
      <c r="AT180" s="1897" t="str">
        <f>IF(AT179="","",VLOOKUP(AT179,'シフト記号表（従来型・ユニット型共通）'!$C$6:$L$47,10,FALSE))</f>
        <v/>
      </c>
      <c r="AU180" s="1912" t="str">
        <f>IF(AU179="","",VLOOKUP(AU179,'シフト記号表（従来型・ユニット型共通）'!$C$6:$L$47,10,FALSE))</f>
        <v/>
      </c>
      <c r="AV180" s="1885" t="str">
        <f>IF(AV179="","",VLOOKUP(AV179,'シフト記号表（従来型・ユニット型共通）'!$C$6:$L$47,10,FALSE))</f>
        <v/>
      </c>
      <c r="AW180" s="1897" t="str">
        <f>IF(AW179="","",VLOOKUP(AW179,'シフト記号表（従来型・ユニット型共通）'!$C$6:$L$47,10,FALSE))</f>
        <v/>
      </c>
      <c r="AX180" s="1897" t="str">
        <f>IF(AX179="","",VLOOKUP(AX179,'シフト記号表（従来型・ユニット型共通）'!$C$6:$L$47,10,FALSE))</f>
        <v/>
      </c>
      <c r="AY180" s="1897" t="str">
        <f>IF(AY179="","",VLOOKUP(AY179,'シフト記号表（従来型・ユニット型共通）'!$C$6:$L$47,10,FALSE))</f>
        <v/>
      </c>
      <c r="AZ180" s="1897" t="str">
        <f>IF(AZ179="","",VLOOKUP(AZ179,'シフト記号表（従来型・ユニット型共通）'!$C$6:$L$47,10,FALSE))</f>
        <v/>
      </c>
      <c r="BA180" s="1897" t="str">
        <f>IF(BA179="","",VLOOKUP(BA179,'シフト記号表（従来型・ユニット型共通）'!$C$6:$L$47,10,FALSE))</f>
        <v/>
      </c>
      <c r="BB180" s="1912" t="str">
        <f>IF(BB179="","",VLOOKUP(BB179,'シフト記号表（従来型・ユニット型共通）'!$C$6:$L$47,10,FALSE))</f>
        <v/>
      </c>
      <c r="BC180" s="1885" t="str">
        <f>IF(BC179="","",VLOOKUP(BC179,'シフト記号表（従来型・ユニット型共通）'!$C$6:$L$47,10,FALSE))</f>
        <v/>
      </c>
      <c r="BD180" s="1897" t="str">
        <f>IF(BD179="","",VLOOKUP(BD179,'シフト記号表（従来型・ユニット型共通）'!$C$6:$L$47,10,FALSE))</f>
        <v/>
      </c>
      <c r="BE180" s="1897" t="str">
        <f>IF(BE179="","",VLOOKUP(BE179,'シフト記号表（従来型・ユニット型共通）'!$C$6:$L$47,10,FALSE))</f>
        <v/>
      </c>
      <c r="BF180" s="1945">
        <f>IF($BI$3="４週",SUM(AA180:BB180),IF($BI$3="暦月",SUM(AA180:BE180),""))</f>
        <v>0</v>
      </c>
      <c r="BG180" s="1953"/>
      <c r="BH180" s="1962">
        <f>IF($BI$3="４週",BF180/4,IF($BI$3="暦月",(BF180/($BI$8/7)),""))</f>
        <v>0</v>
      </c>
      <c r="BI180" s="1953"/>
      <c r="BJ180" s="1973"/>
      <c r="BK180" s="1978"/>
      <c r="BL180" s="1978"/>
      <c r="BM180" s="1978"/>
      <c r="BN180" s="1989"/>
    </row>
    <row r="181" spans="2:66" ht="20.25" customHeight="1">
      <c r="B181" s="1742">
        <f>B179+1</f>
        <v>83</v>
      </c>
      <c r="C181" s="2676"/>
      <c r="D181" s="2682"/>
      <c r="E181" s="1968"/>
      <c r="F181" s="2691"/>
      <c r="G181" s="1756"/>
      <c r="H181" s="1767"/>
      <c r="I181" s="1774"/>
      <c r="J181" s="1779"/>
      <c r="K181" s="1774"/>
      <c r="L181" s="1779"/>
      <c r="M181" s="1788"/>
      <c r="N181" s="1802"/>
      <c r="O181" s="1808"/>
      <c r="P181" s="1824"/>
      <c r="Q181" s="1824"/>
      <c r="R181" s="1767"/>
      <c r="S181" s="1831"/>
      <c r="T181" s="1836"/>
      <c r="U181" s="1836"/>
      <c r="V181" s="1836"/>
      <c r="W181" s="1847"/>
      <c r="X181" s="1857" t="s">
        <v>770</v>
      </c>
      <c r="Y181" s="1864"/>
      <c r="Z181" s="1875"/>
      <c r="AA181" s="1886"/>
      <c r="AB181" s="1898"/>
      <c r="AC181" s="1898"/>
      <c r="AD181" s="1898"/>
      <c r="AE181" s="1898"/>
      <c r="AF181" s="1898"/>
      <c r="AG181" s="1913"/>
      <c r="AH181" s="1886"/>
      <c r="AI181" s="1898"/>
      <c r="AJ181" s="1898"/>
      <c r="AK181" s="1898"/>
      <c r="AL181" s="1898"/>
      <c r="AM181" s="1898"/>
      <c r="AN181" s="1913"/>
      <c r="AO181" s="1886"/>
      <c r="AP181" s="1898"/>
      <c r="AQ181" s="1898"/>
      <c r="AR181" s="1898"/>
      <c r="AS181" s="1898"/>
      <c r="AT181" s="1898"/>
      <c r="AU181" s="1913"/>
      <c r="AV181" s="1886"/>
      <c r="AW181" s="1898"/>
      <c r="AX181" s="1898"/>
      <c r="AY181" s="1898"/>
      <c r="AZ181" s="1898"/>
      <c r="BA181" s="1898"/>
      <c r="BB181" s="1913"/>
      <c r="BC181" s="1886"/>
      <c r="BD181" s="1898"/>
      <c r="BE181" s="1937"/>
      <c r="BF181" s="1944"/>
      <c r="BG181" s="1952"/>
      <c r="BH181" s="1961"/>
      <c r="BI181" s="1967"/>
      <c r="BJ181" s="1972"/>
      <c r="BK181" s="1977"/>
      <c r="BL181" s="1977"/>
      <c r="BM181" s="1977"/>
      <c r="BN181" s="1988"/>
    </row>
    <row r="182" spans="2:66" ht="20.25" customHeight="1">
      <c r="B182" s="1743"/>
      <c r="C182" s="2675"/>
      <c r="D182" s="2681"/>
      <c r="E182" s="1968"/>
      <c r="F182" s="2691"/>
      <c r="G182" s="1757"/>
      <c r="H182" s="1768"/>
      <c r="I182" s="1776"/>
      <c r="J182" s="1781">
        <f>G181</f>
        <v>0</v>
      </c>
      <c r="K182" s="1776"/>
      <c r="L182" s="1781">
        <f>M181</f>
        <v>0</v>
      </c>
      <c r="M182" s="1789"/>
      <c r="N182" s="1803"/>
      <c r="O182" s="1809"/>
      <c r="P182" s="1825"/>
      <c r="Q182" s="1825"/>
      <c r="R182" s="1768"/>
      <c r="S182" s="1831"/>
      <c r="T182" s="1836"/>
      <c r="U182" s="1836"/>
      <c r="V182" s="1836"/>
      <c r="W182" s="1847"/>
      <c r="X182" s="1856" t="s">
        <v>128</v>
      </c>
      <c r="Y182" s="1863"/>
      <c r="Z182" s="1874"/>
      <c r="AA182" s="1885" t="str">
        <f>IF(AA181="","",VLOOKUP(AA181,'シフト記号表（従来型・ユニット型共通）'!$C$6:$L$47,10,FALSE))</f>
        <v/>
      </c>
      <c r="AB182" s="1897" t="str">
        <f>IF(AB181="","",VLOOKUP(AB181,'シフト記号表（従来型・ユニット型共通）'!$C$6:$L$47,10,FALSE))</f>
        <v/>
      </c>
      <c r="AC182" s="1897" t="str">
        <f>IF(AC181="","",VLOOKUP(AC181,'シフト記号表（従来型・ユニット型共通）'!$C$6:$L$47,10,FALSE))</f>
        <v/>
      </c>
      <c r="AD182" s="1897" t="str">
        <f>IF(AD181="","",VLOOKUP(AD181,'シフト記号表（従来型・ユニット型共通）'!$C$6:$L$47,10,FALSE))</f>
        <v/>
      </c>
      <c r="AE182" s="1897" t="str">
        <f>IF(AE181="","",VLOOKUP(AE181,'シフト記号表（従来型・ユニット型共通）'!$C$6:$L$47,10,FALSE))</f>
        <v/>
      </c>
      <c r="AF182" s="1897" t="str">
        <f>IF(AF181="","",VLOOKUP(AF181,'シフト記号表（従来型・ユニット型共通）'!$C$6:$L$47,10,FALSE))</f>
        <v/>
      </c>
      <c r="AG182" s="1912" t="str">
        <f>IF(AG181="","",VLOOKUP(AG181,'シフト記号表（従来型・ユニット型共通）'!$C$6:$L$47,10,FALSE))</f>
        <v/>
      </c>
      <c r="AH182" s="1885" t="str">
        <f>IF(AH181="","",VLOOKUP(AH181,'シフト記号表（従来型・ユニット型共通）'!$C$6:$L$47,10,FALSE))</f>
        <v/>
      </c>
      <c r="AI182" s="1897" t="str">
        <f>IF(AI181="","",VLOOKUP(AI181,'シフト記号表（従来型・ユニット型共通）'!$C$6:$L$47,10,FALSE))</f>
        <v/>
      </c>
      <c r="AJ182" s="1897" t="str">
        <f>IF(AJ181="","",VLOOKUP(AJ181,'シフト記号表（従来型・ユニット型共通）'!$C$6:$L$47,10,FALSE))</f>
        <v/>
      </c>
      <c r="AK182" s="1897" t="str">
        <f>IF(AK181="","",VLOOKUP(AK181,'シフト記号表（従来型・ユニット型共通）'!$C$6:$L$47,10,FALSE))</f>
        <v/>
      </c>
      <c r="AL182" s="1897" t="str">
        <f>IF(AL181="","",VLOOKUP(AL181,'シフト記号表（従来型・ユニット型共通）'!$C$6:$L$47,10,FALSE))</f>
        <v/>
      </c>
      <c r="AM182" s="1897" t="str">
        <f>IF(AM181="","",VLOOKUP(AM181,'シフト記号表（従来型・ユニット型共通）'!$C$6:$L$47,10,FALSE))</f>
        <v/>
      </c>
      <c r="AN182" s="1912" t="str">
        <f>IF(AN181="","",VLOOKUP(AN181,'シフト記号表（従来型・ユニット型共通）'!$C$6:$L$47,10,FALSE))</f>
        <v/>
      </c>
      <c r="AO182" s="1885" t="str">
        <f>IF(AO181="","",VLOOKUP(AO181,'シフト記号表（従来型・ユニット型共通）'!$C$6:$L$47,10,FALSE))</f>
        <v/>
      </c>
      <c r="AP182" s="1897" t="str">
        <f>IF(AP181="","",VLOOKUP(AP181,'シフト記号表（従来型・ユニット型共通）'!$C$6:$L$47,10,FALSE))</f>
        <v/>
      </c>
      <c r="AQ182" s="1897" t="str">
        <f>IF(AQ181="","",VLOOKUP(AQ181,'シフト記号表（従来型・ユニット型共通）'!$C$6:$L$47,10,FALSE))</f>
        <v/>
      </c>
      <c r="AR182" s="1897" t="str">
        <f>IF(AR181="","",VLOOKUP(AR181,'シフト記号表（従来型・ユニット型共通）'!$C$6:$L$47,10,FALSE))</f>
        <v/>
      </c>
      <c r="AS182" s="1897" t="str">
        <f>IF(AS181="","",VLOOKUP(AS181,'シフト記号表（従来型・ユニット型共通）'!$C$6:$L$47,10,FALSE))</f>
        <v/>
      </c>
      <c r="AT182" s="1897" t="str">
        <f>IF(AT181="","",VLOOKUP(AT181,'シフト記号表（従来型・ユニット型共通）'!$C$6:$L$47,10,FALSE))</f>
        <v/>
      </c>
      <c r="AU182" s="1912" t="str">
        <f>IF(AU181="","",VLOOKUP(AU181,'シフト記号表（従来型・ユニット型共通）'!$C$6:$L$47,10,FALSE))</f>
        <v/>
      </c>
      <c r="AV182" s="1885" t="str">
        <f>IF(AV181="","",VLOOKUP(AV181,'シフト記号表（従来型・ユニット型共通）'!$C$6:$L$47,10,FALSE))</f>
        <v/>
      </c>
      <c r="AW182" s="1897" t="str">
        <f>IF(AW181="","",VLOOKUP(AW181,'シフト記号表（従来型・ユニット型共通）'!$C$6:$L$47,10,FALSE))</f>
        <v/>
      </c>
      <c r="AX182" s="1897" t="str">
        <f>IF(AX181="","",VLOOKUP(AX181,'シフト記号表（従来型・ユニット型共通）'!$C$6:$L$47,10,FALSE))</f>
        <v/>
      </c>
      <c r="AY182" s="1897" t="str">
        <f>IF(AY181="","",VLOOKUP(AY181,'シフト記号表（従来型・ユニット型共通）'!$C$6:$L$47,10,FALSE))</f>
        <v/>
      </c>
      <c r="AZ182" s="1897" t="str">
        <f>IF(AZ181="","",VLOOKUP(AZ181,'シフト記号表（従来型・ユニット型共通）'!$C$6:$L$47,10,FALSE))</f>
        <v/>
      </c>
      <c r="BA182" s="1897" t="str">
        <f>IF(BA181="","",VLOOKUP(BA181,'シフト記号表（従来型・ユニット型共通）'!$C$6:$L$47,10,FALSE))</f>
        <v/>
      </c>
      <c r="BB182" s="1912" t="str">
        <f>IF(BB181="","",VLOOKUP(BB181,'シフト記号表（従来型・ユニット型共通）'!$C$6:$L$47,10,FALSE))</f>
        <v/>
      </c>
      <c r="BC182" s="1885" t="str">
        <f>IF(BC181="","",VLOOKUP(BC181,'シフト記号表（従来型・ユニット型共通）'!$C$6:$L$47,10,FALSE))</f>
        <v/>
      </c>
      <c r="BD182" s="1897" t="str">
        <f>IF(BD181="","",VLOOKUP(BD181,'シフト記号表（従来型・ユニット型共通）'!$C$6:$L$47,10,FALSE))</f>
        <v/>
      </c>
      <c r="BE182" s="1897" t="str">
        <f>IF(BE181="","",VLOOKUP(BE181,'シフト記号表（従来型・ユニット型共通）'!$C$6:$L$47,10,FALSE))</f>
        <v/>
      </c>
      <c r="BF182" s="1945">
        <f>IF($BI$3="４週",SUM(AA182:BB182),IF($BI$3="暦月",SUM(AA182:BE182),""))</f>
        <v>0</v>
      </c>
      <c r="BG182" s="1953"/>
      <c r="BH182" s="1962">
        <f>IF($BI$3="４週",BF182/4,IF($BI$3="暦月",(BF182/($BI$8/7)),""))</f>
        <v>0</v>
      </c>
      <c r="BI182" s="1953"/>
      <c r="BJ182" s="1973"/>
      <c r="BK182" s="1978"/>
      <c r="BL182" s="1978"/>
      <c r="BM182" s="1978"/>
      <c r="BN182" s="1989"/>
    </row>
    <row r="183" spans="2:66" ht="20.25" customHeight="1">
      <c r="B183" s="1742">
        <f>B181+1</f>
        <v>84</v>
      </c>
      <c r="C183" s="2676"/>
      <c r="D183" s="2682"/>
      <c r="E183" s="1968"/>
      <c r="F183" s="2691"/>
      <c r="G183" s="1756"/>
      <c r="H183" s="1767"/>
      <c r="I183" s="1774"/>
      <c r="J183" s="1779"/>
      <c r="K183" s="1774"/>
      <c r="L183" s="1779"/>
      <c r="M183" s="1788"/>
      <c r="N183" s="1802"/>
      <c r="O183" s="1808"/>
      <c r="P183" s="1824"/>
      <c r="Q183" s="1824"/>
      <c r="R183" s="1767"/>
      <c r="S183" s="1831"/>
      <c r="T183" s="1836"/>
      <c r="U183" s="1836"/>
      <c r="V183" s="1836"/>
      <c r="W183" s="1847"/>
      <c r="X183" s="1857" t="s">
        <v>770</v>
      </c>
      <c r="Y183" s="1864"/>
      <c r="Z183" s="1875"/>
      <c r="AA183" s="1886"/>
      <c r="AB183" s="1898"/>
      <c r="AC183" s="1898"/>
      <c r="AD183" s="1898"/>
      <c r="AE183" s="1898"/>
      <c r="AF183" s="1898"/>
      <c r="AG183" s="1913"/>
      <c r="AH183" s="1886"/>
      <c r="AI183" s="1898"/>
      <c r="AJ183" s="1898"/>
      <c r="AK183" s="1898"/>
      <c r="AL183" s="1898"/>
      <c r="AM183" s="1898"/>
      <c r="AN183" s="1913"/>
      <c r="AO183" s="1886"/>
      <c r="AP183" s="1898"/>
      <c r="AQ183" s="1898"/>
      <c r="AR183" s="1898"/>
      <c r="AS183" s="1898"/>
      <c r="AT183" s="1898"/>
      <c r="AU183" s="1913"/>
      <c r="AV183" s="1886"/>
      <c r="AW183" s="1898"/>
      <c r="AX183" s="1898"/>
      <c r="AY183" s="1898"/>
      <c r="AZ183" s="1898"/>
      <c r="BA183" s="1898"/>
      <c r="BB183" s="1913"/>
      <c r="BC183" s="1886"/>
      <c r="BD183" s="1898"/>
      <c r="BE183" s="1937"/>
      <c r="BF183" s="1944"/>
      <c r="BG183" s="1952"/>
      <c r="BH183" s="1961"/>
      <c r="BI183" s="1967"/>
      <c r="BJ183" s="1972"/>
      <c r="BK183" s="1977"/>
      <c r="BL183" s="1977"/>
      <c r="BM183" s="1977"/>
      <c r="BN183" s="1988"/>
    </row>
    <row r="184" spans="2:66" ht="20.25" customHeight="1">
      <c r="B184" s="1743"/>
      <c r="C184" s="2675"/>
      <c r="D184" s="2681"/>
      <c r="E184" s="1968"/>
      <c r="F184" s="2691"/>
      <c r="G184" s="1757"/>
      <c r="H184" s="1768"/>
      <c r="I184" s="1776"/>
      <c r="J184" s="1781">
        <f>G183</f>
        <v>0</v>
      </c>
      <c r="K184" s="1776"/>
      <c r="L184" s="1781">
        <f>M183</f>
        <v>0</v>
      </c>
      <c r="M184" s="1789"/>
      <c r="N184" s="1803"/>
      <c r="O184" s="1809"/>
      <c r="P184" s="1825"/>
      <c r="Q184" s="1825"/>
      <c r="R184" s="1768"/>
      <c r="S184" s="1831"/>
      <c r="T184" s="1836"/>
      <c r="U184" s="1836"/>
      <c r="V184" s="1836"/>
      <c r="W184" s="1847"/>
      <c r="X184" s="1856" t="s">
        <v>128</v>
      </c>
      <c r="Y184" s="1863"/>
      <c r="Z184" s="1874"/>
      <c r="AA184" s="1885" t="str">
        <f>IF(AA183="","",VLOOKUP(AA183,'シフト記号表（従来型・ユニット型共通）'!$C$6:$L$47,10,FALSE))</f>
        <v/>
      </c>
      <c r="AB184" s="1897" t="str">
        <f>IF(AB183="","",VLOOKUP(AB183,'シフト記号表（従来型・ユニット型共通）'!$C$6:$L$47,10,FALSE))</f>
        <v/>
      </c>
      <c r="AC184" s="1897" t="str">
        <f>IF(AC183="","",VLOOKUP(AC183,'シフト記号表（従来型・ユニット型共通）'!$C$6:$L$47,10,FALSE))</f>
        <v/>
      </c>
      <c r="AD184" s="1897" t="str">
        <f>IF(AD183="","",VLOOKUP(AD183,'シフト記号表（従来型・ユニット型共通）'!$C$6:$L$47,10,FALSE))</f>
        <v/>
      </c>
      <c r="AE184" s="1897" t="str">
        <f>IF(AE183="","",VLOOKUP(AE183,'シフト記号表（従来型・ユニット型共通）'!$C$6:$L$47,10,FALSE))</f>
        <v/>
      </c>
      <c r="AF184" s="1897" t="str">
        <f>IF(AF183="","",VLOOKUP(AF183,'シフト記号表（従来型・ユニット型共通）'!$C$6:$L$47,10,FALSE))</f>
        <v/>
      </c>
      <c r="AG184" s="1912" t="str">
        <f>IF(AG183="","",VLOOKUP(AG183,'シフト記号表（従来型・ユニット型共通）'!$C$6:$L$47,10,FALSE))</f>
        <v/>
      </c>
      <c r="AH184" s="1885" t="str">
        <f>IF(AH183="","",VLOOKUP(AH183,'シフト記号表（従来型・ユニット型共通）'!$C$6:$L$47,10,FALSE))</f>
        <v/>
      </c>
      <c r="AI184" s="1897" t="str">
        <f>IF(AI183="","",VLOOKUP(AI183,'シフト記号表（従来型・ユニット型共通）'!$C$6:$L$47,10,FALSE))</f>
        <v/>
      </c>
      <c r="AJ184" s="1897" t="str">
        <f>IF(AJ183="","",VLOOKUP(AJ183,'シフト記号表（従来型・ユニット型共通）'!$C$6:$L$47,10,FALSE))</f>
        <v/>
      </c>
      <c r="AK184" s="1897" t="str">
        <f>IF(AK183="","",VLOOKUP(AK183,'シフト記号表（従来型・ユニット型共通）'!$C$6:$L$47,10,FALSE))</f>
        <v/>
      </c>
      <c r="AL184" s="1897" t="str">
        <f>IF(AL183="","",VLOOKUP(AL183,'シフト記号表（従来型・ユニット型共通）'!$C$6:$L$47,10,FALSE))</f>
        <v/>
      </c>
      <c r="AM184" s="1897" t="str">
        <f>IF(AM183="","",VLOOKUP(AM183,'シフト記号表（従来型・ユニット型共通）'!$C$6:$L$47,10,FALSE))</f>
        <v/>
      </c>
      <c r="AN184" s="1912" t="str">
        <f>IF(AN183="","",VLOOKUP(AN183,'シフト記号表（従来型・ユニット型共通）'!$C$6:$L$47,10,FALSE))</f>
        <v/>
      </c>
      <c r="AO184" s="1885" t="str">
        <f>IF(AO183="","",VLOOKUP(AO183,'シフト記号表（従来型・ユニット型共通）'!$C$6:$L$47,10,FALSE))</f>
        <v/>
      </c>
      <c r="AP184" s="1897" t="str">
        <f>IF(AP183="","",VLOOKUP(AP183,'シフト記号表（従来型・ユニット型共通）'!$C$6:$L$47,10,FALSE))</f>
        <v/>
      </c>
      <c r="AQ184" s="1897" t="str">
        <f>IF(AQ183="","",VLOOKUP(AQ183,'シフト記号表（従来型・ユニット型共通）'!$C$6:$L$47,10,FALSE))</f>
        <v/>
      </c>
      <c r="AR184" s="1897" t="str">
        <f>IF(AR183="","",VLOOKUP(AR183,'シフト記号表（従来型・ユニット型共通）'!$C$6:$L$47,10,FALSE))</f>
        <v/>
      </c>
      <c r="AS184" s="1897" t="str">
        <f>IF(AS183="","",VLOOKUP(AS183,'シフト記号表（従来型・ユニット型共通）'!$C$6:$L$47,10,FALSE))</f>
        <v/>
      </c>
      <c r="AT184" s="1897" t="str">
        <f>IF(AT183="","",VLOOKUP(AT183,'シフト記号表（従来型・ユニット型共通）'!$C$6:$L$47,10,FALSE))</f>
        <v/>
      </c>
      <c r="AU184" s="1912" t="str">
        <f>IF(AU183="","",VLOOKUP(AU183,'シフト記号表（従来型・ユニット型共通）'!$C$6:$L$47,10,FALSE))</f>
        <v/>
      </c>
      <c r="AV184" s="1885" t="str">
        <f>IF(AV183="","",VLOOKUP(AV183,'シフト記号表（従来型・ユニット型共通）'!$C$6:$L$47,10,FALSE))</f>
        <v/>
      </c>
      <c r="AW184" s="1897" t="str">
        <f>IF(AW183="","",VLOOKUP(AW183,'シフト記号表（従来型・ユニット型共通）'!$C$6:$L$47,10,FALSE))</f>
        <v/>
      </c>
      <c r="AX184" s="1897" t="str">
        <f>IF(AX183="","",VLOOKUP(AX183,'シフト記号表（従来型・ユニット型共通）'!$C$6:$L$47,10,FALSE))</f>
        <v/>
      </c>
      <c r="AY184" s="1897" t="str">
        <f>IF(AY183="","",VLOOKUP(AY183,'シフト記号表（従来型・ユニット型共通）'!$C$6:$L$47,10,FALSE))</f>
        <v/>
      </c>
      <c r="AZ184" s="1897" t="str">
        <f>IF(AZ183="","",VLOOKUP(AZ183,'シフト記号表（従来型・ユニット型共通）'!$C$6:$L$47,10,FALSE))</f>
        <v/>
      </c>
      <c r="BA184" s="1897" t="str">
        <f>IF(BA183="","",VLOOKUP(BA183,'シフト記号表（従来型・ユニット型共通）'!$C$6:$L$47,10,FALSE))</f>
        <v/>
      </c>
      <c r="BB184" s="1912" t="str">
        <f>IF(BB183="","",VLOOKUP(BB183,'シフト記号表（従来型・ユニット型共通）'!$C$6:$L$47,10,FALSE))</f>
        <v/>
      </c>
      <c r="BC184" s="1885" t="str">
        <f>IF(BC183="","",VLOOKUP(BC183,'シフト記号表（従来型・ユニット型共通）'!$C$6:$L$47,10,FALSE))</f>
        <v/>
      </c>
      <c r="BD184" s="1897" t="str">
        <f>IF(BD183="","",VLOOKUP(BD183,'シフト記号表（従来型・ユニット型共通）'!$C$6:$L$47,10,FALSE))</f>
        <v/>
      </c>
      <c r="BE184" s="1897" t="str">
        <f>IF(BE183="","",VLOOKUP(BE183,'シフト記号表（従来型・ユニット型共通）'!$C$6:$L$47,10,FALSE))</f>
        <v/>
      </c>
      <c r="BF184" s="1945">
        <f>IF($BI$3="４週",SUM(AA184:BB184),IF($BI$3="暦月",SUM(AA184:BE184),""))</f>
        <v>0</v>
      </c>
      <c r="BG184" s="1953"/>
      <c r="BH184" s="1962">
        <f>IF($BI$3="４週",BF184/4,IF($BI$3="暦月",(BF184/($BI$8/7)),""))</f>
        <v>0</v>
      </c>
      <c r="BI184" s="1953"/>
      <c r="BJ184" s="1973"/>
      <c r="BK184" s="1978"/>
      <c r="BL184" s="1978"/>
      <c r="BM184" s="1978"/>
      <c r="BN184" s="1989"/>
    </row>
    <row r="185" spans="2:66" ht="20.25" customHeight="1">
      <c r="B185" s="1742">
        <f>B183+1</f>
        <v>85</v>
      </c>
      <c r="C185" s="2676"/>
      <c r="D185" s="2682"/>
      <c r="E185" s="1968"/>
      <c r="F185" s="2691"/>
      <c r="G185" s="1756"/>
      <c r="H185" s="1767"/>
      <c r="I185" s="1774"/>
      <c r="J185" s="1779"/>
      <c r="K185" s="1774"/>
      <c r="L185" s="1779"/>
      <c r="M185" s="1788"/>
      <c r="N185" s="1802"/>
      <c r="O185" s="1808"/>
      <c r="P185" s="1824"/>
      <c r="Q185" s="1824"/>
      <c r="R185" s="1767"/>
      <c r="S185" s="1831"/>
      <c r="T185" s="1836"/>
      <c r="U185" s="1836"/>
      <c r="V185" s="1836"/>
      <c r="W185" s="1847"/>
      <c r="X185" s="1857" t="s">
        <v>770</v>
      </c>
      <c r="Y185" s="1864"/>
      <c r="Z185" s="1875"/>
      <c r="AA185" s="1886"/>
      <c r="AB185" s="1898"/>
      <c r="AC185" s="1898"/>
      <c r="AD185" s="1898"/>
      <c r="AE185" s="1898"/>
      <c r="AF185" s="1898"/>
      <c r="AG185" s="1913"/>
      <c r="AH185" s="1886"/>
      <c r="AI185" s="1898"/>
      <c r="AJ185" s="1898"/>
      <c r="AK185" s="1898"/>
      <c r="AL185" s="1898"/>
      <c r="AM185" s="1898"/>
      <c r="AN185" s="1913"/>
      <c r="AO185" s="1886"/>
      <c r="AP185" s="1898"/>
      <c r="AQ185" s="1898"/>
      <c r="AR185" s="1898"/>
      <c r="AS185" s="1898"/>
      <c r="AT185" s="1898"/>
      <c r="AU185" s="1913"/>
      <c r="AV185" s="1886"/>
      <c r="AW185" s="1898"/>
      <c r="AX185" s="1898"/>
      <c r="AY185" s="1898"/>
      <c r="AZ185" s="1898"/>
      <c r="BA185" s="1898"/>
      <c r="BB185" s="1913"/>
      <c r="BC185" s="1886"/>
      <c r="BD185" s="1898"/>
      <c r="BE185" s="1937"/>
      <c r="BF185" s="1944"/>
      <c r="BG185" s="1952"/>
      <c r="BH185" s="1961"/>
      <c r="BI185" s="1967"/>
      <c r="BJ185" s="1972"/>
      <c r="BK185" s="1977"/>
      <c r="BL185" s="1977"/>
      <c r="BM185" s="1977"/>
      <c r="BN185" s="1988"/>
    </row>
    <row r="186" spans="2:66" ht="20.25" customHeight="1">
      <c r="B186" s="1743"/>
      <c r="C186" s="2675"/>
      <c r="D186" s="2681"/>
      <c r="E186" s="1968"/>
      <c r="F186" s="2691"/>
      <c r="G186" s="1757"/>
      <c r="H186" s="1768"/>
      <c r="I186" s="1776"/>
      <c r="J186" s="1781">
        <f>G185</f>
        <v>0</v>
      </c>
      <c r="K186" s="1776"/>
      <c r="L186" s="1781">
        <f>M185</f>
        <v>0</v>
      </c>
      <c r="M186" s="1789"/>
      <c r="N186" s="1803"/>
      <c r="O186" s="1809"/>
      <c r="P186" s="1825"/>
      <c r="Q186" s="1825"/>
      <c r="R186" s="1768"/>
      <c r="S186" s="1831"/>
      <c r="T186" s="1836"/>
      <c r="U186" s="1836"/>
      <c r="V186" s="1836"/>
      <c r="W186" s="1847"/>
      <c r="X186" s="1856" t="s">
        <v>128</v>
      </c>
      <c r="Y186" s="1863"/>
      <c r="Z186" s="1874"/>
      <c r="AA186" s="1885" t="str">
        <f>IF(AA185="","",VLOOKUP(AA185,'シフト記号表（従来型・ユニット型共通）'!$C$6:$L$47,10,FALSE))</f>
        <v/>
      </c>
      <c r="AB186" s="1897" t="str">
        <f>IF(AB185="","",VLOOKUP(AB185,'シフト記号表（従来型・ユニット型共通）'!$C$6:$L$47,10,FALSE))</f>
        <v/>
      </c>
      <c r="AC186" s="1897" t="str">
        <f>IF(AC185="","",VLOOKUP(AC185,'シフト記号表（従来型・ユニット型共通）'!$C$6:$L$47,10,FALSE))</f>
        <v/>
      </c>
      <c r="AD186" s="1897" t="str">
        <f>IF(AD185="","",VLOOKUP(AD185,'シフト記号表（従来型・ユニット型共通）'!$C$6:$L$47,10,FALSE))</f>
        <v/>
      </c>
      <c r="AE186" s="1897" t="str">
        <f>IF(AE185="","",VLOOKUP(AE185,'シフト記号表（従来型・ユニット型共通）'!$C$6:$L$47,10,FALSE))</f>
        <v/>
      </c>
      <c r="AF186" s="1897" t="str">
        <f>IF(AF185="","",VLOOKUP(AF185,'シフト記号表（従来型・ユニット型共通）'!$C$6:$L$47,10,FALSE))</f>
        <v/>
      </c>
      <c r="AG186" s="1912" t="str">
        <f>IF(AG185="","",VLOOKUP(AG185,'シフト記号表（従来型・ユニット型共通）'!$C$6:$L$47,10,FALSE))</f>
        <v/>
      </c>
      <c r="AH186" s="1885" t="str">
        <f>IF(AH185="","",VLOOKUP(AH185,'シフト記号表（従来型・ユニット型共通）'!$C$6:$L$47,10,FALSE))</f>
        <v/>
      </c>
      <c r="AI186" s="1897" t="str">
        <f>IF(AI185="","",VLOOKUP(AI185,'シフト記号表（従来型・ユニット型共通）'!$C$6:$L$47,10,FALSE))</f>
        <v/>
      </c>
      <c r="AJ186" s="1897" t="str">
        <f>IF(AJ185="","",VLOOKUP(AJ185,'シフト記号表（従来型・ユニット型共通）'!$C$6:$L$47,10,FALSE))</f>
        <v/>
      </c>
      <c r="AK186" s="1897" t="str">
        <f>IF(AK185="","",VLOOKUP(AK185,'シフト記号表（従来型・ユニット型共通）'!$C$6:$L$47,10,FALSE))</f>
        <v/>
      </c>
      <c r="AL186" s="1897" t="str">
        <f>IF(AL185="","",VLOOKUP(AL185,'シフト記号表（従来型・ユニット型共通）'!$C$6:$L$47,10,FALSE))</f>
        <v/>
      </c>
      <c r="AM186" s="1897" t="str">
        <f>IF(AM185="","",VLOOKUP(AM185,'シフト記号表（従来型・ユニット型共通）'!$C$6:$L$47,10,FALSE))</f>
        <v/>
      </c>
      <c r="AN186" s="1912" t="str">
        <f>IF(AN185="","",VLOOKUP(AN185,'シフト記号表（従来型・ユニット型共通）'!$C$6:$L$47,10,FALSE))</f>
        <v/>
      </c>
      <c r="AO186" s="1885" t="str">
        <f>IF(AO185="","",VLOOKUP(AO185,'シフト記号表（従来型・ユニット型共通）'!$C$6:$L$47,10,FALSE))</f>
        <v/>
      </c>
      <c r="AP186" s="1897" t="str">
        <f>IF(AP185="","",VLOOKUP(AP185,'シフト記号表（従来型・ユニット型共通）'!$C$6:$L$47,10,FALSE))</f>
        <v/>
      </c>
      <c r="AQ186" s="1897" t="str">
        <f>IF(AQ185="","",VLOOKUP(AQ185,'シフト記号表（従来型・ユニット型共通）'!$C$6:$L$47,10,FALSE))</f>
        <v/>
      </c>
      <c r="AR186" s="1897" t="str">
        <f>IF(AR185="","",VLOOKUP(AR185,'シフト記号表（従来型・ユニット型共通）'!$C$6:$L$47,10,FALSE))</f>
        <v/>
      </c>
      <c r="AS186" s="1897" t="str">
        <f>IF(AS185="","",VLOOKUP(AS185,'シフト記号表（従来型・ユニット型共通）'!$C$6:$L$47,10,FALSE))</f>
        <v/>
      </c>
      <c r="AT186" s="1897" t="str">
        <f>IF(AT185="","",VLOOKUP(AT185,'シフト記号表（従来型・ユニット型共通）'!$C$6:$L$47,10,FALSE))</f>
        <v/>
      </c>
      <c r="AU186" s="1912" t="str">
        <f>IF(AU185="","",VLOOKUP(AU185,'シフト記号表（従来型・ユニット型共通）'!$C$6:$L$47,10,FALSE))</f>
        <v/>
      </c>
      <c r="AV186" s="1885" t="str">
        <f>IF(AV185="","",VLOOKUP(AV185,'シフト記号表（従来型・ユニット型共通）'!$C$6:$L$47,10,FALSE))</f>
        <v/>
      </c>
      <c r="AW186" s="1897" t="str">
        <f>IF(AW185="","",VLOOKUP(AW185,'シフト記号表（従来型・ユニット型共通）'!$C$6:$L$47,10,FALSE))</f>
        <v/>
      </c>
      <c r="AX186" s="1897" t="str">
        <f>IF(AX185="","",VLOOKUP(AX185,'シフト記号表（従来型・ユニット型共通）'!$C$6:$L$47,10,FALSE))</f>
        <v/>
      </c>
      <c r="AY186" s="1897" t="str">
        <f>IF(AY185="","",VLOOKUP(AY185,'シフト記号表（従来型・ユニット型共通）'!$C$6:$L$47,10,FALSE))</f>
        <v/>
      </c>
      <c r="AZ186" s="1897" t="str">
        <f>IF(AZ185="","",VLOOKUP(AZ185,'シフト記号表（従来型・ユニット型共通）'!$C$6:$L$47,10,FALSE))</f>
        <v/>
      </c>
      <c r="BA186" s="1897" t="str">
        <f>IF(BA185="","",VLOOKUP(BA185,'シフト記号表（従来型・ユニット型共通）'!$C$6:$L$47,10,FALSE))</f>
        <v/>
      </c>
      <c r="BB186" s="1912" t="str">
        <f>IF(BB185="","",VLOOKUP(BB185,'シフト記号表（従来型・ユニット型共通）'!$C$6:$L$47,10,FALSE))</f>
        <v/>
      </c>
      <c r="BC186" s="1885" t="str">
        <f>IF(BC185="","",VLOOKUP(BC185,'シフト記号表（従来型・ユニット型共通）'!$C$6:$L$47,10,FALSE))</f>
        <v/>
      </c>
      <c r="BD186" s="1897" t="str">
        <f>IF(BD185="","",VLOOKUP(BD185,'シフト記号表（従来型・ユニット型共通）'!$C$6:$L$47,10,FALSE))</f>
        <v/>
      </c>
      <c r="BE186" s="1897" t="str">
        <f>IF(BE185="","",VLOOKUP(BE185,'シフト記号表（従来型・ユニット型共通）'!$C$6:$L$47,10,FALSE))</f>
        <v/>
      </c>
      <c r="BF186" s="1945">
        <f>IF($BI$3="４週",SUM(AA186:BB186),IF($BI$3="暦月",SUM(AA186:BE186),""))</f>
        <v>0</v>
      </c>
      <c r="BG186" s="1953"/>
      <c r="BH186" s="1962">
        <f>IF($BI$3="４週",BF186/4,IF($BI$3="暦月",(BF186/($BI$8/7)),""))</f>
        <v>0</v>
      </c>
      <c r="BI186" s="1953"/>
      <c r="BJ186" s="1973"/>
      <c r="BK186" s="1978"/>
      <c r="BL186" s="1978"/>
      <c r="BM186" s="1978"/>
      <c r="BN186" s="1989"/>
    </row>
    <row r="187" spans="2:66" ht="20.25" customHeight="1">
      <c r="B187" s="1742">
        <f>B185+1</f>
        <v>86</v>
      </c>
      <c r="C187" s="2676"/>
      <c r="D187" s="2682"/>
      <c r="E187" s="1968"/>
      <c r="F187" s="2691"/>
      <c r="G187" s="1756"/>
      <c r="H187" s="1767"/>
      <c r="I187" s="1774"/>
      <c r="J187" s="1779"/>
      <c r="K187" s="1774"/>
      <c r="L187" s="1779"/>
      <c r="M187" s="1788"/>
      <c r="N187" s="1802"/>
      <c r="O187" s="1808"/>
      <c r="P187" s="1824"/>
      <c r="Q187" s="1824"/>
      <c r="R187" s="1767"/>
      <c r="S187" s="1831"/>
      <c r="T187" s="1836"/>
      <c r="U187" s="1836"/>
      <c r="V187" s="1836"/>
      <c r="W187" s="1847"/>
      <c r="X187" s="1857" t="s">
        <v>770</v>
      </c>
      <c r="Y187" s="1864"/>
      <c r="Z187" s="1875"/>
      <c r="AA187" s="1886"/>
      <c r="AB187" s="1898"/>
      <c r="AC187" s="1898"/>
      <c r="AD187" s="1898"/>
      <c r="AE187" s="1898"/>
      <c r="AF187" s="1898"/>
      <c r="AG187" s="1913"/>
      <c r="AH187" s="1886"/>
      <c r="AI187" s="1898"/>
      <c r="AJ187" s="1898"/>
      <c r="AK187" s="1898"/>
      <c r="AL187" s="1898"/>
      <c r="AM187" s="1898"/>
      <c r="AN187" s="1913"/>
      <c r="AO187" s="1886"/>
      <c r="AP187" s="1898"/>
      <c r="AQ187" s="1898"/>
      <c r="AR187" s="1898"/>
      <c r="AS187" s="1898"/>
      <c r="AT187" s="1898"/>
      <c r="AU187" s="1913"/>
      <c r="AV187" s="1886"/>
      <c r="AW187" s="1898"/>
      <c r="AX187" s="1898"/>
      <c r="AY187" s="1898"/>
      <c r="AZ187" s="1898"/>
      <c r="BA187" s="1898"/>
      <c r="BB187" s="1913"/>
      <c r="BC187" s="1886"/>
      <c r="BD187" s="1898"/>
      <c r="BE187" s="1937"/>
      <c r="BF187" s="1944"/>
      <c r="BG187" s="1952"/>
      <c r="BH187" s="1961"/>
      <c r="BI187" s="1967"/>
      <c r="BJ187" s="1972"/>
      <c r="BK187" s="1977"/>
      <c r="BL187" s="1977"/>
      <c r="BM187" s="1977"/>
      <c r="BN187" s="1988"/>
    </row>
    <row r="188" spans="2:66" ht="20.25" customHeight="1">
      <c r="B188" s="1743"/>
      <c r="C188" s="2675"/>
      <c r="D188" s="2681"/>
      <c r="E188" s="1968"/>
      <c r="F188" s="2691"/>
      <c r="G188" s="1757"/>
      <c r="H188" s="1768"/>
      <c r="I188" s="1776"/>
      <c r="J188" s="1781">
        <f>G187</f>
        <v>0</v>
      </c>
      <c r="K188" s="1776"/>
      <c r="L188" s="1781">
        <f>M187</f>
        <v>0</v>
      </c>
      <c r="M188" s="1789"/>
      <c r="N188" s="1803"/>
      <c r="O188" s="1809"/>
      <c r="P188" s="1825"/>
      <c r="Q188" s="1825"/>
      <c r="R188" s="1768"/>
      <c r="S188" s="1831"/>
      <c r="T188" s="1836"/>
      <c r="U188" s="1836"/>
      <c r="V188" s="1836"/>
      <c r="W188" s="1847"/>
      <c r="X188" s="1856" t="s">
        <v>128</v>
      </c>
      <c r="Y188" s="1863"/>
      <c r="Z188" s="1874"/>
      <c r="AA188" s="1885" t="str">
        <f>IF(AA187="","",VLOOKUP(AA187,'シフト記号表（従来型・ユニット型共通）'!$C$6:$L$47,10,FALSE))</f>
        <v/>
      </c>
      <c r="AB188" s="1897" t="str">
        <f>IF(AB187="","",VLOOKUP(AB187,'シフト記号表（従来型・ユニット型共通）'!$C$6:$L$47,10,FALSE))</f>
        <v/>
      </c>
      <c r="AC188" s="1897" t="str">
        <f>IF(AC187="","",VLOOKUP(AC187,'シフト記号表（従来型・ユニット型共通）'!$C$6:$L$47,10,FALSE))</f>
        <v/>
      </c>
      <c r="AD188" s="1897" t="str">
        <f>IF(AD187="","",VLOOKUP(AD187,'シフト記号表（従来型・ユニット型共通）'!$C$6:$L$47,10,FALSE))</f>
        <v/>
      </c>
      <c r="AE188" s="1897" t="str">
        <f>IF(AE187="","",VLOOKUP(AE187,'シフト記号表（従来型・ユニット型共通）'!$C$6:$L$47,10,FALSE))</f>
        <v/>
      </c>
      <c r="AF188" s="1897" t="str">
        <f>IF(AF187="","",VLOOKUP(AF187,'シフト記号表（従来型・ユニット型共通）'!$C$6:$L$47,10,FALSE))</f>
        <v/>
      </c>
      <c r="AG188" s="1912" t="str">
        <f>IF(AG187="","",VLOOKUP(AG187,'シフト記号表（従来型・ユニット型共通）'!$C$6:$L$47,10,FALSE))</f>
        <v/>
      </c>
      <c r="AH188" s="1885" t="str">
        <f>IF(AH187="","",VLOOKUP(AH187,'シフト記号表（従来型・ユニット型共通）'!$C$6:$L$47,10,FALSE))</f>
        <v/>
      </c>
      <c r="AI188" s="1897" t="str">
        <f>IF(AI187="","",VLOOKUP(AI187,'シフト記号表（従来型・ユニット型共通）'!$C$6:$L$47,10,FALSE))</f>
        <v/>
      </c>
      <c r="AJ188" s="1897" t="str">
        <f>IF(AJ187="","",VLOOKUP(AJ187,'シフト記号表（従来型・ユニット型共通）'!$C$6:$L$47,10,FALSE))</f>
        <v/>
      </c>
      <c r="AK188" s="1897" t="str">
        <f>IF(AK187="","",VLOOKUP(AK187,'シフト記号表（従来型・ユニット型共通）'!$C$6:$L$47,10,FALSE))</f>
        <v/>
      </c>
      <c r="AL188" s="1897" t="str">
        <f>IF(AL187="","",VLOOKUP(AL187,'シフト記号表（従来型・ユニット型共通）'!$C$6:$L$47,10,FALSE))</f>
        <v/>
      </c>
      <c r="AM188" s="1897" t="str">
        <f>IF(AM187="","",VLOOKUP(AM187,'シフト記号表（従来型・ユニット型共通）'!$C$6:$L$47,10,FALSE))</f>
        <v/>
      </c>
      <c r="AN188" s="1912" t="str">
        <f>IF(AN187="","",VLOOKUP(AN187,'シフト記号表（従来型・ユニット型共通）'!$C$6:$L$47,10,FALSE))</f>
        <v/>
      </c>
      <c r="AO188" s="1885" t="str">
        <f>IF(AO187="","",VLOOKUP(AO187,'シフト記号表（従来型・ユニット型共通）'!$C$6:$L$47,10,FALSE))</f>
        <v/>
      </c>
      <c r="AP188" s="1897" t="str">
        <f>IF(AP187="","",VLOOKUP(AP187,'シフト記号表（従来型・ユニット型共通）'!$C$6:$L$47,10,FALSE))</f>
        <v/>
      </c>
      <c r="AQ188" s="1897" t="str">
        <f>IF(AQ187="","",VLOOKUP(AQ187,'シフト記号表（従来型・ユニット型共通）'!$C$6:$L$47,10,FALSE))</f>
        <v/>
      </c>
      <c r="AR188" s="1897" t="str">
        <f>IF(AR187="","",VLOOKUP(AR187,'シフト記号表（従来型・ユニット型共通）'!$C$6:$L$47,10,FALSE))</f>
        <v/>
      </c>
      <c r="AS188" s="1897" t="str">
        <f>IF(AS187="","",VLOOKUP(AS187,'シフト記号表（従来型・ユニット型共通）'!$C$6:$L$47,10,FALSE))</f>
        <v/>
      </c>
      <c r="AT188" s="1897" t="str">
        <f>IF(AT187="","",VLOOKUP(AT187,'シフト記号表（従来型・ユニット型共通）'!$C$6:$L$47,10,FALSE))</f>
        <v/>
      </c>
      <c r="AU188" s="1912" t="str">
        <f>IF(AU187="","",VLOOKUP(AU187,'シフト記号表（従来型・ユニット型共通）'!$C$6:$L$47,10,FALSE))</f>
        <v/>
      </c>
      <c r="AV188" s="1885" t="str">
        <f>IF(AV187="","",VLOOKUP(AV187,'シフト記号表（従来型・ユニット型共通）'!$C$6:$L$47,10,FALSE))</f>
        <v/>
      </c>
      <c r="AW188" s="1897" t="str">
        <f>IF(AW187="","",VLOOKUP(AW187,'シフト記号表（従来型・ユニット型共通）'!$C$6:$L$47,10,FALSE))</f>
        <v/>
      </c>
      <c r="AX188" s="1897" t="str">
        <f>IF(AX187="","",VLOOKUP(AX187,'シフト記号表（従来型・ユニット型共通）'!$C$6:$L$47,10,FALSE))</f>
        <v/>
      </c>
      <c r="AY188" s="1897" t="str">
        <f>IF(AY187="","",VLOOKUP(AY187,'シフト記号表（従来型・ユニット型共通）'!$C$6:$L$47,10,FALSE))</f>
        <v/>
      </c>
      <c r="AZ188" s="1897" t="str">
        <f>IF(AZ187="","",VLOOKUP(AZ187,'シフト記号表（従来型・ユニット型共通）'!$C$6:$L$47,10,FALSE))</f>
        <v/>
      </c>
      <c r="BA188" s="1897" t="str">
        <f>IF(BA187="","",VLOOKUP(BA187,'シフト記号表（従来型・ユニット型共通）'!$C$6:$L$47,10,FALSE))</f>
        <v/>
      </c>
      <c r="BB188" s="1912" t="str">
        <f>IF(BB187="","",VLOOKUP(BB187,'シフト記号表（従来型・ユニット型共通）'!$C$6:$L$47,10,FALSE))</f>
        <v/>
      </c>
      <c r="BC188" s="1885" t="str">
        <f>IF(BC187="","",VLOOKUP(BC187,'シフト記号表（従来型・ユニット型共通）'!$C$6:$L$47,10,FALSE))</f>
        <v/>
      </c>
      <c r="BD188" s="1897" t="str">
        <f>IF(BD187="","",VLOOKUP(BD187,'シフト記号表（従来型・ユニット型共通）'!$C$6:$L$47,10,FALSE))</f>
        <v/>
      </c>
      <c r="BE188" s="1897" t="str">
        <f>IF(BE187="","",VLOOKUP(BE187,'シフト記号表（従来型・ユニット型共通）'!$C$6:$L$47,10,FALSE))</f>
        <v/>
      </c>
      <c r="BF188" s="1945">
        <f>IF($BI$3="４週",SUM(AA188:BB188),IF($BI$3="暦月",SUM(AA188:BE188),""))</f>
        <v>0</v>
      </c>
      <c r="BG188" s="1953"/>
      <c r="BH188" s="1962">
        <f>IF($BI$3="４週",BF188/4,IF($BI$3="暦月",(BF188/($BI$8/7)),""))</f>
        <v>0</v>
      </c>
      <c r="BI188" s="1953"/>
      <c r="BJ188" s="1973"/>
      <c r="BK188" s="1978"/>
      <c r="BL188" s="1978"/>
      <c r="BM188" s="1978"/>
      <c r="BN188" s="1989"/>
    </row>
    <row r="189" spans="2:66" ht="20.25" customHeight="1">
      <c r="B189" s="1742">
        <f>B187+1</f>
        <v>87</v>
      </c>
      <c r="C189" s="2676"/>
      <c r="D189" s="2682"/>
      <c r="E189" s="1968"/>
      <c r="F189" s="2691"/>
      <c r="G189" s="1756"/>
      <c r="H189" s="1767"/>
      <c r="I189" s="1774"/>
      <c r="J189" s="1779"/>
      <c r="K189" s="1774"/>
      <c r="L189" s="1779"/>
      <c r="M189" s="1788"/>
      <c r="N189" s="1802"/>
      <c r="O189" s="1808"/>
      <c r="P189" s="1824"/>
      <c r="Q189" s="1824"/>
      <c r="R189" s="1767"/>
      <c r="S189" s="1831"/>
      <c r="T189" s="1836"/>
      <c r="U189" s="1836"/>
      <c r="V189" s="1836"/>
      <c r="W189" s="1847"/>
      <c r="X189" s="1857" t="s">
        <v>770</v>
      </c>
      <c r="Y189" s="1864"/>
      <c r="Z189" s="1875"/>
      <c r="AA189" s="1886"/>
      <c r="AB189" s="1898"/>
      <c r="AC189" s="1898"/>
      <c r="AD189" s="1898"/>
      <c r="AE189" s="1898"/>
      <c r="AF189" s="1898"/>
      <c r="AG189" s="1913"/>
      <c r="AH189" s="1886"/>
      <c r="AI189" s="1898"/>
      <c r="AJ189" s="1898"/>
      <c r="AK189" s="1898"/>
      <c r="AL189" s="1898"/>
      <c r="AM189" s="1898"/>
      <c r="AN189" s="1913"/>
      <c r="AO189" s="1886"/>
      <c r="AP189" s="1898"/>
      <c r="AQ189" s="1898"/>
      <c r="AR189" s="1898"/>
      <c r="AS189" s="1898"/>
      <c r="AT189" s="1898"/>
      <c r="AU189" s="1913"/>
      <c r="AV189" s="1886"/>
      <c r="AW189" s="1898"/>
      <c r="AX189" s="1898"/>
      <c r="AY189" s="1898"/>
      <c r="AZ189" s="1898"/>
      <c r="BA189" s="1898"/>
      <c r="BB189" s="1913"/>
      <c r="BC189" s="1886"/>
      <c r="BD189" s="1898"/>
      <c r="BE189" s="1937"/>
      <c r="BF189" s="1944"/>
      <c r="BG189" s="1952"/>
      <c r="BH189" s="1961"/>
      <c r="BI189" s="1967"/>
      <c r="BJ189" s="1972"/>
      <c r="BK189" s="1977"/>
      <c r="BL189" s="1977"/>
      <c r="BM189" s="1977"/>
      <c r="BN189" s="1988"/>
    </row>
    <row r="190" spans="2:66" ht="20.25" customHeight="1">
      <c r="B190" s="1743"/>
      <c r="C190" s="2675"/>
      <c r="D190" s="2681"/>
      <c r="E190" s="1968"/>
      <c r="F190" s="2691"/>
      <c r="G190" s="1757"/>
      <c r="H190" s="1768"/>
      <c r="I190" s="1776"/>
      <c r="J190" s="1781">
        <f>G189</f>
        <v>0</v>
      </c>
      <c r="K190" s="1776"/>
      <c r="L190" s="1781">
        <f>M189</f>
        <v>0</v>
      </c>
      <c r="M190" s="1789"/>
      <c r="N190" s="1803"/>
      <c r="O190" s="1809"/>
      <c r="P190" s="1825"/>
      <c r="Q190" s="1825"/>
      <c r="R190" s="1768"/>
      <c r="S190" s="1831"/>
      <c r="T190" s="1836"/>
      <c r="U190" s="1836"/>
      <c r="V190" s="1836"/>
      <c r="W190" s="1847"/>
      <c r="X190" s="1856" t="s">
        <v>128</v>
      </c>
      <c r="Y190" s="1863"/>
      <c r="Z190" s="1874"/>
      <c r="AA190" s="1885" t="str">
        <f>IF(AA189="","",VLOOKUP(AA189,'シフト記号表（従来型・ユニット型共通）'!$C$6:$L$47,10,FALSE))</f>
        <v/>
      </c>
      <c r="AB190" s="1897" t="str">
        <f>IF(AB189="","",VLOOKUP(AB189,'シフト記号表（従来型・ユニット型共通）'!$C$6:$L$47,10,FALSE))</f>
        <v/>
      </c>
      <c r="AC190" s="1897" t="str">
        <f>IF(AC189="","",VLOOKUP(AC189,'シフト記号表（従来型・ユニット型共通）'!$C$6:$L$47,10,FALSE))</f>
        <v/>
      </c>
      <c r="AD190" s="1897" t="str">
        <f>IF(AD189="","",VLOOKUP(AD189,'シフト記号表（従来型・ユニット型共通）'!$C$6:$L$47,10,FALSE))</f>
        <v/>
      </c>
      <c r="AE190" s="1897" t="str">
        <f>IF(AE189="","",VLOOKUP(AE189,'シフト記号表（従来型・ユニット型共通）'!$C$6:$L$47,10,FALSE))</f>
        <v/>
      </c>
      <c r="AF190" s="1897" t="str">
        <f>IF(AF189="","",VLOOKUP(AF189,'シフト記号表（従来型・ユニット型共通）'!$C$6:$L$47,10,FALSE))</f>
        <v/>
      </c>
      <c r="AG190" s="1912" t="str">
        <f>IF(AG189="","",VLOOKUP(AG189,'シフト記号表（従来型・ユニット型共通）'!$C$6:$L$47,10,FALSE))</f>
        <v/>
      </c>
      <c r="AH190" s="1885" t="str">
        <f>IF(AH189="","",VLOOKUP(AH189,'シフト記号表（従来型・ユニット型共通）'!$C$6:$L$47,10,FALSE))</f>
        <v/>
      </c>
      <c r="AI190" s="1897" t="str">
        <f>IF(AI189="","",VLOOKUP(AI189,'シフト記号表（従来型・ユニット型共通）'!$C$6:$L$47,10,FALSE))</f>
        <v/>
      </c>
      <c r="AJ190" s="1897" t="str">
        <f>IF(AJ189="","",VLOOKUP(AJ189,'シフト記号表（従来型・ユニット型共通）'!$C$6:$L$47,10,FALSE))</f>
        <v/>
      </c>
      <c r="AK190" s="1897" t="str">
        <f>IF(AK189="","",VLOOKUP(AK189,'シフト記号表（従来型・ユニット型共通）'!$C$6:$L$47,10,FALSE))</f>
        <v/>
      </c>
      <c r="AL190" s="1897" t="str">
        <f>IF(AL189="","",VLOOKUP(AL189,'シフト記号表（従来型・ユニット型共通）'!$C$6:$L$47,10,FALSE))</f>
        <v/>
      </c>
      <c r="AM190" s="1897" t="str">
        <f>IF(AM189="","",VLOOKUP(AM189,'シフト記号表（従来型・ユニット型共通）'!$C$6:$L$47,10,FALSE))</f>
        <v/>
      </c>
      <c r="AN190" s="1912" t="str">
        <f>IF(AN189="","",VLOOKUP(AN189,'シフト記号表（従来型・ユニット型共通）'!$C$6:$L$47,10,FALSE))</f>
        <v/>
      </c>
      <c r="AO190" s="1885" t="str">
        <f>IF(AO189="","",VLOOKUP(AO189,'シフト記号表（従来型・ユニット型共通）'!$C$6:$L$47,10,FALSE))</f>
        <v/>
      </c>
      <c r="AP190" s="1897" t="str">
        <f>IF(AP189="","",VLOOKUP(AP189,'シフト記号表（従来型・ユニット型共通）'!$C$6:$L$47,10,FALSE))</f>
        <v/>
      </c>
      <c r="AQ190" s="1897" t="str">
        <f>IF(AQ189="","",VLOOKUP(AQ189,'シフト記号表（従来型・ユニット型共通）'!$C$6:$L$47,10,FALSE))</f>
        <v/>
      </c>
      <c r="AR190" s="1897" t="str">
        <f>IF(AR189="","",VLOOKUP(AR189,'シフト記号表（従来型・ユニット型共通）'!$C$6:$L$47,10,FALSE))</f>
        <v/>
      </c>
      <c r="AS190" s="1897" t="str">
        <f>IF(AS189="","",VLOOKUP(AS189,'シフト記号表（従来型・ユニット型共通）'!$C$6:$L$47,10,FALSE))</f>
        <v/>
      </c>
      <c r="AT190" s="1897" t="str">
        <f>IF(AT189="","",VLOOKUP(AT189,'シフト記号表（従来型・ユニット型共通）'!$C$6:$L$47,10,FALSE))</f>
        <v/>
      </c>
      <c r="AU190" s="1912" t="str">
        <f>IF(AU189="","",VLOOKUP(AU189,'シフト記号表（従来型・ユニット型共通）'!$C$6:$L$47,10,FALSE))</f>
        <v/>
      </c>
      <c r="AV190" s="1885" t="str">
        <f>IF(AV189="","",VLOOKUP(AV189,'シフト記号表（従来型・ユニット型共通）'!$C$6:$L$47,10,FALSE))</f>
        <v/>
      </c>
      <c r="AW190" s="1897" t="str">
        <f>IF(AW189="","",VLOOKUP(AW189,'シフト記号表（従来型・ユニット型共通）'!$C$6:$L$47,10,FALSE))</f>
        <v/>
      </c>
      <c r="AX190" s="1897" t="str">
        <f>IF(AX189="","",VLOOKUP(AX189,'シフト記号表（従来型・ユニット型共通）'!$C$6:$L$47,10,FALSE))</f>
        <v/>
      </c>
      <c r="AY190" s="1897" t="str">
        <f>IF(AY189="","",VLOOKUP(AY189,'シフト記号表（従来型・ユニット型共通）'!$C$6:$L$47,10,FALSE))</f>
        <v/>
      </c>
      <c r="AZ190" s="1897" t="str">
        <f>IF(AZ189="","",VLOOKUP(AZ189,'シフト記号表（従来型・ユニット型共通）'!$C$6:$L$47,10,FALSE))</f>
        <v/>
      </c>
      <c r="BA190" s="1897" t="str">
        <f>IF(BA189="","",VLOOKUP(BA189,'シフト記号表（従来型・ユニット型共通）'!$C$6:$L$47,10,FALSE))</f>
        <v/>
      </c>
      <c r="BB190" s="1912" t="str">
        <f>IF(BB189="","",VLOOKUP(BB189,'シフト記号表（従来型・ユニット型共通）'!$C$6:$L$47,10,FALSE))</f>
        <v/>
      </c>
      <c r="BC190" s="1885" t="str">
        <f>IF(BC189="","",VLOOKUP(BC189,'シフト記号表（従来型・ユニット型共通）'!$C$6:$L$47,10,FALSE))</f>
        <v/>
      </c>
      <c r="BD190" s="1897" t="str">
        <f>IF(BD189="","",VLOOKUP(BD189,'シフト記号表（従来型・ユニット型共通）'!$C$6:$L$47,10,FALSE))</f>
        <v/>
      </c>
      <c r="BE190" s="1897" t="str">
        <f>IF(BE189="","",VLOOKUP(BE189,'シフト記号表（従来型・ユニット型共通）'!$C$6:$L$47,10,FALSE))</f>
        <v/>
      </c>
      <c r="BF190" s="1945">
        <f>IF($BI$3="４週",SUM(AA190:BB190),IF($BI$3="暦月",SUM(AA190:BE190),""))</f>
        <v>0</v>
      </c>
      <c r="BG190" s="1953"/>
      <c r="BH190" s="1962">
        <f>IF($BI$3="４週",BF190/4,IF($BI$3="暦月",(BF190/($BI$8/7)),""))</f>
        <v>0</v>
      </c>
      <c r="BI190" s="1953"/>
      <c r="BJ190" s="1973"/>
      <c r="BK190" s="1978"/>
      <c r="BL190" s="1978"/>
      <c r="BM190" s="1978"/>
      <c r="BN190" s="1989"/>
    </row>
    <row r="191" spans="2:66" ht="20.25" customHeight="1">
      <c r="B191" s="1742">
        <f>B189+1</f>
        <v>88</v>
      </c>
      <c r="C191" s="2676"/>
      <c r="D191" s="2682"/>
      <c r="E191" s="1968"/>
      <c r="F191" s="2691"/>
      <c r="G191" s="1756"/>
      <c r="H191" s="1767"/>
      <c r="I191" s="1774"/>
      <c r="J191" s="1779"/>
      <c r="K191" s="1774"/>
      <c r="L191" s="1779"/>
      <c r="M191" s="1788"/>
      <c r="N191" s="1802"/>
      <c r="O191" s="1808"/>
      <c r="P191" s="1824"/>
      <c r="Q191" s="1824"/>
      <c r="R191" s="1767"/>
      <c r="S191" s="1831"/>
      <c r="T191" s="1836"/>
      <c r="U191" s="1836"/>
      <c r="V191" s="1836"/>
      <c r="W191" s="1847"/>
      <c r="X191" s="1857" t="s">
        <v>770</v>
      </c>
      <c r="Y191" s="1864"/>
      <c r="Z191" s="1875"/>
      <c r="AA191" s="1886"/>
      <c r="AB191" s="1898"/>
      <c r="AC191" s="1898"/>
      <c r="AD191" s="1898"/>
      <c r="AE191" s="1898"/>
      <c r="AF191" s="1898"/>
      <c r="AG191" s="1913"/>
      <c r="AH191" s="1886"/>
      <c r="AI191" s="1898"/>
      <c r="AJ191" s="1898"/>
      <c r="AK191" s="1898"/>
      <c r="AL191" s="1898"/>
      <c r="AM191" s="1898"/>
      <c r="AN191" s="1913"/>
      <c r="AO191" s="1886"/>
      <c r="AP191" s="1898"/>
      <c r="AQ191" s="1898"/>
      <c r="AR191" s="1898"/>
      <c r="AS191" s="1898"/>
      <c r="AT191" s="1898"/>
      <c r="AU191" s="1913"/>
      <c r="AV191" s="1886"/>
      <c r="AW191" s="1898"/>
      <c r="AX191" s="1898"/>
      <c r="AY191" s="1898"/>
      <c r="AZ191" s="1898"/>
      <c r="BA191" s="1898"/>
      <c r="BB191" s="1913"/>
      <c r="BC191" s="1886"/>
      <c r="BD191" s="1898"/>
      <c r="BE191" s="1937"/>
      <c r="BF191" s="1944"/>
      <c r="BG191" s="1952"/>
      <c r="BH191" s="1961"/>
      <c r="BI191" s="1967"/>
      <c r="BJ191" s="1972"/>
      <c r="BK191" s="1977"/>
      <c r="BL191" s="1977"/>
      <c r="BM191" s="1977"/>
      <c r="BN191" s="1988"/>
    </row>
    <row r="192" spans="2:66" ht="20.25" customHeight="1">
      <c r="B192" s="1743"/>
      <c r="C192" s="2675"/>
      <c r="D192" s="2681"/>
      <c r="E192" s="1968"/>
      <c r="F192" s="2691"/>
      <c r="G192" s="1757"/>
      <c r="H192" s="1768"/>
      <c r="I192" s="1776"/>
      <c r="J192" s="1781">
        <f>G191</f>
        <v>0</v>
      </c>
      <c r="K192" s="1776"/>
      <c r="L192" s="1781">
        <f>M191</f>
        <v>0</v>
      </c>
      <c r="M192" s="1789"/>
      <c r="N192" s="1803"/>
      <c r="O192" s="1809"/>
      <c r="P192" s="1825"/>
      <c r="Q192" s="1825"/>
      <c r="R192" s="1768"/>
      <c r="S192" s="1831"/>
      <c r="T192" s="1836"/>
      <c r="U192" s="1836"/>
      <c r="V192" s="1836"/>
      <c r="W192" s="1847"/>
      <c r="X192" s="1856" t="s">
        <v>128</v>
      </c>
      <c r="Y192" s="1863"/>
      <c r="Z192" s="1874"/>
      <c r="AA192" s="1885" t="str">
        <f>IF(AA191="","",VLOOKUP(AA191,'シフト記号表（従来型・ユニット型共通）'!$C$6:$L$47,10,FALSE))</f>
        <v/>
      </c>
      <c r="AB192" s="1897" t="str">
        <f>IF(AB191="","",VLOOKUP(AB191,'シフト記号表（従来型・ユニット型共通）'!$C$6:$L$47,10,FALSE))</f>
        <v/>
      </c>
      <c r="AC192" s="1897" t="str">
        <f>IF(AC191="","",VLOOKUP(AC191,'シフト記号表（従来型・ユニット型共通）'!$C$6:$L$47,10,FALSE))</f>
        <v/>
      </c>
      <c r="AD192" s="1897" t="str">
        <f>IF(AD191="","",VLOOKUP(AD191,'シフト記号表（従来型・ユニット型共通）'!$C$6:$L$47,10,FALSE))</f>
        <v/>
      </c>
      <c r="AE192" s="1897" t="str">
        <f>IF(AE191="","",VLOOKUP(AE191,'シフト記号表（従来型・ユニット型共通）'!$C$6:$L$47,10,FALSE))</f>
        <v/>
      </c>
      <c r="AF192" s="1897" t="str">
        <f>IF(AF191="","",VLOOKUP(AF191,'シフト記号表（従来型・ユニット型共通）'!$C$6:$L$47,10,FALSE))</f>
        <v/>
      </c>
      <c r="AG192" s="1912" t="str">
        <f>IF(AG191="","",VLOOKUP(AG191,'シフト記号表（従来型・ユニット型共通）'!$C$6:$L$47,10,FALSE))</f>
        <v/>
      </c>
      <c r="AH192" s="1885" t="str">
        <f>IF(AH191="","",VLOOKUP(AH191,'シフト記号表（従来型・ユニット型共通）'!$C$6:$L$47,10,FALSE))</f>
        <v/>
      </c>
      <c r="AI192" s="1897" t="str">
        <f>IF(AI191="","",VLOOKUP(AI191,'シフト記号表（従来型・ユニット型共通）'!$C$6:$L$47,10,FALSE))</f>
        <v/>
      </c>
      <c r="AJ192" s="1897" t="str">
        <f>IF(AJ191="","",VLOOKUP(AJ191,'シフト記号表（従来型・ユニット型共通）'!$C$6:$L$47,10,FALSE))</f>
        <v/>
      </c>
      <c r="AK192" s="1897" t="str">
        <f>IF(AK191="","",VLOOKUP(AK191,'シフト記号表（従来型・ユニット型共通）'!$C$6:$L$47,10,FALSE))</f>
        <v/>
      </c>
      <c r="AL192" s="1897" t="str">
        <f>IF(AL191="","",VLOOKUP(AL191,'シフト記号表（従来型・ユニット型共通）'!$C$6:$L$47,10,FALSE))</f>
        <v/>
      </c>
      <c r="AM192" s="1897" t="str">
        <f>IF(AM191="","",VLOOKUP(AM191,'シフト記号表（従来型・ユニット型共通）'!$C$6:$L$47,10,FALSE))</f>
        <v/>
      </c>
      <c r="AN192" s="1912" t="str">
        <f>IF(AN191="","",VLOOKUP(AN191,'シフト記号表（従来型・ユニット型共通）'!$C$6:$L$47,10,FALSE))</f>
        <v/>
      </c>
      <c r="AO192" s="1885" t="str">
        <f>IF(AO191="","",VLOOKUP(AO191,'シフト記号表（従来型・ユニット型共通）'!$C$6:$L$47,10,FALSE))</f>
        <v/>
      </c>
      <c r="AP192" s="1897" t="str">
        <f>IF(AP191="","",VLOOKUP(AP191,'シフト記号表（従来型・ユニット型共通）'!$C$6:$L$47,10,FALSE))</f>
        <v/>
      </c>
      <c r="AQ192" s="1897" t="str">
        <f>IF(AQ191="","",VLOOKUP(AQ191,'シフト記号表（従来型・ユニット型共通）'!$C$6:$L$47,10,FALSE))</f>
        <v/>
      </c>
      <c r="AR192" s="1897" t="str">
        <f>IF(AR191="","",VLOOKUP(AR191,'シフト記号表（従来型・ユニット型共通）'!$C$6:$L$47,10,FALSE))</f>
        <v/>
      </c>
      <c r="AS192" s="1897" t="str">
        <f>IF(AS191="","",VLOOKUP(AS191,'シフト記号表（従来型・ユニット型共通）'!$C$6:$L$47,10,FALSE))</f>
        <v/>
      </c>
      <c r="AT192" s="1897" t="str">
        <f>IF(AT191="","",VLOOKUP(AT191,'シフト記号表（従来型・ユニット型共通）'!$C$6:$L$47,10,FALSE))</f>
        <v/>
      </c>
      <c r="AU192" s="1912" t="str">
        <f>IF(AU191="","",VLOOKUP(AU191,'シフト記号表（従来型・ユニット型共通）'!$C$6:$L$47,10,FALSE))</f>
        <v/>
      </c>
      <c r="AV192" s="1885" t="str">
        <f>IF(AV191="","",VLOOKUP(AV191,'シフト記号表（従来型・ユニット型共通）'!$C$6:$L$47,10,FALSE))</f>
        <v/>
      </c>
      <c r="AW192" s="1897" t="str">
        <f>IF(AW191="","",VLOOKUP(AW191,'シフト記号表（従来型・ユニット型共通）'!$C$6:$L$47,10,FALSE))</f>
        <v/>
      </c>
      <c r="AX192" s="1897" t="str">
        <f>IF(AX191="","",VLOOKUP(AX191,'シフト記号表（従来型・ユニット型共通）'!$C$6:$L$47,10,FALSE))</f>
        <v/>
      </c>
      <c r="AY192" s="1897" t="str">
        <f>IF(AY191="","",VLOOKUP(AY191,'シフト記号表（従来型・ユニット型共通）'!$C$6:$L$47,10,FALSE))</f>
        <v/>
      </c>
      <c r="AZ192" s="1897" t="str">
        <f>IF(AZ191="","",VLOOKUP(AZ191,'シフト記号表（従来型・ユニット型共通）'!$C$6:$L$47,10,FALSE))</f>
        <v/>
      </c>
      <c r="BA192" s="1897" t="str">
        <f>IF(BA191="","",VLOOKUP(BA191,'シフト記号表（従来型・ユニット型共通）'!$C$6:$L$47,10,FALSE))</f>
        <v/>
      </c>
      <c r="BB192" s="1912" t="str">
        <f>IF(BB191="","",VLOOKUP(BB191,'シフト記号表（従来型・ユニット型共通）'!$C$6:$L$47,10,FALSE))</f>
        <v/>
      </c>
      <c r="BC192" s="1885" t="str">
        <f>IF(BC191="","",VLOOKUP(BC191,'シフト記号表（従来型・ユニット型共通）'!$C$6:$L$47,10,FALSE))</f>
        <v/>
      </c>
      <c r="BD192" s="1897" t="str">
        <f>IF(BD191="","",VLOOKUP(BD191,'シフト記号表（従来型・ユニット型共通）'!$C$6:$L$47,10,FALSE))</f>
        <v/>
      </c>
      <c r="BE192" s="1897" t="str">
        <f>IF(BE191="","",VLOOKUP(BE191,'シフト記号表（従来型・ユニット型共通）'!$C$6:$L$47,10,FALSE))</f>
        <v/>
      </c>
      <c r="BF192" s="1945">
        <f>IF($BI$3="４週",SUM(AA192:BB192),IF($BI$3="暦月",SUM(AA192:BE192),""))</f>
        <v>0</v>
      </c>
      <c r="BG192" s="1953"/>
      <c r="BH192" s="1962">
        <f>IF($BI$3="４週",BF192/4,IF($BI$3="暦月",(BF192/($BI$8/7)),""))</f>
        <v>0</v>
      </c>
      <c r="BI192" s="1953"/>
      <c r="BJ192" s="1973"/>
      <c r="BK192" s="1978"/>
      <c r="BL192" s="1978"/>
      <c r="BM192" s="1978"/>
      <c r="BN192" s="1989"/>
    </row>
    <row r="193" spans="2:66" ht="20.25" customHeight="1">
      <c r="B193" s="1742">
        <f>B191+1</f>
        <v>89</v>
      </c>
      <c r="C193" s="2676"/>
      <c r="D193" s="2682"/>
      <c r="E193" s="1968"/>
      <c r="F193" s="2691"/>
      <c r="G193" s="1756"/>
      <c r="H193" s="1767"/>
      <c r="I193" s="1774"/>
      <c r="J193" s="1779"/>
      <c r="K193" s="1774"/>
      <c r="L193" s="1779"/>
      <c r="M193" s="1788"/>
      <c r="N193" s="1802"/>
      <c r="O193" s="1808"/>
      <c r="P193" s="1824"/>
      <c r="Q193" s="1824"/>
      <c r="R193" s="1767"/>
      <c r="S193" s="1831"/>
      <c r="T193" s="1836"/>
      <c r="U193" s="1836"/>
      <c r="V193" s="1836"/>
      <c r="W193" s="1847"/>
      <c r="X193" s="1857" t="s">
        <v>770</v>
      </c>
      <c r="Y193" s="1864"/>
      <c r="Z193" s="1875"/>
      <c r="AA193" s="1886"/>
      <c r="AB193" s="1898"/>
      <c r="AC193" s="1898"/>
      <c r="AD193" s="1898"/>
      <c r="AE193" s="1898"/>
      <c r="AF193" s="1898"/>
      <c r="AG193" s="1913"/>
      <c r="AH193" s="1886"/>
      <c r="AI193" s="1898"/>
      <c r="AJ193" s="1898"/>
      <c r="AK193" s="1898"/>
      <c r="AL193" s="1898"/>
      <c r="AM193" s="1898"/>
      <c r="AN193" s="1913"/>
      <c r="AO193" s="1886"/>
      <c r="AP193" s="1898"/>
      <c r="AQ193" s="1898"/>
      <c r="AR193" s="1898"/>
      <c r="AS193" s="1898"/>
      <c r="AT193" s="1898"/>
      <c r="AU193" s="1913"/>
      <c r="AV193" s="1886"/>
      <c r="AW193" s="1898"/>
      <c r="AX193" s="1898"/>
      <c r="AY193" s="1898"/>
      <c r="AZ193" s="1898"/>
      <c r="BA193" s="1898"/>
      <c r="BB193" s="1913"/>
      <c r="BC193" s="1886"/>
      <c r="BD193" s="1898"/>
      <c r="BE193" s="1937"/>
      <c r="BF193" s="1944"/>
      <c r="BG193" s="1952"/>
      <c r="BH193" s="1961"/>
      <c r="BI193" s="1967"/>
      <c r="BJ193" s="1972"/>
      <c r="BK193" s="1977"/>
      <c r="BL193" s="1977"/>
      <c r="BM193" s="1977"/>
      <c r="BN193" s="1988"/>
    </row>
    <row r="194" spans="2:66" ht="20.25" customHeight="1">
      <c r="B194" s="1743"/>
      <c r="C194" s="2675"/>
      <c r="D194" s="2681"/>
      <c r="E194" s="1968"/>
      <c r="F194" s="2691"/>
      <c r="G194" s="1757"/>
      <c r="H194" s="1768"/>
      <c r="I194" s="1776"/>
      <c r="J194" s="1781">
        <f>G193</f>
        <v>0</v>
      </c>
      <c r="K194" s="1776"/>
      <c r="L194" s="1781">
        <f>M193</f>
        <v>0</v>
      </c>
      <c r="M194" s="1789"/>
      <c r="N194" s="1803"/>
      <c r="O194" s="1809"/>
      <c r="P194" s="1825"/>
      <c r="Q194" s="1825"/>
      <c r="R194" s="1768"/>
      <c r="S194" s="1831"/>
      <c r="T194" s="1836"/>
      <c r="U194" s="1836"/>
      <c r="V194" s="1836"/>
      <c r="W194" s="1847"/>
      <c r="X194" s="1856" t="s">
        <v>128</v>
      </c>
      <c r="Y194" s="1863"/>
      <c r="Z194" s="1874"/>
      <c r="AA194" s="1885" t="str">
        <f>IF(AA193="","",VLOOKUP(AA193,'シフト記号表（従来型・ユニット型共通）'!$C$6:$L$47,10,FALSE))</f>
        <v/>
      </c>
      <c r="AB194" s="1897" t="str">
        <f>IF(AB193="","",VLOOKUP(AB193,'シフト記号表（従来型・ユニット型共通）'!$C$6:$L$47,10,FALSE))</f>
        <v/>
      </c>
      <c r="AC194" s="1897" t="str">
        <f>IF(AC193="","",VLOOKUP(AC193,'シフト記号表（従来型・ユニット型共通）'!$C$6:$L$47,10,FALSE))</f>
        <v/>
      </c>
      <c r="AD194" s="1897" t="str">
        <f>IF(AD193="","",VLOOKUP(AD193,'シフト記号表（従来型・ユニット型共通）'!$C$6:$L$47,10,FALSE))</f>
        <v/>
      </c>
      <c r="AE194" s="1897" t="str">
        <f>IF(AE193="","",VLOOKUP(AE193,'シフト記号表（従来型・ユニット型共通）'!$C$6:$L$47,10,FALSE))</f>
        <v/>
      </c>
      <c r="AF194" s="1897" t="str">
        <f>IF(AF193="","",VLOOKUP(AF193,'シフト記号表（従来型・ユニット型共通）'!$C$6:$L$47,10,FALSE))</f>
        <v/>
      </c>
      <c r="AG194" s="1912" t="str">
        <f>IF(AG193="","",VLOOKUP(AG193,'シフト記号表（従来型・ユニット型共通）'!$C$6:$L$47,10,FALSE))</f>
        <v/>
      </c>
      <c r="AH194" s="1885" t="str">
        <f>IF(AH193="","",VLOOKUP(AH193,'シフト記号表（従来型・ユニット型共通）'!$C$6:$L$47,10,FALSE))</f>
        <v/>
      </c>
      <c r="AI194" s="1897" t="str">
        <f>IF(AI193="","",VLOOKUP(AI193,'シフト記号表（従来型・ユニット型共通）'!$C$6:$L$47,10,FALSE))</f>
        <v/>
      </c>
      <c r="AJ194" s="1897" t="str">
        <f>IF(AJ193="","",VLOOKUP(AJ193,'シフト記号表（従来型・ユニット型共通）'!$C$6:$L$47,10,FALSE))</f>
        <v/>
      </c>
      <c r="AK194" s="1897" t="str">
        <f>IF(AK193="","",VLOOKUP(AK193,'シフト記号表（従来型・ユニット型共通）'!$C$6:$L$47,10,FALSE))</f>
        <v/>
      </c>
      <c r="AL194" s="1897" t="str">
        <f>IF(AL193="","",VLOOKUP(AL193,'シフト記号表（従来型・ユニット型共通）'!$C$6:$L$47,10,FALSE))</f>
        <v/>
      </c>
      <c r="AM194" s="1897" t="str">
        <f>IF(AM193="","",VLOOKUP(AM193,'シフト記号表（従来型・ユニット型共通）'!$C$6:$L$47,10,FALSE))</f>
        <v/>
      </c>
      <c r="AN194" s="1912" t="str">
        <f>IF(AN193="","",VLOOKUP(AN193,'シフト記号表（従来型・ユニット型共通）'!$C$6:$L$47,10,FALSE))</f>
        <v/>
      </c>
      <c r="AO194" s="1885" t="str">
        <f>IF(AO193="","",VLOOKUP(AO193,'シフト記号表（従来型・ユニット型共通）'!$C$6:$L$47,10,FALSE))</f>
        <v/>
      </c>
      <c r="AP194" s="1897" t="str">
        <f>IF(AP193="","",VLOOKUP(AP193,'シフト記号表（従来型・ユニット型共通）'!$C$6:$L$47,10,FALSE))</f>
        <v/>
      </c>
      <c r="AQ194" s="1897" t="str">
        <f>IF(AQ193="","",VLOOKUP(AQ193,'シフト記号表（従来型・ユニット型共通）'!$C$6:$L$47,10,FALSE))</f>
        <v/>
      </c>
      <c r="AR194" s="1897" t="str">
        <f>IF(AR193="","",VLOOKUP(AR193,'シフト記号表（従来型・ユニット型共通）'!$C$6:$L$47,10,FALSE))</f>
        <v/>
      </c>
      <c r="AS194" s="1897" t="str">
        <f>IF(AS193="","",VLOOKUP(AS193,'シフト記号表（従来型・ユニット型共通）'!$C$6:$L$47,10,FALSE))</f>
        <v/>
      </c>
      <c r="AT194" s="1897" t="str">
        <f>IF(AT193="","",VLOOKUP(AT193,'シフト記号表（従来型・ユニット型共通）'!$C$6:$L$47,10,FALSE))</f>
        <v/>
      </c>
      <c r="AU194" s="1912" t="str">
        <f>IF(AU193="","",VLOOKUP(AU193,'シフト記号表（従来型・ユニット型共通）'!$C$6:$L$47,10,FALSE))</f>
        <v/>
      </c>
      <c r="AV194" s="1885" t="str">
        <f>IF(AV193="","",VLOOKUP(AV193,'シフト記号表（従来型・ユニット型共通）'!$C$6:$L$47,10,FALSE))</f>
        <v/>
      </c>
      <c r="AW194" s="1897" t="str">
        <f>IF(AW193="","",VLOOKUP(AW193,'シフト記号表（従来型・ユニット型共通）'!$C$6:$L$47,10,FALSE))</f>
        <v/>
      </c>
      <c r="AX194" s="1897" t="str">
        <f>IF(AX193="","",VLOOKUP(AX193,'シフト記号表（従来型・ユニット型共通）'!$C$6:$L$47,10,FALSE))</f>
        <v/>
      </c>
      <c r="AY194" s="1897" t="str">
        <f>IF(AY193="","",VLOOKUP(AY193,'シフト記号表（従来型・ユニット型共通）'!$C$6:$L$47,10,FALSE))</f>
        <v/>
      </c>
      <c r="AZ194" s="1897" t="str">
        <f>IF(AZ193="","",VLOOKUP(AZ193,'シフト記号表（従来型・ユニット型共通）'!$C$6:$L$47,10,FALSE))</f>
        <v/>
      </c>
      <c r="BA194" s="1897" t="str">
        <f>IF(BA193="","",VLOOKUP(BA193,'シフト記号表（従来型・ユニット型共通）'!$C$6:$L$47,10,FALSE))</f>
        <v/>
      </c>
      <c r="BB194" s="1912" t="str">
        <f>IF(BB193="","",VLOOKUP(BB193,'シフト記号表（従来型・ユニット型共通）'!$C$6:$L$47,10,FALSE))</f>
        <v/>
      </c>
      <c r="BC194" s="1885" t="str">
        <f>IF(BC193="","",VLOOKUP(BC193,'シフト記号表（従来型・ユニット型共通）'!$C$6:$L$47,10,FALSE))</f>
        <v/>
      </c>
      <c r="BD194" s="1897" t="str">
        <f>IF(BD193="","",VLOOKUP(BD193,'シフト記号表（従来型・ユニット型共通）'!$C$6:$L$47,10,FALSE))</f>
        <v/>
      </c>
      <c r="BE194" s="1897" t="str">
        <f>IF(BE193="","",VLOOKUP(BE193,'シフト記号表（従来型・ユニット型共通）'!$C$6:$L$47,10,FALSE))</f>
        <v/>
      </c>
      <c r="BF194" s="1945">
        <f>IF($BI$3="４週",SUM(AA194:BB194),IF($BI$3="暦月",SUM(AA194:BE194),""))</f>
        <v>0</v>
      </c>
      <c r="BG194" s="1953"/>
      <c r="BH194" s="1962">
        <f>IF($BI$3="４週",BF194/4,IF($BI$3="暦月",(BF194/($BI$8/7)),""))</f>
        <v>0</v>
      </c>
      <c r="BI194" s="1953"/>
      <c r="BJ194" s="1973"/>
      <c r="BK194" s="1978"/>
      <c r="BL194" s="1978"/>
      <c r="BM194" s="1978"/>
      <c r="BN194" s="1989"/>
    </row>
    <row r="195" spans="2:66" ht="20.25" customHeight="1">
      <c r="B195" s="1742">
        <f>B193+1</f>
        <v>90</v>
      </c>
      <c r="C195" s="2676"/>
      <c r="D195" s="2682"/>
      <c r="E195" s="1968"/>
      <c r="F195" s="2691"/>
      <c r="G195" s="1756"/>
      <c r="H195" s="1767"/>
      <c r="I195" s="1774"/>
      <c r="J195" s="1779"/>
      <c r="K195" s="1774"/>
      <c r="L195" s="1779"/>
      <c r="M195" s="1788"/>
      <c r="N195" s="1802"/>
      <c r="O195" s="1808"/>
      <c r="P195" s="1824"/>
      <c r="Q195" s="1824"/>
      <c r="R195" s="1767"/>
      <c r="S195" s="1831"/>
      <c r="T195" s="1836"/>
      <c r="U195" s="1836"/>
      <c r="V195" s="1836"/>
      <c r="W195" s="1847"/>
      <c r="X195" s="1857" t="s">
        <v>770</v>
      </c>
      <c r="Y195" s="1864"/>
      <c r="Z195" s="1875"/>
      <c r="AA195" s="1886"/>
      <c r="AB195" s="1898"/>
      <c r="AC195" s="1898"/>
      <c r="AD195" s="1898"/>
      <c r="AE195" s="1898"/>
      <c r="AF195" s="1898"/>
      <c r="AG195" s="1913"/>
      <c r="AH195" s="1886"/>
      <c r="AI195" s="1898"/>
      <c r="AJ195" s="1898"/>
      <c r="AK195" s="1898"/>
      <c r="AL195" s="1898"/>
      <c r="AM195" s="1898"/>
      <c r="AN195" s="1913"/>
      <c r="AO195" s="1886"/>
      <c r="AP195" s="1898"/>
      <c r="AQ195" s="1898"/>
      <c r="AR195" s="1898"/>
      <c r="AS195" s="1898"/>
      <c r="AT195" s="1898"/>
      <c r="AU195" s="1913"/>
      <c r="AV195" s="1886"/>
      <c r="AW195" s="1898"/>
      <c r="AX195" s="1898"/>
      <c r="AY195" s="1898"/>
      <c r="AZ195" s="1898"/>
      <c r="BA195" s="1898"/>
      <c r="BB195" s="1913"/>
      <c r="BC195" s="1886"/>
      <c r="BD195" s="1898"/>
      <c r="BE195" s="1937"/>
      <c r="BF195" s="1944"/>
      <c r="BG195" s="1952"/>
      <c r="BH195" s="1961"/>
      <c r="BI195" s="1967"/>
      <c r="BJ195" s="1972"/>
      <c r="BK195" s="1977"/>
      <c r="BL195" s="1977"/>
      <c r="BM195" s="1977"/>
      <c r="BN195" s="1988"/>
    </row>
    <row r="196" spans="2:66" ht="20.25" customHeight="1">
      <c r="B196" s="1743"/>
      <c r="C196" s="2675"/>
      <c r="D196" s="2681"/>
      <c r="E196" s="1968"/>
      <c r="F196" s="2691"/>
      <c r="G196" s="1757"/>
      <c r="H196" s="1768"/>
      <c r="I196" s="1776"/>
      <c r="J196" s="1781">
        <f>G195</f>
        <v>0</v>
      </c>
      <c r="K196" s="1776"/>
      <c r="L196" s="1781">
        <f>M195</f>
        <v>0</v>
      </c>
      <c r="M196" s="1789"/>
      <c r="N196" s="1803"/>
      <c r="O196" s="1809"/>
      <c r="P196" s="1825"/>
      <c r="Q196" s="1825"/>
      <c r="R196" s="1768"/>
      <c r="S196" s="1831"/>
      <c r="T196" s="1836"/>
      <c r="U196" s="1836"/>
      <c r="V196" s="1836"/>
      <c r="W196" s="1847"/>
      <c r="X196" s="1856" t="s">
        <v>128</v>
      </c>
      <c r="Y196" s="1863"/>
      <c r="Z196" s="1874"/>
      <c r="AA196" s="1885" t="str">
        <f>IF(AA195="","",VLOOKUP(AA195,'シフト記号表（従来型・ユニット型共通）'!$C$6:$L$47,10,FALSE))</f>
        <v/>
      </c>
      <c r="AB196" s="1897" t="str">
        <f>IF(AB195="","",VLOOKUP(AB195,'シフト記号表（従来型・ユニット型共通）'!$C$6:$L$47,10,FALSE))</f>
        <v/>
      </c>
      <c r="AC196" s="1897" t="str">
        <f>IF(AC195="","",VLOOKUP(AC195,'シフト記号表（従来型・ユニット型共通）'!$C$6:$L$47,10,FALSE))</f>
        <v/>
      </c>
      <c r="AD196" s="1897" t="str">
        <f>IF(AD195="","",VLOOKUP(AD195,'シフト記号表（従来型・ユニット型共通）'!$C$6:$L$47,10,FALSE))</f>
        <v/>
      </c>
      <c r="AE196" s="1897" t="str">
        <f>IF(AE195="","",VLOOKUP(AE195,'シフト記号表（従来型・ユニット型共通）'!$C$6:$L$47,10,FALSE))</f>
        <v/>
      </c>
      <c r="AF196" s="1897" t="str">
        <f>IF(AF195="","",VLOOKUP(AF195,'シフト記号表（従来型・ユニット型共通）'!$C$6:$L$47,10,FALSE))</f>
        <v/>
      </c>
      <c r="AG196" s="1912" t="str">
        <f>IF(AG195="","",VLOOKUP(AG195,'シフト記号表（従来型・ユニット型共通）'!$C$6:$L$47,10,FALSE))</f>
        <v/>
      </c>
      <c r="AH196" s="1885" t="str">
        <f>IF(AH195="","",VLOOKUP(AH195,'シフト記号表（従来型・ユニット型共通）'!$C$6:$L$47,10,FALSE))</f>
        <v/>
      </c>
      <c r="AI196" s="1897" t="str">
        <f>IF(AI195="","",VLOOKUP(AI195,'シフト記号表（従来型・ユニット型共通）'!$C$6:$L$47,10,FALSE))</f>
        <v/>
      </c>
      <c r="AJ196" s="1897" t="str">
        <f>IF(AJ195="","",VLOOKUP(AJ195,'シフト記号表（従来型・ユニット型共通）'!$C$6:$L$47,10,FALSE))</f>
        <v/>
      </c>
      <c r="AK196" s="1897" t="str">
        <f>IF(AK195="","",VLOOKUP(AK195,'シフト記号表（従来型・ユニット型共通）'!$C$6:$L$47,10,FALSE))</f>
        <v/>
      </c>
      <c r="AL196" s="1897" t="str">
        <f>IF(AL195="","",VLOOKUP(AL195,'シフト記号表（従来型・ユニット型共通）'!$C$6:$L$47,10,FALSE))</f>
        <v/>
      </c>
      <c r="AM196" s="1897" t="str">
        <f>IF(AM195="","",VLOOKUP(AM195,'シフト記号表（従来型・ユニット型共通）'!$C$6:$L$47,10,FALSE))</f>
        <v/>
      </c>
      <c r="AN196" s="1912" t="str">
        <f>IF(AN195="","",VLOOKUP(AN195,'シフト記号表（従来型・ユニット型共通）'!$C$6:$L$47,10,FALSE))</f>
        <v/>
      </c>
      <c r="AO196" s="1885" t="str">
        <f>IF(AO195="","",VLOOKUP(AO195,'シフト記号表（従来型・ユニット型共通）'!$C$6:$L$47,10,FALSE))</f>
        <v/>
      </c>
      <c r="AP196" s="1897" t="str">
        <f>IF(AP195="","",VLOOKUP(AP195,'シフト記号表（従来型・ユニット型共通）'!$C$6:$L$47,10,FALSE))</f>
        <v/>
      </c>
      <c r="AQ196" s="1897" t="str">
        <f>IF(AQ195="","",VLOOKUP(AQ195,'シフト記号表（従来型・ユニット型共通）'!$C$6:$L$47,10,FALSE))</f>
        <v/>
      </c>
      <c r="AR196" s="1897" t="str">
        <f>IF(AR195="","",VLOOKUP(AR195,'シフト記号表（従来型・ユニット型共通）'!$C$6:$L$47,10,FALSE))</f>
        <v/>
      </c>
      <c r="AS196" s="1897" t="str">
        <f>IF(AS195="","",VLOOKUP(AS195,'シフト記号表（従来型・ユニット型共通）'!$C$6:$L$47,10,FALSE))</f>
        <v/>
      </c>
      <c r="AT196" s="1897" t="str">
        <f>IF(AT195="","",VLOOKUP(AT195,'シフト記号表（従来型・ユニット型共通）'!$C$6:$L$47,10,FALSE))</f>
        <v/>
      </c>
      <c r="AU196" s="1912" t="str">
        <f>IF(AU195="","",VLOOKUP(AU195,'シフト記号表（従来型・ユニット型共通）'!$C$6:$L$47,10,FALSE))</f>
        <v/>
      </c>
      <c r="AV196" s="1885" t="str">
        <f>IF(AV195="","",VLOOKUP(AV195,'シフト記号表（従来型・ユニット型共通）'!$C$6:$L$47,10,FALSE))</f>
        <v/>
      </c>
      <c r="AW196" s="1897" t="str">
        <f>IF(AW195="","",VLOOKUP(AW195,'シフト記号表（従来型・ユニット型共通）'!$C$6:$L$47,10,FALSE))</f>
        <v/>
      </c>
      <c r="AX196" s="1897" t="str">
        <f>IF(AX195="","",VLOOKUP(AX195,'シフト記号表（従来型・ユニット型共通）'!$C$6:$L$47,10,FALSE))</f>
        <v/>
      </c>
      <c r="AY196" s="1897" t="str">
        <f>IF(AY195="","",VLOOKUP(AY195,'シフト記号表（従来型・ユニット型共通）'!$C$6:$L$47,10,FALSE))</f>
        <v/>
      </c>
      <c r="AZ196" s="1897" t="str">
        <f>IF(AZ195="","",VLOOKUP(AZ195,'シフト記号表（従来型・ユニット型共通）'!$C$6:$L$47,10,FALSE))</f>
        <v/>
      </c>
      <c r="BA196" s="1897" t="str">
        <f>IF(BA195="","",VLOOKUP(BA195,'シフト記号表（従来型・ユニット型共通）'!$C$6:$L$47,10,FALSE))</f>
        <v/>
      </c>
      <c r="BB196" s="1912" t="str">
        <f>IF(BB195="","",VLOOKUP(BB195,'シフト記号表（従来型・ユニット型共通）'!$C$6:$L$47,10,FALSE))</f>
        <v/>
      </c>
      <c r="BC196" s="1885" t="str">
        <f>IF(BC195="","",VLOOKUP(BC195,'シフト記号表（従来型・ユニット型共通）'!$C$6:$L$47,10,FALSE))</f>
        <v/>
      </c>
      <c r="BD196" s="1897" t="str">
        <f>IF(BD195="","",VLOOKUP(BD195,'シフト記号表（従来型・ユニット型共通）'!$C$6:$L$47,10,FALSE))</f>
        <v/>
      </c>
      <c r="BE196" s="1897" t="str">
        <f>IF(BE195="","",VLOOKUP(BE195,'シフト記号表（従来型・ユニット型共通）'!$C$6:$L$47,10,FALSE))</f>
        <v/>
      </c>
      <c r="BF196" s="1945">
        <f>IF($BI$3="４週",SUM(AA196:BB196),IF($BI$3="暦月",SUM(AA196:BE196),""))</f>
        <v>0</v>
      </c>
      <c r="BG196" s="1953"/>
      <c r="BH196" s="1962">
        <f>IF($BI$3="４週",BF196/4,IF($BI$3="暦月",(BF196/($BI$8/7)),""))</f>
        <v>0</v>
      </c>
      <c r="BI196" s="1953"/>
      <c r="BJ196" s="1973"/>
      <c r="BK196" s="1978"/>
      <c r="BL196" s="1978"/>
      <c r="BM196" s="1978"/>
      <c r="BN196" s="1989"/>
    </row>
    <row r="197" spans="2:66" ht="20.25" customHeight="1">
      <c r="B197" s="1742">
        <f>B195+1</f>
        <v>91</v>
      </c>
      <c r="C197" s="2676"/>
      <c r="D197" s="2682"/>
      <c r="E197" s="1968"/>
      <c r="F197" s="2691"/>
      <c r="G197" s="1756"/>
      <c r="H197" s="1767"/>
      <c r="I197" s="1774"/>
      <c r="J197" s="1779"/>
      <c r="K197" s="1774"/>
      <c r="L197" s="1779"/>
      <c r="M197" s="1788"/>
      <c r="N197" s="1802"/>
      <c r="O197" s="1808"/>
      <c r="P197" s="1824"/>
      <c r="Q197" s="1824"/>
      <c r="R197" s="1767"/>
      <c r="S197" s="1831"/>
      <c r="T197" s="1836"/>
      <c r="U197" s="1836"/>
      <c r="V197" s="1836"/>
      <c r="W197" s="1847"/>
      <c r="X197" s="1857" t="s">
        <v>770</v>
      </c>
      <c r="Y197" s="1864"/>
      <c r="Z197" s="1875"/>
      <c r="AA197" s="1886"/>
      <c r="AB197" s="1898"/>
      <c r="AC197" s="1898"/>
      <c r="AD197" s="1898"/>
      <c r="AE197" s="1898"/>
      <c r="AF197" s="1898"/>
      <c r="AG197" s="1913"/>
      <c r="AH197" s="1886"/>
      <c r="AI197" s="1898"/>
      <c r="AJ197" s="1898"/>
      <c r="AK197" s="1898"/>
      <c r="AL197" s="1898"/>
      <c r="AM197" s="1898"/>
      <c r="AN197" s="1913"/>
      <c r="AO197" s="1886"/>
      <c r="AP197" s="1898"/>
      <c r="AQ197" s="1898"/>
      <c r="AR197" s="1898"/>
      <c r="AS197" s="1898"/>
      <c r="AT197" s="1898"/>
      <c r="AU197" s="1913"/>
      <c r="AV197" s="1886"/>
      <c r="AW197" s="1898"/>
      <c r="AX197" s="1898"/>
      <c r="AY197" s="1898"/>
      <c r="AZ197" s="1898"/>
      <c r="BA197" s="1898"/>
      <c r="BB197" s="1913"/>
      <c r="BC197" s="1886"/>
      <c r="BD197" s="1898"/>
      <c r="BE197" s="1937"/>
      <c r="BF197" s="1944"/>
      <c r="BG197" s="1952"/>
      <c r="BH197" s="1961"/>
      <c r="BI197" s="1967"/>
      <c r="BJ197" s="1972"/>
      <c r="BK197" s="1977"/>
      <c r="BL197" s="1977"/>
      <c r="BM197" s="1977"/>
      <c r="BN197" s="1988"/>
    </row>
    <row r="198" spans="2:66" ht="20.25" customHeight="1">
      <c r="B198" s="1743"/>
      <c r="C198" s="2675"/>
      <c r="D198" s="2681"/>
      <c r="E198" s="1968"/>
      <c r="F198" s="2691"/>
      <c r="G198" s="1757"/>
      <c r="H198" s="1768"/>
      <c r="I198" s="1776"/>
      <c r="J198" s="1781">
        <f>G197</f>
        <v>0</v>
      </c>
      <c r="K198" s="1776"/>
      <c r="L198" s="1781">
        <f>M197</f>
        <v>0</v>
      </c>
      <c r="M198" s="1789"/>
      <c r="N198" s="1803"/>
      <c r="O198" s="1809"/>
      <c r="P198" s="1825"/>
      <c r="Q198" s="1825"/>
      <c r="R198" s="1768"/>
      <c r="S198" s="1831"/>
      <c r="T198" s="1836"/>
      <c r="U198" s="1836"/>
      <c r="V198" s="1836"/>
      <c r="W198" s="1847"/>
      <c r="X198" s="1856" t="s">
        <v>128</v>
      </c>
      <c r="Y198" s="1863"/>
      <c r="Z198" s="1874"/>
      <c r="AA198" s="1885" t="str">
        <f>IF(AA197="","",VLOOKUP(AA197,'シフト記号表（従来型・ユニット型共通）'!$C$6:$L$47,10,FALSE))</f>
        <v/>
      </c>
      <c r="AB198" s="1897" t="str">
        <f>IF(AB197="","",VLOOKUP(AB197,'シフト記号表（従来型・ユニット型共通）'!$C$6:$L$47,10,FALSE))</f>
        <v/>
      </c>
      <c r="AC198" s="1897" t="str">
        <f>IF(AC197="","",VLOOKUP(AC197,'シフト記号表（従来型・ユニット型共通）'!$C$6:$L$47,10,FALSE))</f>
        <v/>
      </c>
      <c r="AD198" s="1897" t="str">
        <f>IF(AD197="","",VLOOKUP(AD197,'シフト記号表（従来型・ユニット型共通）'!$C$6:$L$47,10,FALSE))</f>
        <v/>
      </c>
      <c r="AE198" s="1897" t="str">
        <f>IF(AE197="","",VLOOKUP(AE197,'シフト記号表（従来型・ユニット型共通）'!$C$6:$L$47,10,FALSE))</f>
        <v/>
      </c>
      <c r="AF198" s="1897" t="str">
        <f>IF(AF197="","",VLOOKUP(AF197,'シフト記号表（従来型・ユニット型共通）'!$C$6:$L$47,10,FALSE))</f>
        <v/>
      </c>
      <c r="AG198" s="1912" t="str">
        <f>IF(AG197="","",VLOOKUP(AG197,'シフト記号表（従来型・ユニット型共通）'!$C$6:$L$47,10,FALSE))</f>
        <v/>
      </c>
      <c r="AH198" s="1885" t="str">
        <f>IF(AH197="","",VLOOKUP(AH197,'シフト記号表（従来型・ユニット型共通）'!$C$6:$L$47,10,FALSE))</f>
        <v/>
      </c>
      <c r="AI198" s="1897" t="str">
        <f>IF(AI197="","",VLOOKUP(AI197,'シフト記号表（従来型・ユニット型共通）'!$C$6:$L$47,10,FALSE))</f>
        <v/>
      </c>
      <c r="AJ198" s="1897" t="str">
        <f>IF(AJ197="","",VLOOKUP(AJ197,'シフト記号表（従来型・ユニット型共通）'!$C$6:$L$47,10,FALSE))</f>
        <v/>
      </c>
      <c r="AK198" s="1897" t="str">
        <f>IF(AK197="","",VLOOKUP(AK197,'シフト記号表（従来型・ユニット型共通）'!$C$6:$L$47,10,FALSE))</f>
        <v/>
      </c>
      <c r="AL198" s="1897" t="str">
        <f>IF(AL197="","",VLOOKUP(AL197,'シフト記号表（従来型・ユニット型共通）'!$C$6:$L$47,10,FALSE))</f>
        <v/>
      </c>
      <c r="AM198" s="1897" t="str">
        <f>IF(AM197="","",VLOOKUP(AM197,'シフト記号表（従来型・ユニット型共通）'!$C$6:$L$47,10,FALSE))</f>
        <v/>
      </c>
      <c r="AN198" s="1912" t="str">
        <f>IF(AN197="","",VLOOKUP(AN197,'シフト記号表（従来型・ユニット型共通）'!$C$6:$L$47,10,FALSE))</f>
        <v/>
      </c>
      <c r="AO198" s="1885" t="str">
        <f>IF(AO197="","",VLOOKUP(AO197,'シフト記号表（従来型・ユニット型共通）'!$C$6:$L$47,10,FALSE))</f>
        <v/>
      </c>
      <c r="AP198" s="1897" t="str">
        <f>IF(AP197="","",VLOOKUP(AP197,'シフト記号表（従来型・ユニット型共通）'!$C$6:$L$47,10,FALSE))</f>
        <v/>
      </c>
      <c r="AQ198" s="1897" t="str">
        <f>IF(AQ197="","",VLOOKUP(AQ197,'シフト記号表（従来型・ユニット型共通）'!$C$6:$L$47,10,FALSE))</f>
        <v/>
      </c>
      <c r="AR198" s="1897" t="str">
        <f>IF(AR197="","",VLOOKUP(AR197,'シフト記号表（従来型・ユニット型共通）'!$C$6:$L$47,10,FALSE))</f>
        <v/>
      </c>
      <c r="AS198" s="1897" t="str">
        <f>IF(AS197="","",VLOOKUP(AS197,'シフト記号表（従来型・ユニット型共通）'!$C$6:$L$47,10,FALSE))</f>
        <v/>
      </c>
      <c r="AT198" s="1897" t="str">
        <f>IF(AT197="","",VLOOKUP(AT197,'シフト記号表（従来型・ユニット型共通）'!$C$6:$L$47,10,FALSE))</f>
        <v/>
      </c>
      <c r="AU198" s="1912" t="str">
        <f>IF(AU197="","",VLOOKUP(AU197,'シフト記号表（従来型・ユニット型共通）'!$C$6:$L$47,10,FALSE))</f>
        <v/>
      </c>
      <c r="AV198" s="1885" t="str">
        <f>IF(AV197="","",VLOOKUP(AV197,'シフト記号表（従来型・ユニット型共通）'!$C$6:$L$47,10,FALSE))</f>
        <v/>
      </c>
      <c r="AW198" s="1897" t="str">
        <f>IF(AW197="","",VLOOKUP(AW197,'シフト記号表（従来型・ユニット型共通）'!$C$6:$L$47,10,FALSE))</f>
        <v/>
      </c>
      <c r="AX198" s="1897" t="str">
        <f>IF(AX197="","",VLOOKUP(AX197,'シフト記号表（従来型・ユニット型共通）'!$C$6:$L$47,10,FALSE))</f>
        <v/>
      </c>
      <c r="AY198" s="1897" t="str">
        <f>IF(AY197="","",VLOOKUP(AY197,'シフト記号表（従来型・ユニット型共通）'!$C$6:$L$47,10,FALSE))</f>
        <v/>
      </c>
      <c r="AZ198" s="1897" t="str">
        <f>IF(AZ197="","",VLOOKUP(AZ197,'シフト記号表（従来型・ユニット型共通）'!$C$6:$L$47,10,FALSE))</f>
        <v/>
      </c>
      <c r="BA198" s="1897" t="str">
        <f>IF(BA197="","",VLOOKUP(BA197,'シフト記号表（従来型・ユニット型共通）'!$C$6:$L$47,10,FALSE))</f>
        <v/>
      </c>
      <c r="BB198" s="1912" t="str">
        <f>IF(BB197="","",VLOOKUP(BB197,'シフト記号表（従来型・ユニット型共通）'!$C$6:$L$47,10,FALSE))</f>
        <v/>
      </c>
      <c r="BC198" s="1885" t="str">
        <f>IF(BC197="","",VLOOKUP(BC197,'シフト記号表（従来型・ユニット型共通）'!$C$6:$L$47,10,FALSE))</f>
        <v/>
      </c>
      <c r="BD198" s="1897" t="str">
        <f>IF(BD197="","",VLOOKUP(BD197,'シフト記号表（従来型・ユニット型共通）'!$C$6:$L$47,10,FALSE))</f>
        <v/>
      </c>
      <c r="BE198" s="1897" t="str">
        <f>IF(BE197="","",VLOOKUP(BE197,'シフト記号表（従来型・ユニット型共通）'!$C$6:$L$47,10,FALSE))</f>
        <v/>
      </c>
      <c r="BF198" s="1945">
        <f>IF($BI$3="４週",SUM(AA198:BB198),IF($BI$3="暦月",SUM(AA198:BE198),""))</f>
        <v>0</v>
      </c>
      <c r="BG198" s="1953"/>
      <c r="BH198" s="1962">
        <f>IF($BI$3="４週",BF198/4,IF($BI$3="暦月",(BF198/($BI$8/7)),""))</f>
        <v>0</v>
      </c>
      <c r="BI198" s="1953"/>
      <c r="BJ198" s="1973"/>
      <c r="BK198" s="1978"/>
      <c r="BL198" s="1978"/>
      <c r="BM198" s="1978"/>
      <c r="BN198" s="1989"/>
    </row>
    <row r="199" spans="2:66" ht="20.25" customHeight="1">
      <c r="B199" s="1742">
        <f>B197+1</f>
        <v>92</v>
      </c>
      <c r="C199" s="2676"/>
      <c r="D199" s="2682"/>
      <c r="E199" s="1968"/>
      <c r="F199" s="2691"/>
      <c r="G199" s="1756"/>
      <c r="H199" s="1767"/>
      <c r="I199" s="1774"/>
      <c r="J199" s="1779"/>
      <c r="K199" s="1774"/>
      <c r="L199" s="1779"/>
      <c r="M199" s="1788"/>
      <c r="N199" s="1802"/>
      <c r="O199" s="1808"/>
      <c r="P199" s="1824"/>
      <c r="Q199" s="1824"/>
      <c r="R199" s="1767"/>
      <c r="S199" s="1831"/>
      <c r="T199" s="1836"/>
      <c r="U199" s="1836"/>
      <c r="V199" s="1836"/>
      <c r="W199" s="1847"/>
      <c r="X199" s="1857" t="s">
        <v>770</v>
      </c>
      <c r="Y199" s="1864"/>
      <c r="Z199" s="1875"/>
      <c r="AA199" s="1886"/>
      <c r="AB199" s="1898"/>
      <c r="AC199" s="1898"/>
      <c r="AD199" s="1898"/>
      <c r="AE199" s="1898"/>
      <c r="AF199" s="1898"/>
      <c r="AG199" s="1913"/>
      <c r="AH199" s="1886"/>
      <c r="AI199" s="1898"/>
      <c r="AJ199" s="1898"/>
      <c r="AK199" s="1898"/>
      <c r="AL199" s="1898"/>
      <c r="AM199" s="1898"/>
      <c r="AN199" s="1913"/>
      <c r="AO199" s="1886"/>
      <c r="AP199" s="1898"/>
      <c r="AQ199" s="1898"/>
      <c r="AR199" s="1898"/>
      <c r="AS199" s="1898"/>
      <c r="AT199" s="1898"/>
      <c r="AU199" s="1913"/>
      <c r="AV199" s="1886"/>
      <c r="AW199" s="1898"/>
      <c r="AX199" s="1898"/>
      <c r="AY199" s="1898"/>
      <c r="AZ199" s="1898"/>
      <c r="BA199" s="1898"/>
      <c r="BB199" s="1913"/>
      <c r="BC199" s="1886"/>
      <c r="BD199" s="1898"/>
      <c r="BE199" s="1937"/>
      <c r="BF199" s="1944"/>
      <c r="BG199" s="1952"/>
      <c r="BH199" s="1961"/>
      <c r="BI199" s="1967"/>
      <c r="BJ199" s="1972"/>
      <c r="BK199" s="1977"/>
      <c r="BL199" s="1977"/>
      <c r="BM199" s="1977"/>
      <c r="BN199" s="1988"/>
    </row>
    <row r="200" spans="2:66" ht="20.25" customHeight="1">
      <c r="B200" s="1743"/>
      <c r="C200" s="2675"/>
      <c r="D200" s="2681"/>
      <c r="E200" s="1968"/>
      <c r="F200" s="2691"/>
      <c r="G200" s="1757"/>
      <c r="H200" s="1768"/>
      <c r="I200" s="1776"/>
      <c r="J200" s="1781">
        <f>G199</f>
        <v>0</v>
      </c>
      <c r="K200" s="1776"/>
      <c r="L200" s="1781">
        <f>M199</f>
        <v>0</v>
      </c>
      <c r="M200" s="1789"/>
      <c r="N200" s="1803"/>
      <c r="O200" s="1809"/>
      <c r="P200" s="1825"/>
      <c r="Q200" s="1825"/>
      <c r="R200" s="1768"/>
      <c r="S200" s="1831"/>
      <c r="T200" s="1836"/>
      <c r="U200" s="1836"/>
      <c r="V200" s="1836"/>
      <c r="W200" s="1847"/>
      <c r="X200" s="1856" t="s">
        <v>128</v>
      </c>
      <c r="Y200" s="1863"/>
      <c r="Z200" s="1874"/>
      <c r="AA200" s="1885" t="str">
        <f>IF(AA199="","",VLOOKUP(AA199,'シフト記号表（従来型・ユニット型共通）'!$C$6:$L$47,10,FALSE))</f>
        <v/>
      </c>
      <c r="AB200" s="1897" t="str">
        <f>IF(AB199="","",VLOOKUP(AB199,'シフト記号表（従来型・ユニット型共通）'!$C$6:$L$47,10,FALSE))</f>
        <v/>
      </c>
      <c r="AC200" s="1897" t="str">
        <f>IF(AC199="","",VLOOKUP(AC199,'シフト記号表（従来型・ユニット型共通）'!$C$6:$L$47,10,FALSE))</f>
        <v/>
      </c>
      <c r="AD200" s="1897" t="str">
        <f>IF(AD199="","",VLOOKUP(AD199,'シフト記号表（従来型・ユニット型共通）'!$C$6:$L$47,10,FALSE))</f>
        <v/>
      </c>
      <c r="AE200" s="1897" t="str">
        <f>IF(AE199="","",VLOOKUP(AE199,'シフト記号表（従来型・ユニット型共通）'!$C$6:$L$47,10,FALSE))</f>
        <v/>
      </c>
      <c r="AF200" s="1897" t="str">
        <f>IF(AF199="","",VLOOKUP(AF199,'シフト記号表（従来型・ユニット型共通）'!$C$6:$L$47,10,FALSE))</f>
        <v/>
      </c>
      <c r="AG200" s="1912" t="str">
        <f>IF(AG199="","",VLOOKUP(AG199,'シフト記号表（従来型・ユニット型共通）'!$C$6:$L$47,10,FALSE))</f>
        <v/>
      </c>
      <c r="AH200" s="1885" t="str">
        <f>IF(AH199="","",VLOOKUP(AH199,'シフト記号表（従来型・ユニット型共通）'!$C$6:$L$47,10,FALSE))</f>
        <v/>
      </c>
      <c r="AI200" s="1897" t="str">
        <f>IF(AI199="","",VLOOKUP(AI199,'シフト記号表（従来型・ユニット型共通）'!$C$6:$L$47,10,FALSE))</f>
        <v/>
      </c>
      <c r="AJ200" s="1897" t="str">
        <f>IF(AJ199="","",VLOOKUP(AJ199,'シフト記号表（従来型・ユニット型共通）'!$C$6:$L$47,10,FALSE))</f>
        <v/>
      </c>
      <c r="AK200" s="1897" t="str">
        <f>IF(AK199="","",VLOOKUP(AK199,'シフト記号表（従来型・ユニット型共通）'!$C$6:$L$47,10,FALSE))</f>
        <v/>
      </c>
      <c r="AL200" s="1897" t="str">
        <f>IF(AL199="","",VLOOKUP(AL199,'シフト記号表（従来型・ユニット型共通）'!$C$6:$L$47,10,FALSE))</f>
        <v/>
      </c>
      <c r="AM200" s="1897" t="str">
        <f>IF(AM199="","",VLOOKUP(AM199,'シフト記号表（従来型・ユニット型共通）'!$C$6:$L$47,10,FALSE))</f>
        <v/>
      </c>
      <c r="AN200" s="1912" t="str">
        <f>IF(AN199="","",VLOOKUP(AN199,'シフト記号表（従来型・ユニット型共通）'!$C$6:$L$47,10,FALSE))</f>
        <v/>
      </c>
      <c r="AO200" s="1885" t="str">
        <f>IF(AO199="","",VLOOKUP(AO199,'シフト記号表（従来型・ユニット型共通）'!$C$6:$L$47,10,FALSE))</f>
        <v/>
      </c>
      <c r="AP200" s="1897" t="str">
        <f>IF(AP199="","",VLOOKUP(AP199,'シフト記号表（従来型・ユニット型共通）'!$C$6:$L$47,10,FALSE))</f>
        <v/>
      </c>
      <c r="AQ200" s="1897" t="str">
        <f>IF(AQ199="","",VLOOKUP(AQ199,'シフト記号表（従来型・ユニット型共通）'!$C$6:$L$47,10,FALSE))</f>
        <v/>
      </c>
      <c r="AR200" s="1897" t="str">
        <f>IF(AR199="","",VLOOKUP(AR199,'シフト記号表（従来型・ユニット型共通）'!$C$6:$L$47,10,FALSE))</f>
        <v/>
      </c>
      <c r="AS200" s="1897" t="str">
        <f>IF(AS199="","",VLOOKUP(AS199,'シフト記号表（従来型・ユニット型共通）'!$C$6:$L$47,10,FALSE))</f>
        <v/>
      </c>
      <c r="AT200" s="1897" t="str">
        <f>IF(AT199="","",VLOOKUP(AT199,'シフト記号表（従来型・ユニット型共通）'!$C$6:$L$47,10,FALSE))</f>
        <v/>
      </c>
      <c r="AU200" s="1912" t="str">
        <f>IF(AU199="","",VLOOKUP(AU199,'シフト記号表（従来型・ユニット型共通）'!$C$6:$L$47,10,FALSE))</f>
        <v/>
      </c>
      <c r="AV200" s="1885" t="str">
        <f>IF(AV199="","",VLOOKUP(AV199,'シフト記号表（従来型・ユニット型共通）'!$C$6:$L$47,10,FALSE))</f>
        <v/>
      </c>
      <c r="AW200" s="1897" t="str">
        <f>IF(AW199="","",VLOOKUP(AW199,'シフト記号表（従来型・ユニット型共通）'!$C$6:$L$47,10,FALSE))</f>
        <v/>
      </c>
      <c r="AX200" s="1897" t="str">
        <f>IF(AX199="","",VLOOKUP(AX199,'シフト記号表（従来型・ユニット型共通）'!$C$6:$L$47,10,FALSE))</f>
        <v/>
      </c>
      <c r="AY200" s="1897" t="str">
        <f>IF(AY199="","",VLOOKUP(AY199,'シフト記号表（従来型・ユニット型共通）'!$C$6:$L$47,10,FALSE))</f>
        <v/>
      </c>
      <c r="AZ200" s="1897" t="str">
        <f>IF(AZ199="","",VLOOKUP(AZ199,'シフト記号表（従来型・ユニット型共通）'!$C$6:$L$47,10,FALSE))</f>
        <v/>
      </c>
      <c r="BA200" s="1897" t="str">
        <f>IF(BA199="","",VLOOKUP(BA199,'シフト記号表（従来型・ユニット型共通）'!$C$6:$L$47,10,FALSE))</f>
        <v/>
      </c>
      <c r="BB200" s="1912" t="str">
        <f>IF(BB199="","",VLOOKUP(BB199,'シフト記号表（従来型・ユニット型共通）'!$C$6:$L$47,10,FALSE))</f>
        <v/>
      </c>
      <c r="BC200" s="1885" t="str">
        <f>IF(BC199="","",VLOOKUP(BC199,'シフト記号表（従来型・ユニット型共通）'!$C$6:$L$47,10,FALSE))</f>
        <v/>
      </c>
      <c r="BD200" s="1897" t="str">
        <f>IF(BD199="","",VLOOKUP(BD199,'シフト記号表（従来型・ユニット型共通）'!$C$6:$L$47,10,FALSE))</f>
        <v/>
      </c>
      <c r="BE200" s="1897" t="str">
        <f>IF(BE199="","",VLOOKUP(BE199,'シフト記号表（従来型・ユニット型共通）'!$C$6:$L$47,10,FALSE))</f>
        <v/>
      </c>
      <c r="BF200" s="1945">
        <f>IF($BI$3="４週",SUM(AA200:BB200),IF($BI$3="暦月",SUM(AA200:BE200),""))</f>
        <v>0</v>
      </c>
      <c r="BG200" s="1953"/>
      <c r="BH200" s="1962">
        <f>IF($BI$3="４週",BF200/4,IF($BI$3="暦月",(BF200/($BI$8/7)),""))</f>
        <v>0</v>
      </c>
      <c r="BI200" s="1953"/>
      <c r="BJ200" s="1973"/>
      <c r="BK200" s="1978"/>
      <c r="BL200" s="1978"/>
      <c r="BM200" s="1978"/>
      <c r="BN200" s="1989"/>
    </row>
    <row r="201" spans="2:66" ht="20.25" customHeight="1">
      <c r="B201" s="1742">
        <f>B199+1</f>
        <v>93</v>
      </c>
      <c r="C201" s="2676"/>
      <c r="D201" s="2682"/>
      <c r="E201" s="1968"/>
      <c r="F201" s="2691"/>
      <c r="G201" s="1756"/>
      <c r="H201" s="1767"/>
      <c r="I201" s="1774"/>
      <c r="J201" s="1779"/>
      <c r="K201" s="1774"/>
      <c r="L201" s="1779"/>
      <c r="M201" s="1788"/>
      <c r="N201" s="1802"/>
      <c r="O201" s="1808"/>
      <c r="P201" s="1824"/>
      <c r="Q201" s="1824"/>
      <c r="R201" s="1767"/>
      <c r="S201" s="1831"/>
      <c r="T201" s="1836"/>
      <c r="U201" s="1836"/>
      <c r="V201" s="1836"/>
      <c r="W201" s="1847"/>
      <c r="X201" s="1857" t="s">
        <v>770</v>
      </c>
      <c r="Y201" s="1864"/>
      <c r="Z201" s="1875"/>
      <c r="AA201" s="1886"/>
      <c r="AB201" s="1898"/>
      <c r="AC201" s="1898"/>
      <c r="AD201" s="1898"/>
      <c r="AE201" s="1898"/>
      <c r="AF201" s="1898"/>
      <c r="AG201" s="1913"/>
      <c r="AH201" s="1886"/>
      <c r="AI201" s="1898"/>
      <c r="AJ201" s="1898"/>
      <c r="AK201" s="1898"/>
      <c r="AL201" s="1898"/>
      <c r="AM201" s="1898"/>
      <c r="AN201" s="1913"/>
      <c r="AO201" s="1886"/>
      <c r="AP201" s="1898"/>
      <c r="AQ201" s="1898"/>
      <c r="AR201" s="1898"/>
      <c r="AS201" s="1898"/>
      <c r="AT201" s="1898"/>
      <c r="AU201" s="1913"/>
      <c r="AV201" s="1886"/>
      <c r="AW201" s="1898"/>
      <c r="AX201" s="1898"/>
      <c r="AY201" s="1898"/>
      <c r="AZ201" s="1898"/>
      <c r="BA201" s="1898"/>
      <c r="BB201" s="1913"/>
      <c r="BC201" s="1886"/>
      <c r="BD201" s="1898"/>
      <c r="BE201" s="1937"/>
      <c r="BF201" s="1944"/>
      <c r="BG201" s="1952"/>
      <c r="BH201" s="1961"/>
      <c r="BI201" s="1967"/>
      <c r="BJ201" s="1972"/>
      <c r="BK201" s="1977"/>
      <c r="BL201" s="1977"/>
      <c r="BM201" s="1977"/>
      <c r="BN201" s="1988"/>
    </row>
    <row r="202" spans="2:66" ht="20.25" customHeight="1">
      <c r="B202" s="1743"/>
      <c r="C202" s="2675"/>
      <c r="D202" s="2681"/>
      <c r="E202" s="1968"/>
      <c r="F202" s="2691"/>
      <c r="G202" s="1757"/>
      <c r="H202" s="1768"/>
      <c r="I202" s="1776"/>
      <c r="J202" s="1781">
        <f>G201</f>
        <v>0</v>
      </c>
      <c r="K202" s="1776"/>
      <c r="L202" s="1781">
        <f>M201</f>
        <v>0</v>
      </c>
      <c r="M202" s="1789"/>
      <c r="N202" s="1803"/>
      <c r="O202" s="1809"/>
      <c r="P202" s="1825"/>
      <c r="Q202" s="1825"/>
      <c r="R202" s="1768"/>
      <c r="S202" s="1831"/>
      <c r="T202" s="1836"/>
      <c r="U202" s="1836"/>
      <c r="V202" s="1836"/>
      <c r="W202" s="1847"/>
      <c r="X202" s="1856" t="s">
        <v>128</v>
      </c>
      <c r="Y202" s="1863"/>
      <c r="Z202" s="1874"/>
      <c r="AA202" s="1885" t="str">
        <f>IF(AA201="","",VLOOKUP(AA201,'シフト記号表（従来型・ユニット型共通）'!$C$6:$L$47,10,FALSE))</f>
        <v/>
      </c>
      <c r="AB202" s="1897" t="str">
        <f>IF(AB201="","",VLOOKUP(AB201,'シフト記号表（従来型・ユニット型共通）'!$C$6:$L$47,10,FALSE))</f>
        <v/>
      </c>
      <c r="AC202" s="1897" t="str">
        <f>IF(AC201="","",VLOOKUP(AC201,'シフト記号表（従来型・ユニット型共通）'!$C$6:$L$47,10,FALSE))</f>
        <v/>
      </c>
      <c r="AD202" s="1897" t="str">
        <f>IF(AD201="","",VLOOKUP(AD201,'シフト記号表（従来型・ユニット型共通）'!$C$6:$L$47,10,FALSE))</f>
        <v/>
      </c>
      <c r="AE202" s="1897" t="str">
        <f>IF(AE201="","",VLOOKUP(AE201,'シフト記号表（従来型・ユニット型共通）'!$C$6:$L$47,10,FALSE))</f>
        <v/>
      </c>
      <c r="AF202" s="1897" t="str">
        <f>IF(AF201="","",VLOOKUP(AF201,'シフト記号表（従来型・ユニット型共通）'!$C$6:$L$47,10,FALSE))</f>
        <v/>
      </c>
      <c r="AG202" s="1912" t="str">
        <f>IF(AG201="","",VLOOKUP(AG201,'シフト記号表（従来型・ユニット型共通）'!$C$6:$L$47,10,FALSE))</f>
        <v/>
      </c>
      <c r="AH202" s="1885" t="str">
        <f>IF(AH201="","",VLOOKUP(AH201,'シフト記号表（従来型・ユニット型共通）'!$C$6:$L$47,10,FALSE))</f>
        <v/>
      </c>
      <c r="AI202" s="1897" t="str">
        <f>IF(AI201="","",VLOOKUP(AI201,'シフト記号表（従来型・ユニット型共通）'!$C$6:$L$47,10,FALSE))</f>
        <v/>
      </c>
      <c r="AJ202" s="1897" t="str">
        <f>IF(AJ201="","",VLOOKUP(AJ201,'シフト記号表（従来型・ユニット型共通）'!$C$6:$L$47,10,FALSE))</f>
        <v/>
      </c>
      <c r="AK202" s="1897" t="str">
        <f>IF(AK201="","",VLOOKUP(AK201,'シフト記号表（従来型・ユニット型共通）'!$C$6:$L$47,10,FALSE))</f>
        <v/>
      </c>
      <c r="AL202" s="1897" t="str">
        <f>IF(AL201="","",VLOOKUP(AL201,'シフト記号表（従来型・ユニット型共通）'!$C$6:$L$47,10,FALSE))</f>
        <v/>
      </c>
      <c r="AM202" s="1897" t="str">
        <f>IF(AM201="","",VLOOKUP(AM201,'シフト記号表（従来型・ユニット型共通）'!$C$6:$L$47,10,FALSE))</f>
        <v/>
      </c>
      <c r="AN202" s="1912" t="str">
        <f>IF(AN201="","",VLOOKUP(AN201,'シフト記号表（従来型・ユニット型共通）'!$C$6:$L$47,10,FALSE))</f>
        <v/>
      </c>
      <c r="AO202" s="1885" t="str">
        <f>IF(AO201="","",VLOOKUP(AO201,'シフト記号表（従来型・ユニット型共通）'!$C$6:$L$47,10,FALSE))</f>
        <v/>
      </c>
      <c r="AP202" s="1897" t="str">
        <f>IF(AP201="","",VLOOKUP(AP201,'シフト記号表（従来型・ユニット型共通）'!$C$6:$L$47,10,FALSE))</f>
        <v/>
      </c>
      <c r="AQ202" s="1897" t="str">
        <f>IF(AQ201="","",VLOOKUP(AQ201,'シフト記号表（従来型・ユニット型共通）'!$C$6:$L$47,10,FALSE))</f>
        <v/>
      </c>
      <c r="AR202" s="1897" t="str">
        <f>IF(AR201="","",VLOOKUP(AR201,'シフト記号表（従来型・ユニット型共通）'!$C$6:$L$47,10,FALSE))</f>
        <v/>
      </c>
      <c r="AS202" s="1897" t="str">
        <f>IF(AS201="","",VLOOKUP(AS201,'シフト記号表（従来型・ユニット型共通）'!$C$6:$L$47,10,FALSE))</f>
        <v/>
      </c>
      <c r="AT202" s="1897" t="str">
        <f>IF(AT201="","",VLOOKUP(AT201,'シフト記号表（従来型・ユニット型共通）'!$C$6:$L$47,10,FALSE))</f>
        <v/>
      </c>
      <c r="AU202" s="1912" t="str">
        <f>IF(AU201="","",VLOOKUP(AU201,'シフト記号表（従来型・ユニット型共通）'!$C$6:$L$47,10,FALSE))</f>
        <v/>
      </c>
      <c r="AV202" s="1885" t="str">
        <f>IF(AV201="","",VLOOKUP(AV201,'シフト記号表（従来型・ユニット型共通）'!$C$6:$L$47,10,FALSE))</f>
        <v/>
      </c>
      <c r="AW202" s="1897" t="str">
        <f>IF(AW201="","",VLOOKUP(AW201,'シフト記号表（従来型・ユニット型共通）'!$C$6:$L$47,10,FALSE))</f>
        <v/>
      </c>
      <c r="AX202" s="1897" t="str">
        <f>IF(AX201="","",VLOOKUP(AX201,'シフト記号表（従来型・ユニット型共通）'!$C$6:$L$47,10,FALSE))</f>
        <v/>
      </c>
      <c r="AY202" s="1897" t="str">
        <f>IF(AY201="","",VLOOKUP(AY201,'シフト記号表（従来型・ユニット型共通）'!$C$6:$L$47,10,FALSE))</f>
        <v/>
      </c>
      <c r="AZ202" s="1897" t="str">
        <f>IF(AZ201="","",VLOOKUP(AZ201,'シフト記号表（従来型・ユニット型共通）'!$C$6:$L$47,10,FALSE))</f>
        <v/>
      </c>
      <c r="BA202" s="1897" t="str">
        <f>IF(BA201="","",VLOOKUP(BA201,'シフト記号表（従来型・ユニット型共通）'!$C$6:$L$47,10,FALSE))</f>
        <v/>
      </c>
      <c r="BB202" s="1912" t="str">
        <f>IF(BB201="","",VLOOKUP(BB201,'シフト記号表（従来型・ユニット型共通）'!$C$6:$L$47,10,FALSE))</f>
        <v/>
      </c>
      <c r="BC202" s="1885" t="str">
        <f>IF(BC201="","",VLOOKUP(BC201,'シフト記号表（従来型・ユニット型共通）'!$C$6:$L$47,10,FALSE))</f>
        <v/>
      </c>
      <c r="BD202" s="1897" t="str">
        <f>IF(BD201="","",VLOOKUP(BD201,'シフト記号表（従来型・ユニット型共通）'!$C$6:$L$47,10,FALSE))</f>
        <v/>
      </c>
      <c r="BE202" s="1897" t="str">
        <f>IF(BE201="","",VLOOKUP(BE201,'シフト記号表（従来型・ユニット型共通）'!$C$6:$L$47,10,FALSE))</f>
        <v/>
      </c>
      <c r="BF202" s="1945">
        <f>IF($BI$3="４週",SUM(AA202:BB202),IF($BI$3="暦月",SUM(AA202:BE202),""))</f>
        <v>0</v>
      </c>
      <c r="BG202" s="1953"/>
      <c r="BH202" s="1962">
        <f>IF($BI$3="４週",BF202/4,IF($BI$3="暦月",(BF202/($BI$8/7)),""))</f>
        <v>0</v>
      </c>
      <c r="BI202" s="1953"/>
      <c r="BJ202" s="1973"/>
      <c r="BK202" s="1978"/>
      <c r="BL202" s="1978"/>
      <c r="BM202" s="1978"/>
      <c r="BN202" s="1989"/>
    </row>
    <row r="203" spans="2:66" ht="20.25" customHeight="1">
      <c r="B203" s="1742">
        <f>B201+1</f>
        <v>94</v>
      </c>
      <c r="C203" s="2676"/>
      <c r="D203" s="2682"/>
      <c r="E203" s="1968"/>
      <c r="F203" s="2691"/>
      <c r="G203" s="1756"/>
      <c r="H203" s="1767"/>
      <c r="I203" s="1774"/>
      <c r="J203" s="1779"/>
      <c r="K203" s="1774"/>
      <c r="L203" s="1779"/>
      <c r="M203" s="1788"/>
      <c r="N203" s="1802"/>
      <c r="O203" s="1808"/>
      <c r="P203" s="1824"/>
      <c r="Q203" s="1824"/>
      <c r="R203" s="1767"/>
      <c r="S203" s="1831"/>
      <c r="T203" s="1836"/>
      <c r="U203" s="1836"/>
      <c r="V203" s="1836"/>
      <c r="W203" s="1847"/>
      <c r="X203" s="1857" t="s">
        <v>770</v>
      </c>
      <c r="Y203" s="1864"/>
      <c r="Z203" s="1875"/>
      <c r="AA203" s="1886"/>
      <c r="AB203" s="1898"/>
      <c r="AC203" s="1898"/>
      <c r="AD203" s="1898"/>
      <c r="AE203" s="1898"/>
      <c r="AF203" s="1898"/>
      <c r="AG203" s="1913"/>
      <c r="AH203" s="1886"/>
      <c r="AI203" s="1898"/>
      <c r="AJ203" s="1898"/>
      <c r="AK203" s="1898"/>
      <c r="AL203" s="1898"/>
      <c r="AM203" s="1898"/>
      <c r="AN203" s="1913"/>
      <c r="AO203" s="1886"/>
      <c r="AP203" s="1898"/>
      <c r="AQ203" s="1898"/>
      <c r="AR203" s="1898"/>
      <c r="AS203" s="1898"/>
      <c r="AT203" s="1898"/>
      <c r="AU203" s="1913"/>
      <c r="AV203" s="1886"/>
      <c r="AW203" s="1898"/>
      <c r="AX203" s="1898"/>
      <c r="AY203" s="1898"/>
      <c r="AZ203" s="1898"/>
      <c r="BA203" s="1898"/>
      <c r="BB203" s="1913"/>
      <c r="BC203" s="1886"/>
      <c r="BD203" s="1898"/>
      <c r="BE203" s="1937"/>
      <c r="BF203" s="1944"/>
      <c r="BG203" s="1952"/>
      <c r="BH203" s="1961"/>
      <c r="BI203" s="1967"/>
      <c r="BJ203" s="1972"/>
      <c r="BK203" s="1977"/>
      <c r="BL203" s="1977"/>
      <c r="BM203" s="1977"/>
      <c r="BN203" s="1988"/>
    </row>
    <row r="204" spans="2:66" ht="20.25" customHeight="1">
      <c r="B204" s="1743"/>
      <c r="C204" s="2675"/>
      <c r="D204" s="2681"/>
      <c r="E204" s="1968"/>
      <c r="F204" s="2691"/>
      <c r="G204" s="1757"/>
      <c r="H204" s="1768"/>
      <c r="I204" s="1776"/>
      <c r="J204" s="1781">
        <f>G203</f>
        <v>0</v>
      </c>
      <c r="K204" s="1776"/>
      <c r="L204" s="1781">
        <f>M203</f>
        <v>0</v>
      </c>
      <c r="M204" s="1789"/>
      <c r="N204" s="1803"/>
      <c r="O204" s="1809"/>
      <c r="P204" s="1825"/>
      <c r="Q204" s="1825"/>
      <c r="R204" s="1768"/>
      <c r="S204" s="1831"/>
      <c r="T204" s="1836"/>
      <c r="U204" s="1836"/>
      <c r="V204" s="1836"/>
      <c r="W204" s="1847"/>
      <c r="X204" s="1856" t="s">
        <v>128</v>
      </c>
      <c r="Y204" s="1863"/>
      <c r="Z204" s="1874"/>
      <c r="AA204" s="1885" t="str">
        <f>IF(AA203="","",VLOOKUP(AA203,'シフト記号表（従来型・ユニット型共通）'!$C$6:$L$47,10,FALSE))</f>
        <v/>
      </c>
      <c r="AB204" s="1897" t="str">
        <f>IF(AB203="","",VLOOKUP(AB203,'シフト記号表（従来型・ユニット型共通）'!$C$6:$L$47,10,FALSE))</f>
        <v/>
      </c>
      <c r="AC204" s="1897" t="str">
        <f>IF(AC203="","",VLOOKUP(AC203,'シフト記号表（従来型・ユニット型共通）'!$C$6:$L$47,10,FALSE))</f>
        <v/>
      </c>
      <c r="AD204" s="1897" t="str">
        <f>IF(AD203="","",VLOOKUP(AD203,'シフト記号表（従来型・ユニット型共通）'!$C$6:$L$47,10,FALSE))</f>
        <v/>
      </c>
      <c r="AE204" s="1897" t="str">
        <f>IF(AE203="","",VLOOKUP(AE203,'シフト記号表（従来型・ユニット型共通）'!$C$6:$L$47,10,FALSE))</f>
        <v/>
      </c>
      <c r="AF204" s="1897" t="str">
        <f>IF(AF203="","",VLOOKUP(AF203,'シフト記号表（従来型・ユニット型共通）'!$C$6:$L$47,10,FALSE))</f>
        <v/>
      </c>
      <c r="AG204" s="1912" t="str">
        <f>IF(AG203="","",VLOOKUP(AG203,'シフト記号表（従来型・ユニット型共通）'!$C$6:$L$47,10,FALSE))</f>
        <v/>
      </c>
      <c r="AH204" s="1885" t="str">
        <f>IF(AH203="","",VLOOKUP(AH203,'シフト記号表（従来型・ユニット型共通）'!$C$6:$L$47,10,FALSE))</f>
        <v/>
      </c>
      <c r="AI204" s="1897" t="str">
        <f>IF(AI203="","",VLOOKUP(AI203,'シフト記号表（従来型・ユニット型共通）'!$C$6:$L$47,10,FALSE))</f>
        <v/>
      </c>
      <c r="AJ204" s="1897" t="str">
        <f>IF(AJ203="","",VLOOKUP(AJ203,'シフト記号表（従来型・ユニット型共通）'!$C$6:$L$47,10,FALSE))</f>
        <v/>
      </c>
      <c r="AK204" s="1897" t="str">
        <f>IF(AK203="","",VLOOKUP(AK203,'シフト記号表（従来型・ユニット型共通）'!$C$6:$L$47,10,FALSE))</f>
        <v/>
      </c>
      <c r="AL204" s="1897" t="str">
        <f>IF(AL203="","",VLOOKUP(AL203,'シフト記号表（従来型・ユニット型共通）'!$C$6:$L$47,10,FALSE))</f>
        <v/>
      </c>
      <c r="AM204" s="1897" t="str">
        <f>IF(AM203="","",VLOOKUP(AM203,'シフト記号表（従来型・ユニット型共通）'!$C$6:$L$47,10,FALSE))</f>
        <v/>
      </c>
      <c r="AN204" s="1912" t="str">
        <f>IF(AN203="","",VLOOKUP(AN203,'シフト記号表（従来型・ユニット型共通）'!$C$6:$L$47,10,FALSE))</f>
        <v/>
      </c>
      <c r="AO204" s="1885" t="str">
        <f>IF(AO203="","",VLOOKUP(AO203,'シフト記号表（従来型・ユニット型共通）'!$C$6:$L$47,10,FALSE))</f>
        <v/>
      </c>
      <c r="AP204" s="1897" t="str">
        <f>IF(AP203="","",VLOOKUP(AP203,'シフト記号表（従来型・ユニット型共通）'!$C$6:$L$47,10,FALSE))</f>
        <v/>
      </c>
      <c r="AQ204" s="1897" t="str">
        <f>IF(AQ203="","",VLOOKUP(AQ203,'シフト記号表（従来型・ユニット型共通）'!$C$6:$L$47,10,FALSE))</f>
        <v/>
      </c>
      <c r="AR204" s="1897" t="str">
        <f>IF(AR203="","",VLOOKUP(AR203,'シフト記号表（従来型・ユニット型共通）'!$C$6:$L$47,10,FALSE))</f>
        <v/>
      </c>
      <c r="AS204" s="1897" t="str">
        <f>IF(AS203="","",VLOOKUP(AS203,'シフト記号表（従来型・ユニット型共通）'!$C$6:$L$47,10,FALSE))</f>
        <v/>
      </c>
      <c r="AT204" s="1897" t="str">
        <f>IF(AT203="","",VLOOKUP(AT203,'シフト記号表（従来型・ユニット型共通）'!$C$6:$L$47,10,FALSE))</f>
        <v/>
      </c>
      <c r="AU204" s="1912" t="str">
        <f>IF(AU203="","",VLOOKUP(AU203,'シフト記号表（従来型・ユニット型共通）'!$C$6:$L$47,10,FALSE))</f>
        <v/>
      </c>
      <c r="AV204" s="1885" t="str">
        <f>IF(AV203="","",VLOOKUP(AV203,'シフト記号表（従来型・ユニット型共通）'!$C$6:$L$47,10,FALSE))</f>
        <v/>
      </c>
      <c r="AW204" s="1897" t="str">
        <f>IF(AW203="","",VLOOKUP(AW203,'シフト記号表（従来型・ユニット型共通）'!$C$6:$L$47,10,FALSE))</f>
        <v/>
      </c>
      <c r="AX204" s="1897" t="str">
        <f>IF(AX203="","",VLOOKUP(AX203,'シフト記号表（従来型・ユニット型共通）'!$C$6:$L$47,10,FALSE))</f>
        <v/>
      </c>
      <c r="AY204" s="1897" t="str">
        <f>IF(AY203="","",VLOOKUP(AY203,'シフト記号表（従来型・ユニット型共通）'!$C$6:$L$47,10,FALSE))</f>
        <v/>
      </c>
      <c r="AZ204" s="1897" t="str">
        <f>IF(AZ203="","",VLOOKUP(AZ203,'シフト記号表（従来型・ユニット型共通）'!$C$6:$L$47,10,FALSE))</f>
        <v/>
      </c>
      <c r="BA204" s="1897" t="str">
        <f>IF(BA203="","",VLOOKUP(BA203,'シフト記号表（従来型・ユニット型共通）'!$C$6:$L$47,10,FALSE))</f>
        <v/>
      </c>
      <c r="BB204" s="1912" t="str">
        <f>IF(BB203="","",VLOOKUP(BB203,'シフト記号表（従来型・ユニット型共通）'!$C$6:$L$47,10,FALSE))</f>
        <v/>
      </c>
      <c r="BC204" s="1885" t="str">
        <f>IF(BC203="","",VLOOKUP(BC203,'シフト記号表（従来型・ユニット型共通）'!$C$6:$L$47,10,FALSE))</f>
        <v/>
      </c>
      <c r="BD204" s="1897" t="str">
        <f>IF(BD203="","",VLOOKUP(BD203,'シフト記号表（従来型・ユニット型共通）'!$C$6:$L$47,10,FALSE))</f>
        <v/>
      </c>
      <c r="BE204" s="1897" t="str">
        <f>IF(BE203="","",VLOOKUP(BE203,'シフト記号表（従来型・ユニット型共通）'!$C$6:$L$47,10,FALSE))</f>
        <v/>
      </c>
      <c r="BF204" s="1945">
        <f>IF($BI$3="４週",SUM(AA204:BB204),IF($BI$3="暦月",SUM(AA204:BE204),""))</f>
        <v>0</v>
      </c>
      <c r="BG204" s="1953"/>
      <c r="BH204" s="1962">
        <f>IF($BI$3="４週",BF204/4,IF($BI$3="暦月",(BF204/($BI$8/7)),""))</f>
        <v>0</v>
      </c>
      <c r="BI204" s="1953"/>
      <c r="BJ204" s="1973"/>
      <c r="BK204" s="1978"/>
      <c r="BL204" s="1978"/>
      <c r="BM204" s="1978"/>
      <c r="BN204" s="1989"/>
    </row>
    <row r="205" spans="2:66" ht="20.25" customHeight="1">
      <c r="B205" s="1742">
        <f>B203+1</f>
        <v>95</v>
      </c>
      <c r="C205" s="2676"/>
      <c r="D205" s="2682"/>
      <c r="E205" s="1968"/>
      <c r="F205" s="2691"/>
      <c r="G205" s="1756"/>
      <c r="H205" s="1767"/>
      <c r="I205" s="1774"/>
      <c r="J205" s="1779"/>
      <c r="K205" s="1774"/>
      <c r="L205" s="1779"/>
      <c r="M205" s="1788"/>
      <c r="N205" s="1802"/>
      <c r="O205" s="1808"/>
      <c r="P205" s="1824"/>
      <c r="Q205" s="1824"/>
      <c r="R205" s="1767"/>
      <c r="S205" s="1831"/>
      <c r="T205" s="1836"/>
      <c r="U205" s="1836"/>
      <c r="V205" s="1836"/>
      <c r="W205" s="1847"/>
      <c r="X205" s="1857" t="s">
        <v>770</v>
      </c>
      <c r="Y205" s="1864"/>
      <c r="Z205" s="1875"/>
      <c r="AA205" s="1886"/>
      <c r="AB205" s="1898"/>
      <c r="AC205" s="1898"/>
      <c r="AD205" s="1898"/>
      <c r="AE205" s="1898"/>
      <c r="AF205" s="1898"/>
      <c r="AG205" s="1913"/>
      <c r="AH205" s="1886"/>
      <c r="AI205" s="1898"/>
      <c r="AJ205" s="1898"/>
      <c r="AK205" s="1898"/>
      <c r="AL205" s="1898"/>
      <c r="AM205" s="1898"/>
      <c r="AN205" s="1913"/>
      <c r="AO205" s="1886"/>
      <c r="AP205" s="1898"/>
      <c r="AQ205" s="1898"/>
      <c r="AR205" s="1898"/>
      <c r="AS205" s="1898"/>
      <c r="AT205" s="1898"/>
      <c r="AU205" s="1913"/>
      <c r="AV205" s="1886"/>
      <c r="AW205" s="1898"/>
      <c r="AX205" s="1898"/>
      <c r="AY205" s="1898"/>
      <c r="AZ205" s="1898"/>
      <c r="BA205" s="1898"/>
      <c r="BB205" s="1913"/>
      <c r="BC205" s="1886"/>
      <c r="BD205" s="1898"/>
      <c r="BE205" s="1937"/>
      <c r="BF205" s="1944"/>
      <c r="BG205" s="1952"/>
      <c r="BH205" s="1961"/>
      <c r="BI205" s="1967"/>
      <c r="BJ205" s="1972"/>
      <c r="BK205" s="1977"/>
      <c r="BL205" s="1977"/>
      <c r="BM205" s="1977"/>
      <c r="BN205" s="1988"/>
    </row>
    <row r="206" spans="2:66" ht="20.25" customHeight="1">
      <c r="B206" s="1743"/>
      <c r="C206" s="2675"/>
      <c r="D206" s="2681"/>
      <c r="E206" s="1968"/>
      <c r="F206" s="2691"/>
      <c r="G206" s="1757"/>
      <c r="H206" s="1768"/>
      <c r="I206" s="1776"/>
      <c r="J206" s="1781">
        <f>G205</f>
        <v>0</v>
      </c>
      <c r="K206" s="1776"/>
      <c r="L206" s="1781">
        <f>M205</f>
        <v>0</v>
      </c>
      <c r="M206" s="1789"/>
      <c r="N206" s="1803"/>
      <c r="O206" s="1809"/>
      <c r="P206" s="1825"/>
      <c r="Q206" s="1825"/>
      <c r="R206" s="1768"/>
      <c r="S206" s="1831"/>
      <c r="T206" s="1836"/>
      <c r="U206" s="1836"/>
      <c r="V206" s="1836"/>
      <c r="W206" s="1847"/>
      <c r="X206" s="1856" t="s">
        <v>128</v>
      </c>
      <c r="Y206" s="1863"/>
      <c r="Z206" s="1874"/>
      <c r="AA206" s="1885" t="str">
        <f>IF(AA205="","",VLOOKUP(AA205,'シフト記号表（従来型・ユニット型共通）'!$C$6:$L$47,10,FALSE))</f>
        <v/>
      </c>
      <c r="AB206" s="1897" t="str">
        <f>IF(AB205="","",VLOOKUP(AB205,'シフト記号表（従来型・ユニット型共通）'!$C$6:$L$47,10,FALSE))</f>
        <v/>
      </c>
      <c r="AC206" s="1897" t="str">
        <f>IF(AC205="","",VLOOKUP(AC205,'シフト記号表（従来型・ユニット型共通）'!$C$6:$L$47,10,FALSE))</f>
        <v/>
      </c>
      <c r="AD206" s="1897" t="str">
        <f>IF(AD205="","",VLOOKUP(AD205,'シフト記号表（従来型・ユニット型共通）'!$C$6:$L$47,10,FALSE))</f>
        <v/>
      </c>
      <c r="AE206" s="1897" t="str">
        <f>IF(AE205="","",VLOOKUP(AE205,'シフト記号表（従来型・ユニット型共通）'!$C$6:$L$47,10,FALSE))</f>
        <v/>
      </c>
      <c r="AF206" s="1897" t="str">
        <f>IF(AF205="","",VLOOKUP(AF205,'シフト記号表（従来型・ユニット型共通）'!$C$6:$L$47,10,FALSE))</f>
        <v/>
      </c>
      <c r="AG206" s="1912" t="str">
        <f>IF(AG205="","",VLOOKUP(AG205,'シフト記号表（従来型・ユニット型共通）'!$C$6:$L$47,10,FALSE))</f>
        <v/>
      </c>
      <c r="AH206" s="1885" t="str">
        <f>IF(AH205="","",VLOOKUP(AH205,'シフト記号表（従来型・ユニット型共通）'!$C$6:$L$47,10,FALSE))</f>
        <v/>
      </c>
      <c r="AI206" s="1897" t="str">
        <f>IF(AI205="","",VLOOKUP(AI205,'シフト記号表（従来型・ユニット型共通）'!$C$6:$L$47,10,FALSE))</f>
        <v/>
      </c>
      <c r="AJ206" s="1897" t="str">
        <f>IF(AJ205="","",VLOOKUP(AJ205,'シフト記号表（従来型・ユニット型共通）'!$C$6:$L$47,10,FALSE))</f>
        <v/>
      </c>
      <c r="AK206" s="1897" t="str">
        <f>IF(AK205="","",VLOOKUP(AK205,'シフト記号表（従来型・ユニット型共通）'!$C$6:$L$47,10,FALSE))</f>
        <v/>
      </c>
      <c r="AL206" s="1897" t="str">
        <f>IF(AL205="","",VLOOKUP(AL205,'シフト記号表（従来型・ユニット型共通）'!$C$6:$L$47,10,FALSE))</f>
        <v/>
      </c>
      <c r="AM206" s="1897" t="str">
        <f>IF(AM205="","",VLOOKUP(AM205,'シフト記号表（従来型・ユニット型共通）'!$C$6:$L$47,10,FALSE))</f>
        <v/>
      </c>
      <c r="AN206" s="1912" t="str">
        <f>IF(AN205="","",VLOOKUP(AN205,'シフト記号表（従来型・ユニット型共通）'!$C$6:$L$47,10,FALSE))</f>
        <v/>
      </c>
      <c r="AO206" s="1885" t="str">
        <f>IF(AO205="","",VLOOKUP(AO205,'シフト記号表（従来型・ユニット型共通）'!$C$6:$L$47,10,FALSE))</f>
        <v/>
      </c>
      <c r="AP206" s="1897" t="str">
        <f>IF(AP205="","",VLOOKUP(AP205,'シフト記号表（従来型・ユニット型共通）'!$C$6:$L$47,10,FALSE))</f>
        <v/>
      </c>
      <c r="AQ206" s="1897" t="str">
        <f>IF(AQ205="","",VLOOKUP(AQ205,'シフト記号表（従来型・ユニット型共通）'!$C$6:$L$47,10,FALSE))</f>
        <v/>
      </c>
      <c r="AR206" s="1897" t="str">
        <f>IF(AR205="","",VLOOKUP(AR205,'シフト記号表（従来型・ユニット型共通）'!$C$6:$L$47,10,FALSE))</f>
        <v/>
      </c>
      <c r="AS206" s="1897" t="str">
        <f>IF(AS205="","",VLOOKUP(AS205,'シフト記号表（従来型・ユニット型共通）'!$C$6:$L$47,10,FALSE))</f>
        <v/>
      </c>
      <c r="AT206" s="1897" t="str">
        <f>IF(AT205="","",VLOOKUP(AT205,'シフト記号表（従来型・ユニット型共通）'!$C$6:$L$47,10,FALSE))</f>
        <v/>
      </c>
      <c r="AU206" s="1912" t="str">
        <f>IF(AU205="","",VLOOKUP(AU205,'シフト記号表（従来型・ユニット型共通）'!$C$6:$L$47,10,FALSE))</f>
        <v/>
      </c>
      <c r="AV206" s="1885" t="str">
        <f>IF(AV205="","",VLOOKUP(AV205,'シフト記号表（従来型・ユニット型共通）'!$C$6:$L$47,10,FALSE))</f>
        <v/>
      </c>
      <c r="AW206" s="1897" t="str">
        <f>IF(AW205="","",VLOOKUP(AW205,'シフト記号表（従来型・ユニット型共通）'!$C$6:$L$47,10,FALSE))</f>
        <v/>
      </c>
      <c r="AX206" s="1897" t="str">
        <f>IF(AX205="","",VLOOKUP(AX205,'シフト記号表（従来型・ユニット型共通）'!$C$6:$L$47,10,FALSE))</f>
        <v/>
      </c>
      <c r="AY206" s="1897" t="str">
        <f>IF(AY205="","",VLOOKUP(AY205,'シフト記号表（従来型・ユニット型共通）'!$C$6:$L$47,10,FALSE))</f>
        <v/>
      </c>
      <c r="AZ206" s="1897" t="str">
        <f>IF(AZ205="","",VLOOKUP(AZ205,'シフト記号表（従来型・ユニット型共通）'!$C$6:$L$47,10,FALSE))</f>
        <v/>
      </c>
      <c r="BA206" s="1897" t="str">
        <f>IF(BA205="","",VLOOKUP(BA205,'シフト記号表（従来型・ユニット型共通）'!$C$6:$L$47,10,FALSE))</f>
        <v/>
      </c>
      <c r="BB206" s="1912" t="str">
        <f>IF(BB205="","",VLOOKUP(BB205,'シフト記号表（従来型・ユニット型共通）'!$C$6:$L$47,10,FALSE))</f>
        <v/>
      </c>
      <c r="BC206" s="1885" t="str">
        <f>IF(BC205="","",VLOOKUP(BC205,'シフト記号表（従来型・ユニット型共通）'!$C$6:$L$47,10,FALSE))</f>
        <v/>
      </c>
      <c r="BD206" s="1897" t="str">
        <f>IF(BD205="","",VLOOKUP(BD205,'シフト記号表（従来型・ユニット型共通）'!$C$6:$L$47,10,FALSE))</f>
        <v/>
      </c>
      <c r="BE206" s="1897" t="str">
        <f>IF(BE205="","",VLOOKUP(BE205,'シフト記号表（従来型・ユニット型共通）'!$C$6:$L$47,10,FALSE))</f>
        <v/>
      </c>
      <c r="BF206" s="1945">
        <f>IF($BI$3="４週",SUM(AA206:BB206),IF($BI$3="暦月",SUM(AA206:BE206),""))</f>
        <v>0</v>
      </c>
      <c r="BG206" s="1953"/>
      <c r="BH206" s="1962">
        <f>IF($BI$3="４週",BF206/4,IF($BI$3="暦月",(BF206/($BI$8/7)),""))</f>
        <v>0</v>
      </c>
      <c r="BI206" s="1953"/>
      <c r="BJ206" s="1973"/>
      <c r="BK206" s="1978"/>
      <c r="BL206" s="1978"/>
      <c r="BM206" s="1978"/>
      <c r="BN206" s="1989"/>
    </row>
    <row r="207" spans="2:66" ht="20.25" customHeight="1">
      <c r="B207" s="1742">
        <f>B205+1</f>
        <v>96</v>
      </c>
      <c r="C207" s="2676"/>
      <c r="D207" s="2682"/>
      <c r="E207" s="1968"/>
      <c r="F207" s="2691"/>
      <c r="G207" s="1756"/>
      <c r="H207" s="1767"/>
      <c r="I207" s="1774"/>
      <c r="J207" s="1779"/>
      <c r="K207" s="1774"/>
      <c r="L207" s="1779"/>
      <c r="M207" s="1788"/>
      <c r="N207" s="1802"/>
      <c r="O207" s="1808"/>
      <c r="P207" s="1824"/>
      <c r="Q207" s="1824"/>
      <c r="R207" s="1767"/>
      <c r="S207" s="1831"/>
      <c r="T207" s="1836"/>
      <c r="U207" s="1836"/>
      <c r="V207" s="1836"/>
      <c r="W207" s="1847"/>
      <c r="X207" s="1857" t="s">
        <v>770</v>
      </c>
      <c r="Y207" s="1864"/>
      <c r="Z207" s="1875"/>
      <c r="AA207" s="1886"/>
      <c r="AB207" s="1898"/>
      <c r="AC207" s="1898"/>
      <c r="AD207" s="1898"/>
      <c r="AE207" s="1898"/>
      <c r="AF207" s="1898"/>
      <c r="AG207" s="1913"/>
      <c r="AH207" s="1886"/>
      <c r="AI207" s="1898"/>
      <c r="AJ207" s="1898"/>
      <c r="AK207" s="1898"/>
      <c r="AL207" s="1898"/>
      <c r="AM207" s="1898"/>
      <c r="AN207" s="1913"/>
      <c r="AO207" s="1886"/>
      <c r="AP207" s="1898"/>
      <c r="AQ207" s="1898"/>
      <c r="AR207" s="1898"/>
      <c r="AS207" s="1898"/>
      <c r="AT207" s="1898"/>
      <c r="AU207" s="1913"/>
      <c r="AV207" s="1886"/>
      <c r="AW207" s="1898"/>
      <c r="AX207" s="1898"/>
      <c r="AY207" s="1898"/>
      <c r="AZ207" s="1898"/>
      <c r="BA207" s="1898"/>
      <c r="BB207" s="1913"/>
      <c r="BC207" s="1886"/>
      <c r="BD207" s="1898"/>
      <c r="BE207" s="1937"/>
      <c r="BF207" s="1944"/>
      <c r="BG207" s="1952"/>
      <c r="BH207" s="1961"/>
      <c r="BI207" s="1967"/>
      <c r="BJ207" s="1972"/>
      <c r="BK207" s="1977"/>
      <c r="BL207" s="1977"/>
      <c r="BM207" s="1977"/>
      <c r="BN207" s="1988"/>
    </row>
    <row r="208" spans="2:66" ht="20.25" customHeight="1">
      <c r="B208" s="1743"/>
      <c r="C208" s="2675"/>
      <c r="D208" s="2681"/>
      <c r="E208" s="1968"/>
      <c r="F208" s="2691"/>
      <c r="G208" s="1757"/>
      <c r="H208" s="1768"/>
      <c r="I208" s="1776"/>
      <c r="J208" s="1781">
        <f>G207</f>
        <v>0</v>
      </c>
      <c r="K208" s="1776"/>
      <c r="L208" s="1781">
        <f>M207</f>
        <v>0</v>
      </c>
      <c r="M208" s="1789"/>
      <c r="N208" s="1803"/>
      <c r="O208" s="1809"/>
      <c r="P208" s="1825"/>
      <c r="Q208" s="1825"/>
      <c r="R208" s="1768"/>
      <c r="S208" s="1831"/>
      <c r="T208" s="1836"/>
      <c r="U208" s="1836"/>
      <c r="V208" s="1836"/>
      <c r="W208" s="1847"/>
      <c r="X208" s="1856" t="s">
        <v>128</v>
      </c>
      <c r="Y208" s="1863"/>
      <c r="Z208" s="1874"/>
      <c r="AA208" s="1885" t="str">
        <f>IF(AA207="","",VLOOKUP(AA207,'シフト記号表（従来型・ユニット型共通）'!$C$6:$L$47,10,FALSE))</f>
        <v/>
      </c>
      <c r="AB208" s="1897" t="str">
        <f>IF(AB207="","",VLOOKUP(AB207,'シフト記号表（従来型・ユニット型共通）'!$C$6:$L$47,10,FALSE))</f>
        <v/>
      </c>
      <c r="AC208" s="1897" t="str">
        <f>IF(AC207="","",VLOOKUP(AC207,'シフト記号表（従来型・ユニット型共通）'!$C$6:$L$47,10,FALSE))</f>
        <v/>
      </c>
      <c r="AD208" s="1897" t="str">
        <f>IF(AD207="","",VLOOKUP(AD207,'シフト記号表（従来型・ユニット型共通）'!$C$6:$L$47,10,FALSE))</f>
        <v/>
      </c>
      <c r="AE208" s="1897" t="str">
        <f>IF(AE207="","",VLOOKUP(AE207,'シフト記号表（従来型・ユニット型共通）'!$C$6:$L$47,10,FALSE))</f>
        <v/>
      </c>
      <c r="AF208" s="1897" t="str">
        <f>IF(AF207="","",VLOOKUP(AF207,'シフト記号表（従来型・ユニット型共通）'!$C$6:$L$47,10,FALSE))</f>
        <v/>
      </c>
      <c r="AG208" s="1912" t="str">
        <f>IF(AG207="","",VLOOKUP(AG207,'シフト記号表（従来型・ユニット型共通）'!$C$6:$L$47,10,FALSE))</f>
        <v/>
      </c>
      <c r="AH208" s="1885" t="str">
        <f>IF(AH207="","",VLOOKUP(AH207,'シフト記号表（従来型・ユニット型共通）'!$C$6:$L$47,10,FALSE))</f>
        <v/>
      </c>
      <c r="AI208" s="1897" t="str">
        <f>IF(AI207="","",VLOOKUP(AI207,'シフト記号表（従来型・ユニット型共通）'!$C$6:$L$47,10,FALSE))</f>
        <v/>
      </c>
      <c r="AJ208" s="1897" t="str">
        <f>IF(AJ207="","",VLOOKUP(AJ207,'シフト記号表（従来型・ユニット型共通）'!$C$6:$L$47,10,FALSE))</f>
        <v/>
      </c>
      <c r="AK208" s="1897" t="str">
        <f>IF(AK207="","",VLOOKUP(AK207,'シフト記号表（従来型・ユニット型共通）'!$C$6:$L$47,10,FALSE))</f>
        <v/>
      </c>
      <c r="AL208" s="1897" t="str">
        <f>IF(AL207="","",VLOOKUP(AL207,'シフト記号表（従来型・ユニット型共通）'!$C$6:$L$47,10,FALSE))</f>
        <v/>
      </c>
      <c r="AM208" s="1897" t="str">
        <f>IF(AM207="","",VLOOKUP(AM207,'シフト記号表（従来型・ユニット型共通）'!$C$6:$L$47,10,FALSE))</f>
        <v/>
      </c>
      <c r="AN208" s="1912" t="str">
        <f>IF(AN207="","",VLOOKUP(AN207,'シフト記号表（従来型・ユニット型共通）'!$C$6:$L$47,10,FALSE))</f>
        <v/>
      </c>
      <c r="AO208" s="1885" t="str">
        <f>IF(AO207="","",VLOOKUP(AO207,'シフト記号表（従来型・ユニット型共通）'!$C$6:$L$47,10,FALSE))</f>
        <v/>
      </c>
      <c r="AP208" s="1897" t="str">
        <f>IF(AP207="","",VLOOKUP(AP207,'シフト記号表（従来型・ユニット型共通）'!$C$6:$L$47,10,FALSE))</f>
        <v/>
      </c>
      <c r="AQ208" s="1897" t="str">
        <f>IF(AQ207="","",VLOOKUP(AQ207,'シフト記号表（従来型・ユニット型共通）'!$C$6:$L$47,10,FALSE))</f>
        <v/>
      </c>
      <c r="AR208" s="1897" t="str">
        <f>IF(AR207="","",VLOOKUP(AR207,'シフト記号表（従来型・ユニット型共通）'!$C$6:$L$47,10,FALSE))</f>
        <v/>
      </c>
      <c r="AS208" s="1897" t="str">
        <f>IF(AS207="","",VLOOKUP(AS207,'シフト記号表（従来型・ユニット型共通）'!$C$6:$L$47,10,FALSE))</f>
        <v/>
      </c>
      <c r="AT208" s="1897" t="str">
        <f>IF(AT207="","",VLOOKUP(AT207,'シフト記号表（従来型・ユニット型共通）'!$C$6:$L$47,10,FALSE))</f>
        <v/>
      </c>
      <c r="AU208" s="1912" t="str">
        <f>IF(AU207="","",VLOOKUP(AU207,'シフト記号表（従来型・ユニット型共通）'!$C$6:$L$47,10,FALSE))</f>
        <v/>
      </c>
      <c r="AV208" s="1885" t="str">
        <f>IF(AV207="","",VLOOKUP(AV207,'シフト記号表（従来型・ユニット型共通）'!$C$6:$L$47,10,FALSE))</f>
        <v/>
      </c>
      <c r="AW208" s="1897" t="str">
        <f>IF(AW207="","",VLOOKUP(AW207,'シフト記号表（従来型・ユニット型共通）'!$C$6:$L$47,10,FALSE))</f>
        <v/>
      </c>
      <c r="AX208" s="1897" t="str">
        <f>IF(AX207="","",VLOOKUP(AX207,'シフト記号表（従来型・ユニット型共通）'!$C$6:$L$47,10,FALSE))</f>
        <v/>
      </c>
      <c r="AY208" s="1897" t="str">
        <f>IF(AY207="","",VLOOKUP(AY207,'シフト記号表（従来型・ユニット型共通）'!$C$6:$L$47,10,FALSE))</f>
        <v/>
      </c>
      <c r="AZ208" s="1897" t="str">
        <f>IF(AZ207="","",VLOOKUP(AZ207,'シフト記号表（従来型・ユニット型共通）'!$C$6:$L$47,10,FALSE))</f>
        <v/>
      </c>
      <c r="BA208" s="1897" t="str">
        <f>IF(BA207="","",VLOOKUP(BA207,'シフト記号表（従来型・ユニット型共通）'!$C$6:$L$47,10,FALSE))</f>
        <v/>
      </c>
      <c r="BB208" s="1912" t="str">
        <f>IF(BB207="","",VLOOKUP(BB207,'シフト記号表（従来型・ユニット型共通）'!$C$6:$L$47,10,FALSE))</f>
        <v/>
      </c>
      <c r="BC208" s="1885" t="str">
        <f>IF(BC207="","",VLOOKUP(BC207,'シフト記号表（従来型・ユニット型共通）'!$C$6:$L$47,10,FALSE))</f>
        <v/>
      </c>
      <c r="BD208" s="1897" t="str">
        <f>IF(BD207="","",VLOOKUP(BD207,'シフト記号表（従来型・ユニット型共通）'!$C$6:$L$47,10,FALSE))</f>
        <v/>
      </c>
      <c r="BE208" s="1897" t="str">
        <f>IF(BE207="","",VLOOKUP(BE207,'シフト記号表（従来型・ユニット型共通）'!$C$6:$L$47,10,FALSE))</f>
        <v/>
      </c>
      <c r="BF208" s="1945">
        <f>IF($BI$3="４週",SUM(AA208:BB208),IF($BI$3="暦月",SUM(AA208:BE208),""))</f>
        <v>0</v>
      </c>
      <c r="BG208" s="1953"/>
      <c r="BH208" s="1962">
        <f>IF($BI$3="４週",BF208/4,IF($BI$3="暦月",(BF208/($BI$8/7)),""))</f>
        <v>0</v>
      </c>
      <c r="BI208" s="1953"/>
      <c r="BJ208" s="1973"/>
      <c r="BK208" s="1978"/>
      <c r="BL208" s="1978"/>
      <c r="BM208" s="1978"/>
      <c r="BN208" s="1989"/>
    </row>
    <row r="209" spans="2:66" ht="20.25" customHeight="1">
      <c r="B209" s="1742">
        <f>B207+1</f>
        <v>97</v>
      </c>
      <c r="C209" s="2676"/>
      <c r="D209" s="2682"/>
      <c r="E209" s="1968"/>
      <c r="F209" s="2691"/>
      <c r="G209" s="1756"/>
      <c r="H209" s="1767"/>
      <c r="I209" s="1774"/>
      <c r="J209" s="1779"/>
      <c r="K209" s="1774"/>
      <c r="L209" s="1779"/>
      <c r="M209" s="1788"/>
      <c r="N209" s="1802"/>
      <c r="O209" s="1808"/>
      <c r="P209" s="1824"/>
      <c r="Q209" s="1824"/>
      <c r="R209" s="1767"/>
      <c r="S209" s="1831"/>
      <c r="T209" s="1836"/>
      <c r="U209" s="1836"/>
      <c r="V209" s="1836"/>
      <c r="W209" s="1847"/>
      <c r="X209" s="1857" t="s">
        <v>770</v>
      </c>
      <c r="Y209" s="1864"/>
      <c r="Z209" s="1875"/>
      <c r="AA209" s="1886"/>
      <c r="AB209" s="1898"/>
      <c r="AC209" s="1898"/>
      <c r="AD209" s="1898"/>
      <c r="AE209" s="1898"/>
      <c r="AF209" s="1898"/>
      <c r="AG209" s="1913"/>
      <c r="AH209" s="1886"/>
      <c r="AI209" s="1898"/>
      <c r="AJ209" s="1898"/>
      <c r="AK209" s="1898"/>
      <c r="AL209" s="1898"/>
      <c r="AM209" s="1898"/>
      <c r="AN209" s="1913"/>
      <c r="AO209" s="1886"/>
      <c r="AP209" s="1898"/>
      <c r="AQ209" s="1898"/>
      <c r="AR209" s="1898"/>
      <c r="AS209" s="1898"/>
      <c r="AT209" s="1898"/>
      <c r="AU209" s="1913"/>
      <c r="AV209" s="1886"/>
      <c r="AW209" s="1898"/>
      <c r="AX209" s="1898"/>
      <c r="AY209" s="1898"/>
      <c r="AZ209" s="1898"/>
      <c r="BA209" s="1898"/>
      <c r="BB209" s="1913"/>
      <c r="BC209" s="1886"/>
      <c r="BD209" s="1898"/>
      <c r="BE209" s="1937"/>
      <c r="BF209" s="1944"/>
      <c r="BG209" s="1952"/>
      <c r="BH209" s="1961"/>
      <c r="BI209" s="1967"/>
      <c r="BJ209" s="1972"/>
      <c r="BK209" s="1977"/>
      <c r="BL209" s="1977"/>
      <c r="BM209" s="1977"/>
      <c r="BN209" s="1988"/>
    </row>
    <row r="210" spans="2:66" ht="20.25" customHeight="1">
      <c r="B210" s="1743"/>
      <c r="C210" s="2675"/>
      <c r="D210" s="2681"/>
      <c r="E210" s="1968"/>
      <c r="F210" s="2691"/>
      <c r="G210" s="1757"/>
      <c r="H210" s="1768"/>
      <c r="I210" s="1776"/>
      <c r="J210" s="1781">
        <f>G209</f>
        <v>0</v>
      </c>
      <c r="K210" s="1776"/>
      <c r="L210" s="1781">
        <f>M209</f>
        <v>0</v>
      </c>
      <c r="M210" s="1789"/>
      <c r="N210" s="1803"/>
      <c r="O210" s="1809"/>
      <c r="P210" s="1825"/>
      <c r="Q210" s="1825"/>
      <c r="R210" s="1768"/>
      <c r="S210" s="1831"/>
      <c r="T210" s="1836"/>
      <c r="U210" s="1836"/>
      <c r="V210" s="1836"/>
      <c r="W210" s="1847"/>
      <c r="X210" s="1856" t="s">
        <v>128</v>
      </c>
      <c r="Y210" s="1863"/>
      <c r="Z210" s="1874"/>
      <c r="AA210" s="1885" t="str">
        <f>IF(AA209="","",VLOOKUP(AA209,'シフト記号表（従来型・ユニット型共通）'!$C$6:$L$47,10,FALSE))</f>
        <v/>
      </c>
      <c r="AB210" s="1897" t="str">
        <f>IF(AB209="","",VLOOKUP(AB209,'シフト記号表（従来型・ユニット型共通）'!$C$6:$L$47,10,FALSE))</f>
        <v/>
      </c>
      <c r="AC210" s="1897" t="str">
        <f>IF(AC209="","",VLOOKUP(AC209,'シフト記号表（従来型・ユニット型共通）'!$C$6:$L$47,10,FALSE))</f>
        <v/>
      </c>
      <c r="AD210" s="1897" t="str">
        <f>IF(AD209="","",VLOOKUP(AD209,'シフト記号表（従来型・ユニット型共通）'!$C$6:$L$47,10,FALSE))</f>
        <v/>
      </c>
      <c r="AE210" s="1897" t="str">
        <f>IF(AE209="","",VLOOKUP(AE209,'シフト記号表（従来型・ユニット型共通）'!$C$6:$L$47,10,FALSE))</f>
        <v/>
      </c>
      <c r="AF210" s="1897" t="str">
        <f>IF(AF209="","",VLOOKUP(AF209,'シフト記号表（従来型・ユニット型共通）'!$C$6:$L$47,10,FALSE))</f>
        <v/>
      </c>
      <c r="AG210" s="1912" t="str">
        <f>IF(AG209="","",VLOOKUP(AG209,'シフト記号表（従来型・ユニット型共通）'!$C$6:$L$47,10,FALSE))</f>
        <v/>
      </c>
      <c r="AH210" s="1885" t="str">
        <f>IF(AH209="","",VLOOKUP(AH209,'シフト記号表（従来型・ユニット型共通）'!$C$6:$L$47,10,FALSE))</f>
        <v/>
      </c>
      <c r="AI210" s="1897" t="str">
        <f>IF(AI209="","",VLOOKUP(AI209,'シフト記号表（従来型・ユニット型共通）'!$C$6:$L$47,10,FALSE))</f>
        <v/>
      </c>
      <c r="AJ210" s="1897" t="str">
        <f>IF(AJ209="","",VLOOKUP(AJ209,'シフト記号表（従来型・ユニット型共通）'!$C$6:$L$47,10,FALSE))</f>
        <v/>
      </c>
      <c r="AK210" s="1897" t="str">
        <f>IF(AK209="","",VLOOKUP(AK209,'シフト記号表（従来型・ユニット型共通）'!$C$6:$L$47,10,FALSE))</f>
        <v/>
      </c>
      <c r="AL210" s="1897" t="str">
        <f>IF(AL209="","",VLOOKUP(AL209,'シフト記号表（従来型・ユニット型共通）'!$C$6:$L$47,10,FALSE))</f>
        <v/>
      </c>
      <c r="AM210" s="1897" t="str">
        <f>IF(AM209="","",VLOOKUP(AM209,'シフト記号表（従来型・ユニット型共通）'!$C$6:$L$47,10,FALSE))</f>
        <v/>
      </c>
      <c r="AN210" s="1912" t="str">
        <f>IF(AN209="","",VLOOKUP(AN209,'シフト記号表（従来型・ユニット型共通）'!$C$6:$L$47,10,FALSE))</f>
        <v/>
      </c>
      <c r="AO210" s="1885" t="str">
        <f>IF(AO209="","",VLOOKUP(AO209,'シフト記号表（従来型・ユニット型共通）'!$C$6:$L$47,10,FALSE))</f>
        <v/>
      </c>
      <c r="AP210" s="1897" t="str">
        <f>IF(AP209="","",VLOOKUP(AP209,'シフト記号表（従来型・ユニット型共通）'!$C$6:$L$47,10,FALSE))</f>
        <v/>
      </c>
      <c r="AQ210" s="1897" t="str">
        <f>IF(AQ209="","",VLOOKUP(AQ209,'シフト記号表（従来型・ユニット型共通）'!$C$6:$L$47,10,FALSE))</f>
        <v/>
      </c>
      <c r="AR210" s="1897" t="str">
        <f>IF(AR209="","",VLOOKUP(AR209,'シフト記号表（従来型・ユニット型共通）'!$C$6:$L$47,10,FALSE))</f>
        <v/>
      </c>
      <c r="AS210" s="1897" t="str">
        <f>IF(AS209="","",VLOOKUP(AS209,'シフト記号表（従来型・ユニット型共通）'!$C$6:$L$47,10,FALSE))</f>
        <v/>
      </c>
      <c r="AT210" s="1897" t="str">
        <f>IF(AT209="","",VLOOKUP(AT209,'シフト記号表（従来型・ユニット型共通）'!$C$6:$L$47,10,FALSE))</f>
        <v/>
      </c>
      <c r="AU210" s="1912" t="str">
        <f>IF(AU209="","",VLOOKUP(AU209,'シフト記号表（従来型・ユニット型共通）'!$C$6:$L$47,10,FALSE))</f>
        <v/>
      </c>
      <c r="AV210" s="1885" t="str">
        <f>IF(AV209="","",VLOOKUP(AV209,'シフト記号表（従来型・ユニット型共通）'!$C$6:$L$47,10,FALSE))</f>
        <v/>
      </c>
      <c r="AW210" s="1897" t="str">
        <f>IF(AW209="","",VLOOKUP(AW209,'シフト記号表（従来型・ユニット型共通）'!$C$6:$L$47,10,FALSE))</f>
        <v/>
      </c>
      <c r="AX210" s="1897" t="str">
        <f>IF(AX209="","",VLOOKUP(AX209,'シフト記号表（従来型・ユニット型共通）'!$C$6:$L$47,10,FALSE))</f>
        <v/>
      </c>
      <c r="AY210" s="1897" t="str">
        <f>IF(AY209="","",VLOOKUP(AY209,'シフト記号表（従来型・ユニット型共通）'!$C$6:$L$47,10,FALSE))</f>
        <v/>
      </c>
      <c r="AZ210" s="1897" t="str">
        <f>IF(AZ209="","",VLOOKUP(AZ209,'シフト記号表（従来型・ユニット型共通）'!$C$6:$L$47,10,FALSE))</f>
        <v/>
      </c>
      <c r="BA210" s="1897" t="str">
        <f>IF(BA209="","",VLOOKUP(BA209,'シフト記号表（従来型・ユニット型共通）'!$C$6:$L$47,10,FALSE))</f>
        <v/>
      </c>
      <c r="BB210" s="1912" t="str">
        <f>IF(BB209="","",VLOOKUP(BB209,'シフト記号表（従来型・ユニット型共通）'!$C$6:$L$47,10,FALSE))</f>
        <v/>
      </c>
      <c r="BC210" s="1885" t="str">
        <f>IF(BC209="","",VLOOKUP(BC209,'シフト記号表（従来型・ユニット型共通）'!$C$6:$L$47,10,FALSE))</f>
        <v/>
      </c>
      <c r="BD210" s="1897" t="str">
        <f>IF(BD209="","",VLOOKUP(BD209,'シフト記号表（従来型・ユニット型共通）'!$C$6:$L$47,10,FALSE))</f>
        <v/>
      </c>
      <c r="BE210" s="1897" t="str">
        <f>IF(BE209="","",VLOOKUP(BE209,'シフト記号表（従来型・ユニット型共通）'!$C$6:$L$47,10,FALSE))</f>
        <v/>
      </c>
      <c r="BF210" s="1945">
        <f>IF($BI$3="４週",SUM(AA210:BB210),IF($BI$3="暦月",SUM(AA210:BE210),""))</f>
        <v>0</v>
      </c>
      <c r="BG210" s="1953"/>
      <c r="BH210" s="1962">
        <f>IF($BI$3="４週",BF210/4,IF($BI$3="暦月",(BF210/($BI$8/7)),""))</f>
        <v>0</v>
      </c>
      <c r="BI210" s="1953"/>
      <c r="BJ210" s="1973"/>
      <c r="BK210" s="1978"/>
      <c r="BL210" s="1978"/>
      <c r="BM210" s="1978"/>
      <c r="BN210" s="1989"/>
    </row>
    <row r="211" spans="2:66" ht="20.25" customHeight="1">
      <c r="B211" s="1742">
        <f>B209+1</f>
        <v>98</v>
      </c>
      <c r="C211" s="2676"/>
      <c r="D211" s="2682"/>
      <c r="E211" s="1968"/>
      <c r="F211" s="2691"/>
      <c r="G211" s="1756"/>
      <c r="H211" s="1767"/>
      <c r="I211" s="1774"/>
      <c r="J211" s="1779"/>
      <c r="K211" s="1774"/>
      <c r="L211" s="1779"/>
      <c r="M211" s="1788"/>
      <c r="N211" s="1802"/>
      <c r="O211" s="1808"/>
      <c r="P211" s="1824"/>
      <c r="Q211" s="1824"/>
      <c r="R211" s="1767"/>
      <c r="S211" s="1831"/>
      <c r="T211" s="1836"/>
      <c r="U211" s="1836"/>
      <c r="V211" s="1836"/>
      <c r="W211" s="1847"/>
      <c r="X211" s="1857" t="s">
        <v>770</v>
      </c>
      <c r="Y211" s="1864"/>
      <c r="Z211" s="1875"/>
      <c r="AA211" s="1886"/>
      <c r="AB211" s="1898"/>
      <c r="AC211" s="1898"/>
      <c r="AD211" s="1898"/>
      <c r="AE211" s="1898"/>
      <c r="AF211" s="1898"/>
      <c r="AG211" s="1913"/>
      <c r="AH211" s="1886"/>
      <c r="AI211" s="1898"/>
      <c r="AJ211" s="1898"/>
      <c r="AK211" s="1898"/>
      <c r="AL211" s="1898"/>
      <c r="AM211" s="1898"/>
      <c r="AN211" s="1913"/>
      <c r="AO211" s="1886"/>
      <c r="AP211" s="1898"/>
      <c r="AQ211" s="1898"/>
      <c r="AR211" s="1898"/>
      <c r="AS211" s="1898"/>
      <c r="AT211" s="1898"/>
      <c r="AU211" s="1913"/>
      <c r="AV211" s="1886"/>
      <c r="AW211" s="1898"/>
      <c r="AX211" s="1898"/>
      <c r="AY211" s="1898"/>
      <c r="AZ211" s="1898"/>
      <c r="BA211" s="1898"/>
      <c r="BB211" s="1913"/>
      <c r="BC211" s="1886"/>
      <c r="BD211" s="1898"/>
      <c r="BE211" s="1937"/>
      <c r="BF211" s="1944"/>
      <c r="BG211" s="1952"/>
      <c r="BH211" s="1961"/>
      <c r="BI211" s="1967"/>
      <c r="BJ211" s="1972"/>
      <c r="BK211" s="1977"/>
      <c r="BL211" s="1977"/>
      <c r="BM211" s="1977"/>
      <c r="BN211" s="1988"/>
    </row>
    <row r="212" spans="2:66" ht="20.25" customHeight="1">
      <c r="B212" s="1743"/>
      <c r="C212" s="2675"/>
      <c r="D212" s="2681"/>
      <c r="E212" s="1968"/>
      <c r="F212" s="2691"/>
      <c r="G212" s="1757"/>
      <c r="H212" s="1768"/>
      <c r="I212" s="1776"/>
      <c r="J212" s="1781">
        <f>G211</f>
        <v>0</v>
      </c>
      <c r="K212" s="1776"/>
      <c r="L212" s="1781">
        <f>M211</f>
        <v>0</v>
      </c>
      <c r="M212" s="1789"/>
      <c r="N212" s="1803"/>
      <c r="O212" s="1809"/>
      <c r="P212" s="1825"/>
      <c r="Q212" s="1825"/>
      <c r="R212" s="1768"/>
      <c r="S212" s="1831"/>
      <c r="T212" s="1836"/>
      <c r="U212" s="1836"/>
      <c r="V212" s="1836"/>
      <c r="W212" s="1847"/>
      <c r="X212" s="1856" t="s">
        <v>128</v>
      </c>
      <c r="Y212" s="1863"/>
      <c r="Z212" s="1874"/>
      <c r="AA212" s="1885" t="str">
        <f>IF(AA211="","",VLOOKUP(AA211,'シフト記号表（従来型・ユニット型共通）'!$C$6:$L$47,10,FALSE))</f>
        <v/>
      </c>
      <c r="AB212" s="1897" t="str">
        <f>IF(AB211="","",VLOOKUP(AB211,'シフト記号表（従来型・ユニット型共通）'!$C$6:$L$47,10,FALSE))</f>
        <v/>
      </c>
      <c r="AC212" s="1897" t="str">
        <f>IF(AC211="","",VLOOKUP(AC211,'シフト記号表（従来型・ユニット型共通）'!$C$6:$L$47,10,FALSE))</f>
        <v/>
      </c>
      <c r="AD212" s="1897" t="str">
        <f>IF(AD211="","",VLOOKUP(AD211,'シフト記号表（従来型・ユニット型共通）'!$C$6:$L$47,10,FALSE))</f>
        <v/>
      </c>
      <c r="AE212" s="1897" t="str">
        <f>IF(AE211="","",VLOOKUP(AE211,'シフト記号表（従来型・ユニット型共通）'!$C$6:$L$47,10,FALSE))</f>
        <v/>
      </c>
      <c r="AF212" s="1897" t="str">
        <f>IF(AF211="","",VLOOKUP(AF211,'シフト記号表（従来型・ユニット型共通）'!$C$6:$L$47,10,FALSE))</f>
        <v/>
      </c>
      <c r="AG212" s="1912" t="str">
        <f>IF(AG211="","",VLOOKUP(AG211,'シフト記号表（従来型・ユニット型共通）'!$C$6:$L$47,10,FALSE))</f>
        <v/>
      </c>
      <c r="AH212" s="1885" t="str">
        <f>IF(AH211="","",VLOOKUP(AH211,'シフト記号表（従来型・ユニット型共通）'!$C$6:$L$47,10,FALSE))</f>
        <v/>
      </c>
      <c r="AI212" s="1897" t="str">
        <f>IF(AI211="","",VLOOKUP(AI211,'シフト記号表（従来型・ユニット型共通）'!$C$6:$L$47,10,FALSE))</f>
        <v/>
      </c>
      <c r="AJ212" s="1897" t="str">
        <f>IF(AJ211="","",VLOOKUP(AJ211,'シフト記号表（従来型・ユニット型共通）'!$C$6:$L$47,10,FALSE))</f>
        <v/>
      </c>
      <c r="AK212" s="1897" t="str">
        <f>IF(AK211="","",VLOOKUP(AK211,'シフト記号表（従来型・ユニット型共通）'!$C$6:$L$47,10,FALSE))</f>
        <v/>
      </c>
      <c r="AL212" s="1897" t="str">
        <f>IF(AL211="","",VLOOKUP(AL211,'シフト記号表（従来型・ユニット型共通）'!$C$6:$L$47,10,FALSE))</f>
        <v/>
      </c>
      <c r="AM212" s="1897" t="str">
        <f>IF(AM211="","",VLOOKUP(AM211,'シフト記号表（従来型・ユニット型共通）'!$C$6:$L$47,10,FALSE))</f>
        <v/>
      </c>
      <c r="AN212" s="1912" t="str">
        <f>IF(AN211="","",VLOOKUP(AN211,'シフト記号表（従来型・ユニット型共通）'!$C$6:$L$47,10,FALSE))</f>
        <v/>
      </c>
      <c r="AO212" s="1885" t="str">
        <f>IF(AO211="","",VLOOKUP(AO211,'シフト記号表（従来型・ユニット型共通）'!$C$6:$L$47,10,FALSE))</f>
        <v/>
      </c>
      <c r="AP212" s="1897" t="str">
        <f>IF(AP211="","",VLOOKUP(AP211,'シフト記号表（従来型・ユニット型共通）'!$C$6:$L$47,10,FALSE))</f>
        <v/>
      </c>
      <c r="AQ212" s="1897" t="str">
        <f>IF(AQ211="","",VLOOKUP(AQ211,'シフト記号表（従来型・ユニット型共通）'!$C$6:$L$47,10,FALSE))</f>
        <v/>
      </c>
      <c r="AR212" s="1897" t="str">
        <f>IF(AR211="","",VLOOKUP(AR211,'シフト記号表（従来型・ユニット型共通）'!$C$6:$L$47,10,FALSE))</f>
        <v/>
      </c>
      <c r="AS212" s="1897" t="str">
        <f>IF(AS211="","",VLOOKUP(AS211,'シフト記号表（従来型・ユニット型共通）'!$C$6:$L$47,10,FALSE))</f>
        <v/>
      </c>
      <c r="AT212" s="1897" t="str">
        <f>IF(AT211="","",VLOOKUP(AT211,'シフト記号表（従来型・ユニット型共通）'!$C$6:$L$47,10,FALSE))</f>
        <v/>
      </c>
      <c r="AU212" s="1912" t="str">
        <f>IF(AU211="","",VLOOKUP(AU211,'シフト記号表（従来型・ユニット型共通）'!$C$6:$L$47,10,FALSE))</f>
        <v/>
      </c>
      <c r="AV212" s="1885" t="str">
        <f>IF(AV211="","",VLOOKUP(AV211,'シフト記号表（従来型・ユニット型共通）'!$C$6:$L$47,10,FALSE))</f>
        <v/>
      </c>
      <c r="AW212" s="1897" t="str">
        <f>IF(AW211="","",VLOOKUP(AW211,'シフト記号表（従来型・ユニット型共通）'!$C$6:$L$47,10,FALSE))</f>
        <v/>
      </c>
      <c r="AX212" s="1897" t="str">
        <f>IF(AX211="","",VLOOKUP(AX211,'シフト記号表（従来型・ユニット型共通）'!$C$6:$L$47,10,FALSE))</f>
        <v/>
      </c>
      <c r="AY212" s="1897" t="str">
        <f>IF(AY211="","",VLOOKUP(AY211,'シフト記号表（従来型・ユニット型共通）'!$C$6:$L$47,10,FALSE))</f>
        <v/>
      </c>
      <c r="AZ212" s="1897" t="str">
        <f>IF(AZ211="","",VLOOKUP(AZ211,'シフト記号表（従来型・ユニット型共通）'!$C$6:$L$47,10,FALSE))</f>
        <v/>
      </c>
      <c r="BA212" s="1897" t="str">
        <f>IF(BA211="","",VLOOKUP(BA211,'シフト記号表（従来型・ユニット型共通）'!$C$6:$L$47,10,FALSE))</f>
        <v/>
      </c>
      <c r="BB212" s="1912" t="str">
        <f>IF(BB211="","",VLOOKUP(BB211,'シフト記号表（従来型・ユニット型共通）'!$C$6:$L$47,10,FALSE))</f>
        <v/>
      </c>
      <c r="BC212" s="1885" t="str">
        <f>IF(BC211="","",VLOOKUP(BC211,'シフト記号表（従来型・ユニット型共通）'!$C$6:$L$47,10,FALSE))</f>
        <v/>
      </c>
      <c r="BD212" s="1897" t="str">
        <f>IF(BD211="","",VLOOKUP(BD211,'シフト記号表（従来型・ユニット型共通）'!$C$6:$L$47,10,FALSE))</f>
        <v/>
      </c>
      <c r="BE212" s="1897" t="str">
        <f>IF(BE211="","",VLOOKUP(BE211,'シフト記号表（従来型・ユニット型共通）'!$C$6:$L$47,10,FALSE))</f>
        <v/>
      </c>
      <c r="BF212" s="1945">
        <f>IF($BI$3="４週",SUM(AA212:BB212),IF($BI$3="暦月",SUM(AA212:BE212),""))</f>
        <v>0</v>
      </c>
      <c r="BG212" s="1953"/>
      <c r="BH212" s="1962">
        <f>IF($BI$3="４週",BF212/4,IF($BI$3="暦月",(BF212/($BI$8/7)),""))</f>
        <v>0</v>
      </c>
      <c r="BI212" s="1953"/>
      <c r="BJ212" s="1973"/>
      <c r="BK212" s="1978"/>
      <c r="BL212" s="1978"/>
      <c r="BM212" s="1978"/>
      <c r="BN212" s="1989"/>
    </row>
    <row r="213" spans="2:66" ht="20.25" customHeight="1">
      <c r="B213" s="1742">
        <f>B211+1</f>
        <v>99</v>
      </c>
      <c r="C213" s="2676"/>
      <c r="D213" s="2682"/>
      <c r="E213" s="1968"/>
      <c r="F213" s="2691"/>
      <c r="G213" s="1756"/>
      <c r="H213" s="1767"/>
      <c r="I213" s="1774"/>
      <c r="J213" s="1779"/>
      <c r="K213" s="1774"/>
      <c r="L213" s="1779"/>
      <c r="M213" s="1788"/>
      <c r="N213" s="1802"/>
      <c r="O213" s="1808"/>
      <c r="P213" s="1824"/>
      <c r="Q213" s="1824"/>
      <c r="R213" s="1767"/>
      <c r="S213" s="1831"/>
      <c r="T213" s="1836"/>
      <c r="U213" s="1836"/>
      <c r="V213" s="1836"/>
      <c r="W213" s="1847"/>
      <c r="X213" s="1857" t="s">
        <v>770</v>
      </c>
      <c r="Y213" s="1864"/>
      <c r="Z213" s="1875"/>
      <c r="AA213" s="1886"/>
      <c r="AB213" s="1898"/>
      <c r="AC213" s="1898"/>
      <c r="AD213" s="1898"/>
      <c r="AE213" s="1898"/>
      <c r="AF213" s="1898"/>
      <c r="AG213" s="1913"/>
      <c r="AH213" s="1886"/>
      <c r="AI213" s="1898"/>
      <c r="AJ213" s="1898"/>
      <c r="AK213" s="1898"/>
      <c r="AL213" s="1898"/>
      <c r="AM213" s="1898"/>
      <c r="AN213" s="1913"/>
      <c r="AO213" s="1886"/>
      <c r="AP213" s="1898"/>
      <c r="AQ213" s="1898"/>
      <c r="AR213" s="1898"/>
      <c r="AS213" s="1898"/>
      <c r="AT213" s="1898"/>
      <c r="AU213" s="1913"/>
      <c r="AV213" s="1886"/>
      <c r="AW213" s="1898"/>
      <c r="AX213" s="1898"/>
      <c r="AY213" s="1898"/>
      <c r="AZ213" s="1898"/>
      <c r="BA213" s="1898"/>
      <c r="BB213" s="1913"/>
      <c r="BC213" s="1886"/>
      <c r="BD213" s="1898"/>
      <c r="BE213" s="1937"/>
      <c r="BF213" s="1944"/>
      <c r="BG213" s="1952"/>
      <c r="BH213" s="1961"/>
      <c r="BI213" s="1967"/>
      <c r="BJ213" s="1972"/>
      <c r="BK213" s="1977"/>
      <c r="BL213" s="1977"/>
      <c r="BM213" s="1977"/>
      <c r="BN213" s="1988"/>
    </row>
    <row r="214" spans="2:66" ht="20.25" customHeight="1">
      <c r="B214" s="1743"/>
      <c r="C214" s="2675"/>
      <c r="D214" s="2681"/>
      <c r="E214" s="1968"/>
      <c r="F214" s="2691"/>
      <c r="G214" s="1757"/>
      <c r="H214" s="1768"/>
      <c r="I214" s="1776"/>
      <c r="J214" s="1781">
        <f>G213</f>
        <v>0</v>
      </c>
      <c r="K214" s="1776"/>
      <c r="L214" s="1781">
        <f>M213</f>
        <v>0</v>
      </c>
      <c r="M214" s="1789"/>
      <c r="N214" s="1803"/>
      <c r="O214" s="1809"/>
      <c r="P214" s="1825"/>
      <c r="Q214" s="1825"/>
      <c r="R214" s="1768"/>
      <c r="S214" s="1831"/>
      <c r="T214" s="1836"/>
      <c r="U214" s="1836"/>
      <c r="V214" s="1836"/>
      <c r="W214" s="1847"/>
      <c r="X214" s="1856" t="s">
        <v>128</v>
      </c>
      <c r="Y214" s="1863"/>
      <c r="Z214" s="1874"/>
      <c r="AA214" s="1885" t="str">
        <f>IF(AA213="","",VLOOKUP(AA213,'シフト記号表（従来型・ユニット型共通）'!$C$6:$L$47,10,FALSE))</f>
        <v/>
      </c>
      <c r="AB214" s="1897" t="str">
        <f>IF(AB213="","",VLOOKUP(AB213,'シフト記号表（従来型・ユニット型共通）'!$C$6:$L$47,10,FALSE))</f>
        <v/>
      </c>
      <c r="AC214" s="1897" t="str">
        <f>IF(AC213="","",VLOOKUP(AC213,'シフト記号表（従来型・ユニット型共通）'!$C$6:$L$47,10,FALSE))</f>
        <v/>
      </c>
      <c r="AD214" s="1897" t="str">
        <f>IF(AD213="","",VLOOKUP(AD213,'シフト記号表（従来型・ユニット型共通）'!$C$6:$L$47,10,FALSE))</f>
        <v/>
      </c>
      <c r="AE214" s="1897" t="str">
        <f>IF(AE213="","",VLOOKUP(AE213,'シフト記号表（従来型・ユニット型共通）'!$C$6:$L$47,10,FALSE))</f>
        <v/>
      </c>
      <c r="AF214" s="1897" t="str">
        <f>IF(AF213="","",VLOOKUP(AF213,'シフト記号表（従来型・ユニット型共通）'!$C$6:$L$47,10,FALSE))</f>
        <v/>
      </c>
      <c r="AG214" s="1912" t="str">
        <f>IF(AG213="","",VLOOKUP(AG213,'シフト記号表（従来型・ユニット型共通）'!$C$6:$L$47,10,FALSE))</f>
        <v/>
      </c>
      <c r="AH214" s="1885" t="str">
        <f>IF(AH213="","",VLOOKUP(AH213,'シフト記号表（従来型・ユニット型共通）'!$C$6:$L$47,10,FALSE))</f>
        <v/>
      </c>
      <c r="AI214" s="1897" t="str">
        <f>IF(AI213="","",VLOOKUP(AI213,'シフト記号表（従来型・ユニット型共通）'!$C$6:$L$47,10,FALSE))</f>
        <v/>
      </c>
      <c r="AJ214" s="1897" t="str">
        <f>IF(AJ213="","",VLOOKUP(AJ213,'シフト記号表（従来型・ユニット型共通）'!$C$6:$L$47,10,FALSE))</f>
        <v/>
      </c>
      <c r="AK214" s="1897" t="str">
        <f>IF(AK213="","",VLOOKUP(AK213,'シフト記号表（従来型・ユニット型共通）'!$C$6:$L$47,10,FALSE))</f>
        <v/>
      </c>
      <c r="AL214" s="1897" t="str">
        <f>IF(AL213="","",VLOOKUP(AL213,'シフト記号表（従来型・ユニット型共通）'!$C$6:$L$47,10,FALSE))</f>
        <v/>
      </c>
      <c r="AM214" s="1897" t="str">
        <f>IF(AM213="","",VLOOKUP(AM213,'シフト記号表（従来型・ユニット型共通）'!$C$6:$L$47,10,FALSE))</f>
        <v/>
      </c>
      <c r="AN214" s="1912" t="str">
        <f>IF(AN213="","",VLOOKUP(AN213,'シフト記号表（従来型・ユニット型共通）'!$C$6:$L$47,10,FALSE))</f>
        <v/>
      </c>
      <c r="AO214" s="1885" t="str">
        <f>IF(AO213="","",VLOOKUP(AO213,'シフト記号表（従来型・ユニット型共通）'!$C$6:$L$47,10,FALSE))</f>
        <v/>
      </c>
      <c r="AP214" s="1897" t="str">
        <f>IF(AP213="","",VLOOKUP(AP213,'シフト記号表（従来型・ユニット型共通）'!$C$6:$L$47,10,FALSE))</f>
        <v/>
      </c>
      <c r="AQ214" s="1897" t="str">
        <f>IF(AQ213="","",VLOOKUP(AQ213,'シフト記号表（従来型・ユニット型共通）'!$C$6:$L$47,10,FALSE))</f>
        <v/>
      </c>
      <c r="AR214" s="1897" t="str">
        <f>IF(AR213="","",VLOOKUP(AR213,'シフト記号表（従来型・ユニット型共通）'!$C$6:$L$47,10,FALSE))</f>
        <v/>
      </c>
      <c r="AS214" s="1897" t="str">
        <f>IF(AS213="","",VLOOKUP(AS213,'シフト記号表（従来型・ユニット型共通）'!$C$6:$L$47,10,FALSE))</f>
        <v/>
      </c>
      <c r="AT214" s="1897" t="str">
        <f>IF(AT213="","",VLOOKUP(AT213,'シフト記号表（従来型・ユニット型共通）'!$C$6:$L$47,10,FALSE))</f>
        <v/>
      </c>
      <c r="AU214" s="1912" t="str">
        <f>IF(AU213="","",VLOOKUP(AU213,'シフト記号表（従来型・ユニット型共通）'!$C$6:$L$47,10,FALSE))</f>
        <v/>
      </c>
      <c r="AV214" s="1885" t="str">
        <f>IF(AV213="","",VLOOKUP(AV213,'シフト記号表（従来型・ユニット型共通）'!$C$6:$L$47,10,FALSE))</f>
        <v/>
      </c>
      <c r="AW214" s="1897" t="str">
        <f>IF(AW213="","",VLOOKUP(AW213,'シフト記号表（従来型・ユニット型共通）'!$C$6:$L$47,10,FALSE))</f>
        <v/>
      </c>
      <c r="AX214" s="1897" t="str">
        <f>IF(AX213="","",VLOOKUP(AX213,'シフト記号表（従来型・ユニット型共通）'!$C$6:$L$47,10,FALSE))</f>
        <v/>
      </c>
      <c r="AY214" s="1897" t="str">
        <f>IF(AY213="","",VLOOKUP(AY213,'シフト記号表（従来型・ユニット型共通）'!$C$6:$L$47,10,FALSE))</f>
        <v/>
      </c>
      <c r="AZ214" s="1897" t="str">
        <f>IF(AZ213="","",VLOOKUP(AZ213,'シフト記号表（従来型・ユニット型共通）'!$C$6:$L$47,10,FALSE))</f>
        <v/>
      </c>
      <c r="BA214" s="1897" t="str">
        <f>IF(BA213="","",VLOOKUP(BA213,'シフト記号表（従来型・ユニット型共通）'!$C$6:$L$47,10,FALSE))</f>
        <v/>
      </c>
      <c r="BB214" s="1912" t="str">
        <f>IF(BB213="","",VLOOKUP(BB213,'シフト記号表（従来型・ユニット型共通）'!$C$6:$L$47,10,FALSE))</f>
        <v/>
      </c>
      <c r="BC214" s="1885" t="str">
        <f>IF(BC213="","",VLOOKUP(BC213,'シフト記号表（従来型・ユニット型共通）'!$C$6:$L$47,10,FALSE))</f>
        <v/>
      </c>
      <c r="BD214" s="1897" t="str">
        <f>IF(BD213="","",VLOOKUP(BD213,'シフト記号表（従来型・ユニット型共通）'!$C$6:$L$47,10,FALSE))</f>
        <v/>
      </c>
      <c r="BE214" s="1897" t="str">
        <f>IF(BE213="","",VLOOKUP(BE213,'シフト記号表（従来型・ユニット型共通）'!$C$6:$L$47,10,FALSE))</f>
        <v/>
      </c>
      <c r="BF214" s="1945">
        <f>IF($BI$3="４週",SUM(AA214:BB214),IF($BI$3="暦月",SUM(AA214:BE214),""))</f>
        <v>0</v>
      </c>
      <c r="BG214" s="1953"/>
      <c r="BH214" s="1962">
        <f>IF($BI$3="４週",BF214/4,IF($BI$3="暦月",(BF214/($BI$8/7)),""))</f>
        <v>0</v>
      </c>
      <c r="BI214" s="1953"/>
      <c r="BJ214" s="1973"/>
      <c r="BK214" s="1978"/>
      <c r="BL214" s="1978"/>
      <c r="BM214" s="1978"/>
      <c r="BN214" s="1989"/>
    </row>
    <row r="215" spans="2:66" ht="20.25" customHeight="1">
      <c r="B215" s="1742">
        <f>B213+1</f>
        <v>100</v>
      </c>
      <c r="C215" s="2676"/>
      <c r="D215" s="2682"/>
      <c r="E215" s="1968"/>
      <c r="F215" s="2691"/>
      <c r="G215" s="1756"/>
      <c r="H215" s="1767"/>
      <c r="I215" s="1775"/>
      <c r="J215" s="1780"/>
      <c r="K215" s="1775"/>
      <c r="L215" s="1780"/>
      <c r="M215" s="1788"/>
      <c r="N215" s="1802"/>
      <c r="O215" s="1808"/>
      <c r="P215" s="1824"/>
      <c r="Q215" s="1824"/>
      <c r="R215" s="1767"/>
      <c r="S215" s="1831"/>
      <c r="T215" s="1836"/>
      <c r="U215" s="1836"/>
      <c r="V215" s="1836"/>
      <c r="W215" s="1847"/>
      <c r="X215" s="1855" t="s">
        <v>770</v>
      </c>
      <c r="Y215" s="1862"/>
      <c r="Z215" s="1873"/>
      <c r="AA215" s="1886"/>
      <c r="AB215" s="1898"/>
      <c r="AC215" s="1898"/>
      <c r="AD215" s="1898"/>
      <c r="AE215" s="1898"/>
      <c r="AF215" s="1898"/>
      <c r="AG215" s="1913"/>
      <c r="AH215" s="1886"/>
      <c r="AI215" s="1898"/>
      <c r="AJ215" s="1898"/>
      <c r="AK215" s="1898"/>
      <c r="AL215" s="1898"/>
      <c r="AM215" s="1898"/>
      <c r="AN215" s="1913"/>
      <c r="AO215" s="1886"/>
      <c r="AP215" s="1898"/>
      <c r="AQ215" s="1898"/>
      <c r="AR215" s="1898"/>
      <c r="AS215" s="1898"/>
      <c r="AT215" s="1898"/>
      <c r="AU215" s="1913"/>
      <c r="AV215" s="1886"/>
      <c r="AW215" s="1898"/>
      <c r="AX215" s="1898"/>
      <c r="AY215" s="1898"/>
      <c r="AZ215" s="1898"/>
      <c r="BA215" s="1898"/>
      <c r="BB215" s="1913"/>
      <c r="BC215" s="1886"/>
      <c r="BD215" s="1898"/>
      <c r="BE215" s="1937"/>
      <c r="BF215" s="1944"/>
      <c r="BG215" s="1952"/>
      <c r="BH215" s="1961"/>
      <c r="BI215" s="1967"/>
      <c r="BJ215" s="1972"/>
      <c r="BK215" s="1977"/>
      <c r="BL215" s="1977"/>
      <c r="BM215" s="1977"/>
      <c r="BN215" s="1988"/>
    </row>
    <row r="216" spans="2:66" ht="20.25" customHeight="1">
      <c r="B216" s="1744"/>
      <c r="C216" s="2677"/>
      <c r="D216" s="2683"/>
      <c r="E216" s="2686"/>
      <c r="F216" s="2692"/>
      <c r="G216" s="1758"/>
      <c r="H216" s="1769"/>
      <c r="I216" s="1777"/>
      <c r="J216" s="1782">
        <f>G215</f>
        <v>0</v>
      </c>
      <c r="K216" s="1777"/>
      <c r="L216" s="1782">
        <f>M215</f>
        <v>0</v>
      </c>
      <c r="M216" s="1790"/>
      <c r="N216" s="1804"/>
      <c r="O216" s="1810"/>
      <c r="P216" s="1826"/>
      <c r="Q216" s="1826"/>
      <c r="R216" s="1769"/>
      <c r="S216" s="1832"/>
      <c r="T216" s="1837"/>
      <c r="U216" s="1837"/>
      <c r="V216" s="1837"/>
      <c r="W216" s="1848"/>
      <c r="X216" s="1858" t="s">
        <v>128</v>
      </c>
      <c r="Y216" s="1865"/>
      <c r="Z216" s="1876"/>
      <c r="AA216" s="1887" t="str">
        <f>IF(AA215="","",VLOOKUP(AA215,'シフト記号表（従来型・ユニット型共通）'!$C$6:$L$47,10,FALSE))</f>
        <v/>
      </c>
      <c r="AB216" s="1899" t="str">
        <f>IF(AB215="","",VLOOKUP(AB215,'シフト記号表（従来型・ユニット型共通）'!$C$6:$L$47,10,FALSE))</f>
        <v/>
      </c>
      <c r="AC216" s="1899" t="str">
        <f>IF(AC215="","",VLOOKUP(AC215,'シフト記号表（従来型・ユニット型共通）'!$C$6:$L$47,10,FALSE))</f>
        <v/>
      </c>
      <c r="AD216" s="1899" t="str">
        <f>IF(AD215="","",VLOOKUP(AD215,'シフト記号表（従来型・ユニット型共通）'!$C$6:$L$47,10,FALSE))</f>
        <v/>
      </c>
      <c r="AE216" s="1899" t="str">
        <f>IF(AE215="","",VLOOKUP(AE215,'シフト記号表（従来型・ユニット型共通）'!$C$6:$L$47,10,FALSE))</f>
        <v/>
      </c>
      <c r="AF216" s="1899" t="str">
        <f>IF(AF215="","",VLOOKUP(AF215,'シフト記号表（従来型・ユニット型共通）'!$C$6:$L$47,10,FALSE))</f>
        <v/>
      </c>
      <c r="AG216" s="1914" t="str">
        <f>IF(AG215="","",VLOOKUP(AG215,'シフト記号表（従来型・ユニット型共通）'!$C$6:$L$47,10,FALSE))</f>
        <v/>
      </c>
      <c r="AH216" s="1887" t="str">
        <f>IF(AH215="","",VLOOKUP(AH215,'シフト記号表（従来型・ユニット型共通）'!$C$6:$L$47,10,FALSE))</f>
        <v/>
      </c>
      <c r="AI216" s="1899" t="str">
        <f>IF(AI215="","",VLOOKUP(AI215,'シフト記号表（従来型・ユニット型共通）'!$C$6:$L$47,10,FALSE))</f>
        <v/>
      </c>
      <c r="AJ216" s="1899" t="str">
        <f>IF(AJ215="","",VLOOKUP(AJ215,'シフト記号表（従来型・ユニット型共通）'!$C$6:$L$47,10,FALSE))</f>
        <v/>
      </c>
      <c r="AK216" s="1899" t="str">
        <f>IF(AK215="","",VLOOKUP(AK215,'シフト記号表（従来型・ユニット型共通）'!$C$6:$L$47,10,FALSE))</f>
        <v/>
      </c>
      <c r="AL216" s="1899" t="str">
        <f>IF(AL215="","",VLOOKUP(AL215,'シフト記号表（従来型・ユニット型共通）'!$C$6:$L$47,10,FALSE))</f>
        <v/>
      </c>
      <c r="AM216" s="1899" t="str">
        <f>IF(AM215="","",VLOOKUP(AM215,'シフト記号表（従来型・ユニット型共通）'!$C$6:$L$47,10,FALSE))</f>
        <v/>
      </c>
      <c r="AN216" s="1914" t="str">
        <f>IF(AN215="","",VLOOKUP(AN215,'シフト記号表（従来型・ユニット型共通）'!$C$6:$L$47,10,FALSE))</f>
        <v/>
      </c>
      <c r="AO216" s="1887" t="str">
        <f>IF(AO215="","",VLOOKUP(AO215,'シフト記号表（従来型・ユニット型共通）'!$C$6:$L$47,10,FALSE))</f>
        <v/>
      </c>
      <c r="AP216" s="1899" t="str">
        <f>IF(AP215="","",VLOOKUP(AP215,'シフト記号表（従来型・ユニット型共通）'!$C$6:$L$47,10,FALSE))</f>
        <v/>
      </c>
      <c r="AQ216" s="1899" t="str">
        <f>IF(AQ215="","",VLOOKUP(AQ215,'シフト記号表（従来型・ユニット型共通）'!$C$6:$L$47,10,FALSE))</f>
        <v/>
      </c>
      <c r="AR216" s="1899" t="str">
        <f>IF(AR215="","",VLOOKUP(AR215,'シフト記号表（従来型・ユニット型共通）'!$C$6:$L$47,10,FALSE))</f>
        <v/>
      </c>
      <c r="AS216" s="1899" t="str">
        <f>IF(AS215="","",VLOOKUP(AS215,'シフト記号表（従来型・ユニット型共通）'!$C$6:$L$47,10,FALSE))</f>
        <v/>
      </c>
      <c r="AT216" s="1899" t="str">
        <f>IF(AT215="","",VLOOKUP(AT215,'シフト記号表（従来型・ユニット型共通）'!$C$6:$L$47,10,FALSE))</f>
        <v/>
      </c>
      <c r="AU216" s="1914" t="str">
        <f>IF(AU215="","",VLOOKUP(AU215,'シフト記号表（従来型・ユニット型共通）'!$C$6:$L$47,10,FALSE))</f>
        <v/>
      </c>
      <c r="AV216" s="1887" t="str">
        <f>IF(AV215="","",VLOOKUP(AV215,'シフト記号表（従来型・ユニット型共通）'!$C$6:$L$47,10,FALSE))</f>
        <v/>
      </c>
      <c r="AW216" s="1899" t="str">
        <f>IF(AW215="","",VLOOKUP(AW215,'シフト記号表（従来型・ユニット型共通）'!$C$6:$L$47,10,FALSE))</f>
        <v/>
      </c>
      <c r="AX216" s="1899" t="str">
        <f>IF(AX215="","",VLOOKUP(AX215,'シフト記号表（従来型・ユニット型共通）'!$C$6:$L$47,10,FALSE))</f>
        <v/>
      </c>
      <c r="AY216" s="1899" t="str">
        <f>IF(AY215="","",VLOOKUP(AY215,'シフト記号表（従来型・ユニット型共通）'!$C$6:$L$47,10,FALSE))</f>
        <v/>
      </c>
      <c r="AZ216" s="1899" t="str">
        <f>IF(AZ215="","",VLOOKUP(AZ215,'シフト記号表（従来型・ユニット型共通）'!$C$6:$L$47,10,FALSE))</f>
        <v/>
      </c>
      <c r="BA216" s="1899" t="str">
        <f>IF(BA215="","",VLOOKUP(BA215,'シフト記号表（従来型・ユニット型共通）'!$C$6:$L$47,10,FALSE))</f>
        <v/>
      </c>
      <c r="BB216" s="1914" t="str">
        <f>IF(BB215="","",VLOOKUP(BB215,'シフト記号表（従来型・ユニット型共通）'!$C$6:$L$47,10,FALSE))</f>
        <v/>
      </c>
      <c r="BC216" s="1887" t="str">
        <f>IF(BC215="","",VLOOKUP(BC215,'シフト記号表（従来型・ユニット型共通）'!$C$6:$L$47,10,FALSE))</f>
        <v/>
      </c>
      <c r="BD216" s="1899" t="str">
        <f>IF(BD215="","",VLOOKUP(BD215,'シフト記号表（従来型・ユニット型共通）'!$C$6:$L$47,10,FALSE))</f>
        <v/>
      </c>
      <c r="BE216" s="1899" t="str">
        <f>IF(BE215="","",VLOOKUP(BE215,'シフト記号表（従来型・ユニット型共通）'!$C$6:$L$47,10,FALSE))</f>
        <v/>
      </c>
      <c r="BF216" s="1946">
        <f>IF($BI$3="４週",SUM(AA216:BB216),IF($BI$3="暦月",SUM(AA216:BE216),""))</f>
        <v>0</v>
      </c>
      <c r="BG216" s="1954"/>
      <c r="BH216" s="1963">
        <f>IF($BI$3="４週",BF216/4,IF($BI$3="暦月",(BF216/($BI$8/7)),""))</f>
        <v>0</v>
      </c>
      <c r="BI216" s="1954"/>
      <c r="BJ216" s="1974"/>
      <c r="BK216" s="1979"/>
      <c r="BL216" s="1979"/>
      <c r="BM216" s="1979"/>
      <c r="BN216" s="1990"/>
    </row>
    <row r="217" spans="2:66" ht="20.25" customHeight="1">
      <c r="B217" s="1745"/>
      <c r="C217" s="1745"/>
      <c r="D217" s="1745"/>
      <c r="E217" s="1745"/>
      <c r="F217" s="1745"/>
      <c r="G217" s="1759"/>
      <c r="H217" s="1759"/>
      <c r="I217" s="1759"/>
      <c r="J217" s="1759"/>
      <c r="K217" s="1759"/>
      <c r="L217" s="1759"/>
      <c r="M217" s="1791"/>
      <c r="N217" s="1791"/>
      <c r="O217" s="1759"/>
      <c r="P217" s="1759"/>
      <c r="Q217" s="1759"/>
      <c r="R217" s="1759"/>
      <c r="S217" s="1833"/>
      <c r="T217" s="1833"/>
      <c r="U217" s="1833"/>
      <c r="V217" s="1841"/>
      <c r="W217" s="1841"/>
      <c r="X217" s="1841"/>
      <c r="Y217" s="1866"/>
      <c r="Z217" s="1877"/>
      <c r="AA217" s="1888"/>
      <c r="AB217" s="1888"/>
      <c r="AC217" s="1888"/>
      <c r="AD217" s="1888"/>
      <c r="AE217" s="1888"/>
      <c r="AF217" s="1888"/>
      <c r="AG217" s="1888"/>
      <c r="AH217" s="1888"/>
      <c r="AI217" s="1888"/>
      <c r="AJ217" s="1888"/>
      <c r="AK217" s="1888"/>
      <c r="AL217" s="1888"/>
      <c r="AM217" s="1888"/>
      <c r="AN217" s="1888"/>
      <c r="AO217" s="1888"/>
      <c r="AP217" s="1888"/>
      <c r="AQ217" s="1888"/>
      <c r="AR217" s="1888"/>
      <c r="AS217" s="1888"/>
      <c r="AT217" s="1888"/>
      <c r="AU217" s="1888"/>
      <c r="AV217" s="1888"/>
      <c r="AW217" s="1888"/>
      <c r="AX217" s="1888"/>
      <c r="AY217" s="1888"/>
      <c r="AZ217" s="1888"/>
      <c r="BA217" s="1888"/>
      <c r="BB217" s="1888"/>
      <c r="BC217" s="1888"/>
      <c r="BD217" s="1888"/>
      <c r="BE217" s="1888"/>
      <c r="BF217" s="1888"/>
      <c r="BG217" s="1888"/>
      <c r="BH217" s="1929"/>
      <c r="BI217" s="1929"/>
      <c r="BJ217" s="1833"/>
      <c r="BK217" s="1833"/>
      <c r="BL217" s="1833"/>
      <c r="BM217" s="1833"/>
      <c r="BN217" s="1833"/>
    </row>
    <row r="218" spans="2:66" ht="20.25" customHeight="1">
      <c r="B218" s="1745"/>
      <c r="C218" s="1745"/>
      <c r="D218" s="1745"/>
      <c r="E218" s="1745"/>
      <c r="F218" s="1745"/>
      <c r="G218" s="1759"/>
      <c r="H218" s="1759"/>
      <c r="I218" s="1759"/>
      <c r="J218" s="1759"/>
      <c r="K218" s="1759"/>
      <c r="L218" s="1759"/>
      <c r="M218" s="1792"/>
      <c r="N218" s="1805" t="s">
        <v>502</v>
      </c>
      <c r="O218" s="1805"/>
      <c r="P218" s="1805"/>
      <c r="Q218" s="1805"/>
      <c r="R218" s="1805"/>
      <c r="S218" s="1805"/>
      <c r="T218" s="1805"/>
      <c r="U218" s="1805"/>
      <c r="V218" s="1805"/>
      <c r="W218" s="1805"/>
      <c r="X218" s="1815"/>
      <c r="Y218" s="1805"/>
      <c r="Z218" s="1805"/>
      <c r="AA218" s="1805"/>
      <c r="AB218" s="1805"/>
      <c r="AC218" s="1805"/>
      <c r="AD218" s="1893"/>
      <c r="AE218" s="1893"/>
      <c r="AF218" s="1893"/>
      <c r="AG218" s="1893"/>
      <c r="AH218" s="1893"/>
      <c r="AI218" s="1893"/>
      <c r="AJ218" s="1893"/>
      <c r="AK218" s="1893"/>
      <c r="AL218" s="1893"/>
      <c r="AM218" s="1893"/>
      <c r="AN218" s="1893"/>
      <c r="AO218" s="1893"/>
      <c r="AP218" s="1893"/>
      <c r="AQ218" s="1893"/>
      <c r="AR218" s="1893"/>
      <c r="AS218" s="1893"/>
      <c r="AT218" s="1893"/>
      <c r="AU218" s="1893"/>
      <c r="AV218" s="1893"/>
      <c r="AW218" s="1893"/>
      <c r="AX218" s="1893"/>
      <c r="AY218" s="1893"/>
      <c r="AZ218" s="1893"/>
      <c r="BA218" s="1893"/>
      <c r="BB218" s="1893"/>
      <c r="BC218" s="1893"/>
      <c r="BD218" s="1893"/>
      <c r="BE218" s="1893"/>
      <c r="BF218" s="1893"/>
      <c r="BG218" s="1893"/>
      <c r="BH218" s="1927"/>
      <c r="BI218" s="1929"/>
      <c r="BJ218" s="1833"/>
      <c r="BK218" s="1833"/>
      <c r="BL218" s="1833"/>
      <c r="BM218" s="1833"/>
      <c r="BN218" s="1833"/>
    </row>
    <row r="219" spans="2:66" ht="20.25" customHeight="1">
      <c r="B219" s="1745"/>
      <c r="C219" s="1745"/>
      <c r="D219" s="1745"/>
      <c r="E219" s="1745"/>
      <c r="F219" s="1745"/>
      <c r="G219" s="1759"/>
      <c r="H219" s="1759"/>
      <c r="I219" s="1759"/>
      <c r="J219" s="1759"/>
      <c r="K219" s="1759"/>
      <c r="L219" s="1759"/>
      <c r="M219" s="1792"/>
      <c r="N219" s="1805"/>
      <c r="O219" s="1805" t="s">
        <v>1066</v>
      </c>
      <c r="P219" s="1805"/>
      <c r="Q219" s="1805"/>
      <c r="R219" s="1805"/>
      <c r="S219" s="1805"/>
      <c r="T219" s="1805"/>
      <c r="U219" s="1805"/>
      <c r="V219" s="1805"/>
      <c r="W219" s="1805"/>
      <c r="X219" s="1815"/>
      <c r="Y219" s="1805"/>
      <c r="Z219" s="1805"/>
      <c r="AA219" s="1805"/>
      <c r="AB219" s="1805"/>
      <c r="AC219" s="1805"/>
      <c r="AD219" s="1893"/>
      <c r="AE219" s="1805" t="s">
        <v>1068</v>
      </c>
      <c r="AF219" s="1805"/>
      <c r="AG219" s="1805"/>
      <c r="AH219" s="1805"/>
      <c r="AI219" s="1805"/>
      <c r="AJ219" s="1805"/>
      <c r="AK219" s="1805"/>
      <c r="AL219" s="1805"/>
      <c r="AM219" s="1805"/>
      <c r="AN219" s="1815"/>
      <c r="AO219" s="1805"/>
      <c r="AP219" s="1805"/>
      <c r="AQ219" s="1805"/>
      <c r="AR219" s="1805"/>
      <c r="AS219" s="1893"/>
      <c r="AT219" s="1893"/>
      <c r="AU219" s="1805" t="s">
        <v>1070</v>
      </c>
      <c r="AV219" s="1893"/>
      <c r="AW219" s="1893"/>
      <c r="AX219" s="1893"/>
      <c r="AY219" s="1893"/>
      <c r="AZ219" s="1893"/>
      <c r="BA219" s="1893"/>
      <c r="BB219" s="1893"/>
      <c r="BC219" s="1893"/>
      <c r="BD219" s="1893"/>
      <c r="BE219" s="1893"/>
      <c r="BF219" s="1893"/>
      <c r="BG219" s="1893"/>
      <c r="BH219" s="1927"/>
      <c r="BI219" s="1929"/>
      <c r="BJ219" s="1833"/>
      <c r="BK219" s="1833"/>
      <c r="BL219" s="1833"/>
      <c r="BM219" s="1833"/>
      <c r="BN219" s="1833"/>
    </row>
    <row r="220" spans="2:66" ht="20.25" customHeight="1">
      <c r="B220" s="1745"/>
      <c r="C220" s="1745"/>
      <c r="D220" s="1745"/>
      <c r="E220" s="1745"/>
      <c r="F220" s="1745"/>
      <c r="G220" s="1759"/>
      <c r="H220" s="1759"/>
      <c r="I220" s="1759"/>
      <c r="J220" s="1759"/>
      <c r="K220" s="1759"/>
      <c r="L220" s="1759"/>
      <c r="M220" s="1792"/>
      <c r="N220" s="1805"/>
      <c r="O220" s="1811" t="s">
        <v>749</v>
      </c>
      <c r="P220" s="1811"/>
      <c r="Q220" s="1811" t="s">
        <v>353</v>
      </c>
      <c r="R220" s="1811"/>
      <c r="S220" s="1811"/>
      <c r="T220" s="1811"/>
      <c r="U220" s="1805"/>
      <c r="V220" s="1842" t="s">
        <v>669</v>
      </c>
      <c r="W220" s="1842"/>
      <c r="X220" s="1842"/>
      <c r="Y220" s="1842"/>
      <c r="Z220" s="1817"/>
      <c r="AA220" s="1889" t="s">
        <v>748</v>
      </c>
      <c r="AB220" s="1889"/>
      <c r="AC220" s="1793"/>
      <c r="AD220" s="1893"/>
      <c r="AE220" s="1811" t="s">
        <v>749</v>
      </c>
      <c r="AF220" s="1811"/>
      <c r="AG220" s="1811" t="s">
        <v>353</v>
      </c>
      <c r="AH220" s="1811"/>
      <c r="AI220" s="1811"/>
      <c r="AJ220" s="1811"/>
      <c r="AK220" s="1805"/>
      <c r="AL220" s="1842" t="s">
        <v>669</v>
      </c>
      <c r="AM220" s="1842"/>
      <c r="AN220" s="1842"/>
      <c r="AO220" s="1842"/>
      <c r="AP220" s="1817"/>
      <c r="AQ220" s="1889" t="s">
        <v>748</v>
      </c>
      <c r="AR220" s="1889"/>
      <c r="AS220" s="1893"/>
      <c r="AT220" s="1893"/>
      <c r="AU220" s="1893"/>
      <c r="AV220" s="1893"/>
      <c r="AW220" s="1893"/>
      <c r="AX220" s="1893"/>
      <c r="AY220" s="1893"/>
      <c r="AZ220" s="1893"/>
      <c r="BA220" s="1893"/>
      <c r="BB220" s="1893"/>
      <c r="BC220" s="1893"/>
      <c r="BD220" s="1893"/>
      <c r="BE220" s="1893"/>
      <c r="BF220" s="1893"/>
      <c r="BG220" s="1893"/>
      <c r="BH220" s="1927"/>
      <c r="BI220" s="1929"/>
      <c r="BJ220" s="1791"/>
      <c r="BK220" s="1791"/>
      <c r="BL220" s="1791"/>
      <c r="BM220" s="1791"/>
      <c r="BN220" s="1833"/>
    </row>
    <row r="221" spans="2:66" ht="20.25" customHeight="1">
      <c r="B221" s="1745"/>
      <c r="C221" s="1745"/>
      <c r="D221" s="1745"/>
      <c r="E221" s="1745"/>
      <c r="F221" s="1745"/>
      <c r="G221" s="1759"/>
      <c r="H221" s="1759"/>
      <c r="I221" s="1759"/>
      <c r="J221" s="1759"/>
      <c r="K221" s="1759"/>
      <c r="L221" s="1759"/>
      <c r="M221" s="1792"/>
      <c r="N221" s="1805"/>
      <c r="O221" s="1812"/>
      <c r="P221" s="1812"/>
      <c r="Q221" s="1812" t="s">
        <v>758</v>
      </c>
      <c r="R221" s="1812"/>
      <c r="S221" s="1812" t="s">
        <v>763</v>
      </c>
      <c r="T221" s="1812"/>
      <c r="U221" s="1805"/>
      <c r="V221" s="1812" t="s">
        <v>758</v>
      </c>
      <c r="W221" s="1812"/>
      <c r="X221" s="1812" t="s">
        <v>763</v>
      </c>
      <c r="Y221" s="1812"/>
      <c r="Z221" s="1817"/>
      <c r="AA221" s="1889" t="s">
        <v>776</v>
      </c>
      <c r="AB221" s="1889"/>
      <c r="AC221" s="1793"/>
      <c r="AD221" s="1893"/>
      <c r="AE221" s="1812"/>
      <c r="AF221" s="1812"/>
      <c r="AG221" s="1812" t="s">
        <v>758</v>
      </c>
      <c r="AH221" s="1812"/>
      <c r="AI221" s="1812" t="s">
        <v>763</v>
      </c>
      <c r="AJ221" s="1812"/>
      <c r="AK221" s="1805"/>
      <c r="AL221" s="1812" t="s">
        <v>758</v>
      </c>
      <c r="AM221" s="1812"/>
      <c r="AN221" s="1812" t="s">
        <v>763</v>
      </c>
      <c r="AO221" s="1812"/>
      <c r="AP221" s="1817"/>
      <c r="AQ221" s="1889" t="s">
        <v>776</v>
      </c>
      <c r="AR221" s="1889"/>
      <c r="AS221" s="1893"/>
      <c r="AT221" s="1893"/>
      <c r="AU221" s="2669" t="s">
        <v>910</v>
      </c>
      <c r="AV221" s="2669"/>
      <c r="AW221" s="2669"/>
      <c r="AX221" s="2669"/>
      <c r="AY221" s="1817"/>
      <c r="AZ221" s="1889" t="s">
        <v>962</v>
      </c>
      <c r="BA221" s="2669"/>
      <c r="BB221" s="2669"/>
      <c r="BC221" s="2669"/>
      <c r="BD221" s="1817"/>
      <c r="BE221" s="1812" t="s">
        <v>428</v>
      </c>
      <c r="BF221" s="1812"/>
      <c r="BG221" s="1812"/>
      <c r="BH221" s="1812"/>
      <c r="BI221" s="1929"/>
      <c r="BJ221" s="1930"/>
      <c r="BK221" s="1930"/>
      <c r="BL221" s="1930"/>
      <c r="BM221" s="1930"/>
      <c r="BN221" s="1833"/>
    </row>
    <row r="222" spans="2:66" ht="20.25" customHeight="1">
      <c r="B222" s="1745"/>
      <c r="C222" s="1745"/>
      <c r="D222" s="1745"/>
      <c r="E222" s="1745"/>
      <c r="F222" s="1745"/>
      <c r="G222" s="1759"/>
      <c r="H222" s="1759"/>
      <c r="I222" s="1759"/>
      <c r="J222" s="1759"/>
      <c r="K222" s="1759"/>
      <c r="L222" s="1759"/>
      <c r="M222" s="1792"/>
      <c r="N222" s="1805"/>
      <c r="O222" s="1813" t="s">
        <v>751</v>
      </c>
      <c r="P222" s="1813"/>
      <c r="Q222" s="1827">
        <f>SUMIFS($BF$17:$BF$216,$J$17:$J$216,"看護職員",$L$17:$L$216,"A")</f>
        <v>0</v>
      </c>
      <c r="R222" s="1827"/>
      <c r="S222" s="1827">
        <f>SUMIFS($BH$17:$BH$216,$J$17:$J$216,"看護職員",$L$17:$L$216,"A")</f>
        <v>0</v>
      </c>
      <c r="T222" s="1827"/>
      <c r="U222" s="1839"/>
      <c r="V222" s="1843">
        <v>0</v>
      </c>
      <c r="W222" s="1843"/>
      <c r="X222" s="1843">
        <v>0</v>
      </c>
      <c r="Y222" s="1843"/>
      <c r="Z222" s="1878"/>
      <c r="AA222" s="1890">
        <v>0</v>
      </c>
      <c r="AB222" s="1900"/>
      <c r="AC222" s="1793"/>
      <c r="AD222" s="1893"/>
      <c r="AE222" s="1813" t="s">
        <v>751</v>
      </c>
      <c r="AF222" s="1813"/>
      <c r="AG222" s="1827">
        <f>SUMIFS($BF$17:$BF$216,$J$17:$J$216,"介護職員",$L$17:$L$216,"A")</f>
        <v>0</v>
      </c>
      <c r="AH222" s="1827"/>
      <c r="AI222" s="1827">
        <f>SUMIFS($BH$17:$BH$216,$J$17:$J$216,"介護職員",$L$17:$L$216,"A")</f>
        <v>0</v>
      </c>
      <c r="AJ222" s="1827"/>
      <c r="AK222" s="1839"/>
      <c r="AL222" s="1843">
        <v>0</v>
      </c>
      <c r="AM222" s="1843"/>
      <c r="AN222" s="1843">
        <v>0</v>
      </c>
      <c r="AO222" s="1843"/>
      <c r="AP222" s="1878"/>
      <c r="AQ222" s="1890">
        <v>0</v>
      </c>
      <c r="AR222" s="1900"/>
      <c r="AS222" s="1893"/>
      <c r="AT222" s="1893"/>
      <c r="AU222" s="2670">
        <f>Y236</f>
        <v>0</v>
      </c>
      <c r="AV222" s="1813"/>
      <c r="AW222" s="1813"/>
      <c r="AX222" s="1813"/>
      <c r="AY222" s="1811" t="s">
        <v>764</v>
      </c>
      <c r="AZ222" s="2670">
        <f>AO236</f>
        <v>0</v>
      </c>
      <c r="BA222" s="1813"/>
      <c r="BB222" s="1813"/>
      <c r="BC222" s="1813"/>
      <c r="BD222" s="1811" t="s">
        <v>628</v>
      </c>
      <c r="BE222" s="1867">
        <f>ROUNDDOWN(AU222+AZ222,1)</f>
        <v>0</v>
      </c>
      <c r="BF222" s="1867"/>
      <c r="BG222" s="1867"/>
      <c r="BH222" s="1867"/>
      <c r="BI222" s="1929"/>
      <c r="BJ222" s="1931"/>
      <c r="BK222" s="1931"/>
      <c r="BL222" s="1931"/>
      <c r="BM222" s="1931"/>
      <c r="BN222" s="1833"/>
    </row>
    <row r="223" spans="2:66" ht="20.25" customHeight="1">
      <c r="B223" s="1745"/>
      <c r="C223" s="1745"/>
      <c r="D223" s="1745"/>
      <c r="E223" s="1745"/>
      <c r="F223" s="1745"/>
      <c r="G223" s="1759"/>
      <c r="H223" s="1759"/>
      <c r="I223" s="1759"/>
      <c r="J223" s="1759"/>
      <c r="K223" s="1759"/>
      <c r="L223" s="1759"/>
      <c r="M223" s="1792"/>
      <c r="N223" s="1805"/>
      <c r="O223" s="1813" t="s">
        <v>192</v>
      </c>
      <c r="P223" s="1813"/>
      <c r="Q223" s="1827">
        <f>SUMIFS($BF$17:$BF$216,$J$17:$J$216,"看護職員",$L$17:$L$216,"B")</f>
        <v>0</v>
      </c>
      <c r="R223" s="1827"/>
      <c r="S223" s="1827">
        <f>SUMIFS($BH$17:$BH$216,$J$17:$J$216,"看護職員",$L$17:$L$216,"B")</f>
        <v>0</v>
      </c>
      <c r="T223" s="1827"/>
      <c r="U223" s="1839"/>
      <c r="V223" s="1843">
        <v>0</v>
      </c>
      <c r="W223" s="1843"/>
      <c r="X223" s="1843">
        <v>0</v>
      </c>
      <c r="Y223" s="1843"/>
      <c r="Z223" s="1878"/>
      <c r="AA223" s="1890">
        <v>0</v>
      </c>
      <c r="AB223" s="1900"/>
      <c r="AC223" s="1793"/>
      <c r="AD223" s="1893"/>
      <c r="AE223" s="1813" t="s">
        <v>192</v>
      </c>
      <c r="AF223" s="1813"/>
      <c r="AG223" s="1827">
        <f>SUMIFS($BF$17:$BF$216,$J$17:$J$216,"介護職員",$L$17:$L$216,"B")</f>
        <v>0</v>
      </c>
      <c r="AH223" s="1827"/>
      <c r="AI223" s="1827">
        <f>SUMIFS($BH$17:$BH$216,$J$17:$J$216,"介護職員",$L$17:$L$216,"B")</f>
        <v>0</v>
      </c>
      <c r="AJ223" s="1827"/>
      <c r="AK223" s="1839"/>
      <c r="AL223" s="1843">
        <v>0</v>
      </c>
      <c r="AM223" s="1843"/>
      <c r="AN223" s="1843">
        <v>0</v>
      </c>
      <c r="AO223" s="1843"/>
      <c r="AP223" s="1878"/>
      <c r="AQ223" s="1890">
        <v>0</v>
      </c>
      <c r="AR223" s="1900"/>
      <c r="AS223" s="1893"/>
      <c r="AT223" s="1893"/>
      <c r="AU223" s="1893"/>
      <c r="AV223" s="1893"/>
      <c r="AW223" s="1893"/>
      <c r="AX223" s="1893"/>
      <c r="AY223" s="1893"/>
      <c r="AZ223" s="1893"/>
      <c r="BA223" s="1893"/>
      <c r="BB223" s="1893"/>
      <c r="BC223" s="1893"/>
      <c r="BD223" s="1893"/>
      <c r="BE223" s="1893"/>
      <c r="BF223" s="1893"/>
      <c r="BG223" s="1893"/>
      <c r="BH223" s="1927"/>
      <c r="BI223" s="1929"/>
      <c r="BJ223" s="1833"/>
      <c r="BK223" s="1833"/>
      <c r="BL223" s="1833"/>
      <c r="BM223" s="1833"/>
      <c r="BN223" s="1833"/>
    </row>
    <row r="224" spans="2:66" ht="20.25" customHeight="1">
      <c r="B224" s="1745"/>
      <c r="C224" s="1745"/>
      <c r="D224" s="1745"/>
      <c r="E224" s="1745"/>
      <c r="F224" s="1745"/>
      <c r="G224" s="1759"/>
      <c r="H224" s="1759"/>
      <c r="I224" s="1759"/>
      <c r="J224" s="1759"/>
      <c r="K224" s="1759"/>
      <c r="L224" s="1759"/>
      <c r="M224" s="1792"/>
      <c r="N224" s="1805"/>
      <c r="O224" s="1813" t="s">
        <v>702</v>
      </c>
      <c r="P224" s="1813"/>
      <c r="Q224" s="1827">
        <f>SUMIFS($BF$17:$BF$216,$J$17:$J$216,"看護職員",$L$17:$L$216,"C")</f>
        <v>0</v>
      </c>
      <c r="R224" s="1827"/>
      <c r="S224" s="1827">
        <f>SUMIFS($BH$17:$BH$216,$J$17:$J$216,"看護職員",$L$17:$L$216,"C")</f>
        <v>0</v>
      </c>
      <c r="T224" s="1827"/>
      <c r="U224" s="1839"/>
      <c r="V224" s="1843">
        <v>0</v>
      </c>
      <c r="W224" s="1843"/>
      <c r="X224" s="1843">
        <v>0</v>
      </c>
      <c r="Y224" s="1843"/>
      <c r="Z224" s="1878"/>
      <c r="AA224" s="1891" t="s">
        <v>41</v>
      </c>
      <c r="AB224" s="1901"/>
      <c r="AC224" s="1793"/>
      <c r="AD224" s="1893"/>
      <c r="AE224" s="1813" t="s">
        <v>702</v>
      </c>
      <c r="AF224" s="1813"/>
      <c r="AG224" s="1827">
        <f>SUMIFS($BF$17:$BF$216,$J$17:$J$216,"介護職員",$L$17:$L$216,"C")</f>
        <v>0</v>
      </c>
      <c r="AH224" s="1827"/>
      <c r="AI224" s="1827">
        <f>SUMIFS($BH$17:$BH$216,$J$17:$J$216,"介護職員",$L$17:$L$216,"C")</f>
        <v>0</v>
      </c>
      <c r="AJ224" s="1827"/>
      <c r="AK224" s="1839"/>
      <c r="AL224" s="1843">
        <v>0</v>
      </c>
      <c r="AM224" s="1843"/>
      <c r="AN224" s="1843">
        <v>0</v>
      </c>
      <c r="AO224" s="1843"/>
      <c r="AP224" s="1878"/>
      <c r="AQ224" s="1891" t="s">
        <v>41</v>
      </c>
      <c r="AR224" s="1901"/>
      <c r="AS224" s="1893"/>
      <c r="AT224" s="1893"/>
      <c r="AU224" s="1893"/>
      <c r="AV224" s="1893"/>
      <c r="AW224" s="1893"/>
      <c r="AX224" s="1893"/>
      <c r="AY224" s="1893"/>
      <c r="AZ224" s="1893"/>
      <c r="BA224" s="1893"/>
      <c r="BB224" s="1893"/>
      <c r="BC224" s="1893"/>
      <c r="BD224" s="1893"/>
      <c r="BE224" s="1893"/>
      <c r="BF224" s="1893"/>
      <c r="BG224" s="1893"/>
      <c r="BH224" s="1927"/>
      <c r="BI224" s="1929"/>
      <c r="BJ224" s="1833"/>
      <c r="BK224" s="1833"/>
      <c r="BL224" s="1833"/>
      <c r="BM224" s="1833"/>
      <c r="BN224" s="1833"/>
    </row>
    <row r="225" spans="2:66" ht="20.25" customHeight="1">
      <c r="B225" s="1745"/>
      <c r="C225" s="1745"/>
      <c r="D225" s="1745"/>
      <c r="E225" s="1745"/>
      <c r="F225" s="1745"/>
      <c r="G225" s="1759"/>
      <c r="H225" s="1759"/>
      <c r="I225" s="1759"/>
      <c r="J225" s="1759"/>
      <c r="K225" s="1759"/>
      <c r="L225" s="1759"/>
      <c r="M225" s="1792"/>
      <c r="N225" s="1805"/>
      <c r="O225" s="1813" t="s">
        <v>752</v>
      </c>
      <c r="P225" s="1813"/>
      <c r="Q225" s="1827">
        <f>SUMIFS($BF$17:$BF$216,$J$17:$J$216,"看護職員",$L$17:$L$216,"D")</f>
        <v>0</v>
      </c>
      <c r="R225" s="1827"/>
      <c r="S225" s="1827">
        <f>SUMIFS($BH$17:$BH$216,$J$17:$J$216,"看護職員",$L$17:$L$216,"D")</f>
        <v>0</v>
      </c>
      <c r="T225" s="1827"/>
      <c r="U225" s="1839"/>
      <c r="V225" s="1843">
        <v>0</v>
      </c>
      <c r="W225" s="1843"/>
      <c r="X225" s="1843">
        <v>0</v>
      </c>
      <c r="Y225" s="1843"/>
      <c r="Z225" s="1878"/>
      <c r="AA225" s="1891" t="s">
        <v>41</v>
      </c>
      <c r="AB225" s="1901"/>
      <c r="AC225" s="1793"/>
      <c r="AD225" s="1893"/>
      <c r="AE225" s="1813" t="s">
        <v>752</v>
      </c>
      <c r="AF225" s="1813"/>
      <c r="AG225" s="1827">
        <f>SUMIFS($BF$17:$BF$216,$J$17:$J$216,"介護職員",$L$17:$L$216,"D")</f>
        <v>0</v>
      </c>
      <c r="AH225" s="1827"/>
      <c r="AI225" s="1827">
        <f>SUMIFS($BH$17:$BH$216,$J$17:$J$216,"介護職員",$L$17:$L$216,"D")</f>
        <v>0</v>
      </c>
      <c r="AJ225" s="1827"/>
      <c r="AK225" s="1839"/>
      <c r="AL225" s="1843">
        <v>0</v>
      </c>
      <c r="AM225" s="1843"/>
      <c r="AN225" s="1843">
        <v>0</v>
      </c>
      <c r="AO225" s="1843"/>
      <c r="AP225" s="1878"/>
      <c r="AQ225" s="1891" t="s">
        <v>41</v>
      </c>
      <c r="AR225" s="1901"/>
      <c r="AS225" s="1893"/>
      <c r="AT225" s="1893"/>
      <c r="AU225" s="1805" t="s">
        <v>777</v>
      </c>
      <c r="AV225" s="1805"/>
      <c r="AW225" s="1805"/>
      <c r="AX225" s="1805"/>
      <c r="AY225" s="1805"/>
      <c r="AZ225" s="1805"/>
      <c r="BA225" s="1893"/>
      <c r="BB225" s="1893"/>
      <c r="BC225" s="1893"/>
      <c r="BD225" s="1893"/>
      <c r="BE225" s="1893"/>
      <c r="BF225" s="1893"/>
      <c r="BG225" s="1893"/>
      <c r="BH225" s="1927"/>
      <c r="BI225" s="1929"/>
      <c r="BJ225" s="1833"/>
      <c r="BK225" s="1833"/>
      <c r="BL225" s="1833"/>
      <c r="BM225" s="1833"/>
      <c r="BN225" s="1833"/>
    </row>
    <row r="226" spans="2:66" ht="20.25" customHeight="1">
      <c r="B226" s="1745"/>
      <c r="C226" s="1745"/>
      <c r="D226" s="1745"/>
      <c r="E226" s="1745"/>
      <c r="F226" s="1745"/>
      <c r="G226" s="1759"/>
      <c r="H226" s="1759"/>
      <c r="I226" s="1759"/>
      <c r="J226" s="1759"/>
      <c r="K226" s="1759"/>
      <c r="L226" s="1759"/>
      <c r="M226" s="1792"/>
      <c r="N226" s="1805"/>
      <c r="O226" s="1813" t="s">
        <v>428</v>
      </c>
      <c r="P226" s="1813"/>
      <c r="Q226" s="1827">
        <f>SUM(Q222:R225)</f>
        <v>0</v>
      </c>
      <c r="R226" s="1827"/>
      <c r="S226" s="1827">
        <f>SUM(S222:T225)</f>
        <v>0</v>
      </c>
      <c r="T226" s="1827"/>
      <c r="U226" s="1839"/>
      <c r="V226" s="1827">
        <f>SUM(V222:W225)</f>
        <v>0</v>
      </c>
      <c r="W226" s="1827"/>
      <c r="X226" s="1827">
        <f>SUM(X222:Y225)</f>
        <v>0</v>
      </c>
      <c r="Y226" s="1827"/>
      <c r="Z226" s="1878"/>
      <c r="AA226" s="1892">
        <f>SUM(AA222:AB223)</f>
        <v>0</v>
      </c>
      <c r="AB226" s="1902"/>
      <c r="AC226" s="1793"/>
      <c r="AD226" s="1893"/>
      <c r="AE226" s="1813" t="s">
        <v>428</v>
      </c>
      <c r="AF226" s="1813"/>
      <c r="AG226" s="1827">
        <f>SUM(AG222:AH225)</f>
        <v>0</v>
      </c>
      <c r="AH226" s="1827"/>
      <c r="AI226" s="1827">
        <f>SUM(AI222:AJ225)</f>
        <v>0</v>
      </c>
      <c r="AJ226" s="1827"/>
      <c r="AK226" s="1839"/>
      <c r="AL226" s="1827">
        <f>SUM(AL222:AM225)</f>
        <v>0</v>
      </c>
      <c r="AM226" s="1827"/>
      <c r="AN226" s="1827">
        <f>SUM(AN222:AO225)</f>
        <v>0</v>
      </c>
      <c r="AO226" s="1827"/>
      <c r="AP226" s="1878"/>
      <c r="AQ226" s="1892">
        <f>SUM(AQ222:AR223)</f>
        <v>0</v>
      </c>
      <c r="AR226" s="1902"/>
      <c r="AS226" s="1893"/>
      <c r="AT226" s="1893"/>
      <c r="AU226" s="1813" t="s">
        <v>779</v>
      </c>
      <c r="AV226" s="1813"/>
      <c r="AW226" s="1813" t="s">
        <v>757</v>
      </c>
      <c r="AX226" s="1813"/>
      <c r="AY226" s="1813"/>
      <c r="AZ226" s="1813"/>
      <c r="BA226" s="1893"/>
      <c r="BB226" s="1893"/>
      <c r="BC226" s="1893"/>
      <c r="BD226" s="1893"/>
      <c r="BE226" s="1893"/>
      <c r="BF226" s="1893"/>
      <c r="BG226" s="1893"/>
      <c r="BH226" s="1927"/>
      <c r="BI226" s="1929"/>
      <c r="BJ226" s="1833"/>
      <c r="BK226" s="1833"/>
      <c r="BL226" s="1833"/>
      <c r="BM226" s="1833"/>
      <c r="BN226" s="1833"/>
    </row>
    <row r="227" spans="2:66" ht="20.25" customHeight="1">
      <c r="B227" s="1745"/>
      <c r="C227" s="1745"/>
      <c r="D227" s="1745"/>
      <c r="E227" s="1745"/>
      <c r="F227" s="1745"/>
      <c r="G227" s="1759"/>
      <c r="H227" s="1759"/>
      <c r="I227" s="1759"/>
      <c r="J227" s="1759"/>
      <c r="K227" s="1759"/>
      <c r="L227" s="1759"/>
      <c r="M227" s="1792"/>
      <c r="N227" s="1792"/>
      <c r="O227" s="1814"/>
      <c r="P227" s="1814"/>
      <c r="Q227" s="1814"/>
      <c r="R227" s="1814"/>
      <c r="S227" s="1834"/>
      <c r="T227" s="1834"/>
      <c r="U227" s="1834"/>
      <c r="V227" s="1844"/>
      <c r="W227" s="1844"/>
      <c r="X227" s="1844"/>
      <c r="Y227" s="1844"/>
      <c r="Z227" s="1879"/>
      <c r="AA227" s="1893"/>
      <c r="AB227" s="1893"/>
      <c r="AC227" s="1893"/>
      <c r="AD227" s="1893"/>
      <c r="AE227" s="1814"/>
      <c r="AF227" s="1814"/>
      <c r="AG227" s="1814"/>
      <c r="AH227" s="1814"/>
      <c r="AI227" s="1834"/>
      <c r="AJ227" s="1834"/>
      <c r="AK227" s="1834"/>
      <c r="AL227" s="1844"/>
      <c r="AM227" s="1844"/>
      <c r="AN227" s="1844"/>
      <c r="AO227" s="1844"/>
      <c r="AP227" s="1879"/>
      <c r="AQ227" s="1893"/>
      <c r="AR227" s="1893"/>
      <c r="AS227" s="1893"/>
      <c r="AT227" s="1893"/>
      <c r="AU227" s="1813" t="s">
        <v>751</v>
      </c>
      <c r="AV227" s="1813"/>
      <c r="AW227" s="1813" t="s">
        <v>782</v>
      </c>
      <c r="AX227" s="1813"/>
      <c r="AY227" s="1813"/>
      <c r="AZ227" s="1813"/>
      <c r="BA227" s="1893"/>
      <c r="BB227" s="1893"/>
      <c r="BC227" s="1893"/>
      <c r="BD227" s="1893"/>
      <c r="BE227" s="1893"/>
      <c r="BF227" s="1893"/>
      <c r="BG227" s="1893"/>
      <c r="BH227" s="1927"/>
      <c r="BI227" s="1929"/>
      <c r="BJ227" s="1833"/>
      <c r="BK227" s="1833"/>
      <c r="BL227" s="1833"/>
      <c r="BM227" s="1833"/>
      <c r="BN227" s="1833"/>
    </row>
    <row r="228" spans="2:66" ht="20.25" customHeight="1">
      <c r="B228" s="1745"/>
      <c r="C228" s="1745"/>
      <c r="D228" s="1745"/>
      <c r="E228" s="1745"/>
      <c r="F228" s="1745"/>
      <c r="G228" s="1759"/>
      <c r="H228" s="1759"/>
      <c r="I228" s="1759"/>
      <c r="J228" s="1759"/>
      <c r="K228" s="1759"/>
      <c r="L228" s="1759"/>
      <c r="M228" s="1792"/>
      <c r="N228" s="1792"/>
      <c r="O228" s="1815" t="s">
        <v>541</v>
      </c>
      <c r="P228" s="1805"/>
      <c r="Q228" s="1805"/>
      <c r="R228" s="1805"/>
      <c r="S228" s="1805"/>
      <c r="T228" s="1805"/>
      <c r="U228" s="1840" t="s">
        <v>768</v>
      </c>
      <c r="V228" s="1845" t="s">
        <v>769</v>
      </c>
      <c r="W228" s="1849"/>
      <c r="X228" s="1859"/>
      <c r="Y228" s="1859"/>
      <c r="Z228" s="1805"/>
      <c r="AA228" s="1805"/>
      <c r="AB228" s="1805"/>
      <c r="AC228" s="1893"/>
      <c r="AD228" s="1893"/>
      <c r="AE228" s="1815" t="s">
        <v>541</v>
      </c>
      <c r="AF228" s="1805"/>
      <c r="AG228" s="1805"/>
      <c r="AH228" s="1805"/>
      <c r="AI228" s="1805"/>
      <c r="AJ228" s="1805"/>
      <c r="AK228" s="1840" t="s">
        <v>768</v>
      </c>
      <c r="AL228" s="2667" t="str">
        <f>V228</f>
        <v>週</v>
      </c>
      <c r="AM228" s="2668"/>
      <c r="AN228" s="1859"/>
      <c r="AO228" s="1859"/>
      <c r="AP228" s="1805"/>
      <c r="AQ228" s="1805"/>
      <c r="AR228" s="1805"/>
      <c r="AS228" s="1893"/>
      <c r="AT228" s="1893"/>
      <c r="AU228" s="1813" t="s">
        <v>192</v>
      </c>
      <c r="AV228" s="1813"/>
      <c r="AW228" s="1813" t="s">
        <v>783</v>
      </c>
      <c r="AX228" s="1813"/>
      <c r="AY228" s="1813"/>
      <c r="AZ228" s="1813"/>
      <c r="BA228" s="1893"/>
      <c r="BB228" s="1893"/>
      <c r="BC228" s="1893"/>
      <c r="BD228" s="1893"/>
      <c r="BE228" s="1893"/>
      <c r="BF228" s="1893"/>
      <c r="BG228" s="1893"/>
      <c r="BH228" s="1927"/>
      <c r="BI228" s="1929"/>
      <c r="BJ228" s="1833"/>
      <c r="BK228" s="1833"/>
      <c r="BL228" s="1833"/>
      <c r="BM228" s="1833"/>
      <c r="BN228" s="1833"/>
    </row>
    <row r="229" spans="2:66" ht="20.25" customHeight="1">
      <c r="B229" s="1745"/>
      <c r="C229" s="1745"/>
      <c r="D229" s="1745"/>
      <c r="E229" s="1745"/>
      <c r="F229" s="1745"/>
      <c r="G229" s="1759"/>
      <c r="H229" s="1759"/>
      <c r="I229" s="1759"/>
      <c r="J229" s="1759"/>
      <c r="K229" s="1759"/>
      <c r="L229" s="1759"/>
      <c r="M229" s="1792"/>
      <c r="N229" s="1792"/>
      <c r="O229" s="1805" t="s">
        <v>686</v>
      </c>
      <c r="P229" s="1805"/>
      <c r="Q229" s="1805"/>
      <c r="R229" s="1805"/>
      <c r="S229" s="1805"/>
      <c r="T229" s="1805" t="s">
        <v>760</v>
      </c>
      <c r="U229" s="1805"/>
      <c r="V229" s="1805"/>
      <c r="W229" s="1805"/>
      <c r="X229" s="1815"/>
      <c r="Y229" s="1805"/>
      <c r="Z229" s="1805"/>
      <c r="AA229" s="1805"/>
      <c r="AB229" s="1805"/>
      <c r="AC229" s="1893"/>
      <c r="AD229" s="1893"/>
      <c r="AE229" s="1805" t="s">
        <v>686</v>
      </c>
      <c r="AF229" s="1805"/>
      <c r="AG229" s="1805"/>
      <c r="AH229" s="1805"/>
      <c r="AI229" s="1805"/>
      <c r="AJ229" s="1805" t="s">
        <v>760</v>
      </c>
      <c r="AK229" s="1805"/>
      <c r="AL229" s="1805"/>
      <c r="AM229" s="1805"/>
      <c r="AN229" s="1815"/>
      <c r="AO229" s="1805"/>
      <c r="AP229" s="1805"/>
      <c r="AQ229" s="1805"/>
      <c r="AR229" s="1805"/>
      <c r="AS229" s="1893"/>
      <c r="AT229" s="1893"/>
      <c r="AU229" s="1813" t="s">
        <v>702</v>
      </c>
      <c r="AV229" s="1813"/>
      <c r="AW229" s="1813" t="s">
        <v>1</v>
      </c>
      <c r="AX229" s="1813"/>
      <c r="AY229" s="1813"/>
      <c r="AZ229" s="1813"/>
      <c r="BA229" s="1893"/>
      <c r="BB229" s="1893"/>
      <c r="BC229" s="1893"/>
      <c r="BD229" s="1893"/>
      <c r="BE229" s="1893"/>
      <c r="BF229" s="1893"/>
      <c r="BG229" s="1893"/>
      <c r="BH229" s="1927"/>
      <c r="BI229" s="1929"/>
      <c r="BJ229" s="1833"/>
      <c r="BK229" s="1833"/>
      <c r="BL229" s="1833"/>
      <c r="BM229" s="1833"/>
      <c r="BN229" s="1833"/>
    </row>
    <row r="230" spans="2:66" ht="20.25" customHeight="1">
      <c r="B230" s="1745"/>
      <c r="C230" s="1745"/>
      <c r="D230" s="1745"/>
      <c r="E230" s="1745"/>
      <c r="F230" s="1745"/>
      <c r="G230" s="1759"/>
      <c r="H230" s="1759"/>
      <c r="I230" s="1759"/>
      <c r="J230" s="1759"/>
      <c r="K230" s="1759"/>
      <c r="L230" s="1759"/>
      <c r="M230" s="1792"/>
      <c r="N230" s="1792"/>
      <c r="O230" s="1805" t="str">
        <f>IF($V$228="週","対象時間数（週平均）","対象時間数（当月合計）")</f>
        <v>対象時間数（週平均）</v>
      </c>
      <c r="P230" s="1805"/>
      <c r="Q230" s="1805"/>
      <c r="R230" s="1805"/>
      <c r="S230" s="1805"/>
      <c r="T230" s="1805" t="str">
        <f>IF($V$228="週","週に勤務すべき時間数","当月に勤務すべき時間数")</f>
        <v>週に勤務すべき時間数</v>
      </c>
      <c r="U230" s="1805"/>
      <c r="V230" s="1805"/>
      <c r="W230" s="1805"/>
      <c r="X230" s="1815"/>
      <c r="Y230" s="1805" t="s">
        <v>771</v>
      </c>
      <c r="Z230" s="1805"/>
      <c r="AA230" s="1805"/>
      <c r="AB230" s="1805"/>
      <c r="AC230" s="1893"/>
      <c r="AD230" s="1893"/>
      <c r="AE230" s="1805" t="str">
        <f>IF(AL228="週","対象時間数（週平均）","対象時間数（当月合計）")</f>
        <v>対象時間数（週平均）</v>
      </c>
      <c r="AF230" s="1805"/>
      <c r="AG230" s="1805"/>
      <c r="AH230" s="1805"/>
      <c r="AI230" s="1805"/>
      <c r="AJ230" s="1805" t="str">
        <f>IF($AL$228="週","週に勤務すべき時間数","当月に勤務すべき時間数")</f>
        <v>週に勤務すべき時間数</v>
      </c>
      <c r="AK230" s="1805"/>
      <c r="AL230" s="1805"/>
      <c r="AM230" s="1805"/>
      <c r="AN230" s="1815"/>
      <c r="AO230" s="1805" t="s">
        <v>771</v>
      </c>
      <c r="AP230" s="1805"/>
      <c r="AQ230" s="1805"/>
      <c r="AR230" s="1805"/>
      <c r="AS230" s="1893"/>
      <c r="AT230" s="1893"/>
      <c r="AU230" s="1813" t="s">
        <v>752</v>
      </c>
      <c r="AV230" s="1813"/>
      <c r="AW230" s="1813" t="s">
        <v>74</v>
      </c>
      <c r="AX230" s="1813"/>
      <c r="AY230" s="1813"/>
      <c r="AZ230" s="1813"/>
      <c r="BA230" s="1893"/>
      <c r="BB230" s="1893"/>
      <c r="BC230" s="1893"/>
      <c r="BD230" s="1893"/>
      <c r="BE230" s="1893"/>
      <c r="BF230" s="1893"/>
      <c r="BG230" s="1893"/>
      <c r="BH230" s="1927"/>
      <c r="BI230" s="1929"/>
      <c r="BJ230" s="1833"/>
      <c r="BK230" s="1833"/>
      <c r="BL230" s="1833"/>
      <c r="BM230" s="1833"/>
      <c r="BN230" s="1833"/>
    </row>
    <row r="231" spans="2:66" ht="20.25" customHeight="1">
      <c r="M231" s="1793"/>
      <c r="N231" s="1793"/>
      <c r="O231" s="1816">
        <f>IF($V$228="週",X226,V226)</f>
        <v>0</v>
      </c>
      <c r="P231" s="1816"/>
      <c r="Q231" s="1816"/>
      <c r="R231" s="1816"/>
      <c r="S231" s="1811" t="s">
        <v>249</v>
      </c>
      <c r="T231" s="1813">
        <f>IF($V$228="週",$BE$6,$BI$6)</f>
        <v>40</v>
      </c>
      <c r="U231" s="1813"/>
      <c r="V231" s="1813"/>
      <c r="W231" s="1813"/>
      <c r="X231" s="1811" t="s">
        <v>628</v>
      </c>
      <c r="Y231" s="1838">
        <f>ROUNDDOWN(O231/T231,1)</f>
        <v>0</v>
      </c>
      <c r="Z231" s="1838"/>
      <c r="AA231" s="1838"/>
      <c r="AB231" s="1838"/>
      <c r="AC231" s="1793"/>
      <c r="AD231" s="1793"/>
      <c r="AE231" s="1816">
        <f>IF($AL$228="週",AN226,AL226)</f>
        <v>0</v>
      </c>
      <c r="AF231" s="1816"/>
      <c r="AG231" s="1816"/>
      <c r="AH231" s="1816"/>
      <c r="AI231" s="1811" t="s">
        <v>249</v>
      </c>
      <c r="AJ231" s="1813">
        <f>IF($AL$228="週",$BE$6,$BI$6)</f>
        <v>40</v>
      </c>
      <c r="AK231" s="1813"/>
      <c r="AL231" s="1813"/>
      <c r="AM231" s="1813"/>
      <c r="AN231" s="1811" t="s">
        <v>628</v>
      </c>
      <c r="AO231" s="1838">
        <f>ROUNDDOWN(AE231/AJ231,1)</f>
        <v>0</v>
      </c>
      <c r="AP231" s="1838"/>
      <c r="AQ231" s="1838"/>
      <c r="AR231" s="1838"/>
      <c r="AS231" s="1793"/>
      <c r="AT231" s="1793"/>
      <c r="AU231" s="1793"/>
      <c r="AV231" s="1793"/>
      <c r="AW231" s="1793"/>
      <c r="AX231" s="1793"/>
      <c r="AY231" s="1793"/>
      <c r="AZ231" s="1793"/>
      <c r="BA231" s="1793"/>
      <c r="BB231" s="1793"/>
      <c r="BC231" s="1793"/>
      <c r="BD231" s="1793"/>
      <c r="BE231" s="1793"/>
      <c r="BF231" s="1793"/>
      <c r="BG231" s="1793"/>
      <c r="BH231" s="1793"/>
    </row>
    <row r="232" spans="2:66" ht="20.25" customHeight="1">
      <c r="M232" s="1793"/>
      <c r="N232" s="1793"/>
      <c r="O232" s="1805"/>
      <c r="P232" s="1805"/>
      <c r="Q232" s="1805"/>
      <c r="R232" s="1805"/>
      <c r="S232" s="1805"/>
      <c r="T232" s="1805"/>
      <c r="U232" s="1805"/>
      <c r="V232" s="1805"/>
      <c r="W232" s="1805"/>
      <c r="X232" s="1815"/>
      <c r="Y232" s="1805" t="s">
        <v>319</v>
      </c>
      <c r="Z232" s="1805"/>
      <c r="AA232" s="1805"/>
      <c r="AB232" s="1805"/>
      <c r="AC232" s="1793"/>
      <c r="AD232" s="1793"/>
      <c r="AE232" s="1805"/>
      <c r="AF232" s="1805"/>
      <c r="AG232" s="1805"/>
      <c r="AH232" s="1805"/>
      <c r="AI232" s="1805"/>
      <c r="AJ232" s="1805"/>
      <c r="AK232" s="1805"/>
      <c r="AL232" s="1805"/>
      <c r="AM232" s="1805"/>
      <c r="AN232" s="1815"/>
      <c r="AO232" s="1805" t="s">
        <v>319</v>
      </c>
      <c r="AP232" s="1805"/>
      <c r="AQ232" s="1805"/>
      <c r="AR232" s="1805"/>
      <c r="AS232" s="1793"/>
      <c r="AT232" s="1793"/>
      <c r="AU232" s="1793"/>
      <c r="AV232" s="1793"/>
      <c r="AW232" s="1793"/>
      <c r="AX232" s="1793"/>
      <c r="AY232" s="1793"/>
      <c r="AZ232" s="1793"/>
      <c r="BA232" s="1793"/>
      <c r="BB232" s="1793"/>
      <c r="BC232" s="1793"/>
      <c r="BD232" s="1793"/>
      <c r="BE232" s="1793"/>
      <c r="BF232" s="1793"/>
      <c r="BG232" s="1793"/>
      <c r="BH232" s="1793"/>
    </row>
    <row r="233" spans="2:66" ht="20.25" customHeight="1">
      <c r="M233" s="1793"/>
      <c r="N233" s="1793"/>
      <c r="O233" s="1805" t="s">
        <v>753</v>
      </c>
      <c r="P233" s="1805"/>
      <c r="Q233" s="1805"/>
      <c r="R233" s="1805"/>
      <c r="S233" s="1805"/>
      <c r="T233" s="1805"/>
      <c r="U233" s="1805"/>
      <c r="V233" s="1805"/>
      <c r="W233" s="1805"/>
      <c r="X233" s="1815"/>
      <c r="Y233" s="1805"/>
      <c r="Z233" s="1805"/>
      <c r="AA233" s="1805"/>
      <c r="AB233" s="1805"/>
      <c r="AC233" s="1793"/>
      <c r="AD233" s="1793"/>
      <c r="AE233" s="1805" t="s">
        <v>1069</v>
      </c>
      <c r="AF233" s="1805"/>
      <c r="AG233" s="1805"/>
      <c r="AH233" s="1805"/>
      <c r="AI233" s="1805"/>
      <c r="AJ233" s="1805"/>
      <c r="AK233" s="1805"/>
      <c r="AL233" s="1805"/>
      <c r="AM233" s="1805"/>
      <c r="AN233" s="1815"/>
      <c r="AO233" s="1805"/>
      <c r="AP233" s="1805"/>
      <c r="AQ233" s="1805"/>
      <c r="AR233" s="1805"/>
      <c r="AS233" s="1793"/>
      <c r="AT233" s="1793"/>
      <c r="AU233" s="1793"/>
      <c r="AV233" s="1793"/>
      <c r="AW233" s="1793"/>
      <c r="AX233" s="1793"/>
      <c r="AY233" s="1793"/>
      <c r="AZ233" s="1793"/>
      <c r="BA233" s="1793"/>
      <c r="BB233" s="1793"/>
      <c r="BC233" s="1793"/>
      <c r="BD233" s="1793"/>
      <c r="BE233" s="1793"/>
      <c r="BF233" s="1793"/>
      <c r="BG233" s="1793"/>
      <c r="BH233" s="1793"/>
    </row>
    <row r="234" spans="2:66" ht="20.25" customHeight="1">
      <c r="M234" s="1793"/>
      <c r="N234" s="1793"/>
      <c r="O234" s="1805" t="s">
        <v>748</v>
      </c>
      <c r="P234" s="1805"/>
      <c r="Q234" s="1805"/>
      <c r="R234" s="1805"/>
      <c r="S234" s="1805"/>
      <c r="T234" s="1805"/>
      <c r="U234" s="1805"/>
      <c r="V234" s="1805"/>
      <c r="W234" s="1805"/>
      <c r="X234" s="1815"/>
      <c r="Y234" s="1811"/>
      <c r="Z234" s="1811"/>
      <c r="AA234" s="1811"/>
      <c r="AB234" s="1811"/>
      <c r="AC234" s="1793"/>
      <c r="AD234" s="1793"/>
      <c r="AE234" s="1805" t="s">
        <v>748</v>
      </c>
      <c r="AF234" s="1805"/>
      <c r="AG234" s="1805"/>
      <c r="AH234" s="1805"/>
      <c r="AI234" s="1805"/>
      <c r="AJ234" s="1805"/>
      <c r="AK234" s="1805"/>
      <c r="AL234" s="1805"/>
      <c r="AM234" s="1805"/>
      <c r="AN234" s="1815"/>
      <c r="AO234" s="1811"/>
      <c r="AP234" s="1811"/>
      <c r="AQ234" s="1811"/>
      <c r="AR234" s="1811"/>
      <c r="AS234" s="1793"/>
      <c r="AT234" s="1793"/>
      <c r="AU234" s="1793"/>
      <c r="AV234" s="1793"/>
      <c r="AW234" s="1793"/>
      <c r="AX234" s="1793"/>
      <c r="AY234" s="1793"/>
      <c r="AZ234" s="1793"/>
      <c r="BA234" s="1793"/>
      <c r="BB234" s="1793"/>
      <c r="BC234" s="1793"/>
      <c r="BD234" s="1793"/>
      <c r="BE234" s="1793"/>
      <c r="BF234" s="1793"/>
      <c r="BG234" s="1793"/>
      <c r="BH234" s="1793"/>
    </row>
    <row r="235" spans="2:66" ht="20.25" customHeight="1">
      <c r="M235" s="1793"/>
      <c r="N235" s="1793"/>
      <c r="O235" s="1817" t="s">
        <v>358</v>
      </c>
      <c r="P235" s="1817"/>
      <c r="Q235" s="1817"/>
      <c r="R235" s="1817"/>
      <c r="S235" s="1817"/>
      <c r="T235" s="1805" t="s">
        <v>765</v>
      </c>
      <c r="U235" s="1817"/>
      <c r="V235" s="1817"/>
      <c r="W235" s="1817"/>
      <c r="X235" s="1817"/>
      <c r="Y235" s="1812" t="s">
        <v>428</v>
      </c>
      <c r="Z235" s="1812"/>
      <c r="AA235" s="1812"/>
      <c r="AB235" s="1812"/>
      <c r="AC235" s="1793"/>
      <c r="AD235" s="1793"/>
      <c r="AE235" s="1817" t="s">
        <v>358</v>
      </c>
      <c r="AF235" s="1817"/>
      <c r="AG235" s="1817"/>
      <c r="AH235" s="1817"/>
      <c r="AI235" s="1817"/>
      <c r="AJ235" s="1805" t="s">
        <v>765</v>
      </c>
      <c r="AK235" s="1817"/>
      <c r="AL235" s="1817"/>
      <c r="AM235" s="1817"/>
      <c r="AN235" s="1817"/>
      <c r="AO235" s="1812" t="s">
        <v>428</v>
      </c>
      <c r="AP235" s="1812"/>
      <c r="AQ235" s="1812"/>
      <c r="AR235" s="1812"/>
      <c r="AS235" s="1793"/>
      <c r="AT235" s="1793"/>
      <c r="AU235" s="1793"/>
      <c r="AV235" s="1793"/>
      <c r="AW235" s="1793"/>
      <c r="AX235" s="1793"/>
      <c r="AY235" s="1793"/>
      <c r="AZ235" s="1793"/>
      <c r="BA235" s="1793"/>
      <c r="BB235" s="1793"/>
      <c r="BC235" s="1793"/>
      <c r="BD235" s="1793"/>
      <c r="BE235" s="1793"/>
      <c r="BF235" s="1793"/>
      <c r="BG235" s="1793"/>
      <c r="BH235" s="1793"/>
    </row>
    <row r="236" spans="2:66" ht="20.25" customHeight="1">
      <c r="M236" s="1793"/>
      <c r="N236" s="1793"/>
      <c r="O236" s="1813">
        <f>AA226</f>
        <v>0</v>
      </c>
      <c r="P236" s="1813"/>
      <c r="Q236" s="1813"/>
      <c r="R236" s="1813"/>
      <c r="S236" s="1811" t="s">
        <v>764</v>
      </c>
      <c r="T236" s="1838">
        <f>Y231</f>
        <v>0</v>
      </c>
      <c r="U236" s="1838"/>
      <c r="V236" s="1838"/>
      <c r="W236" s="1838"/>
      <c r="X236" s="1811" t="s">
        <v>628</v>
      </c>
      <c r="Y236" s="1867">
        <f>ROUNDDOWN(O236+T236,1)</f>
        <v>0</v>
      </c>
      <c r="Z236" s="1867"/>
      <c r="AA236" s="1867"/>
      <c r="AB236" s="1867"/>
      <c r="AC236" s="1903"/>
      <c r="AD236" s="1903"/>
      <c r="AE236" s="2665">
        <f>AQ226</f>
        <v>0</v>
      </c>
      <c r="AF236" s="2665"/>
      <c r="AG236" s="2665"/>
      <c r="AH236" s="2665"/>
      <c r="AI236" s="1879" t="s">
        <v>764</v>
      </c>
      <c r="AJ236" s="2666">
        <f>AO231</f>
        <v>0</v>
      </c>
      <c r="AK236" s="2666"/>
      <c r="AL236" s="2666"/>
      <c r="AM236" s="2666"/>
      <c r="AN236" s="1879" t="s">
        <v>628</v>
      </c>
      <c r="AO236" s="1867">
        <f>ROUNDDOWN(AE236+AJ236,1)</f>
        <v>0</v>
      </c>
      <c r="AP236" s="1867"/>
      <c r="AQ236" s="1867"/>
      <c r="AR236" s="1867"/>
      <c r="AS236" s="1793"/>
      <c r="AT236" s="1793"/>
      <c r="AU236" s="1793"/>
      <c r="AV236" s="1793"/>
      <c r="AW236" s="1793"/>
      <c r="AX236" s="1793"/>
      <c r="AY236" s="1793"/>
      <c r="AZ236" s="1793"/>
      <c r="BA236" s="1793"/>
      <c r="BB236" s="1793"/>
      <c r="BC236" s="1793"/>
      <c r="BD236" s="1793"/>
      <c r="BE236" s="1793"/>
      <c r="BF236" s="1793"/>
      <c r="BG236" s="1793"/>
      <c r="BH236" s="1793"/>
    </row>
    <row r="237" spans="2:66" ht="20.25" customHeight="1"/>
    <row r="238" spans="2:66" ht="20.25" customHeight="1"/>
    <row r="239" spans="2:66" ht="20.25" customHeight="1"/>
    <row r="240" spans="2:66"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7:63">
      <c r="G283" s="1760"/>
      <c r="H283" s="1760"/>
      <c r="I283" s="1760"/>
      <c r="J283" s="1760"/>
      <c r="K283" s="1760"/>
      <c r="L283" s="1760"/>
      <c r="M283" s="1760"/>
      <c r="N283" s="1760"/>
      <c r="O283" s="1818"/>
      <c r="P283" s="1818"/>
      <c r="Q283" s="1818"/>
      <c r="R283" s="1818"/>
      <c r="S283" s="1818"/>
      <c r="T283" s="1818"/>
      <c r="U283" s="1818"/>
      <c r="V283" s="1818"/>
      <c r="W283" s="1818"/>
      <c r="X283" s="1818"/>
      <c r="Y283" s="1818"/>
      <c r="Z283" s="1818"/>
      <c r="AA283" s="1818"/>
      <c r="AB283" s="1818"/>
      <c r="AC283" s="1818"/>
      <c r="AD283" s="1818"/>
      <c r="AE283" s="1818"/>
      <c r="AF283" s="1818"/>
      <c r="AG283" s="1818"/>
      <c r="AH283" s="1818"/>
      <c r="AI283" s="1818"/>
      <c r="AJ283" s="1818"/>
      <c r="AK283" s="1818"/>
      <c r="AL283" s="1818"/>
      <c r="AM283" s="1818"/>
      <c r="AN283" s="1818"/>
      <c r="AO283" s="1818"/>
      <c r="AP283" s="1818"/>
      <c r="AQ283" s="1818"/>
      <c r="AR283" s="1818"/>
      <c r="AS283" s="1818"/>
      <c r="AT283" s="1818"/>
      <c r="AU283" s="1818"/>
      <c r="AV283" s="1818"/>
      <c r="AW283" s="1818"/>
      <c r="AX283" s="1818"/>
      <c r="AY283" s="1818"/>
      <c r="AZ283" s="1818"/>
      <c r="BA283" s="1818"/>
      <c r="BB283" s="1818"/>
      <c r="BC283" s="1818"/>
      <c r="BD283" s="1818"/>
      <c r="BE283" s="1818"/>
      <c r="BF283" s="1818"/>
      <c r="BG283" s="1818"/>
      <c r="BH283" s="1818"/>
      <c r="BI283" s="1818"/>
      <c r="BJ283" s="1818"/>
      <c r="BK283" s="1818"/>
    </row>
    <row r="284" spans="7:63">
      <c r="G284" s="1760"/>
      <c r="H284" s="1760"/>
      <c r="I284" s="1760"/>
      <c r="J284" s="1760"/>
      <c r="K284" s="1760"/>
      <c r="L284" s="1760"/>
      <c r="M284" s="1760"/>
      <c r="N284" s="1760"/>
      <c r="O284" s="1818"/>
      <c r="P284" s="1818"/>
      <c r="Q284" s="1818"/>
      <c r="R284" s="1818"/>
      <c r="S284" s="1818"/>
      <c r="T284" s="1818"/>
      <c r="U284" s="1818"/>
      <c r="V284" s="1818"/>
      <c r="W284" s="1818"/>
      <c r="X284" s="1818"/>
      <c r="Y284" s="1818"/>
      <c r="Z284" s="1818"/>
      <c r="AA284" s="1818"/>
      <c r="AB284" s="1818"/>
      <c r="AC284" s="1818"/>
      <c r="AD284" s="1818"/>
      <c r="AE284" s="1818"/>
      <c r="AF284" s="1818"/>
      <c r="AG284" s="1818"/>
      <c r="AH284" s="1818"/>
      <c r="AI284" s="1818"/>
      <c r="AJ284" s="1818"/>
      <c r="AK284" s="1818"/>
      <c r="AL284" s="1818"/>
      <c r="AM284" s="1818"/>
      <c r="AN284" s="1818"/>
      <c r="AO284" s="1818"/>
      <c r="AP284" s="1818"/>
      <c r="AQ284" s="1818"/>
      <c r="AR284" s="1818"/>
      <c r="AS284" s="1818"/>
      <c r="AT284" s="1818"/>
      <c r="AU284" s="1818"/>
      <c r="AV284" s="1818"/>
      <c r="AW284" s="1818"/>
      <c r="AX284" s="1818"/>
      <c r="AY284" s="1818"/>
      <c r="AZ284" s="1818"/>
      <c r="BA284" s="1818"/>
      <c r="BB284" s="1818"/>
      <c r="BC284" s="1818"/>
      <c r="BD284" s="1818"/>
      <c r="BE284" s="1818"/>
      <c r="BF284" s="1818"/>
      <c r="BG284" s="1818"/>
      <c r="BH284" s="1818"/>
      <c r="BI284" s="1818"/>
      <c r="BJ284" s="1818"/>
      <c r="BK284" s="1818"/>
    </row>
    <row r="285" spans="7:63">
      <c r="G285" s="1761"/>
      <c r="H285" s="1761"/>
      <c r="I285" s="1761"/>
      <c r="J285" s="1761"/>
      <c r="K285" s="1761"/>
      <c r="L285" s="1761"/>
      <c r="M285" s="1761"/>
      <c r="N285" s="1761"/>
      <c r="O285" s="1760"/>
      <c r="P285" s="1760"/>
    </row>
    <row r="286" spans="7:63">
      <c r="G286" s="1761"/>
      <c r="H286" s="1761"/>
      <c r="I286" s="1761"/>
      <c r="J286" s="1761"/>
      <c r="K286" s="1761"/>
      <c r="L286" s="1761"/>
      <c r="M286" s="1761"/>
      <c r="N286" s="1761"/>
      <c r="O286" s="1760"/>
      <c r="P286" s="1760"/>
    </row>
    <row r="287" spans="7:63">
      <c r="G287" s="1760"/>
      <c r="H287" s="1760"/>
      <c r="I287" s="1760"/>
      <c r="J287" s="1760"/>
      <c r="K287" s="1760"/>
      <c r="L287" s="1760"/>
      <c r="M287" s="1760"/>
      <c r="N287" s="1760"/>
    </row>
    <row r="288" spans="7:63">
      <c r="G288" s="1760"/>
      <c r="H288" s="1760"/>
      <c r="I288" s="1760"/>
      <c r="J288" s="1760"/>
      <c r="K288" s="1760"/>
      <c r="L288" s="1760"/>
      <c r="M288" s="1760"/>
      <c r="N288" s="1760"/>
    </row>
    <row r="289" spans="7:14">
      <c r="G289" s="1760"/>
      <c r="H289" s="1760"/>
      <c r="I289" s="1760"/>
      <c r="J289" s="1760"/>
      <c r="K289" s="1760"/>
      <c r="L289" s="1760"/>
      <c r="M289" s="1760"/>
      <c r="N289" s="1760"/>
    </row>
    <row r="290" spans="7:14">
      <c r="G290" s="1760"/>
      <c r="H290" s="1760"/>
      <c r="I290" s="1760"/>
      <c r="J290" s="1760"/>
      <c r="K290" s="1760"/>
      <c r="L290" s="1760"/>
      <c r="M290" s="1760"/>
      <c r="N290" s="1760"/>
    </row>
  </sheetData>
  <mergeCells count="133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F77:BG77"/>
    <mergeCell ref="BH77:BI77"/>
    <mergeCell ref="BF78:BG78"/>
    <mergeCell ref="BH78:BI78"/>
    <mergeCell ref="BF79:BG79"/>
    <mergeCell ref="BH79:BI79"/>
    <mergeCell ref="BF80:BG80"/>
    <mergeCell ref="BH80:BI80"/>
    <mergeCell ref="BF81:BG81"/>
    <mergeCell ref="BH81:BI81"/>
    <mergeCell ref="BF82:BG82"/>
    <mergeCell ref="BH82:BI82"/>
    <mergeCell ref="BF83:BG83"/>
    <mergeCell ref="BH83:BI83"/>
    <mergeCell ref="BF84:BG84"/>
    <mergeCell ref="BH84:BI84"/>
    <mergeCell ref="BF85:BG85"/>
    <mergeCell ref="BH85:BI85"/>
    <mergeCell ref="BF86:BG86"/>
    <mergeCell ref="BH86:BI86"/>
    <mergeCell ref="BF87:BG87"/>
    <mergeCell ref="BH87:BI87"/>
    <mergeCell ref="BF88:BG88"/>
    <mergeCell ref="BH88:BI88"/>
    <mergeCell ref="BF89:BG89"/>
    <mergeCell ref="BH89:BI89"/>
    <mergeCell ref="BF90:BG90"/>
    <mergeCell ref="BH90:BI90"/>
    <mergeCell ref="BF91:BG91"/>
    <mergeCell ref="BH91:BI91"/>
    <mergeCell ref="BF92:BG92"/>
    <mergeCell ref="BH92:BI92"/>
    <mergeCell ref="BF93:BG93"/>
    <mergeCell ref="BH93:BI93"/>
    <mergeCell ref="BF94:BG94"/>
    <mergeCell ref="BH94:BI94"/>
    <mergeCell ref="BF95:BG95"/>
    <mergeCell ref="BH95:BI95"/>
    <mergeCell ref="BF96:BG96"/>
    <mergeCell ref="BH96:BI96"/>
    <mergeCell ref="BF97:BG97"/>
    <mergeCell ref="BH97:BI97"/>
    <mergeCell ref="BF98:BG98"/>
    <mergeCell ref="BH98:BI98"/>
    <mergeCell ref="BF99:BG99"/>
    <mergeCell ref="BH99:BI99"/>
    <mergeCell ref="BF100:BG100"/>
    <mergeCell ref="BH100:BI100"/>
    <mergeCell ref="BF101:BG101"/>
    <mergeCell ref="BH101:BI101"/>
    <mergeCell ref="BF102:BG102"/>
    <mergeCell ref="BH102:BI102"/>
    <mergeCell ref="BF103:BG103"/>
    <mergeCell ref="BH103:BI103"/>
    <mergeCell ref="BF104:BG104"/>
    <mergeCell ref="BH104:BI104"/>
    <mergeCell ref="BF105:BG105"/>
    <mergeCell ref="BH105:BI105"/>
    <mergeCell ref="BF106:BG106"/>
    <mergeCell ref="BH106:BI106"/>
    <mergeCell ref="BF107:BG107"/>
    <mergeCell ref="BH107:BI107"/>
    <mergeCell ref="BF108:BG108"/>
    <mergeCell ref="BH108:BI108"/>
    <mergeCell ref="BF109:BG109"/>
    <mergeCell ref="BH109:BI109"/>
    <mergeCell ref="BF110:BG110"/>
    <mergeCell ref="BH110:BI110"/>
    <mergeCell ref="BF111:BG111"/>
    <mergeCell ref="BH111:BI111"/>
    <mergeCell ref="BF112:BG112"/>
    <mergeCell ref="BH112:BI112"/>
    <mergeCell ref="BF113:BG113"/>
    <mergeCell ref="BH113:BI113"/>
    <mergeCell ref="BF114:BG114"/>
    <mergeCell ref="BH114:BI114"/>
    <mergeCell ref="BF115:BG115"/>
    <mergeCell ref="BH115:BI115"/>
    <mergeCell ref="BF116:BG116"/>
    <mergeCell ref="BH116:BI116"/>
    <mergeCell ref="BF117:BG117"/>
    <mergeCell ref="BH117:BI117"/>
    <mergeCell ref="BF118:BG118"/>
    <mergeCell ref="BH118:BI118"/>
    <mergeCell ref="BF119:BG119"/>
    <mergeCell ref="BH119:BI119"/>
    <mergeCell ref="BF120:BG120"/>
    <mergeCell ref="BH120:BI120"/>
    <mergeCell ref="BF121:BG121"/>
    <mergeCell ref="BH121:BI121"/>
    <mergeCell ref="BF122:BG122"/>
    <mergeCell ref="BH122:BI122"/>
    <mergeCell ref="BF123:BG123"/>
    <mergeCell ref="BH123:BI123"/>
    <mergeCell ref="BF124:BG124"/>
    <mergeCell ref="BH124:BI124"/>
    <mergeCell ref="BF125:BG125"/>
    <mergeCell ref="BH125:BI125"/>
    <mergeCell ref="BF126:BG126"/>
    <mergeCell ref="BH126:BI126"/>
    <mergeCell ref="BF127:BG127"/>
    <mergeCell ref="BH127:BI127"/>
    <mergeCell ref="BF128:BG128"/>
    <mergeCell ref="BH128:BI128"/>
    <mergeCell ref="BF129:BG129"/>
    <mergeCell ref="BH129:BI129"/>
    <mergeCell ref="BF130:BG130"/>
    <mergeCell ref="BH130:BI130"/>
    <mergeCell ref="BF131:BG131"/>
    <mergeCell ref="BH131:BI131"/>
    <mergeCell ref="BF132:BG132"/>
    <mergeCell ref="BH132:BI132"/>
    <mergeCell ref="BF133:BG133"/>
    <mergeCell ref="BH133:BI133"/>
    <mergeCell ref="BF134:BG134"/>
    <mergeCell ref="BH134:BI134"/>
    <mergeCell ref="BF135:BG135"/>
    <mergeCell ref="BH135:BI135"/>
    <mergeCell ref="BF136:BG136"/>
    <mergeCell ref="BH136:BI136"/>
    <mergeCell ref="BF137:BG137"/>
    <mergeCell ref="BH137:BI137"/>
    <mergeCell ref="BF138:BG138"/>
    <mergeCell ref="BH138:BI138"/>
    <mergeCell ref="BF139:BG139"/>
    <mergeCell ref="BH139:BI139"/>
    <mergeCell ref="BF140:BG140"/>
    <mergeCell ref="BH140:BI140"/>
    <mergeCell ref="BF141:BG141"/>
    <mergeCell ref="BH141:BI141"/>
    <mergeCell ref="BF142:BG142"/>
    <mergeCell ref="BH142:BI142"/>
    <mergeCell ref="BF143:BG143"/>
    <mergeCell ref="BH143:BI143"/>
    <mergeCell ref="BF144:BG144"/>
    <mergeCell ref="BH144:BI144"/>
    <mergeCell ref="BF145:BG145"/>
    <mergeCell ref="BH145:BI145"/>
    <mergeCell ref="BF146:BG146"/>
    <mergeCell ref="BH146:BI146"/>
    <mergeCell ref="BF147:BG147"/>
    <mergeCell ref="BH147:BI147"/>
    <mergeCell ref="BF148:BG148"/>
    <mergeCell ref="BH148:BI148"/>
    <mergeCell ref="BF149:BG149"/>
    <mergeCell ref="BH149:BI149"/>
    <mergeCell ref="BF150:BG150"/>
    <mergeCell ref="BH150:BI150"/>
    <mergeCell ref="BF151:BG151"/>
    <mergeCell ref="BH151:BI151"/>
    <mergeCell ref="BF152:BG152"/>
    <mergeCell ref="BH152:BI152"/>
    <mergeCell ref="BF153:BG153"/>
    <mergeCell ref="BH153:BI153"/>
    <mergeCell ref="BF154:BG154"/>
    <mergeCell ref="BH154:BI154"/>
    <mergeCell ref="BF155:BG155"/>
    <mergeCell ref="BH155:BI155"/>
    <mergeCell ref="BF156:BG156"/>
    <mergeCell ref="BH156:BI156"/>
    <mergeCell ref="BF157:BG157"/>
    <mergeCell ref="BH157:BI157"/>
    <mergeCell ref="BF158:BG158"/>
    <mergeCell ref="BH158:BI158"/>
    <mergeCell ref="BF159:BG159"/>
    <mergeCell ref="BH159:BI159"/>
    <mergeCell ref="BF160:BG160"/>
    <mergeCell ref="BH160:BI160"/>
    <mergeCell ref="BF161:BG161"/>
    <mergeCell ref="BH161:BI161"/>
    <mergeCell ref="BF162:BG162"/>
    <mergeCell ref="BH162:BI162"/>
    <mergeCell ref="BF163:BG163"/>
    <mergeCell ref="BH163:BI163"/>
    <mergeCell ref="BF164:BG164"/>
    <mergeCell ref="BH164:BI164"/>
    <mergeCell ref="BF165:BG165"/>
    <mergeCell ref="BH165:BI165"/>
    <mergeCell ref="BF166:BG166"/>
    <mergeCell ref="BH166:BI166"/>
    <mergeCell ref="BF167:BG167"/>
    <mergeCell ref="BH167:BI167"/>
    <mergeCell ref="BF168:BG168"/>
    <mergeCell ref="BH168:BI168"/>
    <mergeCell ref="BF169:BG169"/>
    <mergeCell ref="BH169:BI169"/>
    <mergeCell ref="BF170:BG170"/>
    <mergeCell ref="BH170:BI170"/>
    <mergeCell ref="BF171:BG171"/>
    <mergeCell ref="BH171:BI171"/>
    <mergeCell ref="BF172:BG172"/>
    <mergeCell ref="BH172:BI172"/>
    <mergeCell ref="BF173:BG173"/>
    <mergeCell ref="BH173:BI173"/>
    <mergeCell ref="BF174:BG174"/>
    <mergeCell ref="BH174:BI174"/>
    <mergeCell ref="BF175:BG175"/>
    <mergeCell ref="BH175:BI175"/>
    <mergeCell ref="BF176:BG176"/>
    <mergeCell ref="BH176:BI176"/>
    <mergeCell ref="BF177:BG177"/>
    <mergeCell ref="BH177:BI177"/>
    <mergeCell ref="BF178:BG178"/>
    <mergeCell ref="BH178:BI178"/>
    <mergeCell ref="BF179:BG179"/>
    <mergeCell ref="BH179:BI179"/>
    <mergeCell ref="BF180:BG180"/>
    <mergeCell ref="BH180:BI180"/>
    <mergeCell ref="BF181:BG181"/>
    <mergeCell ref="BH181:BI181"/>
    <mergeCell ref="BF182:BG182"/>
    <mergeCell ref="BH182:BI182"/>
    <mergeCell ref="BF183:BG183"/>
    <mergeCell ref="BH183:BI183"/>
    <mergeCell ref="BF184:BG184"/>
    <mergeCell ref="BH184:BI184"/>
    <mergeCell ref="BF185:BG185"/>
    <mergeCell ref="BH185:BI185"/>
    <mergeCell ref="BF186:BG186"/>
    <mergeCell ref="BH186:BI186"/>
    <mergeCell ref="BF187:BG187"/>
    <mergeCell ref="BH187:BI187"/>
    <mergeCell ref="BF188:BG188"/>
    <mergeCell ref="BH188:BI188"/>
    <mergeCell ref="BF189:BG189"/>
    <mergeCell ref="BH189:BI189"/>
    <mergeCell ref="BF190:BG190"/>
    <mergeCell ref="BH190:BI190"/>
    <mergeCell ref="BF191:BG191"/>
    <mergeCell ref="BH191:BI191"/>
    <mergeCell ref="BF192:BG192"/>
    <mergeCell ref="BH192:BI192"/>
    <mergeCell ref="BF193:BG193"/>
    <mergeCell ref="BH193:BI193"/>
    <mergeCell ref="BF194:BG194"/>
    <mergeCell ref="BH194:BI194"/>
    <mergeCell ref="BF195:BG195"/>
    <mergeCell ref="BH195:BI195"/>
    <mergeCell ref="BF196:BG196"/>
    <mergeCell ref="BH196:BI196"/>
    <mergeCell ref="BF197:BG197"/>
    <mergeCell ref="BH197:BI197"/>
    <mergeCell ref="BF198:BG198"/>
    <mergeCell ref="BH198:BI198"/>
    <mergeCell ref="BF199:BG199"/>
    <mergeCell ref="BH199:BI199"/>
    <mergeCell ref="BF200:BG200"/>
    <mergeCell ref="BH200:BI200"/>
    <mergeCell ref="BF201:BG201"/>
    <mergeCell ref="BH201:BI201"/>
    <mergeCell ref="BF202:BG202"/>
    <mergeCell ref="BH202:BI202"/>
    <mergeCell ref="BF203:BG203"/>
    <mergeCell ref="BH203:BI203"/>
    <mergeCell ref="BF204:BG204"/>
    <mergeCell ref="BH204:BI204"/>
    <mergeCell ref="BF205:BG205"/>
    <mergeCell ref="BH205:BI205"/>
    <mergeCell ref="BF206:BG206"/>
    <mergeCell ref="BH206:BI206"/>
    <mergeCell ref="BF207:BG207"/>
    <mergeCell ref="BH207:BI207"/>
    <mergeCell ref="BF208:BG208"/>
    <mergeCell ref="BH208:BI208"/>
    <mergeCell ref="BF209:BG209"/>
    <mergeCell ref="BH209:BI209"/>
    <mergeCell ref="BF210:BG210"/>
    <mergeCell ref="BH210:BI210"/>
    <mergeCell ref="BF211:BG211"/>
    <mergeCell ref="BH211:BI211"/>
    <mergeCell ref="BF212:BG212"/>
    <mergeCell ref="BH212:BI212"/>
    <mergeCell ref="BF213:BG213"/>
    <mergeCell ref="BH213:BI213"/>
    <mergeCell ref="BF214:BG214"/>
    <mergeCell ref="BH214:BI214"/>
    <mergeCell ref="BF215:BG215"/>
    <mergeCell ref="BH215:BI215"/>
    <mergeCell ref="BF216:BG216"/>
    <mergeCell ref="BH216:BI216"/>
    <mergeCell ref="BJ219:BM219"/>
    <mergeCell ref="Q220:T220"/>
    <mergeCell ref="V220:Y220"/>
    <mergeCell ref="AG220:AJ220"/>
    <mergeCell ref="AL220:AO220"/>
    <mergeCell ref="BJ220:BM220"/>
    <mergeCell ref="Q221:R221"/>
    <mergeCell ref="S221:T221"/>
    <mergeCell ref="V221:W221"/>
    <mergeCell ref="X221:Y221"/>
    <mergeCell ref="AG221:AH221"/>
    <mergeCell ref="AI221:AJ221"/>
    <mergeCell ref="AL221:AM221"/>
    <mergeCell ref="AN221:AO221"/>
    <mergeCell ref="BE221:BH221"/>
    <mergeCell ref="BJ221:BM221"/>
    <mergeCell ref="O222:P222"/>
    <mergeCell ref="Q222:R222"/>
    <mergeCell ref="S222:T222"/>
    <mergeCell ref="V222:W222"/>
    <mergeCell ref="X222:Y222"/>
    <mergeCell ref="AA222:AB222"/>
    <mergeCell ref="AE222:AF222"/>
    <mergeCell ref="AG222:AH222"/>
    <mergeCell ref="AI222:AJ222"/>
    <mergeCell ref="AL222:AM222"/>
    <mergeCell ref="AN222:AO222"/>
    <mergeCell ref="AQ222:AR222"/>
    <mergeCell ref="AU222:AX222"/>
    <mergeCell ref="AZ222:BC222"/>
    <mergeCell ref="BE222:BH222"/>
    <mergeCell ref="O223:P223"/>
    <mergeCell ref="Q223:R223"/>
    <mergeCell ref="S223:T223"/>
    <mergeCell ref="V223:W223"/>
    <mergeCell ref="X223:Y223"/>
    <mergeCell ref="AA223:AB223"/>
    <mergeCell ref="AE223:AF223"/>
    <mergeCell ref="AG223:AH223"/>
    <mergeCell ref="AI223:AJ223"/>
    <mergeCell ref="AL223:AM223"/>
    <mergeCell ref="AN223:AO223"/>
    <mergeCell ref="AQ223:AR223"/>
    <mergeCell ref="O224:P224"/>
    <mergeCell ref="Q224:R224"/>
    <mergeCell ref="S224:T224"/>
    <mergeCell ref="V224:W224"/>
    <mergeCell ref="X224:Y224"/>
    <mergeCell ref="AA224:AB224"/>
    <mergeCell ref="AE224:AF224"/>
    <mergeCell ref="AG224:AH224"/>
    <mergeCell ref="AI224:AJ224"/>
    <mergeCell ref="AL224:AM224"/>
    <mergeCell ref="AN224:AO224"/>
    <mergeCell ref="AQ224:AR224"/>
    <mergeCell ref="O225:P225"/>
    <mergeCell ref="Q225:R225"/>
    <mergeCell ref="S225:T225"/>
    <mergeCell ref="V225:W225"/>
    <mergeCell ref="X225:Y225"/>
    <mergeCell ref="AA225:AB225"/>
    <mergeCell ref="AE225:AF225"/>
    <mergeCell ref="AG225:AH225"/>
    <mergeCell ref="AI225:AJ225"/>
    <mergeCell ref="AL225:AM225"/>
    <mergeCell ref="AN225:AO225"/>
    <mergeCell ref="AQ225:AR225"/>
    <mergeCell ref="O226:P226"/>
    <mergeCell ref="Q226:R226"/>
    <mergeCell ref="S226:T226"/>
    <mergeCell ref="V226:W226"/>
    <mergeCell ref="X226:Y226"/>
    <mergeCell ref="AA226:AB226"/>
    <mergeCell ref="AE226:AF226"/>
    <mergeCell ref="AG226:AH226"/>
    <mergeCell ref="AI226:AJ226"/>
    <mergeCell ref="AL226:AM226"/>
    <mergeCell ref="AN226:AO226"/>
    <mergeCell ref="AQ226:AR226"/>
    <mergeCell ref="AU226:AV226"/>
    <mergeCell ref="AW226:AZ226"/>
    <mergeCell ref="AU227:AV227"/>
    <mergeCell ref="AW227:AZ227"/>
    <mergeCell ref="V228:W228"/>
    <mergeCell ref="AL228:AM228"/>
    <mergeCell ref="AU228:AV228"/>
    <mergeCell ref="AW228:AZ228"/>
    <mergeCell ref="AU229:AV229"/>
    <mergeCell ref="AW229:AZ229"/>
    <mergeCell ref="AU230:AV230"/>
    <mergeCell ref="AW230:AZ230"/>
    <mergeCell ref="O231:R231"/>
    <mergeCell ref="T231:W231"/>
    <mergeCell ref="Y231:AB231"/>
    <mergeCell ref="AE231:AH231"/>
    <mergeCell ref="AJ231:AM231"/>
    <mergeCell ref="AO231:AR231"/>
    <mergeCell ref="Y234:AB234"/>
    <mergeCell ref="AO234:AR234"/>
    <mergeCell ref="Y235:AB235"/>
    <mergeCell ref="AO235:AR235"/>
    <mergeCell ref="O236:R236"/>
    <mergeCell ref="T236:W236"/>
    <mergeCell ref="Y236:AB236"/>
    <mergeCell ref="AE236:AH236"/>
    <mergeCell ref="AJ236:AM236"/>
    <mergeCell ref="AO236:AR23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B77:B78"/>
    <mergeCell ref="C77:C78"/>
    <mergeCell ref="D77:F78"/>
    <mergeCell ref="G77:H78"/>
    <mergeCell ref="M77:N78"/>
    <mergeCell ref="O77:R78"/>
    <mergeCell ref="S77:W78"/>
    <mergeCell ref="BJ77:BN78"/>
    <mergeCell ref="B79:B80"/>
    <mergeCell ref="C79:C80"/>
    <mergeCell ref="D79:F80"/>
    <mergeCell ref="G79:H80"/>
    <mergeCell ref="M79:N80"/>
    <mergeCell ref="O79:R80"/>
    <mergeCell ref="S79:W80"/>
    <mergeCell ref="BJ79:BN80"/>
    <mergeCell ref="B81:B82"/>
    <mergeCell ref="C81:C82"/>
    <mergeCell ref="D81:F82"/>
    <mergeCell ref="G81:H82"/>
    <mergeCell ref="M81:N82"/>
    <mergeCell ref="O81:R82"/>
    <mergeCell ref="S81:W82"/>
    <mergeCell ref="BJ81:BN82"/>
    <mergeCell ref="B83:B84"/>
    <mergeCell ref="C83:C84"/>
    <mergeCell ref="D83:F84"/>
    <mergeCell ref="G83:H84"/>
    <mergeCell ref="M83:N84"/>
    <mergeCell ref="O83:R84"/>
    <mergeCell ref="S83:W84"/>
    <mergeCell ref="BJ83:BN84"/>
    <mergeCell ref="B85:B86"/>
    <mergeCell ref="C85:C86"/>
    <mergeCell ref="D85:F86"/>
    <mergeCell ref="G85:H86"/>
    <mergeCell ref="M85:N86"/>
    <mergeCell ref="O85:R86"/>
    <mergeCell ref="S85:W86"/>
    <mergeCell ref="BJ85:BN86"/>
    <mergeCell ref="B87:B88"/>
    <mergeCell ref="C87:C88"/>
    <mergeCell ref="D87:F88"/>
    <mergeCell ref="G87:H88"/>
    <mergeCell ref="M87:N88"/>
    <mergeCell ref="O87:R88"/>
    <mergeCell ref="S87:W88"/>
    <mergeCell ref="BJ87:BN88"/>
    <mergeCell ref="B89:B90"/>
    <mergeCell ref="C89:C90"/>
    <mergeCell ref="D89:F90"/>
    <mergeCell ref="G89:H90"/>
    <mergeCell ref="M89:N90"/>
    <mergeCell ref="O89:R90"/>
    <mergeCell ref="S89:W90"/>
    <mergeCell ref="BJ89:BN90"/>
    <mergeCell ref="B91:B92"/>
    <mergeCell ref="C91:C92"/>
    <mergeCell ref="D91:F92"/>
    <mergeCell ref="G91:H92"/>
    <mergeCell ref="M91:N92"/>
    <mergeCell ref="O91:R92"/>
    <mergeCell ref="S91:W92"/>
    <mergeCell ref="BJ91:BN92"/>
    <mergeCell ref="B93:B94"/>
    <mergeCell ref="C93:C94"/>
    <mergeCell ref="D93:F94"/>
    <mergeCell ref="G93:H94"/>
    <mergeCell ref="M93:N94"/>
    <mergeCell ref="O93:R94"/>
    <mergeCell ref="S93:W94"/>
    <mergeCell ref="BJ93:BN94"/>
    <mergeCell ref="B95:B96"/>
    <mergeCell ref="C95:C96"/>
    <mergeCell ref="D95:F96"/>
    <mergeCell ref="G95:H96"/>
    <mergeCell ref="M95:N96"/>
    <mergeCell ref="O95:R96"/>
    <mergeCell ref="S95:W96"/>
    <mergeCell ref="BJ95:BN96"/>
    <mergeCell ref="B97:B98"/>
    <mergeCell ref="C97:C98"/>
    <mergeCell ref="D97:F98"/>
    <mergeCell ref="G97:H98"/>
    <mergeCell ref="M97:N98"/>
    <mergeCell ref="O97:R98"/>
    <mergeCell ref="S97:W98"/>
    <mergeCell ref="BJ97:BN98"/>
    <mergeCell ref="B99:B100"/>
    <mergeCell ref="C99:C100"/>
    <mergeCell ref="D99:F100"/>
    <mergeCell ref="G99:H100"/>
    <mergeCell ref="M99:N100"/>
    <mergeCell ref="O99:R100"/>
    <mergeCell ref="S99:W100"/>
    <mergeCell ref="BJ99:BN100"/>
    <mergeCell ref="B101:B102"/>
    <mergeCell ref="C101:C102"/>
    <mergeCell ref="D101:F102"/>
    <mergeCell ref="G101:H102"/>
    <mergeCell ref="M101:N102"/>
    <mergeCell ref="O101:R102"/>
    <mergeCell ref="S101:W102"/>
    <mergeCell ref="BJ101:BN102"/>
    <mergeCell ref="B103:B104"/>
    <mergeCell ref="C103:C104"/>
    <mergeCell ref="D103:F104"/>
    <mergeCell ref="G103:H104"/>
    <mergeCell ref="M103:N104"/>
    <mergeCell ref="O103:R104"/>
    <mergeCell ref="S103:W104"/>
    <mergeCell ref="BJ103:BN104"/>
    <mergeCell ref="B105:B106"/>
    <mergeCell ref="C105:C106"/>
    <mergeCell ref="D105:F106"/>
    <mergeCell ref="G105:H106"/>
    <mergeCell ref="M105:N106"/>
    <mergeCell ref="O105:R106"/>
    <mergeCell ref="S105:W106"/>
    <mergeCell ref="BJ105:BN106"/>
    <mergeCell ref="B107:B108"/>
    <mergeCell ref="C107:C108"/>
    <mergeCell ref="D107:F108"/>
    <mergeCell ref="G107:H108"/>
    <mergeCell ref="M107:N108"/>
    <mergeCell ref="O107:R108"/>
    <mergeCell ref="S107:W108"/>
    <mergeCell ref="BJ107:BN108"/>
    <mergeCell ref="B109:B110"/>
    <mergeCell ref="C109:C110"/>
    <mergeCell ref="D109:F110"/>
    <mergeCell ref="G109:H110"/>
    <mergeCell ref="M109:N110"/>
    <mergeCell ref="O109:R110"/>
    <mergeCell ref="S109:W110"/>
    <mergeCell ref="BJ109:BN110"/>
    <mergeCell ref="B111:B112"/>
    <mergeCell ref="C111:C112"/>
    <mergeCell ref="D111:F112"/>
    <mergeCell ref="G111:H112"/>
    <mergeCell ref="M111:N112"/>
    <mergeCell ref="O111:R112"/>
    <mergeCell ref="S111:W112"/>
    <mergeCell ref="BJ111:BN112"/>
    <mergeCell ref="B113:B114"/>
    <mergeCell ref="C113:C114"/>
    <mergeCell ref="D113:F114"/>
    <mergeCell ref="G113:H114"/>
    <mergeCell ref="M113:N114"/>
    <mergeCell ref="O113:R114"/>
    <mergeCell ref="S113:W114"/>
    <mergeCell ref="BJ113:BN114"/>
    <mergeCell ref="B115:B116"/>
    <mergeCell ref="C115:C116"/>
    <mergeCell ref="D115:F116"/>
    <mergeCell ref="G115:H116"/>
    <mergeCell ref="M115:N116"/>
    <mergeCell ref="O115:R116"/>
    <mergeCell ref="S115:W116"/>
    <mergeCell ref="BJ115:BN116"/>
    <mergeCell ref="B117:B118"/>
    <mergeCell ref="C117:C118"/>
    <mergeCell ref="D117:F118"/>
    <mergeCell ref="G117:H118"/>
    <mergeCell ref="M117:N118"/>
    <mergeCell ref="O117:R118"/>
    <mergeCell ref="S117:W118"/>
    <mergeCell ref="BJ117:BN118"/>
    <mergeCell ref="B119:B120"/>
    <mergeCell ref="C119:C120"/>
    <mergeCell ref="D119:F120"/>
    <mergeCell ref="G119:H120"/>
    <mergeCell ref="M119:N120"/>
    <mergeCell ref="O119:R120"/>
    <mergeCell ref="S119:W120"/>
    <mergeCell ref="BJ119:BN120"/>
    <mergeCell ref="B121:B122"/>
    <mergeCell ref="C121:C122"/>
    <mergeCell ref="D121:F122"/>
    <mergeCell ref="G121:H122"/>
    <mergeCell ref="M121:N122"/>
    <mergeCell ref="O121:R122"/>
    <mergeCell ref="S121:W122"/>
    <mergeCell ref="BJ121:BN122"/>
    <mergeCell ref="B123:B124"/>
    <mergeCell ref="C123:C124"/>
    <mergeCell ref="D123:F124"/>
    <mergeCell ref="G123:H124"/>
    <mergeCell ref="M123:N124"/>
    <mergeCell ref="O123:R124"/>
    <mergeCell ref="S123:W124"/>
    <mergeCell ref="BJ123:BN124"/>
    <mergeCell ref="B125:B126"/>
    <mergeCell ref="C125:C126"/>
    <mergeCell ref="D125:F126"/>
    <mergeCell ref="G125:H126"/>
    <mergeCell ref="M125:N126"/>
    <mergeCell ref="O125:R126"/>
    <mergeCell ref="S125:W126"/>
    <mergeCell ref="BJ125:BN126"/>
    <mergeCell ref="B127:B128"/>
    <mergeCell ref="C127:C128"/>
    <mergeCell ref="D127:F128"/>
    <mergeCell ref="G127:H128"/>
    <mergeCell ref="M127:N128"/>
    <mergeCell ref="O127:R128"/>
    <mergeCell ref="S127:W128"/>
    <mergeCell ref="BJ127:BN128"/>
    <mergeCell ref="B129:B130"/>
    <mergeCell ref="C129:C130"/>
    <mergeCell ref="D129:F130"/>
    <mergeCell ref="G129:H130"/>
    <mergeCell ref="M129:N130"/>
    <mergeCell ref="O129:R130"/>
    <mergeCell ref="S129:W130"/>
    <mergeCell ref="BJ129:BN130"/>
    <mergeCell ref="B131:B132"/>
    <mergeCell ref="C131:C132"/>
    <mergeCell ref="D131:F132"/>
    <mergeCell ref="G131:H132"/>
    <mergeCell ref="M131:N132"/>
    <mergeCell ref="O131:R132"/>
    <mergeCell ref="S131:W132"/>
    <mergeCell ref="BJ131:BN132"/>
    <mergeCell ref="B133:B134"/>
    <mergeCell ref="C133:C134"/>
    <mergeCell ref="D133:F134"/>
    <mergeCell ref="G133:H134"/>
    <mergeCell ref="M133:N134"/>
    <mergeCell ref="O133:R134"/>
    <mergeCell ref="S133:W134"/>
    <mergeCell ref="BJ133:BN134"/>
    <mergeCell ref="B135:B136"/>
    <mergeCell ref="C135:C136"/>
    <mergeCell ref="D135:F136"/>
    <mergeCell ref="G135:H136"/>
    <mergeCell ref="M135:N136"/>
    <mergeCell ref="O135:R136"/>
    <mergeCell ref="S135:W136"/>
    <mergeCell ref="BJ135:BN136"/>
    <mergeCell ref="B137:B138"/>
    <mergeCell ref="C137:C138"/>
    <mergeCell ref="D137:F138"/>
    <mergeCell ref="G137:H138"/>
    <mergeCell ref="M137:N138"/>
    <mergeCell ref="O137:R138"/>
    <mergeCell ref="S137:W138"/>
    <mergeCell ref="BJ137:BN138"/>
    <mergeCell ref="B139:B140"/>
    <mergeCell ref="C139:C140"/>
    <mergeCell ref="D139:F140"/>
    <mergeCell ref="G139:H140"/>
    <mergeCell ref="M139:N140"/>
    <mergeCell ref="O139:R140"/>
    <mergeCell ref="S139:W140"/>
    <mergeCell ref="BJ139:BN140"/>
    <mergeCell ref="B141:B142"/>
    <mergeCell ref="C141:C142"/>
    <mergeCell ref="D141:F142"/>
    <mergeCell ref="G141:H142"/>
    <mergeCell ref="M141:N142"/>
    <mergeCell ref="O141:R142"/>
    <mergeCell ref="S141:W142"/>
    <mergeCell ref="BJ141:BN142"/>
    <mergeCell ref="B143:B144"/>
    <mergeCell ref="C143:C144"/>
    <mergeCell ref="D143:F144"/>
    <mergeCell ref="G143:H144"/>
    <mergeCell ref="M143:N144"/>
    <mergeCell ref="O143:R144"/>
    <mergeCell ref="S143:W144"/>
    <mergeCell ref="BJ143:BN144"/>
    <mergeCell ref="B145:B146"/>
    <mergeCell ref="C145:C146"/>
    <mergeCell ref="D145:F146"/>
    <mergeCell ref="G145:H146"/>
    <mergeCell ref="M145:N146"/>
    <mergeCell ref="O145:R146"/>
    <mergeCell ref="S145:W146"/>
    <mergeCell ref="BJ145:BN146"/>
    <mergeCell ref="B147:B148"/>
    <mergeCell ref="C147:C148"/>
    <mergeCell ref="D147:F148"/>
    <mergeCell ref="G147:H148"/>
    <mergeCell ref="M147:N148"/>
    <mergeCell ref="O147:R148"/>
    <mergeCell ref="S147:W148"/>
    <mergeCell ref="BJ147:BN148"/>
    <mergeCell ref="B149:B150"/>
    <mergeCell ref="C149:C150"/>
    <mergeCell ref="D149:F150"/>
    <mergeCell ref="G149:H150"/>
    <mergeCell ref="M149:N150"/>
    <mergeCell ref="O149:R150"/>
    <mergeCell ref="S149:W150"/>
    <mergeCell ref="BJ149:BN150"/>
    <mergeCell ref="B151:B152"/>
    <mergeCell ref="C151:C152"/>
    <mergeCell ref="D151:F152"/>
    <mergeCell ref="G151:H152"/>
    <mergeCell ref="M151:N152"/>
    <mergeCell ref="O151:R152"/>
    <mergeCell ref="S151:W152"/>
    <mergeCell ref="BJ151:BN152"/>
    <mergeCell ref="B153:B154"/>
    <mergeCell ref="C153:C154"/>
    <mergeCell ref="D153:F154"/>
    <mergeCell ref="G153:H154"/>
    <mergeCell ref="M153:N154"/>
    <mergeCell ref="O153:R154"/>
    <mergeCell ref="S153:W154"/>
    <mergeCell ref="BJ153:BN154"/>
    <mergeCell ref="B155:B156"/>
    <mergeCell ref="C155:C156"/>
    <mergeCell ref="D155:F156"/>
    <mergeCell ref="G155:H156"/>
    <mergeCell ref="M155:N156"/>
    <mergeCell ref="O155:R156"/>
    <mergeCell ref="S155:W156"/>
    <mergeCell ref="BJ155:BN156"/>
    <mergeCell ref="B157:B158"/>
    <mergeCell ref="C157:C158"/>
    <mergeCell ref="D157:F158"/>
    <mergeCell ref="G157:H158"/>
    <mergeCell ref="M157:N158"/>
    <mergeCell ref="O157:R158"/>
    <mergeCell ref="S157:W158"/>
    <mergeCell ref="BJ157:BN158"/>
    <mergeCell ref="B159:B160"/>
    <mergeCell ref="C159:C160"/>
    <mergeCell ref="D159:F160"/>
    <mergeCell ref="G159:H160"/>
    <mergeCell ref="M159:N160"/>
    <mergeCell ref="O159:R160"/>
    <mergeCell ref="S159:W160"/>
    <mergeCell ref="BJ159:BN160"/>
    <mergeCell ref="B161:B162"/>
    <mergeCell ref="C161:C162"/>
    <mergeCell ref="D161:F162"/>
    <mergeCell ref="G161:H162"/>
    <mergeCell ref="M161:N162"/>
    <mergeCell ref="O161:R162"/>
    <mergeCell ref="S161:W162"/>
    <mergeCell ref="BJ161:BN162"/>
    <mergeCell ref="B163:B164"/>
    <mergeCell ref="C163:C164"/>
    <mergeCell ref="D163:F164"/>
    <mergeCell ref="G163:H164"/>
    <mergeCell ref="M163:N164"/>
    <mergeCell ref="O163:R164"/>
    <mergeCell ref="S163:W164"/>
    <mergeCell ref="BJ163:BN164"/>
    <mergeCell ref="B165:B166"/>
    <mergeCell ref="C165:C166"/>
    <mergeCell ref="D165:F166"/>
    <mergeCell ref="G165:H166"/>
    <mergeCell ref="M165:N166"/>
    <mergeCell ref="O165:R166"/>
    <mergeCell ref="S165:W166"/>
    <mergeCell ref="BJ165:BN166"/>
    <mergeCell ref="B167:B168"/>
    <mergeCell ref="C167:C168"/>
    <mergeCell ref="D167:F168"/>
    <mergeCell ref="G167:H168"/>
    <mergeCell ref="M167:N168"/>
    <mergeCell ref="O167:R168"/>
    <mergeCell ref="S167:W168"/>
    <mergeCell ref="BJ167:BN168"/>
    <mergeCell ref="B169:B170"/>
    <mergeCell ref="C169:C170"/>
    <mergeCell ref="D169:F170"/>
    <mergeCell ref="G169:H170"/>
    <mergeCell ref="M169:N170"/>
    <mergeCell ref="O169:R170"/>
    <mergeCell ref="S169:W170"/>
    <mergeCell ref="BJ169:BN170"/>
    <mergeCell ref="B171:B172"/>
    <mergeCell ref="C171:C172"/>
    <mergeCell ref="D171:F172"/>
    <mergeCell ref="G171:H172"/>
    <mergeCell ref="M171:N172"/>
    <mergeCell ref="O171:R172"/>
    <mergeCell ref="S171:W172"/>
    <mergeCell ref="BJ171:BN172"/>
    <mergeCell ref="B173:B174"/>
    <mergeCell ref="C173:C174"/>
    <mergeCell ref="D173:F174"/>
    <mergeCell ref="G173:H174"/>
    <mergeCell ref="M173:N174"/>
    <mergeCell ref="O173:R174"/>
    <mergeCell ref="S173:W174"/>
    <mergeCell ref="BJ173:BN174"/>
    <mergeCell ref="B175:B176"/>
    <mergeCell ref="C175:C176"/>
    <mergeCell ref="D175:F176"/>
    <mergeCell ref="G175:H176"/>
    <mergeCell ref="M175:N176"/>
    <mergeCell ref="O175:R176"/>
    <mergeCell ref="S175:W176"/>
    <mergeCell ref="BJ175:BN176"/>
    <mergeCell ref="B177:B178"/>
    <mergeCell ref="C177:C178"/>
    <mergeCell ref="D177:F178"/>
    <mergeCell ref="G177:H178"/>
    <mergeCell ref="M177:N178"/>
    <mergeCell ref="O177:R178"/>
    <mergeCell ref="S177:W178"/>
    <mergeCell ref="BJ177:BN178"/>
    <mergeCell ref="B179:B180"/>
    <mergeCell ref="C179:C180"/>
    <mergeCell ref="D179:F180"/>
    <mergeCell ref="G179:H180"/>
    <mergeCell ref="M179:N180"/>
    <mergeCell ref="O179:R180"/>
    <mergeCell ref="S179:W180"/>
    <mergeCell ref="BJ179:BN180"/>
    <mergeCell ref="B181:B182"/>
    <mergeCell ref="C181:C182"/>
    <mergeCell ref="D181:F182"/>
    <mergeCell ref="G181:H182"/>
    <mergeCell ref="M181:N182"/>
    <mergeCell ref="O181:R182"/>
    <mergeCell ref="S181:W182"/>
    <mergeCell ref="BJ181:BN182"/>
    <mergeCell ref="B183:B184"/>
    <mergeCell ref="C183:C184"/>
    <mergeCell ref="D183:F184"/>
    <mergeCell ref="G183:H184"/>
    <mergeCell ref="M183:N184"/>
    <mergeCell ref="O183:R184"/>
    <mergeCell ref="S183:W184"/>
    <mergeCell ref="BJ183:BN184"/>
    <mergeCell ref="B185:B186"/>
    <mergeCell ref="C185:C186"/>
    <mergeCell ref="D185:F186"/>
    <mergeCell ref="G185:H186"/>
    <mergeCell ref="M185:N186"/>
    <mergeCell ref="O185:R186"/>
    <mergeCell ref="S185:W186"/>
    <mergeCell ref="BJ185:BN186"/>
    <mergeCell ref="B187:B188"/>
    <mergeCell ref="C187:C188"/>
    <mergeCell ref="D187:F188"/>
    <mergeCell ref="G187:H188"/>
    <mergeCell ref="M187:N188"/>
    <mergeCell ref="O187:R188"/>
    <mergeCell ref="S187:W188"/>
    <mergeCell ref="BJ187:BN188"/>
    <mergeCell ref="B189:B190"/>
    <mergeCell ref="C189:C190"/>
    <mergeCell ref="D189:F190"/>
    <mergeCell ref="G189:H190"/>
    <mergeCell ref="M189:N190"/>
    <mergeCell ref="O189:R190"/>
    <mergeCell ref="S189:W190"/>
    <mergeCell ref="BJ189:BN190"/>
    <mergeCell ref="B191:B192"/>
    <mergeCell ref="C191:C192"/>
    <mergeCell ref="D191:F192"/>
    <mergeCell ref="G191:H192"/>
    <mergeCell ref="M191:N192"/>
    <mergeCell ref="O191:R192"/>
    <mergeCell ref="S191:W192"/>
    <mergeCell ref="BJ191:BN192"/>
    <mergeCell ref="B193:B194"/>
    <mergeCell ref="C193:C194"/>
    <mergeCell ref="D193:F194"/>
    <mergeCell ref="G193:H194"/>
    <mergeCell ref="M193:N194"/>
    <mergeCell ref="O193:R194"/>
    <mergeCell ref="S193:W194"/>
    <mergeCell ref="BJ193:BN194"/>
    <mergeCell ref="B195:B196"/>
    <mergeCell ref="C195:C196"/>
    <mergeCell ref="D195:F196"/>
    <mergeCell ref="G195:H196"/>
    <mergeCell ref="M195:N196"/>
    <mergeCell ref="O195:R196"/>
    <mergeCell ref="S195:W196"/>
    <mergeCell ref="BJ195:BN196"/>
    <mergeCell ref="B197:B198"/>
    <mergeCell ref="C197:C198"/>
    <mergeCell ref="D197:F198"/>
    <mergeCell ref="G197:H198"/>
    <mergeCell ref="M197:N198"/>
    <mergeCell ref="O197:R198"/>
    <mergeCell ref="S197:W198"/>
    <mergeCell ref="BJ197:BN198"/>
    <mergeCell ref="B199:B200"/>
    <mergeCell ref="C199:C200"/>
    <mergeCell ref="D199:F200"/>
    <mergeCell ref="G199:H200"/>
    <mergeCell ref="M199:N200"/>
    <mergeCell ref="O199:R200"/>
    <mergeCell ref="S199:W200"/>
    <mergeCell ref="BJ199:BN200"/>
    <mergeCell ref="B201:B202"/>
    <mergeCell ref="C201:C202"/>
    <mergeCell ref="D201:F202"/>
    <mergeCell ref="G201:H202"/>
    <mergeCell ref="M201:N202"/>
    <mergeCell ref="O201:R202"/>
    <mergeCell ref="S201:W202"/>
    <mergeCell ref="BJ201:BN202"/>
    <mergeCell ref="B203:B204"/>
    <mergeCell ref="C203:C204"/>
    <mergeCell ref="D203:F204"/>
    <mergeCell ref="G203:H204"/>
    <mergeCell ref="M203:N204"/>
    <mergeCell ref="O203:R204"/>
    <mergeCell ref="S203:W204"/>
    <mergeCell ref="BJ203:BN204"/>
    <mergeCell ref="B205:B206"/>
    <mergeCell ref="C205:C206"/>
    <mergeCell ref="D205:F206"/>
    <mergeCell ref="G205:H206"/>
    <mergeCell ref="M205:N206"/>
    <mergeCell ref="O205:R206"/>
    <mergeCell ref="S205:W206"/>
    <mergeCell ref="BJ205:BN206"/>
    <mergeCell ref="B207:B208"/>
    <mergeCell ref="C207:C208"/>
    <mergeCell ref="D207:F208"/>
    <mergeCell ref="G207:H208"/>
    <mergeCell ref="M207:N208"/>
    <mergeCell ref="O207:R208"/>
    <mergeCell ref="S207:W208"/>
    <mergeCell ref="BJ207:BN208"/>
    <mergeCell ref="B209:B210"/>
    <mergeCell ref="C209:C210"/>
    <mergeCell ref="D209:F210"/>
    <mergeCell ref="G209:H210"/>
    <mergeCell ref="M209:N210"/>
    <mergeCell ref="O209:R210"/>
    <mergeCell ref="S209:W210"/>
    <mergeCell ref="BJ209:BN210"/>
    <mergeCell ref="B211:B212"/>
    <mergeCell ref="C211:C212"/>
    <mergeCell ref="D211:F212"/>
    <mergeCell ref="G211:H212"/>
    <mergeCell ref="M211:N212"/>
    <mergeCell ref="O211:R212"/>
    <mergeCell ref="S211:W212"/>
    <mergeCell ref="BJ211:BN212"/>
    <mergeCell ref="B213:B214"/>
    <mergeCell ref="C213:C214"/>
    <mergeCell ref="D213:F214"/>
    <mergeCell ref="G213:H214"/>
    <mergeCell ref="M213:N214"/>
    <mergeCell ref="O213:R214"/>
    <mergeCell ref="S213:W214"/>
    <mergeCell ref="BJ213:BN214"/>
    <mergeCell ref="B215:B216"/>
    <mergeCell ref="C215:C216"/>
    <mergeCell ref="D215:F216"/>
    <mergeCell ref="G215:H216"/>
    <mergeCell ref="M215:N216"/>
    <mergeCell ref="O215:R216"/>
    <mergeCell ref="S215:W216"/>
    <mergeCell ref="BJ215:BN216"/>
    <mergeCell ref="O220:P221"/>
    <mergeCell ref="AE220:AF221"/>
  </mergeCells>
  <phoneticPr fontId="6"/>
  <conditionalFormatting sqref="AA230:AD230 AS230:BE230">
    <cfRule type="expression" dxfId="1001" priority="238">
      <formula>OR(#REF!=$B217,#REF!=$B217)</formula>
    </cfRule>
  </conditionalFormatting>
  <conditionalFormatting sqref="AD220 AA220:AB220 AA229:AD229 AS229:BE229 AS220:BE220">
    <cfRule type="expression" dxfId="1000" priority="239">
      <formula>OR(#REF!=$B218,#REF!=$B218)</formula>
    </cfRule>
  </conditionalFormatting>
  <conditionalFormatting sqref="AQ230:AR230">
    <cfRule type="expression" dxfId="999" priority="236">
      <formula>OR(#REF!=$B217,#REF!=$B217)</formula>
    </cfRule>
  </conditionalFormatting>
  <conditionalFormatting sqref="AQ220:AR220 AQ229:AR229">
    <cfRule type="expression" dxfId="998" priority="237">
      <formula>OR(#REF!=$B218,#REF!=$B218)</formula>
    </cfRule>
  </conditionalFormatting>
  <conditionalFormatting sqref="BF18:BI18">
    <cfRule type="expression" dxfId="997" priority="235">
      <formula>INDIRECT(ADDRESS(ROW(),COLUMN()))=TRUNC(INDIRECT(ADDRESS(ROW(),COLUMN())))</formula>
    </cfRule>
  </conditionalFormatting>
  <conditionalFormatting sqref="BF20:BI20">
    <cfRule type="expression" dxfId="996" priority="234">
      <formula>INDIRECT(ADDRESS(ROW(),COLUMN()))=TRUNC(INDIRECT(ADDRESS(ROW(),COLUMN())))</formula>
    </cfRule>
  </conditionalFormatting>
  <conditionalFormatting sqref="BF22:BI22">
    <cfRule type="expression" dxfId="995" priority="233">
      <formula>INDIRECT(ADDRESS(ROW(),COLUMN()))=TRUNC(INDIRECT(ADDRESS(ROW(),COLUMN())))</formula>
    </cfRule>
  </conditionalFormatting>
  <conditionalFormatting sqref="BF24:BI24">
    <cfRule type="expression" dxfId="994" priority="232">
      <formula>INDIRECT(ADDRESS(ROW(),COLUMN()))=TRUNC(INDIRECT(ADDRESS(ROW(),COLUMN())))</formula>
    </cfRule>
  </conditionalFormatting>
  <conditionalFormatting sqref="BF26:BI26">
    <cfRule type="expression" dxfId="993" priority="231">
      <formula>INDIRECT(ADDRESS(ROW(),COLUMN()))=TRUNC(INDIRECT(ADDRESS(ROW(),COLUMN())))</formula>
    </cfRule>
  </conditionalFormatting>
  <conditionalFormatting sqref="BF28:BI28">
    <cfRule type="expression" dxfId="992" priority="230">
      <formula>INDIRECT(ADDRESS(ROW(),COLUMN()))=TRUNC(INDIRECT(ADDRESS(ROW(),COLUMN())))</formula>
    </cfRule>
  </conditionalFormatting>
  <conditionalFormatting sqref="BF30:BI30">
    <cfRule type="expression" dxfId="991" priority="229">
      <formula>INDIRECT(ADDRESS(ROW(),COLUMN()))=TRUNC(INDIRECT(ADDRESS(ROW(),COLUMN())))</formula>
    </cfRule>
  </conditionalFormatting>
  <conditionalFormatting sqref="BF32:BI32">
    <cfRule type="expression" dxfId="990" priority="228">
      <formula>INDIRECT(ADDRESS(ROW(),COLUMN()))=TRUNC(INDIRECT(ADDRESS(ROW(),COLUMN())))</formula>
    </cfRule>
  </conditionalFormatting>
  <conditionalFormatting sqref="BF34:BI34">
    <cfRule type="expression" dxfId="989" priority="227">
      <formula>INDIRECT(ADDRESS(ROW(),COLUMN()))=TRUNC(INDIRECT(ADDRESS(ROW(),COLUMN())))</formula>
    </cfRule>
  </conditionalFormatting>
  <conditionalFormatting sqref="BF36:BI36">
    <cfRule type="expression" dxfId="988" priority="226">
      <formula>INDIRECT(ADDRESS(ROW(),COLUMN()))=TRUNC(INDIRECT(ADDRESS(ROW(),COLUMN())))</formula>
    </cfRule>
  </conditionalFormatting>
  <conditionalFormatting sqref="BF38:BI38">
    <cfRule type="expression" dxfId="987" priority="225">
      <formula>INDIRECT(ADDRESS(ROW(),COLUMN()))=TRUNC(INDIRECT(ADDRESS(ROW(),COLUMN())))</formula>
    </cfRule>
  </conditionalFormatting>
  <conditionalFormatting sqref="BF40:BI40">
    <cfRule type="expression" dxfId="986" priority="224">
      <formula>INDIRECT(ADDRESS(ROW(),COLUMN()))=TRUNC(INDIRECT(ADDRESS(ROW(),COLUMN())))</formula>
    </cfRule>
  </conditionalFormatting>
  <conditionalFormatting sqref="BF42:BI42">
    <cfRule type="expression" dxfId="985" priority="223">
      <formula>INDIRECT(ADDRESS(ROW(),COLUMN()))=TRUNC(INDIRECT(ADDRESS(ROW(),COLUMN())))</formula>
    </cfRule>
  </conditionalFormatting>
  <conditionalFormatting sqref="BF44:BI44">
    <cfRule type="expression" dxfId="984" priority="222">
      <formula>INDIRECT(ADDRESS(ROW(),COLUMN()))=TRUNC(INDIRECT(ADDRESS(ROW(),COLUMN())))</formula>
    </cfRule>
  </conditionalFormatting>
  <conditionalFormatting sqref="BF46:BI46">
    <cfRule type="expression" dxfId="983" priority="221">
      <formula>INDIRECT(ADDRESS(ROW(),COLUMN()))=TRUNC(INDIRECT(ADDRESS(ROW(),COLUMN())))</formula>
    </cfRule>
  </conditionalFormatting>
  <conditionalFormatting sqref="BF48:BI48">
    <cfRule type="expression" dxfId="982" priority="220">
      <formula>INDIRECT(ADDRESS(ROW(),COLUMN()))=TRUNC(INDIRECT(ADDRESS(ROW(),COLUMN())))</formula>
    </cfRule>
  </conditionalFormatting>
  <conditionalFormatting sqref="BF50:BI50">
    <cfRule type="expression" dxfId="981" priority="219">
      <formula>INDIRECT(ADDRESS(ROW(),COLUMN()))=TRUNC(INDIRECT(ADDRESS(ROW(),COLUMN())))</formula>
    </cfRule>
  </conditionalFormatting>
  <conditionalFormatting sqref="BF52:BI52">
    <cfRule type="expression" dxfId="980" priority="218">
      <formula>INDIRECT(ADDRESS(ROW(),COLUMN()))=TRUNC(INDIRECT(ADDRESS(ROW(),COLUMN())))</formula>
    </cfRule>
  </conditionalFormatting>
  <conditionalFormatting sqref="BF54:BI54">
    <cfRule type="expression" dxfId="979" priority="217">
      <formula>INDIRECT(ADDRESS(ROW(),COLUMN()))=TRUNC(INDIRECT(ADDRESS(ROW(),COLUMN())))</formula>
    </cfRule>
  </conditionalFormatting>
  <conditionalFormatting sqref="BF56:BI56">
    <cfRule type="expression" dxfId="978" priority="216">
      <formula>INDIRECT(ADDRESS(ROW(),COLUMN()))=TRUNC(INDIRECT(ADDRESS(ROW(),COLUMN())))</formula>
    </cfRule>
  </conditionalFormatting>
  <conditionalFormatting sqref="BF58:BI58">
    <cfRule type="expression" dxfId="977" priority="215">
      <formula>INDIRECT(ADDRESS(ROW(),COLUMN()))=TRUNC(INDIRECT(ADDRESS(ROW(),COLUMN())))</formula>
    </cfRule>
  </conditionalFormatting>
  <conditionalFormatting sqref="BF60:BI60">
    <cfRule type="expression" dxfId="976" priority="214">
      <formula>INDIRECT(ADDRESS(ROW(),COLUMN()))=TRUNC(INDIRECT(ADDRESS(ROW(),COLUMN())))</formula>
    </cfRule>
  </conditionalFormatting>
  <conditionalFormatting sqref="BF62:BI62">
    <cfRule type="expression" dxfId="975" priority="213">
      <formula>INDIRECT(ADDRESS(ROW(),COLUMN()))=TRUNC(INDIRECT(ADDRESS(ROW(),COLUMN())))</formula>
    </cfRule>
  </conditionalFormatting>
  <conditionalFormatting sqref="BF64:BI64">
    <cfRule type="expression" dxfId="974" priority="212">
      <formula>INDIRECT(ADDRESS(ROW(),COLUMN()))=TRUNC(INDIRECT(ADDRESS(ROW(),COLUMN())))</formula>
    </cfRule>
  </conditionalFormatting>
  <conditionalFormatting sqref="BF66:BI66">
    <cfRule type="expression" dxfId="973" priority="211">
      <formula>INDIRECT(ADDRESS(ROW(),COLUMN()))=TRUNC(INDIRECT(ADDRESS(ROW(),COLUMN())))</formula>
    </cfRule>
  </conditionalFormatting>
  <conditionalFormatting sqref="BF68:BI68">
    <cfRule type="expression" dxfId="972" priority="210">
      <formula>INDIRECT(ADDRESS(ROW(),COLUMN()))=TRUNC(INDIRECT(ADDRESS(ROW(),COLUMN())))</formula>
    </cfRule>
  </conditionalFormatting>
  <conditionalFormatting sqref="BF70:BI70">
    <cfRule type="expression" dxfId="971" priority="209">
      <formula>INDIRECT(ADDRESS(ROW(),COLUMN()))=TRUNC(INDIRECT(ADDRESS(ROW(),COLUMN())))</formula>
    </cfRule>
  </conditionalFormatting>
  <conditionalFormatting sqref="BF72:BI72">
    <cfRule type="expression" dxfId="970" priority="208">
      <formula>INDIRECT(ADDRESS(ROW(),COLUMN()))=TRUNC(INDIRECT(ADDRESS(ROW(),COLUMN())))</formula>
    </cfRule>
  </conditionalFormatting>
  <conditionalFormatting sqref="BF74:BI74">
    <cfRule type="expression" dxfId="969" priority="207">
      <formula>INDIRECT(ADDRESS(ROW(),COLUMN()))=TRUNC(INDIRECT(ADDRESS(ROW(),COLUMN())))</formula>
    </cfRule>
  </conditionalFormatting>
  <conditionalFormatting sqref="AG226:AR226 AK222:AR225">
    <cfRule type="expression" dxfId="968" priority="204">
      <formula>INDIRECT(ADDRESS(ROW(),COLUMN()))=TRUNC(INDIRECT(ADDRESS(ROW(),COLUMN())))</formula>
    </cfRule>
  </conditionalFormatting>
  <conditionalFormatting sqref="Q222:AB226">
    <cfRule type="expression" dxfId="967" priority="205">
      <formula>INDIRECT(ADDRESS(ROW(),COLUMN()))=TRUNC(INDIRECT(ADDRESS(ROW(),COLUMN())))</formula>
    </cfRule>
  </conditionalFormatting>
  <conditionalFormatting sqref="O231:R231">
    <cfRule type="expression" dxfId="966" priority="203">
      <formula>INDIRECT(ADDRESS(ROW(),COLUMN()))=TRUNC(INDIRECT(ADDRESS(ROW(),COLUMN())))</formula>
    </cfRule>
  </conditionalFormatting>
  <conditionalFormatting sqref="AE231:AH231">
    <cfRule type="expression" dxfId="965" priority="202">
      <formula>INDIRECT(ADDRESS(ROW(),COLUMN()))=TRUNC(INDIRECT(ADDRESS(ROW(),COLUMN())))</formula>
    </cfRule>
  </conditionalFormatting>
  <conditionalFormatting sqref="AG222:AJ225">
    <cfRule type="expression" dxfId="964" priority="201">
      <formula>INDIRECT(ADDRESS(ROW(),COLUMN()))=TRUNC(INDIRECT(ADDRESS(ROW(),COLUMN())))</formula>
    </cfRule>
  </conditionalFormatting>
  <conditionalFormatting sqref="AA18:BE18">
    <cfRule type="expression" dxfId="963" priority="171">
      <formula>INDIRECT(ADDRESS(ROW(),COLUMN()))=TRUNC(INDIRECT(ADDRESS(ROW(),COLUMN())))</formula>
    </cfRule>
  </conditionalFormatting>
  <conditionalFormatting sqref="AA20:BE20">
    <cfRule type="expression" dxfId="962" priority="200">
      <formula>INDIRECT(ADDRESS(ROW(),COLUMN()))=TRUNC(INDIRECT(ADDRESS(ROW(),COLUMN())))</formula>
    </cfRule>
  </conditionalFormatting>
  <conditionalFormatting sqref="AA188:BE188">
    <cfRule type="expression" dxfId="961" priority="29">
      <formula>INDIRECT(ADDRESS(ROW(),COLUMN()))=TRUNC(INDIRECT(ADDRESS(ROW(),COLUMN())))</formula>
    </cfRule>
  </conditionalFormatting>
  <conditionalFormatting sqref="AA22:BE22">
    <cfRule type="expression" dxfId="960" priority="170">
      <formula>INDIRECT(ADDRESS(ROW(),COLUMN()))=TRUNC(INDIRECT(ADDRESS(ROW(),COLUMN())))</formula>
    </cfRule>
  </conditionalFormatting>
  <conditionalFormatting sqref="AA24:BE24">
    <cfRule type="expression" dxfId="959" priority="169">
      <formula>INDIRECT(ADDRESS(ROW(),COLUMN()))=TRUNC(INDIRECT(ADDRESS(ROW(),COLUMN())))</formula>
    </cfRule>
  </conditionalFormatting>
  <conditionalFormatting sqref="AA26:BE26">
    <cfRule type="expression" dxfId="958" priority="168">
      <formula>INDIRECT(ADDRESS(ROW(),COLUMN()))=TRUNC(INDIRECT(ADDRESS(ROW(),COLUMN())))</formula>
    </cfRule>
  </conditionalFormatting>
  <conditionalFormatting sqref="AA28:BE28">
    <cfRule type="expression" dxfId="957" priority="167">
      <formula>INDIRECT(ADDRESS(ROW(),COLUMN()))=TRUNC(INDIRECT(ADDRESS(ROW(),COLUMN())))</formula>
    </cfRule>
  </conditionalFormatting>
  <conditionalFormatting sqref="AA30:BE30">
    <cfRule type="expression" dxfId="956" priority="166">
      <formula>INDIRECT(ADDRESS(ROW(),COLUMN()))=TRUNC(INDIRECT(ADDRESS(ROW(),COLUMN())))</formula>
    </cfRule>
  </conditionalFormatting>
  <conditionalFormatting sqref="AA32:BE32">
    <cfRule type="expression" dxfId="955" priority="165">
      <formula>INDIRECT(ADDRESS(ROW(),COLUMN()))=TRUNC(INDIRECT(ADDRESS(ROW(),COLUMN())))</formula>
    </cfRule>
  </conditionalFormatting>
  <conditionalFormatting sqref="AA34:BE34">
    <cfRule type="expression" dxfId="954" priority="164">
      <formula>INDIRECT(ADDRESS(ROW(),COLUMN()))=TRUNC(INDIRECT(ADDRESS(ROW(),COLUMN())))</formula>
    </cfRule>
  </conditionalFormatting>
  <conditionalFormatting sqref="AA36:BE36">
    <cfRule type="expression" dxfId="953" priority="163">
      <formula>INDIRECT(ADDRESS(ROW(),COLUMN()))=TRUNC(INDIRECT(ADDRESS(ROW(),COLUMN())))</formula>
    </cfRule>
  </conditionalFormatting>
  <conditionalFormatting sqref="AA38:BE38">
    <cfRule type="expression" dxfId="952" priority="162">
      <formula>INDIRECT(ADDRESS(ROW(),COLUMN()))=TRUNC(INDIRECT(ADDRESS(ROW(),COLUMN())))</formula>
    </cfRule>
  </conditionalFormatting>
  <conditionalFormatting sqref="AA40:BE40">
    <cfRule type="expression" dxfId="951" priority="161">
      <formula>INDIRECT(ADDRESS(ROW(),COLUMN()))=TRUNC(INDIRECT(ADDRESS(ROW(),COLUMN())))</formula>
    </cfRule>
  </conditionalFormatting>
  <conditionalFormatting sqref="AA42:BE42">
    <cfRule type="expression" dxfId="950" priority="160">
      <formula>INDIRECT(ADDRESS(ROW(),COLUMN()))=TRUNC(INDIRECT(ADDRESS(ROW(),COLUMN())))</formula>
    </cfRule>
  </conditionalFormatting>
  <conditionalFormatting sqref="AA44:BE44">
    <cfRule type="expression" dxfId="949" priority="159">
      <formula>INDIRECT(ADDRESS(ROW(),COLUMN()))=TRUNC(INDIRECT(ADDRESS(ROW(),COLUMN())))</formula>
    </cfRule>
  </conditionalFormatting>
  <conditionalFormatting sqref="AA46:BE46">
    <cfRule type="expression" dxfId="948" priority="158">
      <formula>INDIRECT(ADDRESS(ROW(),COLUMN()))=TRUNC(INDIRECT(ADDRESS(ROW(),COLUMN())))</formula>
    </cfRule>
  </conditionalFormatting>
  <conditionalFormatting sqref="AA48:BE48">
    <cfRule type="expression" dxfId="947" priority="157">
      <formula>INDIRECT(ADDRESS(ROW(),COLUMN()))=TRUNC(INDIRECT(ADDRESS(ROW(),COLUMN())))</formula>
    </cfRule>
  </conditionalFormatting>
  <conditionalFormatting sqref="AA50:BE50">
    <cfRule type="expression" dxfId="946" priority="156">
      <formula>INDIRECT(ADDRESS(ROW(),COLUMN()))=TRUNC(INDIRECT(ADDRESS(ROW(),COLUMN())))</formula>
    </cfRule>
  </conditionalFormatting>
  <conditionalFormatting sqref="AA52:BE52">
    <cfRule type="expression" dxfId="945" priority="155">
      <formula>INDIRECT(ADDRESS(ROW(),COLUMN()))=TRUNC(INDIRECT(ADDRESS(ROW(),COLUMN())))</formula>
    </cfRule>
  </conditionalFormatting>
  <conditionalFormatting sqref="AA54:BE54">
    <cfRule type="expression" dxfId="944" priority="154">
      <formula>INDIRECT(ADDRESS(ROW(),COLUMN()))=TRUNC(INDIRECT(ADDRESS(ROW(),COLUMN())))</formula>
    </cfRule>
  </conditionalFormatting>
  <conditionalFormatting sqref="AA56:BE56">
    <cfRule type="expression" dxfId="943" priority="153">
      <formula>INDIRECT(ADDRESS(ROW(),COLUMN()))=TRUNC(INDIRECT(ADDRESS(ROW(),COLUMN())))</formula>
    </cfRule>
  </conditionalFormatting>
  <conditionalFormatting sqref="AA58:BE58">
    <cfRule type="expression" dxfId="942" priority="152">
      <formula>INDIRECT(ADDRESS(ROW(),COLUMN()))=TRUNC(INDIRECT(ADDRESS(ROW(),COLUMN())))</formula>
    </cfRule>
  </conditionalFormatting>
  <conditionalFormatting sqref="AA60:BE60">
    <cfRule type="expression" dxfId="941" priority="151">
      <formula>INDIRECT(ADDRESS(ROW(),COLUMN()))=TRUNC(INDIRECT(ADDRESS(ROW(),COLUMN())))</formula>
    </cfRule>
  </conditionalFormatting>
  <conditionalFormatting sqref="AA62:BE62">
    <cfRule type="expression" dxfId="940" priority="150">
      <formula>INDIRECT(ADDRESS(ROW(),COLUMN()))=TRUNC(INDIRECT(ADDRESS(ROW(),COLUMN())))</formula>
    </cfRule>
  </conditionalFormatting>
  <conditionalFormatting sqref="AA64:BE64">
    <cfRule type="expression" dxfId="939" priority="149">
      <formula>INDIRECT(ADDRESS(ROW(),COLUMN()))=TRUNC(INDIRECT(ADDRESS(ROW(),COLUMN())))</formula>
    </cfRule>
  </conditionalFormatting>
  <conditionalFormatting sqref="AA66:BE66">
    <cfRule type="expression" dxfId="938" priority="148">
      <formula>INDIRECT(ADDRESS(ROW(),COLUMN()))=TRUNC(INDIRECT(ADDRESS(ROW(),COLUMN())))</formula>
    </cfRule>
  </conditionalFormatting>
  <conditionalFormatting sqref="AA68:BE68">
    <cfRule type="expression" dxfId="937" priority="147">
      <formula>INDIRECT(ADDRESS(ROW(),COLUMN()))=TRUNC(INDIRECT(ADDRESS(ROW(),COLUMN())))</formula>
    </cfRule>
  </conditionalFormatting>
  <conditionalFormatting sqref="AA70:BE70">
    <cfRule type="expression" dxfId="936" priority="146">
      <formula>INDIRECT(ADDRESS(ROW(),COLUMN()))=TRUNC(INDIRECT(ADDRESS(ROW(),COLUMN())))</formula>
    </cfRule>
  </conditionalFormatting>
  <conditionalFormatting sqref="AA72:BE72">
    <cfRule type="expression" dxfId="935" priority="145">
      <formula>INDIRECT(ADDRESS(ROW(),COLUMN()))=TRUNC(INDIRECT(ADDRESS(ROW(),COLUMN())))</formula>
    </cfRule>
  </conditionalFormatting>
  <conditionalFormatting sqref="AA74:BE74">
    <cfRule type="expression" dxfId="934" priority="144">
      <formula>INDIRECT(ADDRESS(ROW(),COLUMN()))=TRUNC(INDIRECT(ADDRESS(ROW(),COLUMN())))</formula>
    </cfRule>
  </conditionalFormatting>
  <conditionalFormatting sqref="AA76:BE76">
    <cfRule type="expression" dxfId="933" priority="141">
      <formula>INDIRECT(ADDRESS(ROW(),COLUMN()))=TRUNC(INDIRECT(ADDRESS(ROW(),COLUMN())))</formula>
    </cfRule>
  </conditionalFormatting>
  <conditionalFormatting sqref="BF76:BI76">
    <cfRule type="expression" dxfId="932" priority="142">
      <formula>INDIRECT(ADDRESS(ROW(),COLUMN()))=TRUNC(INDIRECT(ADDRESS(ROW(),COLUMN())))</formula>
    </cfRule>
  </conditionalFormatting>
  <conditionalFormatting sqref="BF78:BI78">
    <cfRule type="expression" dxfId="931" priority="140">
      <formula>INDIRECT(ADDRESS(ROW(),COLUMN()))=TRUNC(INDIRECT(ADDRESS(ROW(),COLUMN())))</formula>
    </cfRule>
  </conditionalFormatting>
  <conditionalFormatting sqref="AA78:BE78">
    <cfRule type="expression" dxfId="930" priority="139">
      <formula>INDIRECT(ADDRESS(ROW(),COLUMN()))=TRUNC(INDIRECT(ADDRESS(ROW(),COLUMN())))</formula>
    </cfRule>
  </conditionalFormatting>
  <conditionalFormatting sqref="BF80:BI80">
    <cfRule type="expression" dxfId="929" priority="138">
      <formula>INDIRECT(ADDRESS(ROW(),COLUMN()))=TRUNC(INDIRECT(ADDRESS(ROW(),COLUMN())))</formula>
    </cfRule>
  </conditionalFormatting>
  <conditionalFormatting sqref="AA80:BE80">
    <cfRule type="expression" dxfId="928" priority="137">
      <formula>INDIRECT(ADDRESS(ROW(),COLUMN()))=TRUNC(INDIRECT(ADDRESS(ROW(),COLUMN())))</formula>
    </cfRule>
  </conditionalFormatting>
  <conditionalFormatting sqref="BF82:BI82">
    <cfRule type="expression" dxfId="927" priority="136">
      <formula>INDIRECT(ADDRESS(ROW(),COLUMN()))=TRUNC(INDIRECT(ADDRESS(ROW(),COLUMN())))</formula>
    </cfRule>
  </conditionalFormatting>
  <conditionalFormatting sqref="AA82:BE82">
    <cfRule type="expression" dxfId="926" priority="135">
      <formula>INDIRECT(ADDRESS(ROW(),COLUMN()))=TRUNC(INDIRECT(ADDRESS(ROW(),COLUMN())))</formula>
    </cfRule>
  </conditionalFormatting>
  <conditionalFormatting sqref="BF84:BI84">
    <cfRule type="expression" dxfId="925" priority="134">
      <formula>INDIRECT(ADDRESS(ROW(),COLUMN()))=TRUNC(INDIRECT(ADDRESS(ROW(),COLUMN())))</formula>
    </cfRule>
  </conditionalFormatting>
  <conditionalFormatting sqref="AA84:BE84">
    <cfRule type="expression" dxfId="924" priority="133">
      <formula>INDIRECT(ADDRESS(ROW(),COLUMN()))=TRUNC(INDIRECT(ADDRESS(ROW(),COLUMN())))</formula>
    </cfRule>
  </conditionalFormatting>
  <conditionalFormatting sqref="BF86:BI86">
    <cfRule type="expression" dxfId="923" priority="132">
      <formula>INDIRECT(ADDRESS(ROW(),COLUMN()))=TRUNC(INDIRECT(ADDRESS(ROW(),COLUMN())))</formula>
    </cfRule>
  </conditionalFormatting>
  <conditionalFormatting sqref="AA86:BE86">
    <cfRule type="expression" dxfId="922" priority="131">
      <formula>INDIRECT(ADDRESS(ROW(),COLUMN()))=TRUNC(INDIRECT(ADDRESS(ROW(),COLUMN())))</formula>
    </cfRule>
  </conditionalFormatting>
  <conditionalFormatting sqref="BF88:BI88">
    <cfRule type="expression" dxfId="921" priority="130">
      <formula>INDIRECT(ADDRESS(ROW(),COLUMN()))=TRUNC(INDIRECT(ADDRESS(ROW(),COLUMN())))</formula>
    </cfRule>
  </conditionalFormatting>
  <conditionalFormatting sqref="AA88:BE88">
    <cfRule type="expression" dxfId="920" priority="129">
      <formula>INDIRECT(ADDRESS(ROW(),COLUMN()))=TRUNC(INDIRECT(ADDRESS(ROW(),COLUMN())))</formula>
    </cfRule>
  </conditionalFormatting>
  <conditionalFormatting sqref="BF90:BI90">
    <cfRule type="expression" dxfId="919" priority="128">
      <formula>INDIRECT(ADDRESS(ROW(),COLUMN()))=TRUNC(INDIRECT(ADDRESS(ROW(),COLUMN())))</formula>
    </cfRule>
  </conditionalFormatting>
  <conditionalFormatting sqref="AA90:BE90">
    <cfRule type="expression" dxfId="918" priority="127">
      <formula>INDIRECT(ADDRESS(ROW(),COLUMN()))=TRUNC(INDIRECT(ADDRESS(ROW(),COLUMN())))</formula>
    </cfRule>
  </conditionalFormatting>
  <conditionalFormatting sqref="BF92:BI92">
    <cfRule type="expression" dxfId="917" priority="126">
      <formula>INDIRECT(ADDRESS(ROW(),COLUMN()))=TRUNC(INDIRECT(ADDRESS(ROW(),COLUMN())))</formula>
    </cfRule>
  </conditionalFormatting>
  <conditionalFormatting sqref="AA92:BE92">
    <cfRule type="expression" dxfId="916" priority="125">
      <formula>INDIRECT(ADDRESS(ROW(),COLUMN()))=TRUNC(INDIRECT(ADDRESS(ROW(),COLUMN())))</formula>
    </cfRule>
  </conditionalFormatting>
  <conditionalFormatting sqref="BF94:BI94">
    <cfRule type="expression" dxfId="915" priority="124">
      <formula>INDIRECT(ADDRESS(ROW(),COLUMN()))=TRUNC(INDIRECT(ADDRESS(ROW(),COLUMN())))</formula>
    </cfRule>
  </conditionalFormatting>
  <conditionalFormatting sqref="AA94:BE94">
    <cfRule type="expression" dxfId="914" priority="123">
      <formula>INDIRECT(ADDRESS(ROW(),COLUMN()))=TRUNC(INDIRECT(ADDRESS(ROW(),COLUMN())))</formula>
    </cfRule>
  </conditionalFormatting>
  <conditionalFormatting sqref="BF96:BI96">
    <cfRule type="expression" dxfId="913" priority="122">
      <formula>INDIRECT(ADDRESS(ROW(),COLUMN()))=TRUNC(INDIRECT(ADDRESS(ROW(),COLUMN())))</formula>
    </cfRule>
  </conditionalFormatting>
  <conditionalFormatting sqref="AA96:BE96">
    <cfRule type="expression" dxfId="912" priority="121">
      <formula>INDIRECT(ADDRESS(ROW(),COLUMN()))=TRUNC(INDIRECT(ADDRESS(ROW(),COLUMN())))</formula>
    </cfRule>
  </conditionalFormatting>
  <conditionalFormatting sqref="BF98:BI98">
    <cfRule type="expression" dxfId="911" priority="120">
      <formula>INDIRECT(ADDRESS(ROW(),COLUMN()))=TRUNC(INDIRECT(ADDRESS(ROW(),COLUMN())))</formula>
    </cfRule>
  </conditionalFormatting>
  <conditionalFormatting sqref="AA98:BE98">
    <cfRule type="expression" dxfId="910" priority="119">
      <formula>INDIRECT(ADDRESS(ROW(),COLUMN()))=TRUNC(INDIRECT(ADDRESS(ROW(),COLUMN())))</formula>
    </cfRule>
  </conditionalFormatting>
  <conditionalFormatting sqref="BF100:BI100">
    <cfRule type="expression" dxfId="909" priority="118">
      <formula>INDIRECT(ADDRESS(ROW(),COLUMN()))=TRUNC(INDIRECT(ADDRESS(ROW(),COLUMN())))</formula>
    </cfRule>
  </conditionalFormatting>
  <conditionalFormatting sqref="AA100:BE100">
    <cfRule type="expression" dxfId="908" priority="117">
      <formula>INDIRECT(ADDRESS(ROW(),COLUMN()))=TRUNC(INDIRECT(ADDRESS(ROW(),COLUMN())))</formula>
    </cfRule>
  </conditionalFormatting>
  <conditionalFormatting sqref="BF102:BI102">
    <cfRule type="expression" dxfId="907" priority="116">
      <formula>INDIRECT(ADDRESS(ROW(),COLUMN()))=TRUNC(INDIRECT(ADDRESS(ROW(),COLUMN())))</formula>
    </cfRule>
  </conditionalFormatting>
  <conditionalFormatting sqref="AA102:BE102">
    <cfRule type="expression" dxfId="906" priority="115">
      <formula>INDIRECT(ADDRESS(ROW(),COLUMN()))=TRUNC(INDIRECT(ADDRESS(ROW(),COLUMN())))</formula>
    </cfRule>
  </conditionalFormatting>
  <conditionalFormatting sqref="BF104:BI104">
    <cfRule type="expression" dxfId="905" priority="114">
      <formula>INDIRECT(ADDRESS(ROW(),COLUMN()))=TRUNC(INDIRECT(ADDRESS(ROW(),COLUMN())))</formula>
    </cfRule>
  </conditionalFormatting>
  <conditionalFormatting sqref="AA104:BE104">
    <cfRule type="expression" dxfId="904" priority="113">
      <formula>INDIRECT(ADDRESS(ROW(),COLUMN()))=TRUNC(INDIRECT(ADDRESS(ROW(),COLUMN())))</formula>
    </cfRule>
  </conditionalFormatting>
  <conditionalFormatting sqref="BF106:BI106">
    <cfRule type="expression" dxfId="903" priority="112">
      <formula>INDIRECT(ADDRESS(ROW(),COLUMN()))=TRUNC(INDIRECT(ADDRESS(ROW(),COLUMN())))</formula>
    </cfRule>
  </conditionalFormatting>
  <conditionalFormatting sqref="AA106:BE106">
    <cfRule type="expression" dxfId="902" priority="111">
      <formula>INDIRECT(ADDRESS(ROW(),COLUMN()))=TRUNC(INDIRECT(ADDRESS(ROW(),COLUMN())))</formula>
    </cfRule>
  </conditionalFormatting>
  <conditionalFormatting sqref="BF108:BI108">
    <cfRule type="expression" dxfId="901" priority="110">
      <formula>INDIRECT(ADDRESS(ROW(),COLUMN()))=TRUNC(INDIRECT(ADDRESS(ROW(),COLUMN())))</formula>
    </cfRule>
  </conditionalFormatting>
  <conditionalFormatting sqref="AA108:BE108">
    <cfRule type="expression" dxfId="900" priority="109">
      <formula>INDIRECT(ADDRESS(ROW(),COLUMN()))=TRUNC(INDIRECT(ADDRESS(ROW(),COLUMN())))</formula>
    </cfRule>
  </conditionalFormatting>
  <conditionalFormatting sqref="BF110:BI110">
    <cfRule type="expression" dxfId="899" priority="108">
      <formula>INDIRECT(ADDRESS(ROW(),COLUMN()))=TRUNC(INDIRECT(ADDRESS(ROW(),COLUMN())))</formula>
    </cfRule>
  </conditionalFormatting>
  <conditionalFormatting sqref="AA110:BE110">
    <cfRule type="expression" dxfId="898" priority="107">
      <formula>INDIRECT(ADDRESS(ROW(),COLUMN()))=TRUNC(INDIRECT(ADDRESS(ROW(),COLUMN())))</formula>
    </cfRule>
  </conditionalFormatting>
  <conditionalFormatting sqref="BF112:BI112">
    <cfRule type="expression" dxfId="897" priority="106">
      <formula>INDIRECT(ADDRESS(ROW(),COLUMN()))=TRUNC(INDIRECT(ADDRESS(ROW(),COLUMN())))</formula>
    </cfRule>
  </conditionalFormatting>
  <conditionalFormatting sqref="AA112:BE112">
    <cfRule type="expression" dxfId="896" priority="105">
      <formula>INDIRECT(ADDRESS(ROW(),COLUMN()))=TRUNC(INDIRECT(ADDRESS(ROW(),COLUMN())))</formula>
    </cfRule>
  </conditionalFormatting>
  <conditionalFormatting sqref="BF114:BI114">
    <cfRule type="expression" dxfId="895" priority="104">
      <formula>INDIRECT(ADDRESS(ROW(),COLUMN()))=TRUNC(INDIRECT(ADDRESS(ROW(),COLUMN())))</formula>
    </cfRule>
  </conditionalFormatting>
  <conditionalFormatting sqref="AA114:BE114">
    <cfRule type="expression" dxfId="894" priority="103">
      <formula>INDIRECT(ADDRESS(ROW(),COLUMN()))=TRUNC(INDIRECT(ADDRESS(ROW(),COLUMN())))</formula>
    </cfRule>
  </conditionalFormatting>
  <conditionalFormatting sqref="BF116:BI116">
    <cfRule type="expression" dxfId="893" priority="102">
      <formula>INDIRECT(ADDRESS(ROW(),COLUMN()))=TRUNC(INDIRECT(ADDRESS(ROW(),COLUMN())))</formula>
    </cfRule>
  </conditionalFormatting>
  <conditionalFormatting sqref="AA116:BE116">
    <cfRule type="expression" dxfId="892" priority="101">
      <formula>INDIRECT(ADDRESS(ROW(),COLUMN()))=TRUNC(INDIRECT(ADDRESS(ROW(),COLUMN())))</formula>
    </cfRule>
  </conditionalFormatting>
  <conditionalFormatting sqref="BF118:BI118">
    <cfRule type="expression" dxfId="891" priority="100">
      <formula>INDIRECT(ADDRESS(ROW(),COLUMN()))=TRUNC(INDIRECT(ADDRESS(ROW(),COLUMN())))</formula>
    </cfRule>
  </conditionalFormatting>
  <conditionalFormatting sqref="AA118:BE118">
    <cfRule type="expression" dxfId="890" priority="99">
      <formula>INDIRECT(ADDRESS(ROW(),COLUMN()))=TRUNC(INDIRECT(ADDRESS(ROW(),COLUMN())))</formula>
    </cfRule>
  </conditionalFormatting>
  <conditionalFormatting sqref="BF120:BI120">
    <cfRule type="expression" dxfId="889" priority="98">
      <formula>INDIRECT(ADDRESS(ROW(),COLUMN()))=TRUNC(INDIRECT(ADDRESS(ROW(),COLUMN())))</formula>
    </cfRule>
  </conditionalFormatting>
  <conditionalFormatting sqref="AA120:BE120">
    <cfRule type="expression" dxfId="888" priority="97">
      <formula>INDIRECT(ADDRESS(ROW(),COLUMN()))=TRUNC(INDIRECT(ADDRESS(ROW(),COLUMN())))</formula>
    </cfRule>
  </conditionalFormatting>
  <conditionalFormatting sqref="BF122:BI122">
    <cfRule type="expression" dxfId="887" priority="96">
      <formula>INDIRECT(ADDRESS(ROW(),COLUMN()))=TRUNC(INDIRECT(ADDRESS(ROW(),COLUMN())))</formula>
    </cfRule>
  </conditionalFormatting>
  <conditionalFormatting sqref="AA122:BE122">
    <cfRule type="expression" dxfId="886" priority="95">
      <formula>INDIRECT(ADDRESS(ROW(),COLUMN()))=TRUNC(INDIRECT(ADDRESS(ROW(),COLUMN())))</formula>
    </cfRule>
  </conditionalFormatting>
  <conditionalFormatting sqref="BF124:BI124">
    <cfRule type="expression" dxfId="885" priority="94">
      <formula>INDIRECT(ADDRESS(ROW(),COLUMN()))=TRUNC(INDIRECT(ADDRESS(ROW(),COLUMN())))</formula>
    </cfRule>
  </conditionalFormatting>
  <conditionalFormatting sqref="AA124:BE124">
    <cfRule type="expression" dxfId="884" priority="93">
      <formula>INDIRECT(ADDRESS(ROW(),COLUMN()))=TRUNC(INDIRECT(ADDRESS(ROW(),COLUMN())))</formula>
    </cfRule>
  </conditionalFormatting>
  <conditionalFormatting sqref="BF126:BI126">
    <cfRule type="expression" dxfId="883" priority="92">
      <formula>INDIRECT(ADDRESS(ROW(),COLUMN()))=TRUNC(INDIRECT(ADDRESS(ROW(),COLUMN())))</formula>
    </cfRule>
  </conditionalFormatting>
  <conditionalFormatting sqref="AA126:BE126">
    <cfRule type="expression" dxfId="882" priority="91">
      <formula>INDIRECT(ADDRESS(ROW(),COLUMN()))=TRUNC(INDIRECT(ADDRESS(ROW(),COLUMN())))</formula>
    </cfRule>
  </conditionalFormatting>
  <conditionalFormatting sqref="BF128:BI128">
    <cfRule type="expression" dxfId="881" priority="90">
      <formula>INDIRECT(ADDRESS(ROW(),COLUMN()))=TRUNC(INDIRECT(ADDRESS(ROW(),COLUMN())))</formula>
    </cfRule>
  </conditionalFormatting>
  <conditionalFormatting sqref="AA128:BE128">
    <cfRule type="expression" dxfId="880" priority="89">
      <formula>INDIRECT(ADDRESS(ROW(),COLUMN()))=TRUNC(INDIRECT(ADDRESS(ROW(),COLUMN())))</formula>
    </cfRule>
  </conditionalFormatting>
  <conditionalFormatting sqref="BF130:BI130">
    <cfRule type="expression" dxfId="879" priority="88">
      <formula>INDIRECT(ADDRESS(ROW(),COLUMN()))=TRUNC(INDIRECT(ADDRESS(ROW(),COLUMN())))</formula>
    </cfRule>
  </conditionalFormatting>
  <conditionalFormatting sqref="AA130:BE130">
    <cfRule type="expression" dxfId="878" priority="87">
      <formula>INDIRECT(ADDRESS(ROW(),COLUMN()))=TRUNC(INDIRECT(ADDRESS(ROW(),COLUMN())))</formula>
    </cfRule>
  </conditionalFormatting>
  <conditionalFormatting sqref="BF132:BI132">
    <cfRule type="expression" dxfId="877" priority="86">
      <formula>INDIRECT(ADDRESS(ROW(),COLUMN()))=TRUNC(INDIRECT(ADDRESS(ROW(),COLUMN())))</formula>
    </cfRule>
  </conditionalFormatting>
  <conditionalFormatting sqref="AA132:BE132">
    <cfRule type="expression" dxfId="876" priority="85">
      <formula>INDIRECT(ADDRESS(ROW(),COLUMN()))=TRUNC(INDIRECT(ADDRESS(ROW(),COLUMN())))</formula>
    </cfRule>
  </conditionalFormatting>
  <conditionalFormatting sqref="BF134:BI134">
    <cfRule type="expression" dxfId="875" priority="84">
      <formula>INDIRECT(ADDRESS(ROW(),COLUMN()))=TRUNC(INDIRECT(ADDRESS(ROW(),COLUMN())))</formula>
    </cfRule>
  </conditionalFormatting>
  <conditionalFormatting sqref="AA134:BE134">
    <cfRule type="expression" dxfId="874" priority="83">
      <formula>INDIRECT(ADDRESS(ROW(),COLUMN()))=TRUNC(INDIRECT(ADDRESS(ROW(),COLUMN())))</formula>
    </cfRule>
  </conditionalFormatting>
  <conditionalFormatting sqref="BF136:BI136">
    <cfRule type="expression" dxfId="873" priority="82">
      <formula>INDIRECT(ADDRESS(ROW(),COLUMN()))=TRUNC(INDIRECT(ADDRESS(ROW(),COLUMN())))</formula>
    </cfRule>
  </conditionalFormatting>
  <conditionalFormatting sqref="AA136:BE136">
    <cfRule type="expression" dxfId="872" priority="81">
      <formula>INDIRECT(ADDRESS(ROW(),COLUMN()))=TRUNC(INDIRECT(ADDRESS(ROW(),COLUMN())))</formula>
    </cfRule>
  </conditionalFormatting>
  <conditionalFormatting sqref="BF138:BI138">
    <cfRule type="expression" dxfId="871" priority="80">
      <formula>INDIRECT(ADDRESS(ROW(),COLUMN()))=TRUNC(INDIRECT(ADDRESS(ROW(),COLUMN())))</formula>
    </cfRule>
  </conditionalFormatting>
  <conditionalFormatting sqref="AA138:BE138">
    <cfRule type="expression" dxfId="870" priority="79">
      <formula>INDIRECT(ADDRESS(ROW(),COLUMN()))=TRUNC(INDIRECT(ADDRESS(ROW(),COLUMN())))</formula>
    </cfRule>
  </conditionalFormatting>
  <conditionalFormatting sqref="BF140:BI140">
    <cfRule type="expression" dxfId="869" priority="78">
      <formula>INDIRECT(ADDRESS(ROW(),COLUMN()))=TRUNC(INDIRECT(ADDRESS(ROW(),COLUMN())))</formula>
    </cfRule>
  </conditionalFormatting>
  <conditionalFormatting sqref="AA140:BE140">
    <cfRule type="expression" dxfId="868" priority="77">
      <formula>INDIRECT(ADDRESS(ROW(),COLUMN()))=TRUNC(INDIRECT(ADDRESS(ROW(),COLUMN())))</formula>
    </cfRule>
  </conditionalFormatting>
  <conditionalFormatting sqref="BF142:BI142">
    <cfRule type="expression" dxfId="867" priority="76">
      <formula>INDIRECT(ADDRESS(ROW(),COLUMN()))=TRUNC(INDIRECT(ADDRESS(ROW(),COLUMN())))</formula>
    </cfRule>
  </conditionalFormatting>
  <conditionalFormatting sqref="AA142:BE142">
    <cfRule type="expression" dxfId="866" priority="75">
      <formula>INDIRECT(ADDRESS(ROW(),COLUMN()))=TRUNC(INDIRECT(ADDRESS(ROW(),COLUMN())))</formula>
    </cfRule>
  </conditionalFormatting>
  <conditionalFormatting sqref="BF144:BI144">
    <cfRule type="expression" dxfId="865" priority="74">
      <formula>INDIRECT(ADDRESS(ROW(),COLUMN()))=TRUNC(INDIRECT(ADDRESS(ROW(),COLUMN())))</formula>
    </cfRule>
  </conditionalFormatting>
  <conditionalFormatting sqref="AA144:BE144">
    <cfRule type="expression" dxfId="864" priority="73">
      <formula>INDIRECT(ADDRESS(ROW(),COLUMN()))=TRUNC(INDIRECT(ADDRESS(ROW(),COLUMN())))</formula>
    </cfRule>
  </conditionalFormatting>
  <conditionalFormatting sqref="BF146:BI146">
    <cfRule type="expression" dxfId="863" priority="72">
      <formula>INDIRECT(ADDRESS(ROW(),COLUMN()))=TRUNC(INDIRECT(ADDRESS(ROW(),COLUMN())))</formula>
    </cfRule>
  </conditionalFormatting>
  <conditionalFormatting sqref="AA146:BE146">
    <cfRule type="expression" dxfId="862" priority="71">
      <formula>INDIRECT(ADDRESS(ROW(),COLUMN()))=TRUNC(INDIRECT(ADDRESS(ROW(),COLUMN())))</formula>
    </cfRule>
  </conditionalFormatting>
  <conditionalFormatting sqref="BF148:BI148">
    <cfRule type="expression" dxfId="861" priority="70">
      <formula>INDIRECT(ADDRESS(ROW(),COLUMN()))=TRUNC(INDIRECT(ADDRESS(ROW(),COLUMN())))</formula>
    </cfRule>
  </conditionalFormatting>
  <conditionalFormatting sqref="AA148:BE148">
    <cfRule type="expression" dxfId="860" priority="69">
      <formula>INDIRECT(ADDRESS(ROW(),COLUMN()))=TRUNC(INDIRECT(ADDRESS(ROW(),COLUMN())))</formula>
    </cfRule>
  </conditionalFormatting>
  <conditionalFormatting sqref="BF150:BI150">
    <cfRule type="expression" dxfId="859" priority="68">
      <formula>INDIRECT(ADDRESS(ROW(),COLUMN()))=TRUNC(INDIRECT(ADDRESS(ROW(),COLUMN())))</formula>
    </cfRule>
  </conditionalFormatting>
  <conditionalFormatting sqref="AA150:BE150">
    <cfRule type="expression" dxfId="858" priority="67">
      <formula>INDIRECT(ADDRESS(ROW(),COLUMN()))=TRUNC(INDIRECT(ADDRESS(ROW(),COLUMN())))</formula>
    </cfRule>
  </conditionalFormatting>
  <conditionalFormatting sqref="BF152:BI152">
    <cfRule type="expression" dxfId="857" priority="66">
      <formula>INDIRECT(ADDRESS(ROW(),COLUMN()))=TRUNC(INDIRECT(ADDRESS(ROW(),COLUMN())))</formula>
    </cfRule>
  </conditionalFormatting>
  <conditionalFormatting sqref="AA152:BE152">
    <cfRule type="expression" dxfId="856" priority="65">
      <formula>INDIRECT(ADDRESS(ROW(),COLUMN()))=TRUNC(INDIRECT(ADDRESS(ROW(),COLUMN())))</formula>
    </cfRule>
  </conditionalFormatting>
  <conditionalFormatting sqref="BF154:BI154">
    <cfRule type="expression" dxfId="855" priority="64">
      <formula>INDIRECT(ADDRESS(ROW(),COLUMN()))=TRUNC(INDIRECT(ADDRESS(ROW(),COLUMN())))</formula>
    </cfRule>
  </conditionalFormatting>
  <conditionalFormatting sqref="AA154:BE154">
    <cfRule type="expression" dxfId="854" priority="63">
      <formula>INDIRECT(ADDRESS(ROW(),COLUMN()))=TRUNC(INDIRECT(ADDRESS(ROW(),COLUMN())))</formula>
    </cfRule>
  </conditionalFormatting>
  <conditionalFormatting sqref="BF156:BI156">
    <cfRule type="expression" dxfId="853" priority="62">
      <formula>INDIRECT(ADDRESS(ROW(),COLUMN()))=TRUNC(INDIRECT(ADDRESS(ROW(),COLUMN())))</formula>
    </cfRule>
  </conditionalFormatting>
  <conditionalFormatting sqref="AA156:BE156">
    <cfRule type="expression" dxfId="852" priority="61">
      <formula>INDIRECT(ADDRESS(ROW(),COLUMN()))=TRUNC(INDIRECT(ADDRESS(ROW(),COLUMN())))</formula>
    </cfRule>
  </conditionalFormatting>
  <conditionalFormatting sqref="BF158:BI158">
    <cfRule type="expression" dxfId="851" priority="60">
      <formula>INDIRECT(ADDRESS(ROW(),COLUMN()))=TRUNC(INDIRECT(ADDRESS(ROW(),COLUMN())))</formula>
    </cfRule>
  </conditionalFormatting>
  <conditionalFormatting sqref="AA158:BE158">
    <cfRule type="expression" dxfId="850" priority="59">
      <formula>INDIRECT(ADDRESS(ROW(),COLUMN()))=TRUNC(INDIRECT(ADDRESS(ROW(),COLUMN())))</formula>
    </cfRule>
  </conditionalFormatting>
  <conditionalFormatting sqref="BF160:BI160">
    <cfRule type="expression" dxfId="849" priority="58">
      <formula>INDIRECT(ADDRESS(ROW(),COLUMN()))=TRUNC(INDIRECT(ADDRESS(ROW(),COLUMN())))</formula>
    </cfRule>
  </conditionalFormatting>
  <conditionalFormatting sqref="AA160:BE160">
    <cfRule type="expression" dxfId="848" priority="57">
      <formula>INDIRECT(ADDRESS(ROW(),COLUMN()))=TRUNC(INDIRECT(ADDRESS(ROW(),COLUMN())))</formula>
    </cfRule>
  </conditionalFormatting>
  <conditionalFormatting sqref="BF162:BI162">
    <cfRule type="expression" dxfId="847" priority="56">
      <formula>INDIRECT(ADDRESS(ROW(),COLUMN()))=TRUNC(INDIRECT(ADDRESS(ROW(),COLUMN())))</formula>
    </cfRule>
  </conditionalFormatting>
  <conditionalFormatting sqref="AA162:BE162">
    <cfRule type="expression" dxfId="846" priority="55">
      <formula>INDIRECT(ADDRESS(ROW(),COLUMN()))=TRUNC(INDIRECT(ADDRESS(ROW(),COLUMN())))</formula>
    </cfRule>
  </conditionalFormatting>
  <conditionalFormatting sqref="BF164:BI164">
    <cfRule type="expression" dxfId="845" priority="54">
      <formula>INDIRECT(ADDRESS(ROW(),COLUMN()))=TRUNC(INDIRECT(ADDRESS(ROW(),COLUMN())))</formula>
    </cfRule>
  </conditionalFormatting>
  <conditionalFormatting sqref="AA164:BE164">
    <cfRule type="expression" dxfId="844" priority="53">
      <formula>INDIRECT(ADDRESS(ROW(),COLUMN()))=TRUNC(INDIRECT(ADDRESS(ROW(),COLUMN())))</formula>
    </cfRule>
  </conditionalFormatting>
  <conditionalFormatting sqref="BF166:BI166">
    <cfRule type="expression" dxfId="843" priority="52">
      <formula>INDIRECT(ADDRESS(ROW(),COLUMN()))=TRUNC(INDIRECT(ADDRESS(ROW(),COLUMN())))</formula>
    </cfRule>
  </conditionalFormatting>
  <conditionalFormatting sqref="AA166:BE166">
    <cfRule type="expression" dxfId="842" priority="51">
      <formula>INDIRECT(ADDRESS(ROW(),COLUMN()))=TRUNC(INDIRECT(ADDRESS(ROW(),COLUMN())))</formula>
    </cfRule>
  </conditionalFormatting>
  <conditionalFormatting sqref="BF168:BI168">
    <cfRule type="expression" dxfId="841" priority="50">
      <formula>INDIRECT(ADDRESS(ROW(),COLUMN()))=TRUNC(INDIRECT(ADDRESS(ROW(),COLUMN())))</formula>
    </cfRule>
  </conditionalFormatting>
  <conditionalFormatting sqref="AA168:BE168">
    <cfRule type="expression" dxfId="840" priority="49">
      <formula>INDIRECT(ADDRESS(ROW(),COLUMN()))=TRUNC(INDIRECT(ADDRESS(ROW(),COLUMN())))</formula>
    </cfRule>
  </conditionalFormatting>
  <conditionalFormatting sqref="BF170:BI170">
    <cfRule type="expression" dxfId="839" priority="48">
      <formula>INDIRECT(ADDRESS(ROW(),COLUMN()))=TRUNC(INDIRECT(ADDRESS(ROW(),COLUMN())))</formula>
    </cfRule>
  </conditionalFormatting>
  <conditionalFormatting sqref="AA170:BE170">
    <cfRule type="expression" dxfId="838" priority="47">
      <formula>INDIRECT(ADDRESS(ROW(),COLUMN()))=TRUNC(INDIRECT(ADDRESS(ROW(),COLUMN())))</formula>
    </cfRule>
  </conditionalFormatting>
  <conditionalFormatting sqref="BF172:BI172">
    <cfRule type="expression" dxfId="837" priority="46">
      <formula>INDIRECT(ADDRESS(ROW(),COLUMN()))=TRUNC(INDIRECT(ADDRESS(ROW(),COLUMN())))</formula>
    </cfRule>
  </conditionalFormatting>
  <conditionalFormatting sqref="AA172:BE172">
    <cfRule type="expression" dxfId="836" priority="45">
      <formula>INDIRECT(ADDRESS(ROW(),COLUMN()))=TRUNC(INDIRECT(ADDRESS(ROW(),COLUMN())))</formula>
    </cfRule>
  </conditionalFormatting>
  <conditionalFormatting sqref="BF174:BI174">
    <cfRule type="expression" dxfId="835" priority="44">
      <formula>INDIRECT(ADDRESS(ROW(),COLUMN()))=TRUNC(INDIRECT(ADDRESS(ROW(),COLUMN())))</formula>
    </cfRule>
  </conditionalFormatting>
  <conditionalFormatting sqref="AA174:BE174">
    <cfRule type="expression" dxfId="834" priority="43">
      <formula>INDIRECT(ADDRESS(ROW(),COLUMN()))=TRUNC(INDIRECT(ADDRESS(ROW(),COLUMN())))</formula>
    </cfRule>
  </conditionalFormatting>
  <conditionalFormatting sqref="BF176:BI176">
    <cfRule type="expression" dxfId="833" priority="42">
      <formula>INDIRECT(ADDRESS(ROW(),COLUMN()))=TRUNC(INDIRECT(ADDRESS(ROW(),COLUMN())))</formula>
    </cfRule>
  </conditionalFormatting>
  <conditionalFormatting sqref="AA176:BE176">
    <cfRule type="expression" dxfId="832" priority="41">
      <formula>INDIRECT(ADDRESS(ROW(),COLUMN()))=TRUNC(INDIRECT(ADDRESS(ROW(),COLUMN())))</formula>
    </cfRule>
  </conditionalFormatting>
  <conditionalFormatting sqref="BF178:BI178">
    <cfRule type="expression" dxfId="831" priority="40">
      <formula>INDIRECT(ADDRESS(ROW(),COLUMN()))=TRUNC(INDIRECT(ADDRESS(ROW(),COLUMN())))</formula>
    </cfRule>
  </conditionalFormatting>
  <conditionalFormatting sqref="AA178:BE178">
    <cfRule type="expression" dxfId="830" priority="39">
      <formula>INDIRECT(ADDRESS(ROW(),COLUMN()))=TRUNC(INDIRECT(ADDRESS(ROW(),COLUMN())))</formula>
    </cfRule>
  </conditionalFormatting>
  <conditionalFormatting sqref="BF180:BI180">
    <cfRule type="expression" dxfId="829" priority="38">
      <formula>INDIRECT(ADDRESS(ROW(),COLUMN()))=TRUNC(INDIRECT(ADDRESS(ROW(),COLUMN())))</formula>
    </cfRule>
  </conditionalFormatting>
  <conditionalFormatting sqref="AA180:BE180">
    <cfRule type="expression" dxfId="828" priority="37">
      <formula>INDIRECT(ADDRESS(ROW(),COLUMN()))=TRUNC(INDIRECT(ADDRESS(ROW(),COLUMN())))</formula>
    </cfRule>
  </conditionalFormatting>
  <conditionalFormatting sqref="BF182:BI182">
    <cfRule type="expression" dxfId="827" priority="36">
      <formula>INDIRECT(ADDRESS(ROW(),COLUMN()))=TRUNC(INDIRECT(ADDRESS(ROW(),COLUMN())))</formula>
    </cfRule>
  </conditionalFormatting>
  <conditionalFormatting sqref="AA182:BE182">
    <cfRule type="expression" dxfId="826" priority="35">
      <formula>INDIRECT(ADDRESS(ROW(),COLUMN()))=TRUNC(INDIRECT(ADDRESS(ROW(),COLUMN())))</formula>
    </cfRule>
  </conditionalFormatting>
  <conditionalFormatting sqref="BF184:BI184">
    <cfRule type="expression" dxfId="825" priority="34">
      <formula>INDIRECT(ADDRESS(ROW(),COLUMN()))=TRUNC(INDIRECT(ADDRESS(ROW(),COLUMN())))</formula>
    </cfRule>
  </conditionalFormatting>
  <conditionalFormatting sqref="AA184:BE184">
    <cfRule type="expression" dxfId="824" priority="33">
      <formula>INDIRECT(ADDRESS(ROW(),COLUMN()))=TRUNC(INDIRECT(ADDRESS(ROW(),COLUMN())))</formula>
    </cfRule>
  </conditionalFormatting>
  <conditionalFormatting sqref="BF186:BI186">
    <cfRule type="expression" dxfId="823" priority="32">
      <formula>INDIRECT(ADDRESS(ROW(),COLUMN()))=TRUNC(INDIRECT(ADDRESS(ROW(),COLUMN())))</formula>
    </cfRule>
  </conditionalFormatting>
  <conditionalFormatting sqref="AA186:BE186">
    <cfRule type="expression" dxfId="822" priority="31">
      <formula>INDIRECT(ADDRESS(ROW(),COLUMN()))=TRUNC(INDIRECT(ADDRESS(ROW(),COLUMN())))</formula>
    </cfRule>
  </conditionalFormatting>
  <conditionalFormatting sqref="BF188:BI188">
    <cfRule type="expression" dxfId="821" priority="30">
      <formula>INDIRECT(ADDRESS(ROW(),COLUMN()))=TRUNC(INDIRECT(ADDRESS(ROW(),COLUMN())))</formula>
    </cfRule>
  </conditionalFormatting>
  <conditionalFormatting sqref="BF190:BI190">
    <cfRule type="expression" dxfId="820" priority="28">
      <formula>INDIRECT(ADDRESS(ROW(),COLUMN()))=TRUNC(INDIRECT(ADDRESS(ROW(),COLUMN())))</formula>
    </cfRule>
  </conditionalFormatting>
  <conditionalFormatting sqref="AA190:BE190">
    <cfRule type="expression" dxfId="819" priority="27">
      <formula>INDIRECT(ADDRESS(ROW(),COLUMN()))=TRUNC(INDIRECT(ADDRESS(ROW(),COLUMN())))</formula>
    </cfRule>
  </conditionalFormatting>
  <conditionalFormatting sqref="BF192:BI192">
    <cfRule type="expression" dxfId="818" priority="26">
      <formula>INDIRECT(ADDRESS(ROW(),COLUMN()))=TRUNC(INDIRECT(ADDRESS(ROW(),COLUMN())))</formula>
    </cfRule>
  </conditionalFormatting>
  <conditionalFormatting sqref="AA192:BE192">
    <cfRule type="expression" dxfId="817" priority="25">
      <formula>INDIRECT(ADDRESS(ROW(),COLUMN()))=TRUNC(INDIRECT(ADDRESS(ROW(),COLUMN())))</formula>
    </cfRule>
  </conditionalFormatting>
  <conditionalFormatting sqref="BF194:BI194">
    <cfRule type="expression" dxfId="816" priority="24">
      <formula>INDIRECT(ADDRESS(ROW(),COLUMN()))=TRUNC(INDIRECT(ADDRESS(ROW(),COLUMN())))</formula>
    </cfRule>
  </conditionalFormatting>
  <conditionalFormatting sqref="AA194:BE194">
    <cfRule type="expression" dxfId="815" priority="23">
      <formula>INDIRECT(ADDRESS(ROW(),COLUMN()))=TRUNC(INDIRECT(ADDRESS(ROW(),COLUMN())))</formula>
    </cfRule>
  </conditionalFormatting>
  <conditionalFormatting sqref="BF196:BI196">
    <cfRule type="expression" dxfId="814" priority="22">
      <formula>INDIRECT(ADDRESS(ROW(),COLUMN()))=TRUNC(INDIRECT(ADDRESS(ROW(),COLUMN())))</formula>
    </cfRule>
  </conditionalFormatting>
  <conditionalFormatting sqref="AA196:BE196">
    <cfRule type="expression" dxfId="813" priority="21">
      <formula>INDIRECT(ADDRESS(ROW(),COLUMN()))=TRUNC(INDIRECT(ADDRESS(ROW(),COLUMN())))</formula>
    </cfRule>
  </conditionalFormatting>
  <conditionalFormatting sqref="BF198:BI198">
    <cfRule type="expression" dxfId="812" priority="20">
      <formula>INDIRECT(ADDRESS(ROW(),COLUMN()))=TRUNC(INDIRECT(ADDRESS(ROW(),COLUMN())))</formula>
    </cfRule>
  </conditionalFormatting>
  <conditionalFormatting sqref="AA198:BE198">
    <cfRule type="expression" dxfId="811" priority="19">
      <formula>INDIRECT(ADDRESS(ROW(),COLUMN()))=TRUNC(INDIRECT(ADDRESS(ROW(),COLUMN())))</formula>
    </cfRule>
  </conditionalFormatting>
  <conditionalFormatting sqref="BF200:BI200">
    <cfRule type="expression" dxfId="810" priority="18">
      <formula>INDIRECT(ADDRESS(ROW(),COLUMN()))=TRUNC(INDIRECT(ADDRESS(ROW(),COLUMN())))</formula>
    </cfRule>
  </conditionalFormatting>
  <conditionalFormatting sqref="AA200:BE200">
    <cfRule type="expression" dxfId="809" priority="17">
      <formula>INDIRECT(ADDRESS(ROW(),COLUMN()))=TRUNC(INDIRECT(ADDRESS(ROW(),COLUMN())))</formula>
    </cfRule>
  </conditionalFormatting>
  <conditionalFormatting sqref="BF202:BI202">
    <cfRule type="expression" dxfId="808" priority="16">
      <formula>INDIRECT(ADDRESS(ROW(),COLUMN()))=TRUNC(INDIRECT(ADDRESS(ROW(),COLUMN())))</formula>
    </cfRule>
  </conditionalFormatting>
  <conditionalFormatting sqref="AA202:BE202">
    <cfRule type="expression" dxfId="807" priority="15">
      <formula>INDIRECT(ADDRESS(ROW(),COLUMN()))=TRUNC(INDIRECT(ADDRESS(ROW(),COLUMN())))</formula>
    </cfRule>
  </conditionalFormatting>
  <conditionalFormatting sqref="BF204:BI204">
    <cfRule type="expression" dxfId="806" priority="14">
      <formula>INDIRECT(ADDRESS(ROW(),COLUMN()))=TRUNC(INDIRECT(ADDRESS(ROW(),COLUMN())))</formula>
    </cfRule>
  </conditionalFormatting>
  <conditionalFormatting sqref="AA204:BE204">
    <cfRule type="expression" dxfId="805" priority="13">
      <formula>INDIRECT(ADDRESS(ROW(),COLUMN()))=TRUNC(INDIRECT(ADDRESS(ROW(),COLUMN())))</formula>
    </cfRule>
  </conditionalFormatting>
  <conditionalFormatting sqref="BF206:BI206">
    <cfRule type="expression" dxfId="804" priority="12">
      <formula>INDIRECT(ADDRESS(ROW(),COLUMN()))=TRUNC(INDIRECT(ADDRESS(ROW(),COLUMN())))</formula>
    </cfRule>
  </conditionalFormatting>
  <conditionalFormatting sqref="AA206:BE206">
    <cfRule type="expression" dxfId="803" priority="11">
      <formula>INDIRECT(ADDRESS(ROW(),COLUMN()))=TRUNC(INDIRECT(ADDRESS(ROW(),COLUMN())))</formula>
    </cfRule>
  </conditionalFormatting>
  <conditionalFormatting sqref="BF208:BI208">
    <cfRule type="expression" dxfId="802" priority="10">
      <formula>INDIRECT(ADDRESS(ROW(),COLUMN()))=TRUNC(INDIRECT(ADDRESS(ROW(),COLUMN())))</formula>
    </cfRule>
  </conditionalFormatting>
  <conditionalFormatting sqref="AA208:BE208">
    <cfRule type="expression" dxfId="801" priority="9">
      <formula>INDIRECT(ADDRESS(ROW(),COLUMN()))=TRUNC(INDIRECT(ADDRESS(ROW(),COLUMN())))</formula>
    </cfRule>
  </conditionalFormatting>
  <conditionalFormatting sqref="BF210:BI210">
    <cfRule type="expression" dxfId="800" priority="8">
      <formula>INDIRECT(ADDRESS(ROW(),COLUMN()))=TRUNC(INDIRECT(ADDRESS(ROW(),COLUMN())))</formula>
    </cfRule>
  </conditionalFormatting>
  <conditionalFormatting sqref="AA210:BE210">
    <cfRule type="expression" dxfId="799" priority="7">
      <formula>INDIRECT(ADDRESS(ROW(),COLUMN()))=TRUNC(INDIRECT(ADDRESS(ROW(),COLUMN())))</formula>
    </cfRule>
  </conditionalFormatting>
  <conditionalFormatting sqref="BF212:BI212">
    <cfRule type="expression" dxfId="798" priority="6">
      <formula>INDIRECT(ADDRESS(ROW(),COLUMN()))=TRUNC(INDIRECT(ADDRESS(ROW(),COLUMN())))</formula>
    </cfRule>
  </conditionalFormatting>
  <conditionalFormatting sqref="AA212:BE212">
    <cfRule type="expression" dxfId="797" priority="5">
      <formula>INDIRECT(ADDRESS(ROW(),COLUMN()))=TRUNC(INDIRECT(ADDRESS(ROW(),COLUMN())))</formula>
    </cfRule>
  </conditionalFormatting>
  <conditionalFormatting sqref="BF214:BI214">
    <cfRule type="expression" dxfId="796" priority="4">
      <formula>INDIRECT(ADDRESS(ROW(),COLUMN()))=TRUNC(INDIRECT(ADDRESS(ROW(),COLUMN())))</formula>
    </cfRule>
  </conditionalFormatting>
  <conditionalFormatting sqref="AA214:BE214">
    <cfRule type="expression" dxfId="795" priority="3">
      <formula>INDIRECT(ADDRESS(ROW(),COLUMN()))=TRUNC(INDIRECT(ADDRESS(ROW(),COLUMN())))</formula>
    </cfRule>
  </conditionalFormatting>
  <conditionalFormatting sqref="BF216:BI216">
    <cfRule type="expression" dxfId="794" priority="2">
      <formula>INDIRECT(ADDRESS(ROW(),COLUMN()))=TRUNC(INDIRECT(ADDRESS(ROW(),COLUMN())))</formula>
    </cfRule>
  </conditionalFormatting>
  <conditionalFormatting sqref="AA216:BE216">
    <cfRule type="expression" dxfId="793" priority="1">
      <formula>INDIRECT(ADDRESS(ROW(),COLUMN()))=TRUNC(INDIRECT(ADDRESS(ROW(),COLUMN())))</formula>
    </cfRule>
  </conditionalFormatting>
  <dataValidations count="11">
    <dataValidation type="list" allowBlank="1" showDropDown="0" showInputMessage="1" showErrorMessage="0" sqref="C17:C230">
      <formula1>"◎,○"</formula1>
    </dataValidation>
    <dataValidation type="list" allowBlank="1" showDropDown="0" showInputMessage="1" showErrorMessage="1" sqref="V228:W228">
      <formula1>"週,暦月"</formula1>
    </dataValidation>
    <dataValidation type="list" allowBlank="1" showDropDown="0" showInputMessage="1" showErrorMessage="1" sqref="BI3:BL3">
      <formula1>"４週,暦月"</formula1>
    </dataValidation>
    <dataValidation type="list" allowBlank="1" showDropDown="0" showInputMessage="1" showErrorMessage="1" sqref="AJ3:AJ4">
      <formula1>#REF!</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BI4:BL4">
      <formula1>"予定,実績,予定・実績"</formula1>
    </dataValidation>
    <dataValidation type="list" allowBlank="1" showDropDown="0" showInputMessage="1" showErrorMessage="0" sqref="G17:H216">
      <formula1>職種</formula1>
    </dataValidation>
    <dataValidation type="list" errorStyle="warning" allowBlank="1" showDropDown="0" showInputMessage="1" showErrorMessage="0" error="リストにない場合のみ、入力してください。" sqref="O17:R216">
      <formula1>INDIRECT(G17)</formula1>
    </dataValidation>
    <dataValidation type="list" allowBlank="1" showDropDown="0" showInputMessage="1" showErrorMessage="0"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formula1>シフト記号表</formula1>
    </dataValidation>
    <dataValidation type="list" allowBlank="1" showDropDown="0" showInputMessage="1" showErrorMessage="0" sqref="M17:N21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27559055118110237" header="0.15748031496062992" footer="0.15748031496062992"/>
  <pageSetup paperSize="8" scale="46" fitToWidth="1" fitToHeight="0" orientation="landscape" usePrinterDefaults="1" r:id="rId1"/>
  <headerFooter>
    <oddFooter>&amp;R&amp;16&amp;P/&amp;N</oddFooter>
  </headerFooter>
  <rowBreaks count="4" manualBreakCount="4">
    <brk id="76" max="65" man="1"/>
    <brk id="118" max="65" man="1"/>
    <brk id="149" max="65" man="1"/>
    <brk id="184" max="65" man="1"/>
  </rowBreaks>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BW135"/>
  <sheetViews>
    <sheetView showGridLines="0" view="pageBreakPreview" zoomScaleSheetLayoutView="100" workbookViewId="0"/>
  </sheetViews>
  <sheetFormatPr defaultColWidth="2.5" defaultRowHeight="21" customHeight="1"/>
  <cols>
    <col min="1" max="1" width="2.5" style="246"/>
    <col min="2" max="2" width="2.5" style="248"/>
    <col min="3" max="24" width="2.5" style="246"/>
    <col min="25" max="25" width="3.75" style="246" customWidth="1"/>
    <col min="26" max="37" width="2.5" style="246"/>
    <col min="38" max="39" width="2.875" style="246" customWidth="1"/>
    <col min="40" max="16384" width="2.5" style="246"/>
  </cols>
  <sheetData>
    <row r="1" spans="1:75" ht="21" customHeight="1">
      <c r="B1" s="248" t="s">
        <v>220</v>
      </c>
      <c r="Q1" s="282"/>
      <c r="Z1" s="247"/>
      <c r="AA1" s="247"/>
      <c r="AB1" s="247"/>
      <c r="AC1" s="247"/>
      <c r="AD1" s="247"/>
      <c r="AE1" s="247"/>
      <c r="AF1" s="247"/>
      <c r="AG1" s="247"/>
      <c r="AH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row>
    <row r="2" spans="1:75" ht="21" customHeight="1">
      <c r="Z2" s="247"/>
      <c r="AA2" s="247"/>
      <c r="AB2" s="247"/>
      <c r="AC2" s="247"/>
      <c r="AD2" s="247"/>
      <c r="AE2" s="247"/>
      <c r="AF2" s="247"/>
      <c r="AG2" s="247"/>
      <c r="AH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row>
    <row r="3" spans="1:75" ht="21" customHeight="1">
      <c r="AP3" s="247"/>
      <c r="AQ3" s="247"/>
      <c r="AR3" s="247"/>
      <c r="AS3" s="247"/>
      <c r="AT3" s="247"/>
      <c r="AU3" s="247"/>
      <c r="AV3" s="247"/>
      <c r="AW3" s="247"/>
      <c r="AX3" s="247"/>
      <c r="AY3" s="247"/>
      <c r="AZ3" s="247"/>
      <c r="BA3" s="247"/>
      <c r="BB3" s="247"/>
      <c r="BC3" s="247"/>
      <c r="BD3" s="247"/>
      <c r="BE3" s="247"/>
      <c r="BF3" s="247"/>
      <c r="BG3" s="247"/>
      <c r="BH3" s="247"/>
      <c r="BI3" s="247"/>
      <c r="BJ3" s="247"/>
    </row>
    <row r="4" spans="1:75" ht="21" customHeight="1">
      <c r="A4" s="249" t="s">
        <v>393</v>
      </c>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P4" s="247"/>
      <c r="AQ4" s="247"/>
      <c r="AR4" s="247"/>
      <c r="AS4" s="247"/>
      <c r="AT4" s="247"/>
      <c r="AU4" s="247"/>
      <c r="AV4" s="247"/>
      <c r="AW4" s="247"/>
      <c r="AX4" s="247"/>
      <c r="AY4" s="247"/>
      <c r="AZ4" s="247"/>
      <c r="BA4" s="247"/>
      <c r="BB4" s="247"/>
      <c r="BC4" s="247"/>
      <c r="BD4" s="247"/>
      <c r="BE4" s="247"/>
      <c r="BF4" s="247"/>
      <c r="BG4" s="247"/>
      <c r="BH4" s="247"/>
      <c r="BI4" s="247"/>
      <c r="BJ4" s="247"/>
    </row>
    <row r="5" spans="1:75" ht="21" customHeight="1">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row>
    <row r="6" spans="1:75" ht="21" customHeight="1">
      <c r="H6" s="247"/>
      <c r="I6" s="247"/>
      <c r="J6" s="247"/>
      <c r="K6" s="247"/>
      <c r="L6" s="247"/>
      <c r="M6" s="247"/>
      <c r="N6" s="247"/>
      <c r="O6" s="247"/>
      <c r="P6" s="247"/>
      <c r="Q6" s="247"/>
      <c r="R6" s="247"/>
      <c r="S6" s="247"/>
      <c r="T6" s="247"/>
      <c r="U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row>
    <row r="7" spans="1:75" ht="21" customHeight="1">
      <c r="D7" s="247"/>
      <c r="E7" s="247"/>
      <c r="G7" s="247"/>
      <c r="H7" s="247"/>
      <c r="I7" s="247"/>
      <c r="J7" s="247"/>
      <c r="K7" s="247"/>
      <c r="L7" s="247"/>
      <c r="M7" s="247"/>
      <c r="N7" s="247"/>
      <c r="AB7" s="22"/>
      <c r="AC7" s="22"/>
      <c r="AD7" s="22"/>
      <c r="AE7" s="19" t="s">
        <v>65</v>
      </c>
      <c r="AF7" s="22"/>
      <c r="AG7" s="22"/>
      <c r="AH7" s="19" t="s">
        <v>58</v>
      </c>
      <c r="AI7" s="22"/>
      <c r="AJ7" s="22"/>
      <c r="AK7" s="19" t="s">
        <v>209</v>
      </c>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row>
    <row r="8" spans="1:75" ht="21" customHeight="1">
      <c r="B8" s="23"/>
      <c r="C8" s="23"/>
      <c r="D8" s="23"/>
      <c r="E8" s="23"/>
      <c r="F8" s="23"/>
      <c r="G8" s="22" t="s">
        <v>262</v>
      </c>
      <c r="H8" s="22"/>
      <c r="I8" s="22"/>
      <c r="J8" s="22"/>
      <c r="K8" s="22"/>
      <c r="L8" s="22"/>
      <c r="M8" s="22"/>
      <c r="N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row>
    <row r="9" spans="1:75" ht="18" customHeight="1">
      <c r="B9" s="23"/>
      <c r="C9" s="23"/>
      <c r="D9" s="23"/>
      <c r="E9" s="23"/>
      <c r="F9" s="23"/>
      <c r="G9" s="22"/>
      <c r="H9" s="22"/>
      <c r="I9" s="22"/>
      <c r="J9" s="22"/>
      <c r="K9" s="22"/>
      <c r="L9" s="22"/>
      <c r="M9" s="22"/>
      <c r="N9" s="247"/>
      <c r="T9" s="284" t="s">
        <v>99</v>
      </c>
      <c r="U9" s="284"/>
      <c r="V9" s="284"/>
      <c r="W9" s="284"/>
      <c r="X9" s="284"/>
      <c r="Y9" s="284"/>
      <c r="Z9" s="284"/>
      <c r="AA9" s="284"/>
      <c r="AB9" s="284"/>
      <c r="AC9" s="284"/>
      <c r="AD9" s="284"/>
      <c r="AE9" s="284"/>
      <c r="AF9" s="284"/>
      <c r="AG9" s="284"/>
      <c r="AH9" s="284"/>
      <c r="AI9" s="284"/>
      <c r="AJ9" s="284"/>
      <c r="AK9" s="284"/>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row>
    <row r="10" spans="1:75" ht="18" customHeight="1">
      <c r="D10" s="247"/>
      <c r="E10" s="247"/>
      <c r="F10" s="247"/>
      <c r="G10" s="247"/>
      <c r="H10" s="247"/>
      <c r="I10" s="247"/>
      <c r="J10" s="247"/>
      <c r="K10" s="247"/>
      <c r="L10" s="247"/>
      <c r="M10" s="247"/>
      <c r="N10" s="247"/>
      <c r="T10" s="285"/>
      <c r="U10" s="285"/>
      <c r="V10" s="285"/>
      <c r="W10" s="284"/>
      <c r="X10" s="284"/>
      <c r="Y10" s="284"/>
      <c r="Z10" s="284"/>
      <c r="AA10" s="284"/>
      <c r="AB10" s="284"/>
      <c r="AC10" s="284"/>
      <c r="AD10" s="284"/>
      <c r="AE10" s="284"/>
      <c r="AF10" s="284"/>
      <c r="AG10" s="284"/>
      <c r="AH10" s="284"/>
      <c r="AI10" s="284"/>
      <c r="AJ10" s="284"/>
      <c r="AK10" s="284"/>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row>
    <row r="11" spans="1:75" ht="18" customHeight="1">
      <c r="D11" s="247"/>
      <c r="E11" s="247"/>
      <c r="F11" s="247"/>
      <c r="G11" s="247"/>
      <c r="H11" s="247"/>
      <c r="I11" s="247"/>
      <c r="J11" s="247"/>
      <c r="K11" s="247"/>
      <c r="L11" s="247"/>
      <c r="M11" s="247"/>
      <c r="N11" s="247"/>
      <c r="P11" s="250" t="s">
        <v>340</v>
      </c>
      <c r="T11" s="284" t="s">
        <v>149</v>
      </c>
      <c r="U11" s="284"/>
      <c r="V11" s="284"/>
      <c r="W11" s="284"/>
      <c r="X11" s="284"/>
      <c r="Y11" s="284"/>
      <c r="Z11" s="284"/>
      <c r="AA11" s="284"/>
      <c r="AB11" s="284"/>
      <c r="AC11" s="284"/>
      <c r="AD11" s="284"/>
      <c r="AE11" s="284"/>
      <c r="AF11" s="284"/>
      <c r="AG11" s="284"/>
      <c r="AH11" s="284"/>
      <c r="AI11" s="284"/>
      <c r="AJ11" s="284"/>
      <c r="AK11" s="284"/>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row>
    <row r="12" spans="1:75" ht="18" customHeight="1">
      <c r="D12" s="247"/>
      <c r="E12" s="247"/>
      <c r="F12" s="247"/>
      <c r="G12" s="247"/>
      <c r="H12" s="247"/>
      <c r="I12" s="247"/>
      <c r="J12" s="247"/>
      <c r="K12" s="247"/>
      <c r="L12" s="247"/>
      <c r="M12" s="247"/>
      <c r="N12" s="247"/>
      <c r="T12" s="285"/>
      <c r="U12" s="285"/>
      <c r="V12" s="284"/>
      <c r="W12" s="284"/>
      <c r="X12" s="284"/>
      <c r="Y12" s="284"/>
      <c r="Z12" s="284"/>
      <c r="AA12" s="284"/>
      <c r="AB12" s="284"/>
      <c r="AC12" s="284"/>
      <c r="AD12" s="284"/>
      <c r="AE12" s="284"/>
      <c r="AF12" s="284"/>
      <c r="AG12" s="284"/>
      <c r="AH12" s="284"/>
      <c r="AI12" s="284"/>
      <c r="AJ12" s="284"/>
      <c r="AK12" s="284"/>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row>
    <row r="13" spans="1:75" ht="18" customHeight="1">
      <c r="D13" s="247"/>
      <c r="E13" s="247"/>
      <c r="F13" s="247"/>
      <c r="G13" s="247"/>
      <c r="H13" s="247"/>
      <c r="I13" s="247"/>
      <c r="J13" s="247"/>
      <c r="K13" s="247"/>
      <c r="L13" s="247"/>
      <c r="M13" s="247"/>
      <c r="N13" s="247"/>
      <c r="T13" s="284" t="s">
        <v>155</v>
      </c>
      <c r="U13" s="284"/>
      <c r="V13" s="284"/>
      <c r="W13" s="284"/>
      <c r="X13" s="284"/>
      <c r="Y13" s="284"/>
      <c r="Z13" s="284"/>
      <c r="AA13" s="284"/>
      <c r="AB13" s="284"/>
      <c r="AC13" s="284"/>
      <c r="AD13" s="284"/>
      <c r="AE13" s="284"/>
      <c r="AF13" s="284"/>
      <c r="AG13" s="284"/>
      <c r="AH13" s="284"/>
      <c r="AI13" s="284"/>
      <c r="AJ13" s="284"/>
      <c r="AK13" s="284"/>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row>
    <row r="14" spans="1:75" ht="18" customHeight="1">
      <c r="D14" s="247"/>
      <c r="E14" s="247"/>
      <c r="F14" s="247"/>
      <c r="G14" s="247"/>
      <c r="H14" s="247"/>
      <c r="I14" s="247"/>
      <c r="J14" s="247"/>
      <c r="K14" s="247"/>
      <c r="L14" s="247"/>
      <c r="M14" s="247"/>
      <c r="N14" s="247"/>
      <c r="T14" s="285"/>
      <c r="U14" s="285"/>
      <c r="V14" s="285"/>
      <c r="W14" s="285"/>
      <c r="X14" s="285"/>
      <c r="Y14" s="285"/>
      <c r="Z14" s="284"/>
      <c r="AA14" s="284"/>
      <c r="AB14" s="284"/>
      <c r="AC14" s="284"/>
      <c r="AD14" s="284"/>
      <c r="AE14" s="284"/>
      <c r="AF14" s="284"/>
      <c r="AG14" s="284"/>
      <c r="AH14" s="284"/>
      <c r="AI14" s="284"/>
      <c r="AJ14" s="284"/>
      <c r="AK14" s="284"/>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row>
    <row r="15" spans="1:75" ht="17.45" customHeight="1">
      <c r="D15" s="247"/>
      <c r="E15" s="247"/>
      <c r="F15" s="247"/>
      <c r="G15" s="247"/>
      <c r="H15" s="247"/>
      <c r="I15" s="247"/>
      <c r="J15" s="247"/>
      <c r="K15" s="247"/>
      <c r="L15" s="247"/>
      <c r="M15" s="247"/>
      <c r="N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row>
    <row r="16" spans="1:75" ht="21" customHeight="1">
      <c r="F16" s="246" t="s">
        <v>255</v>
      </c>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row>
    <row r="17" spans="2:75" ht="21" customHeight="1">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row>
    <row r="18" spans="2:75" s="247" customFormat="1" ht="21" customHeight="1">
      <c r="B18" s="329"/>
      <c r="U18" s="131" t="s">
        <v>341</v>
      </c>
      <c r="V18" s="138"/>
      <c r="W18" s="138"/>
      <c r="X18" s="138"/>
      <c r="Y18" s="138"/>
      <c r="Z18" s="138"/>
      <c r="AA18" s="140"/>
      <c r="AB18" s="314"/>
      <c r="AC18" s="315"/>
      <c r="AD18" s="146"/>
      <c r="AE18" s="316"/>
      <c r="AF18" s="315"/>
      <c r="AG18" s="315"/>
      <c r="AH18" s="315"/>
      <c r="AI18" s="315"/>
      <c r="AJ18" s="315"/>
      <c r="AK18" s="317"/>
      <c r="AP18" s="328"/>
      <c r="AQ18" s="328"/>
      <c r="AR18" s="328"/>
      <c r="AS18" s="328"/>
      <c r="AT18" s="328"/>
      <c r="AU18" s="328"/>
      <c r="AV18" s="328"/>
    </row>
    <row r="19" spans="2:75" s="247" customFormat="1" ht="21" customHeight="1">
      <c r="B19" s="329"/>
      <c r="U19" s="131" t="s">
        <v>164</v>
      </c>
      <c r="V19" s="138"/>
      <c r="W19" s="138"/>
      <c r="X19" s="140"/>
      <c r="Y19" s="144"/>
      <c r="Z19" s="146"/>
      <c r="AA19" s="146"/>
      <c r="AB19" s="146"/>
      <c r="AC19" s="146"/>
      <c r="AD19" s="146"/>
      <c r="AE19" s="146"/>
      <c r="AF19" s="146"/>
      <c r="AG19" s="146"/>
      <c r="AH19" s="146"/>
      <c r="AI19" s="160"/>
      <c r="AJ19" s="160"/>
      <c r="AK19" s="162"/>
      <c r="AP19" s="328"/>
      <c r="AQ19" s="328"/>
      <c r="AR19" s="328"/>
      <c r="AS19" s="328"/>
      <c r="AT19" s="328"/>
      <c r="AU19" s="328"/>
      <c r="AV19" s="328"/>
    </row>
    <row r="20" spans="2:75" s="247" customFormat="1" ht="21" customHeight="1">
      <c r="B20" s="296" t="s">
        <v>394</v>
      </c>
      <c r="C20" s="305"/>
      <c r="D20" s="305"/>
      <c r="E20" s="305"/>
      <c r="F20" s="305"/>
      <c r="G20" s="305"/>
      <c r="H20" s="305"/>
      <c r="I20" s="305"/>
      <c r="J20" s="305"/>
      <c r="K20" s="305"/>
      <c r="L20" s="305"/>
      <c r="M20" s="305"/>
      <c r="N20" s="305"/>
      <c r="O20" s="305"/>
      <c r="P20" s="305"/>
      <c r="Q20" s="305"/>
      <c r="R20" s="305"/>
      <c r="S20" s="305"/>
      <c r="T20" s="320"/>
      <c r="U20" s="294" t="s">
        <v>149</v>
      </c>
      <c r="V20" s="303"/>
      <c r="W20" s="313"/>
      <c r="X20" s="313"/>
      <c r="Y20" s="313"/>
      <c r="Z20" s="313"/>
      <c r="AA20" s="313"/>
      <c r="AB20" s="313"/>
      <c r="AC20" s="313"/>
      <c r="AD20" s="313"/>
      <c r="AE20" s="313"/>
      <c r="AF20" s="313"/>
      <c r="AG20" s="313"/>
      <c r="AH20" s="313"/>
      <c r="AI20" s="313"/>
      <c r="AJ20" s="313"/>
      <c r="AK20" s="318"/>
      <c r="AP20" s="328"/>
      <c r="AQ20" s="328"/>
      <c r="AR20" s="328"/>
      <c r="AS20" s="328"/>
      <c r="AT20" s="328"/>
      <c r="AU20" s="328"/>
      <c r="AV20" s="328"/>
      <c r="BA20" s="328"/>
      <c r="BB20" s="328"/>
      <c r="BG20" s="328"/>
      <c r="BH20" s="328"/>
    </row>
    <row r="21" spans="2:75" s="247" customFormat="1" ht="21" customHeight="1">
      <c r="B21" s="330"/>
      <c r="C21" s="255"/>
      <c r="D21" s="255"/>
      <c r="E21" s="255"/>
      <c r="F21" s="255"/>
      <c r="G21" s="255"/>
      <c r="H21" s="255"/>
      <c r="I21" s="255"/>
      <c r="J21" s="255"/>
      <c r="K21" s="255"/>
      <c r="L21" s="255"/>
      <c r="M21" s="255"/>
      <c r="N21" s="255"/>
      <c r="O21" s="255"/>
      <c r="P21" s="255"/>
      <c r="Q21" s="255"/>
      <c r="R21" s="255"/>
      <c r="S21" s="255"/>
      <c r="T21" s="338"/>
      <c r="U21" s="295"/>
      <c r="V21" s="304"/>
      <c r="W21" s="307"/>
      <c r="X21" s="307"/>
      <c r="Y21" s="307"/>
      <c r="Z21" s="307"/>
      <c r="AA21" s="307"/>
      <c r="AB21" s="307"/>
      <c r="AC21" s="307"/>
      <c r="AD21" s="307"/>
      <c r="AE21" s="307"/>
      <c r="AF21" s="307"/>
      <c r="AG21" s="307"/>
      <c r="AH21" s="307"/>
      <c r="AI21" s="307"/>
      <c r="AJ21" s="307"/>
      <c r="AK21" s="319"/>
      <c r="AP21" s="328"/>
      <c r="AQ21" s="328"/>
      <c r="AR21" s="328"/>
      <c r="AS21" s="328"/>
      <c r="AT21" s="328"/>
      <c r="AU21" s="328"/>
      <c r="AV21" s="328"/>
      <c r="BA21" s="328"/>
      <c r="BB21" s="328"/>
      <c r="BG21" s="328"/>
      <c r="BH21" s="328"/>
    </row>
    <row r="22" spans="2:75" s="247" customFormat="1" ht="21" customHeight="1">
      <c r="B22" s="330"/>
      <c r="C22" s="255"/>
      <c r="D22" s="255"/>
      <c r="E22" s="255"/>
      <c r="F22" s="255"/>
      <c r="G22" s="255"/>
      <c r="H22" s="255"/>
      <c r="I22" s="255"/>
      <c r="J22" s="255"/>
      <c r="K22" s="255"/>
      <c r="L22" s="255"/>
      <c r="M22" s="255"/>
      <c r="N22" s="255"/>
      <c r="O22" s="255"/>
      <c r="P22" s="255"/>
      <c r="Q22" s="255"/>
      <c r="R22" s="255"/>
      <c r="S22" s="255"/>
      <c r="T22" s="338"/>
      <c r="U22" s="296" t="s">
        <v>99</v>
      </c>
      <c r="V22" s="305"/>
      <c r="W22" s="305"/>
      <c r="X22" s="258"/>
      <c r="Y22" s="258"/>
      <c r="Z22" s="258"/>
      <c r="AA22" s="258"/>
      <c r="AB22" s="258"/>
      <c r="AC22" s="258"/>
      <c r="AD22" s="258"/>
      <c r="AE22" s="258"/>
      <c r="AF22" s="258"/>
      <c r="AG22" s="258"/>
      <c r="AH22" s="258"/>
      <c r="AI22" s="258"/>
      <c r="AJ22" s="258"/>
      <c r="AK22" s="262"/>
      <c r="AP22" s="328"/>
    </row>
    <row r="23" spans="2:75" s="247" customFormat="1" ht="21" customHeight="1">
      <c r="B23" s="330"/>
      <c r="C23" s="255"/>
      <c r="D23" s="255"/>
      <c r="E23" s="255"/>
      <c r="F23" s="255"/>
      <c r="G23" s="255"/>
      <c r="H23" s="255"/>
      <c r="I23" s="255"/>
      <c r="J23" s="255"/>
      <c r="K23" s="255"/>
      <c r="L23" s="255"/>
      <c r="M23" s="255"/>
      <c r="N23" s="255"/>
      <c r="O23" s="255"/>
      <c r="P23" s="255"/>
      <c r="Q23" s="255"/>
      <c r="R23" s="255"/>
      <c r="S23" s="255"/>
      <c r="T23" s="338"/>
      <c r="U23" s="297"/>
      <c r="V23" s="306"/>
      <c r="W23" s="306"/>
      <c r="X23" s="306"/>
      <c r="Y23" s="306"/>
      <c r="Z23" s="306"/>
      <c r="AA23" s="306"/>
      <c r="AB23" s="306"/>
      <c r="AC23" s="306"/>
      <c r="AD23" s="306"/>
      <c r="AE23" s="306"/>
      <c r="AF23" s="306"/>
      <c r="AG23" s="306"/>
      <c r="AH23" s="306"/>
      <c r="AI23" s="306"/>
      <c r="AJ23" s="306"/>
      <c r="AK23" s="321"/>
      <c r="AP23" s="328"/>
    </row>
    <row r="24" spans="2:75" s="247" customFormat="1" ht="21" customHeight="1">
      <c r="B24" s="331"/>
      <c r="C24" s="335"/>
      <c r="D24" s="335"/>
      <c r="E24" s="335"/>
      <c r="F24" s="335"/>
      <c r="G24" s="335"/>
      <c r="H24" s="335"/>
      <c r="I24" s="335"/>
      <c r="J24" s="335"/>
      <c r="K24" s="335"/>
      <c r="L24" s="335"/>
      <c r="M24" s="335"/>
      <c r="N24" s="335"/>
      <c r="O24" s="335"/>
      <c r="P24" s="335"/>
      <c r="Q24" s="335"/>
      <c r="R24" s="335"/>
      <c r="S24" s="335"/>
      <c r="T24" s="339"/>
      <c r="U24" s="298"/>
      <c r="V24" s="307"/>
      <c r="W24" s="307"/>
      <c r="X24" s="307"/>
      <c r="Y24" s="307"/>
      <c r="Z24" s="307"/>
      <c r="AA24" s="307"/>
      <c r="AB24" s="307"/>
      <c r="AC24" s="307"/>
      <c r="AD24" s="307"/>
      <c r="AE24" s="307"/>
      <c r="AF24" s="307"/>
      <c r="AG24" s="307"/>
      <c r="AH24" s="307"/>
      <c r="AI24" s="307"/>
      <c r="AJ24" s="307"/>
      <c r="AK24" s="319"/>
      <c r="AP24" s="328"/>
      <c r="AQ24" s="328"/>
    </row>
    <row r="25" spans="2:75" s="247" customFormat="1" ht="21" customHeight="1">
      <c r="B25" s="296" t="s">
        <v>185</v>
      </c>
      <c r="C25" s="305"/>
      <c r="D25" s="305"/>
      <c r="E25" s="305"/>
      <c r="F25" s="305"/>
      <c r="G25" s="305"/>
      <c r="H25" s="305"/>
      <c r="I25" s="305"/>
      <c r="J25" s="305"/>
      <c r="K25" s="305"/>
      <c r="L25" s="305"/>
      <c r="M25" s="305"/>
      <c r="N25" s="305"/>
      <c r="O25" s="305"/>
      <c r="P25" s="305"/>
      <c r="Q25" s="305"/>
      <c r="R25" s="305"/>
      <c r="S25" s="305"/>
      <c r="T25" s="320"/>
      <c r="U25" s="334"/>
      <c r="V25" s="313"/>
      <c r="W25" s="313"/>
      <c r="X25" s="313"/>
      <c r="Y25" s="313"/>
      <c r="Z25" s="313"/>
      <c r="AA25" s="313"/>
      <c r="AB25" s="313"/>
      <c r="AC25" s="313"/>
      <c r="AD25" s="313"/>
      <c r="AE25" s="313"/>
      <c r="AF25" s="313"/>
      <c r="AG25" s="313"/>
      <c r="AH25" s="313"/>
      <c r="AI25" s="313"/>
      <c r="AJ25" s="313"/>
      <c r="AK25" s="318"/>
      <c r="AP25" s="328"/>
      <c r="AQ25" s="328"/>
    </row>
    <row r="26" spans="2:75" s="247" customFormat="1" ht="21" customHeight="1">
      <c r="B26" s="330"/>
      <c r="C26" s="255"/>
      <c r="D26" s="255"/>
      <c r="E26" s="255"/>
      <c r="F26" s="255"/>
      <c r="G26" s="255"/>
      <c r="H26" s="255"/>
      <c r="I26" s="255"/>
      <c r="J26" s="255"/>
      <c r="K26" s="255"/>
      <c r="L26" s="255"/>
      <c r="M26" s="255"/>
      <c r="N26" s="255"/>
      <c r="O26" s="255"/>
      <c r="P26" s="255"/>
      <c r="Q26" s="255"/>
      <c r="R26" s="255"/>
      <c r="S26" s="255"/>
      <c r="T26" s="338"/>
      <c r="U26" s="297"/>
      <c r="V26" s="306"/>
      <c r="W26" s="306"/>
      <c r="X26" s="306"/>
      <c r="Y26" s="306"/>
      <c r="Z26" s="306"/>
      <c r="AA26" s="306"/>
      <c r="AB26" s="306"/>
      <c r="AC26" s="306"/>
      <c r="AD26" s="306"/>
      <c r="AE26" s="306"/>
      <c r="AF26" s="306"/>
      <c r="AG26" s="306"/>
      <c r="AH26" s="306"/>
      <c r="AI26" s="306"/>
      <c r="AJ26" s="306"/>
      <c r="AK26" s="321"/>
      <c r="AP26" s="328"/>
      <c r="AQ26" s="328"/>
    </row>
    <row r="27" spans="2:75" s="247" customFormat="1" ht="21" customHeight="1">
      <c r="B27" s="331"/>
      <c r="C27" s="335"/>
      <c r="D27" s="335"/>
      <c r="E27" s="335"/>
      <c r="F27" s="335"/>
      <c r="G27" s="335"/>
      <c r="H27" s="335"/>
      <c r="I27" s="335"/>
      <c r="J27" s="335"/>
      <c r="K27" s="335"/>
      <c r="L27" s="335"/>
      <c r="M27" s="335"/>
      <c r="N27" s="335"/>
      <c r="O27" s="335"/>
      <c r="P27" s="335"/>
      <c r="Q27" s="335"/>
      <c r="R27" s="335"/>
      <c r="S27" s="335"/>
      <c r="T27" s="339"/>
      <c r="U27" s="298"/>
      <c r="V27" s="307"/>
      <c r="W27" s="307"/>
      <c r="X27" s="307"/>
      <c r="Y27" s="307"/>
      <c r="Z27" s="307"/>
      <c r="AA27" s="307"/>
      <c r="AB27" s="307"/>
      <c r="AC27" s="307"/>
      <c r="AD27" s="307"/>
      <c r="AE27" s="307"/>
      <c r="AF27" s="307"/>
      <c r="AG27" s="307"/>
      <c r="AH27" s="307"/>
      <c r="AI27" s="307"/>
      <c r="AJ27" s="307"/>
      <c r="AK27" s="319"/>
      <c r="AP27" s="328"/>
      <c r="AQ27" s="328"/>
    </row>
    <row r="28" spans="2:75" s="247" customFormat="1" ht="21" customHeight="1">
      <c r="B28" s="296" t="s">
        <v>395</v>
      </c>
      <c r="C28" s="305"/>
      <c r="D28" s="305"/>
      <c r="E28" s="305"/>
      <c r="F28" s="305"/>
      <c r="G28" s="305"/>
      <c r="H28" s="305"/>
      <c r="I28" s="305"/>
      <c r="J28" s="305"/>
      <c r="K28" s="305"/>
      <c r="L28" s="305"/>
      <c r="M28" s="305"/>
      <c r="N28" s="305"/>
      <c r="O28" s="305"/>
      <c r="P28" s="305"/>
      <c r="Q28" s="305"/>
      <c r="R28" s="305"/>
      <c r="S28" s="305"/>
      <c r="T28" s="320"/>
      <c r="U28" s="251"/>
      <c r="V28" s="258"/>
      <c r="W28" s="258"/>
      <c r="X28" s="258"/>
      <c r="Y28" s="258"/>
      <c r="Z28" s="258"/>
      <c r="AA28" s="258" t="s">
        <v>361</v>
      </c>
      <c r="AB28" s="258"/>
      <c r="AC28" s="258"/>
      <c r="AD28" s="258"/>
      <c r="AE28" s="258" t="s">
        <v>362</v>
      </c>
      <c r="AF28" s="258"/>
      <c r="AG28" s="258"/>
      <c r="AH28" s="258"/>
      <c r="AI28" s="258" t="s">
        <v>365</v>
      </c>
      <c r="AJ28" s="258"/>
      <c r="AK28" s="262"/>
      <c r="AP28" s="328"/>
      <c r="AQ28" s="328"/>
    </row>
    <row r="29" spans="2:75" s="247" customFormat="1" ht="21" customHeight="1">
      <c r="B29" s="333"/>
      <c r="C29" s="337"/>
      <c r="D29" s="337"/>
      <c r="E29" s="337"/>
      <c r="F29" s="337"/>
      <c r="G29" s="337"/>
      <c r="H29" s="255"/>
      <c r="I29" s="255"/>
      <c r="J29" s="255"/>
      <c r="K29" s="255"/>
      <c r="L29" s="255"/>
      <c r="M29" s="255"/>
      <c r="N29" s="255"/>
      <c r="O29" s="255"/>
      <c r="P29" s="255"/>
      <c r="Q29" s="255"/>
      <c r="R29" s="255"/>
      <c r="S29" s="255"/>
      <c r="T29" s="338"/>
      <c r="U29" s="252"/>
      <c r="V29" s="259"/>
      <c r="W29" s="259"/>
      <c r="X29" s="259"/>
      <c r="Y29" s="259"/>
      <c r="Z29" s="259"/>
      <c r="AA29" s="259"/>
      <c r="AB29" s="259"/>
      <c r="AC29" s="259"/>
      <c r="AD29" s="259"/>
      <c r="AE29" s="259"/>
      <c r="AF29" s="259"/>
      <c r="AG29" s="259"/>
      <c r="AH29" s="259"/>
      <c r="AI29" s="259"/>
      <c r="AJ29" s="259"/>
      <c r="AK29" s="286"/>
      <c r="AP29" s="328"/>
      <c r="AQ29" s="328"/>
    </row>
    <row r="30" spans="2:75" s="247" customFormat="1" ht="21" customHeight="1">
      <c r="B30" s="347"/>
      <c r="C30" s="348"/>
      <c r="D30" s="348"/>
      <c r="E30" s="348"/>
      <c r="F30" s="348"/>
      <c r="G30" s="348"/>
      <c r="H30" s="335"/>
      <c r="I30" s="335"/>
      <c r="J30" s="335"/>
      <c r="K30" s="335"/>
      <c r="L30" s="335"/>
      <c r="M30" s="335"/>
      <c r="N30" s="335"/>
      <c r="O30" s="335"/>
      <c r="P30" s="335"/>
      <c r="Q30" s="335"/>
      <c r="R30" s="335"/>
      <c r="S30" s="335"/>
      <c r="T30" s="339"/>
      <c r="U30" s="253"/>
      <c r="V30" s="260"/>
      <c r="W30" s="260"/>
      <c r="X30" s="260"/>
      <c r="Y30" s="260"/>
      <c r="Z30" s="260"/>
      <c r="AA30" s="260"/>
      <c r="AB30" s="260"/>
      <c r="AC30" s="260"/>
      <c r="AD30" s="260"/>
      <c r="AE30" s="260"/>
      <c r="AF30" s="260"/>
      <c r="AG30" s="260"/>
      <c r="AH30" s="260"/>
      <c r="AI30" s="260"/>
      <c r="AJ30" s="260"/>
      <c r="AK30" s="264"/>
      <c r="AP30" s="328"/>
      <c r="AQ30" s="328"/>
    </row>
    <row r="31" spans="2:75" s="247" customFormat="1" ht="21" customHeight="1">
      <c r="B31" s="255" t="s">
        <v>282</v>
      </c>
      <c r="C31" s="257"/>
      <c r="D31" s="257" t="s">
        <v>396</v>
      </c>
      <c r="E31" s="257"/>
      <c r="F31" s="257"/>
      <c r="G31" s="257"/>
      <c r="H31" s="257"/>
      <c r="I31" s="257"/>
      <c r="J31" s="257"/>
      <c r="K31" s="257"/>
      <c r="L31" s="257"/>
      <c r="M31" s="257"/>
      <c r="N31" s="257"/>
      <c r="O31" s="257"/>
      <c r="P31" s="257"/>
      <c r="Q31" s="257"/>
      <c r="R31" s="257"/>
      <c r="S31" s="257"/>
      <c r="T31" s="257"/>
      <c r="U31" s="283"/>
      <c r="V31" s="257"/>
      <c r="W31" s="257"/>
      <c r="X31" s="257"/>
      <c r="Y31" s="257"/>
      <c r="Z31" s="257"/>
      <c r="AA31" s="257"/>
      <c r="AB31" s="257"/>
      <c r="AC31" s="257"/>
      <c r="AD31" s="257"/>
      <c r="AE31" s="257"/>
      <c r="AF31" s="257"/>
      <c r="AG31" s="257"/>
      <c r="AH31" s="257"/>
      <c r="AI31" s="257"/>
      <c r="AJ31" s="257"/>
      <c r="AK31" s="283"/>
      <c r="AP31" s="328"/>
      <c r="AQ31" s="328"/>
    </row>
    <row r="32" spans="2:75" s="247" customFormat="1" ht="21" customHeight="1">
      <c r="B32" s="255"/>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P32" s="328"/>
      <c r="AQ32" s="328"/>
    </row>
    <row r="33" spans="2:75" s="247" customFormat="1" ht="21" customHeight="1">
      <c r="B33" s="255"/>
      <c r="C33" s="257"/>
      <c r="D33" s="257"/>
      <c r="E33" s="257"/>
      <c r="F33" s="257"/>
      <c r="G33" s="257"/>
      <c r="H33" s="257"/>
      <c r="I33" s="259"/>
      <c r="J33" s="259"/>
      <c r="K33" s="257"/>
      <c r="L33" s="257"/>
      <c r="M33" s="257"/>
      <c r="N33" s="257"/>
      <c r="O33" s="257"/>
      <c r="P33" s="257"/>
      <c r="Q33" s="257"/>
      <c r="R33" s="257"/>
      <c r="S33" s="257"/>
      <c r="T33" s="257"/>
      <c r="U33" s="257"/>
      <c r="V33" s="257"/>
      <c r="W33" s="257"/>
      <c r="X33" s="257"/>
      <c r="Y33" s="257"/>
      <c r="Z33" s="257"/>
      <c r="AA33" s="257"/>
      <c r="AB33" s="257"/>
      <c r="AC33" s="257"/>
      <c r="AD33" s="257"/>
      <c r="AE33" s="257"/>
      <c r="AF33" s="257"/>
      <c r="AG33" s="257"/>
      <c r="AH33" s="257"/>
      <c r="AI33" s="257"/>
      <c r="AJ33" s="257"/>
      <c r="AK33" s="257"/>
      <c r="AP33" s="328"/>
      <c r="AQ33" s="328"/>
      <c r="AS33" s="329"/>
      <c r="AT33" s="329"/>
      <c r="AU33" s="329"/>
      <c r="AV33" s="329"/>
      <c r="AW33" s="329"/>
      <c r="AX33" s="329"/>
      <c r="AY33" s="329"/>
      <c r="AZ33" s="329"/>
      <c r="BA33" s="329"/>
      <c r="BB33" s="329"/>
      <c r="BC33" s="329"/>
      <c r="BD33" s="329"/>
      <c r="BE33" s="329"/>
    </row>
    <row r="34" spans="2:75" s="247" customFormat="1" ht="21" customHeight="1">
      <c r="B34" s="255"/>
      <c r="C34" s="257"/>
      <c r="D34" s="257"/>
      <c r="E34" s="257"/>
      <c r="F34" s="257"/>
      <c r="G34" s="257"/>
      <c r="H34" s="257"/>
      <c r="I34" s="259"/>
      <c r="J34" s="259"/>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P34" s="329"/>
      <c r="AQ34" s="329"/>
      <c r="AR34" s="329"/>
      <c r="AS34" s="329"/>
      <c r="AT34" s="329"/>
      <c r="AU34" s="329"/>
      <c r="AV34" s="329"/>
      <c r="AW34" s="329"/>
      <c r="AX34" s="328"/>
    </row>
    <row r="35" spans="2:75" s="247" customFormat="1" ht="21" customHeight="1">
      <c r="B35" s="255"/>
      <c r="C35" s="255"/>
      <c r="D35" s="257"/>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257"/>
      <c r="AE35" s="257"/>
      <c r="AF35" s="257"/>
      <c r="AG35" s="257"/>
      <c r="AH35" s="257"/>
      <c r="AI35" s="257"/>
      <c r="AJ35" s="257"/>
      <c r="AK35" s="257"/>
      <c r="AW35" s="328"/>
      <c r="AX35" s="328"/>
    </row>
    <row r="36" spans="2:75" s="247" customFormat="1" ht="21" customHeight="1">
      <c r="B36" s="255"/>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row>
    <row r="37" spans="2:75" ht="21" customHeight="1">
      <c r="B37" s="329"/>
      <c r="C37" s="247"/>
      <c r="D37" s="247"/>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P37" s="247"/>
      <c r="AQ37" s="247"/>
      <c r="AR37" s="247"/>
      <c r="AS37" s="247"/>
      <c r="AT37" s="247"/>
      <c r="AU37" s="247"/>
      <c r="AV37" s="247"/>
      <c r="AW37" s="247"/>
      <c r="AX37" s="247"/>
      <c r="AY37" s="247"/>
      <c r="AZ37" s="247"/>
      <c r="BA37" s="247"/>
      <c r="BB37" s="247"/>
      <c r="BC37" s="247"/>
      <c r="BD37" s="247"/>
      <c r="BE37" s="247"/>
      <c r="BF37" s="247"/>
      <c r="BG37" s="247"/>
      <c r="BH37" s="247"/>
      <c r="BI37" s="247"/>
      <c r="BJ37" s="247"/>
      <c r="BK37" s="247"/>
      <c r="BL37" s="247"/>
      <c r="BM37" s="247"/>
      <c r="BN37" s="247"/>
      <c r="BO37" s="247"/>
      <c r="BP37" s="247"/>
      <c r="BQ37" s="247"/>
      <c r="BR37" s="247"/>
      <c r="BS37" s="247"/>
      <c r="BT37" s="247"/>
      <c r="BU37" s="247"/>
      <c r="BV37" s="247"/>
      <c r="BW37" s="247"/>
    </row>
    <row r="38" spans="2:75" ht="21" customHeight="1">
      <c r="B38" s="329"/>
      <c r="C38" s="247"/>
      <c r="D38" s="247"/>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row>
    <row r="39" spans="2:75" ht="21" customHeight="1">
      <c r="B39" s="329"/>
      <c r="C39" s="247"/>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row>
    <row r="40" spans="2:75" ht="21" customHeight="1">
      <c r="B40" s="329"/>
      <c r="C40" s="247"/>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row>
    <row r="41" spans="2:75" ht="21" customHeight="1">
      <c r="B41" s="329"/>
      <c r="C41" s="247"/>
      <c r="D41" s="247"/>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row>
    <row r="42" spans="2:75" ht="21" customHeight="1">
      <c r="B42" s="329"/>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row>
    <row r="43" spans="2:75" ht="21" customHeight="1">
      <c r="B43" s="329"/>
      <c r="C43" s="247"/>
      <c r="D43" s="247"/>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row>
    <row r="44" spans="2:75" ht="21" customHeight="1">
      <c r="B44" s="329"/>
      <c r="C44" s="247"/>
      <c r="D44" s="247"/>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row>
    <row r="45" spans="2:75" ht="21" customHeight="1">
      <c r="B45" s="329"/>
    </row>
    <row r="46" spans="2:75" ht="21" customHeight="1">
      <c r="B46" s="329"/>
    </row>
    <row r="47" spans="2:75" ht="21" customHeight="1">
      <c r="B47" s="329"/>
    </row>
    <row r="48" spans="2:75" ht="21" customHeight="1">
      <c r="B48" s="329"/>
    </row>
    <row r="49" spans="2:2" ht="21" customHeight="1">
      <c r="B49" s="329"/>
    </row>
    <row r="50" spans="2:2" ht="21" customHeight="1">
      <c r="B50" s="329"/>
    </row>
    <row r="51" spans="2:2" ht="21" customHeight="1">
      <c r="B51" s="329"/>
    </row>
    <row r="52" spans="2:2" ht="21" customHeight="1">
      <c r="B52" s="329"/>
    </row>
    <row r="53" spans="2:2" ht="21" customHeight="1">
      <c r="B53" s="329"/>
    </row>
    <row r="54" spans="2:2" ht="21" customHeight="1">
      <c r="B54" s="329"/>
    </row>
    <row r="55" spans="2:2" ht="21" customHeight="1">
      <c r="B55" s="329"/>
    </row>
    <row r="56" spans="2:2" ht="21" customHeight="1">
      <c r="B56" s="329"/>
    </row>
    <row r="57" spans="2:2" ht="21" customHeight="1">
      <c r="B57" s="329"/>
    </row>
    <row r="58" spans="2:2" ht="21" customHeight="1">
      <c r="B58" s="329"/>
    </row>
    <row r="59" spans="2:2" ht="21" customHeight="1">
      <c r="B59" s="329"/>
    </row>
    <row r="60" spans="2:2" ht="21" customHeight="1">
      <c r="B60" s="329"/>
    </row>
    <row r="61" spans="2:2" ht="21" customHeight="1">
      <c r="B61" s="329"/>
    </row>
    <row r="62" spans="2:2" ht="21" customHeight="1">
      <c r="B62" s="329"/>
    </row>
    <row r="63" spans="2:2" ht="21" customHeight="1">
      <c r="B63" s="329"/>
    </row>
    <row r="64" spans="2:2" ht="21" customHeight="1">
      <c r="B64" s="329"/>
    </row>
    <row r="65" spans="2:2" ht="21" customHeight="1">
      <c r="B65" s="329"/>
    </row>
    <row r="66" spans="2:2" ht="21" customHeight="1">
      <c r="B66" s="329"/>
    </row>
    <row r="67" spans="2:2" ht="21" customHeight="1">
      <c r="B67" s="329"/>
    </row>
    <row r="68" spans="2:2" ht="21" customHeight="1">
      <c r="B68" s="329"/>
    </row>
    <row r="69" spans="2:2" ht="21" customHeight="1">
      <c r="B69" s="329"/>
    </row>
    <row r="70" spans="2:2" ht="21" customHeight="1">
      <c r="B70" s="329"/>
    </row>
    <row r="71" spans="2:2" ht="21" customHeight="1">
      <c r="B71" s="329"/>
    </row>
    <row r="72" spans="2:2" ht="21" customHeight="1">
      <c r="B72" s="329"/>
    </row>
    <row r="73" spans="2:2" ht="21" customHeight="1">
      <c r="B73" s="329"/>
    </row>
    <row r="74" spans="2:2" ht="21" customHeight="1">
      <c r="B74" s="329"/>
    </row>
    <row r="75" spans="2:2" ht="21" customHeight="1">
      <c r="B75" s="329"/>
    </row>
    <row r="76" spans="2:2" ht="21" customHeight="1">
      <c r="B76" s="329"/>
    </row>
    <row r="77" spans="2:2" ht="21" customHeight="1">
      <c r="B77" s="329"/>
    </row>
    <row r="78" spans="2:2" ht="21" customHeight="1">
      <c r="B78" s="329"/>
    </row>
    <row r="79" spans="2:2" ht="21" customHeight="1">
      <c r="B79" s="329"/>
    </row>
    <row r="80" spans="2:2" ht="21" customHeight="1">
      <c r="B80" s="329"/>
    </row>
    <row r="81" spans="2:2" ht="21" customHeight="1">
      <c r="B81" s="329"/>
    </row>
    <row r="82" spans="2:2" ht="21" customHeight="1">
      <c r="B82" s="329"/>
    </row>
    <row r="83" spans="2:2" ht="21" customHeight="1">
      <c r="B83" s="329"/>
    </row>
    <row r="84" spans="2:2" ht="21" customHeight="1">
      <c r="B84" s="329"/>
    </row>
    <row r="85" spans="2:2" ht="21" customHeight="1">
      <c r="B85" s="329"/>
    </row>
    <row r="86" spans="2:2" ht="21" customHeight="1">
      <c r="B86" s="329"/>
    </row>
    <row r="87" spans="2:2" ht="21" customHeight="1">
      <c r="B87" s="329"/>
    </row>
    <row r="88" spans="2:2" ht="21" customHeight="1">
      <c r="B88" s="329"/>
    </row>
    <row r="89" spans="2:2" ht="21" customHeight="1">
      <c r="B89" s="329"/>
    </row>
    <row r="90" spans="2:2" ht="21" customHeight="1">
      <c r="B90" s="329"/>
    </row>
    <row r="91" spans="2:2" ht="21" customHeight="1">
      <c r="B91" s="329"/>
    </row>
    <row r="92" spans="2:2" ht="21" customHeight="1">
      <c r="B92" s="329"/>
    </row>
    <row r="93" spans="2:2" ht="21" customHeight="1">
      <c r="B93" s="329"/>
    </row>
    <row r="94" spans="2:2" ht="21" customHeight="1">
      <c r="B94" s="329"/>
    </row>
    <row r="95" spans="2:2" ht="21" customHeight="1">
      <c r="B95" s="329"/>
    </row>
    <row r="96" spans="2:2" ht="21" customHeight="1">
      <c r="B96" s="329"/>
    </row>
    <row r="97" spans="2:2" ht="21" customHeight="1">
      <c r="B97" s="329"/>
    </row>
    <row r="98" spans="2:2" ht="21" customHeight="1">
      <c r="B98" s="329"/>
    </row>
    <row r="99" spans="2:2" ht="21" customHeight="1">
      <c r="B99" s="329"/>
    </row>
    <row r="100" spans="2:2" ht="21" customHeight="1">
      <c r="B100" s="329"/>
    </row>
    <row r="101" spans="2:2" ht="21" customHeight="1">
      <c r="B101" s="329"/>
    </row>
    <row r="102" spans="2:2" ht="21" customHeight="1">
      <c r="B102" s="329"/>
    </row>
    <row r="103" spans="2:2" ht="21" customHeight="1">
      <c r="B103" s="329"/>
    </row>
    <row r="104" spans="2:2" ht="21" customHeight="1">
      <c r="B104" s="329"/>
    </row>
    <row r="105" spans="2:2" ht="21" customHeight="1">
      <c r="B105" s="329"/>
    </row>
    <row r="106" spans="2:2" ht="21" customHeight="1">
      <c r="B106" s="329"/>
    </row>
    <row r="107" spans="2:2" ht="21" customHeight="1">
      <c r="B107" s="329"/>
    </row>
    <row r="108" spans="2:2" ht="21" customHeight="1">
      <c r="B108" s="329"/>
    </row>
    <row r="109" spans="2:2" ht="21" customHeight="1">
      <c r="B109" s="329"/>
    </row>
    <row r="110" spans="2:2" ht="21" customHeight="1">
      <c r="B110" s="329"/>
    </row>
    <row r="111" spans="2:2" ht="21" customHeight="1">
      <c r="B111" s="329"/>
    </row>
    <row r="112" spans="2:2" ht="21" customHeight="1">
      <c r="B112" s="329"/>
    </row>
    <row r="113" spans="2:2" ht="21" customHeight="1">
      <c r="B113" s="329"/>
    </row>
    <row r="114" spans="2:2" ht="21" customHeight="1">
      <c r="B114" s="329"/>
    </row>
    <row r="115" spans="2:2" ht="21" customHeight="1">
      <c r="B115" s="329"/>
    </row>
    <row r="116" spans="2:2" ht="21" customHeight="1">
      <c r="B116" s="329"/>
    </row>
    <row r="117" spans="2:2" ht="21" customHeight="1">
      <c r="B117" s="329"/>
    </row>
    <row r="118" spans="2:2" ht="21" customHeight="1">
      <c r="B118" s="329"/>
    </row>
    <row r="119" spans="2:2" ht="21" customHeight="1">
      <c r="B119" s="329"/>
    </row>
    <row r="120" spans="2:2" ht="21" customHeight="1">
      <c r="B120" s="329"/>
    </row>
    <row r="121" spans="2:2" ht="21" customHeight="1">
      <c r="B121" s="329"/>
    </row>
    <row r="122" spans="2:2" ht="21" customHeight="1">
      <c r="B122" s="329"/>
    </row>
    <row r="123" spans="2:2" ht="21" customHeight="1">
      <c r="B123" s="329"/>
    </row>
    <row r="124" spans="2:2" ht="21" customHeight="1">
      <c r="B124" s="329"/>
    </row>
    <row r="125" spans="2:2" ht="21" customHeight="1">
      <c r="B125" s="329"/>
    </row>
    <row r="126" spans="2:2" ht="21" customHeight="1">
      <c r="B126" s="329"/>
    </row>
    <row r="127" spans="2:2" ht="21" customHeight="1">
      <c r="B127" s="329"/>
    </row>
    <row r="128" spans="2:2" ht="21" customHeight="1">
      <c r="B128" s="329"/>
    </row>
    <row r="129" spans="2:2" ht="21" customHeight="1">
      <c r="B129" s="329"/>
    </row>
    <row r="130" spans="2:2" ht="21" customHeight="1">
      <c r="B130" s="329"/>
    </row>
    <row r="131" spans="2:2" ht="21" customHeight="1">
      <c r="B131" s="329"/>
    </row>
    <row r="132" spans="2:2" ht="21" customHeight="1">
      <c r="B132" s="329"/>
    </row>
    <row r="133" spans="2:2" ht="21" customHeight="1">
      <c r="B133" s="329"/>
    </row>
    <row r="134" spans="2:2" ht="21" customHeight="1">
      <c r="B134" s="329"/>
    </row>
    <row r="135" spans="2:2" ht="21" customHeight="1">
      <c r="B135" s="329"/>
    </row>
  </sheetData>
  <mergeCells count="30">
    <mergeCell ref="A4:AK4"/>
    <mergeCell ref="AB7:AD7"/>
    <mergeCell ref="AF7:AG7"/>
    <mergeCell ref="AI7:AJ7"/>
    <mergeCell ref="T9:V9"/>
    <mergeCell ref="T11:U11"/>
    <mergeCell ref="T13:Y13"/>
    <mergeCell ref="U18:AA18"/>
    <mergeCell ref="U19:X19"/>
    <mergeCell ref="U22:W22"/>
    <mergeCell ref="X22:AK22"/>
    <mergeCell ref="B8:F9"/>
    <mergeCell ref="G8:M9"/>
    <mergeCell ref="W9:AK10"/>
    <mergeCell ref="V11:AK12"/>
    <mergeCell ref="Z13:AK14"/>
    <mergeCell ref="B20:T24"/>
    <mergeCell ref="U20:V21"/>
    <mergeCell ref="W20:AK21"/>
    <mergeCell ref="U23:AK24"/>
    <mergeCell ref="B25:T27"/>
    <mergeCell ref="U25:AK27"/>
    <mergeCell ref="B28:T30"/>
    <mergeCell ref="U28:Z30"/>
    <mergeCell ref="AA28:AA30"/>
    <mergeCell ref="AB28:AD30"/>
    <mergeCell ref="AE28:AE30"/>
    <mergeCell ref="AF28:AH30"/>
    <mergeCell ref="AI28:AI30"/>
    <mergeCell ref="AJ28:AK30"/>
  </mergeCells>
  <phoneticPr fontId="11"/>
  <printOptions horizontalCentered="1"/>
  <pageMargins left="0.70866141732283472" right="0.70866141732283472" top="0.74803149606299213" bottom="0.74803149606299213" header="0.31496062992125984" footer="0.31496062992125984"/>
  <pageSetup paperSize="9" scale="85" fitToWidth="1" fitToHeight="1" orientation="portrait" usePrinterDefaults="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rgb="FFFFFFCC"/>
  </sheetPr>
  <dimension ref="B1:BO290"/>
  <sheetViews>
    <sheetView showGridLines="0" zoomScaleSheetLayoutView="100" workbookViewId="0"/>
  </sheetViews>
  <sheetFormatPr defaultColWidth="4.5" defaultRowHeight="15.75"/>
  <cols>
    <col min="1" max="1" width="0.8984375" style="1732" customWidth="1"/>
    <col min="2" max="2" width="5.69921875" style="1732" customWidth="1"/>
    <col min="3" max="4" width="8.09765625" style="1732" customWidth="1"/>
    <col min="5" max="8" width="3.19921875" style="1732" hidden="1" customWidth="1"/>
    <col min="9" max="10" width="3.19921875" style="1732" customWidth="1"/>
    <col min="11" max="62" width="5.69921875" style="1732" customWidth="1"/>
    <col min="63" max="63" width="1.09765625" style="1732" customWidth="1"/>
    <col min="64" max="16384" width="4.5" style="1732"/>
  </cols>
  <sheetData>
    <row r="1" spans="2:67" s="1733" customFormat="1" ht="20.25" customHeight="1">
      <c r="C1" s="1746" t="s">
        <v>663</v>
      </c>
      <c r="D1" s="1746"/>
      <c r="E1" s="1746"/>
      <c r="F1" s="1746"/>
      <c r="G1" s="1746"/>
      <c r="H1" s="1746"/>
      <c r="I1" s="1746"/>
      <c r="J1" s="1746"/>
      <c r="M1" s="1794" t="s">
        <v>755</v>
      </c>
      <c r="P1" s="1746"/>
      <c r="Q1" s="1746"/>
      <c r="R1" s="1746"/>
      <c r="S1" s="1746"/>
      <c r="T1" s="1746"/>
      <c r="U1" s="1746"/>
      <c r="V1" s="1746"/>
      <c r="W1" s="1746"/>
      <c r="AS1" s="1828" t="s">
        <v>56</v>
      </c>
      <c r="AT1" s="1933" t="s">
        <v>944</v>
      </c>
      <c r="AU1" s="1934"/>
      <c r="AV1" s="1934"/>
      <c r="AW1" s="1934"/>
      <c r="AX1" s="1934"/>
      <c r="AY1" s="1934"/>
      <c r="AZ1" s="1934"/>
      <c r="BA1" s="1934"/>
      <c r="BB1" s="1934"/>
      <c r="BC1" s="1934"/>
      <c r="BD1" s="1934"/>
      <c r="BE1" s="1934"/>
      <c r="BF1" s="1934"/>
      <c r="BG1" s="1934"/>
      <c r="BH1" s="1934"/>
      <c r="BI1" s="1934"/>
      <c r="BJ1" s="1828" t="s">
        <v>156</v>
      </c>
    </row>
    <row r="2" spans="2:67" s="1734" customFormat="1" ht="20.25" customHeight="1">
      <c r="J2" s="1794"/>
      <c r="M2" s="1794"/>
      <c r="N2" s="1794"/>
      <c r="P2" s="1828"/>
      <c r="Q2" s="1828"/>
      <c r="R2" s="1828"/>
      <c r="S2" s="1828"/>
      <c r="T2" s="1828"/>
      <c r="U2" s="1828"/>
      <c r="V2" s="1828"/>
      <c r="W2" s="1828"/>
      <c r="AB2" s="1828" t="s">
        <v>780</v>
      </c>
      <c r="AC2" s="1904">
        <v>6</v>
      </c>
      <c r="AD2" s="1904"/>
      <c r="AE2" s="1828" t="s">
        <v>679</v>
      </c>
      <c r="AF2" s="1920">
        <f>IF(AC2=0,"",YEAR(DATE(2018+AC2,1,1)))</f>
        <v>2024</v>
      </c>
      <c r="AG2" s="1920"/>
      <c r="AH2" s="1923" t="s">
        <v>592</v>
      </c>
      <c r="AI2" s="1923" t="s">
        <v>785</v>
      </c>
      <c r="AJ2" s="1904">
        <v>4</v>
      </c>
      <c r="AK2" s="1904"/>
      <c r="AL2" s="1923" t="s">
        <v>313</v>
      </c>
      <c r="AS2" s="1828" t="s">
        <v>338</v>
      </c>
      <c r="AT2" s="1904" t="s">
        <v>793</v>
      </c>
      <c r="AU2" s="1904"/>
      <c r="AV2" s="1904"/>
      <c r="AW2" s="1904"/>
      <c r="AX2" s="1904"/>
      <c r="AY2" s="1904"/>
      <c r="AZ2" s="1904"/>
      <c r="BA2" s="1904"/>
      <c r="BB2" s="1904"/>
      <c r="BC2" s="1904"/>
      <c r="BD2" s="1904"/>
      <c r="BE2" s="1904"/>
      <c r="BF2" s="1904"/>
      <c r="BG2" s="1904"/>
      <c r="BH2" s="1904"/>
      <c r="BI2" s="1904"/>
      <c r="BJ2" s="1828" t="s">
        <v>156</v>
      </c>
      <c r="BK2" s="1828"/>
      <c r="BL2" s="1828"/>
      <c r="BM2" s="1828"/>
    </row>
    <row r="3" spans="2:67" s="1734" customFormat="1" ht="20.25" customHeight="1">
      <c r="J3" s="1794"/>
      <c r="M3" s="1794"/>
      <c r="O3" s="1828"/>
      <c r="P3" s="1828"/>
      <c r="Q3" s="1828"/>
      <c r="R3" s="1828"/>
      <c r="S3" s="1828"/>
      <c r="T3" s="1828"/>
      <c r="U3" s="1828"/>
      <c r="AC3" s="1905"/>
      <c r="AD3" s="1905"/>
      <c r="AE3" s="1918"/>
      <c r="AF3" s="1921"/>
      <c r="AG3" s="1918"/>
      <c r="BD3" s="1955" t="s">
        <v>794</v>
      </c>
      <c r="BE3" s="1964" t="s">
        <v>796</v>
      </c>
      <c r="BF3" s="1968"/>
      <c r="BG3" s="1968"/>
      <c r="BH3" s="1980"/>
      <c r="BI3" s="1828"/>
    </row>
    <row r="4" spans="2:67" s="1734" customFormat="1" ht="20.25" customHeight="1">
      <c r="B4" s="1735"/>
      <c r="C4" s="1735"/>
      <c r="D4" s="1735"/>
      <c r="E4" s="1735"/>
      <c r="F4" s="1735"/>
      <c r="G4" s="1735"/>
      <c r="H4" s="1735"/>
      <c r="I4" s="1735"/>
      <c r="J4" s="1795"/>
      <c r="K4" s="1735"/>
      <c r="L4" s="1735"/>
      <c r="M4" s="1795"/>
      <c r="N4" s="1735"/>
      <c r="O4" s="1829"/>
      <c r="P4" s="1829"/>
      <c r="Q4" s="1829"/>
      <c r="R4" s="1829"/>
      <c r="S4" s="1829"/>
      <c r="T4" s="1829"/>
      <c r="U4" s="1829"/>
      <c r="V4" s="1735"/>
      <c r="W4" s="1735"/>
      <c r="X4" s="1735"/>
      <c r="Y4" s="1735"/>
      <c r="Z4" s="1735"/>
      <c r="AA4" s="1735"/>
      <c r="AB4" s="1735"/>
      <c r="AC4" s="1906"/>
      <c r="AD4" s="1906"/>
      <c r="AE4" s="1919"/>
      <c r="AF4" s="1922"/>
      <c r="AG4" s="1919"/>
      <c r="AH4" s="1735"/>
      <c r="AI4" s="1735"/>
      <c r="AJ4" s="1735"/>
      <c r="AK4" s="1735"/>
      <c r="AL4" s="1735"/>
      <c r="AM4" s="1735"/>
      <c r="AN4" s="1735"/>
      <c r="AO4" s="1735"/>
      <c r="AP4" s="1735"/>
      <c r="AQ4" s="1735"/>
      <c r="AR4" s="1735"/>
      <c r="BD4" s="1955" t="s">
        <v>795</v>
      </c>
      <c r="BE4" s="1964" t="s">
        <v>797</v>
      </c>
      <c r="BF4" s="1968"/>
      <c r="BG4" s="1968"/>
      <c r="BH4" s="1980"/>
      <c r="BI4" s="1828"/>
    </row>
    <row r="5" spans="2:67" s="1734" customFormat="1" ht="9" customHeight="1">
      <c r="B5" s="1735"/>
      <c r="C5" s="1735"/>
      <c r="D5" s="1735"/>
      <c r="E5" s="1735"/>
      <c r="F5" s="1735"/>
      <c r="G5" s="1735"/>
      <c r="H5" s="1735"/>
      <c r="I5" s="1735"/>
      <c r="J5" s="1795"/>
      <c r="K5" s="1735"/>
      <c r="L5" s="1735"/>
      <c r="M5" s="1795"/>
      <c r="N5" s="1735"/>
      <c r="O5" s="1829"/>
      <c r="P5" s="1829"/>
      <c r="Q5" s="1829"/>
      <c r="R5" s="1829"/>
      <c r="S5" s="1829"/>
      <c r="T5" s="1829"/>
      <c r="U5" s="1829"/>
      <c r="V5" s="1735"/>
      <c r="W5" s="1735"/>
      <c r="X5" s="1735"/>
      <c r="Y5" s="1735"/>
      <c r="Z5" s="1735"/>
      <c r="AA5" s="1735"/>
      <c r="AB5" s="1735"/>
      <c r="AC5" s="1907"/>
      <c r="AD5" s="1907"/>
      <c r="AE5" s="1735"/>
      <c r="AF5" s="1735"/>
      <c r="AG5" s="1735"/>
      <c r="AH5" s="1735"/>
      <c r="AI5" s="1735"/>
      <c r="AJ5" s="1924"/>
      <c r="AK5" s="1924"/>
      <c r="AL5" s="1924"/>
      <c r="AM5" s="1924"/>
      <c r="AN5" s="1924"/>
      <c r="AO5" s="1924"/>
      <c r="AP5" s="1924"/>
      <c r="AQ5" s="1924"/>
      <c r="AR5" s="1924"/>
      <c r="AS5" s="1733"/>
      <c r="AT5" s="1733"/>
      <c r="AU5" s="1733"/>
      <c r="AV5" s="1733"/>
      <c r="AW5" s="1733"/>
      <c r="AX5" s="1733"/>
      <c r="AY5" s="1733"/>
      <c r="AZ5" s="1733"/>
      <c r="BA5" s="1733"/>
      <c r="BB5" s="1733"/>
      <c r="BC5" s="1733"/>
      <c r="BD5" s="1733"/>
      <c r="BE5" s="1733"/>
      <c r="BF5" s="1733"/>
      <c r="BG5" s="1733"/>
      <c r="BH5" s="1981"/>
      <c r="BI5" s="1981"/>
    </row>
    <row r="6" spans="2:67" s="1734" customFormat="1" ht="21" customHeight="1">
      <c r="B6" s="1736"/>
      <c r="C6" s="1747"/>
      <c r="D6" s="1747"/>
      <c r="E6" s="1747"/>
      <c r="F6" s="1747"/>
      <c r="G6" s="1747"/>
      <c r="H6" s="1747"/>
      <c r="I6" s="1747"/>
      <c r="J6" s="1747"/>
      <c r="K6" s="1796"/>
      <c r="L6" s="1796"/>
      <c r="M6" s="1796"/>
      <c r="N6" s="1749"/>
      <c r="O6" s="1796"/>
      <c r="P6" s="1796"/>
      <c r="Q6" s="1796"/>
      <c r="R6" s="1735"/>
      <c r="S6" s="1735"/>
      <c r="T6" s="1735"/>
      <c r="U6" s="1735"/>
      <c r="V6" s="1735"/>
      <c r="W6" s="1735"/>
      <c r="X6" s="1735"/>
      <c r="Y6" s="1735"/>
      <c r="Z6" s="1735"/>
      <c r="AA6" s="1735"/>
      <c r="AB6" s="1735"/>
      <c r="AC6" s="1735"/>
      <c r="AD6" s="1735"/>
      <c r="AE6" s="1735"/>
      <c r="AF6" s="1735"/>
      <c r="AG6" s="1735"/>
      <c r="AH6" s="1735"/>
      <c r="AI6" s="1735"/>
      <c r="AJ6" s="1924"/>
      <c r="AK6" s="1924"/>
      <c r="AL6" s="1924"/>
      <c r="AM6" s="1924"/>
      <c r="AN6" s="1924"/>
      <c r="AO6" s="1924" t="s">
        <v>658</v>
      </c>
      <c r="AP6" s="1924"/>
      <c r="AQ6" s="1924"/>
      <c r="AR6" s="1924"/>
      <c r="AS6" s="1733"/>
      <c r="AT6" s="1733"/>
      <c r="AU6" s="1733"/>
      <c r="AW6" s="1932"/>
      <c r="AX6" s="1932"/>
      <c r="AY6" s="1793"/>
      <c r="AZ6" s="1733"/>
      <c r="BA6" s="1936">
        <v>40</v>
      </c>
      <c r="BB6" s="1938"/>
      <c r="BC6" s="1793" t="s">
        <v>140</v>
      </c>
      <c r="BD6" s="1733"/>
      <c r="BE6" s="1936">
        <v>160</v>
      </c>
      <c r="BF6" s="1938"/>
      <c r="BG6" s="1793" t="s">
        <v>93</v>
      </c>
      <c r="BH6" s="1733"/>
      <c r="BI6" s="1981"/>
    </row>
    <row r="7" spans="2:67" s="1734" customFormat="1" ht="5.25" customHeight="1">
      <c r="B7" s="1736"/>
      <c r="C7" s="1748"/>
      <c r="D7" s="1748"/>
      <c r="E7" s="1748"/>
      <c r="F7" s="1748"/>
      <c r="G7" s="1748"/>
      <c r="H7" s="1748"/>
      <c r="I7" s="1748"/>
      <c r="J7" s="1796"/>
      <c r="K7" s="1796"/>
      <c r="L7" s="1796"/>
      <c r="M7" s="1749"/>
      <c r="N7" s="1796"/>
      <c r="O7" s="1796"/>
      <c r="P7" s="1796"/>
      <c r="Q7" s="1796"/>
      <c r="R7" s="1735"/>
      <c r="S7" s="1735"/>
      <c r="T7" s="1735"/>
      <c r="U7" s="1735"/>
      <c r="V7" s="1735"/>
      <c r="W7" s="1735"/>
      <c r="X7" s="1735"/>
      <c r="Y7" s="1735"/>
      <c r="Z7" s="1735"/>
      <c r="AA7" s="1735"/>
      <c r="AB7" s="1735"/>
      <c r="AC7" s="1735"/>
      <c r="AD7" s="1735"/>
      <c r="AE7" s="1735"/>
      <c r="AF7" s="1735"/>
      <c r="AG7" s="1735"/>
      <c r="AH7" s="1735"/>
      <c r="AI7" s="1735"/>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24"/>
      <c r="BG7" s="1924"/>
      <c r="BH7" s="1982"/>
      <c r="BI7" s="1982"/>
      <c r="BJ7" s="1735"/>
    </row>
    <row r="8" spans="2:67" s="1734" customFormat="1" ht="21" customHeight="1">
      <c r="B8" s="1737"/>
      <c r="C8" s="1749"/>
      <c r="D8" s="1749"/>
      <c r="E8" s="1749"/>
      <c r="F8" s="1749"/>
      <c r="G8" s="1749"/>
      <c r="H8" s="1749"/>
      <c r="I8" s="1749"/>
      <c r="J8" s="1796"/>
      <c r="K8" s="1796"/>
      <c r="L8" s="1796"/>
      <c r="M8" s="1749"/>
      <c r="N8" s="1796"/>
      <c r="O8" s="1796"/>
      <c r="P8" s="1796"/>
      <c r="Q8" s="1796"/>
      <c r="R8" s="1735"/>
      <c r="S8" s="1735"/>
      <c r="T8" s="1735"/>
      <c r="U8" s="1735"/>
      <c r="V8" s="1735"/>
      <c r="W8" s="1735"/>
      <c r="X8" s="1735"/>
      <c r="Y8" s="1735"/>
      <c r="Z8" s="1735"/>
      <c r="AA8" s="1735"/>
      <c r="AB8" s="1735"/>
      <c r="AC8" s="1735"/>
      <c r="AD8" s="1735"/>
      <c r="AE8" s="1735"/>
      <c r="AF8" s="1735"/>
      <c r="AG8" s="1735"/>
      <c r="AH8" s="1735"/>
      <c r="AI8" s="1735"/>
      <c r="AJ8" s="1925"/>
      <c r="AK8" s="1925"/>
      <c r="AL8" s="1925"/>
      <c r="AM8" s="1747"/>
      <c r="AN8" s="1926"/>
      <c r="AO8" s="1928"/>
      <c r="AP8" s="1928"/>
      <c r="AQ8" s="1736"/>
      <c r="AR8" s="1932"/>
      <c r="AS8" s="1932"/>
      <c r="AT8" s="1932"/>
      <c r="AU8" s="1935"/>
      <c r="AV8" s="1935"/>
      <c r="AW8" s="1924"/>
      <c r="AX8" s="1932"/>
      <c r="AY8" s="1932"/>
      <c r="AZ8" s="1749"/>
      <c r="BA8" s="1924"/>
      <c r="BB8" s="1924" t="s">
        <v>623</v>
      </c>
      <c r="BC8" s="1924"/>
      <c r="BD8" s="1924"/>
      <c r="BE8" s="1965">
        <f>DAY(EOMONTH(DATE(AF2,AJ2,1),0))</f>
        <v>30</v>
      </c>
      <c r="BF8" s="1969"/>
      <c r="BG8" s="1924" t="s">
        <v>798</v>
      </c>
      <c r="BH8" s="1924"/>
      <c r="BI8" s="1924"/>
      <c r="BJ8" s="1735"/>
      <c r="BM8" s="1828"/>
      <c r="BN8" s="1828"/>
      <c r="BO8" s="1828"/>
    </row>
    <row r="9" spans="2:67" s="1734" customFormat="1" ht="5.25" customHeight="1">
      <c r="B9" s="1737"/>
      <c r="C9" s="1749"/>
      <c r="D9" s="1749"/>
      <c r="E9" s="1749"/>
      <c r="F9" s="1749"/>
      <c r="G9" s="1749"/>
      <c r="H9" s="1749"/>
      <c r="I9" s="1749"/>
      <c r="J9" s="1796"/>
      <c r="K9" s="1796"/>
      <c r="L9" s="1796"/>
      <c r="M9" s="1749"/>
      <c r="N9" s="1796"/>
      <c r="O9" s="1796"/>
      <c r="P9" s="1796"/>
      <c r="Q9" s="1796"/>
      <c r="R9" s="1735"/>
      <c r="S9" s="1735"/>
      <c r="T9" s="1735"/>
      <c r="U9" s="1735"/>
      <c r="V9" s="1735"/>
      <c r="W9" s="1735"/>
      <c r="X9" s="1735"/>
      <c r="Y9" s="1735"/>
      <c r="Z9" s="1735"/>
      <c r="AA9" s="1735"/>
      <c r="AB9" s="1735"/>
      <c r="AC9" s="1735"/>
      <c r="AD9" s="1735"/>
      <c r="AE9" s="1735"/>
      <c r="AF9" s="1735"/>
      <c r="AG9" s="1735"/>
      <c r="AH9" s="1735"/>
      <c r="AI9" s="1735"/>
      <c r="AJ9" s="1925"/>
      <c r="AK9" s="1925"/>
      <c r="AL9" s="1925"/>
      <c r="AM9" s="1747"/>
      <c r="AN9" s="1926"/>
      <c r="AO9" s="1928"/>
      <c r="AP9" s="1928"/>
      <c r="AQ9" s="1736"/>
      <c r="AR9" s="1932"/>
      <c r="AS9" s="1932"/>
      <c r="AT9" s="1932"/>
      <c r="AU9" s="1935"/>
      <c r="AV9" s="1935"/>
      <c r="AW9" s="1924"/>
      <c r="AX9" s="1932"/>
      <c r="AY9" s="1932"/>
      <c r="AZ9" s="1749"/>
      <c r="BA9" s="1924"/>
      <c r="BB9" s="1924"/>
      <c r="BC9" s="1924"/>
      <c r="BD9" s="1924"/>
      <c r="BE9" s="1749"/>
      <c r="BF9" s="1749"/>
      <c r="BG9" s="1924"/>
      <c r="BH9" s="1924"/>
      <c r="BI9" s="1924"/>
      <c r="BJ9" s="1735"/>
      <c r="BM9" s="1828"/>
      <c r="BN9" s="1828"/>
      <c r="BO9" s="1828"/>
    </row>
    <row r="10" spans="2:67" s="1734" customFormat="1" ht="21" customHeight="1">
      <c r="B10" s="1737"/>
      <c r="C10" s="1749"/>
      <c r="D10" s="1749"/>
      <c r="E10" s="1749"/>
      <c r="F10" s="1749"/>
      <c r="G10" s="1749"/>
      <c r="H10" s="1749"/>
      <c r="I10" s="1749"/>
      <c r="J10" s="1796"/>
      <c r="K10" s="1796"/>
      <c r="L10" s="1796"/>
      <c r="M10" s="1749"/>
      <c r="N10" s="1796"/>
      <c r="O10" s="1796"/>
      <c r="P10" s="1796"/>
      <c r="Q10" s="1796"/>
      <c r="R10" s="1735"/>
      <c r="S10" s="1735"/>
      <c r="T10" s="1735"/>
      <c r="U10" s="1735"/>
      <c r="V10" s="1735"/>
      <c r="W10" s="1735"/>
      <c r="X10" s="1735"/>
      <c r="Y10" s="1735"/>
      <c r="Z10" s="1735"/>
      <c r="AA10" s="1735"/>
      <c r="AB10" s="1735"/>
      <c r="AC10" s="1735"/>
      <c r="AD10" s="1735"/>
      <c r="AE10" s="1735"/>
      <c r="AF10" s="1735"/>
      <c r="AG10" s="1735"/>
      <c r="AH10" s="1735"/>
      <c r="AI10" s="1735"/>
      <c r="AJ10" s="1925"/>
      <c r="AK10" s="1925"/>
      <c r="AL10" s="1925"/>
      <c r="AM10" s="1747"/>
      <c r="AN10" s="1926"/>
      <c r="AO10" s="1928"/>
      <c r="AP10" s="1928"/>
      <c r="AQ10" s="1924" t="s">
        <v>902</v>
      </c>
      <c r="AR10" s="1932"/>
      <c r="AS10" s="1924"/>
      <c r="AT10" s="1747"/>
      <c r="AU10" s="1747"/>
      <c r="AV10" s="2071"/>
      <c r="AW10" s="1924"/>
      <c r="AX10" s="2218"/>
      <c r="AY10" s="2218"/>
      <c r="AZ10" s="2218"/>
      <c r="BA10" s="1924"/>
      <c r="BB10" s="1924"/>
      <c r="BC10" s="1982" t="s">
        <v>325</v>
      </c>
      <c r="BD10" s="1924"/>
      <c r="BE10" s="1936"/>
      <c r="BF10" s="1938"/>
      <c r="BG10" s="1793" t="s">
        <v>1028</v>
      </c>
      <c r="BH10" s="1924"/>
      <c r="BI10" s="1924"/>
      <c r="BJ10" s="1735"/>
      <c r="BM10" s="1828"/>
      <c r="BN10" s="1828"/>
      <c r="BO10" s="1828"/>
    </row>
    <row r="11" spans="2:67" ht="5.25" customHeight="1">
      <c r="B11" s="1738"/>
      <c r="C11" s="1750"/>
      <c r="D11" s="1750"/>
      <c r="E11" s="1750"/>
      <c r="F11" s="1750"/>
      <c r="G11" s="1750"/>
      <c r="H11" s="1750"/>
      <c r="I11" s="1750"/>
      <c r="J11" s="1750"/>
      <c r="K11" s="1738"/>
      <c r="L11" s="1738"/>
      <c r="M11" s="1738"/>
      <c r="N11" s="1738"/>
      <c r="O11" s="1738"/>
      <c r="P11" s="1738"/>
      <c r="Q11" s="1738"/>
      <c r="R11" s="1738"/>
      <c r="S11" s="1738"/>
      <c r="T11" s="1738"/>
      <c r="U11" s="1738"/>
      <c r="V11" s="1738"/>
      <c r="W11" s="1738"/>
      <c r="X11" s="1738"/>
      <c r="Y11" s="1738"/>
      <c r="Z11" s="1738"/>
      <c r="AA11" s="1738"/>
      <c r="AB11" s="1738"/>
      <c r="AC11" s="1750"/>
      <c r="AD11" s="1738"/>
      <c r="AE11" s="1738"/>
      <c r="AF11" s="1738"/>
      <c r="AG11" s="1738"/>
      <c r="AH11" s="1738"/>
      <c r="AI11" s="1738"/>
      <c r="AJ11" s="1738"/>
      <c r="AK11" s="1738"/>
      <c r="AL11" s="1738"/>
      <c r="AM11" s="1738"/>
      <c r="AN11" s="1738"/>
      <c r="AO11" s="1738"/>
      <c r="AP11" s="1738"/>
      <c r="AQ11" s="1738"/>
      <c r="AR11" s="1738"/>
      <c r="AT11" s="1760"/>
      <c r="BK11" s="1991"/>
      <c r="BL11" s="1991"/>
      <c r="BM11" s="1991"/>
    </row>
    <row r="12" spans="2:67" ht="21.6" customHeight="1">
      <c r="B12" s="1739" t="s">
        <v>504</v>
      </c>
      <c r="C12" s="1751" t="s">
        <v>1064</v>
      </c>
      <c r="D12" s="1762"/>
      <c r="E12" s="1770"/>
      <c r="F12" s="1762"/>
      <c r="G12" s="1770"/>
      <c r="H12" s="1762"/>
      <c r="I12" s="1783" t="s">
        <v>602</v>
      </c>
      <c r="J12" s="1797"/>
      <c r="K12" s="1770" t="s">
        <v>1065</v>
      </c>
      <c r="L12" s="1819"/>
      <c r="M12" s="1819"/>
      <c r="N12" s="1762"/>
      <c r="O12" s="1770" t="s">
        <v>960</v>
      </c>
      <c r="P12" s="1819"/>
      <c r="Q12" s="1819"/>
      <c r="R12" s="1819"/>
      <c r="S12" s="1762"/>
      <c r="T12" s="1850"/>
      <c r="U12" s="1850"/>
      <c r="V12" s="1868"/>
      <c r="W12" s="1880" t="s">
        <v>1067</v>
      </c>
      <c r="X12" s="1894"/>
      <c r="Y12" s="1894"/>
      <c r="Z12" s="1894"/>
      <c r="AA12" s="1894"/>
      <c r="AB12" s="1894"/>
      <c r="AC12" s="1894"/>
      <c r="AD12" s="1894"/>
      <c r="AE12" s="1894"/>
      <c r="AF12" s="1894"/>
      <c r="AG12" s="1894"/>
      <c r="AH12" s="1894"/>
      <c r="AI12" s="1894"/>
      <c r="AJ12" s="1894"/>
      <c r="AK12" s="1894"/>
      <c r="AL12" s="1894"/>
      <c r="AM12" s="1894"/>
      <c r="AN12" s="1894"/>
      <c r="AO12" s="1894"/>
      <c r="AP12" s="1894"/>
      <c r="AQ12" s="1894"/>
      <c r="AR12" s="1894"/>
      <c r="AS12" s="1894"/>
      <c r="AT12" s="1894"/>
      <c r="AU12" s="1894"/>
      <c r="AV12" s="1894"/>
      <c r="AW12" s="1894"/>
      <c r="AX12" s="1894"/>
      <c r="AY12" s="1894"/>
      <c r="AZ12" s="1894"/>
      <c r="BA12" s="1894"/>
      <c r="BB12" s="1939" t="str">
        <f>IF(BE3="４週","(10)1～4週目の勤務時間数合計","(10)1か月の勤務時間数　合計")</f>
        <v>(10)1～4週目の勤務時間数合計</v>
      </c>
      <c r="BC12" s="1947"/>
      <c r="BD12" s="1956" t="s">
        <v>1072</v>
      </c>
      <c r="BE12" s="1947"/>
      <c r="BF12" s="1751" t="s">
        <v>580</v>
      </c>
      <c r="BG12" s="1819"/>
      <c r="BH12" s="1819"/>
      <c r="BI12" s="1819"/>
      <c r="BJ12" s="1983"/>
    </row>
    <row r="13" spans="2:67" ht="20.25" customHeight="1">
      <c r="B13" s="1740"/>
      <c r="C13" s="1752"/>
      <c r="D13" s="1763"/>
      <c r="E13" s="1771"/>
      <c r="F13" s="1763"/>
      <c r="G13" s="1771"/>
      <c r="H13" s="1763"/>
      <c r="I13" s="1784"/>
      <c r="J13" s="1798"/>
      <c r="K13" s="1771"/>
      <c r="L13" s="1820"/>
      <c r="M13" s="1820"/>
      <c r="N13" s="1763"/>
      <c r="O13" s="1771"/>
      <c r="P13" s="1820"/>
      <c r="Q13" s="1820"/>
      <c r="R13" s="1820"/>
      <c r="S13" s="1763"/>
      <c r="T13" s="1851"/>
      <c r="U13" s="1851"/>
      <c r="V13" s="1869"/>
      <c r="W13" s="1881" t="s">
        <v>775</v>
      </c>
      <c r="X13" s="1881"/>
      <c r="Y13" s="1881"/>
      <c r="Z13" s="1881"/>
      <c r="AA13" s="1881"/>
      <c r="AB13" s="1881"/>
      <c r="AC13" s="1908"/>
      <c r="AD13" s="1915" t="s">
        <v>784</v>
      </c>
      <c r="AE13" s="1881"/>
      <c r="AF13" s="1881"/>
      <c r="AG13" s="1881"/>
      <c r="AH13" s="1881"/>
      <c r="AI13" s="1881"/>
      <c r="AJ13" s="1908"/>
      <c r="AK13" s="1915" t="s">
        <v>789</v>
      </c>
      <c r="AL13" s="1881"/>
      <c r="AM13" s="1881"/>
      <c r="AN13" s="1881"/>
      <c r="AO13" s="1881"/>
      <c r="AP13" s="1881"/>
      <c r="AQ13" s="1908"/>
      <c r="AR13" s="1915" t="s">
        <v>551</v>
      </c>
      <c r="AS13" s="1881"/>
      <c r="AT13" s="1881"/>
      <c r="AU13" s="1881"/>
      <c r="AV13" s="1881"/>
      <c r="AW13" s="1881"/>
      <c r="AX13" s="1908"/>
      <c r="AY13" s="1915" t="s">
        <v>71</v>
      </c>
      <c r="AZ13" s="1881"/>
      <c r="BA13" s="1881"/>
      <c r="BB13" s="1940"/>
      <c r="BC13" s="1948"/>
      <c r="BD13" s="1957"/>
      <c r="BE13" s="1948"/>
      <c r="BF13" s="1752"/>
      <c r="BG13" s="1820"/>
      <c r="BH13" s="1820"/>
      <c r="BI13" s="1820"/>
      <c r="BJ13" s="1984"/>
    </row>
    <row r="14" spans="2:67" ht="20.25" customHeight="1">
      <c r="B14" s="1740"/>
      <c r="C14" s="1752"/>
      <c r="D14" s="1763"/>
      <c r="E14" s="1771"/>
      <c r="F14" s="1763"/>
      <c r="G14" s="1771"/>
      <c r="H14" s="1763"/>
      <c r="I14" s="1784"/>
      <c r="J14" s="1798"/>
      <c r="K14" s="1771"/>
      <c r="L14" s="1820"/>
      <c r="M14" s="1820"/>
      <c r="N14" s="1763"/>
      <c r="O14" s="1771"/>
      <c r="P14" s="1820"/>
      <c r="Q14" s="1820"/>
      <c r="R14" s="1820"/>
      <c r="S14" s="1763"/>
      <c r="T14" s="1851"/>
      <c r="U14" s="1851"/>
      <c r="V14" s="1869"/>
      <c r="W14" s="1882">
        <v>1</v>
      </c>
      <c r="X14" s="1813">
        <v>2</v>
      </c>
      <c r="Y14" s="1813">
        <v>3</v>
      </c>
      <c r="Z14" s="1813">
        <v>4</v>
      </c>
      <c r="AA14" s="1813">
        <v>5</v>
      </c>
      <c r="AB14" s="1813">
        <v>6</v>
      </c>
      <c r="AC14" s="1909">
        <v>7</v>
      </c>
      <c r="AD14" s="1916">
        <v>8</v>
      </c>
      <c r="AE14" s="1813">
        <v>9</v>
      </c>
      <c r="AF14" s="1813">
        <v>10</v>
      </c>
      <c r="AG14" s="1813">
        <v>11</v>
      </c>
      <c r="AH14" s="1813">
        <v>12</v>
      </c>
      <c r="AI14" s="1813">
        <v>13</v>
      </c>
      <c r="AJ14" s="1909">
        <v>14</v>
      </c>
      <c r="AK14" s="1882">
        <v>15</v>
      </c>
      <c r="AL14" s="1813">
        <v>16</v>
      </c>
      <c r="AM14" s="1813">
        <v>17</v>
      </c>
      <c r="AN14" s="1813">
        <v>18</v>
      </c>
      <c r="AO14" s="1813">
        <v>19</v>
      </c>
      <c r="AP14" s="1813">
        <v>20</v>
      </c>
      <c r="AQ14" s="1909">
        <v>21</v>
      </c>
      <c r="AR14" s="1916">
        <v>22</v>
      </c>
      <c r="AS14" s="1813">
        <v>23</v>
      </c>
      <c r="AT14" s="1813">
        <v>24</v>
      </c>
      <c r="AU14" s="1813">
        <v>25</v>
      </c>
      <c r="AV14" s="1813">
        <v>26</v>
      </c>
      <c r="AW14" s="1813">
        <v>27</v>
      </c>
      <c r="AX14" s="1909">
        <v>28</v>
      </c>
      <c r="AY14" s="1916" t="str">
        <f>IF($BE$3="実績",IF(DAY(DATE($AF$2,$AJ$2,29))=29,29,""),"")</f>
        <v/>
      </c>
      <c r="AZ14" s="1813" t="str">
        <f>IF($BE$3="実績",IF(DAY(DATE($AF$2,$AJ$2,30))=30,30,""),"")</f>
        <v/>
      </c>
      <c r="BA14" s="1909" t="str">
        <f>IF($BE$3="実績",IF(DAY(DATE($AF$2,$AJ$2,31))=31,31,""),"")</f>
        <v/>
      </c>
      <c r="BB14" s="1940"/>
      <c r="BC14" s="1948"/>
      <c r="BD14" s="1957"/>
      <c r="BE14" s="1948"/>
      <c r="BF14" s="1752"/>
      <c r="BG14" s="1820"/>
      <c r="BH14" s="1820"/>
      <c r="BI14" s="1820"/>
      <c r="BJ14" s="1984"/>
    </row>
    <row r="15" spans="2:67" ht="20.25" hidden="1" customHeight="1">
      <c r="B15" s="1740"/>
      <c r="C15" s="1752"/>
      <c r="D15" s="1763"/>
      <c r="E15" s="1771"/>
      <c r="F15" s="1763"/>
      <c r="G15" s="1771"/>
      <c r="H15" s="1763"/>
      <c r="I15" s="1784"/>
      <c r="J15" s="1798"/>
      <c r="K15" s="1771"/>
      <c r="L15" s="1820"/>
      <c r="M15" s="1820"/>
      <c r="N15" s="1763"/>
      <c r="O15" s="1771"/>
      <c r="P15" s="1820"/>
      <c r="Q15" s="1820"/>
      <c r="R15" s="1820"/>
      <c r="S15" s="1763"/>
      <c r="T15" s="1851"/>
      <c r="U15" s="1851"/>
      <c r="V15" s="1869"/>
      <c r="W15" s="1882">
        <f>WEEKDAY(DATE($AF$2,$AJ$2,1))</f>
        <v>2</v>
      </c>
      <c r="X15" s="1813">
        <f>WEEKDAY(DATE($AF$2,$AJ$2,2))</f>
        <v>3</v>
      </c>
      <c r="Y15" s="1813">
        <f>WEEKDAY(DATE($AF$2,$AJ$2,3))</f>
        <v>4</v>
      </c>
      <c r="Z15" s="1813">
        <f>WEEKDAY(DATE($AF$2,$AJ$2,4))</f>
        <v>5</v>
      </c>
      <c r="AA15" s="1813">
        <f>WEEKDAY(DATE($AF$2,$AJ$2,5))</f>
        <v>6</v>
      </c>
      <c r="AB15" s="1813">
        <f>WEEKDAY(DATE($AF$2,$AJ$2,6))</f>
        <v>7</v>
      </c>
      <c r="AC15" s="1909">
        <f>WEEKDAY(DATE($AF$2,$AJ$2,7))</f>
        <v>1</v>
      </c>
      <c r="AD15" s="1916">
        <f>WEEKDAY(DATE($AF$2,$AJ$2,8))</f>
        <v>2</v>
      </c>
      <c r="AE15" s="1813">
        <f>WEEKDAY(DATE($AF$2,$AJ$2,9))</f>
        <v>3</v>
      </c>
      <c r="AF15" s="1813">
        <f>WEEKDAY(DATE($AF$2,$AJ$2,10))</f>
        <v>4</v>
      </c>
      <c r="AG15" s="1813">
        <f>WEEKDAY(DATE($AF$2,$AJ$2,11))</f>
        <v>5</v>
      </c>
      <c r="AH15" s="1813">
        <f>WEEKDAY(DATE($AF$2,$AJ$2,12))</f>
        <v>6</v>
      </c>
      <c r="AI15" s="1813">
        <f>WEEKDAY(DATE($AF$2,$AJ$2,13))</f>
        <v>7</v>
      </c>
      <c r="AJ15" s="1909">
        <f>WEEKDAY(DATE($AF$2,$AJ$2,14))</f>
        <v>1</v>
      </c>
      <c r="AK15" s="1916">
        <f>WEEKDAY(DATE($AF$2,$AJ$2,15))</f>
        <v>2</v>
      </c>
      <c r="AL15" s="1813">
        <f>WEEKDAY(DATE($AF$2,$AJ$2,16))</f>
        <v>3</v>
      </c>
      <c r="AM15" s="1813">
        <f>WEEKDAY(DATE($AF$2,$AJ$2,17))</f>
        <v>4</v>
      </c>
      <c r="AN15" s="1813">
        <f>WEEKDAY(DATE($AF$2,$AJ$2,18))</f>
        <v>5</v>
      </c>
      <c r="AO15" s="1813">
        <f>WEEKDAY(DATE($AF$2,$AJ$2,19))</f>
        <v>6</v>
      </c>
      <c r="AP15" s="1813">
        <f>WEEKDAY(DATE($AF$2,$AJ$2,20))</f>
        <v>7</v>
      </c>
      <c r="AQ15" s="1909">
        <f>WEEKDAY(DATE($AF$2,$AJ$2,21))</f>
        <v>1</v>
      </c>
      <c r="AR15" s="1916">
        <f>WEEKDAY(DATE($AF$2,$AJ$2,22))</f>
        <v>2</v>
      </c>
      <c r="AS15" s="1813">
        <f>WEEKDAY(DATE($AF$2,$AJ$2,23))</f>
        <v>3</v>
      </c>
      <c r="AT15" s="1813">
        <f>WEEKDAY(DATE($AF$2,$AJ$2,24))</f>
        <v>4</v>
      </c>
      <c r="AU15" s="1813">
        <f>WEEKDAY(DATE($AF$2,$AJ$2,25))</f>
        <v>5</v>
      </c>
      <c r="AV15" s="1813">
        <f>WEEKDAY(DATE($AF$2,$AJ$2,26))</f>
        <v>6</v>
      </c>
      <c r="AW15" s="1813">
        <f>WEEKDAY(DATE($AF$2,$AJ$2,27))</f>
        <v>7</v>
      </c>
      <c r="AX15" s="1909">
        <f>WEEKDAY(DATE($AF$2,$AJ$2,28))</f>
        <v>1</v>
      </c>
      <c r="AY15" s="1916">
        <f>IF(AY14=29,WEEKDAY(DATE($AF$2,$AJ$2,29)),0)</f>
        <v>0</v>
      </c>
      <c r="AZ15" s="1813">
        <f>IF(AZ14=30,WEEKDAY(DATE($AF$2,$AJ$2,30)),0)</f>
        <v>0</v>
      </c>
      <c r="BA15" s="1909">
        <f>IF(BA14=31,WEEKDAY(DATE($AF$2,$AJ$2,31)),0)</f>
        <v>0</v>
      </c>
      <c r="BB15" s="1940"/>
      <c r="BC15" s="1948"/>
      <c r="BD15" s="1957"/>
      <c r="BE15" s="1948"/>
      <c r="BF15" s="1752"/>
      <c r="BG15" s="1820"/>
      <c r="BH15" s="1820"/>
      <c r="BI15" s="1820"/>
      <c r="BJ15" s="1984"/>
    </row>
    <row r="16" spans="2:67" ht="20.25" customHeight="1">
      <c r="B16" s="1741"/>
      <c r="C16" s="1753"/>
      <c r="D16" s="1764"/>
      <c r="E16" s="1772"/>
      <c r="F16" s="1764"/>
      <c r="G16" s="1772"/>
      <c r="H16" s="1764"/>
      <c r="I16" s="1785"/>
      <c r="J16" s="1799"/>
      <c r="K16" s="1772"/>
      <c r="L16" s="1821"/>
      <c r="M16" s="1821"/>
      <c r="N16" s="1764"/>
      <c r="O16" s="1772"/>
      <c r="P16" s="1821"/>
      <c r="Q16" s="1821"/>
      <c r="R16" s="1821"/>
      <c r="S16" s="1764"/>
      <c r="T16" s="1852"/>
      <c r="U16" s="1852"/>
      <c r="V16" s="1870"/>
      <c r="W16" s="1883" t="str">
        <f t="shared" ref="W16:AX16" si="0">IF(W15=1,"日",IF(W15=2,"月",IF(W15=3,"火",IF(W15=4,"水",IF(W15=5,"木",IF(W15=6,"金","土"))))))</f>
        <v>月</v>
      </c>
      <c r="X16" s="1895" t="str">
        <f t="shared" si="0"/>
        <v>火</v>
      </c>
      <c r="Y16" s="1895" t="str">
        <f t="shared" si="0"/>
        <v>水</v>
      </c>
      <c r="Z16" s="1895" t="str">
        <f t="shared" si="0"/>
        <v>木</v>
      </c>
      <c r="AA16" s="1895" t="str">
        <f t="shared" si="0"/>
        <v>金</v>
      </c>
      <c r="AB16" s="1895" t="str">
        <f t="shared" si="0"/>
        <v>土</v>
      </c>
      <c r="AC16" s="1910" t="str">
        <f t="shared" si="0"/>
        <v>日</v>
      </c>
      <c r="AD16" s="1917" t="str">
        <f t="shared" si="0"/>
        <v>月</v>
      </c>
      <c r="AE16" s="1895" t="str">
        <f t="shared" si="0"/>
        <v>火</v>
      </c>
      <c r="AF16" s="1895" t="str">
        <f t="shared" si="0"/>
        <v>水</v>
      </c>
      <c r="AG16" s="1895" t="str">
        <f t="shared" si="0"/>
        <v>木</v>
      </c>
      <c r="AH16" s="1895" t="str">
        <f t="shared" si="0"/>
        <v>金</v>
      </c>
      <c r="AI16" s="1895" t="str">
        <f t="shared" si="0"/>
        <v>土</v>
      </c>
      <c r="AJ16" s="1910" t="str">
        <f t="shared" si="0"/>
        <v>日</v>
      </c>
      <c r="AK16" s="1917" t="str">
        <f t="shared" si="0"/>
        <v>月</v>
      </c>
      <c r="AL16" s="1895" t="str">
        <f t="shared" si="0"/>
        <v>火</v>
      </c>
      <c r="AM16" s="1895" t="str">
        <f t="shared" si="0"/>
        <v>水</v>
      </c>
      <c r="AN16" s="1895" t="str">
        <f t="shared" si="0"/>
        <v>木</v>
      </c>
      <c r="AO16" s="1895" t="str">
        <f t="shared" si="0"/>
        <v>金</v>
      </c>
      <c r="AP16" s="1895" t="str">
        <f t="shared" si="0"/>
        <v>土</v>
      </c>
      <c r="AQ16" s="1910" t="str">
        <f t="shared" si="0"/>
        <v>日</v>
      </c>
      <c r="AR16" s="1917" t="str">
        <f t="shared" si="0"/>
        <v>月</v>
      </c>
      <c r="AS16" s="1895" t="str">
        <f t="shared" si="0"/>
        <v>火</v>
      </c>
      <c r="AT16" s="1895" t="str">
        <f t="shared" si="0"/>
        <v>水</v>
      </c>
      <c r="AU16" s="1895" t="str">
        <f t="shared" si="0"/>
        <v>木</v>
      </c>
      <c r="AV16" s="1895" t="str">
        <f t="shared" si="0"/>
        <v>金</v>
      </c>
      <c r="AW16" s="1895" t="str">
        <f t="shared" si="0"/>
        <v>土</v>
      </c>
      <c r="AX16" s="1910" t="str">
        <f t="shared" si="0"/>
        <v>日</v>
      </c>
      <c r="AY16" s="1895" t="str">
        <f>IF(AY15=1,"日",IF(AY15=2,"月",IF(AY15=3,"火",IF(AY15=4,"水",IF(AY15=5,"木",IF(AY15=6,"金",IF(AY15=0,"","土")))))))</f>
        <v/>
      </c>
      <c r="AZ16" s="1895" t="str">
        <f>IF(AZ15=1,"日",IF(AZ15=2,"月",IF(AZ15=3,"火",IF(AZ15=4,"水",IF(AZ15=5,"木",IF(AZ15=6,"金",IF(AZ15=0,"","土")))))))</f>
        <v/>
      </c>
      <c r="BA16" s="1895" t="str">
        <f>IF(BA15=1,"日",IF(BA15=2,"月",IF(BA15=3,"火",IF(BA15=4,"水",IF(BA15=5,"木",IF(BA15=6,"金",IF(BA15=0,"","土")))))))</f>
        <v/>
      </c>
      <c r="BB16" s="1941"/>
      <c r="BC16" s="1949"/>
      <c r="BD16" s="1958"/>
      <c r="BE16" s="1949"/>
      <c r="BF16" s="1753"/>
      <c r="BG16" s="1821"/>
      <c r="BH16" s="1821"/>
      <c r="BI16" s="1821"/>
      <c r="BJ16" s="1985"/>
    </row>
    <row r="17" spans="2:62" ht="20.25" customHeight="1">
      <c r="B17" s="1742">
        <f>B15+1</f>
        <v>1</v>
      </c>
      <c r="C17" s="1754"/>
      <c r="D17" s="1765"/>
      <c r="E17" s="1773"/>
      <c r="F17" s="1778"/>
      <c r="G17" s="1773"/>
      <c r="H17" s="1778"/>
      <c r="I17" s="1786"/>
      <c r="J17" s="1800"/>
      <c r="K17" s="1806"/>
      <c r="L17" s="1822"/>
      <c r="M17" s="1822"/>
      <c r="N17" s="1765"/>
      <c r="O17" s="1830"/>
      <c r="P17" s="1835"/>
      <c r="Q17" s="1835"/>
      <c r="R17" s="1835"/>
      <c r="S17" s="1846"/>
      <c r="T17" s="1853" t="s">
        <v>770</v>
      </c>
      <c r="U17" s="1860"/>
      <c r="V17" s="1871"/>
      <c r="W17" s="1884"/>
      <c r="X17" s="1896"/>
      <c r="Y17" s="1896"/>
      <c r="Z17" s="1896"/>
      <c r="AA17" s="1896"/>
      <c r="AB17" s="1896"/>
      <c r="AC17" s="1911"/>
      <c r="AD17" s="1884"/>
      <c r="AE17" s="1896"/>
      <c r="AF17" s="1896"/>
      <c r="AG17" s="1896"/>
      <c r="AH17" s="1896"/>
      <c r="AI17" s="1896"/>
      <c r="AJ17" s="1911"/>
      <c r="AK17" s="1884"/>
      <c r="AL17" s="1896"/>
      <c r="AM17" s="1896"/>
      <c r="AN17" s="1896"/>
      <c r="AO17" s="1896"/>
      <c r="AP17" s="1896"/>
      <c r="AQ17" s="1911"/>
      <c r="AR17" s="1884"/>
      <c r="AS17" s="1896"/>
      <c r="AT17" s="1896"/>
      <c r="AU17" s="1896"/>
      <c r="AV17" s="1896"/>
      <c r="AW17" s="1896"/>
      <c r="AX17" s="1911"/>
      <c r="AY17" s="1884"/>
      <c r="AZ17" s="1896"/>
      <c r="BA17" s="1896"/>
      <c r="BB17" s="1942"/>
      <c r="BC17" s="1950"/>
      <c r="BD17" s="1959"/>
      <c r="BE17" s="1966"/>
      <c r="BF17" s="1970"/>
      <c r="BG17" s="1975"/>
      <c r="BH17" s="1975"/>
      <c r="BI17" s="1975"/>
      <c r="BJ17" s="1986"/>
    </row>
    <row r="18" spans="2:62" ht="20.25" customHeight="1">
      <c r="B18" s="1743"/>
      <c r="C18" s="1755"/>
      <c r="D18" s="1766"/>
      <c r="E18" s="1774"/>
      <c r="F18" s="1779">
        <f>C17</f>
        <v>0</v>
      </c>
      <c r="G18" s="1774"/>
      <c r="H18" s="1779">
        <f>I17</f>
        <v>0</v>
      </c>
      <c r="I18" s="1787"/>
      <c r="J18" s="1801"/>
      <c r="K18" s="1807"/>
      <c r="L18" s="1823"/>
      <c r="M18" s="1823"/>
      <c r="N18" s="1766"/>
      <c r="O18" s="1831"/>
      <c r="P18" s="1836"/>
      <c r="Q18" s="1836"/>
      <c r="R18" s="1836"/>
      <c r="S18" s="1847"/>
      <c r="T18" s="1854" t="s">
        <v>128</v>
      </c>
      <c r="U18" s="1861"/>
      <c r="V18" s="1872"/>
      <c r="W18" s="1885" t="str">
        <f>IF(W17="","",VLOOKUP(W17,'シフト記号表（従来型・ユニット型共通）'!$C$6:$L$47,10,FALSE))</f>
        <v/>
      </c>
      <c r="X18" s="1897" t="str">
        <f>IF(X17="","",VLOOKUP(X17,'シフト記号表（従来型・ユニット型共通）'!$C$6:$L$47,10,FALSE))</f>
        <v/>
      </c>
      <c r="Y18" s="1897" t="str">
        <f>IF(Y17="","",VLOOKUP(Y17,'シフト記号表（従来型・ユニット型共通）'!$C$6:$L$47,10,FALSE))</f>
        <v/>
      </c>
      <c r="Z18" s="1897" t="str">
        <f>IF(Z17="","",VLOOKUP(Z17,'シフト記号表（従来型・ユニット型共通）'!$C$6:$L$47,10,FALSE))</f>
        <v/>
      </c>
      <c r="AA18" s="1897" t="str">
        <f>IF(AA17="","",VLOOKUP(AA17,'シフト記号表（従来型・ユニット型共通）'!$C$6:$L$47,10,FALSE))</f>
        <v/>
      </c>
      <c r="AB18" s="1897" t="str">
        <f>IF(AB17="","",VLOOKUP(AB17,'シフト記号表（従来型・ユニット型共通）'!$C$6:$L$47,10,FALSE))</f>
        <v/>
      </c>
      <c r="AC18" s="1912" t="str">
        <f>IF(AC17="","",VLOOKUP(AC17,'シフト記号表（従来型・ユニット型共通）'!$C$6:$L$47,10,FALSE))</f>
        <v/>
      </c>
      <c r="AD18" s="1885" t="str">
        <f>IF(AD17="","",VLOOKUP(AD17,'シフト記号表（従来型・ユニット型共通）'!$C$6:$L$47,10,FALSE))</f>
        <v/>
      </c>
      <c r="AE18" s="1897" t="str">
        <f>IF(AE17="","",VLOOKUP(AE17,'シフト記号表（従来型・ユニット型共通）'!$C$6:$L$47,10,FALSE))</f>
        <v/>
      </c>
      <c r="AF18" s="1897" t="str">
        <f>IF(AF17="","",VLOOKUP(AF17,'シフト記号表（従来型・ユニット型共通）'!$C$6:$L$47,10,FALSE))</f>
        <v/>
      </c>
      <c r="AG18" s="1897" t="str">
        <f>IF(AG17="","",VLOOKUP(AG17,'シフト記号表（従来型・ユニット型共通）'!$C$6:$L$47,10,FALSE))</f>
        <v/>
      </c>
      <c r="AH18" s="1897" t="str">
        <f>IF(AH17="","",VLOOKUP(AH17,'シフト記号表（従来型・ユニット型共通）'!$C$6:$L$47,10,FALSE))</f>
        <v/>
      </c>
      <c r="AI18" s="1897" t="str">
        <f>IF(AI17="","",VLOOKUP(AI17,'シフト記号表（従来型・ユニット型共通）'!$C$6:$L$47,10,FALSE))</f>
        <v/>
      </c>
      <c r="AJ18" s="1912" t="str">
        <f>IF(AJ17="","",VLOOKUP(AJ17,'シフト記号表（従来型・ユニット型共通）'!$C$6:$L$47,10,FALSE))</f>
        <v/>
      </c>
      <c r="AK18" s="1885" t="str">
        <f>IF(AK17="","",VLOOKUP(AK17,'シフト記号表（従来型・ユニット型共通）'!$C$6:$L$47,10,FALSE))</f>
        <v/>
      </c>
      <c r="AL18" s="1897" t="str">
        <f>IF(AL17="","",VLOOKUP(AL17,'シフト記号表（従来型・ユニット型共通）'!$C$6:$L$47,10,FALSE))</f>
        <v/>
      </c>
      <c r="AM18" s="1897" t="str">
        <f>IF(AM17="","",VLOOKUP(AM17,'シフト記号表（従来型・ユニット型共通）'!$C$6:$L$47,10,FALSE))</f>
        <v/>
      </c>
      <c r="AN18" s="1897" t="str">
        <f>IF(AN17="","",VLOOKUP(AN17,'シフト記号表（従来型・ユニット型共通）'!$C$6:$L$47,10,FALSE))</f>
        <v/>
      </c>
      <c r="AO18" s="1897" t="str">
        <f>IF(AO17="","",VLOOKUP(AO17,'シフト記号表（従来型・ユニット型共通）'!$C$6:$L$47,10,FALSE))</f>
        <v/>
      </c>
      <c r="AP18" s="1897" t="str">
        <f>IF(AP17="","",VLOOKUP(AP17,'シフト記号表（従来型・ユニット型共通）'!$C$6:$L$47,10,FALSE))</f>
        <v/>
      </c>
      <c r="AQ18" s="1912" t="str">
        <f>IF(AQ17="","",VLOOKUP(AQ17,'シフト記号表（従来型・ユニット型共通）'!$C$6:$L$47,10,FALSE))</f>
        <v/>
      </c>
      <c r="AR18" s="1885" t="str">
        <f>IF(AR17="","",VLOOKUP(AR17,'シフト記号表（従来型・ユニット型共通）'!$C$6:$L$47,10,FALSE))</f>
        <v/>
      </c>
      <c r="AS18" s="1897" t="str">
        <f>IF(AS17="","",VLOOKUP(AS17,'シフト記号表（従来型・ユニット型共通）'!$C$6:$L$47,10,FALSE))</f>
        <v/>
      </c>
      <c r="AT18" s="1897" t="str">
        <f>IF(AT17="","",VLOOKUP(AT17,'シフト記号表（従来型・ユニット型共通）'!$C$6:$L$47,10,FALSE))</f>
        <v/>
      </c>
      <c r="AU18" s="1897" t="str">
        <f>IF(AU17="","",VLOOKUP(AU17,'シフト記号表（従来型・ユニット型共通）'!$C$6:$L$47,10,FALSE))</f>
        <v/>
      </c>
      <c r="AV18" s="1897" t="str">
        <f>IF(AV17="","",VLOOKUP(AV17,'シフト記号表（従来型・ユニット型共通）'!$C$6:$L$47,10,FALSE))</f>
        <v/>
      </c>
      <c r="AW18" s="1897" t="str">
        <f>IF(AW17="","",VLOOKUP(AW17,'シフト記号表（従来型・ユニット型共通）'!$C$6:$L$47,10,FALSE))</f>
        <v/>
      </c>
      <c r="AX18" s="1912" t="str">
        <f>IF(AX17="","",VLOOKUP(AX17,'シフト記号表（従来型・ユニット型共通）'!$C$6:$L$47,10,FALSE))</f>
        <v/>
      </c>
      <c r="AY18" s="1885" t="str">
        <f>IF(AY17="","",VLOOKUP(AY17,'シフト記号表（従来型・ユニット型共通）'!$C$6:$L$47,10,FALSE))</f>
        <v/>
      </c>
      <c r="AZ18" s="1897" t="str">
        <f>IF(AZ17="","",VLOOKUP(AZ17,'シフト記号表（従来型・ユニット型共通）'!$C$6:$L$47,10,FALSE))</f>
        <v/>
      </c>
      <c r="BA18" s="1897" t="str">
        <f>IF(BA17="","",VLOOKUP(BA17,'シフト記号表（従来型・ユニット型共通）'!$C$6:$L$47,10,FALSE))</f>
        <v/>
      </c>
      <c r="BB18" s="1943">
        <f>IF($BE$3="４週",SUM(W18:AX18),IF($BE$3="暦月",SUM(W18:BA18),""))</f>
        <v>0</v>
      </c>
      <c r="BC18" s="1951"/>
      <c r="BD18" s="1960">
        <f>IF($BE$3="４週",BB18/4,IF($BE$3="暦月",(BB18/($BE$8/7)),""))</f>
        <v>0</v>
      </c>
      <c r="BE18" s="1951"/>
      <c r="BF18" s="1971"/>
      <c r="BG18" s="1976"/>
      <c r="BH18" s="1976"/>
      <c r="BI18" s="1976"/>
      <c r="BJ18" s="1987"/>
    </row>
    <row r="19" spans="2:62" ht="20.25" customHeight="1">
      <c r="B19" s="1742">
        <f>B17+1</f>
        <v>2</v>
      </c>
      <c r="C19" s="1756"/>
      <c r="D19" s="1767"/>
      <c r="E19" s="1775"/>
      <c r="F19" s="1780"/>
      <c r="G19" s="1775"/>
      <c r="H19" s="1780"/>
      <c r="I19" s="1788"/>
      <c r="J19" s="1802"/>
      <c r="K19" s="1808"/>
      <c r="L19" s="1824"/>
      <c r="M19" s="1824"/>
      <c r="N19" s="1767"/>
      <c r="O19" s="1831"/>
      <c r="P19" s="1836"/>
      <c r="Q19" s="1836"/>
      <c r="R19" s="1836"/>
      <c r="S19" s="1847"/>
      <c r="T19" s="1855" t="s">
        <v>770</v>
      </c>
      <c r="U19" s="1862"/>
      <c r="V19" s="1873"/>
      <c r="W19" s="1886"/>
      <c r="X19" s="1898"/>
      <c r="Y19" s="1898"/>
      <c r="Z19" s="1898"/>
      <c r="AA19" s="1898"/>
      <c r="AB19" s="1898"/>
      <c r="AC19" s="1913"/>
      <c r="AD19" s="1886"/>
      <c r="AE19" s="1898"/>
      <c r="AF19" s="1898"/>
      <c r="AG19" s="1898"/>
      <c r="AH19" s="1898"/>
      <c r="AI19" s="1898"/>
      <c r="AJ19" s="1913"/>
      <c r="AK19" s="1886"/>
      <c r="AL19" s="1898"/>
      <c r="AM19" s="1898"/>
      <c r="AN19" s="1898"/>
      <c r="AO19" s="1898"/>
      <c r="AP19" s="1898"/>
      <c r="AQ19" s="1913"/>
      <c r="AR19" s="1886"/>
      <c r="AS19" s="1898"/>
      <c r="AT19" s="1898"/>
      <c r="AU19" s="1898"/>
      <c r="AV19" s="1898"/>
      <c r="AW19" s="1898"/>
      <c r="AX19" s="1913"/>
      <c r="AY19" s="1886"/>
      <c r="AZ19" s="1898"/>
      <c r="BA19" s="1937"/>
      <c r="BB19" s="1944"/>
      <c r="BC19" s="1952"/>
      <c r="BD19" s="1961"/>
      <c r="BE19" s="1967"/>
      <c r="BF19" s="1972"/>
      <c r="BG19" s="1977"/>
      <c r="BH19" s="1977"/>
      <c r="BI19" s="1977"/>
      <c r="BJ19" s="1988"/>
    </row>
    <row r="20" spans="2:62" ht="20.25" customHeight="1">
      <c r="B20" s="1743"/>
      <c r="C20" s="1755"/>
      <c r="D20" s="1766"/>
      <c r="E20" s="1774"/>
      <c r="F20" s="1779">
        <f>C19</f>
        <v>0</v>
      </c>
      <c r="G20" s="1774"/>
      <c r="H20" s="1779">
        <f>I19</f>
        <v>0</v>
      </c>
      <c r="I20" s="1787"/>
      <c r="J20" s="1801"/>
      <c r="K20" s="1807"/>
      <c r="L20" s="1823"/>
      <c r="M20" s="1823"/>
      <c r="N20" s="1766"/>
      <c r="O20" s="1831"/>
      <c r="P20" s="1836"/>
      <c r="Q20" s="1836"/>
      <c r="R20" s="1836"/>
      <c r="S20" s="1847"/>
      <c r="T20" s="1854" t="s">
        <v>128</v>
      </c>
      <c r="U20" s="1861"/>
      <c r="V20" s="1872"/>
      <c r="W20" s="1885" t="str">
        <f>IF(W19="","",VLOOKUP(W19,'シフト記号表（従来型・ユニット型共通）'!$C$6:$L$47,10,FALSE))</f>
        <v/>
      </c>
      <c r="X20" s="1897" t="str">
        <f>IF(X19="","",VLOOKUP(X19,'シフト記号表（従来型・ユニット型共通）'!$C$6:$L$47,10,FALSE))</f>
        <v/>
      </c>
      <c r="Y20" s="1897" t="str">
        <f>IF(Y19="","",VLOOKUP(Y19,'シフト記号表（従来型・ユニット型共通）'!$C$6:$L$47,10,FALSE))</f>
        <v/>
      </c>
      <c r="Z20" s="1897" t="str">
        <f>IF(Z19="","",VLOOKUP(Z19,'シフト記号表（従来型・ユニット型共通）'!$C$6:$L$47,10,FALSE))</f>
        <v/>
      </c>
      <c r="AA20" s="1897" t="str">
        <f>IF(AA19="","",VLOOKUP(AA19,'シフト記号表（従来型・ユニット型共通）'!$C$6:$L$47,10,FALSE))</f>
        <v/>
      </c>
      <c r="AB20" s="1897" t="str">
        <f>IF(AB19="","",VLOOKUP(AB19,'シフト記号表（従来型・ユニット型共通）'!$C$6:$L$47,10,FALSE))</f>
        <v/>
      </c>
      <c r="AC20" s="1912" t="str">
        <f>IF(AC19="","",VLOOKUP(AC19,'シフト記号表（従来型・ユニット型共通）'!$C$6:$L$47,10,FALSE))</f>
        <v/>
      </c>
      <c r="AD20" s="1885" t="str">
        <f>IF(AD19="","",VLOOKUP(AD19,'シフト記号表（従来型・ユニット型共通）'!$C$6:$L$47,10,FALSE))</f>
        <v/>
      </c>
      <c r="AE20" s="1897" t="str">
        <f>IF(AE19="","",VLOOKUP(AE19,'シフト記号表（従来型・ユニット型共通）'!$C$6:$L$47,10,FALSE))</f>
        <v/>
      </c>
      <c r="AF20" s="1897" t="str">
        <f>IF(AF19="","",VLOOKUP(AF19,'シフト記号表（従来型・ユニット型共通）'!$C$6:$L$47,10,FALSE))</f>
        <v/>
      </c>
      <c r="AG20" s="1897" t="str">
        <f>IF(AG19="","",VLOOKUP(AG19,'シフト記号表（従来型・ユニット型共通）'!$C$6:$L$47,10,FALSE))</f>
        <v/>
      </c>
      <c r="AH20" s="1897" t="str">
        <f>IF(AH19="","",VLOOKUP(AH19,'シフト記号表（従来型・ユニット型共通）'!$C$6:$L$47,10,FALSE))</f>
        <v/>
      </c>
      <c r="AI20" s="1897" t="str">
        <f>IF(AI19="","",VLOOKUP(AI19,'シフト記号表（従来型・ユニット型共通）'!$C$6:$L$47,10,FALSE))</f>
        <v/>
      </c>
      <c r="AJ20" s="1912" t="str">
        <f>IF(AJ19="","",VLOOKUP(AJ19,'シフト記号表（従来型・ユニット型共通）'!$C$6:$L$47,10,FALSE))</f>
        <v/>
      </c>
      <c r="AK20" s="1885" t="str">
        <f>IF(AK19="","",VLOOKUP(AK19,'シフト記号表（従来型・ユニット型共通）'!$C$6:$L$47,10,FALSE))</f>
        <v/>
      </c>
      <c r="AL20" s="1897" t="str">
        <f>IF(AL19="","",VLOOKUP(AL19,'シフト記号表（従来型・ユニット型共通）'!$C$6:$L$47,10,FALSE))</f>
        <v/>
      </c>
      <c r="AM20" s="1897" t="str">
        <f>IF(AM19="","",VLOOKUP(AM19,'シフト記号表（従来型・ユニット型共通）'!$C$6:$L$47,10,FALSE))</f>
        <v/>
      </c>
      <c r="AN20" s="1897" t="str">
        <f>IF(AN19="","",VLOOKUP(AN19,'シフト記号表（従来型・ユニット型共通）'!$C$6:$L$47,10,FALSE))</f>
        <v/>
      </c>
      <c r="AO20" s="1897" t="str">
        <f>IF(AO19="","",VLOOKUP(AO19,'シフト記号表（従来型・ユニット型共通）'!$C$6:$L$47,10,FALSE))</f>
        <v/>
      </c>
      <c r="AP20" s="1897" t="str">
        <f>IF(AP19="","",VLOOKUP(AP19,'シフト記号表（従来型・ユニット型共通）'!$C$6:$L$47,10,FALSE))</f>
        <v/>
      </c>
      <c r="AQ20" s="1912" t="str">
        <f>IF(AQ19="","",VLOOKUP(AQ19,'シフト記号表（従来型・ユニット型共通）'!$C$6:$L$47,10,FALSE))</f>
        <v/>
      </c>
      <c r="AR20" s="1885" t="str">
        <f>IF(AR19="","",VLOOKUP(AR19,'シフト記号表（従来型・ユニット型共通）'!$C$6:$L$47,10,FALSE))</f>
        <v/>
      </c>
      <c r="AS20" s="1897" t="str">
        <f>IF(AS19="","",VLOOKUP(AS19,'シフト記号表（従来型・ユニット型共通）'!$C$6:$L$47,10,FALSE))</f>
        <v/>
      </c>
      <c r="AT20" s="1897" t="str">
        <f>IF(AT19="","",VLOOKUP(AT19,'シフト記号表（従来型・ユニット型共通）'!$C$6:$L$47,10,FALSE))</f>
        <v/>
      </c>
      <c r="AU20" s="1897" t="str">
        <f>IF(AU19="","",VLOOKUP(AU19,'シフト記号表（従来型・ユニット型共通）'!$C$6:$L$47,10,FALSE))</f>
        <v/>
      </c>
      <c r="AV20" s="1897" t="str">
        <f>IF(AV19="","",VLOOKUP(AV19,'シフト記号表（従来型・ユニット型共通）'!$C$6:$L$47,10,FALSE))</f>
        <v/>
      </c>
      <c r="AW20" s="1897" t="str">
        <f>IF(AW19="","",VLOOKUP(AW19,'シフト記号表（従来型・ユニット型共通）'!$C$6:$L$47,10,FALSE))</f>
        <v/>
      </c>
      <c r="AX20" s="1912" t="str">
        <f>IF(AX19="","",VLOOKUP(AX19,'シフト記号表（従来型・ユニット型共通）'!$C$6:$L$47,10,FALSE))</f>
        <v/>
      </c>
      <c r="AY20" s="1885" t="str">
        <f>IF(AY19="","",VLOOKUP(AY19,'シフト記号表（従来型・ユニット型共通）'!$C$6:$L$47,10,FALSE))</f>
        <v/>
      </c>
      <c r="AZ20" s="1897" t="str">
        <f>IF(AZ19="","",VLOOKUP(AZ19,'シフト記号表（従来型・ユニット型共通）'!$C$6:$L$47,10,FALSE))</f>
        <v/>
      </c>
      <c r="BA20" s="1897" t="str">
        <f>IF(BA19="","",VLOOKUP(BA19,'シフト記号表（従来型・ユニット型共通）'!$C$6:$L$47,10,FALSE))</f>
        <v/>
      </c>
      <c r="BB20" s="1943">
        <f>IF($BE$3="４週",SUM(W20:AX20),IF($BE$3="暦月",SUM(W20:BA20),""))</f>
        <v>0</v>
      </c>
      <c r="BC20" s="1951"/>
      <c r="BD20" s="1960">
        <f>IF($BE$3="４週",BB20/4,IF($BE$3="暦月",(BB20/($BE$8/7)),""))</f>
        <v>0</v>
      </c>
      <c r="BE20" s="1951"/>
      <c r="BF20" s="1971"/>
      <c r="BG20" s="1976"/>
      <c r="BH20" s="1976"/>
      <c r="BI20" s="1976"/>
      <c r="BJ20" s="1987"/>
    </row>
    <row r="21" spans="2:62" ht="20.25" customHeight="1">
      <c r="B21" s="1742">
        <f>B19+1</f>
        <v>3</v>
      </c>
      <c r="C21" s="1756"/>
      <c r="D21" s="1767"/>
      <c r="E21" s="1774"/>
      <c r="F21" s="1779"/>
      <c r="G21" s="1774"/>
      <c r="H21" s="1779"/>
      <c r="I21" s="1788"/>
      <c r="J21" s="1802"/>
      <c r="K21" s="1808"/>
      <c r="L21" s="1824"/>
      <c r="M21" s="1824"/>
      <c r="N21" s="1767"/>
      <c r="O21" s="1831"/>
      <c r="P21" s="1836"/>
      <c r="Q21" s="1836"/>
      <c r="R21" s="1836"/>
      <c r="S21" s="1847"/>
      <c r="T21" s="1855" t="s">
        <v>770</v>
      </c>
      <c r="U21" s="1862"/>
      <c r="V21" s="1873"/>
      <c r="W21" s="1886"/>
      <c r="X21" s="1898"/>
      <c r="Y21" s="1898"/>
      <c r="Z21" s="1898"/>
      <c r="AA21" s="1898"/>
      <c r="AB21" s="1898"/>
      <c r="AC21" s="1913"/>
      <c r="AD21" s="1886"/>
      <c r="AE21" s="1898"/>
      <c r="AF21" s="1898"/>
      <c r="AG21" s="1898"/>
      <c r="AH21" s="1898"/>
      <c r="AI21" s="1898"/>
      <c r="AJ21" s="1913"/>
      <c r="AK21" s="1886"/>
      <c r="AL21" s="1898"/>
      <c r="AM21" s="1898"/>
      <c r="AN21" s="1898"/>
      <c r="AO21" s="1898"/>
      <c r="AP21" s="1898"/>
      <c r="AQ21" s="1913"/>
      <c r="AR21" s="1886"/>
      <c r="AS21" s="1898"/>
      <c r="AT21" s="1898"/>
      <c r="AU21" s="1898"/>
      <c r="AV21" s="1898"/>
      <c r="AW21" s="1898"/>
      <c r="AX21" s="1913"/>
      <c r="AY21" s="1886"/>
      <c r="AZ21" s="1898"/>
      <c r="BA21" s="1937"/>
      <c r="BB21" s="1944"/>
      <c r="BC21" s="1952"/>
      <c r="BD21" s="1961"/>
      <c r="BE21" s="1967"/>
      <c r="BF21" s="1972"/>
      <c r="BG21" s="1977"/>
      <c r="BH21" s="1977"/>
      <c r="BI21" s="1977"/>
      <c r="BJ21" s="1988"/>
    </row>
    <row r="22" spans="2:62" ht="20.25" customHeight="1">
      <c r="B22" s="1743"/>
      <c r="C22" s="1755"/>
      <c r="D22" s="1766"/>
      <c r="E22" s="1774"/>
      <c r="F22" s="1779">
        <f>C21</f>
        <v>0</v>
      </c>
      <c r="G22" s="1774"/>
      <c r="H22" s="1779">
        <f>I21</f>
        <v>0</v>
      </c>
      <c r="I22" s="1787"/>
      <c r="J22" s="1801"/>
      <c r="K22" s="1807"/>
      <c r="L22" s="1823"/>
      <c r="M22" s="1823"/>
      <c r="N22" s="1766"/>
      <c r="O22" s="1831"/>
      <c r="P22" s="1836"/>
      <c r="Q22" s="1836"/>
      <c r="R22" s="1836"/>
      <c r="S22" s="1847"/>
      <c r="T22" s="1854" t="s">
        <v>128</v>
      </c>
      <c r="U22" s="1861"/>
      <c r="V22" s="1872"/>
      <c r="W22" s="1885" t="str">
        <f>IF(W21="","",VLOOKUP(W21,'シフト記号表（従来型・ユニット型共通）'!$C$6:$L$47,10,FALSE))</f>
        <v/>
      </c>
      <c r="X22" s="1897" t="str">
        <f>IF(X21="","",VLOOKUP(X21,'シフト記号表（従来型・ユニット型共通）'!$C$6:$L$47,10,FALSE))</f>
        <v/>
      </c>
      <c r="Y22" s="1897" t="str">
        <f>IF(Y21="","",VLOOKUP(Y21,'シフト記号表（従来型・ユニット型共通）'!$C$6:$L$47,10,FALSE))</f>
        <v/>
      </c>
      <c r="Z22" s="1897" t="str">
        <f>IF(Z21="","",VLOOKUP(Z21,'シフト記号表（従来型・ユニット型共通）'!$C$6:$L$47,10,FALSE))</f>
        <v/>
      </c>
      <c r="AA22" s="1897" t="str">
        <f>IF(AA21="","",VLOOKUP(AA21,'シフト記号表（従来型・ユニット型共通）'!$C$6:$L$47,10,FALSE))</f>
        <v/>
      </c>
      <c r="AB22" s="1897" t="str">
        <f>IF(AB21="","",VLOOKUP(AB21,'シフト記号表（従来型・ユニット型共通）'!$C$6:$L$47,10,FALSE))</f>
        <v/>
      </c>
      <c r="AC22" s="1912" t="str">
        <f>IF(AC21="","",VLOOKUP(AC21,'シフト記号表（従来型・ユニット型共通）'!$C$6:$L$47,10,FALSE))</f>
        <v/>
      </c>
      <c r="AD22" s="1885" t="str">
        <f>IF(AD21="","",VLOOKUP(AD21,'シフト記号表（従来型・ユニット型共通）'!$C$6:$L$47,10,FALSE))</f>
        <v/>
      </c>
      <c r="AE22" s="1897" t="str">
        <f>IF(AE21="","",VLOOKUP(AE21,'シフト記号表（従来型・ユニット型共通）'!$C$6:$L$47,10,FALSE))</f>
        <v/>
      </c>
      <c r="AF22" s="1897" t="str">
        <f>IF(AF21="","",VLOOKUP(AF21,'シフト記号表（従来型・ユニット型共通）'!$C$6:$L$47,10,FALSE))</f>
        <v/>
      </c>
      <c r="AG22" s="1897" t="str">
        <f>IF(AG21="","",VLOOKUP(AG21,'シフト記号表（従来型・ユニット型共通）'!$C$6:$L$47,10,FALSE))</f>
        <v/>
      </c>
      <c r="AH22" s="1897" t="str">
        <f>IF(AH21="","",VLOOKUP(AH21,'シフト記号表（従来型・ユニット型共通）'!$C$6:$L$47,10,FALSE))</f>
        <v/>
      </c>
      <c r="AI22" s="1897" t="str">
        <f>IF(AI21="","",VLOOKUP(AI21,'シフト記号表（従来型・ユニット型共通）'!$C$6:$L$47,10,FALSE))</f>
        <v/>
      </c>
      <c r="AJ22" s="1912" t="str">
        <f>IF(AJ21="","",VLOOKUP(AJ21,'シフト記号表（従来型・ユニット型共通）'!$C$6:$L$47,10,FALSE))</f>
        <v/>
      </c>
      <c r="AK22" s="1885" t="str">
        <f>IF(AK21="","",VLOOKUP(AK21,'シフト記号表（従来型・ユニット型共通）'!$C$6:$L$47,10,FALSE))</f>
        <v/>
      </c>
      <c r="AL22" s="1897" t="str">
        <f>IF(AL21="","",VLOOKUP(AL21,'シフト記号表（従来型・ユニット型共通）'!$C$6:$L$47,10,FALSE))</f>
        <v/>
      </c>
      <c r="AM22" s="1897" t="str">
        <f>IF(AM21="","",VLOOKUP(AM21,'シフト記号表（従来型・ユニット型共通）'!$C$6:$L$47,10,FALSE))</f>
        <v/>
      </c>
      <c r="AN22" s="1897" t="str">
        <f>IF(AN21="","",VLOOKUP(AN21,'シフト記号表（従来型・ユニット型共通）'!$C$6:$L$47,10,FALSE))</f>
        <v/>
      </c>
      <c r="AO22" s="1897" t="str">
        <f>IF(AO21="","",VLOOKUP(AO21,'シフト記号表（従来型・ユニット型共通）'!$C$6:$L$47,10,FALSE))</f>
        <v/>
      </c>
      <c r="AP22" s="1897" t="str">
        <f>IF(AP21="","",VLOOKUP(AP21,'シフト記号表（従来型・ユニット型共通）'!$C$6:$L$47,10,FALSE))</f>
        <v/>
      </c>
      <c r="AQ22" s="1912" t="str">
        <f>IF(AQ21="","",VLOOKUP(AQ21,'シフト記号表（従来型・ユニット型共通）'!$C$6:$L$47,10,FALSE))</f>
        <v/>
      </c>
      <c r="AR22" s="1885" t="str">
        <f>IF(AR21="","",VLOOKUP(AR21,'シフト記号表（従来型・ユニット型共通）'!$C$6:$L$47,10,FALSE))</f>
        <v/>
      </c>
      <c r="AS22" s="1897" t="str">
        <f>IF(AS21="","",VLOOKUP(AS21,'シフト記号表（従来型・ユニット型共通）'!$C$6:$L$47,10,FALSE))</f>
        <v/>
      </c>
      <c r="AT22" s="1897" t="str">
        <f>IF(AT21="","",VLOOKUP(AT21,'シフト記号表（従来型・ユニット型共通）'!$C$6:$L$47,10,FALSE))</f>
        <v/>
      </c>
      <c r="AU22" s="1897" t="str">
        <f>IF(AU21="","",VLOOKUP(AU21,'シフト記号表（従来型・ユニット型共通）'!$C$6:$L$47,10,FALSE))</f>
        <v/>
      </c>
      <c r="AV22" s="1897" t="str">
        <f>IF(AV21="","",VLOOKUP(AV21,'シフト記号表（従来型・ユニット型共通）'!$C$6:$L$47,10,FALSE))</f>
        <v/>
      </c>
      <c r="AW22" s="1897" t="str">
        <f>IF(AW21="","",VLOOKUP(AW21,'シフト記号表（従来型・ユニット型共通）'!$C$6:$L$47,10,FALSE))</f>
        <v/>
      </c>
      <c r="AX22" s="1912" t="str">
        <f>IF(AX21="","",VLOOKUP(AX21,'シフト記号表（従来型・ユニット型共通）'!$C$6:$L$47,10,FALSE))</f>
        <v/>
      </c>
      <c r="AY22" s="1885" t="str">
        <f>IF(AY21="","",VLOOKUP(AY21,'シフト記号表（従来型・ユニット型共通）'!$C$6:$L$47,10,FALSE))</f>
        <v/>
      </c>
      <c r="AZ22" s="1897" t="str">
        <f>IF(AZ21="","",VLOOKUP(AZ21,'シフト記号表（従来型・ユニット型共通）'!$C$6:$L$47,10,FALSE))</f>
        <v/>
      </c>
      <c r="BA22" s="1897" t="str">
        <f>IF(BA21="","",VLOOKUP(BA21,'シフト記号表（従来型・ユニット型共通）'!$C$6:$L$47,10,FALSE))</f>
        <v/>
      </c>
      <c r="BB22" s="1943">
        <f>IF($BE$3="４週",SUM(W22:AX22),IF($BE$3="暦月",SUM(W22:BA22),""))</f>
        <v>0</v>
      </c>
      <c r="BC22" s="1951"/>
      <c r="BD22" s="1960">
        <f>IF($BE$3="４週",BB22/4,IF($BE$3="暦月",(BB22/($BE$8/7)),""))</f>
        <v>0</v>
      </c>
      <c r="BE22" s="1951"/>
      <c r="BF22" s="1971"/>
      <c r="BG22" s="1976"/>
      <c r="BH22" s="1976"/>
      <c r="BI22" s="1976"/>
      <c r="BJ22" s="1987"/>
    </row>
    <row r="23" spans="2:62" ht="20.25" customHeight="1">
      <c r="B23" s="1742">
        <f>B21+1</f>
        <v>4</v>
      </c>
      <c r="C23" s="1756"/>
      <c r="D23" s="1767"/>
      <c r="E23" s="1774"/>
      <c r="F23" s="1779"/>
      <c r="G23" s="1774"/>
      <c r="H23" s="1779"/>
      <c r="I23" s="1788"/>
      <c r="J23" s="1802"/>
      <c r="K23" s="1808"/>
      <c r="L23" s="1824"/>
      <c r="M23" s="1824"/>
      <c r="N23" s="1767"/>
      <c r="O23" s="1831"/>
      <c r="P23" s="1836"/>
      <c r="Q23" s="1836"/>
      <c r="R23" s="1836"/>
      <c r="S23" s="1847"/>
      <c r="T23" s="1855" t="s">
        <v>770</v>
      </c>
      <c r="U23" s="1862"/>
      <c r="V23" s="1873"/>
      <c r="W23" s="1886"/>
      <c r="X23" s="1898"/>
      <c r="Y23" s="1898"/>
      <c r="Z23" s="1898"/>
      <c r="AA23" s="1898"/>
      <c r="AB23" s="1898"/>
      <c r="AC23" s="1913"/>
      <c r="AD23" s="1886"/>
      <c r="AE23" s="1898"/>
      <c r="AF23" s="1898"/>
      <c r="AG23" s="1898"/>
      <c r="AH23" s="1898"/>
      <c r="AI23" s="1898"/>
      <c r="AJ23" s="1913"/>
      <c r="AK23" s="1886"/>
      <c r="AL23" s="1898"/>
      <c r="AM23" s="1898"/>
      <c r="AN23" s="1898"/>
      <c r="AO23" s="1898"/>
      <c r="AP23" s="1898"/>
      <c r="AQ23" s="1913"/>
      <c r="AR23" s="1886"/>
      <c r="AS23" s="1898"/>
      <c r="AT23" s="1898"/>
      <c r="AU23" s="1898"/>
      <c r="AV23" s="1898"/>
      <c r="AW23" s="1898"/>
      <c r="AX23" s="1913"/>
      <c r="AY23" s="1886"/>
      <c r="AZ23" s="1898"/>
      <c r="BA23" s="1937"/>
      <c r="BB23" s="1944"/>
      <c r="BC23" s="1952"/>
      <c r="BD23" s="1961"/>
      <c r="BE23" s="1967"/>
      <c r="BF23" s="1972"/>
      <c r="BG23" s="1977"/>
      <c r="BH23" s="1977"/>
      <c r="BI23" s="1977"/>
      <c r="BJ23" s="1988"/>
    </row>
    <row r="24" spans="2:62" ht="20.25" customHeight="1">
      <c r="B24" s="1743"/>
      <c r="C24" s="1755"/>
      <c r="D24" s="1766"/>
      <c r="E24" s="1774"/>
      <c r="F24" s="1779">
        <f>C23</f>
        <v>0</v>
      </c>
      <c r="G24" s="1774"/>
      <c r="H24" s="1779">
        <f>I23</f>
        <v>0</v>
      </c>
      <c r="I24" s="1787"/>
      <c r="J24" s="1801"/>
      <c r="K24" s="1807"/>
      <c r="L24" s="1823"/>
      <c r="M24" s="1823"/>
      <c r="N24" s="1766"/>
      <c r="O24" s="1831"/>
      <c r="P24" s="1836"/>
      <c r="Q24" s="1836"/>
      <c r="R24" s="1836"/>
      <c r="S24" s="1847"/>
      <c r="T24" s="1854" t="s">
        <v>128</v>
      </c>
      <c r="U24" s="1861"/>
      <c r="V24" s="1872"/>
      <c r="W24" s="1885" t="str">
        <f>IF(W23="","",VLOOKUP(W23,'シフト記号表（従来型・ユニット型共通）'!$C$6:$L$47,10,FALSE))</f>
        <v/>
      </c>
      <c r="X24" s="1897" t="str">
        <f>IF(X23="","",VLOOKUP(X23,'シフト記号表（従来型・ユニット型共通）'!$C$6:$L$47,10,FALSE))</f>
        <v/>
      </c>
      <c r="Y24" s="1897" t="str">
        <f>IF(Y23="","",VLOOKUP(Y23,'シフト記号表（従来型・ユニット型共通）'!$C$6:$L$47,10,FALSE))</f>
        <v/>
      </c>
      <c r="Z24" s="1897" t="str">
        <f>IF(Z23="","",VLOOKUP(Z23,'シフト記号表（従来型・ユニット型共通）'!$C$6:$L$47,10,FALSE))</f>
        <v/>
      </c>
      <c r="AA24" s="1897" t="str">
        <f>IF(AA23="","",VLOOKUP(AA23,'シフト記号表（従来型・ユニット型共通）'!$C$6:$L$47,10,FALSE))</f>
        <v/>
      </c>
      <c r="AB24" s="1897" t="str">
        <f>IF(AB23="","",VLOOKUP(AB23,'シフト記号表（従来型・ユニット型共通）'!$C$6:$L$47,10,FALSE))</f>
        <v/>
      </c>
      <c r="AC24" s="1912" t="str">
        <f>IF(AC23="","",VLOOKUP(AC23,'シフト記号表（従来型・ユニット型共通）'!$C$6:$L$47,10,FALSE))</f>
        <v/>
      </c>
      <c r="AD24" s="1885" t="str">
        <f>IF(AD23="","",VLOOKUP(AD23,'シフト記号表（従来型・ユニット型共通）'!$C$6:$L$47,10,FALSE))</f>
        <v/>
      </c>
      <c r="AE24" s="1897" t="str">
        <f>IF(AE23="","",VLOOKUP(AE23,'シフト記号表（従来型・ユニット型共通）'!$C$6:$L$47,10,FALSE))</f>
        <v/>
      </c>
      <c r="AF24" s="1897" t="str">
        <f>IF(AF23="","",VLOOKUP(AF23,'シフト記号表（従来型・ユニット型共通）'!$C$6:$L$47,10,FALSE))</f>
        <v/>
      </c>
      <c r="AG24" s="1897" t="str">
        <f>IF(AG23="","",VLOOKUP(AG23,'シフト記号表（従来型・ユニット型共通）'!$C$6:$L$47,10,FALSE))</f>
        <v/>
      </c>
      <c r="AH24" s="1897" t="str">
        <f>IF(AH23="","",VLOOKUP(AH23,'シフト記号表（従来型・ユニット型共通）'!$C$6:$L$47,10,FALSE))</f>
        <v/>
      </c>
      <c r="AI24" s="1897" t="str">
        <f>IF(AI23="","",VLOOKUP(AI23,'シフト記号表（従来型・ユニット型共通）'!$C$6:$L$47,10,FALSE))</f>
        <v/>
      </c>
      <c r="AJ24" s="1912" t="str">
        <f>IF(AJ23="","",VLOOKUP(AJ23,'シフト記号表（従来型・ユニット型共通）'!$C$6:$L$47,10,FALSE))</f>
        <v/>
      </c>
      <c r="AK24" s="1885" t="str">
        <f>IF(AK23="","",VLOOKUP(AK23,'シフト記号表（従来型・ユニット型共通）'!$C$6:$L$47,10,FALSE))</f>
        <v/>
      </c>
      <c r="AL24" s="1897" t="str">
        <f>IF(AL23="","",VLOOKUP(AL23,'シフト記号表（従来型・ユニット型共通）'!$C$6:$L$47,10,FALSE))</f>
        <v/>
      </c>
      <c r="AM24" s="1897" t="str">
        <f>IF(AM23="","",VLOOKUP(AM23,'シフト記号表（従来型・ユニット型共通）'!$C$6:$L$47,10,FALSE))</f>
        <v/>
      </c>
      <c r="AN24" s="1897" t="str">
        <f>IF(AN23="","",VLOOKUP(AN23,'シフト記号表（従来型・ユニット型共通）'!$C$6:$L$47,10,FALSE))</f>
        <v/>
      </c>
      <c r="AO24" s="1897" t="str">
        <f>IF(AO23="","",VLOOKUP(AO23,'シフト記号表（従来型・ユニット型共通）'!$C$6:$L$47,10,FALSE))</f>
        <v/>
      </c>
      <c r="AP24" s="1897" t="str">
        <f>IF(AP23="","",VLOOKUP(AP23,'シフト記号表（従来型・ユニット型共通）'!$C$6:$L$47,10,FALSE))</f>
        <v/>
      </c>
      <c r="AQ24" s="1912" t="str">
        <f>IF(AQ23="","",VLOOKUP(AQ23,'シフト記号表（従来型・ユニット型共通）'!$C$6:$L$47,10,FALSE))</f>
        <v/>
      </c>
      <c r="AR24" s="1885" t="str">
        <f>IF(AR23="","",VLOOKUP(AR23,'シフト記号表（従来型・ユニット型共通）'!$C$6:$L$47,10,FALSE))</f>
        <v/>
      </c>
      <c r="AS24" s="1897" t="str">
        <f>IF(AS23="","",VLOOKUP(AS23,'シフト記号表（従来型・ユニット型共通）'!$C$6:$L$47,10,FALSE))</f>
        <v/>
      </c>
      <c r="AT24" s="1897" t="str">
        <f>IF(AT23="","",VLOOKUP(AT23,'シフト記号表（従来型・ユニット型共通）'!$C$6:$L$47,10,FALSE))</f>
        <v/>
      </c>
      <c r="AU24" s="1897" t="str">
        <f>IF(AU23="","",VLOOKUP(AU23,'シフト記号表（従来型・ユニット型共通）'!$C$6:$L$47,10,FALSE))</f>
        <v/>
      </c>
      <c r="AV24" s="1897" t="str">
        <f>IF(AV23="","",VLOOKUP(AV23,'シフト記号表（従来型・ユニット型共通）'!$C$6:$L$47,10,FALSE))</f>
        <v/>
      </c>
      <c r="AW24" s="1897" t="str">
        <f>IF(AW23="","",VLOOKUP(AW23,'シフト記号表（従来型・ユニット型共通）'!$C$6:$L$47,10,FALSE))</f>
        <v/>
      </c>
      <c r="AX24" s="1912" t="str">
        <f>IF(AX23="","",VLOOKUP(AX23,'シフト記号表（従来型・ユニット型共通）'!$C$6:$L$47,10,FALSE))</f>
        <v/>
      </c>
      <c r="AY24" s="1885" t="str">
        <f>IF(AY23="","",VLOOKUP(AY23,'シフト記号表（従来型・ユニット型共通）'!$C$6:$L$47,10,FALSE))</f>
        <v/>
      </c>
      <c r="AZ24" s="1897" t="str">
        <f>IF(AZ23="","",VLOOKUP(AZ23,'シフト記号表（従来型・ユニット型共通）'!$C$6:$L$47,10,FALSE))</f>
        <v/>
      </c>
      <c r="BA24" s="1897" t="str">
        <f>IF(BA23="","",VLOOKUP(BA23,'シフト記号表（従来型・ユニット型共通）'!$C$6:$L$47,10,FALSE))</f>
        <v/>
      </c>
      <c r="BB24" s="1943">
        <f>IF($BE$3="４週",SUM(W24:AX24),IF($BE$3="暦月",SUM(W24:BA24),""))</f>
        <v>0</v>
      </c>
      <c r="BC24" s="1951"/>
      <c r="BD24" s="1960">
        <f>IF($BE$3="４週",BB24/4,IF($BE$3="暦月",(BB24/($BE$8/7)),""))</f>
        <v>0</v>
      </c>
      <c r="BE24" s="1951"/>
      <c r="BF24" s="1971"/>
      <c r="BG24" s="1976"/>
      <c r="BH24" s="1976"/>
      <c r="BI24" s="1976"/>
      <c r="BJ24" s="1987"/>
    </row>
    <row r="25" spans="2:62" ht="20.25" customHeight="1">
      <c r="B25" s="1742">
        <f>B23+1</f>
        <v>5</v>
      </c>
      <c r="C25" s="1756"/>
      <c r="D25" s="1767"/>
      <c r="E25" s="1774"/>
      <c r="F25" s="1779"/>
      <c r="G25" s="1774"/>
      <c r="H25" s="1779"/>
      <c r="I25" s="1788"/>
      <c r="J25" s="1802"/>
      <c r="K25" s="1808"/>
      <c r="L25" s="1824"/>
      <c r="M25" s="1824"/>
      <c r="N25" s="1767"/>
      <c r="O25" s="1831"/>
      <c r="P25" s="1836"/>
      <c r="Q25" s="1836"/>
      <c r="R25" s="1836"/>
      <c r="S25" s="1847"/>
      <c r="T25" s="1855" t="s">
        <v>770</v>
      </c>
      <c r="U25" s="1862"/>
      <c r="V25" s="1873"/>
      <c r="W25" s="1886"/>
      <c r="X25" s="1898"/>
      <c r="Y25" s="1898"/>
      <c r="Z25" s="1898"/>
      <c r="AA25" s="1898"/>
      <c r="AB25" s="1898"/>
      <c r="AC25" s="1913"/>
      <c r="AD25" s="1886"/>
      <c r="AE25" s="1898"/>
      <c r="AF25" s="1898"/>
      <c r="AG25" s="1898"/>
      <c r="AH25" s="1898"/>
      <c r="AI25" s="1898"/>
      <c r="AJ25" s="1913"/>
      <c r="AK25" s="1886"/>
      <c r="AL25" s="1898"/>
      <c r="AM25" s="1898"/>
      <c r="AN25" s="1898"/>
      <c r="AO25" s="1898"/>
      <c r="AP25" s="1898"/>
      <c r="AQ25" s="1913"/>
      <c r="AR25" s="1886"/>
      <c r="AS25" s="1898"/>
      <c r="AT25" s="1898"/>
      <c r="AU25" s="1898"/>
      <c r="AV25" s="1898"/>
      <c r="AW25" s="1898"/>
      <c r="AX25" s="1913"/>
      <c r="AY25" s="1886"/>
      <c r="AZ25" s="1898"/>
      <c r="BA25" s="1937"/>
      <c r="BB25" s="1944"/>
      <c r="BC25" s="1952"/>
      <c r="BD25" s="1961"/>
      <c r="BE25" s="1967"/>
      <c r="BF25" s="1972"/>
      <c r="BG25" s="1977"/>
      <c r="BH25" s="1977"/>
      <c r="BI25" s="1977"/>
      <c r="BJ25" s="1988"/>
    </row>
    <row r="26" spans="2:62" ht="20.25" customHeight="1">
      <c r="B26" s="1743"/>
      <c r="C26" s="1755"/>
      <c r="D26" s="1766"/>
      <c r="E26" s="1774"/>
      <c r="F26" s="1779">
        <f>C25</f>
        <v>0</v>
      </c>
      <c r="G26" s="1774"/>
      <c r="H26" s="1779">
        <f>I25</f>
        <v>0</v>
      </c>
      <c r="I26" s="1787"/>
      <c r="J26" s="1801"/>
      <c r="K26" s="1807"/>
      <c r="L26" s="1823"/>
      <c r="M26" s="1823"/>
      <c r="N26" s="1766"/>
      <c r="O26" s="1831"/>
      <c r="P26" s="1836"/>
      <c r="Q26" s="1836"/>
      <c r="R26" s="1836"/>
      <c r="S26" s="1847"/>
      <c r="T26" s="1856" t="s">
        <v>128</v>
      </c>
      <c r="U26" s="1863"/>
      <c r="V26" s="1874"/>
      <c r="W26" s="1885" t="str">
        <f>IF(W25="","",VLOOKUP(W25,'シフト記号表（従来型・ユニット型共通）'!$C$6:$L$47,10,FALSE))</f>
        <v/>
      </c>
      <c r="X26" s="1897" t="str">
        <f>IF(X25="","",VLOOKUP(X25,'シフト記号表（従来型・ユニット型共通）'!$C$6:$L$47,10,FALSE))</f>
        <v/>
      </c>
      <c r="Y26" s="1897" t="str">
        <f>IF(Y25="","",VLOOKUP(Y25,'シフト記号表（従来型・ユニット型共通）'!$C$6:$L$47,10,FALSE))</f>
        <v/>
      </c>
      <c r="Z26" s="1897" t="str">
        <f>IF(Z25="","",VLOOKUP(Z25,'シフト記号表（従来型・ユニット型共通）'!$C$6:$L$47,10,FALSE))</f>
        <v/>
      </c>
      <c r="AA26" s="1897" t="str">
        <f>IF(AA25="","",VLOOKUP(AA25,'シフト記号表（従来型・ユニット型共通）'!$C$6:$L$47,10,FALSE))</f>
        <v/>
      </c>
      <c r="AB26" s="1897" t="str">
        <f>IF(AB25="","",VLOOKUP(AB25,'シフト記号表（従来型・ユニット型共通）'!$C$6:$L$47,10,FALSE))</f>
        <v/>
      </c>
      <c r="AC26" s="1912" t="str">
        <f>IF(AC25="","",VLOOKUP(AC25,'シフト記号表（従来型・ユニット型共通）'!$C$6:$L$47,10,FALSE))</f>
        <v/>
      </c>
      <c r="AD26" s="1885" t="str">
        <f>IF(AD25="","",VLOOKUP(AD25,'シフト記号表（従来型・ユニット型共通）'!$C$6:$L$47,10,FALSE))</f>
        <v/>
      </c>
      <c r="AE26" s="1897" t="str">
        <f>IF(AE25="","",VLOOKUP(AE25,'シフト記号表（従来型・ユニット型共通）'!$C$6:$L$47,10,FALSE))</f>
        <v/>
      </c>
      <c r="AF26" s="1897" t="str">
        <f>IF(AF25="","",VLOOKUP(AF25,'シフト記号表（従来型・ユニット型共通）'!$C$6:$L$47,10,FALSE))</f>
        <v/>
      </c>
      <c r="AG26" s="1897" t="str">
        <f>IF(AG25="","",VLOOKUP(AG25,'シフト記号表（従来型・ユニット型共通）'!$C$6:$L$47,10,FALSE))</f>
        <v/>
      </c>
      <c r="AH26" s="1897" t="str">
        <f>IF(AH25="","",VLOOKUP(AH25,'シフト記号表（従来型・ユニット型共通）'!$C$6:$L$47,10,FALSE))</f>
        <v/>
      </c>
      <c r="AI26" s="1897" t="str">
        <f>IF(AI25="","",VLOOKUP(AI25,'シフト記号表（従来型・ユニット型共通）'!$C$6:$L$47,10,FALSE))</f>
        <v/>
      </c>
      <c r="AJ26" s="1912" t="str">
        <f>IF(AJ25="","",VLOOKUP(AJ25,'シフト記号表（従来型・ユニット型共通）'!$C$6:$L$47,10,FALSE))</f>
        <v/>
      </c>
      <c r="AK26" s="1885" t="str">
        <f>IF(AK25="","",VLOOKUP(AK25,'シフト記号表（従来型・ユニット型共通）'!$C$6:$L$47,10,FALSE))</f>
        <v/>
      </c>
      <c r="AL26" s="1897" t="str">
        <f>IF(AL25="","",VLOOKUP(AL25,'シフト記号表（従来型・ユニット型共通）'!$C$6:$L$47,10,FALSE))</f>
        <v/>
      </c>
      <c r="AM26" s="1897" t="str">
        <f>IF(AM25="","",VLOOKUP(AM25,'シフト記号表（従来型・ユニット型共通）'!$C$6:$L$47,10,FALSE))</f>
        <v/>
      </c>
      <c r="AN26" s="1897" t="str">
        <f>IF(AN25="","",VLOOKUP(AN25,'シフト記号表（従来型・ユニット型共通）'!$C$6:$L$47,10,FALSE))</f>
        <v/>
      </c>
      <c r="AO26" s="1897" t="str">
        <f>IF(AO25="","",VLOOKUP(AO25,'シフト記号表（従来型・ユニット型共通）'!$C$6:$L$47,10,FALSE))</f>
        <v/>
      </c>
      <c r="AP26" s="1897" t="str">
        <f>IF(AP25="","",VLOOKUP(AP25,'シフト記号表（従来型・ユニット型共通）'!$C$6:$L$47,10,FALSE))</f>
        <v/>
      </c>
      <c r="AQ26" s="1912" t="str">
        <f>IF(AQ25="","",VLOOKUP(AQ25,'シフト記号表（従来型・ユニット型共通）'!$C$6:$L$47,10,FALSE))</f>
        <v/>
      </c>
      <c r="AR26" s="1885" t="str">
        <f>IF(AR25="","",VLOOKUP(AR25,'シフト記号表（従来型・ユニット型共通）'!$C$6:$L$47,10,FALSE))</f>
        <v/>
      </c>
      <c r="AS26" s="1897" t="str">
        <f>IF(AS25="","",VLOOKUP(AS25,'シフト記号表（従来型・ユニット型共通）'!$C$6:$L$47,10,FALSE))</f>
        <v/>
      </c>
      <c r="AT26" s="1897" t="str">
        <f>IF(AT25="","",VLOOKUP(AT25,'シフト記号表（従来型・ユニット型共通）'!$C$6:$L$47,10,FALSE))</f>
        <v/>
      </c>
      <c r="AU26" s="1897" t="str">
        <f>IF(AU25="","",VLOOKUP(AU25,'シフト記号表（従来型・ユニット型共通）'!$C$6:$L$47,10,FALSE))</f>
        <v/>
      </c>
      <c r="AV26" s="1897" t="str">
        <f>IF(AV25="","",VLOOKUP(AV25,'シフト記号表（従来型・ユニット型共通）'!$C$6:$L$47,10,FALSE))</f>
        <v/>
      </c>
      <c r="AW26" s="1897" t="str">
        <f>IF(AW25="","",VLOOKUP(AW25,'シフト記号表（従来型・ユニット型共通）'!$C$6:$L$47,10,FALSE))</f>
        <v/>
      </c>
      <c r="AX26" s="1912" t="str">
        <f>IF(AX25="","",VLOOKUP(AX25,'シフト記号表（従来型・ユニット型共通）'!$C$6:$L$47,10,FALSE))</f>
        <v/>
      </c>
      <c r="AY26" s="1885" t="str">
        <f>IF(AY25="","",VLOOKUP(AY25,'シフト記号表（従来型・ユニット型共通）'!$C$6:$L$47,10,FALSE))</f>
        <v/>
      </c>
      <c r="AZ26" s="1897" t="str">
        <f>IF(AZ25="","",VLOOKUP(AZ25,'シフト記号表（従来型・ユニット型共通）'!$C$6:$L$47,10,FALSE))</f>
        <v/>
      </c>
      <c r="BA26" s="1897" t="str">
        <f>IF(BA25="","",VLOOKUP(BA25,'シフト記号表（従来型・ユニット型共通）'!$C$6:$L$47,10,FALSE))</f>
        <v/>
      </c>
      <c r="BB26" s="1943">
        <f>IF($BE$3="４週",SUM(W26:AX26),IF($BE$3="暦月",SUM(W26:BA26),""))</f>
        <v>0</v>
      </c>
      <c r="BC26" s="1951"/>
      <c r="BD26" s="1960">
        <f>IF($BE$3="４週",BB26/4,IF($BE$3="暦月",(BB26/($BE$8/7)),""))</f>
        <v>0</v>
      </c>
      <c r="BE26" s="1951"/>
      <c r="BF26" s="1971"/>
      <c r="BG26" s="1976"/>
      <c r="BH26" s="1976"/>
      <c r="BI26" s="1976"/>
      <c r="BJ26" s="1987"/>
    </row>
    <row r="27" spans="2:62" ht="20.25" customHeight="1">
      <c r="B27" s="1742">
        <f>B25+1</f>
        <v>6</v>
      </c>
      <c r="C27" s="1756"/>
      <c r="D27" s="1767"/>
      <c r="E27" s="1774"/>
      <c r="F27" s="1779"/>
      <c r="G27" s="1774"/>
      <c r="H27" s="1779"/>
      <c r="I27" s="1788"/>
      <c r="J27" s="1802"/>
      <c r="K27" s="1808"/>
      <c r="L27" s="1824"/>
      <c r="M27" s="1824"/>
      <c r="N27" s="1767"/>
      <c r="O27" s="1831"/>
      <c r="P27" s="1836"/>
      <c r="Q27" s="1836"/>
      <c r="R27" s="1836"/>
      <c r="S27" s="1847"/>
      <c r="T27" s="1857" t="s">
        <v>770</v>
      </c>
      <c r="U27" s="1864"/>
      <c r="V27" s="1875"/>
      <c r="W27" s="1886"/>
      <c r="X27" s="1898"/>
      <c r="Y27" s="1898"/>
      <c r="Z27" s="1898"/>
      <c r="AA27" s="1898"/>
      <c r="AB27" s="1898"/>
      <c r="AC27" s="1913"/>
      <c r="AD27" s="1886"/>
      <c r="AE27" s="1898"/>
      <c r="AF27" s="1898"/>
      <c r="AG27" s="1898"/>
      <c r="AH27" s="1898"/>
      <c r="AI27" s="1898"/>
      <c r="AJ27" s="1913"/>
      <c r="AK27" s="1886"/>
      <c r="AL27" s="1898"/>
      <c r="AM27" s="1898"/>
      <c r="AN27" s="1898"/>
      <c r="AO27" s="1898"/>
      <c r="AP27" s="1898"/>
      <c r="AQ27" s="1913"/>
      <c r="AR27" s="1886"/>
      <c r="AS27" s="1898"/>
      <c r="AT27" s="1898"/>
      <c r="AU27" s="1898"/>
      <c r="AV27" s="1898"/>
      <c r="AW27" s="1898"/>
      <c r="AX27" s="1913"/>
      <c r="AY27" s="1886"/>
      <c r="AZ27" s="1898"/>
      <c r="BA27" s="1937"/>
      <c r="BB27" s="1944"/>
      <c r="BC27" s="1952"/>
      <c r="BD27" s="1961"/>
      <c r="BE27" s="1967"/>
      <c r="BF27" s="1972"/>
      <c r="BG27" s="1977"/>
      <c r="BH27" s="1977"/>
      <c r="BI27" s="1977"/>
      <c r="BJ27" s="1988"/>
    </row>
    <row r="28" spans="2:62" ht="20.25" customHeight="1">
      <c r="B28" s="1743"/>
      <c r="C28" s="1755"/>
      <c r="D28" s="1766"/>
      <c r="E28" s="1774"/>
      <c r="F28" s="1779">
        <f>C27</f>
        <v>0</v>
      </c>
      <c r="G28" s="1774"/>
      <c r="H28" s="1779">
        <f>I27</f>
        <v>0</v>
      </c>
      <c r="I28" s="1787"/>
      <c r="J28" s="1801"/>
      <c r="K28" s="1807"/>
      <c r="L28" s="1823"/>
      <c r="M28" s="1823"/>
      <c r="N28" s="1766"/>
      <c r="O28" s="1831"/>
      <c r="P28" s="1836"/>
      <c r="Q28" s="1836"/>
      <c r="R28" s="1836"/>
      <c r="S28" s="1847"/>
      <c r="T28" s="1854" t="s">
        <v>128</v>
      </c>
      <c r="U28" s="1861"/>
      <c r="V28" s="1872"/>
      <c r="W28" s="1885" t="str">
        <f>IF(W27="","",VLOOKUP(W27,'シフト記号表（従来型・ユニット型共通）'!$C$6:$L$47,10,FALSE))</f>
        <v/>
      </c>
      <c r="X28" s="1897" t="str">
        <f>IF(X27="","",VLOOKUP(X27,'シフト記号表（従来型・ユニット型共通）'!$C$6:$L$47,10,FALSE))</f>
        <v/>
      </c>
      <c r="Y28" s="1897" t="str">
        <f>IF(Y27="","",VLOOKUP(Y27,'シフト記号表（従来型・ユニット型共通）'!$C$6:$L$47,10,FALSE))</f>
        <v/>
      </c>
      <c r="Z28" s="1897" t="str">
        <f>IF(Z27="","",VLOOKUP(Z27,'シフト記号表（従来型・ユニット型共通）'!$C$6:$L$47,10,FALSE))</f>
        <v/>
      </c>
      <c r="AA28" s="1897" t="str">
        <f>IF(AA27="","",VLOOKUP(AA27,'シフト記号表（従来型・ユニット型共通）'!$C$6:$L$47,10,FALSE))</f>
        <v/>
      </c>
      <c r="AB28" s="1897" t="str">
        <f>IF(AB27="","",VLOOKUP(AB27,'シフト記号表（従来型・ユニット型共通）'!$C$6:$L$47,10,FALSE))</f>
        <v/>
      </c>
      <c r="AC28" s="1912" t="str">
        <f>IF(AC27="","",VLOOKUP(AC27,'シフト記号表（従来型・ユニット型共通）'!$C$6:$L$47,10,FALSE))</f>
        <v/>
      </c>
      <c r="AD28" s="1885" t="str">
        <f>IF(AD27="","",VLOOKUP(AD27,'シフト記号表（従来型・ユニット型共通）'!$C$6:$L$47,10,FALSE))</f>
        <v/>
      </c>
      <c r="AE28" s="1897" t="str">
        <f>IF(AE27="","",VLOOKUP(AE27,'シフト記号表（従来型・ユニット型共通）'!$C$6:$L$47,10,FALSE))</f>
        <v/>
      </c>
      <c r="AF28" s="1897" t="str">
        <f>IF(AF27="","",VLOOKUP(AF27,'シフト記号表（従来型・ユニット型共通）'!$C$6:$L$47,10,FALSE))</f>
        <v/>
      </c>
      <c r="AG28" s="1897" t="str">
        <f>IF(AG27="","",VLOOKUP(AG27,'シフト記号表（従来型・ユニット型共通）'!$C$6:$L$47,10,FALSE))</f>
        <v/>
      </c>
      <c r="AH28" s="1897" t="str">
        <f>IF(AH27="","",VLOOKUP(AH27,'シフト記号表（従来型・ユニット型共通）'!$C$6:$L$47,10,FALSE))</f>
        <v/>
      </c>
      <c r="AI28" s="1897" t="str">
        <f>IF(AI27="","",VLOOKUP(AI27,'シフト記号表（従来型・ユニット型共通）'!$C$6:$L$47,10,FALSE))</f>
        <v/>
      </c>
      <c r="AJ28" s="1912" t="str">
        <f>IF(AJ27="","",VLOOKUP(AJ27,'シフト記号表（従来型・ユニット型共通）'!$C$6:$L$47,10,FALSE))</f>
        <v/>
      </c>
      <c r="AK28" s="1885" t="str">
        <f>IF(AK27="","",VLOOKUP(AK27,'シフト記号表（従来型・ユニット型共通）'!$C$6:$L$47,10,FALSE))</f>
        <v/>
      </c>
      <c r="AL28" s="1897" t="str">
        <f>IF(AL27="","",VLOOKUP(AL27,'シフト記号表（従来型・ユニット型共通）'!$C$6:$L$47,10,FALSE))</f>
        <v/>
      </c>
      <c r="AM28" s="1897" t="str">
        <f>IF(AM27="","",VLOOKUP(AM27,'シフト記号表（従来型・ユニット型共通）'!$C$6:$L$47,10,FALSE))</f>
        <v/>
      </c>
      <c r="AN28" s="1897" t="str">
        <f>IF(AN27="","",VLOOKUP(AN27,'シフト記号表（従来型・ユニット型共通）'!$C$6:$L$47,10,FALSE))</f>
        <v/>
      </c>
      <c r="AO28" s="1897" t="str">
        <f>IF(AO27="","",VLOOKUP(AO27,'シフト記号表（従来型・ユニット型共通）'!$C$6:$L$47,10,FALSE))</f>
        <v/>
      </c>
      <c r="AP28" s="1897" t="str">
        <f>IF(AP27="","",VLOOKUP(AP27,'シフト記号表（従来型・ユニット型共通）'!$C$6:$L$47,10,FALSE))</f>
        <v/>
      </c>
      <c r="AQ28" s="1912" t="str">
        <f>IF(AQ27="","",VLOOKUP(AQ27,'シフト記号表（従来型・ユニット型共通）'!$C$6:$L$47,10,FALSE))</f>
        <v/>
      </c>
      <c r="AR28" s="1885" t="str">
        <f>IF(AR27="","",VLOOKUP(AR27,'シフト記号表（従来型・ユニット型共通）'!$C$6:$L$47,10,FALSE))</f>
        <v/>
      </c>
      <c r="AS28" s="1897" t="str">
        <f>IF(AS27="","",VLOOKUP(AS27,'シフト記号表（従来型・ユニット型共通）'!$C$6:$L$47,10,FALSE))</f>
        <v/>
      </c>
      <c r="AT28" s="1897" t="str">
        <f>IF(AT27="","",VLOOKUP(AT27,'シフト記号表（従来型・ユニット型共通）'!$C$6:$L$47,10,FALSE))</f>
        <v/>
      </c>
      <c r="AU28" s="1897" t="str">
        <f>IF(AU27="","",VLOOKUP(AU27,'シフト記号表（従来型・ユニット型共通）'!$C$6:$L$47,10,FALSE))</f>
        <v/>
      </c>
      <c r="AV28" s="1897" t="str">
        <f>IF(AV27="","",VLOOKUP(AV27,'シフト記号表（従来型・ユニット型共通）'!$C$6:$L$47,10,FALSE))</f>
        <v/>
      </c>
      <c r="AW28" s="1897" t="str">
        <f>IF(AW27="","",VLOOKUP(AW27,'シフト記号表（従来型・ユニット型共通）'!$C$6:$L$47,10,FALSE))</f>
        <v/>
      </c>
      <c r="AX28" s="1912" t="str">
        <f>IF(AX27="","",VLOOKUP(AX27,'シフト記号表（従来型・ユニット型共通）'!$C$6:$L$47,10,FALSE))</f>
        <v/>
      </c>
      <c r="AY28" s="1885" t="str">
        <f>IF(AY27="","",VLOOKUP(AY27,'シフト記号表（従来型・ユニット型共通）'!$C$6:$L$47,10,FALSE))</f>
        <v/>
      </c>
      <c r="AZ28" s="1897" t="str">
        <f>IF(AZ27="","",VLOOKUP(AZ27,'シフト記号表（従来型・ユニット型共通）'!$C$6:$L$47,10,FALSE))</f>
        <v/>
      </c>
      <c r="BA28" s="1897" t="str">
        <f>IF(BA27="","",VLOOKUP(BA27,'シフト記号表（従来型・ユニット型共通）'!$C$6:$L$47,10,FALSE))</f>
        <v/>
      </c>
      <c r="BB28" s="1943">
        <f>IF($BE$3="４週",SUM(W28:AX28),IF($BE$3="暦月",SUM(W28:BA28),""))</f>
        <v>0</v>
      </c>
      <c r="BC28" s="1951"/>
      <c r="BD28" s="1960">
        <f>IF($BE$3="４週",BB28/4,IF($BE$3="暦月",(BB28/($BE$8/7)),""))</f>
        <v>0</v>
      </c>
      <c r="BE28" s="1951"/>
      <c r="BF28" s="1971"/>
      <c r="BG28" s="1976"/>
      <c r="BH28" s="1976"/>
      <c r="BI28" s="1976"/>
      <c r="BJ28" s="1987"/>
    </row>
    <row r="29" spans="2:62" ht="20.25" customHeight="1">
      <c r="B29" s="1742">
        <f>B27+1</f>
        <v>7</v>
      </c>
      <c r="C29" s="1756"/>
      <c r="D29" s="1767"/>
      <c r="E29" s="1774"/>
      <c r="F29" s="1779"/>
      <c r="G29" s="1774"/>
      <c r="H29" s="1779"/>
      <c r="I29" s="1788"/>
      <c r="J29" s="1802"/>
      <c r="K29" s="1808"/>
      <c r="L29" s="1824"/>
      <c r="M29" s="1824"/>
      <c r="N29" s="1767"/>
      <c r="O29" s="1831"/>
      <c r="P29" s="1836"/>
      <c r="Q29" s="1836"/>
      <c r="R29" s="1836"/>
      <c r="S29" s="1847"/>
      <c r="T29" s="1855" t="s">
        <v>770</v>
      </c>
      <c r="U29" s="1862"/>
      <c r="V29" s="1873"/>
      <c r="W29" s="1886"/>
      <c r="X29" s="1898"/>
      <c r="Y29" s="1898"/>
      <c r="Z29" s="1898"/>
      <c r="AA29" s="1898"/>
      <c r="AB29" s="1898"/>
      <c r="AC29" s="1913"/>
      <c r="AD29" s="1886"/>
      <c r="AE29" s="1898"/>
      <c r="AF29" s="1898"/>
      <c r="AG29" s="1898"/>
      <c r="AH29" s="1898"/>
      <c r="AI29" s="1898"/>
      <c r="AJ29" s="1913"/>
      <c r="AK29" s="1886"/>
      <c r="AL29" s="1898"/>
      <c r="AM29" s="1898"/>
      <c r="AN29" s="1898"/>
      <c r="AO29" s="1898"/>
      <c r="AP29" s="1898"/>
      <c r="AQ29" s="1913"/>
      <c r="AR29" s="1886"/>
      <c r="AS29" s="1898"/>
      <c r="AT29" s="1898"/>
      <c r="AU29" s="1898"/>
      <c r="AV29" s="1898"/>
      <c r="AW29" s="1898"/>
      <c r="AX29" s="1913"/>
      <c r="AY29" s="1886"/>
      <c r="AZ29" s="1898"/>
      <c r="BA29" s="1937"/>
      <c r="BB29" s="1944"/>
      <c r="BC29" s="1952"/>
      <c r="BD29" s="1961"/>
      <c r="BE29" s="1967"/>
      <c r="BF29" s="1972"/>
      <c r="BG29" s="1977"/>
      <c r="BH29" s="1977"/>
      <c r="BI29" s="1977"/>
      <c r="BJ29" s="1988"/>
    </row>
    <row r="30" spans="2:62" ht="20.25" customHeight="1">
      <c r="B30" s="1743"/>
      <c r="C30" s="1755"/>
      <c r="D30" s="1766"/>
      <c r="E30" s="1774"/>
      <c r="F30" s="1779">
        <f>C29</f>
        <v>0</v>
      </c>
      <c r="G30" s="1774"/>
      <c r="H30" s="1779">
        <f>I29</f>
        <v>0</v>
      </c>
      <c r="I30" s="1787"/>
      <c r="J30" s="1801"/>
      <c r="K30" s="1807"/>
      <c r="L30" s="1823"/>
      <c r="M30" s="1823"/>
      <c r="N30" s="1766"/>
      <c r="O30" s="1831"/>
      <c r="P30" s="1836"/>
      <c r="Q30" s="1836"/>
      <c r="R30" s="1836"/>
      <c r="S30" s="1847"/>
      <c r="T30" s="1854" t="s">
        <v>128</v>
      </c>
      <c r="U30" s="1861"/>
      <c r="V30" s="1872"/>
      <c r="W30" s="1885" t="str">
        <f>IF(W29="","",VLOOKUP(W29,'シフト記号表（従来型・ユニット型共通）'!$C$6:$L$47,10,FALSE))</f>
        <v/>
      </c>
      <c r="X30" s="1897" t="str">
        <f>IF(X29="","",VLOOKUP(X29,'シフト記号表（従来型・ユニット型共通）'!$C$6:$L$47,10,FALSE))</f>
        <v/>
      </c>
      <c r="Y30" s="1897" t="str">
        <f>IF(Y29="","",VLOOKUP(Y29,'シフト記号表（従来型・ユニット型共通）'!$C$6:$L$47,10,FALSE))</f>
        <v/>
      </c>
      <c r="Z30" s="1897" t="str">
        <f>IF(Z29="","",VLOOKUP(Z29,'シフト記号表（従来型・ユニット型共通）'!$C$6:$L$47,10,FALSE))</f>
        <v/>
      </c>
      <c r="AA30" s="1897" t="str">
        <f>IF(AA29="","",VLOOKUP(AA29,'シフト記号表（従来型・ユニット型共通）'!$C$6:$L$47,10,FALSE))</f>
        <v/>
      </c>
      <c r="AB30" s="1897" t="str">
        <f>IF(AB29="","",VLOOKUP(AB29,'シフト記号表（従来型・ユニット型共通）'!$C$6:$L$47,10,FALSE))</f>
        <v/>
      </c>
      <c r="AC30" s="1912" t="str">
        <f>IF(AC29="","",VLOOKUP(AC29,'シフト記号表（従来型・ユニット型共通）'!$C$6:$L$47,10,FALSE))</f>
        <v/>
      </c>
      <c r="AD30" s="1885" t="str">
        <f>IF(AD29="","",VLOOKUP(AD29,'シフト記号表（従来型・ユニット型共通）'!$C$6:$L$47,10,FALSE))</f>
        <v/>
      </c>
      <c r="AE30" s="1897" t="str">
        <f>IF(AE29="","",VLOOKUP(AE29,'シフト記号表（従来型・ユニット型共通）'!$C$6:$L$47,10,FALSE))</f>
        <v/>
      </c>
      <c r="AF30" s="1897" t="str">
        <f>IF(AF29="","",VLOOKUP(AF29,'シフト記号表（従来型・ユニット型共通）'!$C$6:$L$47,10,FALSE))</f>
        <v/>
      </c>
      <c r="AG30" s="1897" t="str">
        <f>IF(AG29="","",VLOOKUP(AG29,'シフト記号表（従来型・ユニット型共通）'!$C$6:$L$47,10,FALSE))</f>
        <v/>
      </c>
      <c r="AH30" s="1897" t="str">
        <f>IF(AH29="","",VLOOKUP(AH29,'シフト記号表（従来型・ユニット型共通）'!$C$6:$L$47,10,FALSE))</f>
        <v/>
      </c>
      <c r="AI30" s="1897" t="str">
        <f>IF(AI29="","",VLOOKUP(AI29,'シフト記号表（従来型・ユニット型共通）'!$C$6:$L$47,10,FALSE))</f>
        <v/>
      </c>
      <c r="AJ30" s="1912" t="str">
        <f>IF(AJ29="","",VLOOKUP(AJ29,'シフト記号表（従来型・ユニット型共通）'!$C$6:$L$47,10,FALSE))</f>
        <v/>
      </c>
      <c r="AK30" s="1885" t="str">
        <f>IF(AK29="","",VLOOKUP(AK29,'シフト記号表（従来型・ユニット型共通）'!$C$6:$L$47,10,FALSE))</f>
        <v/>
      </c>
      <c r="AL30" s="1897" t="str">
        <f>IF(AL29="","",VLOOKUP(AL29,'シフト記号表（従来型・ユニット型共通）'!$C$6:$L$47,10,FALSE))</f>
        <v/>
      </c>
      <c r="AM30" s="1897" t="str">
        <f>IF(AM29="","",VLOOKUP(AM29,'シフト記号表（従来型・ユニット型共通）'!$C$6:$L$47,10,FALSE))</f>
        <v/>
      </c>
      <c r="AN30" s="1897" t="str">
        <f>IF(AN29="","",VLOOKUP(AN29,'シフト記号表（従来型・ユニット型共通）'!$C$6:$L$47,10,FALSE))</f>
        <v/>
      </c>
      <c r="AO30" s="1897" t="str">
        <f>IF(AO29="","",VLOOKUP(AO29,'シフト記号表（従来型・ユニット型共通）'!$C$6:$L$47,10,FALSE))</f>
        <v/>
      </c>
      <c r="AP30" s="1897" t="str">
        <f>IF(AP29="","",VLOOKUP(AP29,'シフト記号表（従来型・ユニット型共通）'!$C$6:$L$47,10,FALSE))</f>
        <v/>
      </c>
      <c r="AQ30" s="1912" t="str">
        <f>IF(AQ29="","",VLOOKUP(AQ29,'シフト記号表（従来型・ユニット型共通）'!$C$6:$L$47,10,FALSE))</f>
        <v/>
      </c>
      <c r="AR30" s="1885" t="str">
        <f>IF(AR29="","",VLOOKUP(AR29,'シフト記号表（従来型・ユニット型共通）'!$C$6:$L$47,10,FALSE))</f>
        <v/>
      </c>
      <c r="AS30" s="1897" t="str">
        <f>IF(AS29="","",VLOOKUP(AS29,'シフト記号表（従来型・ユニット型共通）'!$C$6:$L$47,10,FALSE))</f>
        <v/>
      </c>
      <c r="AT30" s="1897" t="str">
        <f>IF(AT29="","",VLOOKUP(AT29,'シフト記号表（従来型・ユニット型共通）'!$C$6:$L$47,10,FALSE))</f>
        <v/>
      </c>
      <c r="AU30" s="1897" t="str">
        <f>IF(AU29="","",VLOOKUP(AU29,'シフト記号表（従来型・ユニット型共通）'!$C$6:$L$47,10,FALSE))</f>
        <v/>
      </c>
      <c r="AV30" s="1897" t="str">
        <f>IF(AV29="","",VLOOKUP(AV29,'シフト記号表（従来型・ユニット型共通）'!$C$6:$L$47,10,FALSE))</f>
        <v/>
      </c>
      <c r="AW30" s="1897" t="str">
        <f>IF(AW29="","",VLOOKUP(AW29,'シフト記号表（従来型・ユニット型共通）'!$C$6:$L$47,10,FALSE))</f>
        <v/>
      </c>
      <c r="AX30" s="1912" t="str">
        <f>IF(AX29="","",VLOOKUP(AX29,'シフト記号表（従来型・ユニット型共通）'!$C$6:$L$47,10,FALSE))</f>
        <v/>
      </c>
      <c r="AY30" s="1885" t="str">
        <f>IF(AY29="","",VLOOKUP(AY29,'シフト記号表（従来型・ユニット型共通）'!$C$6:$L$47,10,FALSE))</f>
        <v/>
      </c>
      <c r="AZ30" s="1897" t="str">
        <f>IF(AZ29="","",VLOOKUP(AZ29,'シフト記号表（従来型・ユニット型共通）'!$C$6:$L$47,10,FALSE))</f>
        <v/>
      </c>
      <c r="BA30" s="1897" t="str">
        <f>IF(BA29="","",VLOOKUP(BA29,'シフト記号表（従来型・ユニット型共通）'!$C$6:$L$47,10,FALSE))</f>
        <v/>
      </c>
      <c r="BB30" s="1943">
        <f>IF($BE$3="４週",SUM(W30:AX30),IF($BE$3="暦月",SUM(W30:BA30),""))</f>
        <v>0</v>
      </c>
      <c r="BC30" s="1951"/>
      <c r="BD30" s="1960">
        <f>IF($BE$3="４週",BB30/4,IF($BE$3="暦月",(BB30/($BE$8/7)),""))</f>
        <v>0</v>
      </c>
      <c r="BE30" s="1951"/>
      <c r="BF30" s="1971"/>
      <c r="BG30" s="1976"/>
      <c r="BH30" s="1976"/>
      <c r="BI30" s="1976"/>
      <c r="BJ30" s="1987"/>
    </row>
    <row r="31" spans="2:62" ht="20.25" customHeight="1">
      <c r="B31" s="1742">
        <f>B29+1</f>
        <v>8</v>
      </c>
      <c r="C31" s="1756"/>
      <c r="D31" s="1767"/>
      <c r="E31" s="1774"/>
      <c r="F31" s="1779"/>
      <c r="G31" s="1774"/>
      <c r="H31" s="1779"/>
      <c r="I31" s="1788"/>
      <c r="J31" s="1802"/>
      <c r="K31" s="1808"/>
      <c r="L31" s="1824"/>
      <c r="M31" s="1824"/>
      <c r="N31" s="1767"/>
      <c r="O31" s="1831"/>
      <c r="P31" s="1836"/>
      <c r="Q31" s="1836"/>
      <c r="R31" s="1836"/>
      <c r="S31" s="1847"/>
      <c r="T31" s="1855" t="s">
        <v>770</v>
      </c>
      <c r="U31" s="1862"/>
      <c r="V31" s="1873"/>
      <c r="W31" s="1886"/>
      <c r="X31" s="1898"/>
      <c r="Y31" s="1898"/>
      <c r="Z31" s="1898"/>
      <c r="AA31" s="1898"/>
      <c r="AB31" s="1898"/>
      <c r="AC31" s="1913"/>
      <c r="AD31" s="1886"/>
      <c r="AE31" s="1898"/>
      <c r="AF31" s="1898"/>
      <c r="AG31" s="1898"/>
      <c r="AH31" s="1898"/>
      <c r="AI31" s="1898"/>
      <c r="AJ31" s="1913"/>
      <c r="AK31" s="1886"/>
      <c r="AL31" s="1898"/>
      <c r="AM31" s="1898"/>
      <c r="AN31" s="1898"/>
      <c r="AO31" s="1898"/>
      <c r="AP31" s="1898"/>
      <c r="AQ31" s="1913"/>
      <c r="AR31" s="1886"/>
      <c r="AS31" s="1898"/>
      <c r="AT31" s="1898"/>
      <c r="AU31" s="1898"/>
      <c r="AV31" s="1898"/>
      <c r="AW31" s="1898"/>
      <c r="AX31" s="1913"/>
      <c r="AY31" s="1886"/>
      <c r="AZ31" s="1898"/>
      <c r="BA31" s="1937"/>
      <c r="BB31" s="1944"/>
      <c r="BC31" s="1952"/>
      <c r="BD31" s="1961"/>
      <c r="BE31" s="1967"/>
      <c r="BF31" s="1972"/>
      <c r="BG31" s="1977"/>
      <c r="BH31" s="1977"/>
      <c r="BI31" s="1977"/>
      <c r="BJ31" s="1988"/>
    </row>
    <row r="32" spans="2:62" ht="20.25" customHeight="1">
      <c r="B32" s="1743"/>
      <c r="C32" s="1755"/>
      <c r="D32" s="1766"/>
      <c r="E32" s="1774"/>
      <c r="F32" s="1779">
        <f>C31</f>
        <v>0</v>
      </c>
      <c r="G32" s="1774"/>
      <c r="H32" s="1779">
        <f>I31</f>
        <v>0</v>
      </c>
      <c r="I32" s="1787"/>
      <c r="J32" s="1801"/>
      <c r="K32" s="1807"/>
      <c r="L32" s="1823"/>
      <c r="M32" s="1823"/>
      <c r="N32" s="1766"/>
      <c r="O32" s="1831"/>
      <c r="P32" s="1836"/>
      <c r="Q32" s="1836"/>
      <c r="R32" s="1836"/>
      <c r="S32" s="1847"/>
      <c r="T32" s="1854" t="s">
        <v>128</v>
      </c>
      <c r="U32" s="1861"/>
      <c r="V32" s="1872"/>
      <c r="W32" s="1885" t="str">
        <f>IF(W31="","",VLOOKUP(W31,'シフト記号表（従来型・ユニット型共通）'!$C$6:$L$47,10,FALSE))</f>
        <v/>
      </c>
      <c r="X32" s="1897" t="str">
        <f>IF(X31="","",VLOOKUP(X31,'シフト記号表（従来型・ユニット型共通）'!$C$6:$L$47,10,FALSE))</f>
        <v/>
      </c>
      <c r="Y32" s="1897" t="str">
        <f>IF(Y31="","",VLOOKUP(Y31,'シフト記号表（従来型・ユニット型共通）'!$C$6:$L$47,10,FALSE))</f>
        <v/>
      </c>
      <c r="Z32" s="1897" t="str">
        <f>IF(Z31="","",VLOOKUP(Z31,'シフト記号表（従来型・ユニット型共通）'!$C$6:$L$47,10,FALSE))</f>
        <v/>
      </c>
      <c r="AA32" s="1897" t="str">
        <f>IF(AA31="","",VLOOKUP(AA31,'シフト記号表（従来型・ユニット型共通）'!$C$6:$L$47,10,FALSE))</f>
        <v/>
      </c>
      <c r="AB32" s="1897" t="str">
        <f>IF(AB31="","",VLOOKUP(AB31,'シフト記号表（従来型・ユニット型共通）'!$C$6:$L$47,10,FALSE))</f>
        <v/>
      </c>
      <c r="AC32" s="1912" t="str">
        <f>IF(AC31="","",VLOOKUP(AC31,'シフト記号表（従来型・ユニット型共通）'!$C$6:$L$47,10,FALSE))</f>
        <v/>
      </c>
      <c r="AD32" s="1885" t="str">
        <f>IF(AD31="","",VLOOKUP(AD31,'シフト記号表（従来型・ユニット型共通）'!$C$6:$L$47,10,FALSE))</f>
        <v/>
      </c>
      <c r="AE32" s="1897" t="str">
        <f>IF(AE31="","",VLOOKUP(AE31,'シフト記号表（従来型・ユニット型共通）'!$C$6:$L$47,10,FALSE))</f>
        <v/>
      </c>
      <c r="AF32" s="1897" t="str">
        <f>IF(AF31="","",VLOOKUP(AF31,'シフト記号表（従来型・ユニット型共通）'!$C$6:$L$47,10,FALSE))</f>
        <v/>
      </c>
      <c r="AG32" s="1897" t="str">
        <f>IF(AG31="","",VLOOKUP(AG31,'シフト記号表（従来型・ユニット型共通）'!$C$6:$L$47,10,FALSE))</f>
        <v/>
      </c>
      <c r="AH32" s="1897" t="str">
        <f>IF(AH31="","",VLOOKUP(AH31,'シフト記号表（従来型・ユニット型共通）'!$C$6:$L$47,10,FALSE))</f>
        <v/>
      </c>
      <c r="AI32" s="1897" t="str">
        <f>IF(AI31="","",VLOOKUP(AI31,'シフト記号表（従来型・ユニット型共通）'!$C$6:$L$47,10,FALSE))</f>
        <v/>
      </c>
      <c r="AJ32" s="1912" t="str">
        <f>IF(AJ31="","",VLOOKUP(AJ31,'シフト記号表（従来型・ユニット型共通）'!$C$6:$L$47,10,FALSE))</f>
        <v/>
      </c>
      <c r="AK32" s="1885" t="str">
        <f>IF(AK31="","",VLOOKUP(AK31,'シフト記号表（従来型・ユニット型共通）'!$C$6:$L$47,10,FALSE))</f>
        <v/>
      </c>
      <c r="AL32" s="1897" t="str">
        <f>IF(AL31="","",VLOOKUP(AL31,'シフト記号表（従来型・ユニット型共通）'!$C$6:$L$47,10,FALSE))</f>
        <v/>
      </c>
      <c r="AM32" s="1897" t="str">
        <f>IF(AM31="","",VLOOKUP(AM31,'シフト記号表（従来型・ユニット型共通）'!$C$6:$L$47,10,FALSE))</f>
        <v/>
      </c>
      <c r="AN32" s="1897" t="str">
        <f>IF(AN31="","",VLOOKUP(AN31,'シフト記号表（従来型・ユニット型共通）'!$C$6:$L$47,10,FALSE))</f>
        <v/>
      </c>
      <c r="AO32" s="1897" t="str">
        <f>IF(AO31="","",VLOOKUP(AO31,'シフト記号表（従来型・ユニット型共通）'!$C$6:$L$47,10,FALSE))</f>
        <v/>
      </c>
      <c r="AP32" s="1897" t="str">
        <f>IF(AP31="","",VLOOKUP(AP31,'シフト記号表（従来型・ユニット型共通）'!$C$6:$L$47,10,FALSE))</f>
        <v/>
      </c>
      <c r="AQ32" s="1912" t="str">
        <f>IF(AQ31="","",VLOOKUP(AQ31,'シフト記号表（従来型・ユニット型共通）'!$C$6:$L$47,10,FALSE))</f>
        <v/>
      </c>
      <c r="AR32" s="1885" t="str">
        <f>IF(AR31="","",VLOOKUP(AR31,'シフト記号表（従来型・ユニット型共通）'!$C$6:$L$47,10,FALSE))</f>
        <v/>
      </c>
      <c r="AS32" s="1897" t="str">
        <f>IF(AS31="","",VLOOKUP(AS31,'シフト記号表（従来型・ユニット型共通）'!$C$6:$L$47,10,FALSE))</f>
        <v/>
      </c>
      <c r="AT32" s="1897" t="str">
        <f>IF(AT31="","",VLOOKUP(AT31,'シフト記号表（従来型・ユニット型共通）'!$C$6:$L$47,10,FALSE))</f>
        <v/>
      </c>
      <c r="AU32" s="1897" t="str">
        <f>IF(AU31="","",VLOOKUP(AU31,'シフト記号表（従来型・ユニット型共通）'!$C$6:$L$47,10,FALSE))</f>
        <v/>
      </c>
      <c r="AV32" s="1897" t="str">
        <f>IF(AV31="","",VLOOKUP(AV31,'シフト記号表（従来型・ユニット型共通）'!$C$6:$L$47,10,FALSE))</f>
        <v/>
      </c>
      <c r="AW32" s="1897" t="str">
        <f>IF(AW31="","",VLOOKUP(AW31,'シフト記号表（従来型・ユニット型共通）'!$C$6:$L$47,10,FALSE))</f>
        <v/>
      </c>
      <c r="AX32" s="1912" t="str">
        <f>IF(AX31="","",VLOOKUP(AX31,'シフト記号表（従来型・ユニット型共通）'!$C$6:$L$47,10,FALSE))</f>
        <v/>
      </c>
      <c r="AY32" s="1885" t="str">
        <f>IF(AY31="","",VLOOKUP(AY31,'シフト記号表（従来型・ユニット型共通）'!$C$6:$L$47,10,FALSE))</f>
        <v/>
      </c>
      <c r="AZ32" s="1897" t="str">
        <f>IF(AZ31="","",VLOOKUP(AZ31,'シフト記号表（従来型・ユニット型共通）'!$C$6:$L$47,10,FALSE))</f>
        <v/>
      </c>
      <c r="BA32" s="1897" t="str">
        <f>IF(BA31="","",VLOOKUP(BA31,'シフト記号表（従来型・ユニット型共通）'!$C$6:$L$47,10,FALSE))</f>
        <v/>
      </c>
      <c r="BB32" s="1943">
        <f>IF($BE$3="４週",SUM(W32:AX32),IF($BE$3="暦月",SUM(W32:BA32),""))</f>
        <v>0</v>
      </c>
      <c r="BC32" s="1951"/>
      <c r="BD32" s="1960">
        <f>IF($BE$3="４週",BB32/4,IF($BE$3="暦月",(BB32/($BE$8/7)),""))</f>
        <v>0</v>
      </c>
      <c r="BE32" s="1951"/>
      <c r="BF32" s="1971"/>
      <c r="BG32" s="1976"/>
      <c r="BH32" s="1976"/>
      <c r="BI32" s="1976"/>
      <c r="BJ32" s="1987"/>
    </row>
    <row r="33" spans="2:62" ht="20.25" customHeight="1">
      <c r="B33" s="1742">
        <f>B31+1</f>
        <v>9</v>
      </c>
      <c r="C33" s="1756"/>
      <c r="D33" s="1767"/>
      <c r="E33" s="1774"/>
      <c r="F33" s="1779"/>
      <c r="G33" s="1774"/>
      <c r="H33" s="1779"/>
      <c r="I33" s="1788"/>
      <c r="J33" s="1802"/>
      <c r="K33" s="1808"/>
      <c r="L33" s="1824"/>
      <c r="M33" s="1824"/>
      <c r="N33" s="1767"/>
      <c r="O33" s="1831"/>
      <c r="P33" s="1836"/>
      <c r="Q33" s="1836"/>
      <c r="R33" s="1836"/>
      <c r="S33" s="1847"/>
      <c r="T33" s="1855" t="s">
        <v>770</v>
      </c>
      <c r="U33" s="1862"/>
      <c r="V33" s="1873"/>
      <c r="W33" s="1886"/>
      <c r="X33" s="1898"/>
      <c r="Y33" s="1898"/>
      <c r="Z33" s="1898"/>
      <c r="AA33" s="1898"/>
      <c r="AB33" s="1898"/>
      <c r="AC33" s="1913"/>
      <c r="AD33" s="1886"/>
      <c r="AE33" s="1898"/>
      <c r="AF33" s="1898"/>
      <c r="AG33" s="1898"/>
      <c r="AH33" s="1898"/>
      <c r="AI33" s="1898"/>
      <c r="AJ33" s="1913"/>
      <c r="AK33" s="1886"/>
      <c r="AL33" s="1898"/>
      <c r="AM33" s="1898"/>
      <c r="AN33" s="1898"/>
      <c r="AO33" s="1898"/>
      <c r="AP33" s="1898"/>
      <c r="AQ33" s="1913"/>
      <c r="AR33" s="1886"/>
      <c r="AS33" s="1898"/>
      <c r="AT33" s="1898"/>
      <c r="AU33" s="1898"/>
      <c r="AV33" s="1898"/>
      <c r="AW33" s="1898"/>
      <c r="AX33" s="1913"/>
      <c r="AY33" s="1886"/>
      <c r="AZ33" s="1898"/>
      <c r="BA33" s="1937"/>
      <c r="BB33" s="1944"/>
      <c r="BC33" s="1952"/>
      <c r="BD33" s="1961"/>
      <c r="BE33" s="1967"/>
      <c r="BF33" s="1972"/>
      <c r="BG33" s="1977"/>
      <c r="BH33" s="1977"/>
      <c r="BI33" s="1977"/>
      <c r="BJ33" s="1988"/>
    </row>
    <row r="34" spans="2:62" ht="20.25" customHeight="1">
      <c r="B34" s="1743"/>
      <c r="C34" s="1755"/>
      <c r="D34" s="1766"/>
      <c r="E34" s="1774"/>
      <c r="F34" s="1779">
        <f>C33</f>
        <v>0</v>
      </c>
      <c r="G34" s="1774"/>
      <c r="H34" s="1779">
        <f>I33</f>
        <v>0</v>
      </c>
      <c r="I34" s="1787"/>
      <c r="J34" s="1801"/>
      <c r="K34" s="1807"/>
      <c r="L34" s="1823"/>
      <c r="M34" s="1823"/>
      <c r="N34" s="1766"/>
      <c r="O34" s="1831"/>
      <c r="P34" s="1836"/>
      <c r="Q34" s="1836"/>
      <c r="R34" s="1836"/>
      <c r="S34" s="1847"/>
      <c r="T34" s="1856" t="s">
        <v>128</v>
      </c>
      <c r="U34" s="1863"/>
      <c r="V34" s="1874"/>
      <c r="W34" s="1885" t="str">
        <f>IF(W33="","",VLOOKUP(W33,'シフト記号表（従来型・ユニット型共通）'!$C$6:$L$47,10,FALSE))</f>
        <v/>
      </c>
      <c r="X34" s="1897" t="str">
        <f>IF(X33="","",VLOOKUP(X33,'シフト記号表（従来型・ユニット型共通）'!$C$6:$L$47,10,FALSE))</f>
        <v/>
      </c>
      <c r="Y34" s="1897" t="str">
        <f>IF(Y33="","",VLOOKUP(Y33,'シフト記号表（従来型・ユニット型共通）'!$C$6:$L$47,10,FALSE))</f>
        <v/>
      </c>
      <c r="Z34" s="1897" t="str">
        <f>IF(Z33="","",VLOOKUP(Z33,'シフト記号表（従来型・ユニット型共通）'!$C$6:$L$47,10,FALSE))</f>
        <v/>
      </c>
      <c r="AA34" s="1897" t="str">
        <f>IF(AA33="","",VLOOKUP(AA33,'シフト記号表（従来型・ユニット型共通）'!$C$6:$L$47,10,FALSE))</f>
        <v/>
      </c>
      <c r="AB34" s="1897" t="str">
        <f>IF(AB33="","",VLOOKUP(AB33,'シフト記号表（従来型・ユニット型共通）'!$C$6:$L$47,10,FALSE))</f>
        <v/>
      </c>
      <c r="AC34" s="1912" t="str">
        <f>IF(AC33="","",VLOOKUP(AC33,'シフト記号表（従来型・ユニット型共通）'!$C$6:$L$47,10,FALSE))</f>
        <v/>
      </c>
      <c r="AD34" s="1885" t="str">
        <f>IF(AD33="","",VLOOKUP(AD33,'シフト記号表（従来型・ユニット型共通）'!$C$6:$L$47,10,FALSE))</f>
        <v/>
      </c>
      <c r="AE34" s="1897" t="str">
        <f>IF(AE33="","",VLOOKUP(AE33,'シフト記号表（従来型・ユニット型共通）'!$C$6:$L$47,10,FALSE))</f>
        <v/>
      </c>
      <c r="AF34" s="1897" t="str">
        <f>IF(AF33="","",VLOOKUP(AF33,'シフト記号表（従来型・ユニット型共通）'!$C$6:$L$47,10,FALSE))</f>
        <v/>
      </c>
      <c r="AG34" s="1897" t="str">
        <f>IF(AG33="","",VLOOKUP(AG33,'シフト記号表（従来型・ユニット型共通）'!$C$6:$L$47,10,FALSE))</f>
        <v/>
      </c>
      <c r="AH34" s="1897" t="str">
        <f>IF(AH33="","",VLOOKUP(AH33,'シフト記号表（従来型・ユニット型共通）'!$C$6:$L$47,10,FALSE))</f>
        <v/>
      </c>
      <c r="AI34" s="1897" t="str">
        <f>IF(AI33="","",VLOOKUP(AI33,'シフト記号表（従来型・ユニット型共通）'!$C$6:$L$47,10,FALSE))</f>
        <v/>
      </c>
      <c r="AJ34" s="1912" t="str">
        <f>IF(AJ33="","",VLOOKUP(AJ33,'シフト記号表（従来型・ユニット型共通）'!$C$6:$L$47,10,FALSE))</f>
        <v/>
      </c>
      <c r="AK34" s="1885" t="str">
        <f>IF(AK33="","",VLOOKUP(AK33,'シフト記号表（従来型・ユニット型共通）'!$C$6:$L$47,10,FALSE))</f>
        <v/>
      </c>
      <c r="AL34" s="1897" t="str">
        <f>IF(AL33="","",VLOOKUP(AL33,'シフト記号表（従来型・ユニット型共通）'!$C$6:$L$47,10,FALSE))</f>
        <v/>
      </c>
      <c r="AM34" s="1897" t="str">
        <f>IF(AM33="","",VLOOKUP(AM33,'シフト記号表（従来型・ユニット型共通）'!$C$6:$L$47,10,FALSE))</f>
        <v/>
      </c>
      <c r="AN34" s="1897" t="str">
        <f>IF(AN33="","",VLOOKUP(AN33,'シフト記号表（従来型・ユニット型共通）'!$C$6:$L$47,10,FALSE))</f>
        <v/>
      </c>
      <c r="AO34" s="1897" t="str">
        <f>IF(AO33="","",VLOOKUP(AO33,'シフト記号表（従来型・ユニット型共通）'!$C$6:$L$47,10,FALSE))</f>
        <v/>
      </c>
      <c r="AP34" s="1897" t="str">
        <f>IF(AP33="","",VLOOKUP(AP33,'シフト記号表（従来型・ユニット型共通）'!$C$6:$L$47,10,FALSE))</f>
        <v/>
      </c>
      <c r="AQ34" s="1912" t="str">
        <f>IF(AQ33="","",VLOOKUP(AQ33,'シフト記号表（従来型・ユニット型共通）'!$C$6:$L$47,10,FALSE))</f>
        <v/>
      </c>
      <c r="AR34" s="1885" t="str">
        <f>IF(AR33="","",VLOOKUP(AR33,'シフト記号表（従来型・ユニット型共通）'!$C$6:$L$47,10,FALSE))</f>
        <v/>
      </c>
      <c r="AS34" s="1897" t="str">
        <f>IF(AS33="","",VLOOKUP(AS33,'シフト記号表（従来型・ユニット型共通）'!$C$6:$L$47,10,FALSE))</f>
        <v/>
      </c>
      <c r="AT34" s="1897" t="str">
        <f>IF(AT33="","",VLOOKUP(AT33,'シフト記号表（従来型・ユニット型共通）'!$C$6:$L$47,10,FALSE))</f>
        <v/>
      </c>
      <c r="AU34" s="1897" t="str">
        <f>IF(AU33="","",VLOOKUP(AU33,'シフト記号表（従来型・ユニット型共通）'!$C$6:$L$47,10,FALSE))</f>
        <v/>
      </c>
      <c r="AV34" s="1897" t="str">
        <f>IF(AV33="","",VLOOKUP(AV33,'シフト記号表（従来型・ユニット型共通）'!$C$6:$L$47,10,FALSE))</f>
        <v/>
      </c>
      <c r="AW34" s="1897" t="str">
        <f>IF(AW33="","",VLOOKUP(AW33,'シフト記号表（従来型・ユニット型共通）'!$C$6:$L$47,10,FALSE))</f>
        <v/>
      </c>
      <c r="AX34" s="1912" t="str">
        <f>IF(AX33="","",VLOOKUP(AX33,'シフト記号表（従来型・ユニット型共通）'!$C$6:$L$47,10,FALSE))</f>
        <v/>
      </c>
      <c r="AY34" s="1885" t="str">
        <f>IF(AY33="","",VLOOKUP(AY33,'シフト記号表（従来型・ユニット型共通）'!$C$6:$L$47,10,FALSE))</f>
        <v/>
      </c>
      <c r="AZ34" s="1897" t="str">
        <f>IF(AZ33="","",VLOOKUP(AZ33,'シフト記号表（従来型・ユニット型共通）'!$C$6:$L$47,10,FALSE))</f>
        <v/>
      </c>
      <c r="BA34" s="1897" t="str">
        <f>IF(BA33="","",VLOOKUP(BA33,'シフト記号表（従来型・ユニット型共通）'!$C$6:$L$47,10,FALSE))</f>
        <v/>
      </c>
      <c r="BB34" s="1943">
        <f>IF($BE$3="４週",SUM(W34:AX34),IF($BE$3="暦月",SUM(W34:BA34),""))</f>
        <v>0</v>
      </c>
      <c r="BC34" s="1951"/>
      <c r="BD34" s="1960">
        <f>IF($BE$3="４週",BB34/4,IF($BE$3="暦月",(BB34/($BE$8/7)),""))</f>
        <v>0</v>
      </c>
      <c r="BE34" s="1951"/>
      <c r="BF34" s="1971"/>
      <c r="BG34" s="1976"/>
      <c r="BH34" s="1976"/>
      <c r="BI34" s="1976"/>
      <c r="BJ34" s="1987"/>
    </row>
    <row r="35" spans="2:62" ht="20.25" customHeight="1">
      <c r="B35" s="1742">
        <f>B33+1</f>
        <v>10</v>
      </c>
      <c r="C35" s="1756"/>
      <c r="D35" s="1767"/>
      <c r="E35" s="1774"/>
      <c r="F35" s="1779"/>
      <c r="G35" s="1774"/>
      <c r="H35" s="1779"/>
      <c r="I35" s="1788"/>
      <c r="J35" s="1802"/>
      <c r="K35" s="1808"/>
      <c r="L35" s="1824"/>
      <c r="M35" s="1824"/>
      <c r="N35" s="1767"/>
      <c r="O35" s="1831"/>
      <c r="P35" s="1836"/>
      <c r="Q35" s="1836"/>
      <c r="R35" s="1836"/>
      <c r="S35" s="1847"/>
      <c r="T35" s="1857" t="s">
        <v>770</v>
      </c>
      <c r="U35" s="1864"/>
      <c r="V35" s="1875"/>
      <c r="W35" s="1886"/>
      <c r="X35" s="1898"/>
      <c r="Y35" s="1898"/>
      <c r="Z35" s="1898"/>
      <c r="AA35" s="1898"/>
      <c r="AB35" s="1898"/>
      <c r="AC35" s="1913"/>
      <c r="AD35" s="1886"/>
      <c r="AE35" s="1898"/>
      <c r="AF35" s="1898"/>
      <c r="AG35" s="1898"/>
      <c r="AH35" s="1898"/>
      <c r="AI35" s="1898"/>
      <c r="AJ35" s="1913"/>
      <c r="AK35" s="1886"/>
      <c r="AL35" s="1898"/>
      <c r="AM35" s="1898"/>
      <c r="AN35" s="1898"/>
      <c r="AO35" s="1898"/>
      <c r="AP35" s="1898"/>
      <c r="AQ35" s="1913"/>
      <c r="AR35" s="1886"/>
      <c r="AS35" s="1898"/>
      <c r="AT35" s="1898"/>
      <c r="AU35" s="1898"/>
      <c r="AV35" s="1898"/>
      <c r="AW35" s="1898"/>
      <c r="AX35" s="1913"/>
      <c r="AY35" s="1886"/>
      <c r="AZ35" s="1898"/>
      <c r="BA35" s="1937"/>
      <c r="BB35" s="1944"/>
      <c r="BC35" s="1952"/>
      <c r="BD35" s="1961"/>
      <c r="BE35" s="1967"/>
      <c r="BF35" s="1972"/>
      <c r="BG35" s="1977"/>
      <c r="BH35" s="1977"/>
      <c r="BI35" s="1977"/>
      <c r="BJ35" s="1988"/>
    </row>
    <row r="36" spans="2:62" ht="20.25" customHeight="1">
      <c r="B36" s="1743"/>
      <c r="C36" s="1755"/>
      <c r="D36" s="1766"/>
      <c r="E36" s="1774"/>
      <c r="F36" s="1779">
        <f>C35</f>
        <v>0</v>
      </c>
      <c r="G36" s="1774"/>
      <c r="H36" s="1779">
        <f>I35</f>
        <v>0</v>
      </c>
      <c r="I36" s="1787"/>
      <c r="J36" s="1801"/>
      <c r="K36" s="1807"/>
      <c r="L36" s="1823"/>
      <c r="M36" s="1823"/>
      <c r="N36" s="1766"/>
      <c r="O36" s="1831"/>
      <c r="P36" s="1836"/>
      <c r="Q36" s="1836"/>
      <c r="R36" s="1836"/>
      <c r="S36" s="1847"/>
      <c r="T36" s="1856" t="s">
        <v>128</v>
      </c>
      <c r="U36" s="1863"/>
      <c r="V36" s="1874"/>
      <c r="W36" s="1885" t="str">
        <f>IF(W35="","",VLOOKUP(W35,'シフト記号表（従来型・ユニット型共通）'!$C$6:$L$47,10,FALSE))</f>
        <v/>
      </c>
      <c r="X36" s="1897" t="str">
        <f>IF(X35="","",VLOOKUP(X35,'シフト記号表（従来型・ユニット型共通）'!$C$6:$L$47,10,FALSE))</f>
        <v/>
      </c>
      <c r="Y36" s="1897" t="str">
        <f>IF(Y35="","",VLOOKUP(Y35,'シフト記号表（従来型・ユニット型共通）'!$C$6:$L$47,10,FALSE))</f>
        <v/>
      </c>
      <c r="Z36" s="1897" t="str">
        <f>IF(Z35="","",VLOOKUP(Z35,'シフト記号表（従来型・ユニット型共通）'!$C$6:$L$47,10,FALSE))</f>
        <v/>
      </c>
      <c r="AA36" s="1897" t="str">
        <f>IF(AA35="","",VLOOKUP(AA35,'シフト記号表（従来型・ユニット型共通）'!$C$6:$L$47,10,FALSE))</f>
        <v/>
      </c>
      <c r="AB36" s="1897" t="str">
        <f>IF(AB35="","",VLOOKUP(AB35,'シフト記号表（従来型・ユニット型共通）'!$C$6:$L$47,10,FALSE))</f>
        <v/>
      </c>
      <c r="AC36" s="1912" t="str">
        <f>IF(AC35="","",VLOOKUP(AC35,'シフト記号表（従来型・ユニット型共通）'!$C$6:$L$47,10,FALSE))</f>
        <v/>
      </c>
      <c r="AD36" s="1885" t="str">
        <f>IF(AD35="","",VLOOKUP(AD35,'シフト記号表（従来型・ユニット型共通）'!$C$6:$L$47,10,FALSE))</f>
        <v/>
      </c>
      <c r="AE36" s="1897" t="str">
        <f>IF(AE35="","",VLOOKUP(AE35,'シフト記号表（従来型・ユニット型共通）'!$C$6:$L$47,10,FALSE))</f>
        <v/>
      </c>
      <c r="AF36" s="1897" t="str">
        <f>IF(AF35="","",VLOOKUP(AF35,'シフト記号表（従来型・ユニット型共通）'!$C$6:$L$47,10,FALSE))</f>
        <v/>
      </c>
      <c r="AG36" s="1897" t="str">
        <f>IF(AG35="","",VLOOKUP(AG35,'シフト記号表（従来型・ユニット型共通）'!$C$6:$L$47,10,FALSE))</f>
        <v/>
      </c>
      <c r="AH36" s="1897" t="str">
        <f>IF(AH35="","",VLOOKUP(AH35,'シフト記号表（従来型・ユニット型共通）'!$C$6:$L$47,10,FALSE))</f>
        <v/>
      </c>
      <c r="AI36" s="1897" t="str">
        <f>IF(AI35="","",VLOOKUP(AI35,'シフト記号表（従来型・ユニット型共通）'!$C$6:$L$47,10,FALSE))</f>
        <v/>
      </c>
      <c r="AJ36" s="1912" t="str">
        <f>IF(AJ35="","",VLOOKUP(AJ35,'シフト記号表（従来型・ユニット型共通）'!$C$6:$L$47,10,FALSE))</f>
        <v/>
      </c>
      <c r="AK36" s="1885" t="str">
        <f>IF(AK35="","",VLOOKUP(AK35,'シフト記号表（従来型・ユニット型共通）'!$C$6:$L$47,10,FALSE))</f>
        <v/>
      </c>
      <c r="AL36" s="1897" t="str">
        <f>IF(AL35="","",VLOOKUP(AL35,'シフト記号表（従来型・ユニット型共通）'!$C$6:$L$47,10,FALSE))</f>
        <v/>
      </c>
      <c r="AM36" s="1897" t="str">
        <f>IF(AM35="","",VLOOKUP(AM35,'シフト記号表（従来型・ユニット型共通）'!$C$6:$L$47,10,FALSE))</f>
        <v/>
      </c>
      <c r="AN36" s="1897" t="str">
        <f>IF(AN35="","",VLOOKUP(AN35,'シフト記号表（従来型・ユニット型共通）'!$C$6:$L$47,10,FALSE))</f>
        <v/>
      </c>
      <c r="AO36" s="1897" t="str">
        <f>IF(AO35="","",VLOOKUP(AO35,'シフト記号表（従来型・ユニット型共通）'!$C$6:$L$47,10,FALSE))</f>
        <v/>
      </c>
      <c r="AP36" s="1897" t="str">
        <f>IF(AP35="","",VLOOKUP(AP35,'シフト記号表（従来型・ユニット型共通）'!$C$6:$L$47,10,FALSE))</f>
        <v/>
      </c>
      <c r="AQ36" s="1912" t="str">
        <f>IF(AQ35="","",VLOOKUP(AQ35,'シフト記号表（従来型・ユニット型共通）'!$C$6:$L$47,10,FALSE))</f>
        <v/>
      </c>
      <c r="AR36" s="1885" t="str">
        <f>IF(AR35="","",VLOOKUP(AR35,'シフト記号表（従来型・ユニット型共通）'!$C$6:$L$47,10,FALSE))</f>
        <v/>
      </c>
      <c r="AS36" s="1897" t="str">
        <f>IF(AS35="","",VLOOKUP(AS35,'シフト記号表（従来型・ユニット型共通）'!$C$6:$L$47,10,FALSE))</f>
        <v/>
      </c>
      <c r="AT36" s="1897" t="str">
        <f>IF(AT35="","",VLOOKUP(AT35,'シフト記号表（従来型・ユニット型共通）'!$C$6:$L$47,10,FALSE))</f>
        <v/>
      </c>
      <c r="AU36" s="1897" t="str">
        <f>IF(AU35="","",VLOOKUP(AU35,'シフト記号表（従来型・ユニット型共通）'!$C$6:$L$47,10,FALSE))</f>
        <v/>
      </c>
      <c r="AV36" s="1897" t="str">
        <f>IF(AV35="","",VLOOKUP(AV35,'シフト記号表（従来型・ユニット型共通）'!$C$6:$L$47,10,FALSE))</f>
        <v/>
      </c>
      <c r="AW36" s="1897" t="str">
        <f>IF(AW35="","",VLOOKUP(AW35,'シフト記号表（従来型・ユニット型共通）'!$C$6:$L$47,10,FALSE))</f>
        <v/>
      </c>
      <c r="AX36" s="1912" t="str">
        <f>IF(AX35="","",VLOOKUP(AX35,'シフト記号表（従来型・ユニット型共通）'!$C$6:$L$47,10,FALSE))</f>
        <v/>
      </c>
      <c r="AY36" s="1885" t="str">
        <f>IF(AY35="","",VLOOKUP(AY35,'シフト記号表（従来型・ユニット型共通）'!$C$6:$L$47,10,FALSE))</f>
        <v/>
      </c>
      <c r="AZ36" s="1897" t="str">
        <f>IF(AZ35="","",VLOOKUP(AZ35,'シフト記号表（従来型・ユニット型共通）'!$C$6:$L$47,10,FALSE))</f>
        <v/>
      </c>
      <c r="BA36" s="1897" t="str">
        <f>IF(BA35="","",VLOOKUP(BA35,'シフト記号表（従来型・ユニット型共通）'!$C$6:$L$47,10,FALSE))</f>
        <v/>
      </c>
      <c r="BB36" s="1943">
        <f>IF($BE$3="４週",SUM(W36:AX36),IF($BE$3="暦月",SUM(W36:BA36),""))</f>
        <v>0</v>
      </c>
      <c r="BC36" s="1951"/>
      <c r="BD36" s="1960">
        <f>IF($BE$3="４週",BB36/4,IF($BE$3="暦月",(BB36/($BE$8/7)),""))</f>
        <v>0</v>
      </c>
      <c r="BE36" s="1951"/>
      <c r="BF36" s="1971"/>
      <c r="BG36" s="1976"/>
      <c r="BH36" s="1976"/>
      <c r="BI36" s="1976"/>
      <c r="BJ36" s="1987"/>
    </row>
    <row r="37" spans="2:62" ht="20.25" customHeight="1">
      <c r="B37" s="1742">
        <f>B35+1</f>
        <v>11</v>
      </c>
      <c r="C37" s="1756"/>
      <c r="D37" s="1767"/>
      <c r="E37" s="1774"/>
      <c r="F37" s="1779"/>
      <c r="G37" s="1774"/>
      <c r="H37" s="1779"/>
      <c r="I37" s="1788"/>
      <c r="J37" s="1802"/>
      <c r="K37" s="1808"/>
      <c r="L37" s="1824"/>
      <c r="M37" s="1824"/>
      <c r="N37" s="1767"/>
      <c r="O37" s="1831"/>
      <c r="P37" s="1836"/>
      <c r="Q37" s="1836"/>
      <c r="R37" s="1836"/>
      <c r="S37" s="1847"/>
      <c r="T37" s="1857" t="s">
        <v>770</v>
      </c>
      <c r="U37" s="1864"/>
      <c r="V37" s="1875"/>
      <c r="W37" s="1886"/>
      <c r="X37" s="1898"/>
      <c r="Y37" s="1898"/>
      <c r="Z37" s="1898"/>
      <c r="AA37" s="1898"/>
      <c r="AB37" s="1898"/>
      <c r="AC37" s="1913"/>
      <c r="AD37" s="1886"/>
      <c r="AE37" s="1898"/>
      <c r="AF37" s="1898"/>
      <c r="AG37" s="1898"/>
      <c r="AH37" s="1898"/>
      <c r="AI37" s="1898"/>
      <c r="AJ37" s="1913"/>
      <c r="AK37" s="1886"/>
      <c r="AL37" s="1898"/>
      <c r="AM37" s="1898"/>
      <c r="AN37" s="1898"/>
      <c r="AO37" s="1898"/>
      <c r="AP37" s="1898"/>
      <c r="AQ37" s="1913"/>
      <c r="AR37" s="1886"/>
      <c r="AS37" s="1898"/>
      <c r="AT37" s="1898"/>
      <c r="AU37" s="1898"/>
      <c r="AV37" s="1898"/>
      <c r="AW37" s="1898"/>
      <c r="AX37" s="1913"/>
      <c r="AY37" s="1886"/>
      <c r="AZ37" s="1898"/>
      <c r="BA37" s="1937"/>
      <c r="BB37" s="1944"/>
      <c r="BC37" s="1952"/>
      <c r="BD37" s="1961"/>
      <c r="BE37" s="1967"/>
      <c r="BF37" s="1972"/>
      <c r="BG37" s="1977"/>
      <c r="BH37" s="1977"/>
      <c r="BI37" s="1977"/>
      <c r="BJ37" s="1988"/>
    </row>
    <row r="38" spans="2:62" ht="20.25" customHeight="1">
      <c r="B38" s="1743"/>
      <c r="C38" s="1755"/>
      <c r="D38" s="1766"/>
      <c r="E38" s="1774"/>
      <c r="F38" s="1779">
        <f>C37</f>
        <v>0</v>
      </c>
      <c r="G38" s="1774"/>
      <c r="H38" s="1779">
        <f>I37</f>
        <v>0</v>
      </c>
      <c r="I38" s="1787"/>
      <c r="J38" s="1801"/>
      <c r="K38" s="1807"/>
      <c r="L38" s="1823"/>
      <c r="M38" s="1823"/>
      <c r="N38" s="1766"/>
      <c r="O38" s="1831"/>
      <c r="P38" s="1836"/>
      <c r="Q38" s="1836"/>
      <c r="R38" s="1836"/>
      <c r="S38" s="1847"/>
      <c r="T38" s="1856" t="s">
        <v>128</v>
      </c>
      <c r="U38" s="1863"/>
      <c r="V38" s="1874"/>
      <c r="W38" s="1885" t="str">
        <f>IF(W37="","",VLOOKUP(W37,'シフト記号表（従来型・ユニット型共通）'!$C$6:$L$47,10,FALSE))</f>
        <v/>
      </c>
      <c r="X38" s="1897" t="str">
        <f>IF(X37="","",VLOOKUP(X37,'シフト記号表（従来型・ユニット型共通）'!$C$6:$L$47,10,FALSE))</f>
        <v/>
      </c>
      <c r="Y38" s="1897" t="str">
        <f>IF(Y37="","",VLOOKUP(Y37,'シフト記号表（従来型・ユニット型共通）'!$C$6:$L$47,10,FALSE))</f>
        <v/>
      </c>
      <c r="Z38" s="1897" t="str">
        <f>IF(Z37="","",VLOOKUP(Z37,'シフト記号表（従来型・ユニット型共通）'!$C$6:$L$47,10,FALSE))</f>
        <v/>
      </c>
      <c r="AA38" s="1897" t="str">
        <f>IF(AA37="","",VLOOKUP(AA37,'シフト記号表（従来型・ユニット型共通）'!$C$6:$L$47,10,FALSE))</f>
        <v/>
      </c>
      <c r="AB38" s="1897" t="str">
        <f>IF(AB37="","",VLOOKUP(AB37,'シフト記号表（従来型・ユニット型共通）'!$C$6:$L$47,10,FALSE))</f>
        <v/>
      </c>
      <c r="AC38" s="1912" t="str">
        <f>IF(AC37="","",VLOOKUP(AC37,'シフト記号表（従来型・ユニット型共通）'!$C$6:$L$47,10,FALSE))</f>
        <v/>
      </c>
      <c r="AD38" s="1885" t="str">
        <f>IF(AD37="","",VLOOKUP(AD37,'シフト記号表（従来型・ユニット型共通）'!$C$6:$L$47,10,FALSE))</f>
        <v/>
      </c>
      <c r="AE38" s="1897" t="str">
        <f>IF(AE37="","",VLOOKUP(AE37,'シフト記号表（従来型・ユニット型共通）'!$C$6:$L$47,10,FALSE))</f>
        <v/>
      </c>
      <c r="AF38" s="1897" t="str">
        <f>IF(AF37="","",VLOOKUP(AF37,'シフト記号表（従来型・ユニット型共通）'!$C$6:$L$47,10,FALSE))</f>
        <v/>
      </c>
      <c r="AG38" s="1897" t="str">
        <f>IF(AG37="","",VLOOKUP(AG37,'シフト記号表（従来型・ユニット型共通）'!$C$6:$L$47,10,FALSE))</f>
        <v/>
      </c>
      <c r="AH38" s="1897" t="str">
        <f>IF(AH37="","",VLOOKUP(AH37,'シフト記号表（従来型・ユニット型共通）'!$C$6:$L$47,10,FALSE))</f>
        <v/>
      </c>
      <c r="AI38" s="1897" t="str">
        <f>IF(AI37="","",VLOOKUP(AI37,'シフト記号表（従来型・ユニット型共通）'!$C$6:$L$47,10,FALSE))</f>
        <v/>
      </c>
      <c r="AJ38" s="1912" t="str">
        <f>IF(AJ37="","",VLOOKUP(AJ37,'シフト記号表（従来型・ユニット型共通）'!$C$6:$L$47,10,FALSE))</f>
        <v/>
      </c>
      <c r="AK38" s="1885" t="str">
        <f>IF(AK37="","",VLOOKUP(AK37,'シフト記号表（従来型・ユニット型共通）'!$C$6:$L$47,10,FALSE))</f>
        <v/>
      </c>
      <c r="AL38" s="1897" t="str">
        <f>IF(AL37="","",VLOOKUP(AL37,'シフト記号表（従来型・ユニット型共通）'!$C$6:$L$47,10,FALSE))</f>
        <v/>
      </c>
      <c r="AM38" s="1897" t="str">
        <f>IF(AM37="","",VLOOKUP(AM37,'シフト記号表（従来型・ユニット型共通）'!$C$6:$L$47,10,FALSE))</f>
        <v/>
      </c>
      <c r="AN38" s="1897" t="str">
        <f>IF(AN37="","",VLOOKUP(AN37,'シフト記号表（従来型・ユニット型共通）'!$C$6:$L$47,10,FALSE))</f>
        <v/>
      </c>
      <c r="AO38" s="1897" t="str">
        <f>IF(AO37="","",VLOOKUP(AO37,'シフト記号表（従来型・ユニット型共通）'!$C$6:$L$47,10,FALSE))</f>
        <v/>
      </c>
      <c r="AP38" s="1897" t="str">
        <f>IF(AP37="","",VLOOKUP(AP37,'シフト記号表（従来型・ユニット型共通）'!$C$6:$L$47,10,FALSE))</f>
        <v/>
      </c>
      <c r="AQ38" s="1912" t="str">
        <f>IF(AQ37="","",VLOOKUP(AQ37,'シフト記号表（従来型・ユニット型共通）'!$C$6:$L$47,10,FALSE))</f>
        <v/>
      </c>
      <c r="AR38" s="1885" t="str">
        <f>IF(AR37="","",VLOOKUP(AR37,'シフト記号表（従来型・ユニット型共通）'!$C$6:$L$47,10,FALSE))</f>
        <v/>
      </c>
      <c r="AS38" s="1897" t="str">
        <f>IF(AS37="","",VLOOKUP(AS37,'シフト記号表（従来型・ユニット型共通）'!$C$6:$L$47,10,FALSE))</f>
        <v/>
      </c>
      <c r="AT38" s="1897" t="str">
        <f>IF(AT37="","",VLOOKUP(AT37,'シフト記号表（従来型・ユニット型共通）'!$C$6:$L$47,10,FALSE))</f>
        <v/>
      </c>
      <c r="AU38" s="1897" t="str">
        <f>IF(AU37="","",VLOOKUP(AU37,'シフト記号表（従来型・ユニット型共通）'!$C$6:$L$47,10,FALSE))</f>
        <v/>
      </c>
      <c r="AV38" s="1897" t="str">
        <f>IF(AV37="","",VLOOKUP(AV37,'シフト記号表（従来型・ユニット型共通）'!$C$6:$L$47,10,FALSE))</f>
        <v/>
      </c>
      <c r="AW38" s="1897" t="str">
        <f>IF(AW37="","",VLOOKUP(AW37,'シフト記号表（従来型・ユニット型共通）'!$C$6:$L$47,10,FALSE))</f>
        <v/>
      </c>
      <c r="AX38" s="1912" t="str">
        <f>IF(AX37="","",VLOOKUP(AX37,'シフト記号表（従来型・ユニット型共通）'!$C$6:$L$47,10,FALSE))</f>
        <v/>
      </c>
      <c r="AY38" s="1885" t="str">
        <f>IF(AY37="","",VLOOKUP(AY37,'シフト記号表（従来型・ユニット型共通）'!$C$6:$L$47,10,FALSE))</f>
        <v/>
      </c>
      <c r="AZ38" s="1897" t="str">
        <f>IF(AZ37="","",VLOOKUP(AZ37,'シフト記号表（従来型・ユニット型共通）'!$C$6:$L$47,10,FALSE))</f>
        <v/>
      </c>
      <c r="BA38" s="1897" t="str">
        <f>IF(BA37="","",VLOOKUP(BA37,'シフト記号表（従来型・ユニット型共通）'!$C$6:$L$47,10,FALSE))</f>
        <v/>
      </c>
      <c r="BB38" s="1943">
        <f>IF($BE$3="４週",SUM(W38:AX38),IF($BE$3="暦月",SUM(W38:BA38),""))</f>
        <v>0</v>
      </c>
      <c r="BC38" s="1951"/>
      <c r="BD38" s="1960">
        <f>IF($BE$3="４週",BB38/4,IF($BE$3="暦月",(BB38/($BE$8/7)),""))</f>
        <v>0</v>
      </c>
      <c r="BE38" s="1951"/>
      <c r="BF38" s="1971"/>
      <c r="BG38" s="1976"/>
      <c r="BH38" s="1976"/>
      <c r="BI38" s="1976"/>
      <c r="BJ38" s="1987"/>
    </row>
    <row r="39" spans="2:62" ht="20.25" customHeight="1">
      <c r="B39" s="1742">
        <f>B37+1</f>
        <v>12</v>
      </c>
      <c r="C39" s="1756"/>
      <c r="D39" s="1767"/>
      <c r="E39" s="1774"/>
      <c r="F39" s="1779"/>
      <c r="G39" s="1774"/>
      <c r="H39" s="1779"/>
      <c r="I39" s="1788"/>
      <c r="J39" s="1802"/>
      <c r="K39" s="1808"/>
      <c r="L39" s="1824"/>
      <c r="M39" s="1824"/>
      <c r="N39" s="1767"/>
      <c r="O39" s="1831"/>
      <c r="P39" s="1836"/>
      <c r="Q39" s="1836"/>
      <c r="R39" s="1836"/>
      <c r="S39" s="1847"/>
      <c r="T39" s="1857" t="s">
        <v>770</v>
      </c>
      <c r="U39" s="1864"/>
      <c r="V39" s="1875"/>
      <c r="W39" s="1886"/>
      <c r="X39" s="1898"/>
      <c r="Y39" s="1898"/>
      <c r="Z39" s="1898"/>
      <c r="AA39" s="1898"/>
      <c r="AB39" s="1898"/>
      <c r="AC39" s="1913"/>
      <c r="AD39" s="1886"/>
      <c r="AE39" s="1898"/>
      <c r="AF39" s="1898"/>
      <c r="AG39" s="1898"/>
      <c r="AH39" s="1898"/>
      <c r="AI39" s="1898"/>
      <c r="AJ39" s="1913"/>
      <c r="AK39" s="1886"/>
      <c r="AL39" s="1898"/>
      <c r="AM39" s="1898"/>
      <c r="AN39" s="1898"/>
      <c r="AO39" s="1898"/>
      <c r="AP39" s="1898"/>
      <c r="AQ39" s="1913"/>
      <c r="AR39" s="1886"/>
      <c r="AS39" s="1898"/>
      <c r="AT39" s="1898"/>
      <c r="AU39" s="1898"/>
      <c r="AV39" s="1898"/>
      <c r="AW39" s="1898"/>
      <c r="AX39" s="1913"/>
      <c r="AY39" s="1886"/>
      <c r="AZ39" s="1898"/>
      <c r="BA39" s="1937"/>
      <c r="BB39" s="1944"/>
      <c r="BC39" s="1952"/>
      <c r="BD39" s="1961"/>
      <c r="BE39" s="1967"/>
      <c r="BF39" s="1972"/>
      <c r="BG39" s="1977"/>
      <c r="BH39" s="1977"/>
      <c r="BI39" s="1977"/>
      <c r="BJ39" s="1988"/>
    </row>
    <row r="40" spans="2:62" ht="20.25" customHeight="1">
      <c r="B40" s="1743"/>
      <c r="C40" s="1755"/>
      <c r="D40" s="1766"/>
      <c r="E40" s="1774"/>
      <c r="F40" s="1779">
        <f>C39</f>
        <v>0</v>
      </c>
      <c r="G40" s="1774"/>
      <c r="H40" s="1779">
        <f>I39</f>
        <v>0</v>
      </c>
      <c r="I40" s="1787"/>
      <c r="J40" s="1801"/>
      <c r="K40" s="1807"/>
      <c r="L40" s="1823"/>
      <c r="M40" s="1823"/>
      <c r="N40" s="1766"/>
      <c r="O40" s="1831"/>
      <c r="P40" s="1836"/>
      <c r="Q40" s="1836"/>
      <c r="R40" s="1836"/>
      <c r="S40" s="1847"/>
      <c r="T40" s="1856" t="s">
        <v>128</v>
      </c>
      <c r="U40" s="1863"/>
      <c r="V40" s="1874"/>
      <c r="W40" s="1885" t="str">
        <f>IF(W39="","",VLOOKUP(W39,'シフト記号表（従来型・ユニット型共通）'!$C$6:$L$47,10,FALSE))</f>
        <v/>
      </c>
      <c r="X40" s="1897" t="str">
        <f>IF(X39="","",VLOOKUP(X39,'シフト記号表（従来型・ユニット型共通）'!$C$6:$L$47,10,FALSE))</f>
        <v/>
      </c>
      <c r="Y40" s="1897" t="str">
        <f>IF(Y39="","",VLOOKUP(Y39,'シフト記号表（従来型・ユニット型共通）'!$C$6:$L$47,10,FALSE))</f>
        <v/>
      </c>
      <c r="Z40" s="1897" t="str">
        <f>IF(Z39="","",VLOOKUP(Z39,'シフト記号表（従来型・ユニット型共通）'!$C$6:$L$47,10,FALSE))</f>
        <v/>
      </c>
      <c r="AA40" s="1897" t="str">
        <f>IF(AA39="","",VLOOKUP(AA39,'シフト記号表（従来型・ユニット型共通）'!$C$6:$L$47,10,FALSE))</f>
        <v/>
      </c>
      <c r="AB40" s="1897" t="str">
        <f>IF(AB39="","",VLOOKUP(AB39,'シフト記号表（従来型・ユニット型共通）'!$C$6:$L$47,10,FALSE))</f>
        <v/>
      </c>
      <c r="AC40" s="1912" t="str">
        <f>IF(AC39="","",VLOOKUP(AC39,'シフト記号表（従来型・ユニット型共通）'!$C$6:$L$47,10,FALSE))</f>
        <v/>
      </c>
      <c r="AD40" s="1885" t="str">
        <f>IF(AD39="","",VLOOKUP(AD39,'シフト記号表（従来型・ユニット型共通）'!$C$6:$L$47,10,FALSE))</f>
        <v/>
      </c>
      <c r="AE40" s="1897" t="str">
        <f>IF(AE39="","",VLOOKUP(AE39,'シフト記号表（従来型・ユニット型共通）'!$C$6:$L$47,10,FALSE))</f>
        <v/>
      </c>
      <c r="AF40" s="1897" t="str">
        <f>IF(AF39="","",VLOOKUP(AF39,'シフト記号表（従来型・ユニット型共通）'!$C$6:$L$47,10,FALSE))</f>
        <v/>
      </c>
      <c r="AG40" s="1897" t="str">
        <f>IF(AG39="","",VLOOKUP(AG39,'シフト記号表（従来型・ユニット型共通）'!$C$6:$L$47,10,FALSE))</f>
        <v/>
      </c>
      <c r="AH40" s="1897" t="str">
        <f>IF(AH39="","",VLOOKUP(AH39,'シフト記号表（従来型・ユニット型共通）'!$C$6:$L$47,10,FALSE))</f>
        <v/>
      </c>
      <c r="AI40" s="1897" t="str">
        <f>IF(AI39="","",VLOOKUP(AI39,'シフト記号表（従来型・ユニット型共通）'!$C$6:$L$47,10,FALSE))</f>
        <v/>
      </c>
      <c r="AJ40" s="1912" t="str">
        <f>IF(AJ39="","",VLOOKUP(AJ39,'シフト記号表（従来型・ユニット型共通）'!$C$6:$L$47,10,FALSE))</f>
        <v/>
      </c>
      <c r="AK40" s="1885" t="str">
        <f>IF(AK39="","",VLOOKUP(AK39,'シフト記号表（従来型・ユニット型共通）'!$C$6:$L$47,10,FALSE))</f>
        <v/>
      </c>
      <c r="AL40" s="1897" t="str">
        <f>IF(AL39="","",VLOOKUP(AL39,'シフト記号表（従来型・ユニット型共通）'!$C$6:$L$47,10,FALSE))</f>
        <v/>
      </c>
      <c r="AM40" s="1897" t="str">
        <f>IF(AM39="","",VLOOKUP(AM39,'シフト記号表（従来型・ユニット型共通）'!$C$6:$L$47,10,FALSE))</f>
        <v/>
      </c>
      <c r="AN40" s="1897" t="str">
        <f>IF(AN39="","",VLOOKUP(AN39,'シフト記号表（従来型・ユニット型共通）'!$C$6:$L$47,10,FALSE))</f>
        <v/>
      </c>
      <c r="AO40" s="1897" t="str">
        <f>IF(AO39="","",VLOOKUP(AO39,'シフト記号表（従来型・ユニット型共通）'!$C$6:$L$47,10,FALSE))</f>
        <v/>
      </c>
      <c r="AP40" s="1897" t="str">
        <f>IF(AP39="","",VLOOKUP(AP39,'シフト記号表（従来型・ユニット型共通）'!$C$6:$L$47,10,FALSE))</f>
        <v/>
      </c>
      <c r="AQ40" s="1912" t="str">
        <f>IF(AQ39="","",VLOOKUP(AQ39,'シフト記号表（従来型・ユニット型共通）'!$C$6:$L$47,10,FALSE))</f>
        <v/>
      </c>
      <c r="AR40" s="1885" t="str">
        <f>IF(AR39="","",VLOOKUP(AR39,'シフト記号表（従来型・ユニット型共通）'!$C$6:$L$47,10,FALSE))</f>
        <v/>
      </c>
      <c r="AS40" s="1897" t="str">
        <f>IF(AS39="","",VLOOKUP(AS39,'シフト記号表（従来型・ユニット型共通）'!$C$6:$L$47,10,FALSE))</f>
        <v/>
      </c>
      <c r="AT40" s="1897" t="str">
        <f>IF(AT39="","",VLOOKUP(AT39,'シフト記号表（従来型・ユニット型共通）'!$C$6:$L$47,10,FALSE))</f>
        <v/>
      </c>
      <c r="AU40" s="1897" t="str">
        <f>IF(AU39="","",VLOOKUP(AU39,'シフト記号表（従来型・ユニット型共通）'!$C$6:$L$47,10,FALSE))</f>
        <v/>
      </c>
      <c r="AV40" s="1897" t="str">
        <f>IF(AV39="","",VLOOKUP(AV39,'シフト記号表（従来型・ユニット型共通）'!$C$6:$L$47,10,FALSE))</f>
        <v/>
      </c>
      <c r="AW40" s="1897" t="str">
        <f>IF(AW39="","",VLOOKUP(AW39,'シフト記号表（従来型・ユニット型共通）'!$C$6:$L$47,10,FALSE))</f>
        <v/>
      </c>
      <c r="AX40" s="1912" t="str">
        <f>IF(AX39="","",VLOOKUP(AX39,'シフト記号表（従来型・ユニット型共通）'!$C$6:$L$47,10,FALSE))</f>
        <v/>
      </c>
      <c r="AY40" s="1885" t="str">
        <f>IF(AY39="","",VLOOKUP(AY39,'シフト記号表（従来型・ユニット型共通）'!$C$6:$L$47,10,FALSE))</f>
        <v/>
      </c>
      <c r="AZ40" s="1897" t="str">
        <f>IF(AZ39="","",VLOOKUP(AZ39,'シフト記号表（従来型・ユニット型共通）'!$C$6:$L$47,10,FALSE))</f>
        <v/>
      </c>
      <c r="BA40" s="1897" t="str">
        <f>IF(BA39="","",VLOOKUP(BA39,'シフト記号表（従来型・ユニット型共通）'!$C$6:$L$47,10,FALSE))</f>
        <v/>
      </c>
      <c r="BB40" s="1943">
        <f>IF($BE$3="４週",SUM(W40:AX40),IF($BE$3="暦月",SUM(W40:BA40),""))</f>
        <v>0</v>
      </c>
      <c r="BC40" s="1951"/>
      <c r="BD40" s="1960">
        <f>IF($BE$3="４週",BB40/4,IF($BE$3="暦月",(BB40/($BE$8/7)),""))</f>
        <v>0</v>
      </c>
      <c r="BE40" s="1951"/>
      <c r="BF40" s="1971"/>
      <c r="BG40" s="1976"/>
      <c r="BH40" s="1976"/>
      <c r="BI40" s="1976"/>
      <c r="BJ40" s="1987"/>
    </row>
    <row r="41" spans="2:62" ht="20.25" customHeight="1">
      <c r="B41" s="1742">
        <f>B39+1</f>
        <v>13</v>
      </c>
      <c r="C41" s="1756"/>
      <c r="D41" s="1767"/>
      <c r="E41" s="1774"/>
      <c r="F41" s="1779"/>
      <c r="G41" s="1774"/>
      <c r="H41" s="1779"/>
      <c r="I41" s="1788"/>
      <c r="J41" s="1802"/>
      <c r="K41" s="1808"/>
      <c r="L41" s="1824"/>
      <c r="M41" s="1824"/>
      <c r="N41" s="1767"/>
      <c r="O41" s="1831"/>
      <c r="P41" s="1836"/>
      <c r="Q41" s="1836"/>
      <c r="R41" s="1836"/>
      <c r="S41" s="1847"/>
      <c r="T41" s="1857" t="s">
        <v>770</v>
      </c>
      <c r="U41" s="1864"/>
      <c r="V41" s="1875"/>
      <c r="W41" s="1886"/>
      <c r="X41" s="1898"/>
      <c r="Y41" s="1898"/>
      <c r="Z41" s="1898"/>
      <c r="AA41" s="1898"/>
      <c r="AB41" s="1898"/>
      <c r="AC41" s="1913"/>
      <c r="AD41" s="1886"/>
      <c r="AE41" s="1898"/>
      <c r="AF41" s="1898"/>
      <c r="AG41" s="1898"/>
      <c r="AH41" s="1898"/>
      <c r="AI41" s="1898"/>
      <c r="AJ41" s="1913"/>
      <c r="AK41" s="1886"/>
      <c r="AL41" s="1898"/>
      <c r="AM41" s="1898"/>
      <c r="AN41" s="1898"/>
      <c r="AO41" s="1898"/>
      <c r="AP41" s="1898"/>
      <c r="AQ41" s="1913"/>
      <c r="AR41" s="1886"/>
      <c r="AS41" s="1898"/>
      <c r="AT41" s="1898"/>
      <c r="AU41" s="1898"/>
      <c r="AV41" s="1898"/>
      <c r="AW41" s="1898"/>
      <c r="AX41" s="1913"/>
      <c r="AY41" s="1886"/>
      <c r="AZ41" s="1898"/>
      <c r="BA41" s="1937"/>
      <c r="BB41" s="1944"/>
      <c r="BC41" s="1952"/>
      <c r="BD41" s="1961"/>
      <c r="BE41" s="1967"/>
      <c r="BF41" s="1972"/>
      <c r="BG41" s="1977"/>
      <c r="BH41" s="1977"/>
      <c r="BI41" s="1977"/>
      <c r="BJ41" s="1988"/>
    </row>
    <row r="42" spans="2:62" ht="20.25" customHeight="1">
      <c r="B42" s="1743"/>
      <c r="C42" s="1755"/>
      <c r="D42" s="1766"/>
      <c r="E42" s="1774"/>
      <c r="F42" s="1779">
        <f>C41</f>
        <v>0</v>
      </c>
      <c r="G42" s="1774"/>
      <c r="H42" s="1779">
        <f>I41</f>
        <v>0</v>
      </c>
      <c r="I42" s="1787"/>
      <c r="J42" s="1801"/>
      <c r="K42" s="1807"/>
      <c r="L42" s="1823"/>
      <c r="M42" s="1823"/>
      <c r="N42" s="1766"/>
      <c r="O42" s="1831"/>
      <c r="P42" s="1836"/>
      <c r="Q42" s="1836"/>
      <c r="R42" s="1836"/>
      <c r="S42" s="1847"/>
      <c r="T42" s="1856" t="s">
        <v>128</v>
      </c>
      <c r="U42" s="1863"/>
      <c r="V42" s="1874"/>
      <c r="W42" s="1885" t="str">
        <f>IF(W41="","",VLOOKUP(W41,'シフト記号表（従来型・ユニット型共通）'!$C$6:$L$47,10,FALSE))</f>
        <v/>
      </c>
      <c r="X42" s="1897" t="str">
        <f>IF(X41="","",VLOOKUP(X41,'シフト記号表（従来型・ユニット型共通）'!$C$6:$L$47,10,FALSE))</f>
        <v/>
      </c>
      <c r="Y42" s="1897" t="str">
        <f>IF(Y41="","",VLOOKUP(Y41,'シフト記号表（従来型・ユニット型共通）'!$C$6:$L$47,10,FALSE))</f>
        <v/>
      </c>
      <c r="Z42" s="1897" t="str">
        <f>IF(Z41="","",VLOOKUP(Z41,'シフト記号表（従来型・ユニット型共通）'!$C$6:$L$47,10,FALSE))</f>
        <v/>
      </c>
      <c r="AA42" s="1897" t="str">
        <f>IF(AA41="","",VLOOKUP(AA41,'シフト記号表（従来型・ユニット型共通）'!$C$6:$L$47,10,FALSE))</f>
        <v/>
      </c>
      <c r="AB42" s="1897" t="str">
        <f>IF(AB41="","",VLOOKUP(AB41,'シフト記号表（従来型・ユニット型共通）'!$C$6:$L$47,10,FALSE))</f>
        <v/>
      </c>
      <c r="AC42" s="1912" t="str">
        <f>IF(AC41="","",VLOOKUP(AC41,'シフト記号表（従来型・ユニット型共通）'!$C$6:$L$47,10,FALSE))</f>
        <v/>
      </c>
      <c r="AD42" s="1885" t="str">
        <f>IF(AD41="","",VLOOKUP(AD41,'シフト記号表（従来型・ユニット型共通）'!$C$6:$L$47,10,FALSE))</f>
        <v/>
      </c>
      <c r="AE42" s="1897" t="str">
        <f>IF(AE41="","",VLOOKUP(AE41,'シフト記号表（従来型・ユニット型共通）'!$C$6:$L$47,10,FALSE))</f>
        <v/>
      </c>
      <c r="AF42" s="1897" t="str">
        <f>IF(AF41="","",VLOOKUP(AF41,'シフト記号表（従来型・ユニット型共通）'!$C$6:$L$47,10,FALSE))</f>
        <v/>
      </c>
      <c r="AG42" s="1897" t="str">
        <f>IF(AG41="","",VLOOKUP(AG41,'シフト記号表（従来型・ユニット型共通）'!$C$6:$L$47,10,FALSE))</f>
        <v/>
      </c>
      <c r="AH42" s="1897" t="str">
        <f>IF(AH41="","",VLOOKUP(AH41,'シフト記号表（従来型・ユニット型共通）'!$C$6:$L$47,10,FALSE))</f>
        <v/>
      </c>
      <c r="AI42" s="1897" t="str">
        <f>IF(AI41="","",VLOOKUP(AI41,'シフト記号表（従来型・ユニット型共通）'!$C$6:$L$47,10,FALSE))</f>
        <v/>
      </c>
      <c r="AJ42" s="1912" t="str">
        <f>IF(AJ41="","",VLOOKUP(AJ41,'シフト記号表（従来型・ユニット型共通）'!$C$6:$L$47,10,FALSE))</f>
        <v/>
      </c>
      <c r="AK42" s="1885" t="str">
        <f>IF(AK41="","",VLOOKUP(AK41,'シフト記号表（従来型・ユニット型共通）'!$C$6:$L$47,10,FALSE))</f>
        <v/>
      </c>
      <c r="AL42" s="1897" t="str">
        <f>IF(AL41="","",VLOOKUP(AL41,'シフト記号表（従来型・ユニット型共通）'!$C$6:$L$47,10,FALSE))</f>
        <v/>
      </c>
      <c r="AM42" s="1897" t="str">
        <f>IF(AM41="","",VLOOKUP(AM41,'シフト記号表（従来型・ユニット型共通）'!$C$6:$L$47,10,FALSE))</f>
        <v/>
      </c>
      <c r="AN42" s="1897" t="str">
        <f>IF(AN41="","",VLOOKUP(AN41,'シフト記号表（従来型・ユニット型共通）'!$C$6:$L$47,10,FALSE))</f>
        <v/>
      </c>
      <c r="AO42" s="1897" t="str">
        <f>IF(AO41="","",VLOOKUP(AO41,'シフト記号表（従来型・ユニット型共通）'!$C$6:$L$47,10,FALSE))</f>
        <v/>
      </c>
      <c r="AP42" s="1897" t="str">
        <f>IF(AP41="","",VLOOKUP(AP41,'シフト記号表（従来型・ユニット型共通）'!$C$6:$L$47,10,FALSE))</f>
        <v/>
      </c>
      <c r="AQ42" s="1912" t="str">
        <f>IF(AQ41="","",VLOOKUP(AQ41,'シフト記号表（従来型・ユニット型共通）'!$C$6:$L$47,10,FALSE))</f>
        <v/>
      </c>
      <c r="AR42" s="1885" t="str">
        <f>IF(AR41="","",VLOOKUP(AR41,'シフト記号表（従来型・ユニット型共通）'!$C$6:$L$47,10,FALSE))</f>
        <v/>
      </c>
      <c r="AS42" s="1897" t="str">
        <f>IF(AS41="","",VLOOKUP(AS41,'シフト記号表（従来型・ユニット型共通）'!$C$6:$L$47,10,FALSE))</f>
        <v/>
      </c>
      <c r="AT42" s="1897" t="str">
        <f>IF(AT41="","",VLOOKUP(AT41,'シフト記号表（従来型・ユニット型共通）'!$C$6:$L$47,10,FALSE))</f>
        <v/>
      </c>
      <c r="AU42" s="1897" t="str">
        <f>IF(AU41="","",VLOOKUP(AU41,'シフト記号表（従来型・ユニット型共通）'!$C$6:$L$47,10,FALSE))</f>
        <v/>
      </c>
      <c r="AV42" s="1897" t="str">
        <f>IF(AV41="","",VLOOKUP(AV41,'シフト記号表（従来型・ユニット型共通）'!$C$6:$L$47,10,FALSE))</f>
        <v/>
      </c>
      <c r="AW42" s="1897" t="str">
        <f>IF(AW41="","",VLOOKUP(AW41,'シフト記号表（従来型・ユニット型共通）'!$C$6:$L$47,10,FALSE))</f>
        <v/>
      </c>
      <c r="AX42" s="1912" t="str">
        <f>IF(AX41="","",VLOOKUP(AX41,'シフト記号表（従来型・ユニット型共通）'!$C$6:$L$47,10,FALSE))</f>
        <v/>
      </c>
      <c r="AY42" s="1885" t="str">
        <f>IF(AY41="","",VLOOKUP(AY41,'シフト記号表（従来型・ユニット型共通）'!$C$6:$L$47,10,FALSE))</f>
        <v/>
      </c>
      <c r="AZ42" s="1897" t="str">
        <f>IF(AZ41="","",VLOOKUP(AZ41,'シフト記号表（従来型・ユニット型共通）'!$C$6:$L$47,10,FALSE))</f>
        <v/>
      </c>
      <c r="BA42" s="1897" t="str">
        <f>IF(BA41="","",VLOOKUP(BA41,'シフト記号表（従来型・ユニット型共通）'!$C$6:$L$47,10,FALSE))</f>
        <v/>
      </c>
      <c r="BB42" s="1943">
        <f>IF($BE$3="４週",SUM(W42:AX42),IF($BE$3="暦月",SUM(W42:BA42),""))</f>
        <v>0</v>
      </c>
      <c r="BC42" s="1951"/>
      <c r="BD42" s="1960">
        <f>IF($BE$3="４週",BB42/4,IF($BE$3="暦月",(BB42/($BE$8/7)),""))</f>
        <v>0</v>
      </c>
      <c r="BE42" s="1951"/>
      <c r="BF42" s="1971"/>
      <c r="BG42" s="1976"/>
      <c r="BH42" s="1976"/>
      <c r="BI42" s="1976"/>
      <c r="BJ42" s="1987"/>
    </row>
    <row r="43" spans="2:62" ht="20.25" customHeight="1">
      <c r="B43" s="1742">
        <f>B41+1</f>
        <v>14</v>
      </c>
      <c r="C43" s="1756"/>
      <c r="D43" s="1767"/>
      <c r="E43" s="1774"/>
      <c r="F43" s="1779"/>
      <c r="G43" s="1774"/>
      <c r="H43" s="1779"/>
      <c r="I43" s="1788"/>
      <c r="J43" s="1802"/>
      <c r="K43" s="1808"/>
      <c r="L43" s="1824"/>
      <c r="M43" s="1824"/>
      <c r="N43" s="1767"/>
      <c r="O43" s="1831"/>
      <c r="P43" s="1836"/>
      <c r="Q43" s="1836"/>
      <c r="R43" s="1836"/>
      <c r="S43" s="1847"/>
      <c r="T43" s="1857" t="s">
        <v>770</v>
      </c>
      <c r="U43" s="1864"/>
      <c r="V43" s="1875"/>
      <c r="W43" s="1886"/>
      <c r="X43" s="1898"/>
      <c r="Y43" s="1898"/>
      <c r="Z43" s="1898"/>
      <c r="AA43" s="1898"/>
      <c r="AB43" s="1898"/>
      <c r="AC43" s="1913"/>
      <c r="AD43" s="1886"/>
      <c r="AE43" s="1898"/>
      <c r="AF43" s="1898"/>
      <c r="AG43" s="1898"/>
      <c r="AH43" s="1898"/>
      <c r="AI43" s="1898"/>
      <c r="AJ43" s="1913"/>
      <c r="AK43" s="1886"/>
      <c r="AL43" s="1898"/>
      <c r="AM43" s="1898"/>
      <c r="AN43" s="1898"/>
      <c r="AO43" s="1898"/>
      <c r="AP43" s="1898"/>
      <c r="AQ43" s="1913"/>
      <c r="AR43" s="1886"/>
      <c r="AS43" s="1898"/>
      <c r="AT43" s="1898"/>
      <c r="AU43" s="1898"/>
      <c r="AV43" s="1898"/>
      <c r="AW43" s="1898"/>
      <c r="AX43" s="1913"/>
      <c r="AY43" s="1886"/>
      <c r="AZ43" s="1898"/>
      <c r="BA43" s="1937"/>
      <c r="BB43" s="1944"/>
      <c r="BC43" s="1952"/>
      <c r="BD43" s="1961"/>
      <c r="BE43" s="1967"/>
      <c r="BF43" s="1972"/>
      <c r="BG43" s="1977"/>
      <c r="BH43" s="1977"/>
      <c r="BI43" s="1977"/>
      <c r="BJ43" s="1988"/>
    </row>
    <row r="44" spans="2:62" ht="20.25" customHeight="1">
      <c r="B44" s="1743"/>
      <c r="C44" s="1755"/>
      <c r="D44" s="1766"/>
      <c r="E44" s="1774"/>
      <c r="F44" s="1779">
        <f>C43</f>
        <v>0</v>
      </c>
      <c r="G44" s="1774"/>
      <c r="H44" s="1779">
        <f>I43</f>
        <v>0</v>
      </c>
      <c r="I44" s="1787"/>
      <c r="J44" s="1801"/>
      <c r="K44" s="1807"/>
      <c r="L44" s="1823"/>
      <c r="M44" s="1823"/>
      <c r="N44" s="1766"/>
      <c r="O44" s="1831"/>
      <c r="P44" s="1836"/>
      <c r="Q44" s="1836"/>
      <c r="R44" s="1836"/>
      <c r="S44" s="1847"/>
      <c r="T44" s="1856" t="s">
        <v>128</v>
      </c>
      <c r="U44" s="1863"/>
      <c r="V44" s="1874"/>
      <c r="W44" s="1885" t="str">
        <f>IF(W43="","",VLOOKUP(W43,'シフト記号表（従来型・ユニット型共通）'!$C$6:$L$47,10,FALSE))</f>
        <v/>
      </c>
      <c r="X44" s="1897" t="str">
        <f>IF(X43="","",VLOOKUP(X43,'シフト記号表（従来型・ユニット型共通）'!$C$6:$L$47,10,FALSE))</f>
        <v/>
      </c>
      <c r="Y44" s="1897" t="str">
        <f>IF(Y43="","",VLOOKUP(Y43,'シフト記号表（従来型・ユニット型共通）'!$C$6:$L$47,10,FALSE))</f>
        <v/>
      </c>
      <c r="Z44" s="1897" t="str">
        <f>IF(Z43="","",VLOOKUP(Z43,'シフト記号表（従来型・ユニット型共通）'!$C$6:$L$47,10,FALSE))</f>
        <v/>
      </c>
      <c r="AA44" s="1897" t="str">
        <f>IF(AA43="","",VLOOKUP(AA43,'シフト記号表（従来型・ユニット型共通）'!$C$6:$L$47,10,FALSE))</f>
        <v/>
      </c>
      <c r="AB44" s="1897" t="str">
        <f>IF(AB43="","",VLOOKUP(AB43,'シフト記号表（従来型・ユニット型共通）'!$C$6:$L$47,10,FALSE))</f>
        <v/>
      </c>
      <c r="AC44" s="1912" t="str">
        <f>IF(AC43="","",VLOOKUP(AC43,'シフト記号表（従来型・ユニット型共通）'!$C$6:$L$47,10,FALSE))</f>
        <v/>
      </c>
      <c r="AD44" s="1885" t="str">
        <f>IF(AD43="","",VLOOKUP(AD43,'シフト記号表（従来型・ユニット型共通）'!$C$6:$L$47,10,FALSE))</f>
        <v/>
      </c>
      <c r="AE44" s="1897" t="str">
        <f>IF(AE43="","",VLOOKUP(AE43,'シフト記号表（従来型・ユニット型共通）'!$C$6:$L$47,10,FALSE))</f>
        <v/>
      </c>
      <c r="AF44" s="1897" t="str">
        <f>IF(AF43="","",VLOOKUP(AF43,'シフト記号表（従来型・ユニット型共通）'!$C$6:$L$47,10,FALSE))</f>
        <v/>
      </c>
      <c r="AG44" s="1897" t="str">
        <f>IF(AG43="","",VLOOKUP(AG43,'シフト記号表（従来型・ユニット型共通）'!$C$6:$L$47,10,FALSE))</f>
        <v/>
      </c>
      <c r="AH44" s="1897" t="str">
        <f>IF(AH43="","",VLOOKUP(AH43,'シフト記号表（従来型・ユニット型共通）'!$C$6:$L$47,10,FALSE))</f>
        <v/>
      </c>
      <c r="AI44" s="1897" t="str">
        <f>IF(AI43="","",VLOOKUP(AI43,'シフト記号表（従来型・ユニット型共通）'!$C$6:$L$47,10,FALSE))</f>
        <v/>
      </c>
      <c r="AJ44" s="1912" t="str">
        <f>IF(AJ43="","",VLOOKUP(AJ43,'シフト記号表（従来型・ユニット型共通）'!$C$6:$L$47,10,FALSE))</f>
        <v/>
      </c>
      <c r="AK44" s="1885" t="str">
        <f>IF(AK43="","",VLOOKUP(AK43,'シフト記号表（従来型・ユニット型共通）'!$C$6:$L$47,10,FALSE))</f>
        <v/>
      </c>
      <c r="AL44" s="1897" t="str">
        <f>IF(AL43="","",VLOOKUP(AL43,'シフト記号表（従来型・ユニット型共通）'!$C$6:$L$47,10,FALSE))</f>
        <v/>
      </c>
      <c r="AM44" s="1897" t="str">
        <f>IF(AM43="","",VLOOKUP(AM43,'シフト記号表（従来型・ユニット型共通）'!$C$6:$L$47,10,FALSE))</f>
        <v/>
      </c>
      <c r="AN44" s="1897" t="str">
        <f>IF(AN43="","",VLOOKUP(AN43,'シフト記号表（従来型・ユニット型共通）'!$C$6:$L$47,10,FALSE))</f>
        <v/>
      </c>
      <c r="AO44" s="1897" t="str">
        <f>IF(AO43="","",VLOOKUP(AO43,'シフト記号表（従来型・ユニット型共通）'!$C$6:$L$47,10,FALSE))</f>
        <v/>
      </c>
      <c r="AP44" s="1897" t="str">
        <f>IF(AP43="","",VLOOKUP(AP43,'シフト記号表（従来型・ユニット型共通）'!$C$6:$L$47,10,FALSE))</f>
        <v/>
      </c>
      <c r="AQ44" s="1912" t="str">
        <f>IF(AQ43="","",VLOOKUP(AQ43,'シフト記号表（従来型・ユニット型共通）'!$C$6:$L$47,10,FALSE))</f>
        <v/>
      </c>
      <c r="AR44" s="1885" t="str">
        <f>IF(AR43="","",VLOOKUP(AR43,'シフト記号表（従来型・ユニット型共通）'!$C$6:$L$47,10,FALSE))</f>
        <v/>
      </c>
      <c r="AS44" s="1897" t="str">
        <f>IF(AS43="","",VLOOKUP(AS43,'シフト記号表（従来型・ユニット型共通）'!$C$6:$L$47,10,FALSE))</f>
        <v/>
      </c>
      <c r="AT44" s="1897" t="str">
        <f>IF(AT43="","",VLOOKUP(AT43,'シフト記号表（従来型・ユニット型共通）'!$C$6:$L$47,10,FALSE))</f>
        <v/>
      </c>
      <c r="AU44" s="1897" t="str">
        <f>IF(AU43="","",VLOOKUP(AU43,'シフト記号表（従来型・ユニット型共通）'!$C$6:$L$47,10,FALSE))</f>
        <v/>
      </c>
      <c r="AV44" s="1897" t="str">
        <f>IF(AV43="","",VLOOKUP(AV43,'シフト記号表（従来型・ユニット型共通）'!$C$6:$L$47,10,FALSE))</f>
        <v/>
      </c>
      <c r="AW44" s="1897" t="str">
        <f>IF(AW43="","",VLOOKUP(AW43,'シフト記号表（従来型・ユニット型共通）'!$C$6:$L$47,10,FALSE))</f>
        <v/>
      </c>
      <c r="AX44" s="1912" t="str">
        <f>IF(AX43="","",VLOOKUP(AX43,'シフト記号表（従来型・ユニット型共通）'!$C$6:$L$47,10,FALSE))</f>
        <v/>
      </c>
      <c r="AY44" s="1885" t="str">
        <f>IF(AY43="","",VLOOKUP(AY43,'シフト記号表（従来型・ユニット型共通）'!$C$6:$L$47,10,FALSE))</f>
        <v/>
      </c>
      <c r="AZ44" s="1897" t="str">
        <f>IF(AZ43="","",VLOOKUP(AZ43,'シフト記号表（従来型・ユニット型共通）'!$C$6:$L$47,10,FALSE))</f>
        <v/>
      </c>
      <c r="BA44" s="1897" t="str">
        <f>IF(BA43="","",VLOOKUP(BA43,'シフト記号表（従来型・ユニット型共通）'!$C$6:$L$47,10,FALSE))</f>
        <v/>
      </c>
      <c r="BB44" s="1943">
        <f>IF($BE$3="４週",SUM(W44:AX44),IF($BE$3="暦月",SUM(W44:BA44),""))</f>
        <v>0</v>
      </c>
      <c r="BC44" s="1951"/>
      <c r="BD44" s="1960">
        <f>IF($BE$3="４週",BB44/4,IF($BE$3="暦月",(BB44/($BE$8/7)),""))</f>
        <v>0</v>
      </c>
      <c r="BE44" s="1951"/>
      <c r="BF44" s="1971"/>
      <c r="BG44" s="1976"/>
      <c r="BH44" s="1976"/>
      <c r="BI44" s="1976"/>
      <c r="BJ44" s="1987"/>
    </row>
    <row r="45" spans="2:62" ht="20.25" customHeight="1">
      <c r="B45" s="1742">
        <f>B43+1</f>
        <v>15</v>
      </c>
      <c r="C45" s="1756"/>
      <c r="D45" s="1767"/>
      <c r="E45" s="1774"/>
      <c r="F45" s="1779"/>
      <c r="G45" s="1774"/>
      <c r="H45" s="1779"/>
      <c r="I45" s="1788"/>
      <c r="J45" s="1802"/>
      <c r="K45" s="1808"/>
      <c r="L45" s="1824"/>
      <c r="M45" s="1824"/>
      <c r="N45" s="1767"/>
      <c r="O45" s="1831"/>
      <c r="P45" s="1836"/>
      <c r="Q45" s="1836"/>
      <c r="R45" s="1836"/>
      <c r="S45" s="1847"/>
      <c r="T45" s="1857" t="s">
        <v>770</v>
      </c>
      <c r="U45" s="1864"/>
      <c r="V45" s="1875"/>
      <c r="W45" s="1886"/>
      <c r="X45" s="1898"/>
      <c r="Y45" s="1898"/>
      <c r="Z45" s="1898"/>
      <c r="AA45" s="1898"/>
      <c r="AB45" s="1898"/>
      <c r="AC45" s="1913"/>
      <c r="AD45" s="1886"/>
      <c r="AE45" s="1898"/>
      <c r="AF45" s="1898"/>
      <c r="AG45" s="1898"/>
      <c r="AH45" s="1898"/>
      <c r="AI45" s="1898"/>
      <c r="AJ45" s="1913"/>
      <c r="AK45" s="1886"/>
      <c r="AL45" s="1898"/>
      <c r="AM45" s="1898"/>
      <c r="AN45" s="1898"/>
      <c r="AO45" s="1898"/>
      <c r="AP45" s="1898"/>
      <c r="AQ45" s="1913"/>
      <c r="AR45" s="1886"/>
      <c r="AS45" s="1898"/>
      <c r="AT45" s="1898"/>
      <c r="AU45" s="1898"/>
      <c r="AV45" s="1898"/>
      <c r="AW45" s="1898"/>
      <c r="AX45" s="1913"/>
      <c r="AY45" s="1886"/>
      <c r="AZ45" s="1898"/>
      <c r="BA45" s="1937"/>
      <c r="BB45" s="1944"/>
      <c r="BC45" s="1952"/>
      <c r="BD45" s="1961"/>
      <c r="BE45" s="1967"/>
      <c r="BF45" s="1972"/>
      <c r="BG45" s="1977"/>
      <c r="BH45" s="1977"/>
      <c r="BI45" s="1977"/>
      <c r="BJ45" s="1988"/>
    </row>
    <row r="46" spans="2:62" ht="20.25" customHeight="1">
      <c r="B46" s="1743"/>
      <c r="C46" s="1755"/>
      <c r="D46" s="1766"/>
      <c r="E46" s="1774"/>
      <c r="F46" s="1779">
        <f>C45</f>
        <v>0</v>
      </c>
      <c r="G46" s="1774"/>
      <c r="H46" s="1779">
        <f>I45</f>
        <v>0</v>
      </c>
      <c r="I46" s="1787"/>
      <c r="J46" s="1801"/>
      <c r="K46" s="1807"/>
      <c r="L46" s="1823"/>
      <c r="M46" s="1823"/>
      <c r="N46" s="1766"/>
      <c r="O46" s="1831"/>
      <c r="P46" s="1836"/>
      <c r="Q46" s="1836"/>
      <c r="R46" s="1836"/>
      <c r="S46" s="1847"/>
      <c r="T46" s="1856" t="s">
        <v>128</v>
      </c>
      <c r="U46" s="1863"/>
      <c r="V46" s="1874"/>
      <c r="W46" s="1885" t="str">
        <f>IF(W45="","",VLOOKUP(W45,'シフト記号表（従来型・ユニット型共通）'!$C$6:$L$47,10,FALSE))</f>
        <v/>
      </c>
      <c r="X46" s="1897" t="str">
        <f>IF(X45="","",VLOOKUP(X45,'シフト記号表（従来型・ユニット型共通）'!$C$6:$L$47,10,FALSE))</f>
        <v/>
      </c>
      <c r="Y46" s="1897" t="str">
        <f>IF(Y45="","",VLOOKUP(Y45,'シフト記号表（従来型・ユニット型共通）'!$C$6:$L$47,10,FALSE))</f>
        <v/>
      </c>
      <c r="Z46" s="1897" t="str">
        <f>IF(Z45="","",VLOOKUP(Z45,'シフト記号表（従来型・ユニット型共通）'!$C$6:$L$47,10,FALSE))</f>
        <v/>
      </c>
      <c r="AA46" s="1897" t="str">
        <f>IF(AA45="","",VLOOKUP(AA45,'シフト記号表（従来型・ユニット型共通）'!$C$6:$L$47,10,FALSE))</f>
        <v/>
      </c>
      <c r="AB46" s="1897" t="str">
        <f>IF(AB45="","",VLOOKUP(AB45,'シフト記号表（従来型・ユニット型共通）'!$C$6:$L$47,10,FALSE))</f>
        <v/>
      </c>
      <c r="AC46" s="1912" t="str">
        <f>IF(AC45="","",VLOOKUP(AC45,'シフト記号表（従来型・ユニット型共通）'!$C$6:$L$47,10,FALSE))</f>
        <v/>
      </c>
      <c r="AD46" s="1885" t="str">
        <f>IF(AD45="","",VLOOKUP(AD45,'シフト記号表（従来型・ユニット型共通）'!$C$6:$L$47,10,FALSE))</f>
        <v/>
      </c>
      <c r="AE46" s="1897" t="str">
        <f>IF(AE45="","",VLOOKUP(AE45,'シフト記号表（従来型・ユニット型共通）'!$C$6:$L$47,10,FALSE))</f>
        <v/>
      </c>
      <c r="AF46" s="1897" t="str">
        <f>IF(AF45="","",VLOOKUP(AF45,'シフト記号表（従来型・ユニット型共通）'!$C$6:$L$47,10,FALSE))</f>
        <v/>
      </c>
      <c r="AG46" s="1897" t="str">
        <f>IF(AG45="","",VLOOKUP(AG45,'シフト記号表（従来型・ユニット型共通）'!$C$6:$L$47,10,FALSE))</f>
        <v/>
      </c>
      <c r="AH46" s="1897" t="str">
        <f>IF(AH45="","",VLOOKUP(AH45,'シフト記号表（従来型・ユニット型共通）'!$C$6:$L$47,10,FALSE))</f>
        <v/>
      </c>
      <c r="AI46" s="1897" t="str">
        <f>IF(AI45="","",VLOOKUP(AI45,'シフト記号表（従来型・ユニット型共通）'!$C$6:$L$47,10,FALSE))</f>
        <v/>
      </c>
      <c r="AJ46" s="1912" t="str">
        <f>IF(AJ45="","",VLOOKUP(AJ45,'シフト記号表（従来型・ユニット型共通）'!$C$6:$L$47,10,FALSE))</f>
        <v/>
      </c>
      <c r="AK46" s="1885" t="str">
        <f>IF(AK45="","",VLOOKUP(AK45,'シフト記号表（従来型・ユニット型共通）'!$C$6:$L$47,10,FALSE))</f>
        <v/>
      </c>
      <c r="AL46" s="1897" t="str">
        <f>IF(AL45="","",VLOOKUP(AL45,'シフト記号表（従来型・ユニット型共通）'!$C$6:$L$47,10,FALSE))</f>
        <v/>
      </c>
      <c r="AM46" s="1897" t="str">
        <f>IF(AM45="","",VLOOKUP(AM45,'シフト記号表（従来型・ユニット型共通）'!$C$6:$L$47,10,FALSE))</f>
        <v/>
      </c>
      <c r="AN46" s="1897" t="str">
        <f>IF(AN45="","",VLOOKUP(AN45,'シフト記号表（従来型・ユニット型共通）'!$C$6:$L$47,10,FALSE))</f>
        <v/>
      </c>
      <c r="AO46" s="1897" t="str">
        <f>IF(AO45="","",VLOOKUP(AO45,'シフト記号表（従来型・ユニット型共通）'!$C$6:$L$47,10,FALSE))</f>
        <v/>
      </c>
      <c r="AP46" s="1897" t="str">
        <f>IF(AP45="","",VLOOKUP(AP45,'シフト記号表（従来型・ユニット型共通）'!$C$6:$L$47,10,FALSE))</f>
        <v/>
      </c>
      <c r="AQ46" s="1912" t="str">
        <f>IF(AQ45="","",VLOOKUP(AQ45,'シフト記号表（従来型・ユニット型共通）'!$C$6:$L$47,10,FALSE))</f>
        <v/>
      </c>
      <c r="AR46" s="1885" t="str">
        <f>IF(AR45="","",VLOOKUP(AR45,'シフト記号表（従来型・ユニット型共通）'!$C$6:$L$47,10,FALSE))</f>
        <v/>
      </c>
      <c r="AS46" s="1897" t="str">
        <f>IF(AS45="","",VLOOKUP(AS45,'シフト記号表（従来型・ユニット型共通）'!$C$6:$L$47,10,FALSE))</f>
        <v/>
      </c>
      <c r="AT46" s="1897" t="str">
        <f>IF(AT45="","",VLOOKUP(AT45,'シフト記号表（従来型・ユニット型共通）'!$C$6:$L$47,10,FALSE))</f>
        <v/>
      </c>
      <c r="AU46" s="1897" t="str">
        <f>IF(AU45="","",VLOOKUP(AU45,'シフト記号表（従来型・ユニット型共通）'!$C$6:$L$47,10,FALSE))</f>
        <v/>
      </c>
      <c r="AV46" s="1897" t="str">
        <f>IF(AV45="","",VLOOKUP(AV45,'シフト記号表（従来型・ユニット型共通）'!$C$6:$L$47,10,FALSE))</f>
        <v/>
      </c>
      <c r="AW46" s="1897" t="str">
        <f>IF(AW45="","",VLOOKUP(AW45,'シフト記号表（従来型・ユニット型共通）'!$C$6:$L$47,10,FALSE))</f>
        <v/>
      </c>
      <c r="AX46" s="1912" t="str">
        <f>IF(AX45="","",VLOOKUP(AX45,'シフト記号表（従来型・ユニット型共通）'!$C$6:$L$47,10,FALSE))</f>
        <v/>
      </c>
      <c r="AY46" s="1885" t="str">
        <f>IF(AY45="","",VLOOKUP(AY45,'シフト記号表（従来型・ユニット型共通）'!$C$6:$L$47,10,FALSE))</f>
        <v/>
      </c>
      <c r="AZ46" s="1897" t="str">
        <f>IF(AZ45="","",VLOOKUP(AZ45,'シフト記号表（従来型・ユニット型共通）'!$C$6:$L$47,10,FALSE))</f>
        <v/>
      </c>
      <c r="BA46" s="1897" t="str">
        <f>IF(BA45="","",VLOOKUP(BA45,'シフト記号表（従来型・ユニット型共通）'!$C$6:$L$47,10,FALSE))</f>
        <v/>
      </c>
      <c r="BB46" s="1943">
        <f>IF($BE$3="４週",SUM(W46:AX46),IF($BE$3="暦月",SUM(W46:BA46),""))</f>
        <v>0</v>
      </c>
      <c r="BC46" s="1951"/>
      <c r="BD46" s="1960">
        <f>IF($BE$3="４週",BB46/4,IF($BE$3="暦月",(BB46/($BE$8/7)),""))</f>
        <v>0</v>
      </c>
      <c r="BE46" s="1951"/>
      <c r="BF46" s="1971"/>
      <c r="BG46" s="1976"/>
      <c r="BH46" s="1976"/>
      <c r="BI46" s="1976"/>
      <c r="BJ46" s="1987"/>
    </row>
    <row r="47" spans="2:62" ht="20.25" customHeight="1">
      <c r="B47" s="1742">
        <f>B45+1</f>
        <v>16</v>
      </c>
      <c r="C47" s="1756"/>
      <c r="D47" s="1767"/>
      <c r="E47" s="1774"/>
      <c r="F47" s="1779"/>
      <c r="G47" s="1774"/>
      <c r="H47" s="1779"/>
      <c r="I47" s="1788"/>
      <c r="J47" s="1802"/>
      <c r="K47" s="1808"/>
      <c r="L47" s="1824"/>
      <c r="M47" s="1824"/>
      <c r="N47" s="1767"/>
      <c r="O47" s="1831"/>
      <c r="P47" s="1836"/>
      <c r="Q47" s="1836"/>
      <c r="R47" s="1836"/>
      <c r="S47" s="1847"/>
      <c r="T47" s="1857" t="s">
        <v>770</v>
      </c>
      <c r="U47" s="1864"/>
      <c r="V47" s="1875"/>
      <c r="W47" s="1886"/>
      <c r="X47" s="1898"/>
      <c r="Y47" s="1898"/>
      <c r="Z47" s="1898"/>
      <c r="AA47" s="1898"/>
      <c r="AB47" s="1898"/>
      <c r="AC47" s="1913"/>
      <c r="AD47" s="1886"/>
      <c r="AE47" s="1898"/>
      <c r="AF47" s="1898"/>
      <c r="AG47" s="1898"/>
      <c r="AH47" s="1898"/>
      <c r="AI47" s="1898"/>
      <c r="AJ47" s="1913"/>
      <c r="AK47" s="1886"/>
      <c r="AL47" s="1898"/>
      <c r="AM47" s="1898"/>
      <c r="AN47" s="1898"/>
      <c r="AO47" s="1898"/>
      <c r="AP47" s="1898"/>
      <c r="AQ47" s="1913"/>
      <c r="AR47" s="1886"/>
      <c r="AS47" s="1898"/>
      <c r="AT47" s="1898"/>
      <c r="AU47" s="1898"/>
      <c r="AV47" s="1898"/>
      <c r="AW47" s="1898"/>
      <c r="AX47" s="1913"/>
      <c r="AY47" s="1886"/>
      <c r="AZ47" s="1898"/>
      <c r="BA47" s="1937"/>
      <c r="BB47" s="1944"/>
      <c r="BC47" s="1952"/>
      <c r="BD47" s="1961"/>
      <c r="BE47" s="1967"/>
      <c r="BF47" s="1972"/>
      <c r="BG47" s="1977"/>
      <c r="BH47" s="1977"/>
      <c r="BI47" s="1977"/>
      <c r="BJ47" s="1988"/>
    </row>
    <row r="48" spans="2:62" ht="20.25" customHeight="1">
      <c r="B48" s="1743"/>
      <c r="C48" s="1755"/>
      <c r="D48" s="1766"/>
      <c r="E48" s="1774"/>
      <c r="F48" s="1779">
        <f>C47</f>
        <v>0</v>
      </c>
      <c r="G48" s="1774"/>
      <c r="H48" s="1779">
        <f>I47</f>
        <v>0</v>
      </c>
      <c r="I48" s="1787"/>
      <c r="J48" s="1801"/>
      <c r="K48" s="1807"/>
      <c r="L48" s="1823"/>
      <c r="M48" s="1823"/>
      <c r="N48" s="1766"/>
      <c r="O48" s="1831"/>
      <c r="P48" s="1836"/>
      <c r="Q48" s="1836"/>
      <c r="R48" s="1836"/>
      <c r="S48" s="1847"/>
      <c r="T48" s="1856" t="s">
        <v>128</v>
      </c>
      <c r="U48" s="1863"/>
      <c r="V48" s="1874"/>
      <c r="W48" s="1885" t="str">
        <f>IF(W47="","",VLOOKUP(W47,'シフト記号表（従来型・ユニット型共通）'!$C$6:$L$47,10,FALSE))</f>
        <v/>
      </c>
      <c r="X48" s="1897" t="str">
        <f>IF(X47="","",VLOOKUP(X47,'シフト記号表（従来型・ユニット型共通）'!$C$6:$L$47,10,FALSE))</f>
        <v/>
      </c>
      <c r="Y48" s="1897" t="str">
        <f>IF(Y47="","",VLOOKUP(Y47,'シフト記号表（従来型・ユニット型共通）'!$C$6:$L$47,10,FALSE))</f>
        <v/>
      </c>
      <c r="Z48" s="1897" t="str">
        <f>IF(Z47="","",VLOOKUP(Z47,'シフト記号表（従来型・ユニット型共通）'!$C$6:$L$47,10,FALSE))</f>
        <v/>
      </c>
      <c r="AA48" s="1897" t="str">
        <f>IF(AA47="","",VLOOKUP(AA47,'シフト記号表（従来型・ユニット型共通）'!$C$6:$L$47,10,FALSE))</f>
        <v/>
      </c>
      <c r="AB48" s="1897" t="str">
        <f>IF(AB47="","",VLOOKUP(AB47,'シフト記号表（従来型・ユニット型共通）'!$C$6:$L$47,10,FALSE))</f>
        <v/>
      </c>
      <c r="AC48" s="1912" t="str">
        <f>IF(AC47="","",VLOOKUP(AC47,'シフト記号表（従来型・ユニット型共通）'!$C$6:$L$47,10,FALSE))</f>
        <v/>
      </c>
      <c r="AD48" s="1885" t="str">
        <f>IF(AD47="","",VLOOKUP(AD47,'シフト記号表（従来型・ユニット型共通）'!$C$6:$L$47,10,FALSE))</f>
        <v/>
      </c>
      <c r="AE48" s="1897" t="str">
        <f>IF(AE47="","",VLOOKUP(AE47,'シフト記号表（従来型・ユニット型共通）'!$C$6:$L$47,10,FALSE))</f>
        <v/>
      </c>
      <c r="AF48" s="1897" t="str">
        <f>IF(AF47="","",VLOOKUP(AF47,'シフト記号表（従来型・ユニット型共通）'!$C$6:$L$47,10,FALSE))</f>
        <v/>
      </c>
      <c r="AG48" s="1897" t="str">
        <f>IF(AG47="","",VLOOKUP(AG47,'シフト記号表（従来型・ユニット型共通）'!$C$6:$L$47,10,FALSE))</f>
        <v/>
      </c>
      <c r="AH48" s="1897" t="str">
        <f>IF(AH47="","",VLOOKUP(AH47,'シフト記号表（従来型・ユニット型共通）'!$C$6:$L$47,10,FALSE))</f>
        <v/>
      </c>
      <c r="AI48" s="1897" t="str">
        <f>IF(AI47="","",VLOOKUP(AI47,'シフト記号表（従来型・ユニット型共通）'!$C$6:$L$47,10,FALSE))</f>
        <v/>
      </c>
      <c r="AJ48" s="1912" t="str">
        <f>IF(AJ47="","",VLOOKUP(AJ47,'シフト記号表（従来型・ユニット型共通）'!$C$6:$L$47,10,FALSE))</f>
        <v/>
      </c>
      <c r="AK48" s="1885" t="str">
        <f>IF(AK47="","",VLOOKUP(AK47,'シフト記号表（従来型・ユニット型共通）'!$C$6:$L$47,10,FALSE))</f>
        <v/>
      </c>
      <c r="AL48" s="1897" t="str">
        <f>IF(AL47="","",VLOOKUP(AL47,'シフト記号表（従来型・ユニット型共通）'!$C$6:$L$47,10,FALSE))</f>
        <v/>
      </c>
      <c r="AM48" s="1897" t="str">
        <f>IF(AM47="","",VLOOKUP(AM47,'シフト記号表（従来型・ユニット型共通）'!$C$6:$L$47,10,FALSE))</f>
        <v/>
      </c>
      <c r="AN48" s="1897" t="str">
        <f>IF(AN47="","",VLOOKUP(AN47,'シフト記号表（従来型・ユニット型共通）'!$C$6:$L$47,10,FALSE))</f>
        <v/>
      </c>
      <c r="AO48" s="1897" t="str">
        <f>IF(AO47="","",VLOOKUP(AO47,'シフト記号表（従来型・ユニット型共通）'!$C$6:$L$47,10,FALSE))</f>
        <v/>
      </c>
      <c r="AP48" s="1897" t="str">
        <f>IF(AP47="","",VLOOKUP(AP47,'シフト記号表（従来型・ユニット型共通）'!$C$6:$L$47,10,FALSE))</f>
        <v/>
      </c>
      <c r="AQ48" s="1912" t="str">
        <f>IF(AQ47="","",VLOOKUP(AQ47,'シフト記号表（従来型・ユニット型共通）'!$C$6:$L$47,10,FALSE))</f>
        <v/>
      </c>
      <c r="AR48" s="1885" t="str">
        <f>IF(AR47="","",VLOOKUP(AR47,'シフト記号表（従来型・ユニット型共通）'!$C$6:$L$47,10,FALSE))</f>
        <v/>
      </c>
      <c r="AS48" s="1897" t="str">
        <f>IF(AS47="","",VLOOKUP(AS47,'シフト記号表（従来型・ユニット型共通）'!$C$6:$L$47,10,FALSE))</f>
        <v/>
      </c>
      <c r="AT48" s="1897" t="str">
        <f>IF(AT47="","",VLOOKUP(AT47,'シフト記号表（従来型・ユニット型共通）'!$C$6:$L$47,10,FALSE))</f>
        <v/>
      </c>
      <c r="AU48" s="1897" t="str">
        <f>IF(AU47="","",VLOOKUP(AU47,'シフト記号表（従来型・ユニット型共通）'!$C$6:$L$47,10,FALSE))</f>
        <v/>
      </c>
      <c r="AV48" s="1897" t="str">
        <f>IF(AV47="","",VLOOKUP(AV47,'シフト記号表（従来型・ユニット型共通）'!$C$6:$L$47,10,FALSE))</f>
        <v/>
      </c>
      <c r="AW48" s="1897" t="str">
        <f>IF(AW47="","",VLOOKUP(AW47,'シフト記号表（従来型・ユニット型共通）'!$C$6:$L$47,10,FALSE))</f>
        <v/>
      </c>
      <c r="AX48" s="1912" t="str">
        <f>IF(AX47="","",VLOOKUP(AX47,'シフト記号表（従来型・ユニット型共通）'!$C$6:$L$47,10,FALSE))</f>
        <v/>
      </c>
      <c r="AY48" s="1885" t="str">
        <f>IF(AY47="","",VLOOKUP(AY47,'シフト記号表（従来型・ユニット型共通）'!$C$6:$L$47,10,FALSE))</f>
        <v/>
      </c>
      <c r="AZ48" s="1897" t="str">
        <f>IF(AZ47="","",VLOOKUP(AZ47,'シフト記号表（従来型・ユニット型共通）'!$C$6:$L$47,10,FALSE))</f>
        <v/>
      </c>
      <c r="BA48" s="1897" t="str">
        <f>IF(BA47="","",VLOOKUP(BA47,'シフト記号表（従来型・ユニット型共通）'!$C$6:$L$47,10,FALSE))</f>
        <v/>
      </c>
      <c r="BB48" s="1943">
        <f>IF($BE$3="４週",SUM(W48:AX48),IF($BE$3="暦月",SUM(W48:BA48),""))</f>
        <v>0</v>
      </c>
      <c r="BC48" s="1951"/>
      <c r="BD48" s="1960">
        <f>IF($BE$3="４週",BB48/4,IF($BE$3="暦月",(BB48/($BE$8/7)),""))</f>
        <v>0</v>
      </c>
      <c r="BE48" s="1951"/>
      <c r="BF48" s="1971"/>
      <c r="BG48" s="1976"/>
      <c r="BH48" s="1976"/>
      <c r="BI48" s="1976"/>
      <c r="BJ48" s="1987"/>
    </row>
    <row r="49" spans="2:62" ht="20.25" customHeight="1">
      <c r="B49" s="1742">
        <f>B47+1</f>
        <v>17</v>
      </c>
      <c r="C49" s="1756"/>
      <c r="D49" s="1767"/>
      <c r="E49" s="1774"/>
      <c r="F49" s="1779"/>
      <c r="G49" s="1774"/>
      <c r="H49" s="1779"/>
      <c r="I49" s="1788"/>
      <c r="J49" s="1802"/>
      <c r="K49" s="1808"/>
      <c r="L49" s="1824"/>
      <c r="M49" s="1824"/>
      <c r="N49" s="1767"/>
      <c r="O49" s="1831"/>
      <c r="P49" s="1836"/>
      <c r="Q49" s="1836"/>
      <c r="R49" s="1836"/>
      <c r="S49" s="1847"/>
      <c r="T49" s="1857" t="s">
        <v>770</v>
      </c>
      <c r="U49" s="1864"/>
      <c r="V49" s="1875"/>
      <c r="W49" s="1886"/>
      <c r="X49" s="1898"/>
      <c r="Y49" s="1898"/>
      <c r="Z49" s="1898"/>
      <c r="AA49" s="1898"/>
      <c r="AB49" s="1898"/>
      <c r="AC49" s="1913"/>
      <c r="AD49" s="1886"/>
      <c r="AE49" s="1898"/>
      <c r="AF49" s="1898"/>
      <c r="AG49" s="1898"/>
      <c r="AH49" s="1898"/>
      <c r="AI49" s="1898"/>
      <c r="AJ49" s="1913"/>
      <c r="AK49" s="1886"/>
      <c r="AL49" s="1898"/>
      <c r="AM49" s="1898"/>
      <c r="AN49" s="1898"/>
      <c r="AO49" s="1898"/>
      <c r="AP49" s="1898"/>
      <c r="AQ49" s="1913"/>
      <c r="AR49" s="1886"/>
      <c r="AS49" s="1898"/>
      <c r="AT49" s="1898"/>
      <c r="AU49" s="1898"/>
      <c r="AV49" s="1898"/>
      <c r="AW49" s="1898"/>
      <c r="AX49" s="1913"/>
      <c r="AY49" s="1886"/>
      <c r="AZ49" s="1898"/>
      <c r="BA49" s="1937"/>
      <c r="BB49" s="1944"/>
      <c r="BC49" s="1952"/>
      <c r="BD49" s="1961"/>
      <c r="BE49" s="1967"/>
      <c r="BF49" s="1972"/>
      <c r="BG49" s="1977"/>
      <c r="BH49" s="1977"/>
      <c r="BI49" s="1977"/>
      <c r="BJ49" s="1988"/>
    </row>
    <row r="50" spans="2:62" ht="20.25" customHeight="1">
      <c r="B50" s="1743"/>
      <c r="C50" s="1755"/>
      <c r="D50" s="1766"/>
      <c r="E50" s="1774"/>
      <c r="F50" s="1779">
        <f>C49</f>
        <v>0</v>
      </c>
      <c r="G50" s="1774"/>
      <c r="H50" s="1779">
        <f>I49</f>
        <v>0</v>
      </c>
      <c r="I50" s="1787"/>
      <c r="J50" s="1801"/>
      <c r="K50" s="1807"/>
      <c r="L50" s="1823"/>
      <c r="M50" s="1823"/>
      <c r="N50" s="1766"/>
      <c r="O50" s="1831"/>
      <c r="P50" s="1836"/>
      <c r="Q50" s="1836"/>
      <c r="R50" s="1836"/>
      <c r="S50" s="1847"/>
      <c r="T50" s="1856" t="s">
        <v>128</v>
      </c>
      <c r="U50" s="1863"/>
      <c r="V50" s="1874"/>
      <c r="W50" s="1885" t="str">
        <f>IF(W49="","",VLOOKUP(W49,'シフト記号表（従来型・ユニット型共通）'!$C$6:$L$47,10,FALSE))</f>
        <v/>
      </c>
      <c r="X50" s="1897" t="str">
        <f>IF(X49="","",VLOOKUP(X49,'シフト記号表（従来型・ユニット型共通）'!$C$6:$L$47,10,FALSE))</f>
        <v/>
      </c>
      <c r="Y50" s="1897" t="str">
        <f>IF(Y49="","",VLOOKUP(Y49,'シフト記号表（従来型・ユニット型共通）'!$C$6:$L$47,10,FALSE))</f>
        <v/>
      </c>
      <c r="Z50" s="1897" t="str">
        <f>IF(Z49="","",VLOOKUP(Z49,'シフト記号表（従来型・ユニット型共通）'!$C$6:$L$47,10,FALSE))</f>
        <v/>
      </c>
      <c r="AA50" s="1897" t="str">
        <f>IF(AA49="","",VLOOKUP(AA49,'シフト記号表（従来型・ユニット型共通）'!$C$6:$L$47,10,FALSE))</f>
        <v/>
      </c>
      <c r="AB50" s="1897" t="str">
        <f>IF(AB49="","",VLOOKUP(AB49,'シフト記号表（従来型・ユニット型共通）'!$C$6:$L$47,10,FALSE))</f>
        <v/>
      </c>
      <c r="AC50" s="1912" t="str">
        <f>IF(AC49="","",VLOOKUP(AC49,'シフト記号表（従来型・ユニット型共通）'!$C$6:$L$47,10,FALSE))</f>
        <v/>
      </c>
      <c r="AD50" s="1885" t="str">
        <f>IF(AD49="","",VLOOKUP(AD49,'シフト記号表（従来型・ユニット型共通）'!$C$6:$L$47,10,FALSE))</f>
        <v/>
      </c>
      <c r="AE50" s="1897" t="str">
        <f>IF(AE49="","",VLOOKUP(AE49,'シフト記号表（従来型・ユニット型共通）'!$C$6:$L$47,10,FALSE))</f>
        <v/>
      </c>
      <c r="AF50" s="1897" t="str">
        <f>IF(AF49="","",VLOOKUP(AF49,'シフト記号表（従来型・ユニット型共通）'!$C$6:$L$47,10,FALSE))</f>
        <v/>
      </c>
      <c r="AG50" s="1897" t="str">
        <f>IF(AG49="","",VLOOKUP(AG49,'シフト記号表（従来型・ユニット型共通）'!$C$6:$L$47,10,FALSE))</f>
        <v/>
      </c>
      <c r="AH50" s="1897" t="str">
        <f>IF(AH49="","",VLOOKUP(AH49,'シフト記号表（従来型・ユニット型共通）'!$C$6:$L$47,10,FALSE))</f>
        <v/>
      </c>
      <c r="AI50" s="1897" t="str">
        <f>IF(AI49="","",VLOOKUP(AI49,'シフト記号表（従来型・ユニット型共通）'!$C$6:$L$47,10,FALSE))</f>
        <v/>
      </c>
      <c r="AJ50" s="1912" t="str">
        <f>IF(AJ49="","",VLOOKUP(AJ49,'シフト記号表（従来型・ユニット型共通）'!$C$6:$L$47,10,FALSE))</f>
        <v/>
      </c>
      <c r="AK50" s="1885" t="str">
        <f>IF(AK49="","",VLOOKUP(AK49,'シフト記号表（従来型・ユニット型共通）'!$C$6:$L$47,10,FALSE))</f>
        <v/>
      </c>
      <c r="AL50" s="1897" t="str">
        <f>IF(AL49="","",VLOOKUP(AL49,'シフト記号表（従来型・ユニット型共通）'!$C$6:$L$47,10,FALSE))</f>
        <v/>
      </c>
      <c r="AM50" s="1897" t="str">
        <f>IF(AM49="","",VLOOKUP(AM49,'シフト記号表（従来型・ユニット型共通）'!$C$6:$L$47,10,FALSE))</f>
        <v/>
      </c>
      <c r="AN50" s="1897" t="str">
        <f>IF(AN49="","",VLOOKUP(AN49,'シフト記号表（従来型・ユニット型共通）'!$C$6:$L$47,10,FALSE))</f>
        <v/>
      </c>
      <c r="AO50" s="1897" t="str">
        <f>IF(AO49="","",VLOOKUP(AO49,'シフト記号表（従来型・ユニット型共通）'!$C$6:$L$47,10,FALSE))</f>
        <v/>
      </c>
      <c r="AP50" s="1897" t="str">
        <f>IF(AP49="","",VLOOKUP(AP49,'シフト記号表（従来型・ユニット型共通）'!$C$6:$L$47,10,FALSE))</f>
        <v/>
      </c>
      <c r="AQ50" s="1912" t="str">
        <f>IF(AQ49="","",VLOOKUP(AQ49,'シフト記号表（従来型・ユニット型共通）'!$C$6:$L$47,10,FALSE))</f>
        <v/>
      </c>
      <c r="AR50" s="1885" t="str">
        <f>IF(AR49="","",VLOOKUP(AR49,'シフト記号表（従来型・ユニット型共通）'!$C$6:$L$47,10,FALSE))</f>
        <v/>
      </c>
      <c r="AS50" s="1897" t="str">
        <f>IF(AS49="","",VLOOKUP(AS49,'シフト記号表（従来型・ユニット型共通）'!$C$6:$L$47,10,FALSE))</f>
        <v/>
      </c>
      <c r="AT50" s="1897" t="str">
        <f>IF(AT49="","",VLOOKUP(AT49,'シフト記号表（従来型・ユニット型共通）'!$C$6:$L$47,10,FALSE))</f>
        <v/>
      </c>
      <c r="AU50" s="1897" t="str">
        <f>IF(AU49="","",VLOOKUP(AU49,'シフト記号表（従来型・ユニット型共通）'!$C$6:$L$47,10,FALSE))</f>
        <v/>
      </c>
      <c r="AV50" s="1897" t="str">
        <f>IF(AV49="","",VLOOKUP(AV49,'シフト記号表（従来型・ユニット型共通）'!$C$6:$L$47,10,FALSE))</f>
        <v/>
      </c>
      <c r="AW50" s="1897" t="str">
        <f>IF(AW49="","",VLOOKUP(AW49,'シフト記号表（従来型・ユニット型共通）'!$C$6:$L$47,10,FALSE))</f>
        <v/>
      </c>
      <c r="AX50" s="1912" t="str">
        <f>IF(AX49="","",VLOOKUP(AX49,'シフト記号表（従来型・ユニット型共通）'!$C$6:$L$47,10,FALSE))</f>
        <v/>
      </c>
      <c r="AY50" s="1885" t="str">
        <f>IF(AY49="","",VLOOKUP(AY49,'シフト記号表（従来型・ユニット型共通）'!$C$6:$L$47,10,FALSE))</f>
        <v/>
      </c>
      <c r="AZ50" s="1897" t="str">
        <f>IF(AZ49="","",VLOOKUP(AZ49,'シフト記号表（従来型・ユニット型共通）'!$C$6:$L$47,10,FALSE))</f>
        <v/>
      </c>
      <c r="BA50" s="1897" t="str">
        <f>IF(BA49="","",VLOOKUP(BA49,'シフト記号表（従来型・ユニット型共通）'!$C$6:$L$47,10,FALSE))</f>
        <v/>
      </c>
      <c r="BB50" s="1943">
        <f>IF($BE$3="４週",SUM(W50:AX50),IF($BE$3="暦月",SUM(W50:BA50),""))</f>
        <v>0</v>
      </c>
      <c r="BC50" s="1951"/>
      <c r="BD50" s="1960">
        <f>IF($BE$3="４週",BB50/4,IF($BE$3="暦月",(BB50/($BE$8/7)),""))</f>
        <v>0</v>
      </c>
      <c r="BE50" s="1951"/>
      <c r="BF50" s="1971"/>
      <c r="BG50" s="1976"/>
      <c r="BH50" s="1976"/>
      <c r="BI50" s="1976"/>
      <c r="BJ50" s="1987"/>
    </row>
    <row r="51" spans="2:62" ht="20.25" customHeight="1">
      <c r="B51" s="1742">
        <f>B49+1</f>
        <v>18</v>
      </c>
      <c r="C51" s="1756"/>
      <c r="D51" s="1767"/>
      <c r="E51" s="1774"/>
      <c r="F51" s="1779"/>
      <c r="G51" s="1774"/>
      <c r="H51" s="1779"/>
      <c r="I51" s="1788"/>
      <c r="J51" s="1802"/>
      <c r="K51" s="1808"/>
      <c r="L51" s="1824"/>
      <c r="M51" s="1824"/>
      <c r="N51" s="1767"/>
      <c r="O51" s="1831"/>
      <c r="P51" s="1836"/>
      <c r="Q51" s="1836"/>
      <c r="R51" s="1836"/>
      <c r="S51" s="1847"/>
      <c r="T51" s="1857" t="s">
        <v>770</v>
      </c>
      <c r="U51" s="1864"/>
      <c r="V51" s="1875"/>
      <c r="W51" s="1886"/>
      <c r="X51" s="1898"/>
      <c r="Y51" s="1898"/>
      <c r="Z51" s="1898"/>
      <c r="AA51" s="1898"/>
      <c r="AB51" s="1898"/>
      <c r="AC51" s="1913"/>
      <c r="AD51" s="1886"/>
      <c r="AE51" s="1898"/>
      <c r="AF51" s="1898"/>
      <c r="AG51" s="1898"/>
      <c r="AH51" s="1898"/>
      <c r="AI51" s="1898"/>
      <c r="AJ51" s="1913"/>
      <c r="AK51" s="1886"/>
      <c r="AL51" s="1898"/>
      <c r="AM51" s="1898"/>
      <c r="AN51" s="1898"/>
      <c r="AO51" s="1898"/>
      <c r="AP51" s="1898"/>
      <c r="AQ51" s="1913"/>
      <c r="AR51" s="1886"/>
      <c r="AS51" s="1898"/>
      <c r="AT51" s="1898"/>
      <c r="AU51" s="1898"/>
      <c r="AV51" s="1898"/>
      <c r="AW51" s="1898"/>
      <c r="AX51" s="1913"/>
      <c r="AY51" s="1886"/>
      <c r="AZ51" s="1898"/>
      <c r="BA51" s="1937"/>
      <c r="BB51" s="1944"/>
      <c r="BC51" s="1952"/>
      <c r="BD51" s="1961"/>
      <c r="BE51" s="1967"/>
      <c r="BF51" s="1972"/>
      <c r="BG51" s="1977"/>
      <c r="BH51" s="1977"/>
      <c r="BI51" s="1977"/>
      <c r="BJ51" s="1988"/>
    </row>
    <row r="52" spans="2:62" ht="20.25" customHeight="1">
      <c r="B52" s="1743"/>
      <c r="C52" s="1755"/>
      <c r="D52" s="1766"/>
      <c r="E52" s="1774"/>
      <c r="F52" s="1779">
        <f>C51</f>
        <v>0</v>
      </c>
      <c r="G52" s="1774"/>
      <c r="H52" s="1779">
        <f>I51</f>
        <v>0</v>
      </c>
      <c r="I52" s="1787"/>
      <c r="J52" s="1801"/>
      <c r="K52" s="1807"/>
      <c r="L52" s="1823"/>
      <c r="M52" s="1823"/>
      <c r="N52" s="1766"/>
      <c r="O52" s="1831"/>
      <c r="P52" s="1836"/>
      <c r="Q52" s="1836"/>
      <c r="R52" s="1836"/>
      <c r="S52" s="1847"/>
      <c r="T52" s="1856" t="s">
        <v>128</v>
      </c>
      <c r="U52" s="1863"/>
      <c r="V52" s="1874"/>
      <c r="W52" s="1885" t="str">
        <f>IF(W51="","",VLOOKUP(W51,'シフト記号表（従来型・ユニット型共通）'!$C$6:$L$47,10,FALSE))</f>
        <v/>
      </c>
      <c r="X52" s="1897" t="str">
        <f>IF(X51="","",VLOOKUP(X51,'シフト記号表（従来型・ユニット型共通）'!$C$6:$L$47,10,FALSE))</f>
        <v/>
      </c>
      <c r="Y52" s="1897" t="str">
        <f>IF(Y51="","",VLOOKUP(Y51,'シフト記号表（従来型・ユニット型共通）'!$C$6:$L$47,10,FALSE))</f>
        <v/>
      </c>
      <c r="Z52" s="1897" t="str">
        <f>IF(Z51="","",VLOOKUP(Z51,'シフト記号表（従来型・ユニット型共通）'!$C$6:$L$47,10,FALSE))</f>
        <v/>
      </c>
      <c r="AA52" s="1897" t="str">
        <f>IF(AA51="","",VLOOKUP(AA51,'シフト記号表（従来型・ユニット型共通）'!$C$6:$L$47,10,FALSE))</f>
        <v/>
      </c>
      <c r="AB52" s="1897" t="str">
        <f>IF(AB51="","",VLOOKUP(AB51,'シフト記号表（従来型・ユニット型共通）'!$C$6:$L$47,10,FALSE))</f>
        <v/>
      </c>
      <c r="AC52" s="1912" t="str">
        <f>IF(AC51="","",VLOOKUP(AC51,'シフト記号表（従来型・ユニット型共通）'!$C$6:$L$47,10,FALSE))</f>
        <v/>
      </c>
      <c r="AD52" s="1885" t="str">
        <f>IF(AD51="","",VLOOKUP(AD51,'シフト記号表（従来型・ユニット型共通）'!$C$6:$L$47,10,FALSE))</f>
        <v/>
      </c>
      <c r="AE52" s="1897" t="str">
        <f>IF(AE51="","",VLOOKUP(AE51,'シフト記号表（従来型・ユニット型共通）'!$C$6:$L$47,10,FALSE))</f>
        <v/>
      </c>
      <c r="AF52" s="1897" t="str">
        <f>IF(AF51="","",VLOOKUP(AF51,'シフト記号表（従来型・ユニット型共通）'!$C$6:$L$47,10,FALSE))</f>
        <v/>
      </c>
      <c r="AG52" s="1897" t="str">
        <f>IF(AG51="","",VLOOKUP(AG51,'シフト記号表（従来型・ユニット型共通）'!$C$6:$L$47,10,FALSE))</f>
        <v/>
      </c>
      <c r="AH52" s="1897" t="str">
        <f>IF(AH51="","",VLOOKUP(AH51,'シフト記号表（従来型・ユニット型共通）'!$C$6:$L$47,10,FALSE))</f>
        <v/>
      </c>
      <c r="AI52" s="1897" t="str">
        <f>IF(AI51="","",VLOOKUP(AI51,'シフト記号表（従来型・ユニット型共通）'!$C$6:$L$47,10,FALSE))</f>
        <v/>
      </c>
      <c r="AJ52" s="1912" t="str">
        <f>IF(AJ51="","",VLOOKUP(AJ51,'シフト記号表（従来型・ユニット型共通）'!$C$6:$L$47,10,FALSE))</f>
        <v/>
      </c>
      <c r="AK52" s="1885" t="str">
        <f>IF(AK51="","",VLOOKUP(AK51,'シフト記号表（従来型・ユニット型共通）'!$C$6:$L$47,10,FALSE))</f>
        <v/>
      </c>
      <c r="AL52" s="1897" t="str">
        <f>IF(AL51="","",VLOOKUP(AL51,'シフト記号表（従来型・ユニット型共通）'!$C$6:$L$47,10,FALSE))</f>
        <v/>
      </c>
      <c r="AM52" s="1897" t="str">
        <f>IF(AM51="","",VLOOKUP(AM51,'シフト記号表（従来型・ユニット型共通）'!$C$6:$L$47,10,FALSE))</f>
        <v/>
      </c>
      <c r="AN52" s="1897" t="str">
        <f>IF(AN51="","",VLOOKUP(AN51,'シフト記号表（従来型・ユニット型共通）'!$C$6:$L$47,10,FALSE))</f>
        <v/>
      </c>
      <c r="AO52" s="1897" t="str">
        <f>IF(AO51="","",VLOOKUP(AO51,'シフト記号表（従来型・ユニット型共通）'!$C$6:$L$47,10,FALSE))</f>
        <v/>
      </c>
      <c r="AP52" s="1897" t="str">
        <f>IF(AP51="","",VLOOKUP(AP51,'シフト記号表（従来型・ユニット型共通）'!$C$6:$L$47,10,FALSE))</f>
        <v/>
      </c>
      <c r="AQ52" s="1912" t="str">
        <f>IF(AQ51="","",VLOOKUP(AQ51,'シフト記号表（従来型・ユニット型共通）'!$C$6:$L$47,10,FALSE))</f>
        <v/>
      </c>
      <c r="AR52" s="1885" t="str">
        <f>IF(AR51="","",VLOOKUP(AR51,'シフト記号表（従来型・ユニット型共通）'!$C$6:$L$47,10,FALSE))</f>
        <v/>
      </c>
      <c r="AS52" s="1897" t="str">
        <f>IF(AS51="","",VLOOKUP(AS51,'シフト記号表（従来型・ユニット型共通）'!$C$6:$L$47,10,FALSE))</f>
        <v/>
      </c>
      <c r="AT52" s="1897" t="str">
        <f>IF(AT51="","",VLOOKUP(AT51,'シフト記号表（従来型・ユニット型共通）'!$C$6:$L$47,10,FALSE))</f>
        <v/>
      </c>
      <c r="AU52" s="1897" t="str">
        <f>IF(AU51="","",VLOOKUP(AU51,'シフト記号表（従来型・ユニット型共通）'!$C$6:$L$47,10,FALSE))</f>
        <v/>
      </c>
      <c r="AV52" s="1897" t="str">
        <f>IF(AV51="","",VLOOKUP(AV51,'シフト記号表（従来型・ユニット型共通）'!$C$6:$L$47,10,FALSE))</f>
        <v/>
      </c>
      <c r="AW52" s="1897" t="str">
        <f>IF(AW51="","",VLOOKUP(AW51,'シフト記号表（従来型・ユニット型共通）'!$C$6:$L$47,10,FALSE))</f>
        <v/>
      </c>
      <c r="AX52" s="1912" t="str">
        <f>IF(AX51="","",VLOOKUP(AX51,'シフト記号表（従来型・ユニット型共通）'!$C$6:$L$47,10,FALSE))</f>
        <v/>
      </c>
      <c r="AY52" s="1885" t="str">
        <f>IF(AY51="","",VLOOKUP(AY51,'シフト記号表（従来型・ユニット型共通）'!$C$6:$L$47,10,FALSE))</f>
        <v/>
      </c>
      <c r="AZ52" s="1897" t="str">
        <f>IF(AZ51="","",VLOOKUP(AZ51,'シフト記号表（従来型・ユニット型共通）'!$C$6:$L$47,10,FALSE))</f>
        <v/>
      </c>
      <c r="BA52" s="1897" t="str">
        <f>IF(BA51="","",VLOOKUP(BA51,'シフト記号表（従来型・ユニット型共通）'!$C$6:$L$47,10,FALSE))</f>
        <v/>
      </c>
      <c r="BB52" s="1943">
        <f>IF($BE$3="４週",SUM(W52:AX52),IF($BE$3="暦月",SUM(W52:BA52),""))</f>
        <v>0</v>
      </c>
      <c r="BC52" s="1951"/>
      <c r="BD52" s="1960">
        <f>IF($BE$3="４週",BB52/4,IF($BE$3="暦月",(BB52/($BE$8/7)),""))</f>
        <v>0</v>
      </c>
      <c r="BE52" s="1951"/>
      <c r="BF52" s="1971"/>
      <c r="BG52" s="1976"/>
      <c r="BH52" s="1976"/>
      <c r="BI52" s="1976"/>
      <c r="BJ52" s="1987"/>
    </row>
    <row r="53" spans="2:62" ht="20.25" customHeight="1">
      <c r="B53" s="1742">
        <f>B51+1</f>
        <v>19</v>
      </c>
      <c r="C53" s="1756"/>
      <c r="D53" s="1767"/>
      <c r="E53" s="1775"/>
      <c r="F53" s="1780"/>
      <c r="G53" s="1775"/>
      <c r="H53" s="1780"/>
      <c r="I53" s="1788"/>
      <c r="J53" s="1802"/>
      <c r="K53" s="1808"/>
      <c r="L53" s="1824"/>
      <c r="M53" s="1824"/>
      <c r="N53" s="1767"/>
      <c r="O53" s="1831"/>
      <c r="P53" s="1836"/>
      <c r="Q53" s="1836"/>
      <c r="R53" s="1836"/>
      <c r="S53" s="1847"/>
      <c r="T53" s="1855" t="s">
        <v>770</v>
      </c>
      <c r="U53" s="1862"/>
      <c r="V53" s="1873"/>
      <c r="W53" s="1886"/>
      <c r="X53" s="1898"/>
      <c r="Y53" s="1898"/>
      <c r="Z53" s="1898"/>
      <c r="AA53" s="1898"/>
      <c r="AB53" s="1898"/>
      <c r="AC53" s="1913"/>
      <c r="AD53" s="1886"/>
      <c r="AE53" s="1898"/>
      <c r="AF53" s="1898"/>
      <c r="AG53" s="1898"/>
      <c r="AH53" s="1898"/>
      <c r="AI53" s="1898"/>
      <c r="AJ53" s="1913"/>
      <c r="AK53" s="1886"/>
      <c r="AL53" s="1898"/>
      <c r="AM53" s="1898"/>
      <c r="AN53" s="1898"/>
      <c r="AO53" s="1898"/>
      <c r="AP53" s="1898"/>
      <c r="AQ53" s="1913"/>
      <c r="AR53" s="1886"/>
      <c r="AS53" s="1898"/>
      <c r="AT53" s="1898"/>
      <c r="AU53" s="1898"/>
      <c r="AV53" s="1898"/>
      <c r="AW53" s="1898"/>
      <c r="AX53" s="1913"/>
      <c r="AY53" s="1886"/>
      <c r="AZ53" s="1898"/>
      <c r="BA53" s="1937"/>
      <c r="BB53" s="1944"/>
      <c r="BC53" s="1952"/>
      <c r="BD53" s="1961"/>
      <c r="BE53" s="1967"/>
      <c r="BF53" s="1972"/>
      <c r="BG53" s="1977"/>
      <c r="BH53" s="1977"/>
      <c r="BI53" s="1977"/>
      <c r="BJ53" s="1988"/>
    </row>
    <row r="54" spans="2:62" ht="20.25" customHeight="1">
      <c r="B54" s="1743"/>
      <c r="C54" s="1755"/>
      <c r="D54" s="1766"/>
      <c r="E54" s="1774"/>
      <c r="F54" s="1779">
        <f>C53</f>
        <v>0</v>
      </c>
      <c r="G54" s="1774"/>
      <c r="H54" s="1779">
        <f>I53</f>
        <v>0</v>
      </c>
      <c r="I54" s="1787"/>
      <c r="J54" s="1801"/>
      <c r="K54" s="1807"/>
      <c r="L54" s="1823"/>
      <c r="M54" s="1823"/>
      <c r="N54" s="1766"/>
      <c r="O54" s="1831"/>
      <c r="P54" s="1836"/>
      <c r="Q54" s="1836"/>
      <c r="R54" s="1836"/>
      <c r="S54" s="1847"/>
      <c r="T54" s="1856" t="s">
        <v>128</v>
      </c>
      <c r="U54" s="1861"/>
      <c r="V54" s="1872"/>
      <c r="W54" s="1885" t="str">
        <f>IF(W53="","",VLOOKUP(W53,'シフト記号表（従来型・ユニット型共通）'!$C$6:$L$47,10,FALSE))</f>
        <v/>
      </c>
      <c r="X54" s="1897" t="str">
        <f>IF(X53="","",VLOOKUP(X53,'シフト記号表（従来型・ユニット型共通）'!$C$6:$L$47,10,FALSE))</f>
        <v/>
      </c>
      <c r="Y54" s="1897" t="str">
        <f>IF(Y53="","",VLOOKUP(Y53,'シフト記号表（従来型・ユニット型共通）'!$C$6:$L$47,10,FALSE))</f>
        <v/>
      </c>
      <c r="Z54" s="1897" t="str">
        <f>IF(Z53="","",VLOOKUP(Z53,'シフト記号表（従来型・ユニット型共通）'!$C$6:$L$47,10,FALSE))</f>
        <v/>
      </c>
      <c r="AA54" s="1897" t="str">
        <f>IF(AA53="","",VLOOKUP(AA53,'シフト記号表（従来型・ユニット型共通）'!$C$6:$L$47,10,FALSE))</f>
        <v/>
      </c>
      <c r="AB54" s="1897" t="str">
        <f>IF(AB53="","",VLOOKUP(AB53,'シフト記号表（従来型・ユニット型共通）'!$C$6:$L$47,10,FALSE))</f>
        <v/>
      </c>
      <c r="AC54" s="1912" t="str">
        <f>IF(AC53="","",VLOOKUP(AC53,'シフト記号表（従来型・ユニット型共通）'!$C$6:$L$47,10,FALSE))</f>
        <v/>
      </c>
      <c r="AD54" s="1885" t="str">
        <f>IF(AD53="","",VLOOKUP(AD53,'シフト記号表（従来型・ユニット型共通）'!$C$6:$L$47,10,FALSE))</f>
        <v/>
      </c>
      <c r="AE54" s="1897" t="str">
        <f>IF(AE53="","",VLOOKUP(AE53,'シフト記号表（従来型・ユニット型共通）'!$C$6:$L$47,10,FALSE))</f>
        <v/>
      </c>
      <c r="AF54" s="1897" t="str">
        <f>IF(AF53="","",VLOOKUP(AF53,'シフト記号表（従来型・ユニット型共通）'!$C$6:$L$47,10,FALSE))</f>
        <v/>
      </c>
      <c r="AG54" s="1897" t="str">
        <f>IF(AG53="","",VLOOKUP(AG53,'シフト記号表（従来型・ユニット型共通）'!$C$6:$L$47,10,FALSE))</f>
        <v/>
      </c>
      <c r="AH54" s="1897" t="str">
        <f>IF(AH53="","",VLOOKUP(AH53,'シフト記号表（従来型・ユニット型共通）'!$C$6:$L$47,10,FALSE))</f>
        <v/>
      </c>
      <c r="AI54" s="1897" t="str">
        <f>IF(AI53="","",VLOOKUP(AI53,'シフト記号表（従来型・ユニット型共通）'!$C$6:$L$47,10,FALSE))</f>
        <v/>
      </c>
      <c r="AJ54" s="1912" t="str">
        <f>IF(AJ53="","",VLOOKUP(AJ53,'シフト記号表（従来型・ユニット型共通）'!$C$6:$L$47,10,FALSE))</f>
        <v/>
      </c>
      <c r="AK54" s="1885" t="str">
        <f>IF(AK53="","",VLOOKUP(AK53,'シフト記号表（従来型・ユニット型共通）'!$C$6:$L$47,10,FALSE))</f>
        <v/>
      </c>
      <c r="AL54" s="1897" t="str">
        <f>IF(AL53="","",VLOOKUP(AL53,'シフト記号表（従来型・ユニット型共通）'!$C$6:$L$47,10,FALSE))</f>
        <v/>
      </c>
      <c r="AM54" s="1897" t="str">
        <f>IF(AM53="","",VLOOKUP(AM53,'シフト記号表（従来型・ユニット型共通）'!$C$6:$L$47,10,FALSE))</f>
        <v/>
      </c>
      <c r="AN54" s="1897" t="str">
        <f>IF(AN53="","",VLOOKUP(AN53,'シフト記号表（従来型・ユニット型共通）'!$C$6:$L$47,10,FALSE))</f>
        <v/>
      </c>
      <c r="AO54" s="1897" t="str">
        <f>IF(AO53="","",VLOOKUP(AO53,'シフト記号表（従来型・ユニット型共通）'!$C$6:$L$47,10,FALSE))</f>
        <v/>
      </c>
      <c r="AP54" s="1897" t="str">
        <f>IF(AP53="","",VLOOKUP(AP53,'シフト記号表（従来型・ユニット型共通）'!$C$6:$L$47,10,FALSE))</f>
        <v/>
      </c>
      <c r="AQ54" s="1912" t="str">
        <f>IF(AQ53="","",VLOOKUP(AQ53,'シフト記号表（従来型・ユニット型共通）'!$C$6:$L$47,10,FALSE))</f>
        <v/>
      </c>
      <c r="AR54" s="1885" t="str">
        <f>IF(AR53="","",VLOOKUP(AR53,'シフト記号表（従来型・ユニット型共通）'!$C$6:$L$47,10,FALSE))</f>
        <v/>
      </c>
      <c r="AS54" s="1897" t="str">
        <f>IF(AS53="","",VLOOKUP(AS53,'シフト記号表（従来型・ユニット型共通）'!$C$6:$L$47,10,FALSE))</f>
        <v/>
      </c>
      <c r="AT54" s="1897" t="str">
        <f>IF(AT53="","",VLOOKUP(AT53,'シフト記号表（従来型・ユニット型共通）'!$C$6:$L$47,10,FALSE))</f>
        <v/>
      </c>
      <c r="AU54" s="1897" t="str">
        <f>IF(AU53="","",VLOOKUP(AU53,'シフト記号表（従来型・ユニット型共通）'!$C$6:$L$47,10,FALSE))</f>
        <v/>
      </c>
      <c r="AV54" s="1897" t="str">
        <f>IF(AV53="","",VLOOKUP(AV53,'シフト記号表（従来型・ユニット型共通）'!$C$6:$L$47,10,FALSE))</f>
        <v/>
      </c>
      <c r="AW54" s="1897" t="str">
        <f>IF(AW53="","",VLOOKUP(AW53,'シフト記号表（従来型・ユニット型共通）'!$C$6:$L$47,10,FALSE))</f>
        <v/>
      </c>
      <c r="AX54" s="1912" t="str">
        <f>IF(AX53="","",VLOOKUP(AX53,'シフト記号表（従来型・ユニット型共通）'!$C$6:$L$47,10,FALSE))</f>
        <v/>
      </c>
      <c r="AY54" s="1885" t="str">
        <f>IF(AY53="","",VLOOKUP(AY53,'シフト記号表（従来型・ユニット型共通）'!$C$6:$L$47,10,FALSE))</f>
        <v/>
      </c>
      <c r="AZ54" s="1897" t="str">
        <f>IF(AZ53="","",VLOOKUP(AZ53,'シフト記号表（従来型・ユニット型共通）'!$C$6:$L$47,10,FALSE))</f>
        <v/>
      </c>
      <c r="BA54" s="1897" t="str">
        <f>IF(BA53="","",VLOOKUP(BA53,'シフト記号表（従来型・ユニット型共通）'!$C$6:$L$47,10,FALSE))</f>
        <v/>
      </c>
      <c r="BB54" s="1943">
        <f>IF($BE$3="４週",SUM(W54:AX54),IF($BE$3="暦月",SUM(W54:BA54),""))</f>
        <v>0</v>
      </c>
      <c r="BC54" s="1951"/>
      <c r="BD54" s="1960">
        <f>IF($BE$3="４週",BB54/4,IF($BE$3="暦月",(BB54/($BE$8/7)),""))</f>
        <v>0</v>
      </c>
      <c r="BE54" s="1951"/>
      <c r="BF54" s="1971"/>
      <c r="BG54" s="1976"/>
      <c r="BH54" s="1976"/>
      <c r="BI54" s="1976"/>
      <c r="BJ54" s="1987"/>
    </row>
    <row r="55" spans="2:62" ht="20.25" customHeight="1">
      <c r="B55" s="1742">
        <f>B53+1</f>
        <v>20</v>
      </c>
      <c r="C55" s="1756"/>
      <c r="D55" s="1767"/>
      <c r="E55" s="1775"/>
      <c r="F55" s="1780"/>
      <c r="G55" s="1775"/>
      <c r="H55" s="1780"/>
      <c r="I55" s="1788"/>
      <c r="J55" s="1802"/>
      <c r="K55" s="1808"/>
      <c r="L55" s="1824"/>
      <c r="M55" s="1824"/>
      <c r="N55" s="1767"/>
      <c r="O55" s="1831"/>
      <c r="P55" s="1836"/>
      <c r="Q55" s="1836"/>
      <c r="R55" s="1836"/>
      <c r="S55" s="1847"/>
      <c r="T55" s="1855" t="s">
        <v>770</v>
      </c>
      <c r="U55" s="1862"/>
      <c r="V55" s="1873"/>
      <c r="W55" s="1886"/>
      <c r="X55" s="1898"/>
      <c r="Y55" s="1898"/>
      <c r="Z55" s="1898"/>
      <c r="AA55" s="1898"/>
      <c r="AB55" s="1898"/>
      <c r="AC55" s="1913"/>
      <c r="AD55" s="1886"/>
      <c r="AE55" s="1898"/>
      <c r="AF55" s="1898"/>
      <c r="AG55" s="1898"/>
      <c r="AH55" s="1898"/>
      <c r="AI55" s="1898"/>
      <c r="AJ55" s="1913"/>
      <c r="AK55" s="1886"/>
      <c r="AL55" s="1898"/>
      <c r="AM55" s="1898"/>
      <c r="AN55" s="1898"/>
      <c r="AO55" s="1898"/>
      <c r="AP55" s="1898"/>
      <c r="AQ55" s="1913"/>
      <c r="AR55" s="1886"/>
      <c r="AS55" s="1898"/>
      <c r="AT55" s="1898"/>
      <c r="AU55" s="1898"/>
      <c r="AV55" s="1898"/>
      <c r="AW55" s="1898"/>
      <c r="AX55" s="1913"/>
      <c r="AY55" s="1886"/>
      <c r="AZ55" s="1898"/>
      <c r="BA55" s="1937"/>
      <c r="BB55" s="1944"/>
      <c r="BC55" s="1952"/>
      <c r="BD55" s="1961"/>
      <c r="BE55" s="1967"/>
      <c r="BF55" s="1972"/>
      <c r="BG55" s="1977"/>
      <c r="BH55" s="1977"/>
      <c r="BI55" s="1977"/>
      <c r="BJ55" s="1988"/>
    </row>
    <row r="56" spans="2:62" ht="20.25" customHeight="1">
      <c r="B56" s="1743"/>
      <c r="C56" s="1755"/>
      <c r="D56" s="1766"/>
      <c r="E56" s="1774"/>
      <c r="F56" s="1779">
        <f>C55</f>
        <v>0</v>
      </c>
      <c r="G56" s="1774"/>
      <c r="H56" s="1779">
        <f>I55</f>
        <v>0</v>
      </c>
      <c r="I56" s="1787"/>
      <c r="J56" s="1801"/>
      <c r="K56" s="1807"/>
      <c r="L56" s="1823"/>
      <c r="M56" s="1823"/>
      <c r="N56" s="1766"/>
      <c r="O56" s="1831"/>
      <c r="P56" s="1836"/>
      <c r="Q56" s="1836"/>
      <c r="R56" s="1836"/>
      <c r="S56" s="1847"/>
      <c r="T56" s="1856" t="s">
        <v>128</v>
      </c>
      <c r="U56" s="1863"/>
      <c r="V56" s="1874"/>
      <c r="W56" s="1885" t="str">
        <f>IF(W55="","",VLOOKUP(W55,'シフト記号表（従来型・ユニット型共通）'!$C$6:$L$47,10,FALSE))</f>
        <v/>
      </c>
      <c r="X56" s="1897" t="str">
        <f>IF(X55="","",VLOOKUP(X55,'シフト記号表（従来型・ユニット型共通）'!$C$6:$L$47,10,FALSE))</f>
        <v/>
      </c>
      <c r="Y56" s="1897" t="str">
        <f>IF(Y55="","",VLOOKUP(Y55,'シフト記号表（従来型・ユニット型共通）'!$C$6:$L$47,10,FALSE))</f>
        <v/>
      </c>
      <c r="Z56" s="1897" t="str">
        <f>IF(Z55="","",VLOOKUP(Z55,'シフト記号表（従来型・ユニット型共通）'!$C$6:$L$47,10,FALSE))</f>
        <v/>
      </c>
      <c r="AA56" s="1897" t="str">
        <f>IF(AA55="","",VLOOKUP(AA55,'シフト記号表（従来型・ユニット型共通）'!$C$6:$L$47,10,FALSE))</f>
        <v/>
      </c>
      <c r="AB56" s="1897" t="str">
        <f>IF(AB55="","",VLOOKUP(AB55,'シフト記号表（従来型・ユニット型共通）'!$C$6:$L$47,10,FALSE))</f>
        <v/>
      </c>
      <c r="AC56" s="1912" t="str">
        <f>IF(AC55="","",VLOOKUP(AC55,'シフト記号表（従来型・ユニット型共通）'!$C$6:$L$47,10,FALSE))</f>
        <v/>
      </c>
      <c r="AD56" s="1885" t="str">
        <f>IF(AD55="","",VLOOKUP(AD55,'シフト記号表（従来型・ユニット型共通）'!$C$6:$L$47,10,FALSE))</f>
        <v/>
      </c>
      <c r="AE56" s="1897" t="str">
        <f>IF(AE55="","",VLOOKUP(AE55,'シフト記号表（従来型・ユニット型共通）'!$C$6:$L$47,10,FALSE))</f>
        <v/>
      </c>
      <c r="AF56" s="1897" t="str">
        <f>IF(AF55="","",VLOOKUP(AF55,'シフト記号表（従来型・ユニット型共通）'!$C$6:$L$47,10,FALSE))</f>
        <v/>
      </c>
      <c r="AG56" s="1897" t="str">
        <f>IF(AG55="","",VLOOKUP(AG55,'シフト記号表（従来型・ユニット型共通）'!$C$6:$L$47,10,FALSE))</f>
        <v/>
      </c>
      <c r="AH56" s="1897" t="str">
        <f>IF(AH55="","",VLOOKUP(AH55,'シフト記号表（従来型・ユニット型共通）'!$C$6:$L$47,10,FALSE))</f>
        <v/>
      </c>
      <c r="AI56" s="1897" t="str">
        <f>IF(AI55="","",VLOOKUP(AI55,'シフト記号表（従来型・ユニット型共通）'!$C$6:$L$47,10,FALSE))</f>
        <v/>
      </c>
      <c r="AJ56" s="1912" t="str">
        <f>IF(AJ55="","",VLOOKUP(AJ55,'シフト記号表（従来型・ユニット型共通）'!$C$6:$L$47,10,FALSE))</f>
        <v/>
      </c>
      <c r="AK56" s="1885" t="str">
        <f>IF(AK55="","",VLOOKUP(AK55,'シフト記号表（従来型・ユニット型共通）'!$C$6:$L$47,10,FALSE))</f>
        <v/>
      </c>
      <c r="AL56" s="1897" t="str">
        <f>IF(AL55="","",VLOOKUP(AL55,'シフト記号表（従来型・ユニット型共通）'!$C$6:$L$47,10,FALSE))</f>
        <v/>
      </c>
      <c r="AM56" s="1897" t="str">
        <f>IF(AM55="","",VLOOKUP(AM55,'シフト記号表（従来型・ユニット型共通）'!$C$6:$L$47,10,FALSE))</f>
        <v/>
      </c>
      <c r="AN56" s="1897" t="str">
        <f>IF(AN55="","",VLOOKUP(AN55,'シフト記号表（従来型・ユニット型共通）'!$C$6:$L$47,10,FALSE))</f>
        <v/>
      </c>
      <c r="AO56" s="1897" t="str">
        <f>IF(AO55="","",VLOOKUP(AO55,'シフト記号表（従来型・ユニット型共通）'!$C$6:$L$47,10,FALSE))</f>
        <v/>
      </c>
      <c r="AP56" s="1897" t="str">
        <f>IF(AP55="","",VLOOKUP(AP55,'シフト記号表（従来型・ユニット型共通）'!$C$6:$L$47,10,FALSE))</f>
        <v/>
      </c>
      <c r="AQ56" s="1912" t="str">
        <f>IF(AQ55="","",VLOOKUP(AQ55,'シフト記号表（従来型・ユニット型共通）'!$C$6:$L$47,10,FALSE))</f>
        <v/>
      </c>
      <c r="AR56" s="1885" t="str">
        <f>IF(AR55="","",VLOOKUP(AR55,'シフト記号表（従来型・ユニット型共通）'!$C$6:$L$47,10,FALSE))</f>
        <v/>
      </c>
      <c r="AS56" s="1897" t="str">
        <f>IF(AS55="","",VLOOKUP(AS55,'シフト記号表（従来型・ユニット型共通）'!$C$6:$L$47,10,FALSE))</f>
        <v/>
      </c>
      <c r="AT56" s="1897" t="str">
        <f>IF(AT55="","",VLOOKUP(AT55,'シフト記号表（従来型・ユニット型共通）'!$C$6:$L$47,10,FALSE))</f>
        <v/>
      </c>
      <c r="AU56" s="1897" t="str">
        <f>IF(AU55="","",VLOOKUP(AU55,'シフト記号表（従来型・ユニット型共通）'!$C$6:$L$47,10,FALSE))</f>
        <v/>
      </c>
      <c r="AV56" s="1897" t="str">
        <f>IF(AV55="","",VLOOKUP(AV55,'シフト記号表（従来型・ユニット型共通）'!$C$6:$L$47,10,FALSE))</f>
        <v/>
      </c>
      <c r="AW56" s="1897" t="str">
        <f>IF(AW55="","",VLOOKUP(AW55,'シフト記号表（従来型・ユニット型共通）'!$C$6:$L$47,10,FALSE))</f>
        <v/>
      </c>
      <c r="AX56" s="1912" t="str">
        <f>IF(AX55="","",VLOOKUP(AX55,'シフト記号表（従来型・ユニット型共通）'!$C$6:$L$47,10,FALSE))</f>
        <v/>
      </c>
      <c r="AY56" s="1885" t="str">
        <f>IF(AY55="","",VLOOKUP(AY55,'シフト記号表（従来型・ユニット型共通）'!$C$6:$L$47,10,FALSE))</f>
        <v/>
      </c>
      <c r="AZ56" s="1897" t="str">
        <f>IF(AZ55="","",VLOOKUP(AZ55,'シフト記号表（従来型・ユニット型共通）'!$C$6:$L$47,10,FALSE))</f>
        <v/>
      </c>
      <c r="BA56" s="1897" t="str">
        <f>IF(BA55="","",VLOOKUP(BA55,'シフト記号表（従来型・ユニット型共通）'!$C$6:$L$47,10,FALSE))</f>
        <v/>
      </c>
      <c r="BB56" s="1943">
        <f>IF($BE$3="４週",SUM(W56:AX56),IF($BE$3="暦月",SUM(W56:BA56),""))</f>
        <v>0</v>
      </c>
      <c r="BC56" s="1951"/>
      <c r="BD56" s="1960">
        <f>IF($BE$3="４週",BB56/4,IF($BE$3="暦月",(BB56/($BE$8/7)),""))</f>
        <v>0</v>
      </c>
      <c r="BE56" s="1951"/>
      <c r="BF56" s="1971"/>
      <c r="BG56" s="1976"/>
      <c r="BH56" s="1976"/>
      <c r="BI56" s="1976"/>
      <c r="BJ56" s="1987"/>
    </row>
    <row r="57" spans="2:62" ht="20.25" customHeight="1">
      <c r="B57" s="1742">
        <f>B55+1</f>
        <v>21</v>
      </c>
      <c r="C57" s="1756"/>
      <c r="D57" s="1767"/>
      <c r="E57" s="1774"/>
      <c r="F57" s="1779"/>
      <c r="G57" s="1774"/>
      <c r="H57" s="1779"/>
      <c r="I57" s="1788"/>
      <c r="J57" s="1802"/>
      <c r="K57" s="1808"/>
      <c r="L57" s="1824"/>
      <c r="M57" s="1824"/>
      <c r="N57" s="1767"/>
      <c r="O57" s="1831"/>
      <c r="P57" s="1836"/>
      <c r="Q57" s="1836"/>
      <c r="R57" s="1836"/>
      <c r="S57" s="1847"/>
      <c r="T57" s="1857" t="s">
        <v>770</v>
      </c>
      <c r="U57" s="1864"/>
      <c r="V57" s="1875"/>
      <c r="W57" s="1886"/>
      <c r="X57" s="1898"/>
      <c r="Y57" s="1898"/>
      <c r="Z57" s="1898"/>
      <c r="AA57" s="1898"/>
      <c r="AB57" s="1898"/>
      <c r="AC57" s="1913"/>
      <c r="AD57" s="1886"/>
      <c r="AE57" s="1898"/>
      <c r="AF57" s="1898"/>
      <c r="AG57" s="1898"/>
      <c r="AH57" s="1898"/>
      <c r="AI57" s="1898"/>
      <c r="AJ57" s="1913"/>
      <c r="AK57" s="1886"/>
      <c r="AL57" s="1898"/>
      <c r="AM57" s="1898"/>
      <c r="AN57" s="1898"/>
      <c r="AO57" s="1898"/>
      <c r="AP57" s="1898"/>
      <c r="AQ57" s="1913"/>
      <c r="AR57" s="1886"/>
      <c r="AS57" s="1898"/>
      <c r="AT57" s="1898"/>
      <c r="AU57" s="1898"/>
      <c r="AV57" s="1898"/>
      <c r="AW57" s="1898"/>
      <c r="AX57" s="1913"/>
      <c r="AY57" s="1886"/>
      <c r="AZ57" s="1898"/>
      <c r="BA57" s="1937"/>
      <c r="BB57" s="1944"/>
      <c r="BC57" s="1952"/>
      <c r="BD57" s="1961"/>
      <c r="BE57" s="1967"/>
      <c r="BF57" s="1972"/>
      <c r="BG57" s="1977"/>
      <c r="BH57" s="1977"/>
      <c r="BI57" s="1977"/>
      <c r="BJ57" s="1988"/>
    </row>
    <row r="58" spans="2:62" ht="20.25" customHeight="1">
      <c r="B58" s="1743"/>
      <c r="C58" s="1755"/>
      <c r="D58" s="1766"/>
      <c r="E58" s="1774"/>
      <c r="F58" s="1779">
        <f>C57</f>
        <v>0</v>
      </c>
      <c r="G58" s="1774"/>
      <c r="H58" s="1779">
        <f>I57</f>
        <v>0</v>
      </c>
      <c r="I58" s="1787"/>
      <c r="J58" s="1801"/>
      <c r="K58" s="1807"/>
      <c r="L58" s="1823"/>
      <c r="M58" s="1823"/>
      <c r="N58" s="1766"/>
      <c r="O58" s="1831"/>
      <c r="P58" s="1836"/>
      <c r="Q58" s="1836"/>
      <c r="R58" s="1836"/>
      <c r="S58" s="1847"/>
      <c r="T58" s="1856" t="s">
        <v>128</v>
      </c>
      <c r="U58" s="1863"/>
      <c r="V58" s="1874"/>
      <c r="W58" s="1885" t="str">
        <f>IF(W57="","",VLOOKUP(W57,'シフト記号表（従来型・ユニット型共通）'!$C$6:$L$47,10,FALSE))</f>
        <v/>
      </c>
      <c r="X58" s="1897" t="str">
        <f>IF(X57="","",VLOOKUP(X57,'シフト記号表（従来型・ユニット型共通）'!$C$6:$L$47,10,FALSE))</f>
        <v/>
      </c>
      <c r="Y58" s="1897" t="str">
        <f>IF(Y57="","",VLOOKUP(Y57,'シフト記号表（従来型・ユニット型共通）'!$C$6:$L$47,10,FALSE))</f>
        <v/>
      </c>
      <c r="Z58" s="1897" t="str">
        <f>IF(Z57="","",VLOOKUP(Z57,'シフト記号表（従来型・ユニット型共通）'!$C$6:$L$47,10,FALSE))</f>
        <v/>
      </c>
      <c r="AA58" s="1897" t="str">
        <f>IF(AA57="","",VLOOKUP(AA57,'シフト記号表（従来型・ユニット型共通）'!$C$6:$L$47,10,FALSE))</f>
        <v/>
      </c>
      <c r="AB58" s="1897" t="str">
        <f>IF(AB57="","",VLOOKUP(AB57,'シフト記号表（従来型・ユニット型共通）'!$C$6:$L$47,10,FALSE))</f>
        <v/>
      </c>
      <c r="AC58" s="1912" t="str">
        <f>IF(AC57="","",VLOOKUP(AC57,'シフト記号表（従来型・ユニット型共通）'!$C$6:$L$47,10,FALSE))</f>
        <v/>
      </c>
      <c r="AD58" s="1885" t="str">
        <f>IF(AD57="","",VLOOKUP(AD57,'シフト記号表（従来型・ユニット型共通）'!$C$6:$L$47,10,FALSE))</f>
        <v/>
      </c>
      <c r="AE58" s="1897" t="str">
        <f>IF(AE57="","",VLOOKUP(AE57,'シフト記号表（従来型・ユニット型共通）'!$C$6:$L$47,10,FALSE))</f>
        <v/>
      </c>
      <c r="AF58" s="1897" t="str">
        <f>IF(AF57="","",VLOOKUP(AF57,'シフト記号表（従来型・ユニット型共通）'!$C$6:$L$47,10,FALSE))</f>
        <v/>
      </c>
      <c r="AG58" s="1897" t="str">
        <f>IF(AG57="","",VLOOKUP(AG57,'シフト記号表（従来型・ユニット型共通）'!$C$6:$L$47,10,FALSE))</f>
        <v/>
      </c>
      <c r="AH58" s="1897" t="str">
        <f>IF(AH57="","",VLOOKUP(AH57,'シフト記号表（従来型・ユニット型共通）'!$C$6:$L$47,10,FALSE))</f>
        <v/>
      </c>
      <c r="AI58" s="1897" t="str">
        <f>IF(AI57="","",VLOOKUP(AI57,'シフト記号表（従来型・ユニット型共通）'!$C$6:$L$47,10,FALSE))</f>
        <v/>
      </c>
      <c r="AJ58" s="1912" t="str">
        <f>IF(AJ57="","",VLOOKUP(AJ57,'シフト記号表（従来型・ユニット型共通）'!$C$6:$L$47,10,FALSE))</f>
        <v/>
      </c>
      <c r="AK58" s="1885" t="str">
        <f>IF(AK57="","",VLOOKUP(AK57,'シフト記号表（従来型・ユニット型共通）'!$C$6:$L$47,10,FALSE))</f>
        <v/>
      </c>
      <c r="AL58" s="1897" t="str">
        <f>IF(AL57="","",VLOOKUP(AL57,'シフト記号表（従来型・ユニット型共通）'!$C$6:$L$47,10,FALSE))</f>
        <v/>
      </c>
      <c r="AM58" s="1897" t="str">
        <f>IF(AM57="","",VLOOKUP(AM57,'シフト記号表（従来型・ユニット型共通）'!$C$6:$L$47,10,FALSE))</f>
        <v/>
      </c>
      <c r="AN58" s="1897" t="str">
        <f>IF(AN57="","",VLOOKUP(AN57,'シフト記号表（従来型・ユニット型共通）'!$C$6:$L$47,10,FALSE))</f>
        <v/>
      </c>
      <c r="AO58" s="1897" t="str">
        <f>IF(AO57="","",VLOOKUP(AO57,'シフト記号表（従来型・ユニット型共通）'!$C$6:$L$47,10,FALSE))</f>
        <v/>
      </c>
      <c r="AP58" s="1897" t="str">
        <f>IF(AP57="","",VLOOKUP(AP57,'シフト記号表（従来型・ユニット型共通）'!$C$6:$L$47,10,FALSE))</f>
        <v/>
      </c>
      <c r="AQ58" s="1912" t="str">
        <f>IF(AQ57="","",VLOOKUP(AQ57,'シフト記号表（従来型・ユニット型共通）'!$C$6:$L$47,10,FALSE))</f>
        <v/>
      </c>
      <c r="AR58" s="1885" t="str">
        <f>IF(AR57="","",VLOOKUP(AR57,'シフト記号表（従来型・ユニット型共通）'!$C$6:$L$47,10,FALSE))</f>
        <v/>
      </c>
      <c r="AS58" s="1897" t="str">
        <f>IF(AS57="","",VLOOKUP(AS57,'シフト記号表（従来型・ユニット型共通）'!$C$6:$L$47,10,FALSE))</f>
        <v/>
      </c>
      <c r="AT58" s="1897" t="str">
        <f>IF(AT57="","",VLOOKUP(AT57,'シフト記号表（従来型・ユニット型共通）'!$C$6:$L$47,10,FALSE))</f>
        <v/>
      </c>
      <c r="AU58" s="1897" t="str">
        <f>IF(AU57="","",VLOOKUP(AU57,'シフト記号表（従来型・ユニット型共通）'!$C$6:$L$47,10,FALSE))</f>
        <v/>
      </c>
      <c r="AV58" s="1897" t="str">
        <f>IF(AV57="","",VLOOKUP(AV57,'シフト記号表（従来型・ユニット型共通）'!$C$6:$L$47,10,FALSE))</f>
        <v/>
      </c>
      <c r="AW58" s="1897" t="str">
        <f>IF(AW57="","",VLOOKUP(AW57,'シフト記号表（従来型・ユニット型共通）'!$C$6:$L$47,10,FALSE))</f>
        <v/>
      </c>
      <c r="AX58" s="1912" t="str">
        <f>IF(AX57="","",VLOOKUP(AX57,'シフト記号表（従来型・ユニット型共通）'!$C$6:$L$47,10,FALSE))</f>
        <v/>
      </c>
      <c r="AY58" s="1885" t="str">
        <f>IF(AY57="","",VLOOKUP(AY57,'シフト記号表（従来型・ユニット型共通）'!$C$6:$L$47,10,FALSE))</f>
        <v/>
      </c>
      <c r="AZ58" s="1897" t="str">
        <f>IF(AZ57="","",VLOOKUP(AZ57,'シフト記号表（従来型・ユニット型共通）'!$C$6:$L$47,10,FALSE))</f>
        <v/>
      </c>
      <c r="BA58" s="1897" t="str">
        <f>IF(BA57="","",VLOOKUP(BA57,'シフト記号表（従来型・ユニット型共通）'!$C$6:$L$47,10,FALSE))</f>
        <v/>
      </c>
      <c r="BB58" s="1943">
        <f>IF($BE$3="４週",SUM(W58:AX58),IF($BE$3="暦月",SUM(W58:BA58),""))</f>
        <v>0</v>
      </c>
      <c r="BC58" s="1951"/>
      <c r="BD58" s="1960">
        <f>IF($BE$3="４週",BB58/4,IF($BE$3="暦月",(BB58/($BE$8/7)),""))</f>
        <v>0</v>
      </c>
      <c r="BE58" s="1951"/>
      <c r="BF58" s="1971"/>
      <c r="BG58" s="1976"/>
      <c r="BH58" s="1976"/>
      <c r="BI58" s="1976"/>
      <c r="BJ58" s="1987"/>
    </row>
    <row r="59" spans="2:62" ht="20.25" customHeight="1">
      <c r="B59" s="1742">
        <f>B57+1</f>
        <v>22</v>
      </c>
      <c r="C59" s="1756"/>
      <c r="D59" s="1767"/>
      <c r="E59" s="1774"/>
      <c r="F59" s="1779"/>
      <c r="G59" s="1774"/>
      <c r="H59" s="1779"/>
      <c r="I59" s="1788"/>
      <c r="J59" s="1802"/>
      <c r="K59" s="1808"/>
      <c r="L59" s="1824"/>
      <c r="M59" s="1824"/>
      <c r="N59" s="1767"/>
      <c r="O59" s="1831"/>
      <c r="P59" s="1836"/>
      <c r="Q59" s="1836"/>
      <c r="R59" s="1836"/>
      <c r="S59" s="1847"/>
      <c r="T59" s="1857" t="s">
        <v>770</v>
      </c>
      <c r="U59" s="1864"/>
      <c r="V59" s="1875"/>
      <c r="W59" s="1886"/>
      <c r="X59" s="1898"/>
      <c r="Y59" s="1898"/>
      <c r="Z59" s="1898"/>
      <c r="AA59" s="1898"/>
      <c r="AB59" s="1898"/>
      <c r="AC59" s="1913"/>
      <c r="AD59" s="1886"/>
      <c r="AE59" s="1898"/>
      <c r="AF59" s="1898"/>
      <c r="AG59" s="1898"/>
      <c r="AH59" s="1898"/>
      <c r="AI59" s="1898"/>
      <c r="AJ59" s="1913"/>
      <c r="AK59" s="1886"/>
      <c r="AL59" s="1898"/>
      <c r="AM59" s="1898"/>
      <c r="AN59" s="1898"/>
      <c r="AO59" s="1898"/>
      <c r="AP59" s="1898"/>
      <c r="AQ59" s="1913"/>
      <c r="AR59" s="1886"/>
      <c r="AS59" s="1898"/>
      <c r="AT59" s="1898"/>
      <c r="AU59" s="1898"/>
      <c r="AV59" s="1898"/>
      <c r="AW59" s="1898"/>
      <c r="AX59" s="1913"/>
      <c r="AY59" s="1886"/>
      <c r="AZ59" s="1898"/>
      <c r="BA59" s="1937"/>
      <c r="BB59" s="1944"/>
      <c r="BC59" s="1952"/>
      <c r="BD59" s="1961"/>
      <c r="BE59" s="1967"/>
      <c r="BF59" s="1972"/>
      <c r="BG59" s="1977"/>
      <c r="BH59" s="1977"/>
      <c r="BI59" s="1977"/>
      <c r="BJ59" s="1988"/>
    </row>
    <row r="60" spans="2:62" ht="20.25" customHeight="1">
      <c r="B60" s="1743"/>
      <c r="C60" s="1755"/>
      <c r="D60" s="1766"/>
      <c r="E60" s="1774"/>
      <c r="F60" s="1779">
        <f>C59</f>
        <v>0</v>
      </c>
      <c r="G60" s="1774"/>
      <c r="H60" s="1779">
        <f>I59</f>
        <v>0</v>
      </c>
      <c r="I60" s="1787"/>
      <c r="J60" s="1801"/>
      <c r="K60" s="1807"/>
      <c r="L60" s="1823"/>
      <c r="M60" s="1823"/>
      <c r="N60" s="1766"/>
      <c r="O60" s="1831"/>
      <c r="P60" s="1836"/>
      <c r="Q60" s="1836"/>
      <c r="R60" s="1836"/>
      <c r="S60" s="1847"/>
      <c r="T60" s="1856" t="s">
        <v>128</v>
      </c>
      <c r="U60" s="1863"/>
      <c r="V60" s="1874"/>
      <c r="W60" s="1885" t="str">
        <f>IF(W59="","",VLOOKUP(W59,'シフト記号表（従来型・ユニット型共通）'!$C$6:$L$47,10,FALSE))</f>
        <v/>
      </c>
      <c r="X60" s="1897" t="str">
        <f>IF(X59="","",VLOOKUP(X59,'シフト記号表（従来型・ユニット型共通）'!$C$6:$L$47,10,FALSE))</f>
        <v/>
      </c>
      <c r="Y60" s="1897" t="str">
        <f>IF(Y59="","",VLOOKUP(Y59,'シフト記号表（従来型・ユニット型共通）'!$C$6:$L$47,10,FALSE))</f>
        <v/>
      </c>
      <c r="Z60" s="1897" t="str">
        <f>IF(Z59="","",VLOOKUP(Z59,'シフト記号表（従来型・ユニット型共通）'!$C$6:$L$47,10,FALSE))</f>
        <v/>
      </c>
      <c r="AA60" s="1897" t="str">
        <f>IF(AA59="","",VLOOKUP(AA59,'シフト記号表（従来型・ユニット型共通）'!$C$6:$L$47,10,FALSE))</f>
        <v/>
      </c>
      <c r="AB60" s="1897" t="str">
        <f>IF(AB59="","",VLOOKUP(AB59,'シフト記号表（従来型・ユニット型共通）'!$C$6:$L$47,10,FALSE))</f>
        <v/>
      </c>
      <c r="AC60" s="1912" t="str">
        <f>IF(AC59="","",VLOOKUP(AC59,'シフト記号表（従来型・ユニット型共通）'!$C$6:$L$47,10,FALSE))</f>
        <v/>
      </c>
      <c r="AD60" s="1885" t="str">
        <f>IF(AD59="","",VLOOKUP(AD59,'シフト記号表（従来型・ユニット型共通）'!$C$6:$L$47,10,FALSE))</f>
        <v/>
      </c>
      <c r="AE60" s="1897" t="str">
        <f>IF(AE59="","",VLOOKUP(AE59,'シフト記号表（従来型・ユニット型共通）'!$C$6:$L$47,10,FALSE))</f>
        <v/>
      </c>
      <c r="AF60" s="1897" t="str">
        <f>IF(AF59="","",VLOOKUP(AF59,'シフト記号表（従来型・ユニット型共通）'!$C$6:$L$47,10,FALSE))</f>
        <v/>
      </c>
      <c r="AG60" s="1897" t="str">
        <f>IF(AG59="","",VLOOKUP(AG59,'シフト記号表（従来型・ユニット型共通）'!$C$6:$L$47,10,FALSE))</f>
        <v/>
      </c>
      <c r="AH60" s="1897" t="str">
        <f>IF(AH59="","",VLOOKUP(AH59,'シフト記号表（従来型・ユニット型共通）'!$C$6:$L$47,10,FALSE))</f>
        <v/>
      </c>
      <c r="AI60" s="1897" t="str">
        <f>IF(AI59="","",VLOOKUP(AI59,'シフト記号表（従来型・ユニット型共通）'!$C$6:$L$47,10,FALSE))</f>
        <v/>
      </c>
      <c r="AJ60" s="1912" t="str">
        <f>IF(AJ59="","",VLOOKUP(AJ59,'シフト記号表（従来型・ユニット型共通）'!$C$6:$L$47,10,FALSE))</f>
        <v/>
      </c>
      <c r="AK60" s="1885" t="str">
        <f>IF(AK59="","",VLOOKUP(AK59,'シフト記号表（従来型・ユニット型共通）'!$C$6:$L$47,10,FALSE))</f>
        <v/>
      </c>
      <c r="AL60" s="1897" t="str">
        <f>IF(AL59="","",VLOOKUP(AL59,'シフト記号表（従来型・ユニット型共通）'!$C$6:$L$47,10,FALSE))</f>
        <v/>
      </c>
      <c r="AM60" s="1897" t="str">
        <f>IF(AM59="","",VLOOKUP(AM59,'シフト記号表（従来型・ユニット型共通）'!$C$6:$L$47,10,FALSE))</f>
        <v/>
      </c>
      <c r="AN60" s="1897" t="str">
        <f>IF(AN59="","",VLOOKUP(AN59,'シフト記号表（従来型・ユニット型共通）'!$C$6:$L$47,10,FALSE))</f>
        <v/>
      </c>
      <c r="AO60" s="1897" t="str">
        <f>IF(AO59="","",VLOOKUP(AO59,'シフト記号表（従来型・ユニット型共通）'!$C$6:$L$47,10,FALSE))</f>
        <v/>
      </c>
      <c r="AP60" s="1897" t="str">
        <f>IF(AP59="","",VLOOKUP(AP59,'シフト記号表（従来型・ユニット型共通）'!$C$6:$L$47,10,FALSE))</f>
        <v/>
      </c>
      <c r="AQ60" s="1912" t="str">
        <f>IF(AQ59="","",VLOOKUP(AQ59,'シフト記号表（従来型・ユニット型共通）'!$C$6:$L$47,10,FALSE))</f>
        <v/>
      </c>
      <c r="AR60" s="1885" t="str">
        <f>IF(AR59="","",VLOOKUP(AR59,'シフト記号表（従来型・ユニット型共通）'!$C$6:$L$47,10,FALSE))</f>
        <v/>
      </c>
      <c r="AS60" s="1897" t="str">
        <f>IF(AS59="","",VLOOKUP(AS59,'シフト記号表（従来型・ユニット型共通）'!$C$6:$L$47,10,FALSE))</f>
        <v/>
      </c>
      <c r="AT60" s="1897" t="str">
        <f>IF(AT59="","",VLOOKUP(AT59,'シフト記号表（従来型・ユニット型共通）'!$C$6:$L$47,10,FALSE))</f>
        <v/>
      </c>
      <c r="AU60" s="1897" t="str">
        <f>IF(AU59="","",VLOOKUP(AU59,'シフト記号表（従来型・ユニット型共通）'!$C$6:$L$47,10,FALSE))</f>
        <v/>
      </c>
      <c r="AV60" s="1897" t="str">
        <f>IF(AV59="","",VLOOKUP(AV59,'シフト記号表（従来型・ユニット型共通）'!$C$6:$L$47,10,FALSE))</f>
        <v/>
      </c>
      <c r="AW60" s="1897" t="str">
        <f>IF(AW59="","",VLOOKUP(AW59,'シフト記号表（従来型・ユニット型共通）'!$C$6:$L$47,10,FALSE))</f>
        <v/>
      </c>
      <c r="AX60" s="1912" t="str">
        <f>IF(AX59="","",VLOOKUP(AX59,'シフト記号表（従来型・ユニット型共通）'!$C$6:$L$47,10,FALSE))</f>
        <v/>
      </c>
      <c r="AY60" s="1885" t="str">
        <f>IF(AY59="","",VLOOKUP(AY59,'シフト記号表（従来型・ユニット型共通）'!$C$6:$L$47,10,FALSE))</f>
        <v/>
      </c>
      <c r="AZ60" s="1897" t="str">
        <f>IF(AZ59="","",VLOOKUP(AZ59,'シフト記号表（従来型・ユニット型共通）'!$C$6:$L$47,10,FALSE))</f>
        <v/>
      </c>
      <c r="BA60" s="1897" t="str">
        <f>IF(BA59="","",VLOOKUP(BA59,'シフト記号表（従来型・ユニット型共通）'!$C$6:$L$47,10,FALSE))</f>
        <v/>
      </c>
      <c r="BB60" s="1943">
        <f>IF($BE$3="４週",SUM(W60:AX60),IF($BE$3="暦月",SUM(W60:BA60),""))</f>
        <v>0</v>
      </c>
      <c r="BC60" s="1951"/>
      <c r="BD60" s="1960">
        <f>IF($BE$3="４週",BB60/4,IF($BE$3="暦月",(BB60/($BE$8/7)),""))</f>
        <v>0</v>
      </c>
      <c r="BE60" s="1951"/>
      <c r="BF60" s="1971"/>
      <c r="BG60" s="1976"/>
      <c r="BH60" s="1976"/>
      <c r="BI60" s="1976"/>
      <c r="BJ60" s="1987"/>
    </row>
    <row r="61" spans="2:62" ht="20.25" customHeight="1">
      <c r="B61" s="1742">
        <f>B59+1</f>
        <v>23</v>
      </c>
      <c r="C61" s="1756"/>
      <c r="D61" s="1767"/>
      <c r="E61" s="1774"/>
      <c r="F61" s="1779"/>
      <c r="G61" s="1774"/>
      <c r="H61" s="1779"/>
      <c r="I61" s="1788"/>
      <c r="J61" s="1802"/>
      <c r="K61" s="1808"/>
      <c r="L61" s="1824"/>
      <c r="M61" s="1824"/>
      <c r="N61" s="1767"/>
      <c r="O61" s="1831"/>
      <c r="P61" s="1836"/>
      <c r="Q61" s="1836"/>
      <c r="R61" s="1836"/>
      <c r="S61" s="1847"/>
      <c r="T61" s="1857" t="s">
        <v>770</v>
      </c>
      <c r="U61" s="1864"/>
      <c r="V61" s="1875"/>
      <c r="W61" s="1886"/>
      <c r="X61" s="1898"/>
      <c r="Y61" s="1898"/>
      <c r="Z61" s="1898"/>
      <c r="AA61" s="1898"/>
      <c r="AB61" s="1898"/>
      <c r="AC61" s="1913"/>
      <c r="AD61" s="1886"/>
      <c r="AE61" s="1898"/>
      <c r="AF61" s="1898"/>
      <c r="AG61" s="1898"/>
      <c r="AH61" s="1898"/>
      <c r="AI61" s="1898"/>
      <c r="AJ61" s="1913"/>
      <c r="AK61" s="1886"/>
      <c r="AL61" s="1898"/>
      <c r="AM61" s="1898"/>
      <c r="AN61" s="1898"/>
      <c r="AO61" s="1898"/>
      <c r="AP61" s="1898"/>
      <c r="AQ61" s="1913"/>
      <c r="AR61" s="1886"/>
      <c r="AS61" s="1898"/>
      <c r="AT61" s="1898"/>
      <c r="AU61" s="1898"/>
      <c r="AV61" s="1898"/>
      <c r="AW61" s="1898"/>
      <c r="AX61" s="1913"/>
      <c r="AY61" s="1886"/>
      <c r="AZ61" s="1898"/>
      <c r="BA61" s="1937"/>
      <c r="BB61" s="1944"/>
      <c r="BC61" s="1952"/>
      <c r="BD61" s="1961"/>
      <c r="BE61" s="1967"/>
      <c r="BF61" s="1972"/>
      <c r="BG61" s="1977"/>
      <c r="BH61" s="1977"/>
      <c r="BI61" s="1977"/>
      <c r="BJ61" s="1988"/>
    </row>
    <row r="62" spans="2:62" ht="20.25" customHeight="1">
      <c r="B62" s="1743"/>
      <c r="C62" s="1755"/>
      <c r="D62" s="1766"/>
      <c r="E62" s="1774"/>
      <c r="F62" s="1779">
        <f>C61</f>
        <v>0</v>
      </c>
      <c r="G62" s="1774"/>
      <c r="H62" s="1779">
        <f>I61</f>
        <v>0</v>
      </c>
      <c r="I62" s="1787"/>
      <c r="J62" s="1801"/>
      <c r="K62" s="1807"/>
      <c r="L62" s="1823"/>
      <c r="M62" s="1823"/>
      <c r="N62" s="1766"/>
      <c r="O62" s="1831"/>
      <c r="P62" s="1836"/>
      <c r="Q62" s="1836"/>
      <c r="R62" s="1836"/>
      <c r="S62" s="1847"/>
      <c r="T62" s="1856" t="s">
        <v>128</v>
      </c>
      <c r="U62" s="1863"/>
      <c r="V62" s="1874"/>
      <c r="W62" s="1885" t="str">
        <f>IF(W61="","",VLOOKUP(W61,'シフト記号表（従来型・ユニット型共通）'!$C$6:$L$47,10,FALSE))</f>
        <v/>
      </c>
      <c r="X62" s="1897" t="str">
        <f>IF(X61="","",VLOOKUP(X61,'シフト記号表（従来型・ユニット型共通）'!$C$6:$L$47,10,FALSE))</f>
        <v/>
      </c>
      <c r="Y62" s="1897" t="str">
        <f>IF(Y61="","",VLOOKUP(Y61,'シフト記号表（従来型・ユニット型共通）'!$C$6:$L$47,10,FALSE))</f>
        <v/>
      </c>
      <c r="Z62" s="1897" t="str">
        <f>IF(Z61="","",VLOOKUP(Z61,'シフト記号表（従来型・ユニット型共通）'!$C$6:$L$47,10,FALSE))</f>
        <v/>
      </c>
      <c r="AA62" s="1897" t="str">
        <f>IF(AA61="","",VLOOKUP(AA61,'シフト記号表（従来型・ユニット型共通）'!$C$6:$L$47,10,FALSE))</f>
        <v/>
      </c>
      <c r="AB62" s="1897" t="str">
        <f>IF(AB61="","",VLOOKUP(AB61,'シフト記号表（従来型・ユニット型共通）'!$C$6:$L$47,10,FALSE))</f>
        <v/>
      </c>
      <c r="AC62" s="1912" t="str">
        <f>IF(AC61="","",VLOOKUP(AC61,'シフト記号表（従来型・ユニット型共通）'!$C$6:$L$47,10,FALSE))</f>
        <v/>
      </c>
      <c r="AD62" s="1885" t="str">
        <f>IF(AD61="","",VLOOKUP(AD61,'シフト記号表（従来型・ユニット型共通）'!$C$6:$L$47,10,FALSE))</f>
        <v/>
      </c>
      <c r="AE62" s="1897" t="str">
        <f>IF(AE61="","",VLOOKUP(AE61,'シフト記号表（従来型・ユニット型共通）'!$C$6:$L$47,10,FALSE))</f>
        <v/>
      </c>
      <c r="AF62" s="1897" t="str">
        <f>IF(AF61="","",VLOOKUP(AF61,'シフト記号表（従来型・ユニット型共通）'!$C$6:$L$47,10,FALSE))</f>
        <v/>
      </c>
      <c r="AG62" s="1897" t="str">
        <f>IF(AG61="","",VLOOKUP(AG61,'シフト記号表（従来型・ユニット型共通）'!$C$6:$L$47,10,FALSE))</f>
        <v/>
      </c>
      <c r="AH62" s="1897" t="str">
        <f>IF(AH61="","",VLOOKUP(AH61,'シフト記号表（従来型・ユニット型共通）'!$C$6:$L$47,10,FALSE))</f>
        <v/>
      </c>
      <c r="AI62" s="1897" t="str">
        <f>IF(AI61="","",VLOOKUP(AI61,'シフト記号表（従来型・ユニット型共通）'!$C$6:$L$47,10,FALSE))</f>
        <v/>
      </c>
      <c r="AJ62" s="1912" t="str">
        <f>IF(AJ61="","",VLOOKUP(AJ61,'シフト記号表（従来型・ユニット型共通）'!$C$6:$L$47,10,FALSE))</f>
        <v/>
      </c>
      <c r="AK62" s="1885" t="str">
        <f>IF(AK61="","",VLOOKUP(AK61,'シフト記号表（従来型・ユニット型共通）'!$C$6:$L$47,10,FALSE))</f>
        <v/>
      </c>
      <c r="AL62" s="1897" t="str">
        <f>IF(AL61="","",VLOOKUP(AL61,'シフト記号表（従来型・ユニット型共通）'!$C$6:$L$47,10,FALSE))</f>
        <v/>
      </c>
      <c r="AM62" s="1897" t="str">
        <f>IF(AM61="","",VLOOKUP(AM61,'シフト記号表（従来型・ユニット型共通）'!$C$6:$L$47,10,FALSE))</f>
        <v/>
      </c>
      <c r="AN62" s="1897" t="str">
        <f>IF(AN61="","",VLOOKUP(AN61,'シフト記号表（従来型・ユニット型共通）'!$C$6:$L$47,10,FALSE))</f>
        <v/>
      </c>
      <c r="AO62" s="1897" t="str">
        <f>IF(AO61="","",VLOOKUP(AO61,'シフト記号表（従来型・ユニット型共通）'!$C$6:$L$47,10,FALSE))</f>
        <v/>
      </c>
      <c r="AP62" s="1897" t="str">
        <f>IF(AP61="","",VLOOKUP(AP61,'シフト記号表（従来型・ユニット型共通）'!$C$6:$L$47,10,FALSE))</f>
        <v/>
      </c>
      <c r="AQ62" s="1912" t="str">
        <f>IF(AQ61="","",VLOOKUP(AQ61,'シフト記号表（従来型・ユニット型共通）'!$C$6:$L$47,10,FALSE))</f>
        <v/>
      </c>
      <c r="AR62" s="1885" t="str">
        <f>IF(AR61="","",VLOOKUP(AR61,'シフト記号表（従来型・ユニット型共通）'!$C$6:$L$47,10,FALSE))</f>
        <v/>
      </c>
      <c r="AS62" s="1897" t="str">
        <f>IF(AS61="","",VLOOKUP(AS61,'シフト記号表（従来型・ユニット型共通）'!$C$6:$L$47,10,FALSE))</f>
        <v/>
      </c>
      <c r="AT62" s="1897" t="str">
        <f>IF(AT61="","",VLOOKUP(AT61,'シフト記号表（従来型・ユニット型共通）'!$C$6:$L$47,10,FALSE))</f>
        <v/>
      </c>
      <c r="AU62" s="1897" t="str">
        <f>IF(AU61="","",VLOOKUP(AU61,'シフト記号表（従来型・ユニット型共通）'!$C$6:$L$47,10,FALSE))</f>
        <v/>
      </c>
      <c r="AV62" s="1897" t="str">
        <f>IF(AV61="","",VLOOKUP(AV61,'シフト記号表（従来型・ユニット型共通）'!$C$6:$L$47,10,FALSE))</f>
        <v/>
      </c>
      <c r="AW62" s="1897" t="str">
        <f>IF(AW61="","",VLOOKUP(AW61,'シフト記号表（従来型・ユニット型共通）'!$C$6:$L$47,10,FALSE))</f>
        <v/>
      </c>
      <c r="AX62" s="1912" t="str">
        <f>IF(AX61="","",VLOOKUP(AX61,'シフト記号表（従来型・ユニット型共通）'!$C$6:$L$47,10,FALSE))</f>
        <v/>
      </c>
      <c r="AY62" s="1885" t="str">
        <f>IF(AY61="","",VLOOKUP(AY61,'シフト記号表（従来型・ユニット型共通）'!$C$6:$L$47,10,FALSE))</f>
        <v/>
      </c>
      <c r="AZ62" s="1897" t="str">
        <f>IF(AZ61="","",VLOOKUP(AZ61,'シフト記号表（従来型・ユニット型共通）'!$C$6:$L$47,10,FALSE))</f>
        <v/>
      </c>
      <c r="BA62" s="1897" t="str">
        <f>IF(BA61="","",VLOOKUP(BA61,'シフト記号表（従来型・ユニット型共通）'!$C$6:$L$47,10,FALSE))</f>
        <v/>
      </c>
      <c r="BB62" s="1943">
        <f>IF($BE$3="４週",SUM(W62:AX62),IF($BE$3="暦月",SUM(W62:BA62),""))</f>
        <v>0</v>
      </c>
      <c r="BC62" s="1951"/>
      <c r="BD62" s="1960">
        <f>IF($BE$3="４週",BB62/4,IF($BE$3="暦月",(BB62/($BE$8/7)),""))</f>
        <v>0</v>
      </c>
      <c r="BE62" s="1951"/>
      <c r="BF62" s="1971"/>
      <c r="BG62" s="1976"/>
      <c r="BH62" s="1976"/>
      <c r="BI62" s="1976"/>
      <c r="BJ62" s="1987"/>
    </row>
    <row r="63" spans="2:62" ht="20.25" customHeight="1">
      <c r="B63" s="1742">
        <f>B61+1</f>
        <v>24</v>
      </c>
      <c r="C63" s="1756"/>
      <c r="D63" s="1767"/>
      <c r="E63" s="1774"/>
      <c r="F63" s="1779"/>
      <c r="G63" s="1774"/>
      <c r="H63" s="1779"/>
      <c r="I63" s="1788"/>
      <c r="J63" s="1802"/>
      <c r="K63" s="1808"/>
      <c r="L63" s="1824"/>
      <c r="M63" s="1824"/>
      <c r="N63" s="1767"/>
      <c r="O63" s="1831"/>
      <c r="P63" s="1836"/>
      <c r="Q63" s="1836"/>
      <c r="R63" s="1836"/>
      <c r="S63" s="1847"/>
      <c r="T63" s="1857" t="s">
        <v>770</v>
      </c>
      <c r="U63" s="1864"/>
      <c r="V63" s="1875"/>
      <c r="W63" s="1886"/>
      <c r="X63" s="1898"/>
      <c r="Y63" s="1898"/>
      <c r="Z63" s="1898"/>
      <c r="AA63" s="1898"/>
      <c r="AB63" s="1898"/>
      <c r="AC63" s="1913"/>
      <c r="AD63" s="1886"/>
      <c r="AE63" s="1898"/>
      <c r="AF63" s="1898"/>
      <c r="AG63" s="1898"/>
      <c r="AH63" s="1898"/>
      <c r="AI63" s="1898"/>
      <c r="AJ63" s="1913"/>
      <c r="AK63" s="1886"/>
      <c r="AL63" s="1898"/>
      <c r="AM63" s="1898"/>
      <c r="AN63" s="1898"/>
      <c r="AO63" s="1898"/>
      <c r="AP63" s="1898"/>
      <c r="AQ63" s="1913"/>
      <c r="AR63" s="1886"/>
      <c r="AS63" s="1898"/>
      <c r="AT63" s="1898"/>
      <c r="AU63" s="1898"/>
      <c r="AV63" s="1898"/>
      <c r="AW63" s="1898"/>
      <c r="AX63" s="1913"/>
      <c r="AY63" s="1886"/>
      <c r="AZ63" s="1898"/>
      <c r="BA63" s="1937"/>
      <c r="BB63" s="1944"/>
      <c r="BC63" s="1952"/>
      <c r="BD63" s="1961"/>
      <c r="BE63" s="1967"/>
      <c r="BF63" s="1972"/>
      <c r="BG63" s="1977"/>
      <c r="BH63" s="1977"/>
      <c r="BI63" s="1977"/>
      <c r="BJ63" s="1988"/>
    </row>
    <row r="64" spans="2:62" ht="20.25" customHeight="1">
      <c r="B64" s="1743"/>
      <c r="C64" s="1755"/>
      <c r="D64" s="1766"/>
      <c r="E64" s="1774"/>
      <c r="F64" s="1779">
        <f>C63</f>
        <v>0</v>
      </c>
      <c r="G64" s="1774"/>
      <c r="H64" s="1779">
        <f>I63</f>
        <v>0</v>
      </c>
      <c r="I64" s="1787"/>
      <c r="J64" s="1801"/>
      <c r="K64" s="1807"/>
      <c r="L64" s="1823"/>
      <c r="M64" s="1823"/>
      <c r="N64" s="1766"/>
      <c r="O64" s="1831"/>
      <c r="P64" s="1836"/>
      <c r="Q64" s="1836"/>
      <c r="R64" s="1836"/>
      <c r="S64" s="1847"/>
      <c r="T64" s="1856" t="s">
        <v>128</v>
      </c>
      <c r="U64" s="1863"/>
      <c r="V64" s="1874"/>
      <c r="W64" s="1885" t="str">
        <f>IF(W63="","",VLOOKUP(W63,'シフト記号表（従来型・ユニット型共通）'!$C$6:$L$47,10,FALSE))</f>
        <v/>
      </c>
      <c r="X64" s="1897" t="str">
        <f>IF(X63="","",VLOOKUP(X63,'シフト記号表（従来型・ユニット型共通）'!$C$6:$L$47,10,FALSE))</f>
        <v/>
      </c>
      <c r="Y64" s="1897" t="str">
        <f>IF(Y63="","",VLOOKUP(Y63,'シフト記号表（従来型・ユニット型共通）'!$C$6:$L$47,10,FALSE))</f>
        <v/>
      </c>
      <c r="Z64" s="1897" t="str">
        <f>IF(Z63="","",VLOOKUP(Z63,'シフト記号表（従来型・ユニット型共通）'!$C$6:$L$47,10,FALSE))</f>
        <v/>
      </c>
      <c r="AA64" s="1897" t="str">
        <f>IF(AA63="","",VLOOKUP(AA63,'シフト記号表（従来型・ユニット型共通）'!$C$6:$L$47,10,FALSE))</f>
        <v/>
      </c>
      <c r="AB64" s="1897" t="str">
        <f>IF(AB63="","",VLOOKUP(AB63,'シフト記号表（従来型・ユニット型共通）'!$C$6:$L$47,10,FALSE))</f>
        <v/>
      </c>
      <c r="AC64" s="1912" t="str">
        <f>IF(AC63="","",VLOOKUP(AC63,'シフト記号表（従来型・ユニット型共通）'!$C$6:$L$47,10,FALSE))</f>
        <v/>
      </c>
      <c r="AD64" s="1885" t="str">
        <f>IF(AD63="","",VLOOKUP(AD63,'シフト記号表（従来型・ユニット型共通）'!$C$6:$L$47,10,FALSE))</f>
        <v/>
      </c>
      <c r="AE64" s="1897" t="str">
        <f>IF(AE63="","",VLOOKUP(AE63,'シフト記号表（従来型・ユニット型共通）'!$C$6:$L$47,10,FALSE))</f>
        <v/>
      </c>
      <c r="AF64" s="1897" t="str">
        <f>IF(AF63="","",VLOOKUP(AF63,'シフト記号表（従来型・ユニット型共通）'!$C$6:$L$47,10,FALSE))</f>
        <v/>
      </c>
      <c r="AG64" s="1897" t="str">
        <f>IF(AG63="","",VLOOKUP(AG63,'シフト記号表（従来型・ユニット型共通）'!$C$6:$L$47,10,FALSE))</f>
        <v/>
      </c>
      <c r="AH64" s="1897" t="str">
        <f>IF(AH63="","",VLOOKUP(AH63,'シフト記号表（従来型・ユニット型共通）'!$C$6:$L$47,10,FALSE))</f>
        <v/>
      </c>
      <c r="AI64" s="1897" t="str">
        <f>IF(AI63="","",VLOOKUP(AI63,'シフト記号表（従来型・ユニット型共通）'!$C$6:$L$47,10,FALSE))</f>
        <v/>
      </c>
      <c r="AJ64" s="1912" t="str">
        <f>IF(AJ63="","",VLOOKUP(AJ63,'シフト記号表（従来型・ユニット型共通）'!$C$6:$L$47,10,FALSE))</f>
        <v/>
      </c>
      <c r="AK64" s="1885" t="str">
        <f>IF(AK63="","",VLOOKUP(AK63,'シフト記号表（従来型・ユニット型共通）'!$C$6:$L$47,10,FALSE))</f>
        <v/>
      </c>
      <c r="AL64" s="1897" t="str">
        <f>IF(AL63="","",VLOOKUP(AL63,'シフト記号表（従来型・ユニット型共通）'!$C$6:$L$47,10,FALSE))</f>
        <v/>
      </c>
      <c r="AM64" s="1897" t="str">
        <f>IF(AM63="","",VLOOKUP(AM63,'シフト記号表（従来型・ユニット型共通）'!$C$6:$L$47,10,FALSE))</f>
        <v/>
      </c>
      <c r="AN64" s="1897" t="str">
        <f>IF(AN63="","",VLOOKUP(AN63,'シフト記号表（従来型・ユニット型共通）'!$C$6:$L$47,10,FALSE))</f>
        <v/>
      </c>
      <c r="AO64" s="1897" t="str">
        <f>IF(AO63="","",VLOOKUP(AO63,'シフト記号表（従来型・ユニット型共通）'!$C$6:$L$47,10,FALSE))</f>
        <v/>
      </c>
      <c r="AP64" s="1897" t="str">
        <f>IF(AP63="","",VLOOKUP(AP63,'シフト記号表（従来型・ユニット型共通）'!$C$6:$L$47,10,FALSE))</f>
        <v/>
      </c>
      <c r="AQ64" s="1912" t="str">
        <f>IF(AQ63="","",VLOOKUP(AQ63,'シフト記号表（従来型・ユニット型共通）'!$C$6:$L$47,10,FALSE))</f>
        <v/>
      </c>
      <c r="AR64" s="1885" t="str">
        <f>IF(AR63="","",VLOOKUP(AR63,'シフト記号表（従来型・ユニット型共通）'!$C$6:$L$47,10,FALSE))</f>
        <v/>
      </c>
      <c r="AS64" s="1897" t="str">
        <f>IF(AS63="","",VLOOKUP(AS63,'シフト記号表（従来型・ユニット型共通）'!$C$6:$L$47,10,FALSE))</f>
        <v/>
      </c>
      <c r="AT64" s="1897" t="str">
        <f>IF(AT63="","",VLOOKUP(AT63,'シフト記号表（従来型・ユニット型共通）'!$C$6:$L$47,10,FALSE))</f>
        <v/>
      </c>
      <c r="AU64" s="1897" t="str">
        <f>IF(AU63="","",VLOOKUP(AU63,'シフト記号表（従来型・ユニット型共通）'!$C$6:$L$47,10,FALSE))</f>
        <v/>
      </c>
      <c r="AV64" s="1897" t="str">
        <f>IF(AV63="","",VLOOKUP(AV63,'シフト記号表（従来型・ユニット型共通）'!$C$6:$L$47,10,FALSE))</f>
        <v/>
      </c>
      <c r="AW64" s="1897" t="str">
        <f>IF(AW63="","",VLOOKUP(AW63,'シフト記号表（従来型・ユニット型共通）'!$C$6:$L$47,10,FALSE))</f>
        <v/>
      </c>
      <c r="AX64" s="1912" t="str">
        <f>IF(AX63="","",VLOOKUP(AX63,'シフト記号表（従来型・ユニット型共通）'!$C$6:$L$47,10,FALSE))</f>
        <v/>
      </c>
      <c r="AY64" s="1885" t="str">
        <f>IF(AY63="","",VLOOKUP(AY63,'シフト記号表（従来型・ユニット型共通）'!$C$6:$L$47,10,FALSE))</f>
        <v/>
      </c>
      <c r="AZ64" s="1897" t="str">
        <f>IF(AZ63="","",VLOOKUP(AZ63,'シフト記号表（従来型・ユニット型共通）'!$C$6:$L$47,10,FALSE))</f>
        <v/>
      </c>
      <c r="BA64" s="1897" t="str">
        <f>IF(BA63="","",VLOOKUP(BA63,'シフト記号表（従来型・ユニット型共通）'!$C$6:$L$47,10,FALSE))</f>
        <v/>
      </c>
      <c r="BB64" s="1943">
        <f>IF($BE$3="４週",SUM(W64:AX64),IF($BE$3="暦月",SUM(W64:BA64),""))</f>
        <v>0</v>
      </c>
      <c r="BC64" s="1951"/>
      <c r="BD64" s="1960">
        <f>IF($BE$3="４週",BB64/4,IF($BE$3="暦月",(BB64/($BE$8/7)),""))</f>
        <v>0</v>
      </c>
      <c r="BE64" s="1951"/>
      <c r="BF64" s="1971"/>
      <c r="BG64" s="1976"/>
      <c r="BH64" s="1976"/>
      <c r="BI64" s="1976"/>
      <c r="BJ64" s="1987"/>
    </row>
    <row r="65" spans="2:62" ht="20.25" customHeight="1">
      <c r="B65" s="1742">
        <f>B63+1</f>
        <v>25</v>
      </c>
      <c r="C65" s="1756"/>
      <c r="D65" s="1767"/>
      <c r="E65" s="1774"/>
      <c r="F65" s="1779"/>
      <c r="G65" s="1774"/>
      <c r="H65" s="1779"/>
      <c r="I65" s="1788"/>
      <c r="J65" s="1802"/>
      <c r="K65" s="1808"/>
      <c r="L65" s="1824"/>
      <c r="M65" s="1824"/>
      <c r="N65" s="1767"/>
      <c r="O65" s="1831"/>
      <c r="P65" s="1836"/>
      <c r="Q65" s="1836"/>
      <c r="R65" s="1836"/>
      <c r="S65" s="1847"/>
      <c r="T65" s="1857" t="s">
        <v>770</v>
      </c>
      <c r="U65" s="1864"/>
      <c r="V65" s="1875"/>
      <c r="W65" s="1886"/>
      <c r="X65" s="1898"/>
      <c r="Y65" s="1898"/>
      <c r="Z65" s="1898"/>
      <c r="AA65" s="1898"/>
      <c r="AB65" s="1898"/>
      <c r="AC65" s="1913"/>
      <c r="AD65" s="1886"/>
      <c r="AE65" s="1898"/>
      <c r="AF65" s="1898"/>
      <c r="AG65" s="1898"/>
      <c r="AH65" s="1898"/>
      <c r="AI65" s="1898"/>
      <c r="AJ65" s="1913"/>
      <c r="AK65" s="1886"/>
      <c r="AL65" s="1898"/>
      <c r="AM65" s="1898"/>
      <c r="AN65" s="1898"/>
      <c r="AO65" s="1898"/>
      <c r="AP65" s="1898"/>
      <c r="AQ65" s="1913"/>
      <c r="AR65" s="1886"/>
      <c r="AS65" s="1898"/>
      <c r="AT65" s="1898"/>
      <c r="AU65" s="1898"/>
      <c r="AV65" s="1898"/>
      <c r="AW65" s="1898"/>
      <c r="AX65" s="1913"/>
      <c r="AY65" s="1886"/>
      <c r="AZ65" s="1898"/>
      <c r="BA65" s="1937"/>
      <c r="BB65" s="1944"/>
      <c r="BC65" s="1952"/>
      <c r="BD65" s="1961"/>
      <c r="BE65" s="1967"/>
      <c r="BF65" s="1972"/>
      <c r="BG65" s="1977"/>
      <c r="BH65" s="1977"/>
      <c r="BI65" s="1977"/>
      <c r="BJ65" s="1988"/>
    </row>
    <row r="66" spans="2:62" ht="20.25" customHeight="1">
      <c r="B66" s="1743"/>
      <c r="C66" s="1755"/>
      <c r="D66" s="1766"/>
      <c r="E66" s="1774"/>
      <c r="F66" s="1779">
        <f>C65</f>
        <v>0</v>
      </c>
      <c r="G66" s="1774"/>
      <c r="H66" s="1779">
        <f>I65</f>
        <v>0</v>
      </c>
      <c r="I66" s="1787"/>
      <c r="J66" s="1801"/>
      <c r="K66" s="1807"/>
      <c r="L66" s="1823"/>
      <c r="M66" s="1823"/>
      <c r="N66" s="1766"/>
      <c r="O66" s="1831"/>
      <c r="P66" s="1836"/>
      <c r="Q66" s="1836"/>
      <c r="R66" s="1836"/>
      <c r="S66" s="1847"/>
      <c r="T66" s="1856" t="s">
        <v>128</v>
      </c>
      <c r="U66" s="1863"/>
      <c r="V66" s="1874"/>
      <c r="W66" s="1885" t="str">
        <f>IF(W65="","",VLOOKUP(W65,'シフト記号表（従来型・ユニット型共通）'!$C$6:$L$47,10,FALSE))</f>
        <v/>
      </c>
      <c r="X66" s="1897" t="str">
        <f>IF(X65="","",VLOOKUP(X65,'シフト記号表（従来型・ユニット型共通）'!$C$6:$L$47,10,FALSE))</f>
        <v/>
      </c>
      <c r="Y66" s="1897" t="str">
        <f>IF(Y65="","",VLOOKUP(Y65,'シフト記号表（従来型・ユニット型共通）'!$C$6:$L$47,10,FALSE))</f>
        <v/>
      </c>
      <c r="Z66" s="1897" t="str">
        <f>IF(Z65="","",VLOOKUP(Z65,'シフト記号表（従来型・ユニット型共通）'!$C$6:$L$47,10,FALSE))</f>
        <v/>
      </c>
      <c r="AA66" s="1897" t="str">
        <f>IF(AA65="","",VLOOKUP(AA65,'シフト記号表（従来型・ユニット型共通）'!$C$6:$L$47,10,FALSE))</f>
        <v/>
      </c>
      <c r="AB66" s="1897" t="str">
        <f>IF(AB65="","",VLOOKUP(AB65,'シフト記号表（従来型・ユニット型共通）'!$C$6:$L$47,10,FALSE))</f>
        <v/>
      </c>
      <c r="AC66" s="1912" t="str">
        <f>IF(AC65="","",VLOOKUP(AC65,'シフト記号表（従来型・ユニット型共通）'!$C$6:$L$47,10,FALSE))</f>
        <v/>
      </c>
      <c r="AD66" s="1885" t="str">
        <f>IF(AD65="","",VLOOKUP(AD65,'シフト記号表（従来型・ユニット型共通）'!$C$6:$L$47,10,FALSE))</f>
        <v/>
      </c>
      <c r="AE66" s="1897" t="str">
        <f>IF(AE65="","",VLOOKUP(AE65,'シフト記号表（従来型・ユニット型共通）'!$C$6:$L$47,10,FALSE))</f>
        <v/>
      </c>
      <c r="AF66" s="1897" t="str">
        <f>IF(AF65="","",VLOOKUP(AF65,'シフト記号表（従来型・ユニット型共通）'!$C$6:$L$47,10,FALSE))</f>
        <v/>
      </c>
      <c r="AG66" s="1897" t="str">
        <f>IF(AG65="","",VLOOKUP(AG65,'シフト記号表（従来型・ユニット型共通）'!$C$6:$L$47,10,FALSE))</f>
        <v/>
      </c>
      <c r="AH66" s="1897" t="str">
        <f>IF(AH65="","",VLOOKUP(AH65,'シフト記号表（従来型・ユニット型共通）'!$C$6:$L$47,10,FALSE))</f>
        <v/>
      </c>
      <c r="AI66" s="1897" t="str">
        <f>IF(AI65="","",VLOOKUP(AI65,'シフト記号表（従来型・ユニット型共通）'!$C$6:$L$47,10,FALSE))</f>
        <v/>
      </c>
      <c r="AJ66" s="1912" t="str">
        <f>IF(AJ65="","",VLOOKUP(AJ65,'シフト記号表（従来型・ユニット型共通）'!$C$6:$L$47,10,FALSE))</f>
        <v/>
      </c>
      <c r="AK66" s="1885" t="str">
        <f>IF(AK65="","",VLOOKUP(AK65,'シフト記号表（従来型・ユニット型共通）'!$C$6:$L$47,10,FALSE))</f>
        <v/>
      </c>
      <c r="AL66" s="1897" t="str">
        <f>IF(AL65="","",VLOOKUP(AL65,'シフト記号表（従来型・ユニット型共通）'!$C$6:$L$47,10,FALSE))</f>
        <v/>
      </c>
      <c r="AM66" s="1897" t="str">
        <f>IF(AM65="","",VLOOKUP(AM65,'シフト記号表（従来型・ユニット型共通）'!$C$6:$L$47,10,FALSE))</f>
        <v/>
      </c>
      <c r="AN66" s="1897" t="str">
        <f>IF(AN65="","",VLOOKUP(AN65,'シフト記号表（従来型・ユニット型共通）'!$C$6:$L$47,10,FALSE))</f>
        <v/>
      </c>
      <c r="AO66" s="1897" t="str">
        <f>IF(AO65="","",VLOOKUP(AO65,'シフト記号表（従来型・ユニット型共通）'!$C$6:$L$47,10,FALSE))</f>
        <v/>
      </c>
      <c r="AP66" s="1897" t="str">
        <f>IF(AP65="","",VLOOKUP(AP65,'シフト記号表（従来型・ユニット型共通）'!$C$6:$L$47,10,FALSE))</f>
        <v/>
      </c>
      <c r="AQ66" s="1912" t="str">
        <f>IF(AQ65="","",VLOOKUP(AQ65,'シフト記号表（従来型・ユニット型共通）'!$C$6:$L$47,10,FALSE))</f>
        <v/>
      </c>
      <c r="AR66" s="1885" t="str">
        <f>IF(AR65="","",VLOOKUP(AR65,'シフト記号表（従来型・ユニット型共通）'!$C$6:$L$47,10,FALSE))</f>
        <v/>
      </c>
      <c r="AS66" s="1897" t="str">
        <f>IF(AS65="","",VLOOKUP(AS65,'シフト記号表（従来型・ユニット型共通）'!$C$6:$L$47,10,FALSE))</f>
        <v/>
      </c>
      <c r="AT66" s="1897" t="str">
        <f>IF(AT65="","",VLOOKUP(AT65,'シフト記号表（従来型・ユニット型共通）'!$C$6:$L$47,10,FALSE))</f>
        <v/>
      </c>
      <c r="AU66" s="1897" t="str">
        <f>IF(AU65="","",VLOOKUP(AU65,'シフト記号表（従来型・ユニット型共通）'!$C$6:$L$47,10,FALSE))</f>
        <v/>
      </c>
      <c r="AV66" s="1897" t="str">
        <f>IF(AV65="","",VLOOKUP(AV65,'シフト記号表（従来型・ユニット型共通）'!$C$6:$L$47,10,FALSE))</f>
        <v/>
      </c>
      <c r="AW66" s="1897" t="str">
        <f>IF(AW65="","",VLOOKUP(AW65,'シフト記号表（従来型・ユニット型共通）'!$C$6:$L$47,10,FALSE))</f>
        <v/>
      </c>
      <c r="AX66" s="1912" t="str">
        <f>IF(AX65="","",VLOOKUP(AX65,'シフト記号表（従来型・ユニット型共通）'!$C$6:$L$47,10,FALSE))</f>
        <v/>
      </c>
      <c r="AY66" s="1885" t="str">
        <f>IF(AY65="","",VLOOKUP(AY65,'シフト記号表（従来型・ユニット型共通）'!$C$6:$L$47,10,FALSE))</f>
        <v/>
      </c>
      <c r="AZ66" s="1897" t="str">
        <f>IF(AZ65="","",VLOOKUP(AZ65,'シフト記号表（従来型・ユニット型共通）'!$C$6:$L$47,10,FALSE))</f>
        <v/>
      </c>
      <c r="BA66" s="1897" t="str">
        <f>IF(BA65="","",VLOOKUP(BA65,'シフト記号表（従来型・ユニット型共通）'!$C$6:$L$47,10,FALSE))</f>
        <v/>
      </c>
      <c r="BB66" s="1943">
        <f>IF($BE$3="４週",SUM(W66:AX66),IF($BE$3="暦月",SUM(W66:BA66),""))</f>
        <v>0</v>
      </c>
      <c r="BC66" s="1951"/>
      <c r="BD66" s="1960">
        <f>IF($BE$3="４週",BB66/4,IF($BE$3="暦月",(BB66/($BE$8/7)),""))</f>
        <v>0</v>
      </c>
      <c r="BE66" s="1951"/>
      <c r="BF66" s="1971"/>
      <c r="BG66" s="1976"/>
      <c r="BH66" s="1976"/>
      <c r="BI66" s="1976"/>
      <c r="BJ66" s="1987"/>
    </row>
    <row r="67" spans="2:62" ht="20.25" customHeight="1">
      <c r="B67" s="1742">
        <f>B65+1</f>
        <v>26</v>
      </c>
      <c r="C67" s="1756"/>
      <c r="D67" s="1767"/>
      <c r="E67" s="1774"/>
      <c r="F67" s="1779"/>
      <c r="G67" s="1774"/>
      <c r="H67" s="1779"/>
      <c r="I67" s="1788"/>
      <c r="J67" s="1802"/>
      <c r="K67" s="1808"/>
      <c r="L67" s="1824"/>
      <c r="M67" s="1824"/>
      <c r="N67" s="1767"/>
      <c r="O67" s="1831"/>
      <c r="P67" s="1836"/>
      <c r="Q67" s="1836"/>
      <c r="R67" s="1836"/>
      <c r="S67" s="1847"/>
      <c r="T67" s="1857" t="s">
        <v>770</v>
      </c>
      <c r="U67" s="1864"/>
      <c r="V67" s="1875"/>
      <c r="W67" s="1886"/>
      <c r="X67" s="1898"/>
      <c r="Y67" s="1898"/>
      <c r="Z67" s="1898"/>
      <c r="AA67" s="1898"/>
      <c r="AB67" s="1898"/>
      <c r="AC67" s="1913"/>
      <c r="AD67" s="1886"/>
      <c r="AE67" s="1898"/>
      <c r="AF67" s="1898"/>
      <c r="AG67" s="1898"/>
      <c r="AH67" s="1898"/>
      <c r="AI67" s="1898"/>
      <c r="AJ67" s="1913"/>
      <c r="AK67" s="1886"/>
      <c r="AL67" s="1898"/>
      <c r="AM67" s="1898"/>
      <c r="AN67" s="1898"/>
      <c r="AO67" s="1898"/>
      <c r="AP67" s="1898"/>
      <c r="AQ67" s="1913"/>
      <c r="AR67" s="1886"/>
      <c r="AS67" s="1898"/>
      <c r="AT67" s="1898"/>
      <c r="AU67" s="1898"/>
      <c r="AV67" s="1898"/>
      <c r="AW67" s="1898"/>
      <c r="AX67" s="1913"/>
      <c r="AY67" s="1886"/>
      <c r="AZ67" s="1898"/>
      <c r="BA67" s="1937"/>
      <c r="BB67" s="1944"/>
      <c r="BC67" s="1952"/>
      <c r="BD67" s="1961"/>
      <c r="BE67" s="1967"/>
      <c r="BF67" s="1972"/>
      <c r="BG67" s="1977"/>
      <c r="BH67" s="1977"/>
      <c r="BI67" s="1977"/>
      <c r="BJ67" s="1988"/>
    </row>
    <row r="68" spans="2:62" ht="20.25" customHeight="1">
      <c r="B68" s="1743"/>
      <c r="C68" s="1755"/>
      <c r="D68" s="1766"/>
      <c r="E68" s="1774"/>
      <c r="F68" s="1779">
        <f>C67</f>
        <v>0</v>
      </c>
      <c r="G68" s="1774"/>
      <c r="H68" s="1779">
        <f>I67</f>
        <v>0</v>
      </c>
      <c r="I68" s="1787"/>
      <c r="J68" s="1801"/>
      <c r="K68" s="1807"/>
      <c r="L68" s="1823"/>
      <c r="M68" s="1823"/>
      <c r="N68" s="1766"/>
      <c r="O68" s="1831"/>
      <c r="P68" s="1836"/>
      <c r="Q68" s="1836"/>
      <c r="R68" s="1836"/>
      <c r="S68" s="1847"/>
      <c r="T68" s="1856" t="s">
        <v>128</v>
      </c>
      <c r="U68" s="1863"/>
      <c r="V68" s="1874"/>
      <c r="W68" s="1885" t="str">
        <f>IF(W67="","",VLOOKUP(W67,'シフト記号表（従来型・ユニット型共通）'!$C$6:$L$47,10,FALSE))</f>
        <v/>
      </c>
      <c r="X68" s="1897" t="str">
        <f>IF(X67="","",VLOOKUP(X67,'シフト記号表（従来型・ユニット型共通）'!$C$6:$L$47,10,FALSE))</f>
        <v/>
      </c>
      <c r="Y68" s="1897" t="str">
        <f>IF(Y67="","",VLOOKUP(Y67,'シフト記号表（従来型・ユニット型共通）'!$C$6:$L$47,10,FALSE))</f>
        <v/>
      </c>
      <c r="Z68" s="1897" t="str">
        <f>IF(Z67="","",VLOOKUP(Z67,'シフト記号表（従来型・ユニット型共通）'!$C$6:$L$47,10,FALSE))</f>
        <v/>
      </c>
      <c r="AA68" s="1897" t="str">
        <f>IF(AA67="","",VLOOKUP(AA67,'シフト記号表（従来型・ユニット型共通）'!$C$6:$L$47,10,FALSE))</f>
        <v/>
      </c>
      <c r="AB68" s="1897" t="str">
        <f>IF(AB67="","",VLOOKUP(AB67,'シフト記号表（従来型・ユニット型共通）'!$C$6:$L$47,10,FALSE))</f>
        <v/>
      </c>
      <c r="AC68" s="1912" t="str">
        <f>IF(AC67="","",VLOOKUP(AC67,'シフト記号表（従来型・ユニット型共通）'!$C$6:$L$47,10,FALSE))</f>
        <v/>
      </c>
      <c r="AD68" s="1885" t="str">
        <f>IF(AD67="","",VLOOKUP(AD67,'シフト記号表（従来型・ユニット型共通）'!$C$6:$L$47,10,FALSE))</f>
        <v/>
      </c>
      <c r="AE68" s="1897" t="str">
        <f>IF(AE67="","",VLOOKUP(AE67,'シフト記号表（従来型・ユニット型共通）'!$C$6:$L$47,10,FALSE))</f>
        <v/>
      </c>
      <c r="AF68" s="1897" t="str">
        <f>IF(AF67="","",VLOOKUP(AF67,'シフト記号表（従来型・ユニット型共通）'!$C$6:$L$47,10,FALSE))</f>
        <v/>
      </c>
      <c r="AG68" s="1897" t="str">
        <f>IF(AG67="","",VLOOKUP(AG67,'シフト記号表（従来型・ユニット型共通）'!$C$6:$L$47,10,FALSE))</f>
        <v/>
      </c>
      <c r="AH68" s="1897" t="str">
        <f>IF(AH67="","",VLOOKUP(AH67,'シフト記号表（従来型・ユニット型共通）'!$C$6:$L$47,10,FALSE))</f>
        <v/>
      </c>
      <c r="AI68" s="1897" t="str">
        <f>IF(AI67="","",VLOOKUP(AI67,'シフト記号表（従来型・ユニット型共通）'!$C$6:$L$47,10,FALSE))</f>
        <v/>
      </c>
      <c r="AJ68" s="1912" t="str">
        <f>IF(AJ67="","",VLOOKUP(AJ67,'シフト記号表（従来型・ユニット型共通）'!$C$6:$L$47,10,FALSE))</f>
        <v/>
      </c>
      <c r="AK68" s="1885" t="str">
        <f>IF(AK67="","",VLOOKUP(AK67,'シフト記号表（従来型・ユニット型共通）'!$C$6:$L$47,10,FALSE))</f>
        <v/>
      </c>
      <c r="AL68" s="1897" t="str">
        <f>IF(AL67="","",VLOOKUP(AL67,'シフト記号表（従来型・ユニット型共通）'!$C$6:$L$47,10,FALSE))</f>
        <v/>
      </c>
      <c r="AM68" s="1897" t="str">
        <f>IF(AM67="","",VLOOKUP(AM67,'シフト記号表（従来型・ユニット型共通）'!$C$6:$L$47,10,FALSE))</f>
        <v/>
      </c>
      <c r="AN68" s="1897" t="str">
        <f>IF(AN67="","",VLOOKUP(AN67,'シフト記号表（従来型・ユニット型共通）'!$C$6:$L$47,10,FALSE))</f>
        <v/>
      </c>
      <c r="AO68" s="1897" t="str">
        <f>IF(AO67="","",VLOOKUP(AO67,'シフト記号表（従来型・ユニット型共通）'!$C$6:$L$47,10,FALSE))</f>
        <v/>
      </c>
      <c r="AP68" s="1897" t="str">
        <f>IF(AP67="","",VLOOKUP(AP67,'シフト記号表（従来型・ユニット型共通）'!$C$6:$L$47,10,FALSE))</f>
        <v/>
      </c>
      <c r="AQ68" s="1912" t="str">
        <f>IF(AQ67="","",VLOOKUP(AQ67,'シフト記号表（従来型・ユニット型共通）'!$C$6:$L$47,10,FALSE))</f>
        <v/>
      </c>
      <c r="AR68" s="1885" t="str">
        <f>IF(AR67="","",VLOOKUP(AR67,'シフト記号表（従来型・ユニット型共通）'!$C$6:$L$47,10,FALSE))</f>
        <v/>
      </c>
      <c r="AS68" s="1897" t="str">
        <f>IF(AS67="","",VLOOKUP(AS67,'シフト記号表（従来型・ユニット型共通）'!$C$6:$L$47,10,FALSE))</f>
        <v/>
      </c>
      <c r="AT68" s="1897" t="str">
        <f>IF(AT67="","",VLOOKUP(AT67,'シフト記号表（従来型・ユニット型共通）'!$C$6:$L$47,10,FALSE))</f>
        <v/>
      </c>
      <c r="AU68" s="1897" t="str">
        <f>IF(AU67="","",VLOOKUP(AU67,'シフト記号表（従来型・ユニット型共通）'!$C$6:$L$47,10,FALSE))</f>
        <v/>
      </c>
      <c r="AV68" s="1897" t="str">
        <f>IF(AV67="","",VLOOKUP(AV67,'シフト記号表（従来型・ユニット型共通）'!$C$6:$L$47,10,FALSE))</f>
        <v/>
      </c>
      <c r="AW68" s="1897" t="str">
        <f>IF(AW67="","",VLOOKUP(AW67,'シフト記号表（従来型・ユニット型共通）'!$C$6:$L$47,10,FALSE))</f>
        <v/>
      </c>
      <c r="AX68" s="1912" t="str">
        <f>IF(AX67="","",VLOOKUP(AX67,'シフト記号表（従来型・ユニット型共通）'!$C$6:$L$47,10,FALSE))</f>
        <v/>
      </c>
      <c r="AY68" s="1885" t="str">
        <f>IF(AY67="","",VLOOKUP(AY67,'シフト記号表（従来型・ユニット型共通）'!$C$6:$L$47,10,FALSE))</f>
        <v/>
      </c>
      <c r="AZ68" s="1897" t="str">
        <f>IF(AZ67="","",VLOOKUP(AZ67,'シフト記号表（従来型・ユニット型共通）'!$C$6:$L$47,10,FALSE))</f>
        <v/>
      </c>
      <c r="BA68" s="1897" t="str">
        <f>IF(BA67="","",VLOOKUP(BA67,'シフト記号表（従来型・ユニット型共通）'!$C$6:$L$47,10,FALSE))</f>
        <v/>
      </c>
      <c r="BB68" s="1943">
        <f>IF($BE$3="４週",SUM(W68:AX68),IF($BE$3="暦月",SUM(W68:BA68),""))</f>
        <v>0</v>
      </c>
      <c r="BC68" s="1951"/>
      <c r="BD68" s="1960">
        <f>IF($BE$3="４週",BB68/4,IF($BE$3="暦月",(BB68/($BE$8/7)),""))</f>
        <v>0</v>
      </c>
      <c r="BE68" s="1951"/>
      <c r="BF68" s="1971"/>
      <c r="BG68" s="1976"/>
      <c r="BH68" s="1976"/>
      <c r="BI68" s="1976"/>
      <c r="BJ68" s="1987"/>
    </row>
    <row r="69" spans="2:62" ht="20.25" customHeight="1">
      <c r="B69" s="1742">
        <f>B67+1</f>
        <v>27</v>
      </c>
      <c r="C69" s="1756"/>
      <c r="D69" s="1767"/>
      <c r="E69" s="1774"/>
      <c r="F69" s="1779"/>
      <c r="G69" s="1774"/>
      <c r="H69" s="1779"/>
      <c r="I69" s="1788"/>
      <c r="J69" s="1802"/>
      <c r="K69" s="1808"/>
      <c r="L69" s="1824"/>
      <c r="M69" s="1824"/>
      <c r="N69" s="1767"/>
      <c r="O69" s="1831"/>
      <c r="P69" s="1836"/>
      <c r="Q69" s="1836"/>
      <c r="R69" s="1836"/>
      <c r="S69" s="1847"/>
      <c r="T69" s="1857" t="s">
        <v>770</v>
      </c>
      <c r="U69" s="1864"/>
      <c r="V69" s="1875"/>
      <c r="W69" s="1886"/>
      <c r="X69" s="1898"/>
      <c r="Y69" s="1898"/>
      <c r="Z69" s="1898"/>
      <c r="AA69" s="1898"/>
      <c r="AB69" s="1898"/>
      <c r="AC69" s="1913"/>
      <c r="AD69" s="1886"/>
      <c r="AE69" s="1898"/>
      <c r="AF69" s="1898"/>
      <c r="AG69" s="1898"/>
      <c r="AH69" s="1898"/>
      <c r="AI69" s="1898"/>
      <c r="AJ69" s="1913"/>
      <c r="AK69" s="1886"/>
      <c r="AL69" s="1898"/>
      <c r="AM69" s="1898"/>
      <c r="AN69" s="1898"/>
      <c r="AO69" s="1898"/>
      <c r="AP69" s="1898"/>
      <c r="AQ69" s="1913"/>
      <c r="AR69" s="1886"/>
      <c r="AS69" s="1898"/>
      <c r="AT69" s="1898"/>
      <c r="AU69" s="1898"/>
      <c r="AV69" s="1898"/>
      <c r="AW69" s="1898"/>
      <c r="AX69" s="1913"/>
      <c r="AY69" s="1886"/>
      <c r="AZ69" s="1898"/>
      <c r="BA69" s="1937"/>
      <c r="BB69" s="1944"/>
      <c r="BC69" s="1952"/>
      <c r="BD69" s="1961"/>
      <c r="BE69" s="1967"/>
      <c r="BF69" s="1972"/>
      <c r="BG69" s="1977"/>
      <c r="BH69" s="1977"/>
      <c r="BI69" s="1977"/>
      <c r="BJ69" s="1988"/>
    </row>
    <row r="70" spans="2:62" ht="20.25" customHeight="1">
      <c r="B70" s="1743"/>
      <c r="C70" s="1755"/>
      <c r="D70" s="1766"/>
      <c r="E70" s="1774"/>
      <c r="F70" s="1779">
        <f>C69</f>
        <v>0</v>
      </c>
      <c r="G70" s="1774"/>
      <c r="H70" s="1779">
        <f>I69</f>
        <v>0</v>
      </c>
      <c r="I70" s="1787"/>
      <c r="J70" s="1801"/>
      <c r="K70" s="1807"/>
      <c r="L70" s="1823"/>
      <c r="M70" s="1823"/>
      <c r="N70" s="1766"/>
      <c r="O70" s="1831"/>
      <c r="P70" s="1836"/>
      <c r="Q70" s="1836"/>
      <c r="R70" s="1836"/>
      <c r="S70" s="1847"/>
      <c r="T70" s="1856" t="s">
        <v>128</v>
      </c>
      <c r="U70" s="1863"/>
      <c r="V70" s="1874"/>
      <c r="W70" s="1885" t="str">
        <f>IF(W69="","",VLOOKUP(W69,'シフト記号表（従来型・ユニット型共通）'!$C$6:$L$47,10,FALSE))</f>
        <v/>
      </c>
      <c r="X70" s="1897" t="str">
        <f>IF(X69="","",VLOOKUP(X69,'シフト記号表（従来型・ユニット型共通）'!$C$6:$L$47,10,FALSE))</f>
        <v/>
      </c>
      <c r="Y70" s="1897" t="str">
        <f>IF(Y69="","",VLOOKUP(Y69,'シフト記号表（従来型・ユニット型共通）'!$C$6:$L$47,10,FALSE))</f>
        <v/>
      </c>
      <c r="Z70" s="1897" t="str">
        <f>IF(Z69="","",VLOOKUP(Z69,'シフト記号表（従来型・ユニット型共通）'!$C$6:$L$47,10,FALSE))</f>
        <v/>
      </c>
      <c r="AA70" s="1897" t="str">
        <f>IF(AA69="","",VLOOKUP(AA69,'シフト記号表（従来型・ユニット型共通）'!$C$6:$L$47,10,FALSE))</f>
        <v/>
      </c>
      <c r="AB70" s="1897" t="str">
        <f>IF(AB69="","",VLOOKUP(AB69,'シフト記号表（従来型・ユニット型共通）'!$C$6:$L$47,10,FALSE))</f>
        <v/>
      </c>
      <c r="AC70" s="1912" t="str">
        <f>IF(AC69="","",VLOOKUP(AC69,'シフト記号表（従来型・ユニット型共通）'!$C$6:$L$47,10,FALSE))</f>
        <v/>
      </c>
      <c r="AD70" s="1885" t="str">
        <f>IF(AD69="","",VLOOKUP(AD69,'シフト記号表（従来型・ユニット型共通）'!$C$6:$L$47,10,FALSE))</f>
        <v/>
      </c>
      <c r="AE70" s="1897" t="str">
        <f>IF(AE69="","",VLOOKUP(AE69,'シフト記号表（従来型・ユニット型共通）'!$C$6:$L$47,10,FALSE))</f>
        <v/>
      </c>
      <c r="AF70" s="1897" t="str">
        <f>IF(AF69="","",VLOOKUP(AF69,'シフト記号表（従来型・ユニット型共通）'!$C$6:$L$47,10,FALSE))</f>
        <v/>
      </c>
      <c r="AG70" s="1897" t="str">
        <f>IF(AG69="","",VLOOKUP(AG69,'シフト記号表（従来型・ユニット型共通）'!$C$6:$L$47,10,FALSE))</f>
        <v/>
      </c>
      <c r="AH70" s="1897" t="str">
        <f>IF(AH69="","",VLOOKUP(AH69,'シフト記号表（従来型・ユニット型共通）'!$C$6:$L$47,10,FALSE))</f>
        <v/>
      </c>
      <c r="AI70" s="1897" t="str">
        <f>IF(AI69="","",VLOOKUP(AI69,'シフト記号表（従来型・ユニット型共通）'!$C$6:$L$47,10,FALSE))</f>
        <v/>
      </c>
      <c r="AJ70" s="1912" t="str">
        <f>IF(AJ69="","",VLOOKUP(AJ69,'シフト記号表（従来型・ユニット型共通）'!$C$6:$L$47,10,FALSE))</f>
        <v/>
      </c>
      <c r="AK70" s="1885" t="str">
        <f>IF(AK69="","",VLOOKUP(AK69,'シフト記号表（従来型・ユニット型共通）'!$C$6:$L$47,10,FALSE))</f>
        <v/>
      </c>
      <c r="AL70" s="1897" t="str">
        <f>IF(AL69="","",VLOOKUP(AL69,'シフト記号表（従来型・ユニット型共通）'!$C$6:$L$47,10,FALSE))</f>
        <v/>
      </c>
      <c r="AM70" s="1897" t="str">
        <f>IF(AM69="","",VLOOKUP(AM69,'シフト記号表（従来型・ユニット型共通）'!$C$6:$L$47,10,FALSE))</f>
        <v/>
      </c>
      <c r="AN70" s="1897" t="str">
        <f>IF(AN69="","",VLOOKUP(AN69,'シフト記号表（従来型・ユニット型共通）'!$C$6:$L$47,10,FALSE))</f>
        <v/>
      </c>
      <c r="AO70" s="1897" t="str">
        <f>IF(AO69="","",VLOOKUP(AO69,'シフト記号表（従来型・ユニット型共通）'!$C$6:$L$47,10,FALSE))</f>
        <v/>
      </c>
      <c r="AP70" s="1897" t="str">
        <f>IF(AP69="","",VLOOKUP(AP69,'シフト記号表（従来型・ユニット型共通）'!$C$6:$L$47,10,FALSE))</f>
        <v/>
      </c>
      <c r="AQ70" s="1912" t="str">
        <f>IF(AQ69="","",VLOOKUP(AQ69,'シフト記号表（従来型・ユニット型共通）'!$C$6:$L$47,10,FALSE))</f>
        <v/>
      </c>
      <c r="AR70" s="1885" t="str">
        <f>IF(AR69="","",VLOOKUP(AR69,'シフト記号表（従来型・ユニット型共通）'!$C$6:$L$47,10,FALSE))</f>
        <v/>
      </c>
      <c r="AS70" s="1897" t="str">
        <f>IF(AS69="","",VLOOKUP(AS69,'シフト記号表（従来型・ユニット型共通）'!$C$6:$L$47,10,FALSE))</f>
        <v/>
      </c>
      <c r="AT70" s="1897" t="str">
        <f>IF(AT69="","",VLOOKUP(AT69,'シフト記号表（従来型・ユニット型共通）'!$C$6:$L$47,10,FALSE))</f>
        <v/>
      </c>
      <c r="AU70" s="1897" t="str">
        <f>IF(AU69="","",VLOOKUP(AU69,'シフト記号表（従来型・ユニット型共通）'!$C$6:$L$47,10,FALSE))</f>
        <v/>
      </c>
      <c r="AV70" s="1897" t="str">
        <f>IF(AV69="","",VLOOKUP(AV69,'シフト記号表（従来型・ユニット型共通）'!$C$6:$L$47,10,FALSE))</f>
        <v/>
      </c>
      <c r="AW70" s="1897" t="str">
        <f>IF(AW69="","",VLOOKUP(AW69,'シフト記号表（従来型・ユニット型共通）'!$C$6:$L$47,10,FALSE))</f>
        <v/>
      </c>
      <c r="AX70" s="1912" t="str">
        <f>IF(AX69="","",VLOOKUP(AX69,'シフト記号表（従来型・ユニット型共通）'!$C$6:$L$47,10,FALSE))</f>
        <v/>
      </c>
      <c r="AY70" s="1885" t="str">
        <f>IF(AY69="","",VLOOKUP(AY69,'シフト記号表（従来型・ユニット型共通）'!$C$6:$L$47,10,FALSE))</f>
        <v/>
      </c>
      <c r="AZ70" s="1897" t="str">
        <f>IF(AZ69="","",VLOOKUP(AZ69,'シフト記号表（従来型・ユニット型共通）'!$C$6:$L$47,10,FALSE))</f>
        <v/>
      </c>
      <c r="BA70" s="1897" t="str">
        <f>IF(BA69="","",VLOOKUP(BA69,'シフト記号表（従来型・ユニット型共通）'!$C$6:$L$47,10,FALSE))</f>
        <v/>
      </c>
      <c r="BB70" s="1943">
        <f>IF($BE$3="４週",SUM(W70:AX70),IF($BE$3="暦月",SUM(W70:BA70),""))</f>
        <v>0</v>
      </c>
      <c r="BC70" s="1951"/>
      <c r="BD70" s="1960">
        <f>IF($BE$3="４週",BB70/4,IF($BE$3="暦月",(BB70/($BE$8/7)),""))</f>
        <v>0</v>
      </c>
      <c r="BE70" s="1951"/>
      <c r="BF70" s="1971"/>
      <c r="BG70" s="1976"/>
      <c r="BH70" s="1976"/>
      <c r="BI70" s="1976"/>
      <c r="BJ70" s="1987"/>
    </row>
    <row r="71" spans="2:62" ht="20.25" customHeight="1">
      <c r="B71" s="1742">
        <f>B69+1</f>
        <v>28</v>
      </c>
      <c r="C71" s="1756"/>
      <c r="D71" s="1767"/>
      <c r="E71" s="1774"/>
      <c r="F71" s="1779"/>
      <c r="G71" s="1774"/>
      <c r="H71" s="1779"/>
      <c r="I71" s="1788"/>
      <c r="J71" s="1802"/>
      <c r="K71" s="1808"/>
      <c r="L71" s="1824"/>
      <c r="M71" s="1824"/>
      <c r="N71" s="1767"/>
      <c r="O71" s="1831"/>
      <c r="P71" s="1836"/>
      <c r="Q71" s="1836"/>
      <c r="R71" s="1836"/>
      <c r="S71" s="1847"/>
      <c r="T71" s="1857" t="s">
        <v>770</v>
      </c>
      <c r="U71" s="1864"/>
      <c r="V71" s="1875"/>
      <c r="W71" s="1886"/>
      <c r="X71" s="1898"/>
      <c r="Y71" s="1898"/>
      <c r="Z71" s="1898"/>
      <c r="AA71" s="1898"/>
      <c r="AB71" s="1898"/>
      <c r="AC71" s="1913"/>
      <c r="AD71" s="1886"/>
      <c r="AE71" s="1898"/>
      <c r="AF71" s="1898"/>
      <c r="AG71" s="1898"/>
      <c r="AH71" s="1898"/>
      <c r="AI71" s="1898"/>
      <c r="AJ71" s="1913"/>
      <c r="AK71" s="1886"/>
      <c r="AL71" s="1898"/>
      <c r="AM71" s="1898"/>
      <c r="AN71" s="1898"/>
      <c r="AO71" s="1898"/>
      <c r="AP71" s="1898"/>
      <c r="AQ71" s="1913"/>
      <c r="AR71" s="1886"/>
      <c r="AS71" s="1898"/>
      <c r="AT71" s="1898"/>
      <c r="AU71" s="1898"/>
      <c r="AV71" s="1898"/>
      <c r="AW71" s="1898"/>
      <c r="AX71" s="1913"/>
      <c r="AY71" s="1886"/>
      <c r="AZ71" s="1898"/>
      <c r="BA71" s="1937"/>
      <c r="BB71" s="1944"/>
      <c r="BC71" s="1952"/>
      <c r="BD71" s="1961"/>
      <c r="BE71" s="1967"/>
      <c r="BF71" s="1972"/>
      <c r="BG71" s="1977"/>
      <c r="BH71" s="1977"/>
      <c r="BI71" s="1977"/>
      <c r="BJ71" s="1988"/>
    </row>
    <row r="72" spans="2:62" ht="20.25" customHeight="1">
      <c r="B72" s="1743"/>
      <c r="C72" s="1755"/>
      <c r="D72" s="1766"/>
      <c r="E72" s="1774"/>
      <c r="F72" s="1779">
        <f>C71</f>
        <v>0</v>
      </c>
      <c r="G72" s="1774"/>
      <c r="H72" s="1779">
        <f>I71</f>
        <v>0</v>
      </c>
      <c r="I72" s="1787"/>
      <c r="J72" s="1801"/>
      <c r="K72" s="1807"/>
      <c r="L72" s="1823"/>
      <c r="M72" s="1823"/>
      <c r="N72" s="1766"/>
      <c r="O72" s="1831"/>
      <c r="P72" s="1836"/>
      <c r="Q72" s="1836"/>
      <c r="R72" s="1836"/>
      <c r="S72" s="1847"/>
      <c r="T72" s="1856" t="s">
        <v>128</v>
      </c>
      <c r="U72" s="1863"/>
      <c r="V72" s="1874"/>
      <c r="W72" s="1885" t="str">
        <f>IF(W71="","",VLOOKUP(W71,'シフト記号表（従来型・ユニット型共通）'!$C$6:$L$47,10,FALSE))</f>
        <v/>
      </c>
      <c r="X72" s="1897" t="str">
        <f>IF(X71="","",VLOOKUP(X71,'シフト記号表（従来型・ユニット型共通）'!$C$6:$L$47,10,FALSE))</f>
        <v/>
      </c>
      <c r="Y72" s="1897" t="str">
        <f>IF(Y71="","",VLOOKUP(Y71,'シフト記号表（従来型・ユニット型共通）'!$C$6:$L$47,10,FALSE))</f>
        <v/>
      </c>
      <c r="Z72" s="1897" t="str">
        <f>IF(Z71="","",VLOOKUP(Z71,'シフト記号表（従来型・ユニット型共通）'!$C$6:$L$47,10,FALSE))</f>
        <v/>
      </c>
      <c r="AA72" s="1897" t="str">
        <f>IF(AA71="","",VLOOKUP(AA71,'シフト記号表（従来型・ユニット型共通）'!$C$6:$L$47,10,FALSE))</f>
        <v/>
      </c>
      <c r="AB72" s="1897" t="str">
        <f>IF(AB71="","",VLOOKUP(AB71,'シフト記号表（従来型・ユニット型共通）'!$C$6:$L$47,10,FALSE))</f>
        <v/>
      </c>
      <c r="AC72" s="1912" t="str">
        <f>IF(AC71="","",VLOOKUP(AC71,'シフト記号表（従来型・ユニット型共通）'!$C$6:$L$47,10,FALSE))</f>
        <v/>
      </c>
      <c r="AD72" s="1885" t="str">
        <f>IF(AD71="","",VLOOKUP(AD71,'シフト記号表（従来型・ユニット型共通）'!$C$6:$L$47,10,FALSE))</f>
        <v/>
      </c>
      <c r="AE72" s="1897" t="str">
        <f>IF(AE71="","",VLOOKUP(AE71,'シフト記号表（従来型・ユニット型共通）'!$C$6:$L$47,10,FALSE))</f>
        <v/>
      </c>
      <c r="AF72" s="1897" t="str">
        <f>IF(AF71="","",VLOOKUP(AF71,'シフト記号表（従来型・ユニット型共通）'!$C$6:$L$47,10,FALSE))</f>
        <v/>
      </c>
      <c r="AG72" s="1897" t="str">
        <f>IF(AG71="","",VLOOKUP(AG71,'シフト記号表（従来型・ユニット型共通）'!$C$6:$L$47,10,FALSE))</f>
        <v/>
      </c>
      <c r="AH72" s="1897" t="str">
        <f>IF(AH71="","",VLOOKUP(AH71,'シフト記号表（従来型・ユニット型共通）'!$C$6:$L$47,10,FALSE))</f>
        <v/>
      </c>
      <c r="AI72" s="1897" t="str">
        <f>IF(AI71="","",VLOOKUP(AI71,'シフト記号表（従来型・ユニット型共通）'!$C$6:$L$47,10,FALSE))</f>
        <v/>
      </c>
      <c r="AJ72" s="1912" t="str">
        <f>IF(AJ71="","",VLOOKUP(AJ71,'シフト記号表（従来型・ユニット型共通）'!$C$6:$L$47,10,FALSE))</f>
        <v/>
      </c>
      <c r="AK72" s="1885" t="str">
        <f>IF(AK71="","",VLOOKUP(AK71,'シフト記号表（従来型・ユニット型共通）'!$C$6:$L$47,10,FALSE))</f>
        <v/>
      </c>
      <c r="AL72" s="1897" t="str">
        <f>IF(AL71="","",VLOOKUP(AL71,'シフト記号表（従来型・ユニット型共通）'!$C$6:$L$47,10,FALSE))</f>
        <v/>
      </c>
      <c r="AM72" s="1897" t="str">
        <f>IF(AM71="","",VLOOKUP(AM71,'シフト記号表（従来型・ユニット型共通）'!$C$6:$L$47,10,FALSE))</f>
        <v/>
      </c>
      <c r="AN72" s="1897" t="str">
        <f>IF(AN71="","",VLOOKUP(AN71,'シフト記号表（従来型・ユニット型共通）'!$C$6:$L$47,10,FALSE))</f>
        <v/>
      </c>
      <c r="AO72" s="1897" t="str">
        <f>IF(AO71="","",VLOOKUP(AO71,'シフト記号表（従来型・ユニット型共通）'!$C$6:$L$47,10,FALSE))</f>
        <v/>
      </c>
      <c r="AP72" s="1897" t="str">
        <f>IF(AP71="","",VLOOKUP(AP71,'シフト記号表（従来型・ユニット型共通）'!$C$6:$L$47,10,FALSE))</f>
        <v/>
      </c>
      <c r="AQ72" s="1912" t="str">
        <f>IF(AQ71="","",VLOOKUP(AQ71,'シフト記号表（従来型・ユニット型共通）'!$C$6:$L$47,10,FALSE))</f>
        <v/>
      </c>
      <c r="AR72" s="1885" t="str">
        <f>IF(AR71="","",VLOOKUP(AR71,'シフト記号表（従来型・ユニット型共通）'!$C$6:$L$47,10,FALSE))</f>
        <v/>
      </c>
      <c r="AS72" s="1897" t="str">
        <f>IF(AS71="","",VLOOKUP(AS71,'シフト記号表（従来型・ユニット型共通）'!$C$6:$L$47,10,FALSE))</f>
        <v/>
      </c>
      <c r="AT72" s="1897" t="str">
        <f>IF(AT71="","",VLOOKUP(AT71,'シフト記号表（従来型・ユニット型共通）'!$C$6:$L$47,10,FALSE))</f>
        <v/>
      </c>
      <c r="AU72" s="1897" t="str">
        <f>IF(AU71="","",VLOOKUP(AU71,'シフト記号表（従来型・ユニット型共通）'!$C$6:$L$47,10,FALSE))</f>
        <v/>
      </c>
      <c r="AV72" s="1897" t="str">
        <f>IF(AV71="","",VLOOKUP(AV71,'シフト記号表（従来型・ユニット型共通）'!$C$6:$L$47,10,FALSE))</f>
        <v/>
      </c>
      <c r="AW72" s="1897" t="str">
        <f>IF(AW71="","",VLOOKUP(AW71,'シフト記号表（従来型・ユニット型共通）'!$C$6:$L$47,10,FALSE))</f>
        <v/>
      </c>
      <c r="AX72" s="1912" t="str">
        <f>IF(AX71="","",VLOOKUP(AX71,'シフト記号表（従来型・ユニット型共通）'!$C$6:$L$47,10,FALSE))</f>
        <v/>
      </c>
      <c r="AY72" s="1885" t="str">
        <f>IF(AY71="","",VLOOKUP(AY71,'シフト記号表（従来型・ユニット型共通）'!$C$6:$L$47,10,FALSE))</f>
        <v/>
      </c>
      <c r="AZ72" s="1897" t="str">
        <f>IF(AZ71="","",VLOOKUP(AZ71,'シフト記号表（従来型・ユニット型共通）'!$C$6:$L$47,10,FALSE))</f>
        <v/>
      </c>
      <c r="BA72" s="1897" t="str">
        <f>IF(BA71="","",VLOOKUP(BA71,'シフト記号表（従来型・ユニット型共通）'!$C$6:$L$47,10,FALSE))</f>
        <v/>
      </c>
      <c r="BB72" s="1943">
        <f>IF($BE$3="４週",SUM(W72:AX72),IF($BE$3="暦月",SUM(W72:BA72),""))</f>
        <v>0</v>
      </c>
      <c r="BC72" s="1951"/>
      <c r="BD72" s="1960">
        <f>IF($BE$3="４週",BB72/4,IF($BE$3="暦月",(BB72/($BE$8/7)),""))</f>
        <v>0</v>
      </c>
      <c r="BE72" s="1951"/>
      <c r="BF72" s="1971"/>
      <c r="BG72" s="1976"/>
      <c r="BH72" s="1976"/>
      <c r="BI72" s="1976"/>
      <c r="BJ72" s="1987"/>
    </row>
    <row r="73" spans="2:62" ht="20.25" customHeight="1">
      <c r="B73" s="1742">
        <f>B71+1</f>
        <v>29</v>
      </c>
      <c r="C73" s="1756"/>
      <c r="D73" s="1767"/>
      <c r="E73" s="1774"/>
      <c r="F73" s="1779"/>
      <c r="G73" s="1774"/>
      <c r="H73" s="1779"/>
      <c r="I73" s="1788"/>
      <c r="J73" s="1802"/>
      <c r="K73" s="1808"/>
      <c r="L73" s="1824"/>
      <c r="M73" s="1824"/>
      <c r="N73" s="1767"/>
      <c r="O73" s="1831"/>
      <c r="P73" s="1836"/>
      <c r="Q73" s="1836"/>
      <c r="R73" s="1836"/>
      <c r="S73" s="1847"/>
      <c r="T73" s="1857" t="s">
        <v>770</v>
      </c>
      <c r="U73" s="1864"/>
      <c r="V73" s="1875"/>
      <c r="W73" s="1886"/>
      <c r="X73" s="1898"/>
      <c r="Y73" s="1898"/>
      <c r="Z73" s="1898"/>
      <c r="AA73" s="1898"/>
      <c r="AB73" s="1898"/>
      <c r="AC73" s="1913"/>
      <c r="AD73" s="1886"/>
      <c r="AE73" s="1898"/>
      <c r="AF73" s="1898"/>
      <c r="AG73" s="1898"/>
      <c r="AH73" s="1898"/>
      <c r="AI73" s="1898"/>
      <c r="AJ73" s="1913"/>
      <c r="AK73" s="1886"/>
      <c r="AL73" s="1898"/>
      <c r="AM73" s="1898"/>
      <c r="AN73" s="1898"/>
      <c r="AO73" s="1898"/>
      <c r="AP73" s="1898"/>
      <c r="AQ73" s="1913"/>
      <c r="AR73" s="1886"/>
      <c r="AS73" s="1898"/>
      <c r="AT73" s="1898"/>
      <c r="AU73" s="1898"/>
      <c r="AV73" s="1898"/>
      <c r="AW73" s="1898"/>
      <c r="AX73" s="1913"/>
      <c r="AY73" s="1886"/>
      <c r="AZ73" s="1898"/>
      <c r="BA73" s="1937"/>
      <c r="BB73" s="1944"/>
      <c r="BC73" s="1952"/>
      <c r="BD73" s="1961"/>
      <c r="BE73" s="1967"/>
      <c r="BF73" s="1972"/>
      <c r="BG73" s="1977"/>
      <c r="BH73" s="1977"/>
      <c r="BI73" s="1977"/>
      <c r="BJ73" s="1988"/>
    </row>
    <row r="74" spans="2:62" ht="20.25" customHeight="1">
      <c r="B74" s="1743"/>
      <c r="C74" s="1757"/>
      <c r="D74" s="1768"/>
      <c r="E74" s="1776"/>
      <c r="F74" s="1781">
        <f>C73</f>
        <v>0</v>
      </c>
      <c r="G74" s="1776"/>
      <c r="H74" s="1781">
        <f>I73</f>
        <v>0</v>
      </c>
      <c r="I74" s="1789"/>
      <c r="J74" s="1803"/>
      <c r="K74" s="1809"/>
      <c r="L74" s="1825"/>
      <c r="M74" s="1825"/>
      <c r="N74" s="1768"/>
      <c r="O74" s="1831"/>
      <c r="P74" s="1836"/>
      <c r="Q74" s="1836"/>
      <c r="R74" s="1836"/>
      <c r="S74" s="1847"/>
      <c r="T74" s="1856" t="s">
        <v>128</v>
      </c>
      <c r="U74" s="1863"/>
      <c r="V74" s="1874"/>
      <c r="W74" s="1885" t="str">
        <f>IF(W73="","",VLOOKUP(W73,'シフト記号表（従来型・ユニット型共通）'!$C$6:$L$47,10,FALSE))</f>
        <v/>
      </c>
      <c r="X74" s="1897" t="str">
        <f>IF(X73="","",VLOOKUP(X73,'シフト記号表（従来型・ユニット型共通）'!$C$6:$L$47,10,FALSE))</f>
        <v/>
      </c>
      <c r="Y74" s="1897" t="str">
        <f>IF(Y73="","",VLOOKUP(Y73,'シフト記号表（従来型・ユニット型共通）'!$C$6:$L$47,10,FALSE))</f>
        <v/>
      </c>
      <c r="Z74" s="1897" t="str">
        <f>IF(Z73="","",VLOOKUP(Z73,'シフト記号表（従来型・ユニット型共通）'!$C$6:$L$47,10,FALSE))</f>
        <v/>
      </c>
      <c r="AA74" s="1897" t="str">
        <f>IF(AA73="","",VLOOKUP(AA73,'シフト記号表（従来型・ユニット型共通）'!$C$6:$L$47,10,FALSE))</f>
        <v/>
      </c>
      <c r="AB74" s="1897" t="str">
        <f>IF(AB73="","",VLOOKUP(AB73,'シフト記号表（従来型・ユニット型共通）'!$C$6:$L$47,10,FALSE))</f>
        <v/>
      </c>
      <c r="AC74" s="1912" t="str">
        <f>IF(AC73="","",VLOOKUP(AC73,'シフト記号表（従来型・ユニット型共通）'!$C$6:$L$47,10,FALSE))</f>
        <v/>
      </c>
      <c r="AD74" s="1885" t="str">
        <f>IF(AD73="","",VLOOKUP(AD73,'シフト記号表（従来型・ユニット型共通）'!$C$6:$L$47,10,FALSE))</f>
        <v/>
      </c>
      <c r="AE74" s="1897" t="str">
        <f>IF(AE73="","",VLOOKUP(AE73,'シフト記号表（従来型・ユニット型共通）'!$C$6:$L$47,10,FALSE))</f>
        <v/>
      </c>
      <c r="AF74" s="1897" t="str">
        <f>IF(AF73="","",VLOOKUP(AF73,'シフト記号表（従来型・ユニット型共通）'!$C$6:$L$47,10,FALSE))</f>
        <v/>
      </c>
      <c r="AG74" s="1897" t="str">
        <f>IF(AG73="","",VLOOKUP(AG73,'シフト記号表（従来型・ユニット型共通）'!$C$6:$L$47,10,FALSE))</f>
        <v/>
      </c>
      <c r="AH74" s="1897" t="str">
        <f>IF(AH73="","",VLOOKUP(AH73,'シフト記号表（従来型・ユニット型共通）'!$C$6:$L$47,10,FALSE))</f>
        <v/>
      </c>
      <c r="AI74" s="1897" t="str">
        <f>IF(AI73="","",VLOOKUP(AI73,'シフト記号表（従来型・ユニット型共通）'!$C$6:$L$47,10,FALSE))</f>
        <v/>
      </c>
      <c r="AJ74" s="1912" t="str">
        <f>IF(AJ73="","",VLOOKUP(AJ73,'シフト記号表（従来型・ユニット型共通）'!$C$6:$L$47,10,FALSE))</f>
        <v/>
      </c>
      <c r="AK74" s="1885" t="str">
        <f>IF(AK73="","",VLOOKUP(AK73,'シフト記号表（従来型・ユニット型共通）'!$C$6:$L$47,10,FALSE))</f>
        <v/>
      </c>
      <c r="AL74" s="1897" t="str">
        <f>IF(AL73="","",VLOOKUP(AL73,'シフト記号表（従来型・ユニット型共通）'!$C$6:$L$47,10,FALSE))</f>
        <v/>
      </c>
      <c r="AM74" s="1897" t="str">
        <f>IF(AM73="","",VLOOKUP(AM73,'シフト記号表（従来型・ユニット型共通）'!$C$6:$L$47,10,FALSE))</f>
        <v/>
      </c>
      <c r="AN74" s="1897" t="str">
        <f>IF(AN73="","",VLOOKUP(AN73,'シフト記号表（従来型・ユニット型共通）'!$C$6:$L$47,10,FALSE))</f>
        <v/>
      </c>
      <c r="AO74" s="1897" t="str">
        <f>IF(AO73="","",VLOOKUP(AO73,'シフト記号表（従来型・ユニット型共通）'!$C$6:$L$47,10,FALSE))</f>
        <v/>
      </c>
      <c r="AP74" s="1897" t="str">
        <f>IF(AP73="","",VLOOKUP(AP73,'シフト記号表（従来型・ユニット型共通）'!$C$6:$L$47,10,FALSE))</f>
        <v/>
      </c>
      <c r="AQ74" s="1912" t="str">
        <f>IF(AQ73="","",VLOOKUP(AQ73,'シフト記号表（従来型・ユニット型共通）'!$C$6:$L$47,10,FALSE))</f>
        <v/>
      </c>
      <c r="AR74" s="1885" t="str">
        <f>IF(AR73="","",VLOOKUP(AR73,'シフト記号表（従来型・ユニット型共通）'!$C$6:$L$47,10,FALSE))</f>
        <v/>
      </c>
      <c r="AS74" s="1897" t="str">
        <f>IF(AS73="","",VLOOKUP(AS73,'シフト記号表（従来型・ユニット型共通）'!$C$6:$L$47,10,FALSE))</f>
        <v/>
      </c>
      <c r="AT74" s="1897" t="str">
        <f>IF(AT73="","",VLOOKUP(AT73,'シフト記号表（従来型・ユニット型共通）'!$C$6:$L$47,10,FALSE))</f>
        <v/>
      </c>
      <c r="AU74" s="1897" t="str">
        <f>IF(AU73="","",VLOOKUP(AU73,'シフト記号表（従来型・ユニット型共通）'!$C$6:$L$47,10,FALSE))</f>
        <v/>
      </c>
      <c r="AV74" s="1897" t="str">
        <f>IF(AV73="","",VLOOKUP(AV73,'シフト記号表（従来型・ユニット型共通）'!$C$6:$L$47,10,FALSE))</f>
        <v/>
      </c>
      <c r="AW74" s="1897" t="str">
        <f>IF(AW73="","",VLOOKUP(AW73,'シフト記号表（従来型・ユニット型共通）'!$C$6:$L$47,10,FALSE))</f>
        <v/>
      </c>
      <c r="AX74" s="1912" t="str">
        <f>IF(AX73="","",VLOOKUP(AX73,'シフト記号表（従来型・ユニット型共通）'!$C$6:$L$47,10,FALSE))</f>
        <v/>
      </c>
      <c r="AY74" s="1885" t="str">
        <f>IF(AY73="","",VLOOKUP(AY73,'シフト記号表（従来型・ユニット型共通）'!$C$6:$L$47,10,FALSE))</f>
        <v/>
      </c>
      <c r="AZ74" s="1897" t="str">
        <f>IF(AZ73="","",VLOOKUP(AZ73,'シフト記号表（従来型・ユニット型共通）'!$C$6:$L$47,10,FALSE))</f>
        <v/>
      </c>
      <c r="BA74" s="1897" t="str">
        <f>IF(BA73="","",VLOOKUP(BA73,'シフト記号表（従来型・ユニット型共通）'!$C$6:$L$47,10,FALSE))</f>
        <v/>
      </c>
      <c r="BB74" s="1945">
        <f>IF($BE$3="４週",SUM(W74:AX74),IF($BE$3="暦月",SUM(W74:BA74),""))</f>
        <v>0</v>
      </c>
      <c r="BC74" s="1953"/>
      <c r="BD74" s="1962">
        <f>IF($BE$3="４週",BB74/4,IF($BE$3="暦月",(BB74/($BE$8/7)),""))</f>
        <v>0</v>
      </c>
      <c r="BE74" s="1953"/>
      <c r="BF74" s="1973"/>
      <c r="BG74" s="1978"/>
      <c r="BH74" s="1978"/>
      <c r="BI74" s="1978"/>
      <c r="BJ74" s="1989"/>
    </row>
    <row r="75" spans="2:62" ht="20.25" customHeight="1">
      <c r="B75" s="1742">
        <f>B73+1</f>
        <v>30</v>
      </c>
      <c r="C75" s="1756"/>
      <c r="D75" s="1767"/>
      <c r="E75" s="1774"/>
      <c r="F75" s="1779"/>
      <c r="G75" s="1774"/>
      <c r="H75" s="1779"/>
      <c r="I75" s="1788"/>
      <c r="J75" s="1802"/>
      <c r="K75" s="1808"/>
      <c r="L75" s="1824"/>
      <c r="M75" s="1824"/>
      <c r="N75" s="1767"/>
      <c r="O75" s="1831"/>
      <c r="P75" s="1836"/>
      <c r="Q75" s="1836"/>
      <c r="R75" s="1836"/>
      <c r="S75" s="1847"/>
      <c r="T75" s="1857" t="s">
        <v>770</v>
      </c>
      <c r="U75" s="1864"/>
      <c r="V75" s="1875"/>
      <c r="W75" s="1886"/>
      <c r="X75" s="1898"/>
      <c r="Y75" s="1898"/>
      <c r="Z75" s="1898"/>
      <c r="AA75" s="1898"/>
      <c r="AB75" s="1898"/>
      <c r="AC75" s="1913"/>
      <c r="AD75" s="1886"/>
      <c r="AE75" s="1898"/>
      <c r="AF75" s="1898"/>
      <c r="AG75" s="1898"/>
      <c r="AH75" s="1898"/>
      <c r="AI75" s="1898"/>
      <c r="AJ75" s="1913"/>
      <c r="AK75" s="1886"/>
      <c r="AL75" s="1898"/>
      <c r="AM75" s="1898"/>
      <c r="AN75" s="1898"/>
      <c r="AO75" s="1898"/>
      <c r="AP75" s="1898"/>
      <c r="AQ75" s="1913"/>
      <c r="AR75" s="1886"/>
      <c r="AS75" s="1898"/>
      <c r="AT75" s="1898"/>
      <c r="AU75" s="1898"/>
      <c r="AV75" s="1898"/>
      <c r="AW75" s="1898"/>
      <c r="AX75" s="1913"/>
      <c r="AY75" s="1886"/>
      <c r="AZ75" s="1898"/>
      <c r="BA75" s="1937"/>
      <c r="BB75" s="1944"/>
      <c r="BC75" s="1952"/>
      <c r="BD75" s="1961"/>
      <c r="BE75" s="1967"/>
      <c r="BF75" s="1972"/>
      <c r="BG75" s="1977"/>
      <c r="BH75" s="1977"/>
      <c r="BI75" s="1977"/>
      <c r="BJ75" s="1988"/>
    </row>
    <row r="76" spans="2:62" ht="20.25" customHeight="1">
      <c r="B76" s="1743"/>
      <c r="C76" s="1757"/>
      <c r="D76" s="1768"/>
      <c r="E76" s="1776"/>
      <c r="F76" s="1781">
        <f>C75</f>
        <v>0</v>
      </c>
      <c r="G76" s="1776"/>
      <c r="H76" s="1781">
        <f>I75</f>
        <v>0</v>
      </c>
      <c r="I76" s="1789"/>
      <c r="J76" s="1803"/>
      <c r="K76" s="1809"/>
      <c r="L76" s="1825"/>
      <c r="M76" s="1825"/>
      <c r="N76" s="1768"/>
      <c r="O76" s="1831"/>
      <c r="P76" s="1836"/>
      <c r="Q76" s="1836"/>
      <c r="R76" s="1836"/>
      <c r="S76" s="1847"/>
      <c r="T76" s="1856" t="s">
        <v>128</v>
      </c>
      <c r="U76" s="1863"/>
      <c r="V76" s="1874"/>
      <c r="W76" s="1885" t="str">
        <f>IF(W75="","",VLOOKUP(W75,'シフト記号表（従来型・ユニット型共通）'!$C$6:$L$47,10,FALSE))</f>
        <v/>
      </c>
      <c r="X76" s="1897" t="str">
        <f>IF(X75="","",VLOOKUP(X75,'シフト記号表（従来型・ユニット型共通）'!$C$6:$L$47,10,FALSE))</f>
        <v/>
      </c>
      <c r="Y76" s="1897" t="str">
        <f>IF(Y75="","",VLOOKUP(Y75,'シフト記号表（従来型・ユニット型共通）'!$C$6:$L$47,10,FALSE))</f>
        <v/>
      </c>
      <c r="Z76" s="1897" t="str">
        <f>IF(Z75="","",VLOOKUP(Z75,'シフト記号表（従来型・ユニット型共通）'!$C$6:$L$47,10,FALSE))</f>
        <v/>
      </c>
      <c r="AA76" s="1897" t="str">
        <f>IF(AA75="","",VLOOKUP(AA75,'シフト記号表（従来型・ユニット型共通）'!$C$6:$L$47,10,FALSE))</f>
        <v/>
      </c>
      <c r="AB76" s="1897" t="str">
        <f>IF(AB75="","",VLOOKUP(AB75,'シフト記号表（従来型・ユニット型共通）'!$C$6:$L$47,10,FALSE))</f>
        <v/>
      </c>
      <c r="AC76" s="1912" t="str">
        <f>IF(AC75="","",VLOOKUP(AC75,'シフト記号表（従来型・ユニット型共通）'!$C$6:$L$47,10,FALSE))</f>
        <v/>
      </c>
      <c r="AD76" s="1885" t="str">
        <f>IF(AD75="","",VLOOKUP(AD75,'シフト記号表（従来型・ユニット型共通）'!$C$6:$L$47,10,FALSE))</f>
        <v/>
      </c>
      <c r="AE76" s="1897" t="str">
        <f>IF(AE75="","",VLOOKUP(AE75,'シフト記号表（従来型・ユニット型共通）'!$C$6:$L$47,10,FALSE))</f>
        <v/>
      </c>
      <c r="AF76" s="1897" t="str">
        <f>IF(AF75="","",VLOOKUP(AF75,'シフト記号表（従来型・ユニット型共通）'!$C$6:$L$47,10,FALSE))</f>
        <v/>
      </c>
      <c r="AG76" s="1897" t="str">
        <f>IF(AG75="","",VLOOKUP(AG75,'シフト記号表（従来型・ユニット型共通）'!$C$6:$L$47,10,FALSE))</f>
        <v/>
      </c>
      <c r="AH76" s="1897" t="str">
        <f>IF(AH75="","",VLOOKUP(AH75,'シフト記号表（従来型・ユニット型共通）'!$C$6:$L$47,10,FALSE))</f>
        <v/>
      </c>
      <c r="AI76" s="1897" t="str">
        <f>IF(AI75="","",VLOOKUP(AI75,'シフト記号表（従来型・ユニット型共通）'!$C$6:$L$47,10,FALSE))</f>
        <v/>
      </c>
      <c r="AJ76" s="1912" t="str">
        <f>IF(AJ75="","",VLOOKUP(AJ75,'シフト記号表（従来型・ユニット型共通）'!$C$6:$L$47,10,FALSE))</f>
        <v/>
      </c>
      <c r="AK76" s="1885" t="str">
        <f>IF(AK75="","",VLOOKUP(AK75,'シフト記号表（従来型・ユニット型共通）'!$C$6:$L$47,10,FALSE))</f>
        <v/>
      </c>
      <c r="AL76" s="1897" t="str">
        <f>IF(AL75="","",VLOOKUP(AL75,'シフト記号表（従来型・ユニット型共通）'!$C$6:$L$47,10,FALSE))</f>
        <v/>
      </c>
      <c r="AM76" s="1897" t="str">
        <f>IF(AM75="","",VLOOKUP(AM75,'シフト記号表（従来型・ユニット型共通）'!$C$6:$L$47,10,FALSE))</f>
        <v/>
      </c>
      <c r="AN76" s="1897" t="str">
        <f>IF(AN75="","",VLOOKUP(AN75,'シフト記号表（従来型・ユニット型共通）'!$C$6:$L$47,10,FALSE))</f>
        <v/>
      </c>
      <c r="AO76" s="1897" t="str">
        <f>IF(AO75="","",VLOOKUP(AO75,'シフト記号表（従来型・ユニット型共通）'!$C$6:$L$47,10,FALSE))</f>
        <v/>
      </c>
      <c r="AP76" s="1897" t="str">
        <f>IF(AP75="","",VLOOKUP(AP75,'シフト記号表（従来型・ユニット型共通）'!$C$6:$L$47,10,FALSE))</f>
        <v/>
      </c>
      <c r="AQ76" s="1912" t="str">
        <f>IF(AQ75="","",VLOOKUP(AQ75,'シフト記号表（従来型・ユニット型共通）'!$C$6:$L$47,10,FALSE))</f>
        <v/>
      </c>
      <c r="AR76" s="1885" t="str">
        <f>IF(AR75="","",VLOOKUP(AR75,'シフト記号表（従来型・ユニット型共通）'!$C$6:$L$47,10,FALSE))</f>
        <v/>
      </c>
      <c r="AS76" s="1897" t="str">
        <f>IF(AS75="","",VLOOKUP(AS75,'シフト記号表（従来型・ユニット型共通）'!$C$6:$L$47,10,FALSE))</f>
        <v/>
      </c>
      <c r="AT76" s="1897" t="str">
        <f>IF(AT75="","",VLOOKUP(AT75,'シフト記号表（従来型・ユニット型共通）'!$C$6:$L$47,10,FALSE))</f>
        <v/>
      </c>
      <c r="AU76" s="1897" t="str">
        <f>IF(AU75="","",VLOOKUP(AU75,'シフト記号表（従来型・ユニット型共通）'!$C$6:$L$47,10,FALSE))</f>
        <v/>
      </c>
      <c r="AV76" s="1897" t="str">
        <f>IF(AV75="","",VLOOKUP(AV75,'シフト記号表（従来型・ユニット型共通）'!$C$6:$L$47,10,FALSE))</f>
        <v/>
      </c>
      <c r="AW76" s="1897" t="str">
        <f>IF(AW75="","",VLOOKUP(AW75,'シフト記号表（従来型・ユニット型共通）'!$C$6:$L$47,10,FALSE))</f>
        <v/>
      </c>
      <c r="AX76" s="1912" t="str">
        <f>IF(AX75="","",VLOOKUP(AX75,'シフト記号表（従来型・ユニット型共通）'!$C$6:$L$47,10,FALSE))</f>
        <v/>
      </c>
      <c r="AY76" s="1885" t="str">
        <f>IF(AY75="","",VLOOKUP(AY75,'シフト記号表（従来型・ユニット型共通）'!$C$6:$L$47,10,FALSE))</f>
        <v/>
      </c>
      <c r="AZ76" s="1897" t="str">
        <f>IF(AZ75="","",VLOOKUP(AZ75,'シフト記号表（従来型・ユニット型共通）'!$C$6:$L$47,10,FALSE))</f>
        <v/>
      </c>
      <c r="BA76" s="1897" t="str">
        <f>IF(BA75="","",VLOOKUP(BA75,'シフト記号表（従来型・ユニット型共通）'!$C$6:$L$47,10,FALSE))</f>
        <v/>
      </c>
      <c r="BB76" s="1945">
        <f>IF($BE$3="４週",SUM(W76:AX76),IF($BE$3="暦月",SUM(W76:BA76),""))</f>
        <v>0</v>
      </c>
      <c r="BC76" s="1953"/>
      <c r="BD76" s="1962">
        <f>IF($BE$3="４週",BB76/4,IF($BE$3="暦月",(BB76/($BE$8/7)),""))</f>
        <v>0</v>
      </c>
      <c r="BE76" s="1953"/>
      <c r="BF76" s="1973"/>
      <c r="BG76" s="1978"/>
      <c r="BH76" s="1978"/>
      <c r="BI76" s="1978"/>
      <c r="BJ76" s="1989"/>
    </row>
    <row r="77" spans="2:62" ht="20.25" customHeight="1">
      <c r="B77" s="1742">
        <f>B75+1</f>
        <v>31</v>
      </c>
      <c r="C77" s="1756"/>
      <c r="D77" s="1767"/>
      <c r="E77" s="1774"/>
      <c r="F77" s="1779"/>
      <c r="G77" s="1774"/>
      <c r="H77" s="1779"/>
      <c r="I77" s="1788"/>
      <c r="J77" s="1802"/>
      <c r="K77" s="1808"/>
      <c r="L77" s="1824"/>
      <c r="M77" s="1824"/>
      <c r="N77" s="1767"/>
      <c r="O77" s="1831"/>
      <c r="P77" s="1836"/>
      <c r="Q77" s="1836"/>
      <c r="R77" s="1836"/>
      <c r="S77" s="1847"/>
      <c r="T77" s="1857" t="s">
        <v>770</v>
      </c>
      <c r="U77" s="1864"/>
      <c r="V77" s="1875"/>
      <c r="W77" s="1886"/>
      <c r="X77" s="1898"/>
      <c r="Y77" s="1898"/>
      <c r="Z77" s="1898"/>
      <c r="AA77" s="1898"/>
      <c r="AB77" s="1898"/>
      <c r="AC77" s="1913"/>
      <c r="AD77" s="1886"/>
      <c r="AE77" s="1898"/>
      <c r="AF77" s="1898"/>
      <c r="AG77" s="1898"/>
      <c r="AH77" s="1898"/>
      <c r="AI77" s="1898"/>
      <c r="AJ77" s="1913"/>
      <c r="AK77" s="1886"/>
      <c r="AL77" s="1898"/>
      <c r="AM77" s="1898"/>
      <c r="AN77" s="1898"/>
      <c r="AO77" s="1898"/>
      <c r="AP77" s="1898"/>
      <c r="AQ77" s="1913"/>
      <c r="AR77" s="1886"/>
      <c r="AS77" s="1898"/>
      <c r="AT77" s="1898"/>
      <c r="AU77" s="1898"/>
      <c r="AV77" s="1898"/>
      <c r="AW77" s="1898"/>
      <c r="AX77" s="1913"/>
      <c r="AY77" s="1886"/>
      <c r="AZ77" s="1898"/>
      <c r="BA77" s="1937"/>
      <c r="BB77" s="1944"/>
      <c r="BC77" s="1952"/>
      <c r="BD77" s="1961"/>
      <c r="BE77" s="1967"/>
      <c r="BF77" s="1972"/>
      <c r="BG77" s="1977"/>
      <c r="BH77" s="1977"/>
      <c r="BI77" s="1977"/>
      <c r="BJ77" s="1988"/>
    </row>
    <row r="78" spans="2:62" ht="20.25" customHeight="1">
      <c r="B78" s="1743"/>
      <c r="C78" s="1757"/>
      <c r="D78" s="1768"/>
      <c r="E78" s="1776"/>
      <c r="F78" s="1781">
        <f>C77</f>
        <v>0</v>
      </c>
      <c r="G78" s="1776"/>
      <c r="H78" s="1781">
        <f>I77</f>
        <v>0</v>
      </c>
      <c r="I78" s="1789"/>
      <c r="J78" s="1803"/>
      <c r="K78" s="1809"/>
      <c r="L78" s="1825"/>
      <c r="M78" s="1825"/>
      <c r="N78" s="1768"/>
      <c r="O78" s="1831"/>
      <c r="P78" s="1836"/>
      <c r="Q78" s="1836"/>
      <c r="R78" s="1836"/>
      <c r="S78" s="1847"/>
      <c r="T78" s="1856" t="s">
        <v>128</v>
      </c>
      <c r="U78" s="1863"/>
      <c r="V78" s="1874"/>
      <c r="W78" s="1885" t="str">
        <f>IF(W77="","",VLOOKUP(W77,'シフト記号表（従来型・ユニット型共通）'!$C$6:$L$47,10,FALSE))</f>
        <v/>
      </c>
      <c r="X78" s="1897" t="str">
        <f>IF(X77="","",VLOOKUP(X77,'シフト記号表（従来型・ユニット型共通）'!$C$6:$L$47,10,FALSE))</f>
        <v/>
      </c>
      <c r="Y78" s="1897" t="str">
        <f>IF(Y77="","",VLOOKUP(Y77,'シフト記号表（従来型・ユニット型共通）'!$C$6:$L$47,10,FALSE))</f>
        <v/>
      </c>
      <c r="Z78" s="1897" t="str">
        <f>IF(Z77="","",VLOOKUP(Z77,'シフト記号表（従来型・ユニット型共通）'!$C$6:$L$47,10,FALSE))</f>
        <v/>
      </c>
      <c r="AA78" s="1897" t="str">
        <f>IF(AA77="","",VLOOKUP(AA77,'シフト記号表（従来型・ユニット型共通）'!$C$6:$L$47,10,FALSE))</f>
        <v/>
      </c>
      <c r="AB78" s="1897" t="str">
        <f>IF(AB77="","",VLOOKUP(AB77,'シフト記号表（従来型・ユニット型共通）'!$C$6:$L$47,10,FALSE))</f>
        <v/>
      </c>
      <c r="AC78" s="1912" t="str">
        <f>IF(AC77="","",VLOOKUP(AC77,'シフト記号表（従来型・ユニット型共通）'!$C$6:$L$47,10,FALSE))</f>
        <v/>
      </c>
      <c r="AD78" s="1885" t="str">
        <f>IF(AD77="","",VLOOKUP(AD77,'シフト記号表（従来型・ユニット型共通）'!$C$6:$L$47,10,FALSE))</f>
        <v/>
      </c>
      <c r="AE78" s="1897" t="str">
        <f>IF(AE77="","",VLOOKUP(AE77,'シフト記号表（従来型・ユニット型共通）'!$C$6:$L$47,10,FALSE))</f>
        <v/>
      </c>
      <c r="AF78" s="1897" t="str">
        <f>IF(AF77="","",VLOOKUP(AF77,'シフト記号表（従来型・ユニット型共通）'!$C$6:$L$47,10,FALSE))</f>
        <v/>
      </c>
      <c r="AG78" s="1897" t="str">
        <f>IF(AG77="","",VLOOKUP(AG77,'シフト記号表（従来型・ユニット型共通）'!$C$6:$L$47,10,FALSE))</f>
        <v/>
      </c>
      <c r="AH78" s="1897" t="str">
        <f>IF(AH77="","",VLOOKUP(AH77,'シフト記号表（従来型・ユニット型共通）'!$C$6:$L$47,10,FALSE))</f>
        <v/>
      </c>
      <c r="AI78" s="1897" t="str">
        <f>IF(AI77="","",VLOOKUP(AI77,'シフト記号表（従来型・ユニット型共通）'!$C$6:$L$47,10,FALSE))</f>
        <v/>
      </c>
      <c r="AJ78" s="1912" t="str">
        <f>IF(AJ77="","",VLOOKUP(AJ77,'シフト記号表（従来型・ユニット型共通）'!$C$6:$L$47,10,FALSE))</f>
        <v/>
      </c>
      <c r="AK78" s="1885" t="str">
        <f>IF(AK77="","",VLOOKUP(AK77,'シフト記号表（従来型・ユニット型共通）'!$C$6:$L$47,10,FALSE))</f>
        <v/>
      </c>
      <c r="AL78" s="1897" t="str">
        <f>IF(AL77="","",VLOOKUP(AL77,'シフト記号表（従来型・ユニット型共通）'!$C$6:$L$47,10,FALSE))</f>
        <v/>
      </c>
      <c r="AM78" s="1897" t="str">
        <f>IF(AM77="","",VLOOKUP(AM77,'シフト記号表（従来型・ユニット型共通）'!$C$6:$L$47,10,FALSE))</f>
        <v/>
      </c>
      <c r="AN78" s="1897" t="str">
        <f>IF(AN77="","",VLOOKUP(AN77,'シフト記号表（従来型・ユニット型共通）'!$C$6:$L$47,10,FALSE))</f>
        <v/>
      </c>
      <c r="AO78" s="1897" t="str">
        <f>IF(AO77="","",VLOOKUP(AO77,'シフト記号表（従来型・ユニット型共通）'!$C$6:$L$47,10,FALSE))</f>
        <v/>
      </c>
      <c r="AP78" s="1897" t="str">
        <f>IF(AP77="","",VLOOKUP(AP77,'シフト記号表（従来型・ユニット型共通）'!$C$6:$L$47,10,FALSE))</f>
        <v/>
      </c>
      <c r="AQ78" s="1912" t="str">
        <f>IF(AQ77="","",VLOOKUP(AQ77,'シフト記号表（従来型・ユニット型共通）'!$C$6:$L$47,10,FALSE))</f>
        <v/>
      </c>
      <c r="AR78" s="1885" t="str">
        <f>IF(AR77="","",VLOOKUP(AR77,'シフト記号表（従来型・ユニット型共通）'!$C$6:$L$47,10,FALSE))</f>
        <v/>
      </c>
      <c r="AS78" s="1897" t="str">
        <f>IF(AS77="","",VLOOKUP(AS77,'シフト記号表（従来型・ユニット型共通）'!$C$6:$L$47,10,FALSE))</f>
        <v/>
      </c>
      <c r="AT78" s="1897" t="str">
        <f>IF(AT77="","",VLOOKUP(AT77,'シフト記号表（従来型・ユニット型共通）'!$C$6:$L$47,10,FALSE))</f>
        <v/>
      </c>
      <c r="AU78" s="1897" t="str">
        <f>IF(AU77="","",VLOOKUP(AU77,'シフト記号表（従来型・ユニット型共通）'!$C$6:$L$47,10,FALSE))</f>
        <v/>
      </c>
      <c r="AV78" s="1897" t="str">
        <f>IF(AV77="","",VLOOKUP(AV77,'シフト記号表（従来型・ユニット型共通）'!$C$6:$L$47,10,FALSE))</f>
        <v/>
      </c>
      <c r="AW78" s="1897" t="str">
        <f>IF(AW77="","",VLOOKUP(AW77,'シフト記号表（従来型・ユニット型共通）'!$C$6:$L$47,10,FALSE))</f>
        <v/>
      </c>
      <c r="AX78" s="1912" t="str">
        <f>IF(AX77="","",VLOOKUP(AX77,'シフト記号表（従来型・ユニット型共通）'!$C$6:$L$47,10,FALSE))</f>
        <v/>
      </c>
      <c r="AY78" s="1885" t="str">
        <f>IF(AY77="","",VLOOKUP(AY77,'シフト記号表（従来型・ユニット型共通）'!$C$6:$L$47,10,FALSE))</f>
        <v/>
      </c>
      <c r="AZ78" s="1897" t="str">
        <f>IF(AZ77="","",VLOOKUP(AZ77,'シフト記号表（従来型・ユニット型共通）'!$C$6:$L$47,10,FALSE))</f>
        <v/>
      </c>
      <c r="BA78" s="1897" t="str">
        <f>IF(BA77="","",VLOOKUP(BA77,'シフト記号表（従来型・ユニット型共通）'!$C$6:$L$47,10,FALSE))</f>
        <v/>
      </c>
      <c r="BB78" s="1945">
        <f>IF($BE$3="４週",SUM(W78:AX78),IF($BE$3="暦月",SUM(W78:BA78),""))</f>
        <v>0</v>
      </c>
      <c r="BC78" s="1953"/>
      <c r="BD78" s="1962">
        <f>IF($BE$3="４週",BB78/4,IF($BE$3="暦月",(BB78/($BE$8/7)),""))</f>
        <v>0</v>
      </c>
      <c r="BE78" s="1953"/>
      <c r="BF78" s="1973"/>
      <c r="BG78" s="1978"/>
      <c r="BH78" s="1978"/>
      <c r="BI78" s="1978"/>
      <c r="BJ78" s="1989"/>
    </row>
    <row r="79" spans="2:62" ht="20.25" customHeight="1">
      <c r="B79" s="1742">
        <f>B77+1</f>
        <v>32</v>
      </c>
      <c r="C79" s="1756"/>
      <c r="D79" s="1767"/>
      <c r="E79" s="1774"/>
      <c r="F79" s="1779"/>
      <c r="G79" s="1774"/>
      <c r="H79" s="1779"/>
      <c r="I79" s="1788"/>
      <c r="J79" s="1802"/>
      <c r="K79" s="1808"/>
      <c r="L79" s="1824"/>
      <c r="M79" s="1824"/>
      <c r="N79" s="1767"/>
      <c r="O79" s="1831"/>
      <c r="P79" s="1836"/>
      <c r="Q79" s="1836"/>
      <c r="R79" s="1836"/>
      <c r="S79" s="1847"/>
      <c r="T79" s="1857" t="s">
        <v>770</v>
      </c>
      <c r="U79" s="1864"/>
      <c r="V79" s="1875"/>
      <c r="W79" s="1886"/>
      <c r="X79" s="1898"/>
      <c r="Y79" s="1898"/>
      <c r="Z79" s="1898"/>
      <c r="AA79" s="1898"/>
      <c r="AB79" s="1898"/>
      <c r="AC79" s="1913"/>
      <c r="AD79" s="1886"/>
      <c r="AE79" s="1898"/>
      <c r="AF79" s="1898"/>
      <c r="AG79" s="1898"/>
      <c r="AH79" s="1898"/>
      <c r="AI79" s="1898"/>
      <c r="AJ79" s="1913"/>
      <c r="AK79" s="1886"/>
      <c r="AL79" s="1898"/>
      <c r="AM79" s="1898"/>
      <c r="AN79" s="1898"/>
      <c r="AO79" s="1898"/>
      <c r="AP79" s="1898"/>
      <c r="AQ79" s="1913"/>
      <c r="AR79" s="1886"/>
      <c r="AS79" s="1898"/>
      <c r="AT79" s="1898"/>
      <c r="AU79" s="1898"/>
      <c r="AV79" s="1898"/>
      <c r="AW79" s="1898"/>
      <c r="AX79" s="1913"/>
      <c r="AY79" s="1886"/>
      <c r="AZ79" s="1898"/>
      <c r="BA79" s="1937"/>
      <c r="BB79" s="1944"/>
      <c r="BC79" s="1952"/>
      <c r="BD79" s="1961"/>
      <c r="BE79" s="1967"/>
      <c r="BF79" s="1972"/>
      <c r="BG79" s="1977"/>
      <c r="BH79" s="1977"/>
      <c r="BI79" s="1977"/>
      <c r="BJ79" s="1988"/>
    </row>
    <row r="80" spans="2:62" ht="20.25" customHeight="1">
      <c r="B80" s="1743"/>
      <c r="C80" s="1757"/>
      <c r="D80" s="1768"/>
      <c r="E80" s="1776"/>
      <c r="F80" s="1781">
        <f>C79</f>
        <v>0</v>
      </c>
      <c r="G80" s="1776"/>
      <c r="H80" s="1781">
        <f>I79</f>
        <v>0</v>
      </c>
      <c r="I80" s="1789"/>
      <c r="J80" s="1803"/>
      <c r="K80" s="1809"/>
      <c r="L80" s="1825"/>
      <c r="M80" s="1825"/>
      <c r="N80" s="1768"/>
      <c r="O80" s="1831"/>
      <c r="P80" s="1836"/>
      <c r="Q80" s="1836"/>
      <c r="R80" s="1836"/>
      <c r="S80" s="1847"/>
      <c r="T80" s="1856" t="s">
        <v>128</v>
      </c>
      <c r="U80" s="1863"/>
      <c r="V80" s="1874"/>
      <c r="W80" s="1885" t="str">
        <f>IF(W79="","",VLOOKUP(W79,'シフト記号表（従来型・ユニット型共通）'!$C$6:$L$47,10,FALSE))</f>
        <v/>
      </c>
      <c r="X80" s="1897" t="str">
        <f>IF(X79="","",VLOOKUP(X79,'シフト記号表（従来型・ユニット型共通）'!$C$6:$L$47,10,FALSE))</f>
        <v/>
      </c>
      <c r="Y80" s="1897" t="str">
        <f>IF(Y79="","",VLOOKUP(Y79,'シフト記号表（従来型・ユニット型共通）'!$C$6:$L$47,10,FALSE))</f>
        <v/>
      </c>
      <c r="Z80" s="1897" t="str">
        <f>IF(Z79="","",VLOOKUP(Z79,'シフト記号表（従来型・ユニット型共通）'!$C$6:$L$47,10,FALSE))</f>
        <v/>
      </c>
      <c r="AA80" s="1897" t="str">
        <f>IF(AA79="","",VLOOKUP(AA79,'シフト記号表（従来型・ユニット型共通）'!$C$6:$L$47,10,FALSE))</f>
        <v/>
      </c>
      <c r="AB80" s="1897" t="str">
        <f>IF(AB79="","",VLOOKUP(AB79,'シフト記号表（従来型・ユニット型共通）'!$C$6:$L$47,10,FALSE))</f>
        <v/>
      </c>
      <c r="AC80" s="1912" t="str">
        <f>IF(AC79="","",VLOOKUP(AC79,'シフト記号表（従来型・ユニット型共通）'!$C$6:$L$47,10,FALSE))</f>
        <v/>
      </c>
      <c r="AD80" s="1885" t="str">
        <f>IF(AD79="","",VLOOKUP(AD79,'シフト記号表（従来型・ユニット型共通）'!$C$6:$L$47,10,FALSE))</f>
        <v/>
      </c>
      <c r="AE80" s="1897" t="str">
        <f>IF(AE79="","",VLOOKUP(AE79,'シフト記号表（従来型・ユニット型共通）'!$C$6:$L$47,10,FALSE))</f>
        <v/>
      </c>
      <c r="AF80" s="1897" t="str">
        <f>IF(AF79="","",VLOOKUP(AF79,'シフト記号表（従来型・ユニット型共通）'!$C$6:$L$47,10,FALSE))</f>
        <v/>
      </c>
      <c r="AG80" s="1897" t="str">
        <f>IF(AG79="","",VLOOKUP(AG79,'シフト記号表（従来型・ユニット型共通）'!$C$6:$L$47,10,FALSE))</f>
        <v/>
      </c>
      <c r="AH80" s="1897" t="str">
        <f>IF(AH79="","",VLOOKUP(AH79,'シフト記号表（従来型・ユニット型共通）'!$C$6:$L$47,10,FALSE))</f>
        <v/>
      </c>
      <c r="AI80" s="1897" t="str">
        <f>IF(AI79="","",VLOOKUP(AI79,'シフト記号表（従来型・ユニット型共通）'!$C$6:$L$47,10,FALSE))</f>
        <v/>
      </c>
      <c r="AJ80" s="1912" t="str">
        <f>IF(AJ79="","",VLOOKUP(AJ79,'シフト記号表（従来型・ユニット型共通）'!$C$6:$L$47,10,FALSE))</f>
        <v/>
      </c>
      <c r="AK80" s="1885" t="str">
        <f>IF(AK79="","",VLOOKUP(AK79,'シフト記号表（従来型・ユニット型共通）'!$C$6:$L$47,10,FALSE))</f>
        <v/>
      </c>
      <c r="AL80" s="1897" t="str">
        <f>IF(AL79="","",VLOOKUP(AL79,'シフト記号表（従来型・ユニット型共通）'!$C$6:$L$47,10,FALSE))</f>
        <v/>
      </c>
      <c r="AM80" s="1897" t="str">
        <f>IF(AM79="","",VLOOKUP(AM79,'シフト記号表（従来型・ユニット型共通）'!$C$6:$L$47,10,FALSE))</f>
        <v/>
      </c>
      <c r="AN80" s="1897" t="str">
        <f>IF(AN79="","",VLOOKUP(AN79,'シフト記号表（従来型・ユニット型共通）'!$C$6:$L$47,10,FALSE))</f>
        <v/>
      </c>
      <c r="AO80" s="1897" t="str">
        <f>IF(AO79="","",VLOOKUP(AO79,'シフト記号表（従来型・ユニット型共通）'!$C$6:$L$47,10,FALSE))</f>
        <v/>
      </c>
      <c r="AP80" s="1897" t="str">
        <f>IF(AP79="","",VLOOKUP(AP79,'シフト記号表（従来型・ユニット型共通）'!$C$6:$L$47,10,FALSE))</f>
        <v/>
      </c>
      <c r="AQ80" s="1912" t="str">
        <f>IF(AQ79="","",VLOOKUP(AQ79,'シフト記号表（従来型・ユニット型共通）'!$C$6:$L$47,10,FALSE))</f>
        <v/>
      </c>
      <c r="AR80" s="1885" t="str">
        <f>IF(AR79="","",VLOOKUP(AR79,'シフト記号表（従来型・ユニット型共通）'!$C$6:$L$47,10,FALSE))</f>
        <v/>
      </c>
      <c r="AS80" s="1897" t="str">
        <f>IF(AS79="","",VLOOKUP(AS79,'シフト記号表（従来型・ユニット型共通）'!$C$6:$L$47,10,FALSE))</f>
        <v/>
      </c>
      <c r="AT80" s="1897" t="str">
        <f>IF(AT79="","",VLOOKUP(AT79,'シフト記号表（従来型・ユニット型共通）'!$C$6:$L$47,10,FALSE))</f>
        <v/>
      </c>
      <c r="AU80" s="1897" t="str">
        <f>IF(AU79="","",VLOOKUP(AU79,'シフト記号表（従来型・ユニット型共通）'!$C$6:$L$47,10,FALSE))</f>
        <v/>
      </c>
      <c r="AV80" s="1897" t="str">
        <f>IF(AV79="","",VLOOKUP(AV79,'シフト記号表（従来型・ユニット型共通）'!$C$6:$L$47,10,FALSE))</f>
        <v/>
      </c>
      <c r="AW80" s="1897" t="str">
        <f>IF(AW79="","",VLOOKUP(AW79,'シフト記号表（従来型・ユニット型共通）'!$C$6:$L$47,10,FALSE))</f>
        <v/>
      </c>
      <c r="AX80" s="1912" t="str">
        <f>IF(AX79="","",VLOOKUP(AX79,'シフト記号表（従来型・ユニット型共通）'!$C$6:$L$47,10,FALSE))</f>
        <v/>
      </c>
      <c r="AY80" s="1885" t="str">
        <f>IF(AY79="","",VLOOKUP(AY79,'シフト記号表（従来型・ユニット型共通）'!$C$6:$L$47,10,FALSE))</f>
        <v/>
      </c>
      <c r="AZ80" s="1897" t="str">
        <f>IF(AZ79="","",VLOOKUP(AZ79,'シフト記号表（従来型・ユニット型共通）'!$C$6:$L$47,10,FALSE))</f>
        <v/>
      </c>
      <c r="BA80" s="1897" t="str">
        <f>IF(BA79="","",VLOOKUP(BA79,'シフト記号表（従来型・ユニット型共通）'!$C$6:$L$47,10,FALSE))</f>
        <v/>
      </c>
      <c r="BB80" s="1945">
        <f>IF($BE$3="４週",SUM(W80:AX80),IF($BE$3="暦月",SUM(W80:BA80),""))</f>
        <v>0</v>
      </c>
      <c r="BC80" s="1953"/>
      <c r="BD80" s="1962">
        <f>IF($BE$3="４週",BB80/4,IF($BE$3="暦月",(BB80/($BE$8/7)),""))</f>
        <v>0</v>
      </c>
      <c r="BE80" s="1953"/>
      <c r="BF80" s="1973"/>
      <c r="BG80" s="1978"/>
      <c r="BH80" s="1978"/>
      <c r="BI80" s="1978"/>
      <c r="BJ80" s="1989"/>
    </row>
    <row r="81" spans="2:62" ht="20.25" customHeight="1">
      <c r="B81" s="1742">
        <f>B79+1</f>
        <v>33</v>
      </c>
      <c r="C81" s="1756"/>
      <c r="D81" s="1767"/>
      <c r="E81" s="1774"/>
      <c r="F81" s="1779"/>
      <c r="G81" s="1774"/>
      <c r="H81" s="1779"/>
      <c r="I81" s="1788"/>
      <c r="J81" s="1802"/>
      <c r="K81" s="1808"/>
      <c r="L81" s="1824"/>
      <c r="M81" s="1824"/>
      <c r="N81" s="1767"/>
      <c r="O81" s="1831"/>
      <c r="P81" s="1836"/>
      <c r="Q81" s="1836"/>
      <c r="R81" s="1836"/>
      <c r="S81" s="1847"/>
      <c r="T81" s="1857" t="s">
        <v>770</v>
      </c>
      <c r="U81" s="1864"/>
      <c r="V81" s="1875"/>
      <c r="W81" s="1886"/>
      <c r="X81" s="1898"/>
      <c r="Y81" s="1898"/>
      <c r="Z81" s="1898"/>
      <c r="AA81" s="1898"/>
      <c r="AB81" s="1898"/>
      <c r="AC81" s="1913"/>
      <c r="AD81" s="1886"/>
      <c r="AE81" s="1898"/>
      <c r="AF81" s="1898"/>
      <c r="AG81" s="1898"/>
      <c r="AH81" s="1898"/>
      <c r="AI81" s="1898"/>
      <c r="AJ81" s="1913"/>
      <c r="AK81" s="1886"/>
      <c r="AL81" s="1898"/>
      <c r="AM81" s="1898"/>
      <c r="AN81" s="1898"/>
      <c r="AO81" s="1898"/>
      <c r="AP81" s="1898"/>
      <c r="AQ81" s="1913"/>
      <c r="AR81" s="1886"/>
      <c r="AS81" s="1898"/>
      <c r="AT81" s="1898"/>
      <c r="AU81" s="1898"/>
      <c r="AV81" s="1898"/>
      <c r="AW81" s="1898"/>
      <c r="AX81" s="1913"/>
      <c r="AY81" s="1886"/>
      <c r="AZ81" s="1898"/>
      <c r="BA81" s="1937"/>
      <c r="BB81" s="1944"/>
      <c r="BC81" s="1952"/>
      <c r="BD81" s="1961"/>
      <c r="BE81" s="1967"/>
      <c r="BF81" s="1972"/>
      <c r="BG81" s="1977"/>
      <c r="BH81" s="1977"/>
      <c r="BI81" s="1977"/>
      <c r="BJ81" s="1988"/>
    </row>
    <row r="82" spans="2:62" ht="20.25" customHeight="1">
      <c r="B82" s="1743"/>
      <c r="C82" s="1757"/>
      <c r="D82" s="1768"/>
      <c r="E82" s="1776"/>
      <c r="F82" s="1781">
        <f>C81</f>
        <v>0</v>
      </c>
      <c r="G82" s="1776"/>
      <c r="H82" s="1781">
        <f>I81</f>
        <v>0</v>
      </c>
      <c r="I82" s="1789"/>
      <c r="J82" s="1803"/>
      <c r="K82" s="1809"/>
      <c r="L82" s="1825"/>
      <c r="M82" s="1825"/>
      <c r="N82" s="1768"/>
      <c r="O82" s="1831"/>
      <c r="P82" s="1836"/>
      <c r="Q82" s="1836"/>
      <c r="R82" s="1836"/>
      <c r="S82" s="1847"/>
      <c r="T82" s="1856" t="s">
        <v>128</v>
      </c>
      <c r="U82" s="1863"/>
      <c r="V82" s="1874"/>
      <c r="W82" s="1885" t="str">
        <f>IF(W81="","",VLOOKUP(W81,'シフト記号表（従来型・ユニット型共通）'!$C$6:$L$47,10,FALSE))</f>
        <v/>
      </c>
      <c r="X82" s="1897" t="str">
        <f>IF(X81="","",VLOOKUP(X81,'シフト記号表（従来型・ユニット型共通）'!$C$6:$L$47,10,FALSE))</f>
        <v/>
      </c>
      <c r="Y82" s="1897" t="str">
        <f>IF(Y81="","",VLOOKUP(Y81,'シフト記号表（従来型・ユニット型共通）'!$C$6:$L$47,10,FALSE))</f>
        <v/>
      </c>
      <c r="Z82" s="1897" t="str">
        <f>IF(Z81="","",VLOOKUP(Z81,'シフト記号表（従来型・ユニット型共通）'!$C$6:$L$47,10,FALSE))</f>
        <v/>
      </c>
      <c r="AA82" s="1897" t="str">
        <f>IF(AA81="","",VLOOKUP(AA81,'シフト記号表（従来型・ユニット型共通）'!$C$6:$L$47,10,FALSE))</f>
        <v/>
      </c>
      <c r="AB82" s="1897" t="str">
        <f>IF(AB81="","",VLOOKUP(AB81,'シフト記号表（従来型・ユニット型共通）'!$C$6:$L$47,10,FALSE))</f>
        <v/>
      </c>
      <c r="AC82" s="1912" t="str">
        <f>IF(AC81="","",VLOOKUP(AC81,'シフト記号表（従来型・ユニット型共通）'!$C$6:$L$47,10,FALSE))</f>
        <v/>
      </c>
      <c r="AD82" s="1885" t="str">
        <f>IF(AD81="","",VLOOKUP(AD81,'シフト記号表（従来型・ユニット型共通）'!$C$6:$L$47,10,FALSE))</f>
        <v/>
      </c>
      <c r="AE82" s="1897" t="str">
        <f>IF(AE81="","",VLOOKUP(AE81,'シフト記号表（従来型・ユニット型共通）'!$C$6:$L$47,10,FALSE))</f>
        <v/>
      </c>
      <c r="AF82" s="1897" t="str">
        <f>IF(AF81="","",VLOOKUP(AF81,'シフト記号表（従来型・ユニット型共通）'!$C$6:$L$47,10,FALSE))</f>
        <v/>
      </c>
      <c r="AG82" s="1897" t="str">
        <f>IF(AG81="","",VLOOKUP(AG81,'シフト記号表（従来型・ユニット型共通）'!$C$6:$L$47,10,FALSE))</f>
        <v/>
      </c>
      <c r="AH82" s="1897" t="str">
        <f>IF(AH81="","",VLOOKUP(AH81,'シフト記号表（従来型・ユニット型共通）'!$C$6:$L$47,10,FALSE))</f>
        <v/>
      </c>
      <c r="AI82" s="1897" t="str">
        <f>IF(AI81="","",VLOOKUP(AI81,'シフト記号表（従来型・ユニット型共通）'!$C$6:$L$47,10,FALSE))</f>
        <v/>
      </c>
      <c r="AJ82" s="1912" t="str">
        <f>IF(AJ81="","",VLOOKUP(AJ81,'シフト記号表（従来型・ユニット型共通）'!$C$6:$L$47,10,FALSE))</f>
        <v/>
      </c>
      <c r="AK82" s="1885" t="str">
        <f>IF(AK81="","",VLOOKUP(AK81,'シフト記号表（従来型・ユニット型共通）'!$C$6:$L$47,10,FALSE))</f>
        <v/>
      </c>
      <c r="AL82" s="1897" t="str">
        <f>IF(AL81="","",VLOOKUP(AL81,'シフト記号表（従来型・ユニット型共通）'!$C$6:$L$47,10,FALSE))</f>
        <v/>
      </c>
      <c r="AM82" s="1897" t="str">
        <f>IF(AM81="","",VLOOKUP(AM81,'シフト記号表（従来型・ユニット型共通）'!$C$6:$L$47,10,FALSE))</f>
        <v/>
      </c>
      <c r="AN82" s="1897" t="str">
        <f>IF(AN81="","",VLOOKUP(AN81,'シフト記号表（従来型・ユニット型共通）'!$C$6:$L$47,10,FALSE))</f>
        <v/>
      </c>
      <c r="AO82" s="1897" t="str">
        <f>IF(AO81="","",VLOOKUP(AO81,'シフト記号表（従来型・ユニット型共通）'!$C$6:$L$47,10,FALSE))</f>
        <v/>
      </c>
      <c r="AP82" s="1897" t="str">
        <f>IF(AP81="","",VLOOKUP(AP81,'シフト記号表（従来型・ユニット型共通）'!$C$6:$L$47,10,FALSE))</f>
        <v/>
      </c>
      <c r="AQ82" s="1912" t="str">
        <f>IF(AQ81="","",VLOOKUP(AQ81,'シフト記号表（従来型・ユニット型共通）'!$C$6:$L$47,10,FALSE))</f>
        <v/>
      </c>
      <c r="AR82" s="1885" t="str">
        <f>IF(AR81="","",VLOOKUP(AR81,'シフト記号表（従来型・ユニット型共通）'!$C$6:$L$47,10,FALSE))</f>
        <v/>
      </c>
      <c r="AS82" s="1897" t="str">
        <f>IF(AS81="","",VLOOKUP(AS81,'シフト記号表（従来型・ユニット型共通）'!$C$6:$L$47,10,FALSE))</f>
        <v/>
      </c>
      <c r="AT82" s="1897" t="str">
        <f>IF(AT81="","",VLOOKUP(AT81,'シフト記号表（従来型・ユニット型共通）'!$C$6:$L$47,10,FALSE))</f>
        <v/>
      </c>
      <c r="AU82" s="1897" t="str">
        <f>IF(AU81="","",VLOOKUP(AU81,'シフト記号表（従来型・ユニット型共通）'!$C$6:$L$47,10,FALSE))</f>
        <v/>
      </c>
      <c r="AV82" s="1897" t="str">
        <f>IF(AV81="","",VLOOKUP(AV81,'シフト記号表（従来型・ユニット型共通）'!$C$6:$L$47,10,FALSE))</f>
        <v/>
      </c>
      <c r="AW82" s="1897" t="str">
        <f>IF(AW81="","",VLOOKUP(AW81,'シフト記号表（従来型・ユニット型共通）'!$C$6:$L$47,10,FALSE))</f>
        <v/>
      </c>
      <c r="AX82" s="1912" t="str">
        <f>IF(AX81="","",VLOOKUP(AX81,'シフト記号表（従来型・ユニット型共通）'!$C$6:$L$47,10,FALSE))</f>
        <v/>
      </c>
      <c r="AY82" s="1885" t="str">
        <f>IF(AY81="","",VLOOKUP(AY81,'シフト記号表（従来型・ユニット型共通）'!$C$6:$L$47,10,FALSE))</f>
        <v/>
      </c>
      <c r="AZ82" s="1897" t="str">
        <f>IF(AZ81="","",VLOOKUP(AZ81,'シフト記号表（従来型・ユニット型共通）'!$C$6:$L$47,10,FALSE))</f>
        <v/>
      </c>
      <c r="BA82" s="1897" t="str">
        <f>IF(BA81="","",VLOOKUP(BA81,'シフト記号表（従来型・ユニット型共通）'!$C$6:$L$47,10,FALSE))</f>
        <v/>
      </c>
      <c r="BB82" s="1945">
        <f>IF($BE$3="４週",SUM(W82:AX82),IF($BE$3="暦月",SUM(W82:BA82),""))</f>
        <v>0</v>
      </c>
      <c r="BC82" s="1953"/>
      <c r="BD82" s="1962">
        <f>IF($BE$3="４週",BB82/4,IF($BE$3="暦月",(BB82/($BE$8/7)),""))</f>
        <v>0</v>
      </c>
      <c r="BE82" s="1953"/>
      <c r="BF82" s="1973"/>
      <c r="BG82" s="1978"/>
      <c r="BH82" s="1978"/>
      <c r="BI82" s="1978"/>
      <c r="BJ82" s="1989"/>
    </row>
    <row r="83" spans="2:62" ht="20.25" customHeight="1">
      <c r="B83" s="1742">
        <f>B81+1</f>
        <v>34</v>
      </c>
      <c r="C83" s="1756"/>
      <c r="D83" s="1767"/>
      <c r="E83" s="1774"/>
      <c r="F83" s="1779"/>
      <c r="G83" s="1774"/>
      <c r="H83" s="1779"/>
      <c r="I83" s="1788"/>
      <c r="J83" s="1802"/>
      <c r="K83" s="1808"/>
      <c r="L83" s="1824"/>
      <c r="M83" s="1824"/>
      <c r="N83" s="1767"/>
      <c r="O83" s="1831"/>
      <c r="P83" s="1836"/>
      <c r="Q83" s="1836"/>
      <c r="R83" s="1836"/>
      <c r="S83" s="1847"/>
      <c r="T83" s="1857" t="s">
        <v>770</v>
      </c>
      <c r="U83" s="1864"/>
      <c r="V83" s="1875"/>
      <c r="W83" s="1886"/>
      <c r="X83" s="1898"/>
      <c r="Y83" s="1898"/>
      <c r="Z83" s="1898"/>
      <c r="AA83" s="1898"/>
      <c r="AB83" s="1898"/>
      <c r="AC83" s="1913"/>
      <c r="AD83" s="1886"/>
      <c r="AE83" s="1898"/>
      <c r="AF83" s="1898"/>
      <c r="AG83" s="1898"/>
      <c r="AH83" s="1898"/>
      <c r="AI83" s="1898"/>
      <c r="AJ83" s="1913"/>
      <c r="AK83" s="1886"/>
      <c r="AL83" s="1898"/>
      <c r="AM83" s="1898"/>
      <c r="AN83" s="1898"/>
      <c r="AO83" s="1898"/>
      <c r="AP83" s="1898"/>
      <c r="AQ83" s="1913"/>
      <c r="AR83" s="1886"/>
      <c r="AS83" s="1898"/>
      <c r="AT83" s="1898"/>
      <c r="AU83" s="1898"/>
      <c r="AV83" s="1898"/>
      <c r="AW83" s="1898"/>
      <c r="AX83" s="1913"/>
      <c r="AY83" s="1886"/>
      <c r="AZ83" s="1898"/>
      <c r="BA83" s="1937"/>
      <c r="BB83" s="1944"/>
      <c r="BC83" s="1952"/>
      <c r="BD83" s="1961"/>
      <c r="BE83" s="1967"/>
      <c r="BF83" s="1972"/>
      <c r="BG83" s="1977"/>
      <c r="BH83" s="1977"/>
      <c r="BI83" s="1977"/>
      <c r="BJ83" s="1988"/>
    </row>
    <row r="84" spans="2:62" ht="20.25" customHeight="1">
      <c r="B84" s="1743"/>
      <c r="C84" s="1757"/>
      <c r="D84" s="1768"/>
      <c r="E84" s="1776"/>
      <c r="F84" s="1781">
        <f>C83</f>
        <v>0</v>
      </c>
      <c r="G84" s="1776"/>
      <c r="H84" s="1781">
        <f>I83</f>
        <v>0</v>
      </c>
      <c r="I84" s="1789"/>
      <c r="J84" s="1803"/>
      <c r="K84" s="1809"/>
      <c r="L84" s="1825"/>
      <c r="M84" s="1825"/>
      <c r="N84" s="1768"/>
      <c r="O84" s="1831"/>
      <c r="P84" s="1836"/>
      <c r="Q84" s="1836"/>
      <c r="R84" s="1836"/>
      <c r="S84" s="1847"/>
      <c r="T84" s="1856" t="s">
        <v>128</v>
      </c>
      <c r="U84" s="1863"/>
      <c r="V84" s="1874"/>
      <c r="W84" s="1885" t="str">
        <f>IF(W83="","",VLOOKUP(W83,'シフト記号表（従来型・ユニット型共通）'!$C$6:$L$47,10,FALSE))</f>
        <v/>
      </c>
      <c r="X84" s="1897" t="str">
        <f>IF(X83="","",VLOOKUP(X83,'シフト記号表（従来型・ユニット型共通）'!$C$6:$L$47,10,FALSE))</f>
        <v/>
      </c>
      <c r="Y84" s="1897" t="str">
        <f>IF(Y83="","",VLOOKUP(Y83,'シフト記号表（従来型・ユニット型共通）'!$C$6:$L$47,10,FALSE))</f>
        <v/>
      </c>
      <c r="Z84" s="1897" t="str">
        <f>IF(Z83="","",VLOOKUP(Z83,'シフト記号表（従来型・ユニット型共通）'!$C$6:$L$47,10,FALSE))</f>
        <v/>
      </c>
      <c r="AA84" s="1897" t="str">
        <f>IF(AA83="","",VLOOKUP(AA83,'シフト記号表（従来型・ユニット型共通）'!$C$6:$L$47,10,FALSE))</f>
        <v/>
      </c>
      <c r="AB84" s="1897" t="str">
        <f>IF(AB83="","",VLOOKUP(AB83,'シフト記号表（従来型・ユニット型共通）'!$C$6:$L$47,10,FALSE))</f>
        <v/>
      </c>
      <c r="AC84" s="1912" t="str">
        <f>IF(AC83="","",VLOOKUP(AC83,'シフト記号表（従来型・ユニット型共通）'!$C$6:$L$47,10,FALSE))</f>
        <v/>
      </c>
      <c r="AD84" s="1885" t="str">
        <f>IF(AD83="","",VLOOKUP(AD83,'シフト記号表（従来型・ユニット型共通）'!$C$6:$L$47,10,FALSE))</f>
        <v/>
      </c>
      <c r="AE84" s="1897" t="str">
        <f>IF(AE83="","",VLOOKUP(AE83,'シフト記号表（従来型・ユニット型共通）'!$C$6:$L$47,10,FALSE))</f>
        <v/>
      </c>
      <c r="AF84" s="1897" t="str">
        <f>IF(AF83="","",VLOOKUP(AF83,'シフト記号表（従来型・ユニット型共通）'!$C$6:$L$47,10,FALSE))</f>
        <v/>
      </c>
      <c r="AG84" s="1897" t="str">
        <f>IF(AG83="","",VLOOKUP(AG83,'シフト記号表（従来型・ユニット型共通）'!$C$6:$L$47,10,FALSE))</f>
        <v/>
      </c>
      <c r="AH84" s="1897" t="str">
        <f>IF(AH83="","",VLOOKUP(AH83,'シフト記号表（従来型・ユニット型共通）'!$C$6:$L$47,10,FALSE))</f>
        <v/>
      </c>
      <c r="AI84" s="1897" t="str">
        <f>IF(AI83="","",VLOOKUP(AI83,'シフト記号表（従来型・ユニット型共通）'!$C$6:$L$47,10,FALSE))</f>
        <v/>
      </c>
      <c r="AJ84" s="1912" t="str">
        <f>IF(AJ83="","",VLOOKUP(AJ83,'シフト記号表（従来型・ユニット型共通）'!$C$6:$L$47,10,FALSE))</f>
        <v/>
      </c>
      <c r="AK84" s="1885" t="str">
        <f>IF(AK83="","",VLOOKUP(AK83,'シフト記号表（従来型・ユニット型共通）'!$C$6:$L$47,10,FALSE))</f>
        <v/>
      </c>
      <c r="AL84" s="1897" t="str">
        <f>IF(AL83="","",VLOOKUP(AL83,'シフト記号表（従来型・ユニット型共通）'!$C$6:$L$47,10,FALSE))</f>
        <v/>
      </c>
      <c r="AM84" s="1897" t="str">
        <f>IF(AM83="","",VLOOKUP(AM83,'シフト記号表（従来型・ユニット型共通）'!$C$6:$L$47,10,FALSE))</f>
        <v/>
      </c>
      <c r="AN84" s="1897" t="str">
        <f>IF(AN83="","",VLOOKUP(AN83,'シフト記号表（従来型・ユニット型共通）'!$C$6:$L$47,10,FALSE))</f>
        <v/>
      </c>
      <c r="AO84" s="1897" t="str">
        <f>IF(AO83="","",VLOOKUP(AO83,'シフト記号表（従来型・ユニット型共通）'!$C$6:$L$47,10,FALSE))</f>
        <v/>
      </c>
      <c r="AP84" s="1897" t="str">
        <f>IF(AP83="","",VLOOKUP(AP83,'シフト記号表（従来型・ユニット型共通）'!$C$6:$L$47,10,FALSE))</f>
        <v/>
      </c>
      <c r="AQ84" s="1912" t="str">
        <f>IF(AQ83="","",VLOOKUP(AQ83,'シフト記号表（従来型・ユニット型共通）'!$C$6:$L$47,10,FALSE))</f>
        <v/>
      </c>
      <c r="AR84" s="1885" t="str">
        <f>IF(AR83="","",VLOOKUP(AR83,'シフト記号表（従来型・ユニット型共通）'!$C$6:$L$47,10,FALSE))</f>
        <v/>
      </c>
      <c r="AS84" s="1897" t="str">
        <f>IF(AS83="","",VLOOKUP(AS83,'シフト記号表（従来型・ユニット型共通）'!$C$6:$L$47,10,FALSE))</f>
        <v/>
      </c>
      <c r="AT84" s="1897" t="str">
        <f>IF(AT83="","",VLOOKUP(AT83,'シフト記号表（従来型・ユニット型共通）'!$C$6:$L$47,10,FALSE))</f>
        <v/>
      </c>
      <c r="AU84" s="1897" t="str">
        <f>IF(AU83="","",VLOOKUP(AU83,'シフト記号表（従来型・ユニット型共通）'!$C$6:$L$47,10,FALSE))</f>
        <v/>
      </c>
      <c r="AV84" s="1897" t="str">
        <f>IF(AV83="","",VLOOKUP(AV83,'シフト記号表（従来型・ユニット型共通）'!$C$6:$L$47,10,FALSE))</f>
        <v/>
      </c>
      <c r="AW84" s="1897" t="str">
        <f>IF(AW83="","",VLOOKUP(AW83,'シフト記号表（従来型・ユニット型共通）'!$C$6:$L$47,10,FALSE))</f>
        <v/>
      </c>
      <c r="AX84" s="1912" t="str">
        <f>IF(AX83="","",VLOOKUP(AX83,'シフト記号表（従来型・ユニット型共通）'!$C$6:$L$47,10,FALSE))</f>
        <v/>
      </c>
      <c r="AY84" s="1885" t="str">
        <f>IF(AY83="","",VLOOKUP(AY83,'シフト記号表（従来型・ユニット型共通）'!$C$6:$L$47,10,FALSE))</f>
        <v/>
      </c>
      <c r="AZ84" s="1897" t="str">
        <f>IF(AZ83="","",VLOOKUP(AZ83,'シフト記号表（従来型・ユニット型共通）'!$C$6:$L$47,10,FALSE))</f>
        <v/>
      </c>
      <c r="BA84" s="1897" t="str">
        <f>IF(BA83="","",VLOOKUP(BA83,'シフト記号表（従来型・ユニット型共通）'!$C$6:$L$47,10,FALSE))</f>
        <v/>
      </c>
      <c r="BB84" s="1945">
        <f>IF($BE$3="４週",SUM(W84:AX84),IF($BE$3="暦月",SUM(W84:BA84),""))</f>
        <v>0</v>
      </c>
      <c r="BC84" s="1953"/>
      <c r="BD84" s="1962">
        <f>IF($BE$3="４週",BB84/4,IF($BE$3="暦月",(BB84/($BE$8/7)),""))</f>
        <v>0</v>
      </c>
      <c r="BE84" s="1953"/>
      <c r="BF84" s="1973"/>
      <c r="BG84" s="1978"/>
      <c r="BH84" s="1978"/>
      <c r="BI84" s="1978"/>
      <c r="BJ84" s="1989"/>
    </row>
    <row r="85" spans="2:62" ht="20.25" customHeight="1">
      <c r="B85" s="1742">
        <f>B83+1</f>
        <v>35</v>
      </c>
      <c r="C85" s="1756"/>
      <c r="D85" s="1767"/>
      <c r="E85" s="1774"/>
      <c r="F85" s="1779"/>
      <c r="G85" s="1774"/>
      <c r="H85" s="1779"/>
      <c r="I85" s="1788"/>
      <c r="J85" s="1802"/>
      <c r="K85" s="1808"/>
      <c r="L85" s="1824"/>
      <c r="M85" s="1824"/>
      <c r="N85" s="1767"/>
      <c r="O85" s="1831"/>
      <c r="P85" s="1836"/>
      <c r="Q85" s="1836"/>
      <c r="R85" s="1836"/>
      <c r="S85" s="1847"/>
      <c r="T85" s="1857" t="s">
        <v>770</v>
      </c>
      <c r="U85" s="1864"/>
      <c r="V85" s="1875"/>
      <c r="W85" s="1886"/>
      <c r="X85" s="1898"/>
      <c r="Y85" s="1898"/>
      <c r="Z85" s="1898"/>
      <c r="AA85" s="1898"/>
      <c r="AB85" s="1898"/>
      <c r="AC85" s="1913"/>
      <c r="AD85" s="1886"/>
      <c r="AE85" s="1898"/>
      <c r="AF85" s="1898"/>
      <c r="AG85" s="1898"/>
      <c r="AH85" s="1898"/>
      <c r="AI85" s="1898"/>
      <c r="AJ85" s="1913"/>
      <c r="AK85" s="1886"/>
      <c r="AL85" s="1898"/>
      <c r="AM85" s="1898"/>
      <c r="AN85" s="1898"/>
      <c r="AO85" s="1898"/>
      <c r="AP85" s="1898"/>
      <c r="AQ85" s="1913"/>
      <c r="AR85" s="1886"/>
      <c r="AS85" s="1898"/>
      <c r="AT85" s="1898"/>
      <c r="AU85" s="1898"/>
      <c r="AV85" s="1898"/>
      <c r="AW85" s="1898"/>
      <c r="AX85" s="1913"/>
      <c r="AY85" s="1886"/>
      <c r="AZ85" s="1898"/>
      <c r="BA85" s="1937"/>
      <c r="BB85" s="1944"/>
      <c r="BC85" s="1952"/>
      <c r="BD85" s="1961"/>
      <c r="BE85" s="1967"/>
      <c r="BF85" s="1972"/>
      <c r="BG85" s="1977"/>
      <c r="BH85" s="1977"/>
      <c r="BI85" s="1977"/>
      <c r="BJ85" s="1988"/>
    </row>
    <row r="86" spans="2:62" ht="20.25" customHeight="1">
      <c r="B86" s="1743"/>
      <c r="C86" s="1757"/>
      <c r="D86" s="1768"/>
      <c r="E86" s="1776"/>
      <c r="F86" s="1781">
        <f>C85</f>
        <v>0</v>
      </c>
      <c r="G86" s="1776"/>
      <c r="H86" s="1781">
        <f>I85</f>
        <v>0</v>
      </c>
      <c r="I86" s="1789"/>
      <c r="J86" s="1803"/>
      <c r="K86" s="1809"/>
      <c r="L86" s="1825"/>
      <c r="M86" s="1825"/>
      <c r="N86" s="1768"/>
      <c r="O86" s="1831"/>
      <c r="P86" s="1836"/>
      <c r="Q86" s="1836"/>
      <c r="R86" s="1836"/>
      <c r="S86" s="1847"/>
      <c r="T86" s="1856" t="s">
        <v>128</v>
      </c>
      <c r="U86" s="1863"/>
      <c r="V86" s="1874"/>
      <c r="W86" s="1885" t="str">
        <f>IF(W85="","",VLOOKUP(W85,'シフト記号表（従来型・ユニット型共通）'!$C$6:$L$47,10,FALSE))</f>
        <v/>
      </c>
      <c r="X86" s="1897" t="str">
        <f>IF(X85="","",VLOOKUP(X85,'シフト記号表（従来型・ユニット型共通）'!$C$6:$L$47,10,FALSE))</f>
        <v/>
      </c>
      <c r="Y86" s="1897" t="str">
        <f>IF(Y85="","",VLOOKUP(Y85,'シフト記号表（従来型・ユニット型共通）'!$C$6:$L$47,10,FALSE))</f>
        <v/>
      </c>
      <c r="Z86" s="1897" t="str">
        <f>IF(Z85="","",VLOOKUP(Z85,'シフト記号表（従来型・ユニット型共通）'!$C$6:$L$47,10,FALSE))</f>
        <v/>
      </c>
      <c r="AA86" s="1897" t="str">
        <f>IF(AA85="","",VLOOKUP(AA85,'シフト記号表（従来型・ユニット型共通）'!$C$6:$L$47,10,FALSE))</f>
        <v/>
      </c>
      <c r="AB86" s="1897" t="str">
        <f>IF(AB85="","",VLOOKUP(AB85,'シフト記号表（従来型・ユニット型共通）'!$C$6:$L$47,10,FALSE))</f>
        <v/>
      </c>
      <c r="AC86" s="1912" t="str">
        <f>IF(AC85="","",VLOOKUP(AC85,'シフト記号表（従来型・ユニット型共通）'!$C$6:$L$47,10,FALSE))</f>
        <v/>
      </c>
      <c r="AD86" s="1885" t="str">
        <f>IF(AD85="","",VLOOKUP(AD85,'シフト記号表（従来型・ユニット型共通）'!$C$6:$L$47,10,FALSE))</f>
        <v/>
      </c>
      <c r="AE86" s="1897" t="str">
        <f>IF(AE85="","",VLOOKUP(AE85,'シフト記号表（従来型・ユニット型共通）'!$C$6:$L$47,10,FALSE))</f>
        <v/>
      </c>
      <c r="AF86" s="1897" t="str">
        <f>IF(AF85="","",VLOOKUP(AF85,'シフト記号表（従来型・ユニット型共通）'!$C$6:$L$47,10,FALSE))</f>
        <v/>
      </c>
      <c r="AG86" s="1897" t="str">
        <f>IF(AG85="","",VLOOKUP(AG85,'シフト記号表（従来型・ユニット型共通）'!$C$6:$L$47,10,FALSE))</f>
        <v/>
      </c>
      <c r="AH86" s="1897" t="str">
        <f>IF(AH85="","",VLOOKUP(AH85,'シフト記号表（従来型・ユニット型共通）'!$C$6:$L$47,10,FALSE))</f>
        <v/>
      </c>
      <c r="AI86" s="1897" t="str">
        <f>IF(AI85="","",VLOOKUP(AI85,'シフト記号表（従来型・ユニット型共通）'!$C$6:$L$47,10,FALSE))</f>
        <v/>
      </c>
      <c r="AJ86" s="1912" t="str">
        <f>IF(AJ85="","",VLOOKUP(AJ85,'シフト記号表（従来型・ユニット型共通）'!$C$6:$L$47,10,FALSE))</f>
        <v/>
      </c>
      <c r="AK86" s="1885" t="str">
        <f>IF(AK85="","",VLOOKUP(AK85,'シフト記号表（従来型・ユニット型共通）'!$C$6:$L$47,10,FALSE))</f>
        <v/>
      </c>
      <c r="AL86" s="1897" t="str">
        <f>IF(AL85="","",VLOOKUP(AL85,'シフト記号表（従来型・ユニット型共通）'!$C$6:$L$47,10,FALSE))</f>
        <v/>
      </c>
      <c r="AM86" s="1897" t="str">
        <f>IF(AM85="","",VLOOKUP(AM85,'シフト記号表（従来型・ユニット型共通）'!$C$6:$L$47,10,FALSE))</f>
        <v/>
      </c>
      <c r="AN86" s="1897" t="str">
        <f>IF(AN85="","",VLOOKUP(AN85,'シフト記号表（従来型・ユニット型共通）'!$C$6:$L$47,10,FALSE))</f>
        <v/>
      </c>
      <c r="AO86" s="1897" t="str">
        <f>IF(AO85="","",VLOOKUP(AO85,'シフト記号表（従来型・ユニット型共通）'!$C$6:$L$47,10,FALSE))</f>
        <v/>
      </c>
      <c r="AP86" s="1897" t="str">
        <f>IF(AP85="","",VLOOKUP(AP85,'シフト記号表（従来型・ユニット型共通）'!$C$6:$L$47,10,FALSE))</f>
        <v/>
      </c>
      <c r="AQ86" s="1912" t="str">
        <f>IF(AQ85="","",VLOOKUP(AQ85,'シフト記号表（従来型・ユニット型共通）'!$C$6:$L$47,10,FALSE))</f>
        <v/>
      </c>
      <c r="AR86" s="1885" t="str">
        <f>IF(AR85="","",VLOOKUP(AR85,'シフト記号表（従来型・ユニット型共通）'!$C$6:$L$47,10,FALSE))</f>
        <v/>
      </c>
      <c r="AS86" s="1897" t="str">
        <f>IF(AS85="","",VLOOKUP(AS85,'シフト記号表（従来型・ユニット型共通）'!$C$6:$L$47,10,FALSE))</f>
        <v/>
      </c>
      <c r="AT86" s="1897" t="str">
        <f>IF(AT85="","",VLOOKUP(AT85,'シフト記号表（従来型・ユニット型共通）'!$C$6:$L$47,10,FALSE))</f>
        <v/>
      </c>
      <c r="AU86" s="1897" t="str">
        <f>IF(AU85="","",VLOOKUP(AU85,'シフト記号表（従来型・ユニット型共通）'!$C$6:$L$47,10,FALSE))</f>
        <v/>
      </c>
      <c r="AV86" s="1897" t="str">
        <f>IF(AV85="","",VLOOKUP(AV85,'シフト記号表（従来型・ユニット型共通）'!$C$6:$L$47,10,FALSE))</f>
        <v/>
      </c>
      <c r="AW86" s="1897" t="str">
        <f>IF(AW85="","",VLOOKUP(AW85,'シフト記号表（従来型・ユニット型共通）'!$C$6:$L$47,10,FALSE))</f>
        <v/>
      </c>
      <c r="AX86" s="1912" t="str">
        <f>IF(AX85="","",VLOOKUP(AX85,'シフト記号表（従来型・ユニット型共通）'!$C$6:$L$47,10,FALSE))</f>
        <v/>
      </c>
      <c r="AY86" s="1885" t="str">
        <f>IF(AY85="","",VLOOKUP(AY85,'シフト記号表（従来型・ユニット型共通）'!$C$6:$L$47,10,FALSE))</f>
        <v/>
      </c>
      <c r="AZ86" s="1897" t="str">
        <f>IF(AZ85="","",VLOOKUP(AZ85,'シフト記号表（従来型・ユニット型共通）'!$C$6:$L$47,10,FALSE))</f>
        <v/>
      </c>
      <c r="BA86" s="1897" t="str">
        <f>IF(BA85="","",VLOOKUP(BA85,'シフト記号表（従来型・ユニット型共通）'!$C$6:$L$47,10,FALSE))</f>
        <v/>
      </c>
      <c r="BB86" s="1945">
        <f>IF($BE$3="４週",SUM(W86:AX86),IF($BE$3="暦月",SUM(W86:BA86),""))</f>
        <v>0</v>
      </c>
      <c r="BC86" s="1953"/>
      <c r="BD86" s="1962">
        <f>IF($BE$3="４週",BB86/4,IF($BE$3="暦月",(BB86/($BE$8/7)),""))</f>
        <v>0</v>
      </c>
      <c r="BE86" s="1953"/>
      <c r="BF86" s="1973"/>
      <c r="BG86" s="1978"/>
      <c r="BH86" s="1978"/>
      <c r="BI86" s="1978"/>
      <c r="BJ86" s="1989"/>
    </row>
    <row r="87" spans="2:62" ht="20.25" customHeight="1">
      <c r="B87" s="1742">
        <f>B85+1</f>
        <v>36</v>
      </c>
      <c r="C87" s="1756"/>
      <c r="D87" s="1767"/>
      <c r="E87" s="1774"/>
      <c r="F87" s="1779"/>
      <c r="G87" s="1774"/>
      <c r="H87" s="1779"/>
      <c r="I87" s="1788"/>
      <c r="J87" s="1802"/>
      <c r="K87" s="1808"/>
      <c r="L87" s="1824"/>
      <c r="M87" s="1824"/>
      <c r="N87" s="1767"/>
      <c r="O87" s="1831"/>
      <c r="P87" s="1836"/>
      <c r="Q87" s="1836"/>
      <c r="R87" s="1836"/>
      <c r="S87" s="1847"/>
      <c r="T87" s="1857" t="s">
        <v>770</v>
      </c>
      <c r="U87" s="1864"/>
      <c r="V87" s="1875"/>
      <c r="W87" s="1886"/>
      <c r="X87" s="1898"/>
      <c r="Y87" s="1898"/>
      <c r="Z87" s="1898"/>
      <c r="AA87" s="1898"/>
      <c r="AB87" s="1898"/>
      <c r="AC87" s="1913"/>
      <c r="AD87" s="1886"/>
      <c r="AE87" s="1898"/>
      <c r="AF87" s="1898"/>
      <c r="AG87" s="1898"/>
      <c r="AH87" s="1898"/>
      <c r="AI87" s="1898"/>
      <c r="AJ87" s="1913"/>
      <c r="AK87" s="1886"/>
      <c r="AL87" s="1898"/>
      <c r="AM87" s="1898"/>
      <c r="AN87" s="1898"/>
      <c r="AO87" s="1898"/>
      <c r="AP87" s="1898"/>
      <c r="AQ87" s="1913"/>
      <c r="AR87" s="1886"/>
      <c r="AS87" s="1898"/>
      <c r="AT87" s="1898"/>
      <c r="AU87" s="1898"/>
      <c r="AV87" s="1898"/>
      <c r="AW87" s="1898"/>
      <c r="AX87" s="1913"/>
      <c r="AY87" s="1886"/>
      <c r="AZ87" s="1898"/>
      <c r="BA87" s="1937"/>
      <c r="BB87" s="1944"/>
      <c r="BC87" s="1952"/>
      <c r="BD87" s="1961"/>
      <c r="BE87" s="1967"/>
      <c r="BF87" s="1972"/>
      <c r="BG87" s="1977"/>
      <c r="BH87" s="1977"/>
      <c r="BI87" s="1977"/>
      <c r="BJ87" s="1988"/>
    </row>
    <row r="88" spans="2:62" ht="20.25" customHeight="1">
      <c r="B88" s="1743"/>
      <c r="C88" s="1757"/>
      <c r="D88" s="1768"/>
      <c r="E88" s="1776"/>
      <c r="F88" s="1781">
        <f>C87</f>
        <v>0</v>
      </c>
      <c r="G88" s="1776"/>
      <c r="H88" s="1781">
        <f>I87</f>
        <v>0</v>
      </c>
      <c r="I88" s="1789"/>
      <c r="J88" s="1803"/>
      <c r="K88" s="1809"/>
      <c r="L88" s="1825"/>
      <c r="M88" s="1825"/>
      <c r="N88" s="1768"/>
      <c r="O88" s="1831"/>
      <c r="P88" s="1836"/>
      <c r="Q88" s="1836"/>
      <c r="R88" s="1836"/>
      <c r="S88" s="1847"/>
      <c r="T88" s="1856" t="s">
        <v>128</v>
      </c>
      <c r="U88" s="1863"/>
      <c r="V88" s="1874"/>
      <c r="W88" s="1885" t="str">
        <f>IF(W87="","",VLOOKUP(W87,'シフト記号表（従来型・ユニット型共通）'!$C$6:$L$47,10,FALSE))</f>
        <v/>
      </c>
      <c r="X88" s="1897" t="str">
        <f>IF(X87="","",VLOOKUP(X87,'シフト記号表（従来型・ユニット型共通）'!$C$6:$L$47,10,FALSE))</f>
        <v/>
      </c>
      <c r="Y88" s="1897" t="str">
        <f>IF(Y87="","",VLOOKUP(Y87,'シフト記号表（従来型・ユニット型共通）'!$C$6:$L$47,10,FALSE))</f>
        <v/>
      </c>
      <c r="Z88" s="1897" t="str">
        <f>IF(Z87="","",VLOOKUP(Z87,'シフト記号表（従来型・ユニット型共通）'!$C$6:$L$47,10,FALSE))</f>
        <v/>
      </c>
      <c r="AA88" s="1897" t="str">
        <f>IF(AA87="","",VLOOKUP(AA87,'シフト記号表（従来型・ユニット型共通）'!$C$6:$L$47,10,FALSE))</f>
        <v/>
      </c>
      <c r="AB88" s="1897" t="str">
        <f>IF(AB87="","",VLOOKUP(AB87,'シフト記号表（従来型・ユニット型共通）'!$C$6:$L$47,10,FALSE))</f>
        <v/>
      </c>
      <c r="AC88" s="1912" t="str">
        <f>IF(AC87="","",VLOOKUP(AC87,'シフト記号表（従来型・ユニット型共通）'!$C$6:$L$47,10,FALSE))</f>
        <v/>
      </c>
      <c r="AD88" s="1885" t="str">
        <f>IF(AD87="","",VLOOKUP(AD87,'シフト記号表（従来型・ユニット型共通）'!$C$6:$L$47,10,FALSE))</f>
        <v/>
      </c>
      <c r="AE88" s="1897" t="str">
        <f>IF(AE87="","",VLOOKUP(AE87,'シフト記号表（従来型・ユニット型共通）'!$C$6:$L$47,10,FALSE))</f>
        <v/>
      </c>
      <c r="AF88" s="1897" t="str">
        <f>IF(AF87="","",VLOOKUP(AF87,'シフト記号表（従来型・ユニット型共通）'!$C$6:$L$47,10,FALSE))</f>
        <v/>
      </c>
      <c r="AG88" s="1897" t="str">
        <f>IF(AG87="","",VLOOKUP(AG87,'シフト記号表（従来型・ユニット型共通）'!$C$6:$L$47,10,FALSE))</f>
        <v/>
      </c>
      <c r="AH88" s="1897" t="str">
        <f>IF(AH87="","",VLOOKUP(AH87,'シフト記号表（従来型・ユニット型共通）'!$C$6:$L$47,10,FALSE))</f>
        <v/>
      </c>
      <c r="AI88" s="1897" t="str">
        <f>IF(AI87="","",VLOOKUP(AI87,'シフト記号表（従来型・ユニット型共通）'!$C$6:$L$47,10,FALSE))</f>
        <v/>
      </c>
      <c r="AJ88" s="1912" t="str">
        <f>IF(AJ87="","",VLOOKUP(AJ87,'シフト記号表（従来型・ユニット型共通）'!$C$6:$L$47,10,FALSE))</f>
        <v/>
      </c>
      <c r="AK88" s="1885" t="str">
        <f>IF(AK87="","",VLOOKUP(AK87,'シフト記号表（従来型・ユニット型共通）'!$C$6:$L$47,10,FALSE))</f>
        <v/>
      </c>
      <c r="AL88" s="1897" t="str">
        <f>IF(AL87="","",VLOOKUP(AL87,'シフト記号表（従来型・ユニット型共通）'!$C$6:$L$47,10,FALSE))</f>
        <v/>
      </c>
      <c r="AM88" s="1897" t="str">
        <f>IF(AM87="","",VLOOKUP(AM87,'シフト記号表（従来型・ユニット型共通）'!$C$6:$L$47,10,FALSE))</f>
        <v/>
      </c>
      <c r="AN88" s="1897" t="str">
        <f>IF(AN87="","",VLOOKUP(AN87,'シフト記号表（従来型・ユニット型共通）'!$C$6:$L$47,10,FALSE))</f>
        <v/>
      </c>
      <c r="AO88" s="1897" t="str">
        <f>IF(AO87="","",VLOOKUP(AO87,'シフト記号表（従来型・ユニット型共通）'!$C$6:$L$47,10,FALSE))</f>
        <v/>
      </c>
      <c r="AP88" s="1897" t="str">
        <f>IF(AP87="","",VLOOKUP(AP87,'シフト記号表（従来型・ユニット型共通）'!$C$6:$L$47,10,FALSE))</f>
        <v/>
      </c>
      <c r="AQ88" s="1912" t="str">
        <f>IF(AQ87="","",VLOOKUP(AQ87,'シフト記号表（従来型・ユニット型共通）'!$C$6:$L$47,10,FALSE))</f>
        <v/>
      </c>
      <c r="AR88" s="1885" t="str">
        <f>IF(AR87="","",VLOOKUP(AR87,'シフト記号表（従来型・ユニット型共通）'!$C$6:$L$47,10,FALSE))</f>
        <v/>
      </c>
      <c r="AS88" s="1897" t="str">
        <f>IF(AS87="","",VLOOKUP(AS87,'シフト記号表（従来型・ユニット型共通）'!$C$6:$L$47,10,FALSE))</f>
        <v/>
      </c>
      <c r="AT88" s="1897" t="str">
        <f>IF(AT87="","",VLOOKUP(AT87,'シフト記号表（従来型・ユニット型共通）'!$C$6:$L$47,10,FALSE))</f>
        <v/>
      </c>
      <c r="AU88" s="1897" t="str">
        <f>IF(AU87="","",VLOOKUP(AU87,'シフト記号表（従来型・ユニット型共通）'!$C$6:$L$47,10,FALSE))</f>
        <v/>
      </c>
      <c r="AV88" s="1897" t="str">
        <f>IF(AV87="","",VLOOKUP(AV87,'シフト記号表（従来型・ユニット型共通）'!$C$6:$L$47,10,FALSE))</f>
        <v/>
      </c>
      <c r="AW88" s="1897" t="str">
        <f>IF(AW87="","",VLOOKUP(AW87,'シフト記号表（従来型・ユニット型共通）'!$C$6:$L$47,10,FALSE))</f>
        <v/>
      </c>
      <c r="AX88" s="1912" t="str">
        <f>IF(AX87="","",VLOOKUP(AX87,'シフト記号表（従来型・ユニット型共通）'!$C$6:$L$47,10,FALSE))</f>
        <v/>
      </c>
      <c r="AY88" s="1885" t="str">
        <f>IF(AY87="","",VLOOKUP(AY87,'シフト記号表（従来型・ユニット型共通）'!$C$6:$L$47,10,FALSE))</f>
        <v/>
      </c>
      <c r="AZ88" s="1897" t="str">
        <f>IF(AZ87="","",VLOOKUP(AZ87,'シフト記号表（従来型・ユニット型共通）'!$C$6:$L$47,10,FALSE))</f>
        <v/>
      </c>
      <c r="BA88" s="1897" t="str">
        <f>IF(BA87="","",VLOOKUP(BA87,'シフト記号表（従来型・ユニット型共通）'!$C$6:$L$47,10,FALSE))</f>
        <v/>
      </c>
      <c r="BB88" s="1945">
        <f>IF($BE$3="４週",SUM(W88:AX88),IF($BE$3="暦月",SUM(W88:BA88),""))</f>
        <v>0</v>
      </c>
      <c r="BC88" s="1953"/>
      <c r="BD88" s="1962">
        <f>IF($BE$3="４週",BB88/4,IF($BE$3="暦月",(BB88/($BE$8/7)),""))</f>
        <v>0</v>
      </c>
      <c r="BE88" s="1953"/>
      <c r="BF88" s="1973"/>
      <c r="BG88" s="1978"/>
      <c r="BH88" s="1978"/>
      <c r="BI88" s="1978"/>
      <c r="BJ88" s="1989"/>
    </row>
    <row r="89" spans="2:62" ht="20.25" customHeight="1">
      <c r="B89" s="1742">
        <f>B87+1</f>
        <v>37</v>
      </c>
      <c r="C89" s="1756"/>
      <c r="D89" s="1767"/>
      <c r="E89" s="1774"/>
      <c r="F89" s="1779"/>
      <c r="G89" s="1774"/>
      <c r="H89" s="1779"/>
      <c r="I89" s="1788"/>
      <c r="J89" s="1802"/>
      <c r="K89" s="1808"/>
      <c r="L89" s="1824"/>
      <c r="M89" s="1824"/>
      <c r="N89" s="1767"/>
      <c r="O89" s="1831"/>
      <c r="P89" s="1836"/>
      <c r="Q89" s="1836"/>
      <c r="R89" s="1836"/>
      <c r="S89" s="1847"/>
      <c r="T89" s="1857" t="s">
        <v>770</v>
      </c>
      <c r="U89" s="1864"/>
      <c r="V89" s="1875"/>
      <c r="W89" s="1886"/>
      <c r="X89" s="1898"/>
      <c r="Y89" s="1898"/>
      <c r="Z89" s="1898"/>
      <c r="AA89" s="1898"/>
      <c r="AB89" s="1898"/>
      <c r="AC89" s="1913"/>
      <c r="AD89" s="1886"/>
      <c r="AE89" s="1898"/>
      <c r="AF89" s="1898"/>
      <c r="AG89" s="1898"/>
      <c r="AH89" s="1898"/>
      <c r="AI89" s="1898"/>
      <c r="AJ89" s="1913"/>
      <c r="AK89" s="1886"/>
      <c r="AL89" s="1898"/>
      <c r="AM89" s="1898"/>
      <c r="AN89" s="1898"/>
      <c r="AO89" s="1898"/>
      <c r="AP89" s="1898"/>
      <c r="AQ89" s="1913"/>
      <c r="AR89" s="1886"/>
      <c r="AS89" s="1898"/>
      <c r="AT89" s="1898"/>
      <c r="AU89" s="1898"/>
      <c r="AV89" s="1898"/>
      <c r="AW89" s="1898"/>
      <c r="AX89" s="1913"/>
      <c r="AY89" s="1886"/>
      <c r="AZ89" s="1898"/>
      <c r="BA89" s="1937"/>
      <c r="BB89" s="1944"/>
      <c r="BC89" s="1952"/>
      <c r="BD89" s="1961"/>
      <c r="BE89" s="1967"/>
      <c r="BF89" s="1972"/>
      <c r="BG89" s="1977"/>
      <c r="BH89" s="1977"/>
      <c r="BI89" s="1977"/>
      <c r="BJ89" s="1988"/>
    </row>
    <row r="90" spans="2:62" ht="20.25" customHeight="1">
      <c r="B90" s="1743"/>
      <c r="C90" s="1757"/>
      <c r="D90" s="1768"/>
      <c r="E90" s="1776"/>
      <c r="F90" s="1781">
        <f>C89</f>
        <v>0</v>
      </c>
      <c r="G90" s="1776"/>
      <c r="H90" s="1781">
        <f>I89</f>
        <v>0</v>
      </c>
      <c r="I90" s="1789"/>
      <c r="J90" s="1803"/>
      <c r="K90" s="1809"/>
      <c r="L90" s="1825"/>
      <c r="M90" s="1825"/>
      <c r="N90" s="1768"/>
      <c r="O90" s="1831"/>
      <c r="P90" s="1836"/>
      <c r="Q90" s="1836"/>
      <c r="R90" s="1836"/>
      <c r="S90" s="1847"/>
      <c r="T90" s="1856" t="s">
        <v>128</v>
      </c>
      <c r="U90" s="1863"/>
      <c r="V90" s="1874"/>
      <c r="W90" s="1885" t="str">
        <f>IF(W89="","",VLOOKUP(W89,'シフト記号表（従来型・ユニット型共通）'!$C$6:$L$47,10,FALSE))</f>
        <v/>
      </c>
      <c r="X90" s="1897" t="str">
        <f>IF(X89="","",VLOOKUP(X89,'シフト記号表（従来型・ユニット型共通）'!$C$6:$L$47,10,FALSE))</f>
        <v/>
      </c>
      <c r="Y90" s="1897" t="str">
        <f>IF(Y89="","",VLOOKUP(Y89,'シフト記号表（従来型・ユニット型共通）'!$C$6:$L$47,10,FALSE))</f>
        <v/>
      </c>
      <c r="Z90" s="1897" t="str">
        <f>IF(Z89="","",VLOOKUP(Z89,'シフト記号表（従来型・ユニット型共通）'!$C$6:$L$47,10,FALSE))</f>
        <v/>
      </c>
      <c r="AA90" s="1897" t="str">
        <f>IF(AA89="","",VLOOKUP(AA89,'シフト記号表（従来型・ユニット型共通）'!$C$6:$L$47,10,FALSE))</f>
        <v/>
      </c>
      <c r="AB90" s="1897" t="str">
        <f>IF(AB89="","",VLOOKUP(AB89,'シフト記号表（従来型・ユニット型共通）'!$C$6:$L$47,10,FALSE))</f>
        <v/>
      </c>
      <c r="AC90" s="1912" t="str">
        <f>IF(AC89="","",VLOOKUP(AC89,'シフト記号表（従来型・ユニット型共通）'!$C$6:$L$47,10,FALSE))</f>
        <v/>
      </c>
      <c r="AD90" s="1885" t="str">
        <f>IF(AD89="","",VLOOKUP(AD89,'シフト記号表（従来型・ユニット型共通）'!$C$6:$L$47,10,FALSE))</f>
        <v/>
      </c>
      <c r="AE90" s="1897" t="str">
        <f>IF(AE89="","",VLOOKUP(AE89,'シフト記号表（従来型・ユニット型共通）'!$C$6:$L$47,10,FALSE))</f>
        <v/>
      </c>
      <c r="AF90" s="1897" t="str">
        <f>IF(AF89="","",VLOOKUP(AF89,'シフト記号表（従来型・ユニット型共通）'!$C$6:$L$47,10,FALSE))</f>
        <v/>
      </c>
      <c r="AG90" s="1897" t="str">
        <f>IF(AG89="","",VLOOKUP(AG89,'シフト記号表（従来型・ユニット型共通）'!$C$6:$L$47,10,FALSE))</f>
        <v/>
      </c>
      <c r="AH90" s="1897" t="str">
        <f>IF(AH89="","",VLOOKUP(AH89,'シフト記号表（従来型・ユニット型共通）'!$C$6:$L$47,10,FALSE))</f>
        <v/>
      </c>
      <c r="AI90" s="1897" t="str">
        <f>IF(AI89="","",VLOOKUP(AI89,'シフト記号表（従来型・ユニット型共通）'!$C$6:$L$47,10,FALSE))</f>
        <v/>
      </c>
      <c r="AJ90" s="1912" t="str">
        <f>IF(AJ89="","",VLOOKUP(AJ89,'シフト記号表（従来型・ユニット型共通）'!$C$6:$L$47,10,FALSE))</f>
        <v/>
      </c>
      <c r="AK90" s="1885" t="str">
        <f>IF(AK89="","",VLOOKUP(AK89,'シフト記号表（従来型・ユニット型共通）'!$C$6:$L$47,10,FALSE))</f>
        <v/>
      </c>
      <c r="AL90" s="1897" t="str">
        <f>IF(AL89="","",VLOOKUP(AL89,'シフト記号表（従来型・ユニット型共通）'!$C$6:$L$47,10,FALSE))</f>
        <v/>
      </c>
      <c r="AM90" s="1897" t="str">
        <f>IF(AM89="","",VLOOKUP(AM89,'シフト記号表（従来型・ユニット型共通）'!$C$6:$L$47,10,FALSE))</f>
        <v/>
      </c>
      <c r="AN90" s="1897" t="str">
        <f>IF(AN89="","",VLOOKUP(AN89,'シフト記号表（従来型・ユニット型共通）'!$C$6:$L$47,10,FALSE))</f>
        <v/>
      </c>
      <c r="AO90" s="1897" t="str">
        <f>IF(AO89="","",VLOOKUP(AO89,'シフト記号表（従来型・ユニット型共通）'!$C$6:$L$47,10,FALSE))</f>
        <v/>
      </c>
      <c r="AP90" s="1897" t="str">
        <f>IF(AP89="","",VLOOKUP(AP89,'シフト記号表（従来型・ユニット型共通）'!$C$6:$L$47,10,FALSE))</f>
        <v/>
      </c>
      <c r="AQ90" s="1912" t="str">
        <f>IF(AQ89="","",VLOOKUP(AQ89,'シフト記号表（従来型・ユニット型共通）'!$C$6:$L$47,10,FALSE))</f>
        <v/>
      </c>
      <c r="AR90" s="1885" t="str">
        <f>IF(AR89="","",VLOOKUP(AR89,'シフト記号表（従来型・ユニット型共通）'!$C$6:$L$47,10,FALSE))</f>
        <v/>
      </c>
      <c r="AS90" s="1897" t="str">
        <f>IF(AS89="","",VLOOKUP(AS89,'シフト記号表（従来型・ユニット型共通）'!$C$6:$L$47,10,FALSE))</f>
        <v/>
      </c>
      <c r="AT90" s="1897" t="str">
        <f>IF(AT89="","",VLOOKUP(AT89,'シフト記号表（従来型・ユニット型共通）'!$C$6:$L$47,10,FALSE))</f>
        <v/>
      </c>
      <c r="AU90" s="1897" t="str">
        <f>IF(AU89="","",VLOOKUP(AU89,'シフト記号表（従来型・ユニット型共通）'!$C$6:$L$47,10,FALSE))</f>
        <v/>
      </c>
      <c r="AV90" s="1897" t="str">
        <f>IF(AV89="","",VLOOKUP(AV89,'シフト記号表（従来型・ユニット型共通）'!$C$6:$L$47,10,FALSE))</f>
        <v/>
      </c>
      <c r="AW90" s="1897" t="str">
        <f>IF(AW89="","",VLOOKUP(AW89,'シフト記号表（従来型・ユニット型共通）'!$C$6:$L$47,10,FALSE))</f>
        <v/>
      </c>
      <c r="AX90" s="1912" t="str">
        <f>IF(AX89="","",VLOOKUP(AX89,'シフト記号表（従来型・ユニット型共通）'!$C$6:$L$47,10,FALSE))</f>
        <v/>
      </c>
      <c r="AY90" s="1885" t="str">
        <f>IF(AY89="","",VLOOKUP(AY89,'シフト記号表（従来型・ユニット型共通）'!$C$6:$L$47,10,FALSE))</f>
        <v/>
      </c>
      <c r="AZ90" s="1897" t="str">
        <f>IF(AZ89="","",VLOOKUP(AZ89,'シフト記号表（従来型・ユニット型共通）'!$C$6:$L$47,10,FALSE))</f>
        <v/>
      </c>
      <c r="BA90" s="1897" t="str">
        <f>IF(BA89="","",VLOOKUP(BA89,'シフト記号表（従来型・ユニット型共通）'!$C$6:$L$47,10,FALSE))</f>
        <v/>
      </c>
      <c r="BB90" s="1945">
        <f>IF($BE$3="４週",SUM(W90:AX90),IF($BE$3="暦月",SUM(W90:BA90),""))</f>
        <v>0</v>
      </c>
      <c r="BC90" s="1953"/>
      <c r="BD90" s="1962">
        <f>IF($BE$3="４週",BB90/4,IF($BE$3="暦月",(BB90/($BE$8/7)),""))</f>
        <v>0</v>
      </c>
      <c r="BE90" s="1953"/>
      <c r="BF90" s="1973"/>
      <c r="BG90" s="1978"/>
      <c r="BH90" s="1978"/>
      <c r="BI90" s="1978"/>
      <c r="BJ90" s="1989"/>
    </row>
    <row r="91" spans="2:62" ht="20.25" customHeight="1">
      <c r="B91" s="1742">
        <f>B89+1</f>
        <v>38</v>
      </c>
      <c r="C91" s="1756"/>
      <c r="D91" s="1767"/>
      <c r="E91" s="1774"/>
      <c r="F91" s="1779"/>
      <c r="G91" s="1774"/>
      <c r="H91" s="1779"/>
      <c r="I91" s="1788"/>
      <c r="J91" s="1802"/>
      <c r="K91" s="1808"/>
      <c r="L91" s="1824"/>
      <c r="M91" s="1824"/>
      <c r="N91" s="1767"/>
      <c r="O91" s="1831"/>
      <c r="P91" s="1836"/>
      <c r="Q91" s="1836"/>
      <c r="R91" s="1836"/>
      <c r="S91" s="1847"/>
      <c r="T91" s="1857" t="s">
        <v>770</v>
      </c>
      <c r="U91" s="1864"/>
      <c r="V91" s="1875"/>
      <c r="W91" s="1886"/>
      <c r="X91" s="1898"/>
      <c r="Y91" s="1898"/>
      <c r="Z91" s="1898"/>
      <c r="AA91" s="1898"/>
      <c r="AB91" s="1898"/>
      <c r="AC91" s="1913"/>
      <c r="AD91" s="1886"/>
      <c r="AE91" s="1898"/>
      <c r="AF91" s="1898"/>
      <c r="AG91" s="1898"/>
      <c r="AH91" s="1898"/>
      <c r="AI91" s="1898"/>
      <c r="AJ91" s="1913"/>
      <c r="AK91" s="1886"/>
      <c r="AL91" s="1898"/>
      <c r="AM91" s="1898"/>
      <c r="AN91" s="1898"/>
      <c r="AO91" s="1898"/>
      <c r="AP91" s="1898"/>
      <c r="AQ91" s="1913"/>
      <c r="AR91" s="1886"/>
      <c r="AS91" s="1898"/>
      <c r="AT91" s="1898"/>
      <c r="AU91" s="1898"/>
      <c r="AV91" s="1898"/>
      <c r="AW91" s="1898"/>
      <c r="AX91" s="1913"/>
      <c r="AY91" s="1886"/>
      <c r="AZ91" s="1898"/>
      <c r="BA91" s="1937"/>
      <c r="BB91" s="1944"/>
      <c r="BC91" s="1952"/>
      <c r="BD91" s="1961"/>
      <c r="BE91" s="1967"/>
      <c r="BF91" s="1972"/>
      <c r="BG91" s="1977"/>
      <c r="BH91" s="1977"/>
      <c r="BI91" s="1977"/>
      <c r="BJ91" s="1988"/>
    </row>
    <row r="92" spans="2:62" ht="20.25" customHeight="1">
      <c r="B92" s="1743"/>
      <c r="C92" s="1757"/>
      <c r="D92" s="1768"/>
      <c r="E92" s="1776"/>
      <c r="F92" s="1781">
        <f>C91</f>
        <v>0</v>
      </c>
      <c r="G92" s="1776"/>
      <c r="H92" s="1781">
        <f>I91</f>
        <v>0</v>
      </c>
      <c r="I92" s="1789"/>
      <c r="J92" s="1803"/>
      <c r="K92" s="1809"/>
      <c r="L92" s="1825"/>
      <c r="M92" s="1825"/>
      <c r="N92" s="1768"/>
      <c r="O92" s="1831"/>
      <c r="P92" s="1836"/>
      <c r="Q92" s="1836"/>
      <c r="R92" s="1836"/>
      <c r="S92" s="1847"/>
      <c r="T92" s="1856" t="s">
        <v>128</v>
      </c>
      <c r="U92" s="1863"/>
      <c r="V92" s="1874"/>
      <c r="W92" s="1885" t="str">
        <f>IF(W91="","",VLOOKUP(W91,'シフト記号表（従来型・ユニット型共通）'!$C$6:$L$47,10,FALSE))</f>
        <v/>
      </c>
      <c r="X92" s="1897" t="str">
        <f>IF(X91="","",VLOOKUP(X91,'シフト記号表（従来型・ユニット型共通）'!$C$6:$L$47,10,FALSE))</f>
        <v/>
      </c>
      <c r="Y92" s="1897" t="str">
        <f>IF(Y91="","",VLOOKUP(Y91,'シフト記号表（従来型・ユニット型共通）'!$C$6:$L$47,10,FALSE))</f>
        <v/>
      </c>
      <c r="Z92" s="1897" t="str">
        <f>IF(Z91="","",VLOOKUP(Z91,'シフト記号表（従来型・ユニット型共通）'!$C$6:$L$47,10,FALSE))</f>
        <v/>
      </c>
      <c r="AA92" s="1897" t="str">
        <f>IF(AA91="","",VLOOKUP(AA91,'シフト記号表（従来型・ユニット型共通）'!$C$6:$L$47,10,FALSE))</f>
        <v/>
      </c>
      <c r="AB92" s="1897" t="str">
        <f>IF(AB91="","",VLOOKUP(AB91,'シフト記号表（従来型・ユニット型共通）'!$C$6:$L$47,10,FALSE))</f>
        <v/>
      </c>
      <c r="AC92" s="1912" t="str">
        <f>IF(AC91="","",VLOOKUP(AC91,'シフト記号表（従来型・ユニット型共通）'!$C$6:$L$47,10,FALSE))</f>
        <v/>
      </c>
      <c r="AD92" s="1885" t="str">
        <f>IF(AD91="","",VLOOKUP(AD91,'シフト記号表（従来型・ユニット型共通）'!$C$6:$L$47,10,FALSE))</f>
        <v/>
      </c>
      <c r="AE92" s="1897" t="str">
        <f>IF(AE91="","",VLOOKUP(AE91,'シフト記号表（従来型・ユニット型共通）'!$C$6:$L$47,10,FALSE))</f>
        <v/>
      </c>
      <c r="AF92" s="1897" t="str">
        <f>IF(AF91="","",VLOOKUP(AF91,'シフト記号表（従来型・ユニット型共通）'!$C$6:$L$47,10,FALSE))</f>
        <v/>
      </c>
      <c r="AG92" s="1897" t="str">
        <f>IF(AG91="","",VLOOKUP(AG91,'シフト記号表（従来型・ユニット型共通）'!$C$6:$L$47,10,FALSE))</f>
        <v/>
      </c>
      <c r="AH92" s="1897" t="str">
        <f>IF(AH91="","",VLOOKUP(AH91,'シフト記号表（従来型・ユニット型共通）'!$C$6:$L$47,10,FALSE))</f>
        <v/>
      </c>
      <c r="AI92" s="1897" t="str">
        <f>IF(AI91="","",VLOOKUP(AI91,'シフト記号表（従来型・ユニット型共通）'!$C$6:$L$47,10,FALSE))</f>
        <v/>
      </c>
      <c r="AJ92" s="1912" t="str">
        <f>IF(AJ91="","",VLOOKUP(AJ91,'シフト記号表（従来型・ユニット型共通）'!$C$6:$L$47,10,FALSE))</f>
        <v/>
      </c>
      <c r="AK92" s="1885" t="str">
        <f>IF(AK91="","",VLOOKUP(AK91,'シフト記号表（従来型・ユニット型共通）'!$C$6:$L$47,10,FALSE))</f>
        <v/>
      </c>
      <c r="AL92" s="1897" t="str">
        <f>IF(AL91="","",VLOOKUP(AL91,'シフト記号表（従来型・ユニット型共通）'!$C$6:$L$47,10,FALSE))</f>
        <v/>
      </c>
      <c r="AM92" s="1897" t="str">
        <f>IF(AM91="","",VLOOKUP(AM91,'シフト記号表（従来型・ユニット型共通）'!$C$6:$L$47,10,FALSE))</f>
        <v/>
      </c>
      <c r="AN92" s="1897" t="str">
        <f>IF(AN91="","",VLOOKUP(AN91,'シフト記号表（従来型・ユニット型共通）'!$C$6:$L$47,10,FALSE))</f>
        <v/>
      </c>
      <c r="AO92" s="1897" t="str">
        <f>IF(AO91="","",VLOOKUP(AO91,'シフト記号表（従来型・ユニット型共通）'!$C$6:$L$47,10,FALSE))</f>
        <v/>
      </c>
      <c r="AP92" s="1897" t="str">
        <f>IF(AP91="","",VLOOKUP(AP91,'シフト記号表（従来型・ユニット型共通）'!$C$6:$L$47,10,FALSE))</f>
        <v/>
      </c>
      <c r="AQ92" s="1912" t="str">
        <f>IF(AQ91="","",VLOOKUP(AQ91,'シフト記号表（従来型・ユニット型共通）'!$C$6:$L$47,10,FALSE))</f>
        <v/>
      </c>
      <c r="AR92" s="1885" t="str">
        <f>IF(AR91="","",VLOOKUP(AR91,'シフト記号表（従来型・ユニット型共通）'!$C$6:$L$47,10,FALSE))</f>
        <v/>
      </c>
      <c r="AS92" s="1897" t="str">
        <f>IF(AS91="","",VLOOKUP(AS91,'シフト記号表（従来型・ユニット型共通）'!$C$6:$L$47,10,FALSE))</f>
        <v/>
      </c>
      <c r="AT92" s="1897" t="str">
        <f>IF(AT91="","",VLOOKUP(AT91,'シフト記号表（従来型・ユニット型共通）'!$C$6:$L$47,10,FALSE))</f>
        <v/>
      </c>
      <c r="AU92" s="1897" t="str">
        <f>IF(AU91="","",VLOOKUP(AU91,'シフト記号表（従来型・ユニット型共通）'!$C$6:$L$47,10,FALSE))</f>
        <v/>
      </c>
      <c r="AV92" s="1897" t="str">
        <f>IF(AV91="","",VLOOKUP(AV91,'シフト記号表（従来型・ユニット型共通）'!$C$6:$L$47,10,FALSE))</f>
        <v/>
      </c>
      <c r="AW92" s="1897" t="str">
        <f>IF(AW91="","",VLOOKUP(AW91,'シフト記号表（従来型・ユニット型共通）'!$C$6:$L$47,10,FALSE))</f>
        <v/>
      </c>
      <c r="AX92" s="1912" t="str">
        <f>IF(AX91="","",VLOOKUP(AX91,'シフト記号表（従来型・ユニット型共通）'!$C$6:$L$47,10,FALSE))</f>
        <v/>
      </c>
      <c r="AY92" s="1885" t="str">
        <f>IF(AY91="","",VLOOKUP(AY91,'シフト記号表（従来型・ユニット型共通）'!$C$6:$L$47,10,FALSE))</f>
        <v/>
      </c>
      <c r="AZ92" s="1897" t="str">
        <f>IF(AZ91="","",VLOOKUP(AZ91,'シフト記号表（従来型・ユニット型共通）'!$C$6:$L$47,10,FALSE))</f>
        <v/>
      </c>
      <c r="BA92" s="1897" t="str">
        <f>IF(BA91="","",VLOOKUP(BA91,'シフト記号表（従来型・ユニット型共通）'!$C$6:$L$47,10,FALSE))</f>
        <v/>
      </c>
      <c r="BB92" s="1945">
        <f>IF($BE$3="４週",SUM(W92:AX92),IF($BE$3="暦月",SUM(W92:BA92),""))</f>
        <v>0</v>
      </c>
      <c r="BC92" s="1953"/>
      <c r="BD92" s="1962">
        <f>IF($BE$3="４週",BB92/4,IF($BE$3="暦月",(BB92/($BE$8/7)),""))</f>
        <v>0</v>
      </c>
      <c r="BE92" s="1953"/>
      <c r="BF92" s="1973"/>
      <c r="BG92" s="1978"/>
      <c r="BH92" s="1978"/>
      <c r="BI92" s="1978"/>
      <c r="BJ92" s="1989"/>
    </row>
    <row r="93" spans="2:62" ht="20.25" customHeight="1">
      <c r="B93" s="1742">
        <f>B91+1</f>
        <v>39</v>
      </c>
      <c r="C93" s="1756"/>
      <c r="D93" s="1767"/>
      <c r="E93" s="1774"/>
      <c r="F93" s="1779"/>
      <c r="G93" s="1774"/>
      <c r="H93" s="1779"/>
      <c r="I93" s="1788"/>
      <c r="J93" s="1802"/>
      <c r="K93" s="1808"/>
      <c r="L93" s="1824"/>
      <c r="M93" s="1824"/>
      <c r="N93" s="1767"/>
      <c r="O93" s="1831"/>
      <c r="P93" s="1836"/>
      <c r="Q93" s="1836"/>
      <c r="R93" s="1836"/>
      <c r="S93" s="1847"/>
      <c r="T93" s="1857" t="s">
        <v>770</v>
      </c>
      <c r="U93" s="1864"/>
      <c r="V93" s="1875"/>
      <c r="W93" s="1886"/>
      <c r="X93" s="1898"/>
      <c r="Y93" s="1898"/>
      <c r="Z93" s="1898"/>
      <c r="AA93" s="1898"/>
      <c r="AB93" s="1898"/>
      <c r="AC93" s="1913"/>
      <c r="AD93" s="1886"/>
      <c r="AE93" s="1898"/>
      <c r="AF93" s="1898"/>
      <c r="AG93" s="1898"/>
      <c r="AH93" s="1898"/>
      <c r="AI93" s="1898"/>
      <c r="AJ93" s="1913"/>
      <c r="AK93" s="1886"/>
      <c r="AL93" s="1898"/>
      <c r="AM93" s="1898"/>
      <c r="AN93" s="1898"/>
      <c r="AO93" s="1898"/>
      <c r="AP93" s="1898"/>
      <c r="AQ93" s="1913"/>
      <c r="AR93" s="1886"/>
      <c r="AS93" s="1898"/>
      <c r="AT93" s="1898"/>
      <c r="AU93" s="1898"/>
      <c r="AV93" s="1898"/>
      <c r="AW93" s="1898"/>
      <c r="AX93" s="1913"/>
      <c r="AY93" s="1886"/>
      <c r="AZ93" s="1898"/>
      <c r="BA93" s="1937"/>
      <c r="BB93" s="1944"/>
      <c r="BC93" s="1952"/>
      <c r="BD93" s="1961"/>
      <c r="BE93" s="1967"/>
      <c r="BF93" s="1972"/>
      <c r="BG93" s="1977"/>
      <c r="BH93" s="1977"/>
      <c r="BI93" s="1977"/>
      <c r="BJ93" s="1988"/>
    </row>
    <row r="94" spans="2:62" ht="20.25" customHeight="1">
      <c r="B94" s="1743"/>
      <c r="C94" s="1757"/>
      <c r="D94" s="1768"/>
      <c r="E94" s="1776"/>
      <c r="F94" s="1781">
        <f>C93</f>
        <v>0</v>
      </c>
      <c r="G94" s="1776"/>
      <c r="H94" s="1781">
        <f>I93</f>
        <v>0</v>
      </c>
      <c r="I94" s="1789"/>
      <c r="J94" s="1803"/>
      <c r="K94" s="1809"/>
      <c r="L94" s="1825"/>
      <c r="M94" s="1825"/>
      <c r="N94" s="1768"/>
      <c r="O94" s="1831"/>
      <c r="P94" s="1836"/>
      <c r="Q94" s="1836"/>
      <c r="R94" s="1836"/>
      <c r="S94" s="1847"/>
      <c r="T94" s="1856" t="s">
        <v>128</v>
      </c>
      <c r="U94" s="1863"/>
      <c r="V94" s="1874"/>
      <c r="W94" s="1885" t="str">
        <f>IF(W93="","",VLOOKUP(W93,'シフト記号表（従来型・ユニット型共通）'!$C$6:$L$47,10,FALSE))</f>
        <v/>
      </c>
      <c r="X94" s="1897" t="str">
        <f>IF(X93="","",VLOOKUP(X93,'シフト記号表（従来型・ユニット型共通）'!$C$6:$L$47,10,FALSE))</f>
        <v/>
      </c>
      <c r="Y94" s="1897" t="str">
        <f>IF(Y93="","",VLOOKUP(Y93,'シフト記号表（従来型・ユニット型共通）'!$C$6:$L$47,10,FALSE))</f>
        <v/>
      </c>
      <c r="Z94" s="1897" t="str">
        <f>IF(Z93="","",VLOOKUP(Z93,'シフト記号表（従来型・ユニット型共通）'!$C$6:$L$47,10,FALSE))</f>
        <v/>
      </c>
      <c r="AA94" s="1897" t="str">
        <f>IF(AA93="","",VLOOKUP(AA93,'シフト記号表（従来型・ユニット型共通）'!$C$6:$L$47,10,FALSE))</f>
        <v/>
      </c>
      <c r="AB94" s="1897" t="str">
        <f>IF(AB93="","",VLOOKUP(AB93,'シフト記号表（従来型・ユニット型共通）'!$C$6:$L$47,10,FALSE))</f>
        <v/>
      </c>
      <c r="AC94" s="1912" t="str">
        <f>IF(AC93="","",VLOOKUP(AC93,'シフト記号表（従来型・ユニット型共通）'!$C$6:$L$47,10,FALSE))</f>
        <v/>
      </c>
      <c r="AD94" s="1885" t="str">
        <f>IF(AD93="","",VLOOKUP(AD93,'シフト記号表（従来型・ユニット型共通）'!$C$6:$L$47,10,FALSE))</f>
        <v/>
      </c>
      <c r="AE94" s="1897" t="str">
        <f>IF(AE93="","",VLOOKUP(AE93,'シフト記号表（従来型・ユニット型共通）'!$C$6:$L$47,10,FALSE))</f>
        <v/>
      </c>
      <c r="AF94" s="1897" t="str">
        <f>IF(AF93="","",VLOOKUP(AF93,'シフト記号表（従来型・ユニット型共通）'!$C$6:$L$47,10,FALSE))</f>
        <v/>
      </c>
      <c r="AG94" s="1897" t="str">
        <f>IF(AG93="","",VLOOKUP(AG93,'シフト記号表（従来型・ユニット型共通）'!$C$6:$L$47,10,FALSE))</f>
        <v/>
      </c>
      <c r="AH94" s="1897" t="str">
        <f>IF(AH93="","",VLOOKUP(AH93,'シフト記号表（従来型・ユニット型共通）'!$C$6:$L$47,10,FALSE))</f>
        <v/>
      </c>
      <c r="AI94" s="1897" t="str">
        <f>IF(AI93="","",VLOOKUP(AI93,'シフト記号表（従来型・ユニット型共通）'!$C$6:$L$47,10,FALSE))</f>
        <v/>
      </c>
      <c r="AJ94" s="1912" t="str">
        <f>IF(AJ93="","",VLOOKUP(AJ93,'シフト記号表（従来型・ユニット型共通）'!$C$6:$L$47,10,FALSE))</f>
        <v/>
      </c>
      <c r="AK94" s="1885" t="str">
        <f>IF(AK93="","",VLOOKUP(AK93,'シフト記号表（従来型・ユニット型共通）'!$C$6:$L$47,10,FALSE))</f>
        <v/>
      </c>
      <c r="AL94" s="1897" t="str">
        <f>IF(AL93="","",VLOOKUP(AL93,'シフト記号表（従来型・ユニット型共通）'!$C$6:$L$47,10,FALSE))</f>
        <v/>
      </c>
      <c r="AM94" s="1897" t="str">
        <f>IF(AM93="","",VLOOKUP(AM93,'シフト記号表（従来型・ユニット型共通）'!$C$6:$L$47,10,FALSE))</f>
        <v/>
      </c>
      <c r="AN94" s="1897" t="str">
        <f>IF(AN93="","",VLOOKUP(AN93,'シフト記号表（従来型・ユニット型共通）'!$C$6:$L$47,10,FALSE))</f>
        <v/>
      </c>
      <c r="AO94" s="1897" t="str">
        <f>IF(AO93="","",VLOOKUP(AO93,'シフト記号表（従来型・ユニット型共通）'!$C$6:$L$47,10,FALSE))</f>
        <v/>
      </c>
      <c r="AP94" s="1897" t="str">
        <f>IF(AP93="","",VLOOKUP(AP93,'シフト記号表（従来型・ユニット型共通）'!$C$6:$L$47,10,FALSE))</f>
        <v/>
      </c>
      <c r="AQ94" s="1912" t="str">
        <f>IF(AQ93="","",VLOOKUP(AQ93,'シフト記号表（従来型・ユニット型共通）'!$C$6:$L$47,10,FALSE))</f>
        <v/>
      </c>
      <c r="AR94" s="1885" t="str">
        <f>IF(AR93="","",VLOOKUP(AR93,'シフト記号表（従来型・ユニット型共通）'!$C$6:$L$47,10,FALSE))</f>
        <v/>
      </c>
      <c r="AS94" s="1897" t="str">
        <f>IF(AS93="","",VLOOKUP(AS93,'シフト記号表（従来型・ユニット型共通）'!$C$6:$L$47,10,FALSE))</f>
        <v/>
      </c>
      <c r="AT94" s="1897" t="str">
        <f>IF(AT93="","",VLOOKUP(AT93,'シフト記号表（従来型・ユニット型共通）'!$C$6:$L$47,10,FALSE))</f>
        <v/>
      </c>
      <c r="AU94" s="1897" t="str">
        <f>IF(AU93="","",VLOOKUP(AU93,'シフト記号表（従来型・ユニット型共通）'!$C$6:$L$47,10,FALSE))</f>
        <v/>
      </c>
      <c r="AV94" s="1897" t="str">
        <f>IF(AV93="","",VLOOKUP(AV93,'シフト記号表（従来型・ユニット型共通）'!$C$6:$L$47,10,FALSE))</f>
        <v/>
      </c>
      <c r="AW94" s="1897" t="str">
        <f>IF(AW93="","",VLOOKUP(AW93,'シフト記号表（従来型・ユニット型共通）'!$C$6:$L$47,10,FALSE))</f>
        <v/>
      </c>
      <c r="AX94" s="1912" t="str">
        <f>IF(AX93="","",VLOOKUP(AX93,'シフト記号表（従来型・ユニット型共通）'!$C$6:$L$47,10,FALSE))</f>
        <v/>
      </c>
      <c r="AY94" s="1885" t="str">
        <f>IF(AY93="","",VLOOKUP(AY93,'シフト記号表（従来型・ユニット型共通）'!$C$6:$L$47,10,FALSE))</f>
        <v/>
      </c>
      <c r="AZ94" s="1897" t="str">
        <f>IF(AZ93="","",VLOOKUP(AZ93,'シフト記号表（従来型・ユニット型共通）'!$C$6:$L$47,10,FALSE))</f>
        <v/>
      </c>
      <c r="BA94" s="1897" t="str">
        <f>IF(BA93="","",VLOOKUP(BA93,'シフト記号表（従来型・ユニット型共通）'!$C$6:$L$47,10,FALSE))</f>
        <v/>
      </c>
      <c r="BB94" s="1945">
        <f>IF($BE$3="４週",SUM(W94:AX94),IF($BE$3="暦月",SUM(W94:BA94),""))</f>
        <v>0</v>
      </c>
      <c r="BC94" s="1953"/>
      <c r="BD94" s="1962">
        <f>IF($BE$3="４週",BB94/4,IF($BE$3="暦月",(BB94/($BE$8/7)),""))</f>
        <v>0</v>
      </c>
      <c r="BE94" s="1953"/>
      <c r="BF94" s="1973"/>
      <c r="BG94" s="1978"/>
      <c r="BH94" s="1978"/>
      <c r="BI94" s="1978"/>
      <c r="BJ94" s="1989"/>
    </row>
    <row r="95" spans="2:62" ht="20.25" customHeight="1">
      <c r="B95" s="1742">
        <f>B93+1</f>
        <v>40</v>
      </c>
      <c r="C95" s="1756"/>
      <c r="D95" s="1767"/>
      <c r="E95" s="1774"/>
      <c r="F95" s="1779"/>
      <c r="G95" s="1774"/>
      <c r="H95" s="1779"/>
      <c r="I95" s="1788"/>
      <c r="J95" s="1802"/>
      <c r="K95" s="1808"/>
      <c r="L95" s="1824"/>
      <c r="M95" s="1824"/>
      <c r="N95" s="1767"/>
      <c r="O95" s="1831"/>
      <c r="P95" s="1836"/>
      <c r="Q95" s="1836"/>
      <c r="R95" s="1836"/>
      <c r="S95" s="1847"/>
      <c r="T95" s="1857" t="s">
        <v>770</v>
      </c>
      <c r="U95" s="1864"/>
      <c r="V95" s="1875"/>
      <c r="W95" s="1886"/>
      <c r="X95" s="1898"/>
      <c r="Y95" s="1898"/>
      <c r="Z95" s="1898"/>
      <c r="AA95" s="1898"/>
      <c r="AB95" s="1898"/>
      <c r="AC95" s="1913"/>
      <c r="AD95" s="1886"/>
      <c r="AE95" s="1898"/>
      <c r="AF95" s="1898"/>
      <c r="AG95" s="1898"/>
      <c r="AH95" s="1898"/>
      <c r="AI95" s="1898"/>
      <c r="AJ95" s="1913"/>
      <c r="AK95" s="1886"/>
      <c r="AL95" s="1898"/>
      <c r="AM95" s="1898"/>
      <c r="AN95" s="1898"/>
      <c r="AO95" s="1898"/>
      <c r="AP95" s="1898"/>
      <c r="AQ95" s="1913"/>
      <c r="AR95" s="1886"/>
      <c r="AS95" s="1898"/>
      <c r="AT95" s="1898"/>
      <c r="AU95" s="1898"/>
      <c r="AV95" s="1898"/>
      <c r="AW95" s="1898"/>
      <c r="AX95" s="1913"/>
      <c r="AY95" s="1886"/>
      <c r="AZ95" s="1898"/>
      <c r="BA95" s="1937"/>
      <c r="BB95" s="1944"/>
      <c r="BC95" s="1952"/>
      <c r="BD95" s="1961"/>
      <c r="BE95" s="1967"/>
      <c r="BF95" s="1972"/>
      <c r="BG95" s="1977"/>
      <c r="BH95" s="1977"/>
      <c r="BI95" s="1977"/>
      <c r="BJ95" s="1988"/>
    </row>
    <row r="96" spans="2:62" ht="20.25" customHeight="1">
      <c r="B96" s="1743"/>
      <c r="C96" s="1757"/>
      <c r="D96" s="1768"/>
      <c r="E96" s="1776"/>
      <c r="F96" s="1781">
        <f>C95</f>
        <v>0</v>
      </c>
      <c r="G96" s="1776"/>
      <c r="H96" s="1781">
        <f>I95</f>
        <v>0</v>
      </c>
      <c r="I96" s="1789"/>
      <c r="J96" s="1803"/>
      <c r="K96" s="1809"/>
      <c r="L96" s="1825"/>
      <c r="M96" s="1825"/>
      <c r="N96" s="1768"/>
      <c r="O96" s="1831"/>
      <c r="P96" s="1836"/>
      <c r="Q96" s="1836"/>
      <c r="R96" s="1836"/>
      <c r="S96" s="1847"/>
      <c r="T96" s="1856" t="s">
        <v>128</v>
      </c>
      <c r="U96" s="1863"/>
      <c r="V96" s="1874"/>
      <c r="W96" s="1885" t="str">
        <f>IF(W95="","",VLOOKUP(W95,'シフト記号表（従来型・ユニット型共通）'!$C$6:$L$47,10,FALSE))</f>
        <v/>
      </c>
      <c r="X96" s="1897" t="str">
        <f>IF(X95="","",VLOOKUP(X95,'シフト記号表（従来型・ユニット型共通）'!$C$6:$L$47,10,FALSE))</f>
        <v/>
      </c>
      <c r="Y96" s="1897" t="str">
        <f>IF(Y95="","",VLOOKUP(Y95,'シフト記号表（従来型・ユニット型共通）'!$C$6:$L$47,10,FALSE))</f>
        <v/>
      </c>
      <c r="Z96" s="1897" t="str">
        <f>IF(Z95="","",VLOOKUP(Z95,'シフト記号表（従来型・ユニット型共通）'!$C$6:$L$47,10,FALSE))</f>
        <v/>
      </c>
      <c r="AA96" s="1897" t="str">
        <f>IF(AA95="","",VLOOKUP(AA95,'シフト記号表（従来型・ユニット型共通）'!$C$6:$L$47,10,FALSE))</f>
        <v/>
      </c>
      <c r="AB96" s="1897" t="str">
        <f>IF(AB95="","",VLOOKUP(AB95,'シフト記号表（従来型・ユニット型共通）'!$C$6:$L$47,10,FALSE))</f>
        <v/>
      </c>
      <c r="AC96" s="1912" t="str">
        <f>IF(AC95="","",VLOOKUP(AC95,'シフト記号表（従来型・ユニット型共通）'!$C$6:$L$47,10,FALSE))</f>
        <v/>
      </c>
      <c r="AD96" s="1885" t="str">
        <f>IF(AD95="","",VLOOKUP(AD95,'シフト記号表（従来型・ユニット型共通）'!$C$6:$L$47,10,FALSE))</f>
        <v/>
      </c>
      <c r="AE96" s="1897" t="str">
        <f>IF(AE95="","",VLOOKUP(AE95,'シフト記号表（従来型・ユニット型共通）'!$C$6:$L$47,10,FALSE))</f>
        <v/>
      </c>
      <c r="AF96" s="1897" t="str">
        <f>IF(AF95="","",VLOOKUP(AF95,'シフト記号表（従来型・ユニット型共通）'!$C$6:$L$47,10,FALSE))</f>
        <v/>
      </c>
      <c r="AG96" s="1897" t="str">
        <f>IF(AG95="","",VLOOKUP(AG95,'シフト記号表（従来型・ユニット型共通）'!$C$6:$L$47,10,FALSE))</f>
        <v/>
      </c>
      <c r="AH96" s="1897" t="str">
        <f>IF(AH95="","",VLOOKUP(AH95,'シフト記号表（従来型・ユニット型共通）'!$C$6:$L$47,10,FALSE))</f>
        <v/>
      </c>
      <c r="AI96" s="1897" t="str">
        <f>IF(AI95="","",VLOOKUP(AI95,'シフト記号表（従来型・ユニット型共通）'!$C$6:$L$47,10,FALSE))</f>
        <v/>
      </c>
      <c r="AJ96" s="1912" t="str">
        <f>IF(AJ95="","",VLOOKUP(AJ95,'シフト記号表（従来型・ユニット型共通）'!$C$6:$L$47,10,FALSE))</f>
        <v/>
      </c>
      <c r="AK96" s="1885" t="str">
        <f>IF(AK95="","",VLOOKUP(AK95,'シフト記号表（従来型・ユニット型共通）'!$C$6:$L$47,10,FALSE))</f>
        <v/>
      </c>
      <c r="AL96" s="1897" t="str">
        <f>IF(AL95="","",VLOOKUP(AL95,'シフト記号表（従来型・ユニット型共通）'!$C$6:$L$47,10,FALSE))</f>
        <v/>
      </c>
      <c r="AM96" s="1897" t="str">
        <f>IF(AM95="","",VLOOKUP(AM95,'シフト記号表（従来型・ユニット型共通）'!$C$6:$L$47,10,FALSE))</f>
        <v/>
      </c>
      <c r="AN96" s="1897" t="str">
        <f>IF(AN95="","",VLOOKUP(AN95,'シフト記号表（従来型・ユニット型共通）'!$C$6:$L$47,10,FALSE))</f>
        <v/>
      </c>
      <c r="AO96" s="1897" t="str">
        <f>IF(AO95="","",VLOOKUP(AO95,'シフト記号表（従来型・ユニット型共通）'!$C$6:$L$47,10,FALSE))</f>
        <v/>
      </c>
      <c r="AP96" s="1897" t="str">
        <f>IF(AP95="","",VLOOKUP(AP95,'シフト記号表（従来型・ユニット型共通）'!$C$6:$L$47,10,FALSE))</f>
        <v/>
      </c>
      <c r="AQ96" s="1912" t="str">
        <f>IF(AQ95="","",VLOOKUP(AQ95,'シフト記号表（従来型・ユニット型共通）'!$C$6:$L$47,10,FALSE))</f>
        <v/>
      </c>
      <c r="AR96" s="1885" t="str">
        <f>IF(AR95="","",VLOOKUP(AR95,'シフト記号表（従来型・ユニット型共通）'!$C$6:$L$47,10,FALSE))</f>
        <v/>
      </c>
      <c r="AS96" s="1897" t="str">
        <f>IF(AS95="","",VLOOKUP(AS95,'シフト記号表（従来型・ユニット型共通）'!$C$6:$L$47,10,FALSE))</f>
        <v/>
      </c>
      <c r="AT96" s="1897" t="str">
        <f>IF(AT95="","",VLOOKUP(AT95,'シフト記号表（従来型・ユニット型共通）'!$C$6:$L$47,10,FALSE))</f>
        <v/>
      </c>
      <c r="AU96" s="1897" t="str">
        <f>IF(AU95="","",VLOOKUP(AU95,'シフト記号表（従来型・ユニット型共通）'!$C$6:$L$47,10,FALSE))</f>
        <v/>
      </c>
      <c r="AV96" s="1897" t="str">
        <f>IF(AV95="","",VLOOKUP(AV95,'シフト記号表（従来型・ユニット型共通）'!$C$6:$L$47,10,FALSE))</f>
        <v/>
      </c>
      <c r="AW96" s="1897" t="str">
        <f>IF(AW95="","",VLOOKUP(AW95,'シフト記号表（従来型・ユニット型共通）'!$C$6:$L$47,10,FALSE))</f>
        <v/>
      </c>
      <c r="AX96" s="1912" t="str">
        <f>IF(AX95="","",VLOOKUP(AX95,'シフト記号表（従来型・ユニット型共通）'!$C$6:$L$47,10,FALSE))</f>
        <v/>
      </c>
      <c r="AY96" s="1885" t="str">
        <f>IF(AY95="","",VLOOKUP(AY95,'シフト記号表（従来型・ユニット型共通）'!$C$6:$L$47,10,FALSE))</f>
        <v/>
      </c>
      <c r="AZ96" s="1897" t="str">
        <f>IF(AZ95="","",VLOOKUP(AZ95,'シフト記号表（従来型・ユニット型共通）'!$C$6:$L$47,10,FALSE))</f>
        <v/>
      </c>
      <c r="BA96" s="1897" t="str">
        <f>IF(BA95="","",VLOOKUP(BA95,'シフト記号表（従来型・ユニット型共通）'!$C$6:$L$47,10,FALSE))</f>
        <v/>
      </c>
      <c r="BB96" s="1945">
        <f>IF($BE$3="４週",SUM(W96:AX96),IF($BE$3="暦月",SUM(W96:BA96),""))</f>
        <v>0</v>
      </c>
      <c r="BC96" s="1953"/>
      <c r="BD96" s="1962">
        <f>IF($BE$3="４週",BB96/4,IF($BE$3="暦月",(BB96/($BE$8/7)),""))</f>
        <v>0</v>
      </c>
      <c r="BE96" s="1953"/>
      <c r="BF96" s="1973"/>
      <c r="BG96" s="1978"/>
      <c r="BH96" s="1978"/>
      <c r="BI96" s="1978"/>
      <c r="BJ96" s="1989"/>
    </row>
    <row r="97" spans="2:62" ht="20.25" customHeight="1">
      <c r="B97" s="1742">
        <f>B95+1</f>
        <v>41</v>
      </c>
      <c r="C97" s="1756"/>
      <c r="D97" s="1767"/>
      <c r="E97" s="1774"/>
      <c r="F97" s="1779"/>
      <c r="G97" s="1774"/>
      <c r="H97" s="1779"/>
      <c r="I97" s="1788"/>
      <c r="J97" s="1802"/>
      <c r="K97" s="1808"/>
      <c r="L97" s="1824"/>
      <c r="M97" s="1824"/>
      <c r="N97" s="1767"/>
      <c r="O97" s="1831"/>
      <c r="P97" s="1836"/>
      <c r="Q97" s="1836"/>
      <c r="R97" s="1836"/>
      <c r="S97" s="1847"/>
      <c r="T97" s="1857" t="s">
        <v>770</v>
      </c>
      <c r="U97" s="1864"/>
      <c r="V97" s="1875"/>
      <c r="W97" s="1886"/>
      <c r="X97" s="1898"/>
      <c r="Y97" s="1898"/>
      <c r="Z97" s="1898"/>
      <c r="AA97" s="1898"/>
      <c r="AB97" s="1898"/>
      <c r="AC97" s="1913"/>
      <c r="AD97" s="1886"/>
      <c r="AE97" s="1898"/>
      <c r="AF97" s="1898"/>
      <c r="AG97" s="1898"/>
      <c r="AH97" s="1898"/>
      <c r="AI97" s="1898"/>
      <c r="AJ97" s="1913"/>
      <c r="AK97" s="1886"/>
      <c r="AL97" s="1898"/>
      <c r="AM97" s="1898"/>
      <c r="AN97" s="1898"/>
      <c r="AO97" s="1898"/>
      <c r="AP97" s="1898"/>
      <c r="AQ97" s="1913"/>
      <c r="AR97" s="1886"/>
      <c r="AS97" s="1898"/>
      <c r="AT97" s="1898"/>
      <c r="AU97" s="1898"/>
      <c r="AV97" s="1898"/>
      <c r="AW97" s="1898"/>
      <c r="AX97" s="1913"/>
      <c r="AY97" s="1886"/>
      <c r="AZ97" s="1898"/>
      <c r="BA97" s="1937"/>
      <c r="BB97" s="1944"/>
      <c r="BC97" s="1952"/>
      <c r="BD97" s="1961"/>
      <c r="BE97" s="1967"/>
      <c r="BF97" s="1972"/>
      <c r="BG97" s="1977"/>
      <c r="BH97" s="1977"/>
      <c r="BI97" s="1977"/>
      <c r="BJ97" s="1988"/>
    </row>
    <row r="98" spans="2:62" ht="20.25" customHeight="1">
      <c r="B98" s="1743"/>
      <c r="C98" s="1757"/>
      <c r="D98" s="1768"/>
      <c r="E98" s="1776"/>
      <c r="F98" s="1781">
        <f>C97</f>
        <v>0</v>
      </c>
      <c r="G98" s="1776"/>
      <c r="H98" s="1781">
        <f>I97</f>
        <v>0</v>
      </c>
      <c r="I98" s="1789"/>
      <c r="J98" s="1803"/>
      <c r="K98" s="1809"/>
      <c r="L98" s="1825"/>
      <c r="M98" s="1825"/>
      <c r="N98" s="1768"/>
      <c r="O98" s="1831"/>
      <c r="P98" s="1836"/>
      <c r="Q98" s="1836"/>
      <c r="R98" s="1836"/>
      <c r="S98" s="1847"/>
      <c r="T98" s="1856" t="s">
        <v>128</v>
      </c>
      <c r="U98" s="1863"/>
      <c r="V98" s="1874"/>
      <c r="W98" s="1885" t="str">
        <f>IF(W97="","",VLOOKUP(W97,'シフト記号表（従来型・ユニット型共通）'!$C$6:$L$47,10,FALSE))</f>
        <v/>
      </c>
      <c r="X98" s="1897" t="str">
        <f>IF(X97="","",VLOOKUP(X97,'シフト記号表（従来型・ユニット型共通）'!$C$6:$L$47,10,FALSE))</f>
        <v/>
      </c>
      <c r="Y98" s="1897" t="str">
        <f>IF(Y97="","",VLOOKUP(Y97,'シフト記号表（従来型・ユニット型共通）'!$C$6:$L$47,10,FALSE))</f>
        <v/>
      </c>
      <c r="Z98" s="1897" t="str">
        <f>IF(Z97="","",VLOOKUP(Z97,'シフト記号表（従来型・ユニット型共通）'!$C$6:$L$47,10,FALSE))</f>
        <v/>
      </c>
      <c r="AA98" s="1897" t="str">
        <f>IF(AA97="","",VLOOKUP(AA97,'シフト記号表（従来型・ユニット型共通）'!$C$6:$L$47,10,FALSE))</f>
        <v/>
      </c>
      <c r="AB98" s="1897" t="str">
        <f>IF(AB97="","",VLOOKUP(AB97,'シフト記号表（従来型・ユニット型共通）'!$C$6:$L$47,10,FALSE))</f>
        <v/>
      </c>
      <c r="AC98" s="1912" t="str">
        <f>IF(AC97="","",VLOOKUP(AC97,'シフト記号表（従来型・ユニット型共通）'!$C$6:$L$47,10,FALSE))</f>
        <v/>
      </c>
      <c r="AD98" s="1885" t="str">
        <f>IF(AD97="","",VLOOKUP(AD97,'シフト記号表（従来型・ユニット型共通）'!$C$6:$L$47,10,FALSE))</f>
        <v/>
      </c>
      <c r="AE98" s="1897" t="str">
        <f>IF(AE97="","",VLOOKUP(AE97,'シフト記号表（従来型・ユニット型共通）'!$C$6:$L$47,10,FALSE))</f>
        <v/>
      </c>
      <c r="AF98" s="1897" t="str">
        <f>IF(AF97="","",VLOOKUP(AF97,'シフト記号表（従来型・ユニット型共通）'!$C$6:$L$47,10,FALSE))</f>
        <v/>
      </c>
      <c r="AG98" s="1897" t="str">
        <f>IF(AG97="","",VLOOKUP(AG97,'シフト記号表（従来型・ユニット型共通）'!$C$6:$L$47,10,FALSE))</f>
        <v/>
      </c>
      <c r="AH98" s="1897" t="str">
        <f>IF(AH97="","",VLOOKUP(AH97,'シフト記号表（従来型・ユニット型共通）'!$C$6:$L$47,10,FALSE))</f>
        <v/>
      </c>
      <c r="AI98" s="1897" t="str">
        <f>IF(AI97="","",VLOOKUP(AI97,'シフト記号表（従来型・ユニット型共通）'!$C$6:$L$47,10,FALSE))</f>
        <v/>
      </c>
      <c r="AJ98" s="1912" t="str">
        <f>IF(AJ97="","",VLOOKUP(AJ97,'シフト記号表（従来型・ユニット型共通）'!$C$6:$L$47,10,FALSE))</f>
        <v/>
      </c>
      <c r="AK98" s="1885" t="str">
        <f>IF(AK97="","",VLOOKUP(AK97,'シフト記号表（従来型・ユニット型共通）'!$C$6:$L$47,10,FALSE))</f>
        <v/>
      </c>
      <c r="AL98" s="1897" t="str">
        <f>IF(AL97="","",VLOOKUP(AL97,'シフト記号表（従来型・ユニット型共通）'!$C$6:$L$47,10,FALSE))</f>
        <v/>
      </c>
      <c r="AM98" s="1897" t="str">
        <f>IF(AM97="","",VLOOKUP(AM97,'シフト記号表（従来型・ユニット型共通）'!$C$6:$L$47,10,FALSE))</f>
        <v/>
      </c>
      <c r="AN98" s="1897" t="str">
        <f>IF(AN97="","",VLOOKUP(AN97,'シフト記号表（従来型・ユニット型共通）'!$C$6:$L$47,10,FALSE))</f>
        <v/>
      </c>
      <c r="AO98" s="1897" t="str">
        <f>IF(AO97="","",VLOOKUP(AO97,'シフト記号表（従来型・ユニット型共通）'!$C$6:$L$47,10,FALSE))</f>
        <v/>
      </c>
      <c r="AP98" s="1897" t="str">
        <f>IF(AP97="","",VLOOKUP(AP97,'シフト記号表（従来型・ユニット型共通）'!$C$6:$L$47,10,FALSE))</f>
        <v/>
      </c>
      <c r="AQ98" s="1912" t="str">
        <f>IF(AQ97="","",VLOOKUP(AQ97,'シフト記号表（従来型・ユニット型共通）'!$C$6:$L$47,10,FALSE))</f>
        <v/>
      </c>
      <c r="AR98" s="1885" t="str">
        <f>IF(AR97="","",VLOOKUP(AR97,'シフト記号表（従来型・ユニット型共通）'!$C$6:$L$47,10,FALSE))</f>
        <v/>
      </c>
      <c r="AS98" s="1897" t="str">
        <f>IF(AS97="","",VLOOKUP(AS97,'シフト記号表（従来型・ユニット型共通）'!$C$6:$L$47,10,FALSE))</f>
        <v/>
      </c>
      <c r="AT98" s="1897" t="str">
        <f>IF(AT97="","",VLOOKUP(AT97,'シフト記号表（従来型・ユニット型共通）'!$C$6:$L$47,10,FALSE))</f>
        <v/>
      </c>
      <c r="AU98" s="1897" t="str">
        <f>IF(AU97="","",VLOOKUP(AU97,'シフト記号表（従来型・ユニット型共通）'!$C$6:$L$47,10,FALSE))</f>
        <v/>
      </c>
      <c r="AV98" s="1897" t="str">
        <f>IF(AV97="","",VLOOKUP(AV97,'シフト記号表（従来型・ユニット型共通）'!$C$6:$L$47,10,FALSE))</f>
        <v/>
      </c>
      <c r="AW98" s="1897" t="str">
        <f>IF(AW97="","",VLOOKUP(AW97,'シフト記号表（従来型・ユニット型共通）'!$C$6:$L$47,10,FALSE))</f>
        <v/>
      </c>
      <c r="AX98" s="1912" t="str">
        <f>IF(AX97="","",VLOOKUP(AX97,'シフト記号表（従来型・ユニット型共通）'!$C$6:$L$47,10,FALSE))</f>
        <v/>
      </c>
      <c r="AY98" s="1885" t="str">
        <f>IF(AY97="","",VLOOKUP(AY97,'シフト記号表（従来型・ユニット型共通）'!$C$6:$L$47,10,FALSE))</f>
        <v/>
      </c>
      <c r="AZ98" s="1897" t="str">
        <f>IF(AZ97="","",VLOOKUP(AZ97,'シフト記号表（従来型・ユニット型共通）'!$C$6:$L$47,10,FALSE))</f>
        <v/>
      </c>
      <c r="BA98" s="1897" t="str">
        <f>IF(BA97="","",VLOOKUP(BA97,'シフト記号表（従来型・ユニット型共通）'!$C$6:$L$47,10,FALSE))</f>
        <v/>
      </c>
      <c r="BB98" s="1945">
        <f>IF($BE$3="４週",SUM(W98:AX98),IF($BE$3="暦月",SUM(W98:BA98),""))</f>
        <v>0</v>
      </c>
      <c r="BC98" s="1953"/>
      <c r="BD98" s="1962">
        <f>IF($BE$3="４週",BB98/4,IF($BE$3="暦月",(BB98/($BE$8/7)),""))</f>
        <v>0</v>
      </c>
      <c r="BE98" s="1953"/>
      <c r="BF98" s="1973"/>
      <c r="BG98" s="1978"/>
      <c r="BH98" s="1978"/>
      <c r="BI98" s="1978"/>
      <c r="BJ98" s="1989"/>
    </row>
    <row r="99" spans="2:62" ht="20.25" customHeight="1">
      <c r="B99" s="1742">
        <f>B97+1</f>
        <v>42</v>
      </c>
      <c r="C99" s="1756"/>
      <c r="D99" s="1767"/>
      <c r="E99" s="1774"/>
      <c r="F99" s="1779"/>
      <c r="G99" s="1774"/>
      <c r="H99" s="1779"/>
      <c r="I99" s="1788"/>
      <c r="J99" s="1802"/>
      <c r="K99" s="1808"/>
      <c r="L99" s="1824"/>
      <c r="M99" s="1824"/>
      <c r="N99" s="1767"/>
      <c r="O99" s="1831"/>
      <c r="P99" s="1836"/>
      <c r="Q99" s="1836"/>
      <c r="R99" s="1836"/>
      <c r="S99" s="1847"/>
      <c r="T99" s="1857" t="s">
        <v>770</v>
      </c>
      <c r="U99" s="1864"/>
      <c r="V99" s="1875"/>
      <c r="W99" s="1886"/>
      <c r="X99" s="1898"/>
      <c r="Y99" s="1898"/>
      <c r="Z99" s="1898"/>
      <c r="AA99" s="1898"/>
      <c r="AB99" s="1898"/>
      <c r="AC99" s="1913"/>
      <c r="AD99" s="1886"/>
      <c r="AE99" s="1898"/>
      <c r="AF99" s="1898"/>
      <c r="AG99" s="1898"/>
      <c r="AH99" s="1898"/>
      <c r="AI99" s="1898"/>
      <c r="AJ99" s="1913"/>
      <c r="AK99" s="1886"/>
      <c r="AL99" s="1898"/>
      <c r="AM99" s="1898"/>
      <c r="AN99" s="1898"/>
      <c r="AO99" s="1898"/>
      <c r="AP99" s="1898"/>
      <c r="AQ99" s="1913"/>
      <c r="AR99" s="1886"/>
      <c r="AS99" s="1898"/>
      <c r="AT99" s="1898"/>
      <c r="AU99" s="1898"/>
      <c r="AV99" s="1898"/>
      <c r="AW99" s="1898"/>
      <c r="AX99" s="1913"/>
      <c r="AY99" s="1886"/>
      <c r="AZ99" s="1898"/>
      <c r="BA99" s="1937"/>
      <c r="BB99" s="1944"/>
      <c r="BC99" s="1952"/>
      <c r="BD99" s="1961"/>
      <c r="BE99" s="1967"/>
      <c r="BF99" s="1972"/>
      <c r="BG99" s="1977"/>
      <c r="BH99" s="1977"/>
      <c r="BI99" s="1977"/>
      <c r="BJ99" s="1988"/>
    </row>
    <row r="100" spans="2:62" ht="20.25" customHeight="1">
      <c r="B100" s="1743"/>
      <c r="C100" s="1757"/>
      <c r="D100" s="1768"/>
      <c r="E100" s="1776"/>
      <c r="F100" s="1781">
        <f>C99</f>
        <v>0</v>
      </c>
      <c r="G100" s="1776"/>
      <c r="H100" s="1781">
        <f>I99</f>
        <v>0</v>
      </c>
      <c r="I100" s="1789"/>
      <c r="J100" s="1803"/>
      <c r="K100" s="1809"/>
      <c r="L100" s="1825"/>
      <c r="M100" s="1825"/>
      <c r="N100" s="1768"/>
      <c r="O100" s="1831"/>
      <c r="P100" s="1836"/>
      <c r="Q100" s="1836"/>
      <c r="R100" s="1836"/>
      <c r="S100" s="1847"/>
      <c r="T100" s="1856" t="s">
        <v>128</v>
      </c>
      <c r="U100" s="1863"/>
      <c r="V100" s="1874"/>
      <c r="W100" s="1885" t="str">
        <f>IF(W99="","",VLOOKUP(W99,'シフト記号表（従来型・ユニット型共通）'!$C$6:$L$47,10,FALSE))</f>
        <v/>
      </c>
      <c r="X100" s="1897" t="str">
        <f>IF(X99="","",VLOOKUP(X99,'シフト記号表（従来型・ユニット型共通）'!$C$6:$L$47,10,FALSE))</f>
        <v/>
      </c>
      <c r="Y100" s="1897" t="str">
        <f>IF(Y99="","",VLOOKUP(Y99,'シフト記号表（従来型・ユニット型共通）'!$C$6:$L$47,10,FALSE))</f>
        <v/>
      </c>
      <c r="Z100" s="1897" t="str">
        <f>IF(Z99="","",VLOOKUP(Z99,'シフト記号表（従来型・ユニット型共通）'!$C$6:$L$47,10,FALSE))</f>
        <v/>
      </c>
      <c r="AA100" s="1897" t="str">
        <f>IF(AA99="","",VLOOKUP(AA99,'シフト記号表（従来型・ユニット型共通）'!$C$6:$L$47,10,FALSE))</f>
        <v/>
      </c>
      <c r="AB100" s="1897" t="str">
        <f>IF(AB99="","",VLOOKUP(AB99,'シフト記号表（従来型・ユニット型共通）'!$C$6:$L$47,10,FALSE))</f>
        <v/>
      </c>
      <c r="AC100" s="1912" t="str">
        <f>IF(AC99="","",VLOOKUP(AC99,'シフト記号表（従来型・ユニット型共通）'!$C$6:$L$47,10,FALSE))</f>
        <v/>
      </c>
      <c r="AD100" s="1885" t="str">
        <f>IF(AD99="","",VLOOKUP(AD99,'シフト記号表（従来型・ユニット型共通）'!$C$6:$L$47,10,FALSE))</f>
        <v/>
      </c>
      <c r="AE100" s="1897" t="str">
        <f>IF(AE99="","",VLOOKUP(AE99,'シフト記号表（従来型・ユニット型共通）'!$C$6:$L$47,10,FALSE))</f>
        <v/>
      </c>
      <c r="AF100" s="1897" t="str">
        <f>IF(AF99="","",VLOOKUP(AF99,'シフト記号表（従来型・ユニット型共通）'!$C$6:$L$47,10,FALSE))</f>
        <v/>
      </c>
      <c r="AG100" s="1897" t="str">
        <f>IF(AG99="","",VLOOKUP(AG99,'シフト記号表（従来型・ユニット型共通）'!$C$6:$L$47,10,FALSE))</f>
        <v/>
      </c>
      <c r="AH100" s="1897" t="str">
        <f>IF(AH99="","",VLOOKUP(AH99,'シフト記号表（従来型・ユニット型共通）'!$C$6:$L$47,10,FALSE))</f>
        <v/>
      </c>
      <c r="AI100" s="1897" t="str">
        <f>IF(AI99="","",VLOOKUP(AI99,'シフト記号表（従来型・ユニット型共通）'!$C$6:$L$47,10,FALSE))</f>
        <v/>
      </c>
      <c r="AJ100" s="1912" t="str">
        <f>IF(AJ99="","",VLOOKUP(AJ99,'シフト記号表（従来型・ユニット型共通）'!$C$6:$L$47,10,FALSE))</f>
        <v/>
      </c>
      <c r="AK100" s="1885" t="str">
        <f>IF(AK99="","",VLOOKUP(AK99,'シフト記号表（従来型・ユニット型共通）'!$C$6:$L$47,10,FALSE))</f>
        <v/>
      </c>
      <c r="AL100" s="1897" t="str">
        <f>IF(AL99="","",VLOOKUP(AL99,'シフト記号表（従来型・ユニット型共通）'!$C$6:$L$47,10,FALSE))</f>
        <v/>
      </c>
      <c r="AM100" s="1897" t="str">
        <f>IF(AM99="","",VLOOKUP(AM99,'シフト記号表（従来型・ユニット型共通）'!$C$6:$L$47,10,FALSE))</f>
        <v/>
      </c>
      <c r="AN100" s="1897" t="str">
        <f>IF(AN99="","",VLOOKUP(AN99,'シフト記号表（従来型・ユニット型共通）'!$C$6:$L$47,10,FALSE))</f>
        <v/>
      </c>
      <c r="AO100" s="1897" t="str">
        <f>IF(AO99="","",VLOOKUP(AO99,'シフト記号表（従来型・ユニット型共通）'!$C$6:$L$47,10,FALSE))</f>
        <v/>
      </c>
      <c r="AP100" s="1897" t="str">
        <f>IF(AP99="","",VLOOKUP(AP99,'シフト記号表（従来型・ユニット型共通）'!$C$6:$L$47,10,FALSE))</f>
        <v/>
      </c>
      <c r="AQ100" s="1912" t="str">
        <f>IF(AQ99="","",VLOOKUP(AQ99,'シフト記号表（従来型・ユニット型共通）'!$C$6:$L$47,10,FALSE))</f>
        <v/>
      </c>
      <c r="AR100" s="1885" t="str">
        <f>IF(AR99="","",VLOOKUP(AR99,'シフト記号表（従来型・ユニット型共通）'!$C$6:$L$47,10,FALSE))</f>
        <v/>
      </c>
      <c r="AS100" s="1897" t="str">
        <f>IF(AS99="","",VLOOKUP(AS99,'シフト記号表（従来型・ユニット型共通）'!$C$6:$L$47,10,FALSE))</f>
        <v/>
      </c>
      <c r="AT100" s="1897" t="str">
        <f>IF(AT99="","",VLOOKUP(AT99,'シフト記号表（従来型・ユニット型共通）'!$C$6:$L$47,10,FALSE))</f>
        <v/>
      </c>
      <c r="AU100" s="1897" t="str">
        <f>IF(AU99="","",VLOOKUP(AU99,'シフト記号表（従来型・ユニット型共通）'!$C$6:$L$47,10,FALSE))</f>
        <v/>
      </c>
      <c r="AV100" s="1897" t="str">
        <f>IF(AV99="","",VLOOKUP(AV99,'シフト記号表（従来型・ユニット型共通）'!$C$6:$L$47,10,FALSE))</f>
        <v/>
      </c>
      <c r="AW100" s="1897" t="str">
        <f>IF(AW99="","",VLOOKUP(AW99,'シフト記号表（従来型・ユニット型共通）'!$C$6:$L$47,10,FALSE))</f>
        <v/>
      </c>
      <c r="AX100" s="1912" t="str">
        <f>IF(AX99="","",VLOOKUP(AX99,'シフト記号表（従来型・ユニット型共通）'!$C$6:$L$47,10,FALSE))</f>
        <v/>
      </c>
      <c r="AY100" s="1885" t="str">
        <f>IF(AY99="","",VLOOKUP(AY99,'シフト記号表（従来型・ユニット型共通）'!$C$6:$L$47,10,FALSE))</f>
        <v/>
      </c>
      <c r="AZ100" s="1897" t="str">
        <f>IF(AZ99="","",VLOOKUP(AZ99,'シフト記号表（従来型・ユニット型共通）'!$C$6:$L$47,10,FALSE))</f>
        <v/>
      </c>
      <c r="BA100" s="1897" t="str">
        <f>IF(BA99="","",VLOOKUP(BA99,'シフト記号表（従来型・ユニット型共通）'!$C$6:$L$47,10,FALSE))</f>
        <v/>
      </c>
      <c r="BB100" s="1945">
        <f>IF($BE$3="４週",SUM(W100:AX100),IF($BE$3="暦月",SUM(W100:BA100),""))</f>
        <v>0</v>
      </c>
      <c r="BC100" s="1953"/>
      <c r="BD100" s="1962">
        <f>IF($BE$3="４週",BB100/4,IF($BE$3="暦月",(BB100/($BE$8/7)),""))</f>
        <v>0</v>
      </c>
      <c r="BE100" s="1953"/>
      <c r="BF100" s="1973"/>
      <c r="BG100" s="1978"/>
      <c r="BH100" s="1978"/>
      <c r="BI100" s="1978"/>
      <c r="BJ100" s="1989"/>
    </row>
    <row r="101" spans="2:62" ht="20.25" customHeight="1">
      <c r="B101" s="1742">
        <f>B99+1</f>
        <v>43</v>
      </c>
      <c r="C101" s="1756"/>
      <c r="D101" s="1767"/>
      <c r="E101" s="1774"/>
      <c r="F101" s="1779"/>
      <c r="G101" s="1774"/>
      <c r="H101" s="1779"/>
      <c r="I101" s="1788"/>
      <c r="J101" s="1802"/>
      <c r="K101" s="1808"/>
      <c r="L101" s="1824"/>
      <c r="M101" s="1824"/>
      <c r="N101" s="1767"/>
      <c r="O101" s="1831"/>
      <c r="P101" s="1836"/>
      <c r="Q101" s="1836"/>
      <c r="R101" s="1836"/>
      <c r="S101" s="1847"/>
      <c r="T101" s="1857" t="s">
        <v>770</v>
      </c>
      <c r="U101" s="1864"/>
      <c r="V101" s="1875"/>
      <c r="W101" s="1886"/>
      <c r="X101" s="1898"/>
      <c r="Y101" s="1898"/>
      <c r="Z101" s="1898"/>
      <c r="AA101" s="1898"/>
      <c r="AB101" s="1898"/>
      <c r="AC101" s="1913"/>
      <c r="AD101" s="1886"/>
      <c r="AE101" s="1898"/>
      <c r="AF101" s="1898"/>
      <c r="AG101" s="1898"/>
      <c r="AH101" s="1898"/>
      <c r="AI101" s="1898"/>
      <c r="AJ101" s="1913"/>
      <c r="AK101" s="1886"/>
      <c r="AL101" s="1898"/>
      <c r="AM101" s="1898"/>
      <c r="AN101" s="1898"/>
      <c r="AO101" s="1898"/>
      <c r="AP101" s="1898"/>
      <c r="AQ101" s="1913"/>
      <c r="AR101" s="1886"/>
      <c r="AS101" s="1898"/>
      <c r="AT101" s="1898"/>
      <c r="AU101" s="1898"/>
      <c r="AV101" s="1898"/>
      <c r="AW101" s="1898"/>
      <c r="AX101" s="1913"/>
      <c r="AY101" s="1886"/>
      <c r="AZ101" s="1898"/>
      <c r="BA101" s="1937"/>
      <c r="BB101" s="1944"/>
      <c r="BC101" s="1952"/>
      <c r="BD101" s="1961"/>
      <c r="BE101" s="1967"/>
      <c r="BF101" s="1972"/>
      <c r="BG101" s="1977"/>
      <c r="BH101" s="1977"/>
      <c r="BI101" s="1977"/>
      <c r="BJ101" s="1988"/>
    </row>
    <row r="102" spans="2:62" ht="20.25" customHeight="1">
      <c r="B102" s="1743"/>
      <c r="C102" s="1757"/>
      <c r="D102" s="1768"/>
      <c r="E102" s="1776"/>
      <c r="F102" s="1781">
        <f>C101</f>
        <v>0</v>
      </c>
      <c r="G102" s="1776"/>
      <c r="H102" s="1781">
        <f>I101</f>
        <v>0</v>
      </c>
      <c r="I102" s="1789"/>
      <c r="J102" s="1803"/>
      <c r="K102" s="1809"/>
      <c r="L102" s="1825"/>
      <c r="M102" s="1825"/>
      <c r="N102" s="1768"/>
      <c r="O102" s="1831"/>
      <c r="P102" s="1836"/>
      <c r="Q102" s="1836"/>
      <c r="R102" s="1836"/>
      <c r="S102" s="1847"/>
      <c r="T102" s="1856" t="s">
        <v>128</v>
      </c>
      <c r="U102" s="1863"/>
      <c r="V102" s="1874"/>
      <c r="W102" s="1885" t="str">
        <f>IF(W101="","",VLOOKUP(W101,'シフト記号表（従来型・ユニット型共通）'!$C$6:$L$47,10,FALSE))</f>
        <v/>
      </c>
      <c r="X102" s="1897" t="str">
        <f>IF(X101="","",VLOOKUP(X101,'シフト記号表（従来型・ユニット型共通）'!$C$6:$L$47,10,FALSE))</f>
        <v/>
      </c>
      <c r="Y102" s="1897" t="str">
        <f>IF(Y101="","",VLOOKUP(Y101,'シフト記号表（従来型・ユニット型共通）'!$C$6:$L$47,10,FALSE))</f>
        <v/>
      </c>
      <c r="Z102" s="1897" t="str">
        <f>IF(Z101="","",VLOOKUP(Z101,'シフト記号表（従来型・ユニット型共通）'!$C$6:$L$47,10,FALSE))</f>
        <v/>
      </c>
      <c r="AA102" s="1897" t="str">
        <f>IF(AA101="","",VLOOKUP(AA101,'シフト記号表（従来型・ユニット型共通）'!$C$6:$L$47,10,FALSE))</f>
        <v/>
      </c>
      <c r="AB102" s="1897" t="str">
        <f>IF(AB101="","",VLOOKUP(AB101,'シフト記号表（従来型・ユニット型共通）'!$C$6:$L$47,10,FALSE))</f>
        <v/>
      </c>
      <c r="AC102" s="1912" t="str">
        <f>IF(AC101="","",VLOOKUP(AC101,'シフト記号表（従来型・ユニット型共通）'!$C$6:$L$47,10,FALSE))</f>
        <v/>
      </c>
      <c r="AD102" s="1885" t="str">
        <f>IF(AD101="","",VLOOKUP(AD101,'シフト記号表（従来型・ユニット型共通）'!$C$6:$L$47,10,FALSE))</f>
        <v/>
      </c>
      <c r="AE102" s="1897" t="str">
        <f>IF(AE101="","",VLOOKUP(AE101,'シフト記号表（従来型・ユニット型共通）'!$C$6:$L$47,10,FALSE))</f>
        <v/>
      </c>
      <c r="AF102" s="1897" t="str">
        <f>IF(AF101="","",VLOOKUP(AF101,'シフト記号表（従来型・ユニット型共通）'!$C$6:$L$47,10,FALSE))</f>
        <v/>
      </c>
      <c r="AG102" s="1897" t="str">
        <f>IF(AG101="","",VLOOKUP(AG101,'シフト記号表（従来型・ユニット型共通）'!$C$6:$L$47,10,FALSE))</f>
        <v/>
      </c>
      <c r="AH102" s="1897" t="str">
        <f>IF(AH101="","",VLOOKUP(AH101,'シフト記号表（従来型・ユニット型共通）'!$C$6:$L$47,10,FALSE))</f>
        <v/>
      </c>
      <c r="AI102" s="1897" t="str">
        <f>IF(AI101="","",VLOOKUP(AI101,'シフト記号表（従来型・ユニット型共通）'!$C$6:$L$47,10,FALSE))</f>
        <v/>
      </c>
      <c r="AJ102" s="1912" t="str">
        <f>IF(AJ101="","",VLOOKUP(AJ101,'シフト記号表（従来型・ユニット型共通）'!$C$6:$L$47,10,FALSE))</f>
        <v/>
      </c>
      <c r="AK102" s="1885" t="str">
        <f>IF(AK101="","",VLOOKUP(AK101,'シフト記号表（従来型・ユニット型共通）'!$C$6:$L$47,10,FALSE))</f>
        <v/>
      </c>
      <c r="AL102" s="1897" t="str">
        <f>IF(AL101="","",VLOOKUP(AL101,'シフト記号表（従来型・ユニット型共通）'!$C$6:$L$47,10,FALSE))</f>
        <v/>
      </c>
      <c r="AM102" s="1897" t="str">
        <f>IF(AM101="","",VLOOKUP(AM101,'シフト記号表（従来型・ユニット型共通）'!$C$6:$L$47,10,FALSE))</f>
        <v/>
      </c>
      <c r="AN102" s="1897" t="str">
        <f>IF(AN101="","",VLOOKUP(AN101,'シフト記号表（従来型・ユニット型共通）'!$C$6:$L$47,10,FALSE))</f>
        <v/>
      </c>
      <c r="AO102" s="1897" t="str">
        <f>IF(AO101="","",VLOOKUP(AO101,'シフト記号表（従来型・ユニット型共通）'!$C$6:$L$47,10,FALSE))</f>
        <v/>
      </c>
      <c r="AP102" s="1897" t="str">
        <f>IF(AP101="","",VLOOKUP(AP101,'シフト記号表（従来型・ユニット型共通）'!$C$6:$L$47,10,FALSE))</f>
        <v/>
      </c>
      <c r="AQ102" s="1912" t="str">
        <f>IF(AQ101="","",VLOOKUP(AQ101,'シフト記号表（従来型・ユニット型共通）'!$C$6:$L$47,10,FALSE))</f>
        <v/>
      </c>
      <c r="AR102" s="1885" t="str">
        <f>IF(AR101="","",VLOOKUP(AR101,'シフト記号表（従来型・ユニット型共通）'!$C$6:$L$47,10,FALSE))</f>
        <v/>
      </c>
      <c r="AS102" s="1897" t="str">
        <f>IF(AS101="","",VLOOKUP(AS101,'シフト記号表（従来型・ユニット型共通）'!$C$6:$L$47,10,FALSE))</f>
        <v/>
      </c>
      <c r="AT102" s="1897" t="str">
        <f>IF(AT101="","",VLOOKUP(AT101,'シフト記号表（従来型・ユニット型共通）'!$C$6:$L$47,10,FALSE))</f>
        <v/>
      </c>
      <c r="AU102" s="1897" t="str">
        <f>IF(AU101="","",VLOOKUP(AU101,'シフト記号表（従来型・ユニット型共通）'!$C$6:$L$47,10,FALSE))</f>
        <v/>
      </c>
      <c r="AV102" s="1897" t="str">
        <f>IF(AV101="","",VLOOKUP(AV101,'シフト記号表（従来型・ユニット型共通）'!$C$6:$L$47,10,FALSE))</f>
        <v/>
      </c>
      <c r="AW102" s="1897" t="str">
        <f>IF(AW101="","",VLOOKUP(AW101,'シフト記号表（従来型・ユニット型共通）'!$C$6:$L$47,10,FALSE))</f>
        <v/>
      </c>
      <c r="AX102" s="1912" t="str">
        <f>IF(AX101="","",VLOOKUP(AX101,'シフト記号表（従来型・ユニット型共通）'!$C$6:$L$47,10,FALSE))</f>
        <v/>
      </c>
      <c r="AY102" s="1885" t="str">
        <f>IF(AY101="","",VLOOKUP(AY101,'シフト記号表（従来型・ユニット型共通）'!$C$6:$L$47,10,FALSE))</f>
        <v/>
      </c>
      <c r="AZ102" s="1897" t="str">
        <f>IF(AZ101="","",VLOOKUP(AZ101,'シフト記号表（従来型・ユニット型共通）'!$C$6:$L$47,10,FALSE))</f>
        <v/>
      </c>
      <c r="BA102" s="1897" t="str">
        <f>IF(BA101="","",VLOOKUP(BA101,'シフト記号表（従来型・ユニット型共通）'!$C$6:$L$47,10,FALSE))</f>
        <v/>
      </c>
      <c r="BB102" s="1945">
        <f>IF($BE$3="４週",SUM(W102:AX102),IF($BE$3="暦月",SUM(W102:BA102),""))</f>
        <v>0</v>
      </c>
      <c r="BC102" s="1953"/>
      <c r="BD102" s="1962">
        <f>IF($BE$3="４週",BB102/4,IF($BE$3="暦月",(BB102/($BE$8/7)),""))</f>
        <v>0</v>
      </c>
      <c r="BE102" s="1953"/>
      <c r="BF102" s="1973"/>
      <c r="BG102" s="1978"/>
      <c r="BH102" s="1978"/>
      <c r="BI102" s="1978"/>
      <c r="BJ102" s="1989"/>
    </row>
    <row r="103" spans="2:62" ht="20.25" customHeight="1">
      <c r="B103" s="1742">
        <f>B101+1</f>
        <v>44</v>
      </c>
      <c r="C103" s="1756"/>
      <c r="D103" s="1767"/>
      <c r="E103" s="1774"/>
      <c r="F103" s="1779"/>
      <c r="G103" s="1774"/>
      <c r="H103" s="1779"/>
      <c r="I103" s="1788"/>
      <c r="J103" s="1802"/>
      <c r="K103" s="1808"/>
      <c r="L103" s="1824"/>
      <c r="M103" s="1824"/>
      <c r="N103" s="1767"/>
      <c r="O103" s="1831"/>
      <c r="P103" s="1836"/>
      <c r="Q103" s="1836"/>
      <c r="R103" s="1836"/>
      <c r="S103" s="1847"/>
      <c r="T103" s="1857" t="s">
        <v>770</v>
      </c>
      <c r="U103" s="1864"/>
      <c r="V103" s="1875"/>
      <c r="W103" s="1886"/>
      <c r="X103" s="1898"/>
      <c r="Y103" s="1898"/>
      <c r="Z103" s="1898"/>
      <c r="AA103" s="1898"/>
      <c r="AB103" s="1898"/>
      <c r="AC103" s="1913"/>
      <c r="AD103" s="1886"/>
      <c r="AE103" s="1898"/>
      <c r="AF103" s="1898"/>
      <c r="AG103" s="1898"/>
      <c r="AH103" s="1898"/>
      <c r="AI103" s="1898"/>
      <c r="AJ103" s="1913"/>
      <c r="AK103" s="1886"/>
      <c r="AL103" s="1898"/>
      <c r="AM103" s="1898"/>
      <c r="AN103" s="1898"/>
      <c r="AO103" s="1898"/>
      <c r="AP103" s="1898"/>
      <c r="AQ103" s="1913"/>
      <c r="AR103" s="1886"/>
      <c r="AS103" s="1898"/>
      <c r="AT103" s="1898"/>
      <c r="AU103" s="1898"/>
      <c r="AV103" s="1898"/>
      <c r="AW103" s="1898"/>
      <c r="AX103" s="1913"/>
      <c r="AY103" s="1886"/>
      <c r="AZ103" s="1898"/>
      <c r="BA103" s="1937"/>
      <c r="BB103" s="1944"/>
      <c r="BC103" s="1952"/>
      <c r="BD103" s="1961"/>
      <c r="BE103" s="1967"/>
      <c r="BF103" s="1972"/>
      <c r="BG103" s="1977"/>
      <c r="BH103" s="1977"/>
      <c r="BI103" s="1977"/>
      <c r="BJ103" s="1988"/>
    </row>
    <row r="104" spans="2:62" ht="20.25" customHeight="1">
      <c r="B104" s="1743"/>
      <c r="C104" s="1757"/>
      <c r="D104" s="1768"/>
      <c r="E104" s="1776"/>
      <c r="F104" s="1781">
        <f>C103</f>
        <v>0</v>
      </c>
      <c r="G104" s="1776"/>
      <c r="H104" s="1781">
        <f>I103</f>
        <v>0</v>
      </c>
      <c r="I104" s="1789"/>
      <c r="J104" s="1803"/>
      <c r="K104" s="1809"/>
      <c r="L104" s="1825"/>
      <c r="M104" s="1825"/>
      <c r="N104" s="1768"/>
      <c r="O104" s="1831"/>
      <c r="P104" s="1836"/>
      <c r="Q104" s="1836"/>
      <c r="R104" s="1836"/>
      <c r="S104" s="1847"/>
      <c r="T104" s="1856" t="s">
        <v>128</v>
      </c>
      <c r="U104" s="1863"/>
      <c r="V104" s="1874"/>
      <c r="W104" s="1885" t="str">
        <f>IF(W103="","",VLOOKUP(W103,'シフト記号表（従来型・ユニット型共通）'!$C$6:$L$47,10,FALSE))</f>
        <v/>
      </c>
      <c r="X104" s="1897" t="str">
        <f>IF(X103="","",VLOOKUP(X103,'シフト記号表（従来型・ユニット型共通）'!$C$6:$L$47,10,FALSE))</f>
        <v/>
      </c>
      <c r="Y104" s="1897" t="str">
        <f>IF(Y103="","",VLOOKUP(Y103,'シフト記号表（従来型・ユニット型共通）'!$C$6:$L$47,10,FALSE))</f>
        <v/>
      </c>
      <c r="Z104" s="1897" t="str">
        <f>IF(Z103="","",VLOOKUP(Z103,'シフト記号表（従来型・ユニット型共通）'!$C$6:$L$47,10,FALSE))</f>
        <v/>
      </c>
      <c r="AA104" s="1897" t="str">
        <f>IF(AA103="","",VLOOKUP(AA103,'シフト記号表（従来型・ユニット型共通）'!$C$6:$L$47,10,FALSE))</f>
        <v/>
      </c>
      <c r="AB104" s="1897" t="str">
        <f>IF(AB103="","",VLOOKUP(AB103,'シフト記号表（従来型・ユニット型共通）'!$C$6:$L$47,10,FALSE))</f>
        <v/>
      </c>
      <c r="AC104" s="1912" t="str">
        <f>IF(AC103="","",VLOOKUP(AC103,'シフト記号表（従来型・ユニット型共通）'!$C$6:$L$47,10,FALSE))</f>
        <v/>
      </c>
      <c r="AD104" s="1885" t="str">
        <f>IF(AD103="","",VLOOKUP(AD103,'シフト記号表（従来型・ユニット型共通）'!$C$6:$L$47,10,FALSE))</f>
        <v/>
      </c>
      <c r="AE104" s="1897" t="str">
        <f>IF(AE103="","",VLOOKUP(AE103,'シフト記号表（従来型・ユニット型共通）'!$C$6:$L$47,10,FALSE))</f>
        <v/>
      </c>
      <c r="AF104" s="1897" t="str">
        <f>IF(AF103="","",VLOOKUP(AF103,'シフト記号表（従来型・ユニット型共通）'!$C$6:$L$47,10,FALSE))</f>
        <v/>
      </c>
      <c r="AG104" s="1897" t="str">
        <f>IF(AG103="","",VLOOKUP(AG103,'シフト記号表（従来型・ユニット型共通）'!$C$6:$L$47,10,FALSE))</f>
        <v/>
      </c>
      <c r="AH104" s="1897" t="str">
        <f>IF(AH103="","",VLOOKUP(AH103,'シフト記号表（従来型・ユニット型共通）'!$C$6:$L$47,10,FALSE))</f>
        <v/>
      </c>
      <c r="AI104" s="1897" t="str">
        <f>IF(AI103="","",VLOOKUP(AI103,'シフト記号表（従来型・ユニット型共通）'!$C$6:$L$47,10,FALSE))</f>
        <v/>
      </c>
      <c r="AJ104" s="1912" t="str">
        <f>IF(AJ103="","",VLOOKUP(AJ103,'シフト記号表（従来型・ユニット型共通）'!$C$6:$L$47,10,FALSE))</f>
        <v/>
      </c>
      <c r="AK104" s="1885" t="str">
        <f>IF(AK103="","",VLOOKUP(AK103,'シフト記号表（従来型・ユニット型共通）'!$C$6:$L$47,10,FALSE))</f>
        <v/>
      </c>
      <c r="AL104" s="1897" t="str">
        <f>IF(AL103="","",VLOOKUP(AL103,'シフト記号表（従来型・ユニット型共通）'!$C$6:$L$47,10,FALSE))</f>
        <v/>
      </c>
      <c r="AM104" s="1897" t="str">
        <f>IF(AM103="","",VLOOKUP(AM103,'シフト記号表（従来型・ユニット型共通）'!$C$6:$L$47,10,FALSE))</f>
        <v/>
      </c>
      <c r="AN104" s="1897" t="str">
        <f>IF(AN103="","",VLOOKUP(AN103,'シフト記号表（従来型・ユニット型共通）'!$C$6:$L$47,10,FALSE))</f>
        <v/>
      </c>
      <c r="AO104" s="1897" t="str">
        <f>IF(AO103="","",VLOOKUP(AO103,'シフト記号表（従来型・ユニット型共通）'!$C$6:$L$47,10,FALSE))</f>
        <v/>
      </c>
      <c r="AP104" s="1897" t="str">
        <f>IF(AP103="","",VLOOKUP(AP103,'シフト記号表（従来型・ユニット型共通）'!$C$6:$L$47,10,FALSE))</f>
        <v/>
      </c>
      <c r="AQ104" s="1912" t="str">
        <f>IF(AQ103="","",VLOOKUP(AQ103,'シフト記号表（従来型・ユニット型共通）'!$C$6:$L$47,10,FALSE))</f>
        <v/>
      </c>
      <c r="AR104" s="1885" t="str">
        <f>IF(AR103="","",VLOOKUP(AR103,'シフト記号表（従来型・ユニット型共通）'!$C$6:$L$47,10,FALSE))</f>
        <v/>
      </c>
      <c r="AS104" s="1897" t="str">
        <f>IF(AS103="","",VLOOKUP(AS103,'シフト記号表（従来型・ユニット型共通）'!$C$6:$L$47,10,FALSE))</f>
        <v/>
      </c>
      <c r="AT104" s="1897" t="str">
        <f>IF(AT103="","",VLOOKUP(AT103,'シフト記号表（従来型・ユニット型共通）'!$C$6:$L$47,10,FALSE))</f>
        <v/>
      </c>
      <c r="AU104" s="1897" t="str">
        <f>IF(AU103="","",VLOOKUP(AU103,'シフト記号表（従来型・ユニット型共通）'!$C$6:$L$47,10,FALSE))</f>
        <v/>
      </c>
      <c r="AV104" s="1897" t="str">
        <f>IF(AV103="","",VLOOKUP(AV103,'シフト記号表（従来型・ユニット型共通）'!$C$6:$L$47,10,FALSE))</f>
        <v/>
      </c>
      <c r="AW104" s="1897" t="str">
        <f>IF(AW103="","",VLOOKUP(AW103,'シフト記号表（従来型・ユニット型共通）'!$C$6:$L$47,10,FALSE))</f>
        <v/>
      </c>
      <c r="AX104" s="1912" t="str">
        <f>IF(AX103="","",VLOOKUP(AX103,'シフト記号表（従来型・ユニット型共通）'!$C$6:$L$47,10,FALSE))</f>
        <v/>
      </c>
      <c r="AY104" s="1885" t="str">
        <f>IF(AY103="","",VLOOKUP(AY103,'シフト記号表（従来型・ユニット型共通）'!$C$6:$L$47,10,FALSE))</f>
        <v/>
      </c>
      <c r="AZ104" s="1897" t="str">
        <f>IF(AZ103="","",VLOOKUP(AZ103,'シフト記号表（従来型・ユニット型共通）'!$C$6:$L$47,10,FALSE))</f>
        <v/>
      </c>
      <c r="BA104" s="1897" t="str">
        <f>IF(BA103="","",VLOOKUP(BA103,'シフト記号表（従来型・ユニット型共通）'!$C$6:$L$47,10,FALSE))</f>
        <v/>
      </c>
      <c r="BB104" s="1945">
        <f>IF($BE$3="４週",SUM(W104:AX104),IF($BE$3="暦月",SUM(W104:BA104),""))</f>
        <v>0</v>
      </c>
      <c r="BC104" s="1953"/>
      <c r="BD104" s="1962">
        <f>IF($BE$3="４週",BB104/4,IF($BE$3="暦月",(BB104/($BE$8/7)),""))</f>
        <v>0</v>
      </c>
      <c r="BE104" s="1953"/>
      <c r="BF104" s="1973"/>
      <c r="BG104" s="1978"/>
      <c r="BH104" s="1978"/>
      <c r="BI104" s="1978"/>
      <c r="BJ104" s="1989"/>
    </row>
    <row r="105" spans="2:62" ht="20.25" customHeight="1">
      <c r="B105" s="1742">
        <f>B103+1</f>
        <v>45</v>
      </c>
      <c r="C105" s="1756"/>
      <c r="D105" s="1767"/>
      <c r="E105" s="1774"/>
      <c r="F105" s="1779"/>
      <c r="G105" s="1774"/>
      <c r="H105" s="1779"/>
      <c r="I105" s="1788"/>
      <c r="J105" s="1802"/>
      <c r="K105" s="1808"/>
      <c r="L105" s="1824"/>
      <c r="M105" s="1824"/>
      <c r="N105" s="1767"/>
      <c r="O105" s="1831"/>
      <c r="P105" s="1836"/>
      <c r="Q105" s="1836"/>
      <c r="R105" s="1836"/>
      <c r="S105" s="1847"/>
      <c r="T105" s="1857" t="s">
        <v>770</v>
      </c>
      <c r="U105" s="1864"/>
      <c r="V105" s="1875"/>
      <c r="W105" s="1886"/>
      <c r="X105" s="1898"/>
      <c r="Y105" s="1898"/>
      <c r="Z105" s="1898"/>
      <c r="AA105" s="1898"/>
      <c r="AB105" s="1898"/>
      <c r="AC105" s="1913"/>
      <c r="AD105" s="1886"/>
      <c r="AE105" s="1898"/>
      <c r="AF105" s="1898"/>
      <c r="AG105" s="1898"/>
      <c r="AH105" s="1898"/>
      <c r="AI105" s="1898"/>
      <c r="AJ105" s="1913"/>
      <c r="AK105" s="1886"/>
      <c r="AL105" s="1898"/>
      <c r="AM105" s="1898"/>
      <c r="AN105" s="1898"/>
      <c r="AO105" s="1898"/>
      <c r="AP105" s="1898"/>
      <c r="AQ105" s="1913"/>
      <c r="AR105" s="1886"/>
      <c r="AS105" s="1898"/>
      <c r="AT105" s="1898"/>
      <c r="AU105" s="1898"/>
      <c r="AV105" s="1898"/>
      <c r="AW105" s="1898"/>
      <c r="AX105" s="1913"/>
      <c r="AY105" s="1886"/>
      <c r="AZ105" s="1898"/>
      <c r="BA105" s="1937"/>
      <c r="BB105" s="1944"/>
      <c r="BC105" s="1952"/>
      <c r="BD105" s="1961"/>
      <c r="BE105" s="1967"/>
      <c r="BF105" s="1972"/>
      <c r="BG105" s="1977"/>
      <c r="BH105" s="1977"/>
      <c r="BI105" s="1977"/>
      <c r="BJ105" s="1988"/>
    </row>
    <row r="106" spans="2:62" ht="20.25" customHeight="1">
      <c r="B106" s="1743"/>
      <c r="C106" s="1757"/>
      <c r="D106" s="1768"/>
      <c r="E106" s="1776"/>
      <c r="F106" s="1781">
        <f>C105</f>
        <v>0</v>
      </c>
      <c r="G106" s="1776"/>
      <c r="H106" s="1781">
        <f>I105</f>
        <v>0</v>
      </c>
      <c r="I106" s="1789"/>
      <c r="J106" s="1803"/>
      <c r="K106" s="1809"/>
      <c r="L106" s="1825"/>
      <c r="M106" s="1825"/>
      <c r="N106" s="1768"/>
      <c r="O106" s="1831"/>
      <c r="P106" s="1836"/>
      <c r="Q106" s="1836"/>
      <c r="R106" s="1836"/>
      <c r="S106" s="1847"/>
      <c r="T106" s="1856" t="s">
        <v>128</v>
      </c>
      <c r="U106" s="1863"/>
      <c r="V106" s="1874"/>
      <c r="W106" s="1885" t="str">
        <f>IF(W105="","",VLOOKUP(W105,'シフト記号表（従来型・ユニット型共通）'!$C$6:$L$47,10,FALSE))</f>
        <v/>
      </c>
      <c r="X106" s="1897" t="str">
        <f>IF(X105="","",VLOOKUP(X105,'シフト記号表（従来型・ユニット型共通）'!$C$6:$L$47,10,FALSE))</f>
        <v/>
      </c>
      <c r="Y106" s="1897" t="str">
        <f>IF(Y105="","",VLOOKUP(Y105,'シフト記号表（従来型・ユニット型共通）'!$C$6:$L$47,10,FALSE))</f>
        <v/>
      </c>
      <c r="Z106" s="1897" t="str">
        <f>IF(Z105="","",VLOOKUP(Z105,'シフト記号表（従来型・ユニット型共通）'!$C$6:$L$47,10,FALSE))</f>
        <v/>
      </c>
      <c r="AA106" s="1897" t="str">
        <f>IF(AA105="","",VLOOKUP(AA105,'シフト記号表（従来型・ユニット型共通）'!$C$6:$L$47,10,FALSE))</f>
        <v/>
      </c>
      <c r="AB106" s="1897" t="str">
        <f>IF(AB105="","",VLOOKUP(AB105,'シフト記号表（従来型・ユニット型共通）'!$C$6:$L$47,10,FALSE))</f>
        <v/>
      </c>
      <c r="AC106" s="1912" t="str">
        <f>IF(AC105="","",VLOOKUP(AC105,'シフト記号表（従来型・ユニット型共通）'!$C$6:$L$47,10,FALSE))</f>
        <v/>
      </c>
      <c r="AD106" s="1885" t="str">
        <f>IF(AD105="","",VLOOKUP(AD105,'シフト記号表（従来型・ユニット型共通）'!$C$6:$L$47,10,FALSE))</f>
        <v/>
      </c>
      <c r="AE106" s="1897" t="str">
        <f>IF(AE105="","",VLOOKUP(AE105,'シフト記号表（従来型・ユニット型共通）'!$C$6:$L$47,10,FALSE))</f>
        <v/>
      </c>
      <c r="AF106" s="1897" t="str">
        <f>IF(AF105="","",VLOOKUP(AF105,'シフト記号表（従来型・ユニット型共通）'!$C$6:$L$47,10,FALSE))</f>
        <v/>
      </c>
      <c r="AG106" s="1897" t="str">
        <f>IF(AG105="","",VLOOKUP(AG105,'シフト記号表（従来型・ユニット型共通）'!$C$6:$L$47,10,FALSE))</f>
        <v/>
      </c>
      <c r="AH106" s="1897" t="str">
        <f>IF(AH105="","",VLOOKUP(AH105,'シフト記号表（従来型・ユニット型共通）'!$C$6:$L$47,10,FALSE))</f>
        <v/>
      </c>
      <c r="AI106" s="1897" t="str">
        <f>IF(AI105="","",VLOOKUP(AI105,'シフト記号表（従来型・ユニット型共通）'!$C$6:$L$47,10,FALSE))</f>
        <v/>
      </c>
      <c r="AJ106" s="1912" t="str">
        <f>IF(AJ105="","",VLOOKUP(AJ105,'シフト記号表（従来型・ユニット型共通）'!$C$6:$L$47,10,FALSE))</f>
        <v/>
      </c>
      <c r="AK106" s="1885" t="str">
        <f>IF(AK105="","",VLOOKUP(AK105,'シフト記号表（従来型・ユニット型共通）'!$C$6:$L$47,10,FALSE))</f>
        <v/>
      </c>
      <c r="AL106" s="1897" t="str">
        <f>IF(AL105="","",VLOOKUP(AL105,'シフト記号表（従来型・ユニット型共通）'!$C$6:$L$47,10,FALSE))</f>
        <v/>
      </c>
      <c r="AM106" s="1897" t="str">
        <f>IF(AM105="","",VLOOKUP(AM105,'シフト記号表（従来型・ユニット型共通）'!$C$6:$L$47,10,FALSE))</f>
        <v/>
      </c>
      <c r="AN106" s="1897" t="str">
        <f>IF(AN105="","",VLOOKUP(AN105,'シフト記号表（従来型・ユニット型共通）'!$C$6:$L$47,10,FALSE))</f>
        <v/>
      </c>
      <c r="AO106" s="1897" t="str">
        <f>IF(AO105="","",VLOOKUP(AO105,'シフト記号表（従来型・ユニット型共通）'!$C$6:$L$47,10,FALSE))</f>
        <v/>
      </c>
      <c r="AP106" s="1897" t="str">
        <f>IF(AP105="","",VLOOKUP(AP105,'シフト記号表（従来型・ユニット型共通）'!$C$6:$L$47,10,FALSE))</f>
        <v/>
      </c>
      <c r="AQ106" s="1912" t="str">
        <f>IF(AQ105="","",VLOOKUP(AQ105,'シフト記号表（従来型・ユニット型共通）'!$C$6:$L$47,10,FALSE))</f>
        <v/>
      </c>
      <c r="AR106" s="1885" t="str">
        <f>IF(AR105="","",VLOOKUP(AR105,'シフト記号表（従来型・ユニット型共通）'!$C$6:$L$47,10,FALSE))</f>
        <v/>
      </c>
      <c r="AS106" s="1897" t="str">
        <f>IF(AS105="","",VLOOKUP(AS105,'シフト記号表（従来型・ユニット型共通）'!$C$6:$L$47,10,FALSE))</f>
        <v/>
      </c>
      <c r="AT106" s="1897" t="str">
        <f>IF(AT105="","",VLOOKUP(AT105,'シフト記号表（従来型・ユニット型共通）'!$C$6:$L$47,10,FALSE))</f>
        <v/>
      </c>
      <c r="AU106" s="1897" t="str">
        <f>IF(AU105="","",VLOOKUP(AU105,'シフト記号表（従来型・ユニット型共通）'!$C$6:$L$47,10,FALSE))</f>
        <v/>
      </c>
      <c r="AV106" s="1897" t="str">
        <f>IF(AV105="","",VLOOKUP(AV105,'シフト記号表（従来型・ユニット型共通）'!$C$6:$L$47,10,FALSE))</f>
        <v/>
      </c>
      <c r="AW106" s="1897" t="str">
        <f>IF(AW105="","",VLOOKUP(AW105,'シフト記号表（従来型・ユニット型共通）'!$C$6:$L$47,10,FALSE))</f>
        <v/>
      </c>
      <c r="AX106" s="1912" t="str">
        <f>IF(AX105="","",VLOOKUP(AX105,'シフト記号表（従来型・ユニット型共通）'!$C$6:$L$47,10,FALSE))</f>
        <v/>
      </c>
      <c r="AY106" s="1885" t="str">
        <f>IF(AY105="","",VLOOKUP(AY105,'シフト記号表（従来型・ユニット型共通）'!$C$6:$L$47,10,FALSE))</f>
        <v/>
      </c>
      <c r="AZ106" s="1897" t="str">
        <f>IF(AZ105="","",VLOOKUP(AZ105,'シフト記号表（従来型・ユニット型共通）'!$C$6:$L$47,10,FALSE))</f>
        <v/>
      </c>
      <c r="BA106" s="1897" t="str">
        <f>IF(BA105="","",VLOOKUP(BA105,'シフト記号表（従来型・ユニット型共通）'!$C$6:$L$47,10,FALSE))</f>
        <v/>
      </c>
      <c r="BB106" s="1945">
        <f>IF($BE$3="４週",SUM(W106:AX106),IF($BE$3="暦月",SUM(W106:BA106),""))</f>
        <v>0</v>
      </c>
      <c r="BC106" s="1953"/>
      <c r="BD106" s="1962">
        <f>IF($BE$3="４週",BB106/4,IF($BE$3="暦月",(BB106/($BE$8/7)),""))</f>
        <v>0</v>
      </c>
      <c r="BE106" s="1953"/>
      <c r="BF106" s="1973"/>
      <c r="BG106" s="1978"/>
      <c r="BH106" s="1978"/>
      <c r="BI106" s="1978"/>
      <c r="BJ106" s="1989"/>
    </row>
    <row r="107" spans="2:62" ht="20.25" customHeight="1">
      <c r="B107" s="1742">
        <f>B105+1</f>
        <v>46</v>
      </c>
      <c r="C107" s="1756"/>
      <c r="D107" s="1767"/>
      <c r="E107" s="1774"/>
      <c r="F107" s="1779"/>
      <c r="G107" s="1774"/>
      <c r="H107" s="1779"/>
      <c r="I107" s="1788"/>
      <c r="J107" s="1802"/>
      <c r="K107" s="1808"/>
      <c r="L107" s="1824"/>
      <c r="M107" s="1824"/>
      <c r="N107" s="1767"/>
      <c r="O107" s="1831"/>
      <c r="P107" s="1836"/>
      <c r="Q107" s="1836"/>
      <c r="R107" s="1836"/>
      <c r="S107" s="1847"/>
      <c r="T107" s="1857" t="s">
        <v>770</v>
      </c>
      <c r="U107" s="1864"/>
      <c r="V107" s="1875"/>
      <c r="W107" s="1886"/>
      <c r="X107" s="1898"/>
      <c r="Y107" s="1898"/>
      <c r="Z107" s="1898"/>
      <c r="AA107" s="1898"/>
      <c r="AB107" s="1898"/>
      <c r="AC107" s="1913"/>
      <c r="AD107" s="1886"/>
      <c r="AE107" s="1898"/>
      <c r="AF107" s="1898"/>
      <c r="AG107" s="1898"/>
      <c r="AH107" s="1898"/>
      <c r="AI107" s="1898"/>
      <c r="AJ107" s="1913"/>
      <c r="AK107" s="1886"/>
      <c r="AL107" s="1898"/>
      <c r="AM107" s="1898"/>
      <c r="AN107" s="1898"/>
      <c r="AO107" s="1898"/>
      <c r="AP107" s="1898"/>
      <c r="AQ107" s="1913"/>
      <c r="AR107" s="1886"/>
      <c r="AS107" s="1898"/>
      <c r="AT107" s="1898"/>
      <c r="AU107" s="1898"/>
      <c r="AV107" s="1898"/>
      <c r="AW107" s="1898"/>
      <c r="AX107" s="1913"/>
      <c r="AY107" s="1886"/>
      <c r="AZ107" s="1898"/>
      <c r="BA107" s="1937"/>
      <c r="BB107" s="1944"/>
      <c r="BC107" s="1952"/>
      <c r="BD107" s="1961"/>
      <c r="BE107" s="1967"/>
      <c r="BF107" s="1972"/>
      <c r="BG107" s="1977"/>
      <c r="BH107" s="1977"/>
      <c r="BI107" s="1977"/>
      <c r="BJ107" s="1988"/>
    </row>
    <row r="108" spans="2:62" ht="20.25" customHeight="1">
      <c r="B108" s="1743"/>
      <c r="C108" s="1757"/>
      <c r="D108" s="1768"/>
      <c r="E108" s="1776"/>
      <c r="F108" s="1781">
        <f>C107</f>
        <v>0</v>
      </c>
      <c r="G108" s="1776"/>
      <c r="H108" s="1781">
        <f>I107</f>
        <v>0</v>
      </c>
      <c r="I108" s="1789"/>
      <c r="J108" s="1803"/>
      <c r="K108" s="1809"/>
      <c r="L108" s="1825"/>
      <c r="M108" s="1825"/>
      <c r="N108" s="1768"/>
      <c r="O108" s="1831"/>
      <c r="P108" s="1836"/>
      <c r="Q108" s="1836"/>
      <c r="R108" s="1836"/>
      <c r="S108" s="1847"/>
      <c r="T108" s="1856" t="s">
        <v>128</v>
      </c>
      <c r="U108" s="1863"/>
      <c r="V108" s="1874"/>
      <c r="W108" s="1885" t="str">
        <f>IF(W107="","",VLOOKUP(W107,'シフト記号表（従来型・ユニット型共通）'!$C$6:$L$47,10,FALSE))</f>
        <v/>
      </c>
      <c r="X108" s="1897" t="str">
        <f>IF(X107="","",VLOOKUP(X107,'シフト記号表（従来型・ユニット型共通）'!$C$6:$L$47,10,FALSE))</f>
        <v/>
      </c>
      <c r="Y108" s="1897" t="str">
        <f>IF(Y107="","",VLOOKUP(Y107,'シフト記号表（従来型・ユニット型共通）'!$C$6:$L$47,10,FALSE))</f>
        <v/>
      </c>
      <c r="Z108" s="1897" t="str">
        <f>IF(Z107="","",VLOOKUP(Z107,'シフト記号表（従来型・ユニット型共通）'!$C$6:$L$47,10,FALSE))</f>
        <v/>
      </c>
      <c r="AA108" s="1897" t="str">
        <f>IF(AA107="","",VLOOKUP(AA107,'シフト記号表（従来型・ユニット型共通）'!$C$6:$L$47,10,FALSE))</f>
        <v/>
      </c>
      <c r="AB108" s="1897" t="str">
        <f>IF(AB107="","",VLOOKUP(AB107,'シフト記号表（従来型・ユニット型共通）'!$C$6:$L$47,10,FALSE))</f>
        <v/>
      </c>
      <c r="AC108" s="1912" t="str">
        <f>IF(AC107="","",VLOOKUP(AC107,'シフト記号表（従来型・ユニット型共通）'!$C$6:$L$47,10,FALSE))</f>
        <v/>
      </c>
      <c r="AD108" s="1885" t="str">
        <f>IF(AD107="","",VLOOKUP(AD107,'シフト記号表（従来型・ユニット型共通）'!$C$6:$L$47,10,FALSE))</f>
        <v/>
      </c>
      <c r="AE108" s="1897" t="str">
        <f>IF(AE107="","",VLOOKUP(AE107,'シフト記号表（従来型・ユニット型共通）'!$C$6:$L$47,10,FALSE))</f>
        <v/>
      </c>
      <c r="AF108" s="1897" t="str">
        <f>IF(AF107="","",VLOOKUP(AF107,'シフト記号表（従来型・ユニット型共通）'!$C$6:$L$47,10,FALSE))</f>
        <v/>
      </c>
      <c r="AG108" s="1897" t="str">
        <f>IF(AG107="","",VLOOKUP(AG107,'シフト記号表（従来型・ユニット型共通）'!$C$6:$L$47,10,FALSE))</f>
        <v/>
      </c>
      <c r="AH108" s="1897" t="str">
        <f>IF(AH107="","",VLOOKUP(AH107,'シフト記号表（従来型・ユニット型共通）'!$C$6:$L$47,10,FALSE))</f>
        <v/>
      </c>
      <c r="AI108" s="1897" t="str">
        <f>IF(AI107="","",VLOOKUP(AI107,'シフト記号表（従来型・ユニット型共通）'!$C$6:$L$47,10,FALSE))</f>
        <v/>
      </c>
      <c r="AJ108" s="1912" t="str">
        <f>IF(AJ107="","",VLOOKUP(AJ107,'シフト記号表（従来型・ユニット型共通）'!$C$6:$L$47,10,FALSE))</f>
        <v/>
      </c>
      <c r="AK108" s="1885" t="str">
        <f>IF(AK107="","",VLOOKUP(AK107,'シフト記号表（従来型・ユニット型共通）'!$C$6:$L$47,10,FALSE))</f>
        <v/>
      </c>
      <c r="AL108" s="1897" t="str">
        <f>IF(AL107="","",VLOOKUP(AL107,'シフト記号表（従来型・ユニット型共通）'!$C$6:$L$47,10,FALSE))</f>
        <v/>
      </c>
      <c r="AM108" s="1897" t="str">
        <f>IF(AM107="","",VLOOKUP(AM107,'シフト記号表（従来型・ユニット型共通）'!$C$6:$L$47,10,FALSE))</f>
        <v/>
      </c>
      <c r="AN108" s="1897" t="str">
        <f>IF(AN107="","",VLOOKUP(AN107,'シフト記号表（従来型・ユニット型共通）'!$C$6:$L$47,10,FALSE))</f>
        <v/>
      </c>
      <c r="AO108" s="1897" t="str">
        <f>IF(AO107="","",VLOOKUP(AO107,'シフト記号表（従来型・ユニット型共通）'!$C$6:$L$47,10,FALSE))</f>
        <v/>
      </c>
      <c r="AP108" s="1897" t="str">
        <f>IF(AP107="","",VLOOKUP(AP107,'シフト記号表（従来型・ユニット型共通）'!$C$6:$L$47,10,FALSE))</f>
        <v/>
      </c>
      <c r="AQ108" s="1912" t="str">
        <f>IF(AQ107="","",VLOOKUP(AQ107,'シフト記号表（従来型・ユニット型共通）'!$C$6:$L$47,10,FALSE))</f>
        <v/>
      </c>
      <c r="AR108" s="1885" t="str">
        <f>IF(AR107="","",VLOOKUP(AR107,'シフト記号表（従来型・ユニット型共通）'!$C$6:$L$47,10,FALSE))</f>
        <v/>
      </c>
      <c r="AS108" s="1897" t="str">
        <f>IF(AS107="","",VLOOKUP(AS107,'シフト記号表（従来型・ユニット型共通）'!$C$6:$L$47,10,FALSE))</f>
        <v/>
      </c>
      <c r="AT108" s="1897" t="str">
        <f>IF(AT107="","",VLOOKUP(AT107,'シフト記号表（従来型・ユニット型共通）'!$C$6:$L$47,10,FALSE))</f>
        <v/>
      </c>
      <c r="AU108" s="1897" t="str">
        <f>IF(AU107="","",VLOOKUP(AU107,'シフト記号表（従来型・ユニット型共通）'!$C$6:$L$47,10,FALSE))</f>
        <v/>
      </c>
      <c r="AV108" s="1897" t="str">
        <f>IF(AV107="","",VLOOKUP(AV107,'シフト記号表（従来型・ユニット型共通）'!$C$6:$L$47,10,FALSE))</f>
        <v/>
      </c>
      <c r="AW108" s="1897" t="str">
        <f>IF(AW107="","",VLOOKUP(AW107,'シフト記号表（従来型・ユニット型共通）'!$C$6:$L$47,10,FALSE))</f>
        <v/>
      </c>
      <c r="AX108" s="1912" t="str">
        <f>IF(AX107="","",VLOOKUP(AX107,'シフト記号表（従来型・ユニット型共通）'!$C$6:$L$47,10,FALSE))</f>
        <v/>
      </c>
      <c r="AY108" s="1885" t="str">
        <f>IF(AY107="","",VLOOKUP(AY107,'シフト記号表（従来型・ユニット型共通）'!$C$6:$L$47,10,FALSE))</f>
        <v/>
      </c>
      <c r="AZ108" s="1897" t="str">
        <f>IF(AZ107="","",VLOOKUP(AZ107,'シフト記号表（従来型・ユニット型共通）'!$C$6:$L$47,10,FALSE))</f>
        <v/>
      </c>
      <c r="BA108" s="1897" t="str">
        <f>IF(BA107="","",VLOOKUP(BA107,'シフト記号表（従来型・ユニット型共通）'!$C$6:$L$47,10,FALSE))</f>
        <v/>
      </c>
      <c r="BB108" s="1945">
        <f>IF($BE$3="４週",SUM(W108:AX108),IF($BE$3="暦月",SUM(W108:BA108),""))</f>
        <v>0</v>
      </c>
      <c r="BC108" s="1953"/>
      <c r="BD108" s="1962">
        <f>IF($BE$3="４週",BB108/4,IF($BE$3="暦月",(BB108/($BE$8/7)),""))</f>
        <v>0</v>
      </c>
      <c r="BE108" s="1953"/>
      <c r="BF108" s="1973"/>
      <c r="BG108" s="1978"/>
      <c r="BH108" s="1978"/>
      <c r="BI108" s="1978"/>
      <c r="BJ108" s="1989"/>
    </row>
    <row r="109" spans="2:62" ht="20.25" customHeight="1">
      <c r="B109" s="1742">
        <f>B107+1</f>
        <v>47</v>
      </c>
      <c r="C109" s="1756"/>
      <c r="D109" s="1767"/>
      <c r="E109" s="1774"/>
      <c r="F109" s="1779"/>
      <c r="G109" s="1774"/>
      <c r="H109" s="1779"/>
      <c r="I109" s="1788"/>
      <c r="J109" s="1802"/>
      <c r="K109" s="1808"/>
      <c r="L109" s="1824"/>
      <c r="M109" s="1824"/>
      <c r="N109" s="1767"/>
      <c r="O109" s="1831"/>
      <c r="P109" s="1836"/>
      <c r="Q109" s="1836"/>
      <c r="R109" s="1836"/>
      <c r="S109" s="1847"/>
      <c r="T109" s="1857" t="s">
        <v>770</v>
      </c>
      <c r="U109" s="1864"/>
      <c r="V109" s="1875"/>
      <c r="W109" s="1886"/>
      <c r="X109" s="1898"/>
      <c r="Y109" s="1898"/>
      <c r="Z109" s="1898"/>
      <c r="AA109" s="1898"/>
      <c r="AB109" s="1898"/>
      <c r="AC109" s="1913"/>
      <c r="AD109" s="1886"/>
      <c r="AE109" s="1898"/>
      <c r="AF109" s="1898"/>
      <c r="AG109" s="1898"/>
      <c r="AH109" s="1898"/>
      <c r="AI109" s="1898"/>
      <c r="AJ109" s="1913"/>
      <c r="AK109" s="1886"/>
      <c r="AL109" s="1898"/>
      <c r="AM109" s="1898"/>
      <c r="AN109" s="1898"/>
      <c r="AO109" s="1898"/>
      <c r="AP109" s="1898"/>
      <c r="AQ109" s="1913"/>
      <c r="AR109" s="1886"/>
      <c r="AS109" s="1898"/>
      <c r="AT109" s="1898"/>
      <c r="AU109" s="1898"/>
      <c r="AV109" s="1898"/>
      <c r="AW109" s="1898"/>
      <c r="AX109" s="1913"/>
      <c r="AY109" s="1886"/>
      <c r="AZ109" s="1898"/>
      <c r="BA109" s="1937"/>
      <c r="BB109" s="1944"/>
      <c r="BC109" s="1952"/>
      <c r="BD109" s="1961"/>
      <c r="BE109" s="1967"/>
      <c r="BF109" s="1972"/>
      <c r="BG109" s="1977"/>
      <c r="BH109" s="1977"/>
      <c r="BI109" s="1977"/>
      <c r="BJ109" s="1988"/>
    </row>
    <row r="110" spans="2:62" ht="20.25" customHeight="1">
      <c r="B110" s="1743"/>
      <c r="C110" s="1757"/>
      <c r="D110" s="1768"/>
      <c r="E110" s="1776"/>
      <c r="F110" s="1781">
        <f>C109</f>
        <v>0</v>
      </c>
      <c r="G110" s="1776"/>
      <c r="H110" s="1781">
        <f>I109</f>
        <v>0</v>
      </c>
      <c r="I110" s="1789"/>
      <c r="J110" s="1803"/>
      <c r="K110" s="1809"/>
      <c r="L110" s="1825"/>
      <c r="M110" s="1825"/>
      <c r="N110" s="1768"/>
      <c r="O110" s="1831"/>
      <c r="P110" s="1836"/>
      <c r="Q110" s="1836"/>
      <c r="R110" s="1836"/>
      <c r="S110" s="1847"/>
      <c r="T110" s="1856" t="s">
        <v>128</v>
      </c>
      <c r="U110" s="1863"/>
      <c r="V110" s="1874"/>
      <c r="W110" s="1885" t="str">
        <f>IF(W109="","",VLOOKUP(W109,'シフト記号表（従来型・ユニット型共通）'!$C$6:$L$47,10,FALSE))</f>
        <v/>
      </c>
      <c r="X110" s="1897" t="str">
        <f>IF(X109="","",VLOOKUP(X109,'シフト記号表（従来型・ユニット型共通）'!$C$6:$L$47,10,FALSE))</f>
        <v/>
      </c>
      <c r="Y110" s="1897" t="str">
        <f>IF(Y109="","",VLOOKUP(Y109,'シフト記号表（従来型・ユニット型共通）'!$C$6:$L$47,10,FALSE))</f>
        <v/>
      </c>
      <c r="Z110" s="1897" t="str">
        <f>IF(Z109="","",VLOOKUP(Z109,'シフト記号表（従来型・ユニット型共通）'!$C$6:$L$47,10,FALSE))</f>
        <v/>
      </c>
      <c r="AA110" s="1897" t="str">
        <f>IF(AA109="","",VLOOKUP(AA109,'シフト記号表（従来型・ユニット型共通）'!$C$6:$L$47,10,FALSE))</f>
        <v/>
      </c>
      <c r="AB110" s="1897" t="str">
        <f>IF(AB109="","",VLOOKUP(AB109,'シフト記号表（従来型・ユニット型共通）'!$C$6:$L$47,10,FALSE))</f>
        <v/>
      </c>
      <c r="AC110" s="1912" t="str">
        <f>IF(AC109="","",VLOOKUP(AC109,'シフト記号表（従来型・ユニット型共通）'!$C$6:$L$47,10,FALSE))</f>
        <v/>
      </c>
      <c r="AD110" s="1885" t="str">
        <f>IF(AD109="","",VLOOKUP(AD109,'シフト記号表（従来型・ユニット型共通）'!$C$6:$L$47,10,FALSE))</f>
        <v/>
      </c>
      <c r="AE110" s="1897" t="str">
        <f>IF(AE109="","",VLOOKUP(AE109,'シフト記号表（従来型・ユニット型共通）'!$C$6:$L$47,10,FALSE))</f>
        <v/>
      </c>
      <c r="AF110" s="1897" t="str">
        <f>IF(AF109="","",VLOOKUP(AF109,'シフト記号表（従来型・ユニット型共通）'!$C$6:$L$47,10,FALSE))</f>
        <v/>
      </c>
      <c r="AG110" s="1897" t="str">
        <f>IF(AG109="","",VLOOKUP(AG109,'シフト記号表（従来型・ユニット型共通）'!$C$6:$L$47,10,FALSE))</f>
        <v/>
      </c>
      <c r="AH110" s="1897" t="str">
        <f>IF(AH109="","",VLOOKUP(AH109,'シフト記号表（従来型・ユニット型共通）'!$C$6:$L$47,10,FALSE))</f>
        <v/>
      </c>
      <c r="AI110" s="1897" t="str">
        <f>IF(AI109="","",VLOOKUP(AI109,'シフト記号表（従来型・ユニット型共通）'!$C$6:$L$47,10,FALSE))</f>
        <v/>
      </c>
      <c r="AJ110" s="1912" t="str">
        <f>IF(AJ109="","",VLOOKUP(AJ109,'シフト記号表（従来型・ユニット型共通）'!$C$6:$L$47,10,FALSE))</f>
        <v/>
      </c>
      <c r="AK110" s="1885" t="str">
        <f>IF(AK109="","",VLOOKUP(AK109,'シフト記号表（従来型・ユニット型共通）'!$C$6:$L$47,10,FALSE))</f>
        <v/>
      </c>
      <c r="AL110" s="1897" t="str">
        <f>IF(AL109="","",VLOOKUP(AL109,'シフト記号表（従来型・ユニット型共通）'!$C$6:$L$47,10,FALSE))</f>
        <v/>
      </c>
      <c r="AM110" s="1897" t="str">
        <f>IF(AM109="","",VLOOKUP(AM109,'シフト記号表（従来型・ユニット型共通）'!$C$6:$L$47,10,FALSE))</f>
        <v/>
      </c>
      <c r="AN110" s="1897" t="str">
        <f>IF(AN109="","",VLOOKUP(AN109,'シフト記号表（従来型・ユニット型共通）'!$C$6:$L$47,10,FALSE))</f>
        <v/>
      </c>
      <c r="AO110" s="1897" t="str">
        <f>IF(AO109="","",VLOOKUP(AO109,'シフト記号表（従来型・ユニット型共通）'!$C$6:$L$47,10,FALSE))</f>
        <v/>
      </c>
      <c r="AP110" s="1897" t="str">
        <f>IF(AP109="","",VLOOKUP(AP109,'シフト記号表（従来型・ユニット型共通）'!$C$6:$L$47,10,FALSE))</f>
        <v/>
      </c>
      <c r="AQ110" s="1912" t="str">
        <f>IF(AQ109="","",VLOOKUP(AQ109,'シフト記号表（従来型・ユニット型共通）'!$C$6:$L$47,10,FALSE))</f>
        <v/>
      </c>
      <c r="AR110" s="1885" t="str">
        <f>IF(AR109="","",VLOOKUP(AR109,'シフト記号表（従来型・ユニット型共通）'!$C$6:$L$47,10,FALSE))</f>
        <v/>
      </c>
      <c r="AS110" s="1897" t="str">
        <f>IF(AS109="","",VLOOKUP(AS109,'シフト記号表（従来型・ユニット型共通）'!$C$6:$L$47,10,FALSE))</f>
        <v/>
      </c>
      <c r="AT110" s="1897" t="str">
        <f>IF(AT109="","",VLOOKUP(AT109,'シフト記号表（従来型・ユニット型共通）'!$C$6:$L$47,10,FALSE))</f>
        <v/>
      </c>
      <c r="AU110" s="1897" t="str">
        <f>IF(AU109="","",VLOOKUP(AU109,'シフト記号表（従来型・ユニット型共通）'!$C$6:$L$47,10,FALSE))</f>
        <v/>
      </c>
      <c r="AV110" s="1897" t="str">
        <f>IF(AV109="","",VLOOKUP(AV109,'シフト記号表（従来型・ユニット型共通）'!$C$6:$L$47,10,FALSE))</f>
        <v/>
      </c>
      <c r="AW110" s="1897" t="str">
        <f>IF(AW109="","",VLOOKUP(AW109,'シフト記号表（従来型・ユニット型共通）'!$C$6:$L$47,10,FALSE))</f>
        <v/>
      </c>
      <c r="AX110" s="1912" t="str">
        <f>IF(AX109="","",VLOOKUP(AX109,'シフト記号表（従来型・ユニット型共通）'!$C$6:$L$47,10,FALSE))</f>
        <v/>
      </c>
      <c r="AY110" s="1885" t="str">
        <f>IF(AY109="","",VLOOKUP(AY109,'シフト記号表（従来型・ユニット型共通）'!$C$6:$L$47,10,FALSE))</f>
        <v/>
      </c>
      <c r="AZ110" s="1897" t="str">
        <f>IF(AZ109="","",VLOOKUP(AZ109,'シフト記号表（従来型・ユニット型共通）'!$C$6:$L$47,10,FALSE))</f>
        <v/>
      </c>
      <c r="BA110" s="1897" t="str">
        <f>IF(BA109="","",VLOOKUP(BA109,'シフト記号表（従来型・ユニット型共通）'!$C$6:$L$47,10,FALSE))</f>
        <v/>
      </c>
      <c r="BB110" s="1945">
        <f>IF($BE$3="４週",SUM(W110:AX110),IF($BE$3="暦月",SUM(W110:BA110),""))</f>
        <v>0</v>
      </c>
      <c r="BC110" s="1953"/>
      <c r="BD110" s="1962">
        <f>IF($BE$3="４週",BB110/4,IF($BE$3="暦月",(BB110/($BE$8/7)),""))</f>
        <v>0</v>
      </c>
      <c r="BE110" s="1953"/>
      <c r="BF110" s="1973"/>
      <c r="BG110" s="1978"/>
      <c r="BH110" s="1978"/>
      <c r="BI110" s="1978"/>
      <c r="BJ110" s="1989"/>
    </row>
    <row r="111" spans="2:62" ht="20.25" customHeight="1">
      <c r="B111" s="1742">
        <f>B109+1</f>
        <v>48</v>
      </c>
      <c r="C111" s="1756"/>
      <c r="D111" s="1767"/>
      <c r="E111" s="1774"/>
      <c r="F111" s="1779"/>
      <c r="G111" s="1774"/>
      <c r="H111" s="1779"/>
      <c r="I111" s="1788"/>
      <c r="J111" s="1802"/>
      <c r="K111" s="1808"/>
      <c r="L111" s="1824"/>
      <c r="M111" s="1824"/>
      <c r="N111" s="1767"/>
      <c r="O111" s="1831"/>
      <c r="P111" s="1836"/>
      <c r="Q111" s="1836"/>
      <c r="R111" s="1836"/>
      <c r="S111" s="1847"/>
      <c r="T111" s="1857" t="s">
        <v>770</v>
      </c>
      <c r="U111" s="1864"/>
      <c r="V111" s="1875"/>
      <c r="W111" s="1886"/>
      <c r="X111" s="1898"/>
      <c r="Y111" s="1898"/>
      <c r="Z111" s="1898"/>
      <c r="AA111" s="1898"/>
      <c r="AB111" s="1898"/>
      <c r="AC111" s="1913"/>
      <c r="AD111" s="1886"/>
      <c r="AE111" s="1898"/>
      <c r="AF111" s="1898"/>
      <c r="AG111" s="1898"/>
      <c r="AH111" s="1898"/>
      <c r="AI111" s="1898"/>
      <c r="AJ111" s="1913"/>
      <c r="AK111" s="1886"/>
      <c r="AL111" s="1898"/>
      <c r="AM111" s="1898"/>
      <c r="AN111" s="1898"/>
      <c r="AO111" s="1898"/>
      <c r="AP111" s="1898"/>
      <c r="AQ111" s="1913"/>
      <c r="AR111" s="1886"/>
      <c r="AS111" s="1898"/>
      <c r="AT111" s="1898"/>
      <c r="AU111" s="1898"/>
      <c r="AV111" s="1898"/>
      <c r="AW111" s="1898"/>
      <c r="AX111" s="1913"/>
      <c r="AY111" s="1886"/>
      <c r="AZ111" s="1898"/>
      <c r="BA111" s="1937"/>
      <c r="BB111" s="1944"/>
      <c r="BC111" s="1952"/>
      <c r="BD111" s="1961"/>
      <c r="BE111" s="1967"/>
      <c r="BF111" s="1972"/>
      <c r="BG111" s="1977"/>
      <c r="BH111" s="1977"/>
      <c r="BI111" s="1977"/>
      <c r="BJ111" s="1988"/>
    </row>
    <row r="112" spans="2:62" ht="20.25" customHeight="1">
      <c r="B112" s="1743"/>
      <c r="C112" s="1757"/>
      <c r="D112" s="1768"/>
      <c r="E112" s="1776"/>
      <c r="F112" s="1781">
        <f>C111</f>
        <v>0</v>
      </c>
      <c r="G112" s="1776"/>
      <c r="H112" s="1781">
        <f>I111</f>
        <v>0</v>
      </c>
      <c r="I112" s="1789"/>
      <c r="J112" s="1803"/>
      <c r="K112" s="1809"/>
      <c r="L112" s="1825"/>
      <c r="M112" s="1825"/>
      <c r="N112" s="1768"/>
      <c r="O112" s="1831"/>
      <c r="P112" s="1836"/>
      <c r="Q112" s="1836"/>
      <c r="R112" s="1836"/>
      <c r="S112" s="1847"/>
      <c r="T112" s="1856" t="s">
        <v>128</v>
      </c>
      <c r="U112" s="1863"/>
      <c r="V112" s="1874"/>
      <c r="W112" s="1885" t="str">
        <f>IF(W111="","",VLOOKUP(W111,'シフト記号表（従来型・ユニット型共通）'!$C$6:$L$47,10,FALSE))</f>
        <v/>
      </c>
      <c r="X112" s="1897" t="str">
        <f>IF(X111="","",VLOOKUP(X111,'シフト記号表（従来型・ユニット型共通）'!$C$6:$L$47,10,FALSE))</f>
        <v/>
      </c>
      <c r="Y112" s="1897" t="str">
        <f>IF(Y111="","",VLOOKUP(Y111,'シフト記号表（従来型・ユニット型共通）'!$C$6:$L$47,10,FALSE))</f>
        <v/>
      </c>
      <c r="Z112" s="1897" t="str">
        <f>IF(Z111="","",VLOOKUP(Z111,'シフト記号表（従来型・ユニット型共通）'!$C$6:$L$47,10,FALSE))</f>
        <v/>
      </c>
      <c r="AA112" s="1897" t="str">
        <f>IF(AA111="","",VLOOKUP(AA111,'シフト記号表（従来型・ユニット型共通）'!$C$6:$L$47,10,FALSE))</f>
        <v/>
      </c>
      <c r="AB112" s="1897" t="str">
        <f>IF(AB111="","",VLOOKUP(AB111,'シフト記号表（従来型・ユニット型共通）'!$C$6:$L$47,10,FALSE))</f>
        <v/>
      </c>
      <c r="AC112" s="1912" t="str">
        <f>IF(AC111="","",VLOOKUP(AC111,'シフト記号表（従来型・ユニット型共通）'!$C$6:$L$47,10,FALSE))</f>
        <v/>
      </c>
      <c r="AD112" s="1885" t="str">
        <f>IF(AD111="","",VLOOKUP(AD111,'シフト記号表（従来型・ユニット型共通）'!$C$6:$L$47,10,FALSE))</f>
        <v/>
      </c>
      <c r="AE112" s="1897" t="str">
        <f>IF(AE111="","",VLOOKUP(AE111,'シフト記号表（従来型・ユニット型共通）'!$C$6:$L$47,10,FALSE))</f>
        <v/>
      </c>
      <c r="AF112" s="1897" t="str">
        <f>IF(AF111="","",VLOOKUP(AF111,'シフト記号表（従来型・ユニット型共通）'!$C$6:$L$47,10,FALSE))</f>
        <v/>
      </c>
      <c r="AG112" s="1897" t="str">
        <f>IF(AG111="","",VLOOKUP(AG111,'シフト記号表（従来型・ユニット型共通）'!$C$6:$L$47,10,FALSE))</f>
        <v/>
      </c>
      <c r="AH112" s="1897" t="str">
        <f>IF(AH111="","",VLOOKUP(AH111,'シフト記号表（従来型・ユニット型共通）'!$C$6:$L$47,10,FALSE))</f>
        <v/>
      </c>
      <c r="AI112" s="1897" t="str">
        <f>IF(AI111="","",VLOOKUP(AI111,'シフト記号表（従来型・ユニット型共通）'!$C$6:$L$47,10,FALSE))</f>
        <v/>
      </c>
      <c r="AJ112" s="1912" t="str">
        <f>IF(AJ111="","",VLOOKUP(AJ111,'シフト記号表（従来型・ユニット型共通）'!$C$6:$L$47,10,FALSE))</f>
        <v/>
      </c>
      <c r="AK112" s="1885" t="str">
        <f>IF(AK111="","",VLOOKUP(AK111,'シフト記号表（従来型・ユニット型共通）'!$C$6:$L$47,10,FALSE))</f>
        <v/>
      </c>
      <c r="AL112" s="1897" t="str">
        <f>IF(AL111="","",VLOOKUP(AL111,'シフト記号表（従来型・ユニット型共通）'!$C$6:$L$47,10,FALSE))</f>
        <v/>
      </c>
      <c r="AM112" s="1897" t="str">
        <f>IF(AM111="","",VLOOKUP(AM111,'シフト記号表（従来型・ユニット型共通）'!$C$6:$L$47,10,FALSE))</f>
        <v/>
      </c>
      <c r="AN112" s="1897" t="str">
        <f>IF(AN111="","",VLOOKUP(AN111,'シフト記号表（従来型・ユニット型共通）'!$C$6:$L$47,10,FALSE))</f>
        <v/>
      </c>
      <c r="AO112" s="1897" t="str">
        <f>IF(AO111="","",VLOOKUP(AO111,'シフト記号表（従来型・ユニット型共通）'!$C$6:$L$47,10,FALSE))</f>
        <v/>
      </c>
      <c r="AP112" s="1897" t="str">
        <f>IF(AP111="","",VLOOKUP(AP111,'シフト記号表（従来型・ユニット型共通）'!$C$6:$L$47,10,FALSE))</f>
        <v/>
      </c>
      <c r="AQ112" s="1912" t="str">
        <f>IF(AQ111="","",VLOOKUP(AQ111,'シフト記号表（従来型・ユニット型共通）'!$C$6:$L$47,10,FALSE))</f>
        <v/>
      </c>
      <c r="AR112" s="1885" t="str">
        <f>IF(AR111="","",VLOOKUP(AR111,'シフト記号表（従来型・ユニット型共通）'!$C$6:$L$47,10,FALSE))</f>
        <v/>
      </c>
      <c r="AS112" s="1897" t="str">
        <f>IF(AS111="","",VLOOKUP(AS111,'シフト記号表（従来型・ユニット型共通）'!$C$6:$L$47,10,FALSE))</f>
        <v/>
      </c>
      <c r="AT112" s="1897" t="str">
        <f>IF(AT111="","",VLOOKUP(AT111,'シフト記号表（従来型・ユニット型共通）'!$C$6:$L$47,10,FALSE))</f>
        <v/>
      </c>
      <c r="AU112" s="1897" t="str">
        <f>IF(AU111="","",VLOOKUP(AU111,'シフト記号表（従来型・ユニット型共通）'!$C$6:$L$47,10,FALSE))</f>
        <v/>
      </c>
      <c r="AV112" s="1897" t="str">
        <f>IF(AV111="","",VLOOKUP(AV111,'シフト記号表（従来型・ユニット型共通）'!$C$6:$L$47,10,FALSE))</f>
        <v/>
      </c>
      <c r="AW112" s="1897" t="str">
        <f>IF(AW111="","",VLOOKUP(AW111,'シフト記号表（従来型・ユニット型共通）'!$C$6:$L$47,10,FALSE))</f>
        <v/>
      </c>
      <c r="AX112" s="1912" t="str">
        <f>IF(AX111="","",VLOOKUP(AX111,'シフト記号表（従来型・ユニット型共通）'!$C$6:$L$47,10,FALSE))</f>
        <v/>
      </c>
      <c r="AY112" s="1885" t="str">
        <f>IF(AY111="","",VLOOKUP(AY111,'シフト記号表（従来型・ユニット型共通）'!$C$6:$L$47,10,FALSE))</f>
        <v/>
      </c>
      <c r="AZ112" s="1897" t="str">
        <f>IF(AZ111="","",VLOOKUP(AZ111,'シフト記号表（従来型・ユニット型共通）'!$C$6:$L$47,10,FALSE))</f>
        <v/>
      </c>
      <c r="BA112" s="1897" t="str">
        <f>IF(BA111="","",VLOOKUP(BA111,'シフト記号表（従来型・ユニット型共通）'!$C$6:$L$47,10,FALSE))</f>
        <v/>
      </c>
      <c r="BB112" s="1945">
        <f>IF($BE$3="４週",SUM(W112:AX112),IF($BE$3="暦月",SUM(W112:BA112),""))</f>
        <v>0</v>
      </c>
      <c r="BC112" s="1953"/>
      <c r="BD112" s="1962">
        <f>IF($BE$3="４週",BB112/4,IF($BE$3="暦月",(BB112/($BE$8/7)),""))</f>
        <v>0</v>
      </c>
      <c r="BE112" s="1953"/>
      <c r="BF112" s="1973"/>
      <c r="BG112" s="1978"/>
      <c r="BH112" s="1978"/>
      <c r="BI112" s="1978"/>
      <c r="BJ112" s="1989"/>
    </row>
    <row r="113" spans="2:62" ht="20.25" customHeight="1">
      <c r="B113" s="1742">
        <f>B111+1</f>
        <v>49</v>
      </c>
      <c r="C113" s="1756"/>
      <c r="D113" s="1767"/>
      <c r="E113" s="1774"/>
      <c r="F113" s="1779"/>
      <c r="G113" s="1774"/>
      <c r="H113" s="1779"/>
      <c r="I113" s="1788"/>
      <c r="J113" s="1802"/>
      <c r="K113" s="1808"/>
      <c r="L113" s="1824"/>
      <c r="M113" s="1824"/>
      <c r="N113" s="1767"/>
      <c r="O113" s="1831"/>
      <c r="P113" s="1836"/>
      <c r="Q113" s="1836"/>
      <c r="R113" s="1836"/>
      <c r="S113" s="1847"/>
      <c r="T113" s="1857" t="s">
        <v>770</v>
      </c>
      <c r="U113" s="1864"/>
      <c r="V113" s="1875"/>
      <c r="W113" s="1886"/>
      <c r="X113" s="1898"/>
      <c r="Y113" s="1898"/>
      <c r="Z113" s="1898"/>
      <c r="AA113" s="1898"/>
      <c r="AB113" s="1898"/>
      <c r="AC113" s="1913"/>
      <c r="AD113" s="1886"/>
      <c r="AE113" s="1898"/>
      <c r="AF113" s="1898"/>
      <c r="AG113" s="1898"/>
      <c r="AH113" s="1898"/>
      <c r="AI113" s="1898"/>
      <c r="AJ113" s="1913"/>
      <c r="AK113" s="1886"/>
      <c r="AL113" s="1898"/>
      <c r="AM113" s="1898"/>
      <c r="AN113" s="1898"/>
      <c r="AO113" s="1898"/>
      <c r="AP113" s="1898"/>
      <c r="AQ113" s="1913"/>
      <c r="AR113" s="1886"/>
      <c r="AS113" s="1898"/>
      <c r="AT113" s="1898"/>
      <c r="AU113" s="1898"/>
      <c r="AV113" s="1898"/>
      <c r="AW113" s="1898"/>
      <c r="AX113" s="1913"/>
      <c r="AY113" s="1886"/>
      <c r="AZ113" s="1898"/>
      <c r="BA113" s="1937"/>
      <c r="BB113" s="1944"/>
      <c r="BC113" s="1952"/>
      <c r="BD113" s="1961"/>
      <c r="BE113" s="1967"/>
      <c r="BF113" s="1972"/>
      <c r="BG113" s="1977"/>
      <c r="BH113" s="1977"/>
      <c r="BI113" s="1977"/>
      <c r="BJ113" s="1988"/>
    </row>
    <row r="114" spans="2:62" ht="20.25" customHeight="1">
      <c r="B114" s="1743"/>
      <c r="C114" s="1757"/>
      <c r="D114" s="1768"/>
      <c r="E114" s="1776"/>
      <c r="F114" s="1781">
        <f>C113</f>
        <v>0</v>
      </c>
      <c r="G114" s="1776"/>
      <c r="H114" s="1781">
        <f>I113</f>
        <v>0</v>
      </c>
      <c r="I114" s="1789"/>
      <c r="J114" s="1803"/>
      <c r="K114" s="1809"/>
      <c r="L114" s="1825"/>
      <c r="M114" s="1825"/>
      <c r="N114" s="1768"/>
      <c r="O114" s="1831"/>
      <c r="P114" s="1836"/>
      <c r="Q114" s="1836"/>
      <c r="R114" s="1836"/>
      <c r="S114" s="1847"/>
      <c r="T114" s="1856" t="s">
        <v>128</v>
      </c>
      <c r="U114" s="1863"/>
      <c r="V114" s="1874"/>
      <c r="W114" s="1885" t="str">
        <f>IF(W113="","",VLOOKUP(W113,'シフト記号表（従来型・ユニット型共通）'!$C$6:$L$47,10,FALSE))</f>
        <v/>
      </c>
      <c r="X114" s="1897" t="str">
        <f>IF(X113="","",VLOOKUP(X113,'シフト記号表（従来型・ユニット型共通）'!$C$6:$L$47,10,FALSE))</f>
        <v/>
      </c>
      <c r="Y114" s="1897" t="str">
        <f>IF(Y113="","",VLOOKUP(Y113,'シフト記号表（従来型・ユニット型共通）'!$C$6:$L$47,10,FALSE))</f>
        <v/>
      </c>
      <c r="Z114" s="1897" t="str">
        <f>IF(Z113="","",VLOOKUP(Z113,'シフト記号表（従来型・ユニット型共通）'!$C$6:$L$47,10,FALSE))</f>
        <v/>
      </c>
      <c r="AA114" s="1897" t="str">
        <f>IF(AA113="","",VLOOKUP(AA113,'シフト記号表（従来型・ユニット型共通）'!$C$6:$L$47,10,FALSE))</f>
        <v/>
      </c>
      <c r="AB114" s="1897" t="str">
        <f>IF(AB113="","",VLOOKUP(AB113,'シフト記号表（従来型・ユニット型共通）'!$C$6:$L$47,10,FALSE))</f>
        <v/>
      </c>
      <c r="AC114" s="1912" t="str">
        <f>IF(AC113="","",VLOOKUP(AC113,'シフト記号表（従来型・ユニット型共通）'!$C$6:$L$47,10,FALSE))</f>
        <v/>
      </c>
      <c r="AD114" s="1885" t="str">
        <f>IF(AD113="","",VLOOKUP(AD113,'シフト記号表（従来型・ユニット型共通）'!$C$6:$L$47,10,FALSE))</f>
        <v/>
      </c>
      <c r="AE114" s="1897" t="str">
        <f>IF(AE113="","",VLOOKUP(AE113,'シフト記号表（従来型・ユニット型共通）'!$C$6:$L$47,10,FALSE))</f>
        <v/>
      </c>
      <c r="AF114" s="1897" t="str">
        <f>IF(AF113="","",VLOOKUP(AF113,'シフト記号表（従来型・ユニット型共通）'!$C$6:$L$47,10,FALSE))</f>
        <v/>
      </c>
      <c r="AG114" s="1897" t="str">
        <f>IF(AG113="","",VLOOKUP(AG113,'シフト記号表（従来型・ユニット型共通）'!$C$6:$L$47,10,FALSE))</f>
        <v/>
      </c>
      <c r="AH114" s="1897" t="str">
        <f>IF(AH113="","",VLOOKUP(AH113,'シフト記号表（従来型・ユニット型共通）'!$C$6:$L$47,10,FALSE))</f>
        <v/>
      </c>
      <c r="AI114" s="1897" t="str">
        <f>IF(AI113="","",VLOOKUP(AI113,'シフト記号表（従来型・ユニット型共通）'!$C$6:$L$47,10,FALSE))</f>
        <v/>
      </c>
      <c r="AJ114" s="1912" t="str">
        <f>IF(AJ113="","",VLOOKUP(AJ113,'シフト記号表（従来型・ユニット型共通）'!$C$6:$L$47,10,FALSE))</f>
        <v/>
      </c>
      <c r="AK114" s="1885" t="str">
        <f>IF(AK113="","",VLOOKUP(AK113,'シフト記号表（従来型・ユニット型共通）'!$C$6:$L$47,10,FALSE))</f>
        <v/>
      </c>
      <c r="AL114" s="1897" t="str">
        <f>IF(AL113="","",VLOOKUP(AL113,'シフト記号表（従来型・ユニット型共通）'!$C$6:$L$47,10,FALSE))</f>
        <v/>
      </c>
      <c r="AM114" s="1897" t="str">
        <f>IF(AM113="","",VLOOKUP(AM113,'シフト記号表（従来型・ユニット型共通）'!$C$6:$L$47,10,FALSE))</f>
        <v/>
      </c>
      <c r="AN114" s="1897" t="str">
        <f>IF(AN113="","",VLOOKUP(AN113,'シフト記号表（従来型・ユニット型共通）'!$C$6:$L$47,10,FALSE))</f>
        <v/>
      </c>
      <c r="AO114" s="1897" t="str">
        <f>IF(AO113="","",VLOOKUP(AO113,'シフト記号表（従来型・ユニット型共通）'!$C$6:$L$47,10,FALSE))</f>
        <v/>
      </c>
      <c r="AP114" s="1897" t="str">
        <f>IF(AP113="","",VLOOKUP(AP113,'シフト記号表（従来型・ユニット型共通）'!$C$6:$L$47,10,FALSE))</f>
        <v/>
      </c>
      <c r="AQ114" s="1912" t="str">
        <f>IF(AQ113="","",VLOOKUP(AQ113,'シフト記号表（従来型・ユニット型共通）'!$C$6:$L$47,10,FALSE))</f>
        <v/>
      </c>
      <c r="AR114" s="1885" t="str">
        <f>IF(AR113="","",VLOOKUP(AR113,'シフト記号表（従来型・ユニット型共通）'!$C$6:$L$47,10,FALSE))</f>
        <v/>
      </c>
      <c r="AS114" s="1897" t="str">
        <f>IF(AS113="","",VLOOKUP(AS113,'シフト記号表（従来型・ユニット型共通）'!$C$6:$L$47,10,FALSE))</f>
        <v/>
      </c>
      <c r="AT114" s="1897" t="str">
        <f>IF(AT113="","",VLOOKUP(AT113,'シフト記号表（従来型・ユニット型共通）'!$C$6:$L$47,10,FALSE))</f>
        <v/>
      </c>
      <c r="AU114" s="1897" t="str">
        <f>IF(AU113="","",VLOOKUP(AU113,'シフト記号表（従来型・ユニット型共通）'!$C$6:$L$47,10,FALSE))</f>
        <v/>
      </c>
      <c r="AV114" s="1897" t="str">
        <f>IF(AV113="","",VLOOKUP(AV113,'シフト記号表（従来型・ユニット型共通）'!$C$6:$L$47,10,FALSE))</f>
        <v/>
      </c>
      <c r="AW114" s="1897" t="str">
        <f>IF(AW113="","",VLOOKUP(AW113,'シフト記号表（従来型・ユニット型共通）'!$C$6:$L$47,10,FALSE))</f>
        <v/>
      </c>
      <c r="AX114" s="1912" t="str">
        <f>IF(AX113="","",VLOOKUP(AX113,'シフト記号表（従来型・ユニット型共通）'!$C$6:$L$47,10,FALSE))</f>
        <v/>
      </c>
      <c r="AY114" s="1885" t="str">
        <f>IF(AY113="","",VLOOKUP(AY113,'シフト記号表（従来型・ユニット型共通）'!$C$6:$L$47,10,FALSE))</f>
        <v/>
      </c>
      <c r="AZ114" s="1897" t="str">
        <f>IF(AZ113="","",VLOOKUP(AZ113,'シフト記号表（従来型・ユニット型共通）'!$C$6:$L$47,10,FALSE))</f>
        <v/>
      </c>
      <c r="BA114" s="1897" t="str">
        <f>IF(BA113="","",VLOOKUP(BA113,'シフト記号表（従来型・ユニット型共通）'!$C$6:$L$47,10,FALSE))</f>
        <v/>
      </c>
      <c r="BB114" s="1945">
        <f>IF($BE$3="４週",SUM(W114:AX114),IF($BE$3="暦月",SUM(W114:BA114),""))</f>
        <v>0</v>
      </c>
      <c r="BC114" s="1953"/>
      <c r="BD114" s="1962">
        <f>IF($BE$3="４週",BB114/4,IF($BE$3="暦月",(BB114/($BE$8/7)),""))</f>
        <v>0</v>
      </c>
      <c r="BE114" s="1953"/>
      <c r="BF114" s="1973"/>
      <c r="BG114" s="1978"/>
      <c r="BH114" s="1978"/>
      <c r="BI114" s="1978"/>
      <c r="BJ114" s="1989"/>
    </row>
    <row r="115" spans="2:62" ht="20.25" customHeight="1">
      <c r="B115" s="1742">
        <f>B113+1</f>
        <v>50</v>
      </c>
      <c r="C115" s="1756"/>
      <c r="D115" s="1767"/>
      <c r="E115" s="1774"/>
      <c r="F115" s="1779"/>
      <c r="G115" s="1774"/>
      <c r="H115" s="1779"/>
      <c r="I115" s="1788"/>
      <c r="J115" s="1802"/>
      <c r="K115" s="1808"/>
      <c r="L115" s="1824"/>
      <c r="M115" s="1824"/>
      <c r="N115" s="1767"/>
      <c r="O115" s="1831"/>
      <c r="P115" s="1836"/>
      <c r="Q115" s="1836"/>
      <c r="R115" s="1836"/>
      <c r="S115" s="1847"/>
      <c r="T115" s="1857" t="s">
        <v>770</v>
      </c>
      <c r="U115" s="1864"/>
      <c r="V115" s="1875"/>
      <c r="W115" s="1886"/>
      <c r="X115" s="1898"/>
      <c r="Y115" s="1898"/>
      <c r="Z115" s="1898"/>
      <c r="AA115" s="1898"/>
      <c r="AB115" s="1898"/>
      <c r="AC115" s="1913"/>
      <c r="AD115" s="1886"/>
      <c r="AE115" s="1898"/>
      <c r="AF115" s="1898"/>
      <c r="AG115" s="1898"/>
      <c r="AH115" s="1898"/>
      <c r="AI115" s="1898"/>
      <c r="AJ115" s="1913"/>
      <c r="AK115" s="1886"/>
      <c r="AL115" s="1898"/>
      <c r="AM115" s="1898"/>
      <c r="AN115" s="1898"/>
      <c r="AO115" s="1898"/>
      <c r="AP115" s="1898"/>
      <c r="AQ115" s="1913"/>
      <c r="AR115" s="1886"/>
      <c r="AS115" s="1898"/>
      <c r="AT115" s="1898"/>
      <c r="AU115" s="1898"/>
      <c r="AV115" s="1898"/>
      <c r="AW115" s="1898"/>
      <c r="AX115" s="1913"/>
      <c r="AY115" s="1886"/>
      <c r="AZ115" s="1898"/>
      <c r="BA115" s="1937"/>
      <c r="BB115" s="1944"/>
      <c r="BC115" s="1952"/>
      <c r="BD115" s="1961"/>
      <c r="BE115" s="1967"/>
      <c r="BF115" s="1972"/>
      <c r="BG115" s="1977"/>
      <c r="BH115" s="1977"/>
      <c r="BI115" s="1977"/>
      <c r="BJ115" s="1988"/>
    </row>
    <row r="116" spans="2:62" ht="20.25" customHeight="1">
      <c r="B116" s="1743"/>
      <c r="C116" s="1757"/>
      <c r="D116" s="1768"/>
      <c r="E116" s="1776"/>
      <c r="F116" s="1781">
        <f>C115</f>
        <v>0</v>
      </c>
      <c r="G116" s="1776"/>
      <c r="H116" s="1781">
        <f>I115</f>
        <v>0</v>
      </c>
      <c r="I116" s="1789"/>
      <c r="J116" s="1803"/>
      <c r="K116" s="1809"/>
      <c r="L116" s="1825"/>
      <c r="M116" s="1825"/>
      <c r="N116" s="1768"/>
      <c r="O116" s="1831"/>
      <c r="P116" s="1836"/>
      <c r="Q116" s="1836"/>
      <c r="R116" s="1836"/>
      <c r="S116" s="1847"/>
      <c r="T116" s="1856" t="s">
        <v>128</v>
      </c>
      <c r="U116" s="1863"/>
      <c r="V116" s="1874"/>
      <c r="W116" s="1885" t="str">
        <f>IF(W115="","",VLOOKUP(W115,'シフト記号表（従来型・ユニット型共通）'!$C$6:$L$47,10,FALSE))</f>
        <v/>
      </c>
      <c r="X116" s="1897" t="str">
        <f>IF(X115="","",VLOOKUP(X115,'シフト記号表（従来型・ユニット型共通）'!$C$6:$L$47,10,FALSE))</f>
        <v/>
      </c>
      <c r="Y116" s="1897" t="str">
        <f>IF(Y115="","",VLOOKUP(Y115,'シフト記号表（従来型・ユニット型共通）'!$C$6:$L$47,10,FALSE))</f>
        <v/>
      </c>
      <c r="Z116" s="1897" t="str">
        <f>IF(Z115="","",VLOOKUP(Z115,'シフト記号表（従来型・ユニット型共通）'!$C$6:$L$47,10,FALSE))</f>
        <v/>
      </c>
      <c r="AA116" s="1897" t="str">
        <f>IF(AA115="","",VLOOKUP(AA115,'シフト記号表（従来型・ユニット型共通）'!$C$6:$L$47,10,FALSE))</f>
        <v/>
      </c>
      <c r="AB116" s="1897" t="str">
        <f>IF(AB115="","",VLOOKUP(AB115,'シフト記号表（従来型・ユニット型共通）'!$C$6:$L$47,10,FALSE))</f>
        <v/>
      </c>
      <c r="AC116" s="1912" t="str">
        <f>IF(AC115="","",VLOOKUP(AC115,'シフト記号表（従来型・ユニット型共通）'!$C$6:$L$47,10,FALSE))</f>
        <v/>
      </c>
      <c r="AD116" s="1885" t="str">
        <f>IF(AD115="","",VLOOKUP(AD115,'シフト記号表（従来型・ユニット型共通）'!$C$6:$L$47,10,FALSE))</f>
        <v/>
      </c>
      <c r="AE116" s="1897" t="str">
        <f>IF(AE115="","",VLOOKUP(AE115,'シフト記号表（従来型・ユニット型共通）'!$C$6:$L$47,10,FALSE))</f>
        <v/>
      </c>
      <c r="AF116" s="1897" t="str">
        <f>IF(AF115="","",VLOOKUP(AF115,'シフト記号表（従来型・ユニット型共通）'!$C$6:$L$47,10,FALSE))</f>
        <v/>
      </c>
      <c r="AG116" s="1897" t="str">
        <f>IF(AG115="","",VLOOKUP(AG115,'シフト記号表（従来型・ユニット型共通）'!$C$6:$L$47,10,FALSE))</f>
        <v/>
      </c>
      <c r="AH116" s="1897" t="str">
        <f>IF(AH115="","",VLOOKUP(AH115,'シフト記号表（従来型・ユニット型共通）'!$C$6:$L$47,10,FALSE))</f>
        <v/>
      </c>
      <c r="AI116" s="1897" t="str">
        <f>IF(AI115="","",VLOOKUP(AI115,'シフト記号表（従来型・ユニット型共通）'!$C$6:$L$47,10,FALSE))</f>
        <v/>
      </c>
      <c r="AJ116" s="1912" t="str">
        <f>IF(AJ115="","",VLOOKUP(AJ115,'シフト記号表（従来型・ユニット型共通）'!$C$6:$L$47,10,FALSE))</f>
        <v/>
      </c>
      <c r="AK116" s="1885" t="str">
        <f>IF(AK115="","",VLOOKUP(AK115,'シフト記号表（従来型・ユニット型共通）'!$C$6:$L$47,10,FALSE))</f>
        <v/>
      </c>
      <c r="AL116" s="1897" t="str">
        <f>IF(AL115="","",VLOOKUP(AL115,'シフト記号表（従来型・ユニット型共通）'!$C$6:$L$47,10,FALSE))</f>
        <v/>
      </c>
      <c r="AM116" s="1897" t="str">
        <f>IF(AM115="","",VLOOKUP(AM115,'シフト記号表（従来型・ユニット型共通）'!$C$6:$L$47,10,FALSE))</f>
        <v/>
      </c>
      <c r="AN116" s="1897" t="str">
        <f>IF(AN115="","",VLOOKUP(AN115,'シフト記号表（従来型・ユニット型共通）'!$C$6:$L$47,10,FALSE))</f>
        <v/>
      </c>
      <c r="AO116" s="1897" t="str">
        <f>IF(AO115="","",VLOOKUP(AO115,'シフト記号表（従来型・ユニット型共通）'!$C$6:$L$47,10,FALSE))</f>
        <v/>
      </c>
      <c r="AP116" s="1897" t="str">
        <f>IF(AP115="","",VLOOKUP(AP115,'シフト記号表（従来型・ユニット型共通）'!$C$6:$L$47,10,FALSE))</f>
        <v/>
      </c>
      <c r="AQ116" s="1912" t="str">
        <f>IF(AQ115="","",VLOOKUP(AQ115,'シフト記号表（従来型・ユニット型共通）'!$C$6:$L$47,10,FALSE))</f>
        <v/>
      </c>
      <c r="AR116" s="1885" t="str">
        <f>IF(AR115="","",VLOOKUP(AR115,'シフト記号表（従来型・ユニット型共通）'!$C$6:$L$47,10,FALSE))</f>
        <v/>
      </c>
      <c r="AS116" s="1897" t="str">
        <f>IF(AS115="","",VLOOKUP(AS115,'シフト記号表（従来型・ユニット型共通）'!$C$6:$L$47,10,FALSE))</f>
        <v/>
      </c>
      <c r="AT116" s="1897" t="str">
        <f>IF(AT115="","",VLOOKUP(AT115,'シフト記号表（従来型・ユニット型共通）'!$C$6:$L$47,10,FALSE))</f>
        <v/>
      </c>
      <c r="AU116" s="1897" t="str">
        <f>IF(AU115="","",VLOOKUP(AU115,'シフト記号表（従来型・ユニット型共通）'!$C$6:$L$47,10,FALSE))</f>
        <v/>
      </c>
      <c r="AV116" s="1897" t="str">
        <f>IF(AV115="","",VLOOKUP(AV115,'シフト記号表（従来型・ユニット型共通）'!$C$6:$L$47,10,FALSE))</f>
        <v/>
      </c>
      <c r="AW116" s="1897" t="str">
        <f>IF(AW115="","",VLOOKUP(AW115,'シフト記号表（従来型・ユニット型共通）'!$C$6:$L$47,10,FALSE))</f>
        <v/>
      </c>
      <c r="AX116" s="1912" t="str">
        <f>IF(AX115="","",VLOOKUP(AX115,'シフト記号表（従来型・ユニット型共通）'!$C$6:$L$47,10,FALSE))</f>
        <v/>
      </c>
      <c r="AY116" s="1885" t="str">
        <f>IF(AY115="","",VLOOKUP(AY115,'シフト記号表（従来型・ユニット型共通）'!$C$6:$L$47,10,FALSE))</f>
        <v/>
      </c>
      <c r="AZ116" s="1897" t="str">
        <f>IF(AZ115="","",VLOOKUP(AZ115,'シフト記号表（従来型・ユニット型共通）'!$C$6:$L$47,10,FALSE))</f>
        <v/>
      </c>
      <c r="BA116" s="1897" t="str">
        <f>IF(BA115="","",VLOOKUP(BA115,'シフト記号表（従来型・ユニット型共通）'!$C$6:$L$47,10,FALSE))</f>
        <v/>
      </c>
      <c r="BB116" s="1945">
        <f>IF($BE$3="４週",SUM(W116:AX116),IF($BE$3="暦月",SUM(W116:BA116),""))</f>
        <v>0</v>
      </c>
      <c r="BC116" s="1953"/>
      <c r="BD116" s="1962">
        <f>IF($BE$3="４週",BB116/4,IF($BE$3="暦月",(BB116/($BE$8/7)),""))</f>
        <v>0</v>
      </c>
      <c r="BE116" s="1953"/>
      <c r="BF116" s="1973"/>
      <c r="BG116" s="1978"/>
      <c r="BH116" s="1978"/>
      <c r="BI116" s="1978"/>
      <c r="BJ116" s="1989"/>
    </row>
    <row r="117" spans="2:62" ht="20.25" customHeight="1">
      <c r="B117" s="1742">
        <f>B115+1</f>
        <v>51</v>
      </c>
      <c r="C117" s="1756"/>
      <c r="D117" s="1767"/>
      <c r="E117" s="1774"/>
      <c r="F117" s="1779"/>
      <c r="G117" s="1774"/>
      <c r="H117" s="1779"/>
      <c r="I117" s="1788"/>
      <c r="J117" s="1802"/>
      <c r="K117" s="1808"/>
      <c r="L117" s="1824"/>
      <c r="M117" s="1824"/>
      <c r="N117" s="1767"/>
      <c r="O117" s="1831"/>
      <c r="P117" s="1836"/>
      <c r="Q117" s="1836"/>
      <c r="R117" s="1836"/>
      <c r="S117" s="1847"/>
      <c r="T117" s="1857" t="s">
        <v>770</v>
      </c>
      <c r="U117" s="1864"/>
      <c r="V117" s="1875"/>
      <c r="W117" s="1886"/>
      <c r="X117" s="1898"/>
      <c r="Y117" s="1898"/>
      <c r="Z117" s="1898"/>
      <c r="AA117" s="1898"/>
      <c r="AB117" s="1898"/>
      <c r="AC117" s="1913"/>
      <c r="AD117" s="1886"/>
      <c r="AE117" s="1898"/>
      <c r="AF117" s="1898"/>
      <c r="AG117" s="1898"/>
      <c r="AH117" s="1898"/>
      <c r="AI117" s="1898"/>
      <c r="AJ117" s="1913"/>
      <c r="AK117" s="1886"/>
      <c r="AL117" s="1898"/>
      <c r="AM117" s="1898"/>
      <c r="AN117" s="1898"/>
      <c r="AO117" s="1898"/>
      <c r="AP117" s="1898"/>
      <c r="AQ117" s="1913"/>
      <c r="AR117" s="1886"/>
      <c r="AS117" s="1898"/>
      <c r="AT117" s="1898"/>
      <c r="AU117" s="1898"/>
      <c r="AV117" s="1898"/>
      <c r="AW117" s="1898"/>
      <c r="AX117" s="1913"/>
      <c r="AY117" s="1886"/>
      <c r="AZ117" s="1898"/>
      <c r="BA117" s="1937"/>
      <c r="BB117" s="1944"/>
      <c r="BC117" s="1952"/>
      <c r="BD117" s="1961"/>
      <c r="BE117" s="1967"/>
      <c r="BF117" s="1972"/>
      <c r="BG117" s="1977"/>
      <c r="BH117" s="1977"/>
      <c r="BI117" s="1977"/>
      <c r="BJ117" s="1988"/>
    </row>
    <row r="118" spans="2:62" ht="20.25" customHeight="1">
      <c r="B118" s="1743"/>
      <c r="C118" s="1757"/>
      <c r="D118" s="1768"/>
      <c r="E118" s="1776"/>
      <c r="F118" s="1781">
        <f>C117</f>
        <v>0</v>
      </c>
      <c r="G118" s="1776"/>
      <c r="H118" s="1781">
        <f>I117</f>
        <v>0</v>
      </c>
      <c r="I118" s="1789"/>
      <c r="J118" s="1803"/>
      <c r="K118" s="1809"/>
      <c r="L118" s="1825"/>
      <c r="M118" s="1825"/>
      <c r="N118" s="1768"/>
      <c r="O118" s="1831"/>
      <c r="P118" s="1836"/>
      <c r="Q118" s="1836"/>
      <c r="R118" s="1836"/>
      <c r="S118" s="1847"/>
      <c r="T118" s="1856" t="s">
        <v>128</v>
      </c>
      <c r="U118" s="1863"/>
      <c r="V118" s="1874"/>
      <c r="W118" s="1885" t="str">
        <f>IF(W117="","",VLOOKUP(W117,'シフト記号表（従来型・ユニット型共通）'!$C$6:$L$47,10,FALSE))</f>
        <v/>
      </c>
      <c r="X118" s="1897" t="str">
        <f>IF(X117="","",VLOOKUP(X117,'シフト記号表（従来型・ユニット型共通）'!$C$6:$L$47,10,FALSE))</f>
        <v/>
      </c>
      <c r="Y118" s="1897" t="str">
        <f>IF(Y117="","",VLOOKUP(Y117,'シフト記号表（従来型・ユニット型共通）'!$C$6:$L$47,10,FALSE))</f>
        <v/>
      </c>
      <c r="Z118" s="1897" t="str">
        <f>IF(Z117="","",VLOOKUP(Z117,'シフト記号表（従来型・ユニット型共通）'!$C$6:$L$47,10,FALSE))</f>
        <v/>
      </c>
      <c r="AA118" s="1897" t="str">
        <f>IF(AA117="","",VLOOKUP(AA117,'シフト記号表（従来型・ユニット型共通）'!$C$6:$L$47,10,FALSE))</f>
        <v/>
      </c>
      <c r="AB118" s="1897" t="str">
        <f>IF(AB117="","",VLOOKUP(AB117,'シフト記号表（従来型・ユニット型共通）'!$C$6:$L$47,10,FALSE))</f>
        <v/>
      </c>
      <c r="AC118" s="1912" t="str">
        <f>IF(AC117="","",VLOOKUP(AC117,'シフト記号表（従来型・ユニット型共通）'!$C$6:$L$47,10,FALSE))</f>
        <v/>
      </c>
      <c r="AD118" s="1885" t="str">
        <f>IF(AD117="","",VLOOKUP(AD117,'シフト記号表（従来型・ユニット型共通）'!$C$6:$L$47,10,FALSE))</f>
        <v/>
      </c>
      <c r="AE118" s="1897" t="str">
        <f>IF(AE117="","",VLOOKUP(AE117,'シフト記号表（従来型・ユニット型共通）'!$C$6:$L$47,10,FALSE))</f>
        <v/>
      </c>
      <c r="AF118" s="1897" t="str">
        <f>IF(AF117="","",VLOOKUP(AF117,'シフト記号表（従来型・ユニット型共通）'!$C$6:$L$47,10,FALSE))</f>
        <v/>
      </c>
      <c r="AG118" s="1897" t="str">
        <f>IF(AG117="","",VLOOKUP(AG117,'シフト記号表（従来型・ユニット型共通）'!$C$6:$L$47,10,FALSE))</f>
        <v/>
      </c>
      <c r="AH118" s="1897" t="str">
        <f>IF(AH117="","",VLOOKUP(AH117,'シフト記号表（従来型・ユニット型共通）'!$C$6:$L$47,10,FALSE))</f>
        <v/>
      </c>
      <c r="AI118" s="1897" t="str">
        <f>IF(AI117="","",VLOOKUP(AI117,'シフト記号表（従来型・ユニット型共通）'!$C$6:$L$47,10,FALSE))</f>
        <v/>
      </c>
      <c r="AJ118" s="1912" t="str">
        <f>IF(AJ117="","",VLOOKUP(AJ117,'シフト記号表（従来型・ユニット型共通）'!$C$6:$L$47,10,FALSE))</f>
        <v/>
      </c>
      <c r="AK118" s="1885" t="str">
        <f>IF(AK117="","",VLOOKUP(AK117,'シフト記号表（従来型・ユニット型共通）'!$C$6:$L$47,10,FALSE))</f>
        <v/>
      </c>
      <c r="AL118" s="1897" t="str">
        <f>IF(AL117="","",VLOOKUP(AL117,'シフト記号表（従来型・ユニット型共通）'!$C$6:$L$47,10,FALSE))</f>
        <v/>
      </c>
      <c r="AM118" s="1897" t="str">
        <f>IF(AM117="","",VLOOKUP(AM117,'シフト記号表（従来型・ユニット型共通）'!$C$6:$L$47,10,FALSE))</f>
        <v/>
      </c>
      <c r="AN118" s="1897" t="str">
        <f>IF(AN117="","",VLOOKUP(AN117,'シフト記号表（従来型・ユニット型共通）'!$C$6:$L$47,10,FALSE))</f>
        <v/>
      </c>
      <c r="AO118" s="1897" t="str">
        <f>IF(AO117="","",VLOOKUP(AO117,'シフト記号表（従来型・ユニット型共通）'!$C$6:$L$47,10,FALSE))</f>
        <v/>
      </c>
      <c r="AP118" s="1897" t="str">
        <f>IF(AP117="","",VLOOKUP(AP117,'シフト記号表（従来型・ユニット型共通）'!$C$6:$L$47,10,FALSE))</f>
        <v/>
      </c>
      <c r="AQ118" s="1912" t="str">
        <f>IF(AQ117="","",VLOOKUP(AQ117,'シフト記号表（従来型・ユニット型共通）'!$C$6:$L$47,10,FALSE))</f>
        <v/>
      </c>
      <c r="AR118" s="1885" t="str">
        <f>IF(AR117="","",VLOOKUP(AR117,'シフト記号表（従来型・ユニット型共通）'!$C$6:$L$47,10,FALSE))</f>
        <v/>
      </c>
      <c r="AS118" s="1897" t="str">
        <f>IF(AS117="","",VLOOKUP(AS117,'シフト記号表（従来型・ユニット型共通）'!$C$6:$L$47,10,FALSE))</f>
        <v/>
      </c>
      <c r="AT118" s="1897" t="str">
        <f>IF(AT117="","",VLOOKUP(AT117,'シフト記号表（従来型・ユニット型共通）'!$C$6:$L$47,10,FALSE))</f>
        <v/>
      </c>
      <c r="AU118" s="1897" t="str">
        <f>IF(AU117="","",VLOOKUP(AU117,'シフト記号表（従来型・ユニット型共通）'!$C$6:$L$47,10,FALSE))</f>
        <v/>
      </c>
      <c r="AV118" s="1897" t="str">
        <f>IF(AV117="","",VLOOKUP(AV117,'シフト記号表（従来型・ユニット型共通）'!$C$6:$L$47,10,FALSE))</f>
        <v/>
      </c>
      <c r="AW118" s="1897" t="str">
        <f>IF(AW117="","",VLOOKUP(AW117,'シフト記号表（従来型・ユニット型共通）'!$C$6:$L$47,10,FALSE))</f>
        <v/>
      </c>
      <c r="AX118" s="1912" t="str">
        <f>IF(AX117="","",VLOOKUP(AX117,'シフト記号表（従来型・ユニット型共通）'!$C$6:$L$47,10,FALSE))</f>
        <v/>
      </c>
      <c r="AY118" s="1885" t="str">
        <f>IF(AY117="","",VLOOKUP(AY117,'シフト記号表（従来型・ユニット型共通）'!$C$6:$L$47,10,FALSE))</f>
        <v/>
      </c>
      <c r="AZ118" s="1897" t="str">
        <f>IF(AZ117="","",VLOOKUP(AZ117,'シフト記号表（従来型・ユニット型共通）'!$C$6:$L$47,10,FALSE))</f>
        <v/>
      </c>
      <c r="BA118" s="1897" t="str">
        <f>IF(BA117="","",VLOOKUP(BA117,'シフト記号表（従来型・ユニット型共通）'!$C$6:$L$47,10,FALSE))</f>
        <v/>
      </c>
      <c r="BB118" s="1945">
        <f>IF($BE$3="４週",SUM(W118:AX118),IF($BE$3="暦月",SUM(W118:BA118),""))</f>
        <v>0</v>
      </c>
      <c r="BC118" s="1953"/>
      <c r="BD118" s="1962">
        <f>IF($BE$3="４週",BB118/4,IF($BE$3="暦月",(BB118/($BE$8/7)),""))</f>
        <v>0</v>
      </c>
      <c r="BE118" s="1953"/>
      <c r="BF118" s="1973"/>
      <c r="BG118" s="1978"/>
      <c r="BH118" s="1978"/>
      <c r="BI118" s="1978"/>
      <c r="BJ118" s="1989"/>
    </row>
    <row r="119" spans="2:62" ht="20.25" customHeight="1">
      <c r="B119" s="1742">
        <f>B117+1</f>
        <v>52</v>
      </c>
      <c r="C119" s="1756"/>
      <c r="D119" s="1767"/>
      <c r="E119" s="1774"/>
      <c r="F119" s="1779"/>
      <c r="G119" s="1774"/>
      <c r="H119" s="1779"/>
      <c r="I119" s="1788"/>
      <c r="J119" s="1802"/>
      <c r="K119" s="1808"/>
      <c r="L119" s="1824"/>
      <c r="M119" s="1824"/>
      <c r="N119" s="1767"/>
      <c r="O119" s="1831"/>
      <c r="P119" s="1836"/>
      <c r="Q119" s="1836"/>
      <c r="R119" s="1836"/>
      <c r="S119" s="1847"/>
      <c r="T119" s="1857" t="s">
        <v>770</v>
      </c>
      <c r="U119" s="1864"/>
      <c r="V119" s="1875"/>
      <c r="W119" s="1886"/>
      <c r="X119" s="1898"/>
      <c r="Y119" s="1898"/>
      <c r="Z119" s="1898"/>
      <c r="AA119" s="1898"/>
      <c r="AB119" s="1898"/>
      <c r="AC119" s="1913"/>
      <c r="AD119" s="1886"/>
      <c r="AE119" s="1898"/>
      <c r="AF119" s="1898"/>
      <c r="AG119" s="1898"/>
      <c r="AH119" s="1898"/>
      <c r="AI119" s="1898"/>
      <c r="AJ119" s="1913"/>
      <c r="AK119" s="1886"/>
      <c r="AL119" s="1898"/>
      <c r="AM119" s="1898"/>
      <c r="AN119" s="1898"/>
      <c r="AO119" s="1898"/>
      <c r="AP119" s="1898"/>
      <c r="AQ119" s="1913"/>
      <c r="AR119" s="1886"/>
      <c r="AS119" s="1898"/>
      <c r="AT119" s="1898"/>
      <c r="AU119" s="1898"/>
      <c r="AV119" s="1898"/>
      <c r="AW119" s="1898"/>
      <c r="AX119" s="1913"/>
      <c r="AY119" s="1886"/>
      <c r="AZ119" s="1898"/>
      <c r="BA119" s="1937"/>
      <c r="BB119" s="1944"/>
      <c r="BC119" s="1952"/>
      <c r="BD119" s="1961"/>
      <c r="BE119" s="1967"/>
      <c r="BF119" s="1972"/>
      <c r="BG119" s="1977"/>
      <c r="BH119" s="1977"/>
      <c r="BI119" s="1977"/>
      <c r="BJ119" s="1988"/>
    </row>
    <row r="120" spans="2:62" ht="20.25" customHeight="1">
      <c r="B120" s="1743"/>
      <c r="C120" s="1757"/>
      <c r="D120" s="1768"/>
      <c r="E120" s="1776"/>
      <c r="F120" s="1781">
        <f>C119</f>
        <v>0</v>
      </c>
      <c r="G120" s="1776"/>
      <c r="H120" s="1781">
        <f>I119</f>
        <v>0</v>
      </c>
      <c r="I120" s="1789"/>
      <c r="J120" s="1803"/>
      <c r="K120" s="1809"/>
      <c r="L120" s="1825"/>
      <c r="M120" s="1825"/>
      <c r="N120" s="1768"/>
      <c r="O120" s="1831"/>
      <c r="P120" s="1836"/>
      <c r="Q120" s="1836"/>
      <c r="R120" s="1836"/>
      <c r="S120" s="1847"/>
      <c r="T120" s="1856" t="s">
        <v>128</v>
      </c>
      <c r="U120" s="1863"/>
      <c r="V120" s="1874"/>
      <c r="W120" s="1885" t="str">
        <f>IF(W119="","",VLOOKUP(W119,'シフト記号表（従来型・ユニット型共通）'!$C$6:$L$47,10,FALSE))</f>
        <v/>
      </c>
      <c r="X120" s="1897" t="str">
        <f>IF(X119="","",VLOOKUP(X119,'シフト記号表（従来型・ユニット型共通）'!$C$6:$L$47,10,FALSE))</f>
        <v/>
      </c>
      <c r="Y120" s="1897" t="str">
        <f>IF(Y119="","",VLOOKUP(Y119,'シフト記号表（従来型・ユニット型共通）'!$C$6:$L$47,10,FALSE))</f>
        <v/>
      </c>
      <c r="Z120" s="1897" t="str">
        <f>IF(Z119="","",VLOOKUP(Z119,'シフト記号表（従来型・ユニット型共通）'!$C$6:$L$47,10,FALSE))</f>
        <v/>
      </c>
      <c r="AA120" s="1897" t="str">
        <f>IF(AA119="","",VLOOKUP(AA119,'シフト記号表（従来型・ユニット型共通）'!$C$6:$L$47,10,FALSE))</f>
        <v/>
      </c>
      <c r="AB120" s="1897" t="str">
        <f>IF(AB119="","",VLOOKUP(AB119,'シフト記号表（従来型・ユニット型共通）'!$C$6:$L$47,10,FALSE))</f>
        <v/>
      </c>
      <c r="AC120" s="1912" t="str">
        <f>IF(AC119="","",VLOOKUP(AC119,'シフト記号表（従来型・ユニット型共通）'!$C$6:$L$47,10,FALSE))</f>
        <v/>
      </c>
      <c r="AD120" s="1885" t="str">
        <f>IF(AD119="","",VLOOKUP(AD119,'シフト記号表（従来型・ユニット型共通）'!$C$6:$L$47,10,FALSE))</f>
        <v/>
      </c>
      <c r="AE120" s="1897" t="str">
        <f>IF(AE119="","",VLOOKUP(AE119,'シフト記号表（従来型・ユニット型共通）'!$C$6:$L$47,10,FALSE))</f>
        <v/>
      </c>
      <c r="AF120" s="1897" t="str">
        <f>IF(AF119="","",VLOOKUP(AF119,'シフト記号表（従来型・ユニット型共通）'!$C$6:$L$47,10,FALSE))</f>
        <v/>
      </c>
      <c r="AG120" s="1897" t="str">
        <f>IF(AG119="","",VLOOKUP(AG119,'シフト記号表（従来型・ユニット型共通）'!$C$6:$L$47,10,FALSE))</f>
        <v/>
      </c>
      <c r="AH120" s="1897" t="str">
        <f>IF(AH119="","",VLOOKUP(AH119,'シフト記号表（従来型・ユニット型共通）'!$C$6:$L$47,10,FALSE))</f>
        <v/>
      </c>
      <c r="AI120" s="1897" t="str">
        <f>IF(AI119="","",VLOOKUP(AI119,'シフト記号表（従来型・ユニット型共通）'!$C$6:$L$47,10,FALSE))</f>
        <v/>
      </c>
      <c r="AJ120" s="1912" t="str">
        <f>IF(AJ119="","",VLOOKUP(AJ119,'シフト記号表（従来型・ユニット型共通）'!$C$6:$L$47,10,FALSE))</f>
        <v/>
      </c>
      <c r="AK120" s="1885" t="str">
        <f>IF(AK119="","",VLOOKUP(AK119,'シフト記号表（従来型・ユニット型共通）'!$C$6:$L$47,10,FALSE))</f>
        <v/>
      </c>
      <c r="AL120" s="1897" t="str">
        <f>IF(AL119="","",VLOOKUP(AL119,'シフト記号表（従来型・ユニット型共通）'!$C$6:$L$47,10,FALSE))</f>
        <v/>
      </c>
      <c r="AM120" s="1897" t="str">
        <f>IF(AM119="","",VLOOKUP(AM119,'シフト記号表（従来型・ユニット型共通）'!$C$6:$L$47,10,FALSE))</f>
        <v/>
      </c>
      <c r="AN120" s="1897" t="str">
        <f>IF(AN119="","",VLOOKUP(AN119,'シフト記号表（従来型・ユニット型共通）'!$C$6:$L$47,10,FALSE))</f>
        <v/>
      </c>
      <c r="AO120" s="1897" t="str">
        <f>IF(AO119="","",VLOOKUP(AO119,'シフト記号表（従来型・ユニット型共通）'!$C$6:$L$47,10,FALSE))</f>
        <v/>
      </c>
      <c r="AP120" s="1897" t="str">
        <f>IF(AP119="","",VLOOKUP(AP119,'シフト記号表（従来型・ユニット型共通）'!$C$6:$L$47,10,FALSE))</f>
        <v/>
      </c>
      <c r="AQ120" s="1912" t="str">
        <f>IF(AQ119="","",VLOOKUP(AQ119,'シフト記号表（従来型・ユニット型共通）'!$C$6:$L$47,10,FALSE))</f>
        <v/>
      </c>
      <c r="AR120" s="1885" t="str">
        <f>IF(AR119="","",VLOOKUP(AR119,'シフト記号表（従来型・ユニット型共通）'!$C$6:$L$47,10,FALSE))</f>
        <v/>
      </c>
      <c r="AS120" s="1897" t="str">
        <f>IF(AS119="","",VLOOKUP(AS119,'シフト記号表（従来型・ユニット型共通）'!$C$6:$L$47,10,FALSE))</f>
        <v/>
      </c>
      <c r="AT120" s="1897" t="str">
        <f>IF(AT119="","",VLOOKUP(AT119,'シフト記号表（従来型・ユニット型共通）'!$C$6:$L$47,10,FALSE))</f>
        <v/>
      </c>
      <c r="AU120" s="1897" t="str">
        <f>IF(AU119="","",VLOOKUP(AU119,'シフト記号表（従来型・ユニット型共通）'!$C$6:$L$47,10,FALSE))</f>
        <v/>
      </c>
      <c r="AV120" s="1897" t="str">
        <f>IF(AV119="","",VLOOKUP(AV119,'シフト記号表（従来型・ユニット型共通）'!$C$6:$L$47,10,FALSE))</f>
        <v/>
      </c>
      <c r="AW120" s="1897" t="str">
        <f>IF(AW119="","",VLOOKUP(AW119,'シフト記号表（従来型・ユニット型共通）'!$C$6:$L$47,10,FALSE))</f>
        <v/>
      </c>
      <c r="AX120" s="1912" t="str">
        <f>IF(AX119="","",VLOOKUP(AX119,'シフト記号表（従来型・ユニット型共通）'!$C$6:$L$47,10,FALSE))</f>
        <v/>
      </c>
      <c r="AY120" s="1885" t="str">
        <f>IF(AY119="","",VLOOKUP(AY119,'シフト記号表（従来型・ユニット型共通）'!$C$6:$L$47,10,FALSE))</f>
        <v/>
      </c>
      <c r="AZ120" s="1897" t="str">
        <f>IF(AZ119="","",VLOOKUP(AZ119,'シフト記号表（従来型・ユニット型共通）'!$C$6:$L$47,10,FALSE))</f>
        <v/>
      </c>
      <c r="BA120" s="1897" t="str">
        <f>IF(BA119="","",VLOOKUP(BA119,'シフト記号表（従来型・ユニット型共通）'!$C$6:$L$47,10,FALSE))</f>
        <v/>
      </c>
      <c r="BB120" s="1945">
        <f>IF($BE$3="４週",SUM(W120:AX120),IF($BE$3="暦月",SUM(W120:BA120),""))</f>
        <v>0</v>
      </c>
      <c r="BC120" s="1953"/>
      <c r="BD120" s="1962">
        <f>IF($BE$3="４週",BB120/4,IF($BE$3="暦月",(BB120/($BE$8/7)),""))</f>
        <v>0</v>
      </c>
      <c r="BE120" s="1953"/>
      <c r="BF120" s="1973"/>
      <c r="BG120" s="1978"/>
      <c r="BH120" s="1978"/>
      <c r="BI120" s="1978"/>
      <c r="BJ120" s="1989"/>
    </row>
    <row r="121" spans="2:62" ht="20.25" customHeight="1">
      <c r="B121" s="1742">
        <f>B119+1</f>
        <v>53</v>
      </c>
      <c r="C121" s="1756"/>
      <c r="D121" s="1767"/>
      <c r="E121" s="1774"/>
      <c r="F121" s="1779"/>
      <c r="G121" s="1774"/>
      <c r="H121" s="1779"/>
      <c r="I121" s="1788"/>
      <c r="J121" s="1802"/>
      <c r="K121" s="1808"/>
      <c r="L121" s="1824"/>
      <c r="M121" s="1824"/>
      <c r="N121" s="1767"/>
      <c r="O121" s="1831"/>
      <c r="P121" s="1836"/>
      <c r="Q121" s="1836"/>
      <c r="R121" s="1836"/>
      <c r="S121" s="1847"/>
      <c r="T121" s="1857" t="s">
        <v>770</v>
      </c>
      <c r="U121" s="1864"/>
      <c r="V121" s="1875"/>
      <c r="W121" s="1886"/>
      <c r="X121" s="1898"/>
      <c r="Y121" s="1898"/>
      <c r="Z121" s="1898"/>
      <c r="AA121" s="1898"/>
      <c r="AB121" s="1898"/>
      <c r="AC121" s="1913"/>
      <c r="AD121" s="1886"/>
      <c r="AE121" s="1898"/>
      <c r="AF121" s="1898"/>
      <c r="AG121" s="1898"/>
      <c r="AH121" s="1898"/>
      <c r="AI121" s="1898"/>
      <c r="AJ121" s="1913"/>
      <c r="AK121" s="1886"/>
      <c r="AL121" s="1898"/>
      <c r="AM121" s="1898"/>
      <c r="AN121" s="1898"/>
      <c r="AO121" s="1898"/>
      <c r="AP121" s="1898"/>
      <c r="AQ121" s="1913"/>
      <c r="AR121" s="1886"/>
      <c r="AS121" s="1898"/>
      <c r="AT121" s="1898"/>
      <c r="AU121" s="1898"/>
      <c r="AV121" s="1898"/>
      <c r="AW121" s="1898"/>
      <c r="AX121" s="1913"/>
      <c r="AY121" s="1886"/>
      <c r="AZ121" s="1898"/>
      <c r="BA121" s="1937"/>
      <c r="BB121" s="1944"/>
      <c r="BC121" s="1952"/>
      <c r="BD121" s="1961"/>
      <c r="BE121" s="1967"/>
      <c r="BF121" s="1972"/>
      <c r="BG121" s="1977"/>
      <c r="BH121" s="1977"/>
      <c r="BI121" s="1977"/>
      <c r="BJ121" s="1988"/>
    </row>
    <row r="122" spans="2:62" ht="20.25" customHeight="1">
      <c r="B122" s="1743"/>
      <c r="C122" s="1757"/>
      <c r="D122" s="1768"/>
      <c r="E122" s="1776"/>
      <c r="F122" s="1781">
        <f>C121</f>
        <v>0</v>
      </c>
      <c r="G122" s="1776"/>
      <c r="H122" s="1781">
        <f>I121</f>
        <v>0</v>
      </c>
      <c r="I122" s="1789"/>
      <c r="J122" s="1803"/>
      <c r="K122" s="1809"/>
      <c r="L122" s="1825"/>
      <c r="M122" s="1825"/>
      <c r="N122" s="1768"/>
      <c r="O122" s="1831"/>
      <c r="P122" s="1836"/>
      <c r="Q122" s="1836"/>
      <c r="R122" s="1836"/>
      <c r="S122" s="1847"/>
      <c r="T122" s="1856" t="s">
        <v>128</v>
      </c>
      <c r="U122" s="1863"/>
      <c r="V122" s="1874"/>
      <c r="W122" s="1885" t="str">
        <f>IF(W121="","",VLOOKUP(W121,'シフト記号表（従来型・ユニット型共通）'!$C$6:$L$47,10,FALSE))</f>
        <v/>
      </c>
      <c r="X122" s="1897" t="str">
        <f>IF(X121="","",VLOOKUP(X121,'シフト記号表（従来型・ユニット型共通）'!$C$6:$L$47,10,FALSE))</f>
        <v/>
      </c>
      <c r="Y122" s="1897" t="str">
        <f>IF(Y121="","",VLOOKUP(Y121,'シフト記号表（従来型・ユニット型共通）'!$C$6:$L$47,10,FALSE))</f>
        <v/>
      </c>
      <c r="Z122" s="1897" t="str">
        <f>IF(Z121="","",VLOOKUP(Z121,'シフト記号表（従来型・ユニット型共通）'!$C$6:$L$47,10,FALSE))</f>
        <v/>
      </c>
      <c r="AA122" s="1897" t="str">
        <f>IF(AA121="","",VLOOKUP(AA121,'シフト記号表（従来型・ユニット型共通）'!$C$6:$L$47,10,FALSE))</f>
        <v/>
      </c>
      <c r="AB122" s="1897" t="str">
        <f>IF(AB121="","",VLOOKUP(AB121,'シフト記号表（従来型・ユニット型共通）'!$C$6:$L$47,10,FALSE))</f>
        <v/>
      </c>
      <c r="AC122" s="1912" t="str">
        <f>IF(AC121="","",VLOOKUP(AC121,'シフト記号表（従来型・ユニット型共通）'!$C$6:$L$47,10,FALSE))</f>
        <v/>
      </c>
      <c r="AD122" s="1885" t="str">
        <f>IF(AD121="","",VLOOKUP(AD121,'シフト記号表（従来型・ユニット型共通）'!$C$6:$L$47,10,FALSE))</f>
        <v/>
      </c>
      <c r="AE122" s="1897" t="str">
        <f>IF(AE121="","",VLOOKUP(AE121,'シフト記号表（従来型・ユニット型共通）'!$C$6:$L$47,10,FALSE))</f>
        <v/>
      </c>
      <c r="AF122" s="1897" t="str">
        <f>IF(AF121="","",VLOOKUP(AF121,'シフト記号表（従来型・ユニット型共通）'!$C$6:$L$47,10,FALSE))</f>
        <v/>
      </c>
      <c r="AG122" s="1897" t="str">
        <f>IF(AG121="","",VLOOKUP(AG121,'シフト記号表（従来型・ユニット型共通）'!$C$6:$L$47,10,FALSE))</f>
        <v/>
      </c>
      <c r="AH122" s="1897" t="str">
        <f>IF(AH121="","",VLOOKUP(AH121,'シフト記号表（従来型・ユニット型共通）'!$C$6:$L$47,10,FALSE))</f>
        <v/>
      </c>
      <c r="AI122" s="1897" t="str">
        <f>IF(AI121="","",VLOOKUP(AI121,'シフト記号表（従来型・ユニット型共通）'!$C$6:$L$47,10,FALSE))</f>
        <v/>
      </c>
      <c r="AJ122" s="1912" t="str">
        <f>IF(AJ121="","",VLOOKUP(AJ121,'シフト記号表（従来型・ユニット型共通）'!$C$6:$L$47,10,FALSE))</f>
        <v/>
      </c>
      <c r="AK122" s="1885" t="str">
        <f>IF(AK121="","",VLOOKUP(AK121,'シフト記号表（従来型・ユニット型共通）'!$C$6:$L$47,10,FALSE))</f>
        <v/>
      </c>
      <c r="AL122" s="1897" t="str">
        <f>IF(AL121="","",VLOOKUP(AL121,'シフト記号表（従来型・ユニット型共通）'!$C$6:$L$47,10,FALSE))</f>
        <v/>
      </c>
      <c r="AM122" s="1897" t="str">
        <f>IF(AM121="","",VLOOKUP(AM121,'シフト記号表（従来型・ユニット型共通）'!$C$6:$L$47,10,FALSE))</f>
        <v/>
      </c>
      <c r="AN122" s="1897" t="str">
        <f>IF(AN121="","",VLOOKUP(AN121,'シフト記号表（従来型・ユニット型共通）'!$C$6:$L$47,10,FALSE))</f>
        <v/>
      </c>
      <c r="AO122" s="1897" t="str">
        <f>IF(AO121="","",VLOOKUP(AO121,'シフト記号表（従来型・ユニット型共通）'!$C$6:$L$47,10,FALSE))</f>
        <v/>
      </c>
      <c r="AP122" s="1897" t="str">
        <f>IF(AP121="","",VLOOKUP(AP121,'シフト記号表（従来型・ユニット型共通）'!$C$6:$L$47,10,FALSE))</f>
        <v/>
      </c>
      <c r="AQ122" s="1912" t="str">
        <f>IF(AQ121="","",VLOOKUP(AQ121,'シフト記号表（従来型・ユニット型共通）'!$C$6:$L$47,10,FALSE))</f>
        <v/>
      </c>
      <c r="AR122" s="1885" t="str">
        <f>IF(AR121="","",VLOOKUP(AR121,'シフト記号表（従来型・ユニット型共通）'!$C$6:$L$47,10,FALSE))</f>
        <v/>
      </c>
      <c r="AS122" s="1897" t="str">
        <f>IF(AS121="","",VLOOKUP(AS121,'シフト記号表（従来型・ユニット型共通）'!$C$6:$L$47,10,FALSE))</f>
        <v/>
      </c>
      <c r="AT122" s="1897" t="str">
        <f>IF(AT121="","",VLOOKUP(AT121,'シフト記号表（従来型・ユニット型共通）'!$C$6:$L$47,10,FALSE))</f>
        <v/>
      </c>
      <c r="AU122" s="1897" t="str">
        <f>IF(AU121="","",VLOOKUP(AU121,'シフト記号表（従来型・ユニット型共通）'!$C$6:$L$47,10,FALSE))</f>
        <v/>
      </c>
      <c r="AV122" s="1897" t="str">
        <f>IF(AV121="","",VLOOKUP(AV121,'シフト記号表（従来型・ユニット型共通）'!$C$6:$L$47,10,FALSE))</f>
        <v/>
      </c>
      <c r="AW122" s="1897" t="str">
        <f>IF(AW121="","",VLOOKUP(AW121,'シフト記号表（従来型・ユニット型共通）'!$C$6:$L$47,10,FALSE))</f>
        <v/>
      </c>
      <c r="AX122" s="1912" t="str">
        <f>IF(AX121="","",VLOOKUP(AX121,'シフト記号表（従来型・ユニット型共通）'!$C$6:$L$47,10,FALSE))</f>
        <v/>
      </c>
      <c r="AY122" s="1885" t="str">
        <f>IF(AY121="","",VLOOKUP(AY121,'シフト記号表（従来型・ユニット型共通）'!$C$6:$L$47,10,FALSE))</f>
        <v/>
      </c>
      <c r="AZ122" s="1897" t="str">
        <f>IF(AZ121="","",VLOOKUP(AZ121,'シフト記号表（従来型・ユニット型共通）'!$C$6:$L$47,10,FALSE))</f>
        <v/>
      </c>
      <c r="BA122" s="1897" t="str">
        <f>IF(BA121="","",VLOOKUP(BA121,'シフト記号表（従来型・ユニット型共通）'!$C$6:$L$47,10,FALSE))</f>
        <v/>
      </c>
      <c r="BB122" s="1945">
        <f>IF($BE$3="４週",SUM(W122:AX122),IF($BE$3="暦月",SUM(W122:BA122),""))</f>
        <v>0</v>
      </c>
      <c r="BC122" s="1953"/>
      <c r="BD122" s="1962">
        <f>IF($BE$3="４週",BB122/4,IF($BE$3="暦月",(BB122/($BE$8/7)),""))</f>
        <v>0</v>
      </c>
      <c r="BE122" s="1953"/>
      <c r="BF122" s="1973"/>
      <c r="BG122" s="1978"/>
      <c r="BH122" s="1978"/>
      <c r="BI122" s="1978"/>
      <c r="BJ122" s="1989"/>
    </row>
    <row r="123" spans="2:62" ht="20.25" customHeight="1">
      <c r="B123" s="1742">
        <f>B121+1</f>
        <v>54</v>
      </c>
      <c r="C123" s="1756"/>
      <c r="D123" s="1767"/>
      <c r="E123" s="1774"/>
      <c r="F123" s="1779"/>
      <c r="G123" s="1774"/>
      <c r="H123" s="1779"/>
      <c r="I123" s="1788"/>
      <c r="J123" s="1802"/>
      <c r="K123" s="1808"/>
      <c r="L123" s="1824"/>
      <c r="M123" s="1824"/>
      <c r="N123" s="1767"/>
      <c r="O123" s="1831"/>
      <c r="P123" s="1836"/>
      <c r="Q123" s="1836"/>
      <c r="R123" s="1836"/>
      <c r="S123" s="1847"/>
      <c r="T123" s="1857" t="s">
        <v>770</v>
      </c>
      <c r="U123" s="1864"/>
      <c r="V123" s="1875"/>
      <c r="W123" s="1886"/>
      <c r="X123" s="1898"/>
      <c r="Y123" s="1898"/>
      <c r="Z123" s="1898"/>
      <c r="AA123" s="1898"/>
      <c r="AB123" s="1898"/>
      <c r="AC123" s="1913"/>
      <c r="AD123" s="1886"/>
      <c r="AE123" s="1898"/>
      <c r="AF123" s="1898"/>
      <c r="AG123" s="1898"/>
      <c r="AH123" s="1898"/>
      <c r="AI123" s="1898"/>
      <c r="AJ123" s="1913"/>
      <c r="AK123" s="1886"/>
      <c r="AL123" s="1898"/>
      <c r="AM123" s="1898"/>
      <c r="AN123" s="1898"/>
      <c r="AO123" s="1898"/>
      <c r="AP123" s="1898"/>
      <c r="AQ123" s="1913"/>
      <c r="AR123" s="1886"/>
      <c r="AS123" s="1898"/>
      <c r="AT123" s="1898"/>
      <c r="AU123" s="1898"/>
      <c r="AV123" s="1898"/>
      <c r="AW123" s="1898"/>
      <c r="AX123" s="1913"/>
      <c r="AY123" s="1886"/>
      <c r="AZ123" s="1898"/>
      <c r="BA123" s="1937"/>
      <c r="BB123" s="1944"/>
      <c r="BC123" s="1952"/>
      <c r="BD123" s="1961"/>
      <c r="BE123" s="1967"/>
      <c r="BF123" s="1972"/>
      <c r="BG123" s="1977"/>
      <c r="BH123" s="1977"/>
      <c r="BI123" s="1977"/>
      <c r="BJ123" s="1988"/>
    </row>
    <row r="124" spans="2:62" ht="20.25" customHeight="1">
      <c r="B124" s="1743"/>
      <c r="C124" s="1757"/>
      <c r="D124" s="1768"/>
      <c r="E124" s="1776"/>
      <c r="F124" s="1781">
        <f>C123</f>
        <v>0</v>
      </c>
      <c r="G124" s="1776"/>
      <c r="H124" s="1781">
        <f>I123</f>
        <v>0</v>
      </c>
      <c r="I124" s="1789"/>
      <c r="J124" s="1803"/>
      <c r="K124" s="1809"/>
      <c r="L124" s="1825"/>
      <c r="M124" s="1825"/>
      <c r="N124" s="1768"/>
      <c r="O124" s="1831"/>
      <c r="P124" s="1836"/>
      <c r="Q124" s="1836"/>
      <c r="R124" s="1836"/>
      <c r="S124" s="1847"/>
      <c r="T124" s="1856" t="s">
        <v>128</v>
      </c>
      <c r="U124" s="1863"/>
      <c r="V124" s="1874"/>
      <c r="W124" s="1885" t="str">
        <f>IF(W123="","",VLOOKUP(W123,'シフト記号表（従来型・ユニット型共通）'!$C$6:$L$47,10,FALSE))</f>
        <v/>
      </c>
      <c r="X124" s="1897" t="str">
        <f>IF(X123="","",VLOOKUP(X123,'シフト記号表（従来型・ユニット型共通）'!$C$6:$L$47,10,FALSE))</f>
        <v/>
      </c>
      <c r="Y124" s="1897" t="str">
        <f>IF(Y123="","",VLOOKUP(Y123,'シフト記号表（従来型・ユニット型共通）'!$C$6:$L$47,10,FALSE))</f>
        <v/>
      </c>
      <c r="Z124" s="1897" t="str">
        <f>IF(Z123="","",VLOOKUP(Z123,'シフト記号表（従来型・ユニット型共通）'!$C$6:$L$47,10,FALSE))</f>
        <v/>
      </c>
      <c r="AA124" s="1897" t="str">
        <f>IF(AA123="","",VLOOKUP(AA123,'シフト記号表（従来型・ユニット型共通）'!$C$6:$L$47,10,FALSE))</f>
        <v/>
      </c>
      <c r="AB124" s="1897" t="str">
        <f>IF(AB123="","",VLOOKUP(AB123,'シフト記号表（従来型・ユニット型共通）'!$C$6:$L$47,10,FALSE))</f>
        <v/>
      </c>
      <c r="AC124" s="1912" t="str">
        <f>IF(AC123="","",VLOOKUP(AC123,'シフト記号表（従来型・ユニット型共通）'!$C$6:$L$47,10,FALSE))</f>
        <v/>
      </c>
      <c r="AD124" s="1885" t="str">
        <f>IF(AD123="","",VLOOKUP(AD123,'シフト記号表（従来型・ユニット型共通）'!$C$6:$L$47,10,FALSE))</f>
        <v/>
      </c>
      <c r="AE124" s="1897" t="str">
        <f>IF(AE123="","",VLOOKUP(AE123,'シフト記号表（従来型・ユニット型共通）'!$C$6:$L$47,10,FALSE))</f>
        <v/>
      </c>
      <c r="AF124" s="1897" t="str">
        <f>IF(AF123="","",VLOOKUP(AF123,'シフト記号表（従来型・ユニット型共通）'!$C$6:$L$47,10,FALSE))</f>
        <v/>
      </c>
      <c r="AG124" s="1897" t="str">
        <f>IF(AG123="","",VLOOKUP(AG123,'シフト記号表（従来型・ユニット型共通）'!$C$6:$L$47,10,FALSE))</f>
        <v/>
      </c>
      <c r="AH124" s="1897" t="str">
        <f>IF(AH123="","",VLOOKUP(AH123,'シフト記号表（従来型・ユニット型共通）'!$C$6:$L$47,10,FALSE))</f>
        <v/>
      </c>
      <c r="AI124" s="1897" t="str">
        <f>IF(AI123="","",VLOOKUP(AI123,'シフト記号表（従来型・ユニット型共通）'!$C$6:$L$47,10,FALSE))</f>
        <v/>
      </c>
      <c r="AJ124" s="1912" t="str">
        <f>IF(AJ123="","",VLOOKUP(AJ123,'シフト記号表（従来型・ユニット型共通）'!$C$6:$L$47,10,FALSE))</f>
        <v/>
      </c>
      <c r="AK124" s="1885" t="str">
        <f>IF(AK123="","",VLOOKUP(AK123,'シフト記号表（従来型・ユニット型共通）'!$C$6:$L$47,10,FALSE))</f>
        <v/>
      </c>
      <c r="AL124" s="1897" t="str">
        <f>IF(AL123="","",VLOOKUP(AL123,'シフト記号表（従来型・ユニット型共通）'!$C$6:$L$47,10,FALSE))</f>
        <v/>
      </c>
      <c r="AM124" s="1897" t="str">
        <f>IF(AM123="","",VLOOKUP(AM123,'シフト記号表（従来型・ユニット型共通）'!$C$6:$L$47,10,FALSE))</f>
        <v/>
      </c>
      <c r="AN124" s="1897" t="str">
        <f>IF(AN123="","",VLOOKUP(AN123,'シフト記号表（従来型・ユニット型共通）'!$C$6:$L$47,10,FALSE))</f>
        <v/>
      </c>
      <c r="AO124" s="1897" t="str">
        <f>IF(AO123="","",VLOOKUP(AO123,'シフト記号表（従来型・ユニット型共通）'!$C$6:$L$47,10,FALSE))</f>
        <v/>
      </c>
      <c r="AP124" s="1897" t="str">
        <f>IF(AP123="","",VLOOKUP(AP123,'シフト記号表（従来型・ユニット型共通）'!$C$6:$L$47,10,FALSE))</f>
        <v/>
      </c>
      <c r="AQ124" s="1912" t="str">
        <f>IF(AQ123="","",VLOOKUP(AQ123,'シフト記号表（従来型・ユニット型共通）'!$C$6:$L$47,10,FALSE))</f>
        <v/>
      </c>
      <c r="AR124" s="1885" t="str">
        <f>IF(AR123="","",VLOOKUP(AR123,'シフト記号表（従来型・ユニット型共通）'!$C$6:$L$47,10,FALSE))</f>
        <v/>
      </c>
      <c r="AS124" s="1897" t="str">
        <f>IF(AS123="","",VLOOKUP(AS123,'シフト記号表（従来型・ユニット型共通）'!$C$6:$L$47,10,FALSE))</f>
        <v/>
      </c>
      <c r="AT124" s="1897" t="str">
        <f>IF(AT123="","",VLOOKUP(AT123,'シフト記号表（従来型・ユニット型共通）'!$C$6:$L$47,10,FALSE))</f>
        <v/>
      </c>
      <c r="AU124" s="1897" t="str">
        <f>IF(AU123="","",VLOOKUP(AU123,'シフト記号表（従来型・ユニット型共通）'!$C$6:$L$47,10,FALSE))</f>
        <v/>
      </c>
      <c r="AV124" s="1897" t="str">
        <f>IF(AV123="","",VLOOKUP(AV123,'シフト記号表（従来型・ユニット型共通）'!$C$6:$L$47,10,FALSE))</f>
        <v/>
      </c>
      <c r="AW124" s="1897" t="str">
        <f>IF(AW123="","",VLOOKUP(AW123,'シフト記号表（従来型・ユニット型共通）'!$C$6:$L$47,10,FALSE))</f>
        <v/>
      </c>
      <c r="AX124" s="1912" t="str">
        <f>IF(AX123="","",VLOOKUP(AX123,'シフト記号表（従来型・ユニット型共通）'!$C$6:$L$47,10,FALSE))</f>
        <v/>
      </c>
      <c r="AY124" s="1885" t="str">
        <f>IF(AY123="","",VLOOKUP(AY123,'シフト記号表（従来型・ユニット型共通）'!$C$6:$L$47,10,FALSE))</f>
        <v/>
      </c>
      <c r="AZ124" s="1897" t="str">
        <f>IF(AZ123="","",VLOOKUP(AZ123,'シフト記号表（従来型・ユニット型共通）'!$C$6:$L$47,10,FALSE))</f>
        <v/>
      </c>
      <c r="BA124" s="1897" t="str">
        <f>IF(BA123="","",VLOOKUP(BA123,'シフト記号表（従来型・ユニット型共通）'!$C$6:$L$47,10,FALSE))</f>
        <v/>
      </c>
      <c r="BB124" s="1945">
        <f>IF($BE$3="４週",SUM(W124:AX124),IF($BE$3="暦月",SUM(W124:BA124),""))</f>
        <v>0</v>
      </c>
      <c r="BC124" s="1953"/>
      <c r="BD124" s="1962">
        <f>IF($BE$3="４週",BB124/4,IF($BE$3="暦月",(BB124/($BE$8/7)),""))</f>
        <v>0</v>
      </c>
      <c r="BE124" s="1953"/>
      <c r="BF124" s="1973"/>
      <c r="BG124" s="1978"/>
      <c r="BH124" s="1978"/>
      <c r="BI124" s="1978"/>
      <c r="BJ124" s="1989"/>
    </row>
    <row r="125" spans="2:62" ht="20.25" customHeight="1">
      <c r="B125" s="1742">
        <f>B123+1</f>
        <v>55</v>
      </c>
      <c r="C125" s="1756"/>
      <c r="D125" s="1767"/>
      <c r="E125" s="1774"/>
      <c r="F125" s="1779"/>
      <c r="G125" s="1774"/>
      <c r="H125" s="1779"/>
      <c r="I125" s="1788"/>
      <c r="J125" s="1802"/>
      <c r="K125" s="1808"/>
      <c r="L125" s="1824"/>
      <c r="M125" s="1824"/>
      <c r="N125" s="1767"/>
      <c r="O125" s="1831"/>
      <c r="P125" s="1836"/>
      <c r="Q125" s="1836"/>
      <c r="R125" s="1836"/>
      <c r="S125" s="1847"/>
      <c r="T125" s="1857" t="s">
        <v>770</v>
      </c>
      <c r="U125" s="1864"/>
      <c r="V125" s="1875"/>
      <c r="W125" s="1886"/>
      <c r="X125" s="1898"/>
      <c r="Y125" s="1898"/>
      <c r="Z125" s="1898"/>
      <c r="AA125" s="1898"/>
      <c r="AB125" s="1898"/>
      <c r="AC125" s="1913"/>
      <c r="AD125" s="1886"/>
      <c r="AE125" s="1898"/>
      <c r="AF125" s="1898"/>
      <c r="AG125" s="1898"/>
      <c r="AH125" s="1898"/>
      <c r="AI125" s="1898"/>
      <c r="AJ125" s="1913"/>
      <c r="AK125" s="1886"/>
      <c r="AL125" s="1898"/>
      <c r="AM125" s="1898"/>
      <c r="AN125" s="1898"/>
      <c r="AO125" s="1898"/>
      <c r="AP125" s="1898"/>
      <c r="AQ125" s="1913"/>
      <c r="AR125" s="1886"/>
      <c r="AS125" s="1898"/>
      <c r="AT125" s="1898"/>
      <c r="AU125" s="1898"/>
      <c r="AV125" s="1898"/>
      <c r="AW125" s="1898"/>
      <c r="AX125" s="1913"/>
      <c r="AY125" s="1886"/>
      <c r="AZ125" s="1898"/>
      <c r="BA125" s="1937"/>
      <c r="BB125" s="1944"/>
      <c r="BC125" s="1952"/>
      <c r="BD125" s="1961"/>
      <c r="BE125" s="1967"/>
      <c r="BF125" s="1972"/>
      <c r="BG125" s="1977"/>
      <c r="BH125" s="1977"/>
      <c r="BI125" s="1977"/>
      <c r="BJ125" s="1988"/>
    </row>
    <row r="126" spans="2:62" ht="20.25" customHeight="1">
      <c r="B126" s="1743"/>
      <c r="C126" s="1757"/>
      <c r="D126" s="1768"/>
      <c r="E126" s="1776"/>
      <c r="F126" s="1781">
        <f>C125</f>
        <v>0</v>
      </c>
      <c r="G126" s="1776"/>
      <c r="H126" s="1781">
        <f>I125</f>
        <v>0</v>
      </c>
      <c r="I126" s="1789"/>
      <c r="J126" s="1803"/>
      <c r="K126" s="1809"/>
      <c r="L126" s="1825"/>
      <c r="M126" s="1825"/>
      <c r="N126" s="1768"/>
      <c r="O126" s="1831"/>
      <c r="P126" s="1836"/>
      <c r="Q126" s="1836"/>
      <c r="R126" s="1836"/>
      <c r="S126" s="1847"/>
      <c r="T126" s="1856" t="s">
        <v>128</v>
      </c>
      <c r="U126" s="1863"/>
      <c r="V126" s="1874"/>
      <c r="W126" s="1885" t="str">
        <f>IF(W125="","",VLOOKUP(W125,'シフト記号表（従来型・ユニット型共通）'!$C$6:$L$47,10,FALSE))</f>
        <v/>
      </c>
      <c r="X126" s="1897" t="str">
        <f>IF(X125="","",VLOOKUP(X125,'シフト記号表（従来型・ユニット型共通）'!$C$6:$L$47,10,FALSE))</f>
        <v/>
      </c>
      <c r="Y126" s="1897" t="str">
        <f>IF(Y125="","",VLOOKUP(Y125,'シフト記号表（従来型・ユニット型共通）'!$C$6:$L$47,10,FALSE))</f>
        <v/>
      </c>
      <c r="Z126" s="1897" t="str">
        <f>IF(Z125="","",VLOOKUP(Z125,'シフト記号表（従来型・ユニット型共通）'!$C$6:$L$47,10,FALSE))</f>
        <v/>
      </c>
      <c r="AA126" s="1897" t="str">
        <f>IF(AA125="","",VLOOKUP(AA125,'シフト記号表（従来型・ユニット型共通）'!$C$6:$L$47,10,FALSE))</f>
        <v/>
      </c>
      <c r="AB126" s="1897" t="str">
        <f>IF(AB125="","",VLOOKUP(AB125,'シフト記号表（従来型・ユニット型共通）'!$C$6:$L$47,10,FALSE))</f>
        <v/>
      </c>
      <c r="AC126" s="1912" t="str">
        <f>IF(AC125="","",VLOOKUP(AC125,'シフト記号表（従来型・ユニット型共通）'!$C$6:$L$47,10,FALSE))</f>
        <v/>
      </c>
      <c r="AD126" s="1885" t="str">
        <f>IF(AD125="","",VLOOKUP(AD125,'シフト記号表（従来型・ユニット型共通）'!$C$6:$L$47,10,FALSE))</f>
        <v/>
      </c>
      <c r="AE126" s="1897" t="str">
        <f>IF(AE125="","",VLOOKUP(AE125,'シフト記号表（従来型・ユニット型共通）'!$C$6:$L$47,10,FALSE))</f>
        <v/>
      </c>
      <c r="AF126" s="1897" t="str">
        <f>IF(AF125="","",VLOOKUP(AF125,'シフト記号表（従来型・ユニット型共通）'!$C$6:$L$47,10,FALSE))</f>
        <v/>
      </c>
      <c r="AG126" s="1897" t="str">
        <f>IF(AG125="","",VLOOKUP(AG125,'シフト記号表（従来型・ユニット型共通）'!$C$6:$L$47,10,FALSE))</f>
        <v/>
      </c>
      <c r="AH126" s="1897" t="str">
        <f>IF(AH125="","",VLOOKUP(AH125,'シフト記号表（従来型・ユニット型共通）'!$C$6:$L$47,10,FALSE))</f>
        <v/>
      </c>
      <c r="AI126" s="1897" t="str">
        <f>IF(AI125="","",VLOOKUP(AI125,'シフト記号表（従来型・ユニット型共通）'!$C$6:$L$47,10,FALSE))</f>
        <v/>
      </c>
      <c r="AJ126" s="1912" t="str">
        <f>IF(AJ125="","",VLOOKUP(AJ125,'シフト記号表（従来型・ユニット型共通）'!$C$6:$L$47,10,FALSE))</f>
        <v/>
      </c>
      <c r="AK126" s="1885" t="str">
        <f>IF(AK125="","",VLOOKUP(AK125,'シフト記号表（従来型・ユニット型共通）'!$C$6:$L$47,10,FALSE))</f>
        <v/>
      </c>
      <c r="AL126" s="1897" t="str">
        <f>IF(AL125="","",VLOOKUP(AL125,'シフト記号表（従来型・ユニット型共通）'!$C$6:$L$47,10,FALSE))</f>
        <v/>
      </c>
      <c r="AM126" s="1897" t="str">
        <f>IF(AM125="","",VLOOKUP(AM125,'シフト記号表（従来型・ユニット型共通）'!$C$6:$L$47,10,FALSE))</f>
        <v/>
      </c>
      <c r="AN126" s="1897" t="str">
        <f>IF(AN125="","",VLOOKUP(AN125,'シフト記号表（従来型・ユニット型共通）'!$C$6:$L$47,10,FALSE))</f>
        <v/>
      </c>
      <c r="AO126" s="1897" t="str">
        <f>IF(AO125="","",VLOOKUP(AO125,'シフト記号表（従来型・ユニット型共通）'!$C$6:$L$47,10,FALSE))</f>
        <v/>
      </c>
      <c r="AP126" s="1897" t="str">
        <f>IF(AP125="","",VLOOKUP(AP125,'シフト記号表（従来型・ユニット型共通）'!$C$6:$L$47,10,FALSE))</f>
        <v/>
      </c>
      <c r="AQ126" s="1912" t="str">
        <f>IF(AQ125="","",VLOOKUP(AQ125,'シフト記号表（従来型・ユニット型共通）'!$C$6:$L$47,10,FALSE))</f>
        <v/>
      </c>
      <c r="AR126" s="1885" t="str">
        <f>IF(AR125="","",VLOOKUP(AR125,'シフト記号表（従来型・ユニット型共通）'!$C$6:$L$47,10,FALSE))</f>
        <v/>
      </c>
      <c r="AS126" s="1897" t="str">
        <f>IF(AS125="","",VLOOKUP(AS125,'シフト記号表（従来型・ユニット型共通）'!$C$6:$L$47,10,FALSE))</f>
        <v/>
      </c>
      <c r="AT126" s="1897" t="str">
        <f>IF(AT125="","",VLOOKUP(AT125,'シフト記号表（従来型・ユニット型共通）'!$C$6:$L$47,10,FALSE))</f>
        <v/>
      </c>
      <c r="AU126" s="1897" t="str">
        <f>IF(AU125="","",VLOOKUP(AU125,'シフト記号表（従来型・ユニット型共通）'!$C$6:$L$47,10,FALSE))</f>
        <v/>
      </c>
      <c r="AV126" s="1897" t="str">
        <f>IF(AV125="","",VLOOKUP(AV125,'シフト記号表（従来型・ユニット型共通）'!$C$6:$L$47,10,FALSE))</f>
        <v/>
      </c>
      <c r="AW126" s="1897" t="str">
        <f>IF(AW125="","",VLOOKUP(AW125,'シフト記号表（従来型・ユニット型共通）'!$C$6:$L$47,10,FALSE))</f>
        <v/>
      </c>
      <c r="AX126" s="1912" t="str">
        <f>IF(AX125="","",VLOOKUP(AX125,'シフト記号表（従来型・ユニット型共通）'!$C$6:$L$47,10,FALSE))</f>
        <v/>
      </c>
      <c r="AY126" s="1885" t="str">
        <f>IF(AY125="","",VLOOKUP(AY125,'シフト記号表（従来型・ユニット型共通）'!$C$6:$L$47,10,FALSE))</f>
        <v/>
      </c>
      <c r="AZ126" s="1897" t="str">
        <f>IF(AZ125="","",VLOOKUP(AZ125,'シフト記号表（従来型・ユニット型共通）'!$C$6:$L$47,10,FALSE))</f>
        <v/>
      </c>
      <c r="BA126" s="1897" t="str">
        <f>IF(BA125="","",VLOOKUP(BA125,'シフト記号表（従来型・ユニット型共通）'!$C$6:$L$47,10,FALSE))</f>
        <v/>
      </c>
      <c r="BB126" s="1945">
        <f>IF($BE$3="４週",SUM(W126:AX126),IF($BE$3="暦月",SUM(W126:BA126),""))</f>
        <v>0</v>
      </c>
      <c r="BC126" s="1953"/>
      <c r="BD126" s="1962">
        <f>IF($BE$3="４週",BB126/4,IF($BE$3="暦月",(BB126/($BE$8/7)),""))</f>
        <v>0</v>
      </c>
      <c r="BE126" s="1953"/>
      <c r="BF126" s="1973"/>
      <c r="BG126" s="1978"/>
      <c r="BH126" s="1978"/>
      <c r="BI126" s="1978"/>
      <c r="BJ126" s="1989"/>
    </row>
    <row r="127" spans="2:62" ht="20.25" customHeight="1">
      <c r="B127" s="1742">
        <f>B125+1</f>
        <v>56</v>
      </c>
      <c r="C127" s="1756"/>
      <c r="D127" s="1767"/>
      <c r="E127" s="1774"/>
      <c r="F127" s="1779"/>
      <c r="G127" s="1774"/>
      <c r="H127" s="1779"/>
      <c r="I127" s="1788"/>
      <c r="J127" s="1802"/>
      <c r="K127" s="1808"/>
      <c r="L127" s="1824"/>
      <c r="M127" s="1824"/>
      <c r="N127" s="1767"/>
      <c r="O127" s="1831"/>
      <c r="P127" s="1836"/>
      <c r="Q127" s="1836"/>
      <c r="R127" s="1836"/>
      <c r="S127" s="1847"/>
      <c r="T127" s="1857" t="s">
        <v>770</v>
      </c>
      <c r="U127" s="1864"/>
      <c r="V127" s="1875"/>
      <c r="W127" s="1886"/>
      <c r="X127" s="1898"/>
      <c r="Y127" s="1898"/>
      <c r="Z127" s="1898"/>
      <c r="AA127" s="1898"/>
      <c r="AB127" s="1898"/>
      <c r="AC127" s="1913"/>
      <c r="AD127" s="1886"/>
      <c r="AE127" s="1898"/>
      <c r="AF127" s="1898"/>
      <c r="AG127" s="1898"/>
      <c r="AH127" s="1898"/>
      <c r="AI127" s="1898"/>
      <c r="AJ127" s="1913"/>
      <c r="AK127" s="1886"/>
      <c r="AL127" s="1898"/>
      <c r="AM127" s="1898"/>
      <c r="AN127" s="1898"/>
      <c r="AO127" s="1898"/>
      <c r="AP127" s="1898"/>
      <c r="AQ127" s="1913"/>
      <c r="AR127" s="1886"/>
      <c r="AS127" s="1898"/>
      <c r="AT127" s="1898"/>
      <c r="AU127" s="1898"/>
      <c r="AV127" s="1898"/>
      <c r="AW127" s="1898"/>
      <c r="AX127" s="1913"/>
      <c r="AY127" s="1886"/>
      <c r="AZ127" s="1898"/>
      <c r="BA127" s="1937"/>
      <c r="BB127" s="1944"/>
      <c r="BC127" s="1952"/>
      <c r="BD127" s="1961"/>
      <c r="BE127" s="1967"/>
      <c r="BF127" s="1972"/>
      <c r="BG127" s="1977"/>
      <c r="BH127" s="1977"/>
      <c r="BI127" s="1977"/>
      <c r="BJ127" s="1988"/>
    </row>
    <row r="128" spans="2:62" ht="20.25" customHeight="1">
      <c r="B128" s="1743"/>
      <c r="C128" s="1757"/>
      <c r="D128" s="1768"/>
      <c r="E128" s="1776"/>
      <c r="F128" s="1781">
        <f>C127</f>
        <v>0</v>
      </c>
      <c r="G128" s="1776"/>
      <c r="H128" s="1781">
        <f>I127</f>
        <v>0</v>
      </c>
      <c r="I128" s="1789"/>
      <c r="J128" s="1803"/>
      <c r="K128" s="1809"/>
      <c r="L128" s="1825"/>
      <c r="M128" s="1825"/>
      <c r="N128" s="1768"/>
      <c r="O128" s="1831"/>
      <c r="P128" s="1836"/>
      <c r="Q128" s="1836"/>
      <c r="R128" s="1836"/>
      <c r="S128" s="1847"/>
      <c r="T128" s="1856" t="s">
        <v>128</v>
      </c>
      <c r="U128" s="1863"/>
      <c r="V128" s="1874"/>
      <c r="W128" s="1885" t="str">
        <f>IF(W127="","",VLOOKUP(W127,'シフト記号表（従来型・ユニット型共通）'!$C$6:$L$47,10,FALSE))</f>
        <v/>
      </c>
      <c r="X128" s="1897" t="str">
        <f>IF(X127="","",VLOOKUP(X127,'シフト記号表（従来型・ユニット型共通）'!$C$6:$L$47,10,FALSE))</f>
        <v/>
      </c>
      <c r="Y128" s="1897" t="str">
        <f>IF(Y127="","",VLOOKUP(Y127,'シフト記号表（従来型・ユニット型共通）'!$C$6:$L$47,10,FALSE))</f>
        <v/>
      </c>
      <c r="Z128" s="1897" t="str">
        <f>IF(Z127="","",VLOOKUP(Z127,'シフト記号表（従来型・ユニット型共通）'!$C$6:$L$47,10,FALSE))</f>
        <v/>
      </c>
      <c r="AA128" s="1897" t="str">
        <f>IF(AA127="","",VLOOKUP(AA127,'シフト記号表（従来型・ユニット型共通）'!$C$6:$L$47,10,FALSE))</f>
        <v/>
      </c>
      <c r="AB128" s="1897" t="str">
        <f>IF(AB127="","",VLOOKUP(AB127,'シフト記号表（従来型・ユニット型共通）'!$C$6:$L$47,10,FALSE))</f>
        <v/>
      </c>
      <c r="AC128" s="1912" t="str">
        <f>IF(AC127="","",VLOOKUP(AC127,'シフト記号表（従来型・ユニット型共通）'!$C$6:$L$47,10,FALSE))</f>
        <v/>
      </c>
      <c r="AD128" s="1885" t="str">
        <f>IF(AD127="","",VLOOKUP(AD127,'シフト記号表（従来型・ユニット型共通）'!$C$6:$L$47,10,FALSE))</f>
        <v/>
      </c>
      <c r="AE128" s="1897" t="str">
        <f>IF(AE127="","",VLOOKUP(AE127,'シフト記号表（従来型・ユニット型共通）'!$C$6:$L$47,10,FALSE))</f>
        <v/>
      </c>
      <c r="AF128" s="1897" t="str">
        <f>IF(AF127="","",VLOOKUP(AF127,'シフト記号表（従来型・ユニット型共通）'!$C$6:$L$47,10,FALSE))</f>
        <v/>
      </c>
      <c r="AG128" s="1897" t="str">
        <f>IF(AG127="","",VLOOKUP(AG127,'シフト記号表（従来型・ユニット型共通）'!$C$6:$L$47,10,FALSE))</f>
        <v/>
      </c>
      <c r="AH128" s="1897" t="str">
        <f>IF(AH127="","",VLOOKUP(AH127,'シフト記号表（従来型・ユニット型共通）'!$C$6:$L$47,10,FALSE))</f>
        <v/>
      </c>
      <c r="AI128" s="1897" t="str">
        <f>IF(AI127="","",VLOOKUP(AI127,'シフト記号表（従来型・ユニット型共通）'!$C$6:$L$47,10,FALSE))</f>
        <v/>
      </c>
      <c r="AJ128" s="1912" t="str">
        <f>IF(AJ127="","",VLOOKUP(AJ127,'シフト記号表（従来型・ユニット型共通）'!$C$6:$L$47,10,FALSE))</f>
        <v/>
      </c>
      <c r="AK128" s="1885" t="str">
        <f>IF(AK127="","",VLOOKUP(AK127,'シフト記号表（従来型・ユニット型共通）'!$C$6:$L$47,10,FALSE))</f>
        <v/>
      </c>
      <c r="AL128" s="1897" t="str">
        <f>IF(AL127="","",VLOOKUP(AL127,'シフト記号表（従来型・ユニット型共通）'!$C$6:$L$47,10,FALSE))</f>
        <v/>
      </c>
      <c r="AM128" s="1897" t="str">
        <f>IF(AM127="","",VLOOKUP(AM127,'シフト記号表（従来型・ユニット型共通）'!$C$6:$L$47,10,FALSE))</f>
        <v/>
      </c>
      <c r="AN128" s="1897" t="str">
        <f>IF(AN127="","",VLOOKUP(AN127,'シフト記号表（従来型・ユニット型共通）'!$C$6:$L$47,10,FALSE))</f>
        <v/>
      </c>
      <c r="AO128" s="1897" t="str">
        <f>IF(AO127="","",VLOOKUP(AO127,'シフト記号表（従来型・ユニット型共通）'!$C$6:$L$47,10,FALSE))</f>
        <v/>
      </c>
      <c r="AP128" s="1897" t="str">
        <f>IF(AP127="","",VLOOKUP(AP127,'シフト記号表（従来型・ユニット型共通）'!$C$6:$L$47,10,FALSE))</f>
        <v/>
      </c>
      <c r="AQ128" s="1912" t="str">
        <f>IF(AQ127="","",VLOOKUP(AQ127,'シフト記号表（従来型・ユニット型共通）'!$C$6:$L$47,10,FALSE))</f>
        <v/>
      </c>
      <c r="AR128" s="1885" t="str">
        <f>IF(AR127="","",VLOOKUP(AR127,'シフト記号表（従来型・ユニット型共通）'!$C$6:$L$47,10,FALSE))</f>
        <v/>
      </c>
      <c r="AS128" s="1897" t="str">
        <f>IF(AS127="","",VLOOKUP(AS127,'シフト記号表（従来型・ユニット型共通）'!$C$6:$L$47,10,FALSE))</f>
        <v/>
      </c>
      <c r="AT128" s="1897" t="str">
        <f>IF(AT127="","",VLOOKUP(AT127,'シフト記号表（従来型・ユニット型共通）'!$C$6:$L$47,10,FALSE))</f>
        <v/>
      </c>
      <c r="AU128" s="1897" t="str">
        <f>IF(AU127="","",VLOOKUP(AU127,'シフト記号表（従来型・ユニット型共通）'!$C$6:$L$47,10,FALSE))</f>
        <v/>
      </c>
      <c r="AV128" s="1897" t="str">
        <f>IF(AV127="","",VLOOKUP(AV127,'シフト記号表（従来型・ユニット型共通）'!$C$6:$L$47,10,FALSE))</f>
        <v/>
      </c>
      <c r="AW128" s="1897" t="str">
        <f>IF(AW127="","",VLOOKUP(AW127,'シフト記号表（従来型・ユニット型共通）'!$C$6:$L$47,10,FALSE))</f>
        <v/>
      </c>
      <c r="AX128" s="1912" t="str">
        <f>IF(AX127="","",VLOOKUP(AX127,'シフト記号表（従来型・ユニット型共通）'!$C$6:$L$47,10,FALSE))</f>
        <v/>
      </c>
      <c r="AY128" s="1885" t="str">
        <f>IF(AY127="","",VLOOKUP(AY127,'シフト記号表（従来型・ユニット型共通）'!$C$6:$L$47,10,FALSE))</f>
        <v/>
      </c>
      <c r="AZ128" s="1897" t="str">
        <f>IF(AZ127="","",VLOOKUP(AZ127,'シフト記号表（従来型・ユニット型共通）'!$C$6:$L$47,10,FALSE))</f>
        <v/>
      </c>
      <c r="BA128" s="1897" t="str">
        <f>IF(BA127="","",VLOOKUP(BA127,'シフト記号表（従来型・ユニット型共通）'!$C$6:$L$47,10,FALSE))</f>
        <v/>
      </c>
      <c r="BB128" s="1945">
        <f>IF($BE$3="４週",SUM(W128:AX128),IF($BE$3="暦月",SUM(W128:BA128),""))</f>
        <v>0</v>
      </c>
      <c r="BC128" s="1953"/>
      <c r="BD128" s="1962">
        <f>IF($BE$3="４週",BB128/4,IF($BE$3="暦月",(BB128/($BE$8/7)),""))</f>
        <v>0</v>
      </c>
      <c r="BE128" s="1953"/>
      <c r="BF128" s="1973"/>
      <c r="BG128" s="1978"/>
      <c r="BH128" s="1978"/>
      <c r="BI128" s="1978"/>
      <c r="BJ128" s="1989"/>
    </row>
    <row r="129" spans="2:62" ht="20.25" customHeight="1">
      <c r="B129" s="1742">
        <f>B127+1</f>
        <v>57</v>
      </c>
      <c r="C129" s="1756"/>
      <c r="D129" s="1767"/>
      <c r="E129" s="1774"/>
      <c r="F129" s="1779"/>
      <c r="G129" s="1774"/>
      <c r="H129" s="1779"/>
      <c r="I129" s="1788"/>
      <c r="J129" s="1802"/>
      <c r="K129" s="1808"/>
      <c r="L129" s="1824"/>
      <c r="M129" s="1824"/>
      <c r="N129" s="1767"/>
      <c r="O129" s="1831"/>
      <c r="P129" s="1836"/>
      <c r="Q129" s="1836"/>
      <c r="R129" s="1836"/>
      <c r="S129" s="1847"/>
      <c r="T129" s="1857" t="s">
        <v>770</v>
      </c>
      <c r="U129" s="1864"/>
      <c r="V129" s="1875"/>
      <c r="W129" s="1886"/>
      <c r="X129" s="1898"/>
      <c r="Y129" s="1898"/>
      <c r="Z129" s="1898"/>
      <c r="AA129" s="1898"/>
      <c r="AB129" s="1898"/>
      <c r="AC129" s="1913"/>
      <c r="AD129" s="1886"/>
      <c r="AE129" s="1898"/>
      <c r="AF129" s="1898"/>
      <c r="AG129" s="1898"/>
      <c r="AH129" s="1898"/>
      <c r="AI129" s="1898"/>
      <c r="AJ129" s="1913"/>
      <c r="AK129" s="1886"/>
      <c r="AL129" s="1898"/>
      <c r="AM129" s="1898"/>
      <c r="AN129" s="1898"/>
      <c r="AO129" s="1898"/>
      <c r="AP129" s="1898"/>
      <c r="AQ129" s="1913"/>
      <c r="AR129" s="1886"/>
      <c r="AS129" s="1898"/>
      <c r="AT129" s="1898"/>
      <c r="AU129" s="1898"/>
      <c r="AV129" s="1898"/>
      <c r="AW129" s="1898"/>
      <c r="AX129" s="1913"/>
      <c r="AY129" s="1886"/>
      <c r="AZ129" s="1898"/>
      <c r="BA129" s="1937"/>
      <c r="BB129" s="1944"/>
      <c r="BC129" s="1952"/>
      <c r="BD129" s="1961"/>
      <c r="BE129" s="1967"/>
      <c r="BF129" s="1972"/>
      <c r="BG129" s="1977"/>
      <c r="BH129" s="1977"/>
      <c r="BI129" s="1977"/>
      <c r="BJ129" s="1988"/>
    </row>
    <row r="130" spans="2:62" ht="20.25" customHeight="1">
      <c r="B130" s="1743"/>
      <c r="C130" s="1757"/>
      <c r="D130" s="1768"/>
      <c r="E130" s="1776"/>
      <c r="F130" s="1781">
        <f>C129</f>
        <v>0</v>
      </c>
      <c r="G130" s="1776"/>
      <c r="H130" s="1781">
        <f>I129</f>
        <v>0</v>
      </c>
      <c r="I130" s="1789"/>
      <c r="J130" s="1803"/>
      <c r="K130" s="1809"/>
      <c r="L130" s="1825"/>
      <c r="M130" s="1825"/>
      <c r="N130" s="1768"/>
      <c r="O130" s="1831"/>
      <c r="P130" s="1836"/>
      <c r="Q130" s="1836"/>
      <c r="R130" s="1836"/>
      <c r="S130" s="1847"/>
      <c r="T130" s="1856" t="s">
        <v>128</v>
      </c>
      <c r="U130" s="1863"/>
      <c r="V130" s="1874"/>
      <c r="W130" s="1885" t="str">
        <f>IF(W129="","",VLOOKUP(W129,'シフト記号表（従来型・ユニット型共通）'!$C$6:$L$47,10,FALSE))</f>
        <v/>
      </c>
      <c r="X130" s="1897" t="str">
        <f>IF(X129="","",VLOOKUP(X129,'シフト記号表（従来型・ユニット型共通）'!$C$6:$L$47,10,FALSE))</f>
        <v/>
      </c>
      <c r="Y130" s="1897" t="str">
        <f>IF(Y129="","",VLOOKUP(Y129,'シフト記号表（従来型・ユニット型共通）'!$C$6:$L$47,10,FALSE))</f>
        <v/>
      </c>
      <c r="Z130" s="1897" t="str">
        <f>IF(Z129="","",VLOOKUP(Z129,'シフト記号表（従来型・ユニット型共通）'!$C$6:$L$47,10,FALSE))</f>
        <v/>
      </c>
      <c r="AA130" s="1897" t="str">
        <f>IF(AA129="","",VLOOKUP(AA129,'シフト記号表（従来型・ユニット型共通）'!$C$6:$L$47,10,FALSE))</f>
        <v/>
      </c>
      <c r="AB130" s="1897" t="str">
        <f>IF(AB129="","",VLOOKUP(AB129,'シフト記号表（従来型・ユニット型共通）'!$C$6:$L$47,10,FALSE))</f>
        <v/>
      </c>
      <c r="AC130" s="1912" t="str">
        <f>IF(AC129="","",VLOOKUP(AC129,'シフト記号表（従来型・ユニット型共通）'!$C$6:$L$47,10,FALSE))</f>
        <v/>
      </c>
      <c r="AD130" s="1885" t="str">
        <f>IF(AD129="","",VLOOKUP(AD129,'シフト記号表（従来型・ユニット型共通）'!$C$6:$L$47,10,FALSE))</f>
        <v/>
      </c>
      <c r="AE130" s="1897" t="str">
        <f>IF(AE129="","",VLOOKUP(AE129,'シフト記号表（従来型・ユニット型共通）'!$C$6:$L$47,10,FALSE))</f>
        <v/>
      </c>
      <c r="AF130" s="1897" t="str">
        <f>IF(AF129="","",VLOOKUP(AF129,'シフト記号表（従来型・ユニット型共通）'!$C$6:$L$47,10,FALSE))</f>
        <v/>
      </c>
      <c r="AG130" s="1897" t="str">
        <f>IF(AG129="","",VLOOKUP(AG129,'シフト記号表（従来型・ユニット型共通）'!$C$6:$L$47,10,FALSE))</f>
        <v/>
      </c>
      <c r="AH130" s="1897" t="str">
        <f>IF(AH129="","",VLOOKUP(AH129,'シフト記号表（従来型・ユニット型共通）'!$C$6:$L$47,10,FALSE))</f>
        <v/>
      </c>
      <c r="AI130" s="1897" t="str">
        <f>IF(AI129="","",VLOOKUP(AI129,'シフト記号表（従来型・ユニット型共通）'!$C$6:$L$47,10,FALSE))</f>
        <v/>
      </c>
      <c r="AJ130" s="1912" t="str">
        <f>IF(AJ129="","",VLOOKUP(AJ129,'シフト記号表（従来型・ユニット型共通）'!$C$6:$L$47,10,FALSE))</f>
        <v/>
      </c>
      <c r="AK130" s="1885" t="str">
        <f>IF(AK129="","",VLOOKUP(AK129,'シフト記号表（従来型・ユニット型共通）'!$C$6:$L$47,10,FALSE))</f>
        <v/>
      </c>
      <c r="AL130" s="1897" t="str">
        <f>IF(AL129="","",VLOOKUP(AL129,'シフト記号表（従来型・ユニット型共通）'!$C$6:$L$47,10,FALSE))</f>
        <v/>
      </c>
      <c r="AM130" s="1897" t="str">
        <f>IF(AM129="","",VLOOKUP(AM129,'シフト記号表（従来型・ユニット型共通）'!$C$6:$L$47,10,FALSE))</f>
        <v/>
      </c>
      <c r="AN130" s="1897" t="str">
        <f>IF(AN129="","",VLOOKUP(AN129,'シフト記号表（従来型・ユニット型共通）'!$C$6:$L$47,10,FALSE))</f>
        <v/>
      </c>
      <c r="AO130" s="1897" t="str">
        <f>IF(AO129="","",VLOOKUP(AO129,'シフト記号表（従来型・ユニット型共通）'!$C$6:$L$47,10,FALSE))</f>
        <v/>
      </c>
      <c r="AP130" s="1897" t="str">
        <f>IF(AP129="","",VLOOKUP(AP129,'シフト記号表（従来型・ユニット型共通）'!$C$6:$L$47,10,FALSE))</f>
        <v/>
      </c>
      <c r="AQ130" s="1912" t="str">
        <f>IF(AQ129="","",VLOOKUP(AQ129,'シフト記号表（従来型・ユニット型共通）'!$C$6:$L$47,10,FALSE))</f>
        <v/>
      </c>
      <c r="AR130" s="1885" t="str">
        <f>IF(AR129="","",VLOOKUP(AR129,'シフト記号表（従来型・ユニット型共通）'!$C$6:$L$47,10,FALSE))</f>
        <v/>
      </c>
      <c r="AS130" s="1897" t="str">
        <f>IF(AS129="","",VLOOKUP(AS129,'シフト記号表（従来型・ユニット型共通）'!$C$6:$L$47,10,FALSE))</f>
        <v/>
      </c>
      <c r="AT130" s="1897" t="str">
        <f>IF(AT129="","",VLOOKUP(AT129,'シフト記号表（従来型・ユニット型共通）'!$C$6:$L$47,10,FALSE))</f>
        <v/>
      </c>
      <c r="AU130" s="1897" t="str">
        <f>IF(AU129="","",VLOOKUP(AU129,'シフト記号表（従来型・ユニット型共通）'!$C$6:$L$47,10,FALSE))</f>
        <v/>
      </c>
      <c r="AV130" s="1897" t="str">
        <f>IF(AV129="","",VLOOKUP(AV129,'シフト記号表（従来型・ユニット型共通）'!$C$6:$L$47,10,FALSE))</f>
        <v/>
      </c>
      <c r="AW130" s="1897" t="str">
        <f>IF(AW129="","",VLOOKUP(AW129,'シフト記号表（従来型・ユニット型共通）'!$C$6:$L$47,10,FALSE))</f>
        <v/>
      </c>
      <c r="AX130" s="1912" t="str">
        <f>IF(AX129="","",VLOOKUP(AX129,'シフト記号表（従来型・ユニット型共通）'!$C$6:$L$47,10,FALSE))</f>
        <v/>
      </c>
      <c r="AY130" s="1885" t="str">
        <f>IF(AY129="","",VLOOKUP(AY129,'シフト記号表（従来型・ユニット型共通）'!$C$6:$L$47,10,FALSE))</f>
        <v/>
      </c>
      <c r="AZ130" s="1897" t="str">
        <f>IF(AZ129="","",VLOOKUP(AZ129,'シフト記号表（従来型・ユニット型共通）'!$C$6:$L$47,10,FALSE))</f>
        <v/>
      </c>
      <c r="BA130" s="1897" t="str">
        <f>IF(BA129="","",VLOOKUP(BA129,'シフト記号表（従来型・ユニット型共通）'!$C$6:$L$47,10,FALSE))</f>
        <v/>
      </c>
      <c r="BB130" s="1945">
        <f>IF($BE$3="４週",SUM(W130:AX130),IF($BE$3="暦月",SUM(W130:BA130),""))</f>
        <v>0</v>
      </c>
      <c r="BC130" s="1953"/>
      <c r="BD130" s="1962">
        <f>IF($BE$3="４週",BB130/4,IF($BE$3="暦月",(BB130/($BE$8/7)),""))</f>
        <v>0</v>
      </c>
      <c r="BE130" s="1953"/>
      <c r="BF130" s="1973"/>
      <c r="BG130" s="1978"/>
      <c r="BH130" s="1978"/>
      <c r="BI130" s="1978"/>
      <c r="BJ130" s="1989"/>
    </row>
    <row r="131" spans="2:62" ht="20.25" customHeight="1">
      <c r="B131" s="1742">
        <f>B129+1</f>
        <v>58</v>
      </c>
      <c r="C131" s="1756"/>
      <c r="D131" s="1767"/>
      <c r="E131" s="1774"/>
      <c r="F131" s="1779"/>
      <c r="G131" s="1774"/>
      <c r="H131" s="1779"/>
      <c r="I131" s="1788"/>
      <c r="J131" s="1802"/>
      <c r="K131" s="1808"/>
      <c r="L131" s="1824"/>
      <c r="M131" s="1824"/>
      <c r="N131" s="1767"/>
      <c r="O131" s="1831"/>
      <c r="P131" s="1836"/>
      <c r="Q131" s="1836"/>
      <c r="R131" s="1836"/>
      <c r="S131" s="1847"/>
      <c r="T131" s="1857" t="s">
        <v>770</v>
      </c>
      <c r="U131" s="1864"/>
      <c r="V131" s="1875"/>
      <c r="W131" s="1886"/>
      <c r="X131" s="1898"/>
      <c r="Y131" s="1898"/>
      <c r="Z131" s="1898"/>
      <c r="AA131" s="1898"/>
      <c r="AB131" s="1898"/>
      <c r="AC131" s="1913"/>
      <c r="AD131" s="1886"/>
      <c r="AE131" s="1898"/>
      <c r="AF131" s="1898"/>
      <c r="AG131" s="1898"/>
      <c r="AH131" s="1898"/>
      <c r="AI131" s="1898"/>
      <c r="AJ131" s="1913"/>
      <c r="AK131" s="1886"/>
      <c r="AL131" s="1898"/>
      <c r="AM131" s="1898"/>
      <c r="AN131" s="1898"/>
      <c r="AO131" s="1898"/>
      <c r="AP131" s="1898"/>
      <c r="AQ131" s="1913"/>
      <c r="AR131" s="1886"/>
      <c r="AS131" s="1898"/>
      <c r="AT131" s="1898"/>
      <c r="AU131" s="1898"/>
      <c r="AV131" s="1898"/>
      <c r="AW131" s="1898"/>
      <c r="AX131" s="1913"/>
      <c r="AY131" s="1886"/>
      <c r="AZ131" s="1898"/>
      <c r="BA131" s="1937"/>
      <c r="BB131" s="1944"/>
      <c r="BC131" s="1952"/>
      <c r="BD131" s="1961"/>
      <c r="BE131" s="1967"/>
      <c r="BF131" s="1972"/>
      <c r="BG131" s="1977"/>
      <c r="BH131" s="1977"/>
      <c r="BI131" s="1977"/>
      <c r="BJ131" s="1988"/>
    </row>
    <row r="132" spans="2:62" ht="20.25" customHeight="1">
      <c r="B132" s="1743"/>
      <c r="C132" s="1757"/>
      <c r="D132" s="1768"/>
      <c r="E132" s="1776"/>
      <c r="F132" s="1781">
        <f>C131</f>
        <v>0</v>
      </c>
      <c r="G132" s="1776"/>
      <c r="H132" s="1781">
        <f>I131</f>
        <v>0</v>
      </c>
      <c r="I132" s="1789"/>
      <c r="J132" s="1803"/>
      <c r="K132" s="1809"/>
      <c r="L132" s="1825"/>
      <c r="M132" s="1825"/>
      <c r="N132" s="1768"/>
      <c r="O132" s="1831"/>
      <c r="P132" s="1836"/>
      <c r="Q132" s="1836"/>
      <c r="R132" s="1836"/>
      <c r="S132" s="1847"/>
      <c r="T132" s="1856" t="s">
        <v>128</v>
      </c>
      <c r="U132" s="1863"/>
      <c r="V132" s="1874"/>
      <c r="W132" s="1885" t="str">
        <f>IF(W131="","",VLOOKUP(W131,'シフト記号表（従来型・ユニット型共通）'!$C$6:$L$47,10,FALSE))</f>
        <v/>
      </c>
      <c r="X132" s="1897" t="str">
        <f>IF(X131="","",VLOOKUP(X131,'シフト記号表（従来型・ユニット型共通）'!$C$6:$L$47,10,FALSE))</f>
        <v/>
      </c>
      <c r="Y132" s="1897" t="str">
        <f>IF(Y131="","",VLOOKUP(Y131,'シフト記号表（従来型・ユニット型共通）'!$C$6:$L$47,10,FALSE))</f>
        <v/>
      </c>
      <c r="Z132" s="1897" t="str">
        <f>IF(Z131="","",VLOOKUP(Z131,'シフト記号表（従来型・ユニット型共通）'!$C$6:$L$47,10,FALSE))</f>
        <v/>
      </c>
      <c r="AA132" s="1897" t="str">
        <f>IF(AA131="","",VLOOKUP(AA131,'シフト記号表（従来型・ユニット型共通）'!$C$6:$L$47,10,FALSE))</f>
        <v/>
      </c>
      <c r="AB132" s="1897" t="str">
        <f>IF(AB131="","",VLOOKUP(AB131,'シフト記号表（従来型・ユニット型共通）'!$C$6:$L$47,10,FALSE))</f>
        <v/>
      </c>
      <c r="AC132" s="1912" t="str">
        <f>IF(AC131="","",VLOOKUP(AC131,'シフト記号表（従来型・ユニット型共通）'!$C$6:$L$47,10,FALSE))</f>
        <v/>
      </c>
      <c r="AD132" s="1885" t="str">
        <f>IF(AD131="","",VLOOKUP(AD131,'シフト記号表（従来型・ユニット型共通）'!$C$6:$L$47,10,FALSE))</f>
        <v/>
      </c>
      <c r="AE132" s="1897" t="str">
        <f>IF(AE131="","",VLOOKUP(AE131,'シフト記号表（従来型・ユニット型共通）'!$C$6:$L$47,10,FALSE))</f>
        <v/>
      </c>
      <c r="AF132" s="1897" t="str">
        <f>IF(AF131="","",VLOOKUP(AF131,'シフト記号表（従来型・ユニット型共通）'!$C$6:$L$47,10,FALSE))</f>
        <v/>
      </c>
      <c r="AG132" s="1897" t="str">
        <f>IF(AG131="","",VLOOKUP(AG131,'シフト記号表（従来型・ユニット型共通）'!$C$6:$L$47,10,FALSE))</f>
        <v/>
      </c>
      <c r="AH132" s="1897" t="str">
        <f>IF(AH131="","",VLOOKUP(AH131,'シフト記号表（従来型・ユニット型共通）'!$C$6:$L$47,10,FALSE))</f>
        <v/>
      </c>
      <c r="AI132" s="1897" t="str">
        <f>IF(AI131="","",VLOOKUP(AI131,'シフト記号表（従来型・ユニット型共通）'!$C$6:$L$47,10,FALSE))</f>
        <v/>
      </c>
      <c r="AJ132" s="1912" t="str">
        <f>IF(AJ131="","",VLOOKUP(AJ131,'シフト記号表（従来型・ユニット型共通）'!$C$6:$L$47,10,FALSE))</f>
        <v/>
      </c>
      <c r="AK132" s="1885" t="str">
        <f>IF(AK131="","",VLOOKUP(AK131,'シフト記号表（従来型・ユニット型共通）'!$C$6:$L$47,10,FALSE))</f>
        <v/>
      </c>
      <c r="AL132" s="1897" t="str">
        <f>IF(AL131="","",VLOOKUP(AL131,'シフト記号表（従来型・ユニット型共通）'!$C$6:$L$47,10,FALSE))</f>
        <v/>
      </c>
      <c r="AM132" s="1897" t="str">
        <f>IF(AM131="","",VLOOKUP(AM131,'シフト記号表（従来型・ユニット型共通）'!$C$6:$L$47,10,FALSE))</f>
        <v/>
      </c>
      <c r="AN132" s="1897" t="str">
        <f>IF(AN131="","",VLOOKUP(AN131,'シフト記号表（従来型・ユニット型共通）'!$C$6:$L$47,10,FALSE))</f>
        <v/>
      </c>
      <c r="AO132" s="1897" t="str">
        <f>IF(AO131="","",VLOOKUP(AO131,'シフト記号表（従来型・ユニット型共通）'!$C$6:$L$47,10,FALSE))</f>
        <v/>
      </c>
      <c r="AP132" s="1897" t="str">
        <f>IF(AP131="","",VLOOKUP(AP131,'シフト記号表（従来型・ユニット型共通）'!$C$6:$L$47,10,FALSE))</f>
        <v/>
      </c>
      <c r="AQ132" s="1912" t="str">
        <f>IF(AQ131="","",VLOOKUP(AQ131,'シフト記号表（従来型・ユニット型共通）'!$C$6:$L$47,10,FALSE))</f>
        <v/>
      </c>
      <c r="AR132" s="1885" t="str">
        <f>IF(AR131="","",VLOOKUP(AR131,'シフト記号表（従来型・ユニット型共通）'!$C$6:$L$47,10,FALSE))</f>
        <v/>
      </c>
      <c r="AS132" s="1897" t="str">
        <f>IF(AS131="","",VLOOKUP(AS131,'シフト記号表（従来型・ユニット型共通）'!$C$6:$L$47,10,FALSE))</f>
        <v/>
      </c>
      <c r="AT132" s="1897" t="str">
        <f>IF(AT131="","",VLOOKUP(AT131,'シフト記号表（従来型・ユニット型共通）'!$C$6:$L$47,10,FALSE))</f>
        <v/>
      </c>
      <c r="AU132" s="1897" t="str">
        <f>IF(AU131="","",VLOOKUP(AU131,'シフト記号表（従来型・ユニット型共通）'!$C$6:$L$47,10,FALSE))</f>
        <v/>
      </c>
      <c r="AV132" s="1897" t="str">
        <f>IF(AV131="","",VLOOKUP(AV131,'シフト記号表（従来型・ユニット型共通）'!$C$6:$L$47,10,FALSE))</f>
        <v/>
      </c>
      <c r="AW132" s="1897" t="str">
        <f>IF(AW131="","",VLOOKUP(AW131,'シフト記号表（従来型・ユニット型共通）'!$C$6:$L$47,10,FALSE))</f>
        <v/>
      </c>
      <c r="AX132" s="1912" t="str">
        <f>IF(AX131="","",VLOOKUP(AX131,'シフト記号表（従来型・ユニット型共通）'!$C$6:$L$47,10,FALSE))</f>
        <v/>
      </c>
      <c r="AY132" s="1885" t="str">
        <f>IF(AY131="","",VLOOKUP(AY131,'シフト記号表（従来型・ユニット型共通）'!$C$6:$L$47,10,FALSE))</f>
        <v/>
      </c>
      <c r="AZ132" s="1897" t="str">
        <f>IF(AZ131="","",VLOOKUP(AZ131,'シフト記号表（従来型・ユニット型共通）'!$C$6:$L$47,10,FALSE))</f>
        <v/>
      </c>
      <c r="BA132" s="1897" t="str">
        <f>IF(BA131="","",VLOOKUP(BA131,'シフト記号表（従来型・ユニット型共通）'!$C$6:$L$47,10,FALSE))</f>
        <v/>
      </c>
      <c r="BB132" s="1945">
        <f>IF($BE$3="４週",SUM(W132:AX132),IF($BE$3="暦月",SUM(W132:BA132),""))</f>
        <v>0</v>
      </c>
      <c r="BC132" s="1953"/>
      <c r="BD132" s="1962">
        <f>IF($BE$3="４週",BB132/4,IF($BE$3="暦月",(BB132/($BE$8/7)),""))</f>
        <v>0</v>
      </c>
      <c r="BE132" s="1953"/>
      <c r="BF132" s="1973"/>
      <c r="BG132" s="1978"/>
      <c r="BH132" s="1978"/>
      <c r="BI132" s="1978"/>
      <c r="BJ132" s="1989"/>
    </row>
    <row r="133" spans="2:62" ht="20.25" customHeight="1">
      <c r="B133" s="1742">
        <f>B131+1</f>
        <v>59</v>
      </c>
      <c r="C133" s="1756"/>
      <c r="D133" s="1767"/>
      <c r="E133" s="1774"/>
      <c r="F133" s="1779"/>
      <c r="G133" s="1774"/>
      <c r="H133" s="1779"/>
      <c r="I133" s="1788"/>
      <c r="J133" s="1802"/>
      <c r="K133" s="1808"/>
      <c r="L133" s="1824"/>
      <c r="M133" s="1824"/>
      <c r="N133" s="1767"/>
      <c r="O133" s="1831"/>
      <c r="P133" s="1836"/>
      <c r="Q133" s="1836"/>
      <c r="R133" s="1836"/>
      <c r="S133" s="1847"/>
      <c r="T133" s="1857" t="s">
        <v>770</v>
      </c>
      <c r="U133" s="1864"/>
      <c r="V133" s="1875"/>
      <c r="W133" s="1886"/>
      <c r="X133" s="1898"/>
      <c r="Y133" s="1898"/>
      <c r="Z133" s="1898"/>
      <c r="AA133" s="1898"/>
      <c r="AB133" s="1898"/>
      <c r="AC133" s="1913"/>
      <c r="AD133" s="1886"/>
      <c r="AE133" s="1898"/>
      <c r="AF133" s="1898"/>
      <c r="AG133" s="1898"/>
      <c r="AH133" s="1898"/>
      <c r="AI133" s="1898"/>
      <c r="AJ133" s="1913"/>
      <c r="AK133" s="1886"/>
      <c r="AL133" s="1898"/>
      <c r="AM133" s="1898"/>
      <c r="AN133" s="1898"/>
      <c r="AO133" s="1898"/>
      <c r="AP133" s="1898"/>
      <c r="AQ133" s="1913"/>
      <c r="AR133" s="1886"/>
      <c r="AS133" s="1898"/>
      <c r="AT133" s="1898"/>
      <c r="AU133" s="1898"/>
      <c r="AV133" s="1898"/>
      <c r="AW133" s="1898"/>
      <c r="AX133" s="1913"/>
      <c r="AY133" s="1886"/>
      <c r="AZ133" s="1898"/>
      <c r="BA133" s="1937"/>
      <c r="BB133" s="1944"/>
      <c r="BC133" s="1952"/>
      <c r="BD133" s="1961"/>
      <c r="BE133" s="1967"/>
      <c r="BF133" s="1972"/>
      <c r="BG133" s="1977"/>
      <c r="BH133" s="1977"/>
      <c r="BI133" s="1977"/>
      <c r="BJ133" s="1988"/>
    </row>
    <row r="134" spans="2:62" ht="20.25" customHeight="1">
      <c r="B134" s="1743"/>
      <c r="C134" s="1757"/>
      <c r="D134" s="1768"/>
      <c r="E134" s="1776"/>
      <c r="F134" s="1781">
        <f>C133</f>
        <v>0</v>
      </c>
      <c r="G134" s="1776"/>
      <c r="H134" s="1781">
        <f>I133</f>
        <v>0</v>
      </c>
      <c r="I134" s="1789"/>
      <c r="J134" s="1803"/>
      <c r="K134" s="1809"/>
      <c r="L134" s="1825"/>
      <c r="M134" s="1825"/>
      <c r="N134" s="1768"/>
      <c r="O134" s="1831"/>
      <c r="P134" s="1836"/>
      <c r="Q134" s="1836"/>
      <c r="R134" s="1836"/>
      <c r="S134" s="1847"/>
      <c r="T134" s="1856" t="s">
        <v>128</v>
      </c>
      <c r="U134" s="1863"/>
      <c r="V134" s="1874"/>
      <c r="W134" s="1885" t="str">
        <f>IF(W133="","",VLOOKUP(W133,'シフト記号表（従来型・ユニット型共通）'!$C$6:$L$47,10,FALSE))</f>
        <v/>
      </c>
      <c r="X134" s="1897" t="str">
        <f>IF(X133="","",VLOOKUP(X133,'シフト記号表（従来型・ユニット型共通）'!$C$6:$L$47,10,FALSE))</f>
        <v/>
      </c>
      <c r="Y134" s="1897" t="str">
        <f>IF(Y133="","",VLOOKUP(Y133,'シフト記号表（従来型・ユニット型共通）'!$C$6:$L$47,10,FALSE))</f>
        <v/>
      </c>
      <c r="Z134" s="1897" t="str">
        <f>IF(Z133="","",VLOOKUP(Z133,'シフト記号表（従来型・ユニット型共通）'!$C$6:$L$47,10,FALSE))</f>
        <v/>
      </c>
      <c r="AA134" s="1897" t="str">
        <f>IF(AA133="","",VLOOKUP(AA133,'シフト記号表（従来型・ユニット型共通）'!$C$6:$L$47,10,FALSE))</f>
        <v/>
      </c>
      <c r="AB134" s="1897" t="str">
        <f>IF(AB133="","",VLOOKUP(AB133,'シフト記号表（従来型・ユニット型共通）'!$C$6:$L$47,10,FALSE))</f>
        <v/>
      </c>
      <c r="AC134" s="1912" t="str">
        <f>IF(AC133="","",VLOOKUP(AC133,'シフト記号表（従来型・ユニット型共通）'!$C$6:$L$47,10,FALSE))</f>
        <v/>
      </c>
      <c r="AD134" s="1885" t="str">
        <f>IF(AD133="","",VLOOKUP(AD133,'シフト記号表（従来型・ユニット型共通）'!$C$6:$L$47,10,FALSE))</f>
        <v/>
      </c>
      <c r="AE134" s="1897" t="str">
        <f>IF(AE133="","",VLOOKUP(AE133,'シフト記号表（従来型・ユニット型共通）'!$C$6:$L$47,10,FALSE))</f>
        <v/>
      </c>
      <c r="AF134" s="1897" t="str">
        <f>IF(AF133="","",VLOOKUP(AF133,'シフト記号表（従来型・ユニット型共通）'!$C$6:$L$47,10,FALSE))</f>
        <v/>
      </c>
      <c r="AG134" s="1897" t="str">
        <f>IF(AG133="","",VLOOKUP(AG133,'シフト記号表（従来型・ユニット型共通）'!$C$6:$L$47,10,FALSE))</f>
        <v/>
      </c>
      <c r="AH134" s="1897" t="str">
        <f>IF(AH133="","",VLOOKUP(AH133,'シフト記号表（従来型・ユニット型共通）'!$C$6:$L$47,10,FALSE))</f>
        <v/>
      </c>
      <c r="AI134" s="1897" t="str">
        <f>IF(AI133="","",VLOOKUP(AI133,'シフト記号表（従来型・ユニット型共通）'!$C$6:$L$47,10,FALSE))</f>
        <v/>
      </c>
      <c r="AJ134" s="1912" t="str">
        <f>IF(AJ133="","",VLOOKUP(AJ133,'シフト記号表（従来型・ユニット型共通）'!$C$6:$L$47,10,FALSE))</f>
        <v/>
      </c>
      <c r="AK134" s="1885" t="str">
        <f>IF(AK133="","",VLOOKUP(AK133,'シフト記号表（従来型・ユニット型共通）'!$C$6:$L$47,10,FALSE))</f>
        <v/>
      </c>
      <c r="AL134" s="1897" t="str">
        <f>IF(AL133="","",VLOOKUP(AL133,'シフト記号表（従来型・ユニット型共通）'!$C$6:$L$47,10,FALSE))</f>
        <v/>
      </c>
      <c r="AM134" s="1897" t="str">
        <f>IF(AM133="","",VLOOKUP(AM133,'シフト記号表（従来型・ユニット型共通）'!$C$6:$L$47,10,FALSE))</f>
        <v/>
      </c>
      <c r="AN134" s="1897" t="str">
        <f>IF(AN133="","",VLOOKUP(AN133,'シフト記号表（従来型・ユニット型共通）'!$C$6:$L$47,10,FALSE))</f>
        <v/>
      </c>
      <c r="AO134" s="1897" t="str">
        <f>IF(AO133="","",VLOOKUP(AO133,'シフト記号表（従来型・ユニット型共通）'!$C$6:$L$47,10,FALSE))</f>
        <v/>
      </c>
      <c r="AP134" s="1897" t="str">
        <f>IF(AP133="","",VLOOKUP(AP133,'シフト記号表（従来型・ユニット型共通）'!$C$6:$L$47,10,FALSE))</f>
        <v/>
      </c>
      <c r="AQ134" s="1912" t="str">
        <f>IF(AQ133="","",VLOOKUP(AQ133,'シフト記号表（従来型・ユニット型共通）'!$C$6:$L$47,10,FALSE))</f>
        <v/>
      </c>
      <c r="AR134" s="1885" t="str">
        <f>IF(AR133="","",VLOOKUP(AR133,'シフト記号表（従来型・ユニット型共通）'!$C$6:$L$47,10,FALSE))</f>
        <v/>
      </c>
      <c r="AS134" s="1897" t="str">
        <f>IF(AS133="","",VLOOKUP(AS133,'シフト記号表（従来型・ユニット型共通）'!$C$6:$L$47,10,FALSE))</f>
        <v/>
      </c>
      <c r="AT134" s="1897" t="str">
        <f>IF(AT133="","",VLOOKUP(AT133,'シフト記号表（従来型・ユニット型共通）'!$C$6:$L$47,10,FALSE))</f>
        <v/>
      </c>
      <c r="AU134" s="1897" t="str">
        <f>IF(AU133="","",VLOOKUP(AU133,'シフト記号表（従来型・ユニット型共通）'!$C$6:$L$47,10,FALSE))</f>
        <v/>
      </c>
      <c r="AV134" s="1897" t="str">
        <f>IF(AV133="","",VLOOKUP(AV133,'シフト記号表（従来型・ユニット型共通）'!$C$6:$L$47,10,FALSE))</f>
        <v/>
      </c>
      <c r="AW134" s="1897" t="str">
        <f>IF(AW133="","",VLOOKUP(AW133,'シフト記号表（従来型・ユニット型共通）'!$C$6:$L$47,10,FALSE))</f>
        <v/>
      </c>
      <c r="AX134" s="1912" t="str">
        <f>IF(AX133="","",VLOOKUP(AX133,'シフト記号表（従来型・ユニット型共通）'!$C$6:$L$47,10,FALSE))</f>
        <v/>
      </c>
      <c r="AY134" s="1885" t="str">
        <f>IF(AY133="","",VLOOKUP(AY133,'シフト記号表（従来型・ユニット型共通）'!$C$6:$L$47,10,FALSE))</f>
        <v/>
      </c>
      <c r="AZ134" s="1897" t="str">
        <f>IF(AZ133="","",VLOOKUP(AZ133,'シフト記号表（従来型・ユニット型共通）'!$C$6:$L$47,10,FALSE))</f>
        <v/>
      </c>
      <c r="BA134" s="1897" t="str">
        <f>IF(BA133="","",VLOOKUP(BA133,'シフト記号表（従来型・ユニット型共通）'!$C$6:$L$47,10,FALSE))</f>
        <v/>
      </c>
      <c r="BB134" s="1945">
        <f>IF($BE$3="４週",SUM(W134:AX134),IF($BE$3="暦月",SUM(W134:BA134),""))</f>
        <v>0</v>
      </c>
      <c r="BC134" s="1953"/>
      <c r="BD134" s="1962">
        <f>IF($BE$3="４週",BB134/4,IF($BE$3="暦月",(BB134/($BE$8/7)),""))</f>
        <v>0</v>
      </c>
      <c r="BE134" s="1953"/>
      <c r="BF134" s="1973"/>
      <c r="BG134" s="1978"/>
      <c r="BH134" s="1978"/>
      <c r="BI134" s="1978"/>
      <c r="BJ134" s="1989"/>
    </row>
    <row r="135" spans="2:62" ht="20.25" customHeight="1">
      <c r="B135" s="1742">
        <f>B133+1</f>
        <v>60</v>
      </c>
      <c r="C135" s="1756"/>
      <c r="D135" s="1767"/>
      <c r="E135" s="1774"/>
      <c r="F135" s="1779"/>
      <c r="G135" s="1774"/>
      <c r="H135" s="1779"/>
      <c r="I135" s="1788"/>
      <c r="J135" s="1802"/>
      <c r="K135" s="1808"/>
      <c r="L135" s="1824"/>
      <c r="M135" s="1824"/>
      <c r="N135" s="1767"/>
      <c r="O135" s="1831"/>
      <c r="P135" s="1836"/>
      <c r="Q135" s="1836"/>
      <c r="R135" s="1836"/>
      <c r="S135" s="1847"/>
      <c r="T135" s="1857" t="s">
        <v>770</v>
      </c>
      <c r="U135" s="1864"/>
      <c r="V135" s="1875"/>
      <c r="W135" s="1886"/>
      <c r="X135" s="1898"/>
      <c r="Y135" s="1898"/>
      <c r="Z135" s="1898"/>
      <c r="AA135" s="1898"/>
      <c r="AB135" s="1898"/>
      <c r="AC135" s="1913"/>
      <c r="AD135" s="1886"/>
      <c r="AE135" s="1898"/>
      <c r="AF135" s="1898"/>
      <c r="AG135" s="1898"/>
      <c r="AH135" s="1898"/>
      <c r="AI135" s="1898"/>
      <c r="AJ135" s="1913"/>
      <c r="AK135" s="1886"/>
      <c r="AL135" s="1898"/>
      <c r="AM135" s="1898"/>
      <c r="AN135" s="1898"/>
      <c r="AO135" s="1898"/>
      <c r="AP135" s="1898"/>
      <c r="AQ135" s="1913"/>
      <c r="AR135" s="1886"/>
      <c r="AS135" s="1898"/>
      <c r="AT135" s="1898"/>
      <c r="AU135" s="1898"/>
      <c r="AV135" s="1898"/>
      <c r="AW135" s="1898"/>
      <c r="AX135" s="1913"/>
      <c r="AY135" s="1886"/>
      <c r="AZ135" s="1898"/>
      <c r="BA135" s="1937"/>
      <c r="BB135" s="1944"/>
      <c r="BC135" s="1952"/>
      <c r="BD135" s="1961"/>
      <c r="BE135" s="1967"/>
      <c r="BF135" s="1972"/>
      <c r="BG135" s="1977"/>
      <c r="BH135" s="1977"/>
      <c r="BI135" s="1977"/>
      <c r="BJ135" s="1988"/>
    </row>
    <row r="136" spans="2:62" ht="20.25" customHeight="1">
      <c r="B136" s="1743"/>
      <c r="C136" s="1757"/>
      <c r="D136" s="1768"/>
      <c r="E136" s="1776"/>
      <c r="F136" s="1781">
        <f>C135</f>
        <v>0</v>
      </c>
      <c r="G136" s="1776"/>
      <c r="H136" s="1781">
        <f>I135</f>
        <v>0</v>
      </c>
      <c r="I136" s="1789"/>
      <c r="J136" s="1803"/>
      <c r="K136" s="1809"/>
      <c r="L136" s="1825"/>
      <c r="M136" s="1825"/>
      <c r="N136" s="1768"/>
      <c r="O136" s="1831"/>
      <c r="P136" s="1836"/>
      <c r="Q136" s="1836"/>
      <c r="R136" s="1836"/>
      <c r="S136" s="1847"/>
      <c r="T136" s="1856" t="s">
        <v>128</v>
      </c>
      <c r="U136" s="1863"/>
      <c r="V136" s="1874"/>
      <c r="W136" s="1885" t="str">
        <f>IF(W135="","",VLOOKUP(W135,'シフト記号表（従来型・ユニット型共通）'!$C$6:$L$47,10,FALSE))</f>
        <v/>
      </c>
      <c r="X136" s="1897" t="str">
        <f>IF(X135="","",VLOOKUP(X135,'シフト記号表（従来型・ユニット型共通）'!$C$6:$L$47,10,FALSE))</f>
        <v/>
      </c>
      <c r="Y136" s="1897" t="str">
        <f>IF(Y135="","",VLOOKUP(Y135,'シフト記号表（従来型・ユニット型共通）'!$C$6:$L$47,10,FALSE))</f>
        <v/>
      </c>
      <c r="Z136" s="1897" t="str">
        <f>IF(Z135="","",VLOOKUP(Z135,'シフト記号表（従来型・ユニット型共通）'!$C$6:$L$47,10,FALSE))</f>
        <v/>
      </c>
      <c r="AA136" s="1897" t="str">
        <f>IF(AA135="","",VLOOKUP(AA135,'シフト記号表（従来型・ユニット型共通）'!$C$6:$L$47,10,FALSE))</f>
        <v/>
      </c>
      <c r="AB136" s="1897" t="str">
        <f>IF(AB135="","",VLOOKUP(AB135,'シフト記号表（従来型・ユニット型共通）'!$C$6:$L$47,10,FALSE))</f>
        <v/>
      </c>
      <c r="AC136" s="1912" t="str">
        <f>IF(AC135="","",VLOOKUP(AC135,'シフト記号表（従来型・ユニット型共通）'!$C$6:$L$47,10,FALSE))</f>
        <v/>
      </c>
      <c r="AD136" s="1885" t="str">
        <f>IF(AD135="","",VLOOKUP(AD135,'シフト記号表（従来型・ユニット型共通）'!$C$6:$L$47,10,FALSE))</f>
        <v/>
      </c>
      <c r="AE136" s="1897" t="str">
        <f>IF(AE135="","",VLOOKUP(AE135,'シフト記号表（従来型・ユニット型共通）'!$C$6:$L$47,10,FALSE))</f>
        <v/>
      </c>
      <c r="AF136" s="1897" t="str">
        <f>IF(AF135="","",VLOOKUP(AF135,'シフト記号表（従来型・ユニット型共通）'!$C$6:$L$47,10,FALSE))</f>
        <v/>
      </c>
      <c r="AG136" s="1897" t="str">
        <f>IF(AG135="","",VLOOKUP(AG135,'シフト記号表（従来型・ユニット型共通）'!$C$6:$L$47,10,FALSE))</f>
        <v/>
      </c>
      <c r="AH136" s="1897" t="str">
        <f>IF(AH135="","",VLOOKUP(AH135,'シフト記号表（従来型・ユニット型共通）'!$C$6:$L$47,10,FALSE))</f>
        <v/>
      </c>
      <c r="AI136" s="1897" t="str">
        <f>IF(AI135="","",VLOOKUP(AI135,'シフト記号表（従来型・ユニット型共通）'!$C$6:$L$47,10,FALSE))</f>
        <v/>
      </c>
      <c r="AJ136" s="1912" t="str">
        <f>IF(AJ135="","",VLOOKUP(AJ135,'シフト記号表（従来型・ユニット型共通）'!$C$6:$L$47,10,FALSE))</f>
        <v/>
      </c>
      <c r="AK136" s="1885" t="str">
        <f>IF(AK135="","",VLOOKUP(AK135,'シフト記号表（従来型・ユニット型共通）'!$C$6:$L$47,10,FALSE))</f>
        <v/>
      </c>
      <c r="AL136" s="1897" t="str">
        <f>IF(AL135="","",VLOOKUP(AL135,'シフト記号表（従来型・ユニット型共通）'!$C$6:$L$47,10,FALSE))</f>
        <v/>
      </c>
      <c r="AM136" s="1897" t="str">
        <f>IF(AM135="","",VLOOKUP(AM135,'シフト記号表（従来型・ユニット型共通）'!$C$6:$L$47,10,FALSE))</f>
        <v/>
      </c>
      <c r="AN136" s="1897" t="str">
        <f>IF(AN135="","",VLOOKUP(AN135,'シフト記号表（従来型・ユニット型共通）'!$C$6:$L$47,10,FALSE))</f>
        <v/>
      </c>
      <c r="AO136" s="1897" t="str">
        <f>IF(AO135="","",VLOOKUP(AO135,'シフト記号表（従来型・ユニット型共通）'!$C$6:$L$47,10,FALSE))</f>
        <v/>
      </c>
      <c r="AP136" s="1897" t="str">
        <f>IF(AP135="","",VLOOKUP(AP135,'シフト記号表（従来型・ユニット型共通）'!$C$6:$L$47,10,FALSE))</f>
        <v/>
      </c>
      <c r="AQ136" s="1912" t="str">
        <f>IF(AQ135="","",VLOOKUP(AQ135,'シフト記号表（従来型・ユニット型共通）'!$C$6:$L$47,10,FALSE))</f>
        <v/>
      </c>
      <c r="AR136" s="1885" t="str">
        <f>IF(AR135="","",VLOOKUP(AR135,'シフト記号表（従来型・ユニット型共通）'!$C$6:$L$47,10,FALSE))</f>
        <v/>
      </c>
      <c r="AS136" s="1897" t="str">
        <f>IF(AS135="","",VLOOKUP(AS135,'シフト記号表（従来型・ユニット型共通）'!$C$6:$L$47,10,FALSE))</f>
        <v/>
      </c>
      <c r="AT136" s="1897" t="str">
        <f>IF(AT135="","",VLOOKUP(AT135,'シフト記号表（従来型・ユニット型共通）'!$C$6:$L$47,10,FALSE))</f>
        <v/>
      </c>
      <c r="AU136" s="1897" t="str">
        <f>IF(AU135="","",VLOOKUP(AU135,'シフト記号表（従来型・ユニット型共通）'!$C$6:$L$47,10,FALSE))</f>
        <v/>
      </c>
      <c r="AV136" s="1897" t="str">
        <f>IF(AV135="","",VLOOKUP(AV135,'シフト記号表（従来型・ユニット型共通）'!$C$6:$L$47,10,FALSE))</f>
        <v/>
      </c>
      <c r="AW136" s="1897" t="str">
        <f>IF(AW135="","",VLOOKUP(AW135,'シフト記号表（従来型・ユニット型共通）'!$C$6:$L$47,10,FALSE))</f>
        <v/>
      </c>
      <c r="AX136" s="1912" t="str">
        <f>IF(AX135="","",VLOOKUP(AX135,'シフト記号表（従来型・ユニット型共通）'!$C$6:$L$47,10,FALSE))</f>
        <v/>
      </c>
      <c r="AY136" s="1885" t="str">
        <f>IF(AY135="","",VLOOKUP(AY135,'シフト記号表（従来型・ユニット型共通）'!$C$6:$L$47,10,FALSE))</f>
        <v/>
      </c>
      <c r="AZ136" s="1897" t="str">
        <f>IF(AZ135="","",VLOOKUP(AZ135,'シフト記号表（従来型・ユニット型共通）'!$C$6:$L$47,10,FALSE))</f>
        <v/>
      </c>
      <c r="BA136" s="1897" t="str">
        <f>IF(BA135="","",VLOOKUP(BA135,'シフト記号表（従来型・ユニット型共通）'!$C$6:$L$47,10,FALSE))</f>
        <v/>
      </c>
      <c r="BB136" s="1945">
        <f>IF($BE$3="４週",SUM(W136:AX136),IF($BE$3="暦月",SUM(W136:BA136),""))</f>
        <v>0</v>
      </c>
      <c r="BC136" s="1953"/>
      <c r="BD136" s="1962">
        <f>IF($BE$3="４週",BB136/4,IF($BE$3="暦月",(BB136/($BE$8/7)),""))</f>
        <v>0</v>
      </c>
      <c r="BE136" s="1953"/>
      <c r="BF136" s="1973"/>
      <c r="BG136" s="1978"/>
      <c r="BH136" s="1978"/>
      <c r="BI136" s="1978"/>
      <c r="BJ136" s="1989"/>
    </row>
    <row r="137" spans="2:62" ht="20.25" customHeight="1">
      <c r="B137" s="1742">
        <f>B135+1</f>
        <v>61</v>
      </c>
      <c r="C137" s="1756"/>
      <c r="D137" s="1767"/>
      <c r="E137" s="1774"/>
      <c r="F137" s="1779"/>
      <c r="G137" s="1774"/>
      <c r="H137" s="1779"/>
      <c r="I137" s="1788"/>
      <c r="J137" s="1802"/>
      <c r="K137" s="1808"/>
      <c r="L137" s="1824"/>
      <c r="M137" s="1824"/>
      <c r="N137" s="1767"/>
      <c r="O137" s="1831"/>
      <c r="P137" s="1836"/>
      <c r="Q137" s="1836"/>
      <c r="R137" s="1836"/>
      <c r="S137" s="1847"/>
      <c r="T137" s="1857" t="s">
        <v>770</v>
      </c>
      <c r="U137" s="1864"/>
      <c r="V137" s="1875"/>
      <c r="W137" s="1886"/>
      <c r="X137" s="1898"/>
      <c r="Y137" s="1898"/>
      <c r="Z137" s="1898"/>
      <c r="AA137" s="1898"/>
      <c r="AB137" s="1898"/>
      <c r="AC137" s="1913"/>
      <c r="AD137" s="1886"/>
      <c r="AE137" s="1898"/>
      <c r="AF137" s="1898"/>
      <c r="AG137" s="1898"/>
      <c r="AH137" s="1898"/>
      <c r="AI137" s="1898"/>
      <c r="AJ137" s="1913"/>
      <c r="AK137" s="1886"/>
      <c r="AL137" s="1898"/>
      <c r="AM137" s="1898"/>
      <c r="AN137" s="1898"/>
      <c r="AO137" s="1898"/>
      <c r="AP137" s="1898"/>
      <c r="AQ137" s="1913"/>
      <c r="AR137" s="1886"/>
      <c r="AS137" s="1898"/>
      <c r="AT137" s="1898"/>
      <c r="AU137" s="1898"/>
      <c r="AV137" s="1898"/>
      <c r="AW137" s="1898"/>
      <c r="AX137" s="1913"/>
      <c r="AY137" s="1886"/>
      <c r="AZ137" s="1898"/>
      <c r="BA137" s="1937"/>
      <c r="BB137" s="1944"/>
      <c r="BC137" s="1952"/>
      <c r="BD137" s="1961"/>
      <c r="BE137" s="1967"/>
      <c r="BF137" s="1972"/>
      <c r="BG137" s="1977"/>
      <c r="BH137" s="1977"/>
      <c r="BI137" s="1977"/>
      <c r="BJ137" s="1988"/>
    </row>
    <row r="138" spans="2:62" ht="20.25" customHeight="1">
      <c r="B138" s="1743"/>
      <c r="C138" s="1757"/>
      <c r="D138" s="1768"/>
      <c r="E138" s="1776"/>
      <c r="F138" s="1781">
        <f>C137</f>
        <v>0</v>
      </c>
      <c r="G138" s="1776"/>
      <c r="H138" s="1781">
        <f>I137</f>
        <v>0</v>
      </c>
      <c r="I138" s="1789"/>
      <c r="J138" s="1803"/>
      <c r="K138" s="1809"/>
      <c r="L138" s="1825"/>
      <c r="M138" s="1825"/>
      <c r="N138" s="1768"/>
      <c r="O138" s="1831"/>
      <c r="P138" s="1836"/>
      <c r="Q138" s="1836"/>
      <c r="R138" s="1836"/>
      <c r="S138" s="1847"/>
      <c r="T138" s="1856" t="s">
        <v>128</v>
      </c>
      <c r="U138" s="1863"/>
      <c r="V138" s="1874"/>
      <c r="W138" s="1885" t="str">
        <f>IF(W137="","",VLOOKUP(W137,'シフト記号表（従来型・ユニット型共通）'!$C$6:$L$47,10,FALSE))</f>
        <v/>
      </c>
      <c r="X138" s="1897" t="str">
        <f>IF(X137="","",VLOOKUP(X137,'シフト記号表（従来型・ユニット型共通）'!$C$6:$L$47,10,FALSE))</f>
        <v/>
      </c>
      <c r="Y138" s="1897" t="str">
        <f>IF(Y137="","",VLOOKUP(Y137,'シフト記号表（従来型・ユニット型共通）'!$C$6:$L$47,10,FALSE))</f>
        <v/>
      </c>
      <c r="Z138" s="1897" t="str">
        <f>IF(Z137="","",VLOOKUP(Z137,'シフト記号表（従来型・ユニット型共通）'!$C$6:$L$47,10,FALSE))</f>
        <v/>
      </c>
      <c r="AA138" s="1897" t="str">
        <f>IF(AA137="","",VLOOKUP(AA137,'シフト記号表（従来型・ユニット型共通）'!$C$6:$L$47,10,FALSE))</f>
        <v/>
      </c>
      <c r="AB138" s="1897" t="str">
        <f>IF(AB137="","",VLOOKUP(AB137,'シフト記号表（従来型・ユニット型共通）'!$C$6:$L$47,10,FALSE))</f>
        <v/>
      </c>
      <c r="AC138" s="1912" t="str">
        <f>IF(AC137="","",VLOOKUP(AC137,'シフト記号表（従来型・ユニット型共通）'!$C$6:$L$47,10,FALSE))</f>
        <v/>
      </c>
      <c r="AD138" s="1885" t="str">
        <f>IF(AD137="","",VLOOKUP(AD137,'シフト記号表（従来型・ユニット型共通）'!$C$6:$L$47,10,FALSE))</f>
        <v/>
      </c>
      <c r="AE138" s="1897" t="str">
        <f>IF(AE137="","",VLOOKUP(AE137,'シフト記号表（従来型・ユニット型共通）'!$C$6:$L$47,10,FALSE))</f>
        <v/>
      </c>
      <c r="AF138" s="1897" t="str">
        <f>IF(AF137="","",VLOOKUP(AF137,'シフト記号表（従来型・ユニット型共通）'!$C$6:$L$47,10,FALSE))</f>
        <v/>
      </c>
      <c r="AG138" s="1897" t="str">
        <f>IF(AG137="","",VLOOKUP(AG137,'シフト記号表（従来型・ユニット型共通）'!$C$6:$L$47,10,FALSE))</f>
        <v/>
      </c>
      <c r="AH138" s="1897" t="str">
        <f>IF(AH137="","",VLOOKUP(AH137,'シフト記号表（従来型・ユニット型共通）'!$C$6:$L$47,10,FALSE))</f>
        <v/>
      </c>
      <c r="AI138" s="1897" t="str">
        <f>IF(AI137="","",VLOOKUP(AI137,'シフト記号表（従来型・ユニット型共通）'!$C$6:$L$47,10,FALSE))</f>
        <v/>
      </c>
      <c r="AJ138" s="1912" t="str">
        <f>IF(AJ137="","",VLOOKUP(AJ137,'シフト記号表（従来型・ユニット型共通）'!$C$6:$L$47,10,FALSE))</f>
        <v/>
      </c>
      <c r="AK138" s="1885" t="str">
        <f>IF(AK137="","",VLOOKUP(AK137,'シフト記号表（従来型・ユニット型共通）'!$C$6:$L$47,10,FALSE))</f>
        <v/>
      </c>
      <c r="AL138" s="1897" t="str">
        <f>IF(AL137="","",VLOOKUP(AL137,'シフト記号表（従来型・ユニット型共通）'!$C$6:$L$47,10,FALSE))</f>
        <v/>
      </c>
      <c r="AM138" s="1897" t="str">
        <f>IF(AM137="","",VLOOKUP(AM137,'シフト記号表（従来型・ユニット型共通）'!$C$6:$L$47,10,FALSE))</f>
        <v/>
      </c>
      <c r="AN138" s="1897" t="str">
        <f>IF(AN137="","",VLOOKUP(AN137,'シフト記号表（従来型・ユニット型共通）'!$C$6:$L$47,10,FALSE))</f>
        <v/>
      </c>
      <c r="AO138" s="1897" t="str">
        <f>IF(AO137="","",VLOOKUP(AO137,'シフト記号表（従来型・ユニット型共通）'!$C$6:$L$47,10,FALSE))</f>
        <v/>
      </c>
      <c r="AP138" s="1897" t="str">
        <f>IF(AP137="","",VLOOKUP(AP137,'シフト記号表（従来型・ユニット型共通）'!$C$6:$L$47,10,FALSE))</f>
        <v/>
      </c>
      <c r="AQ138" s="1912" t="str">
        <f>IF(AQ137="","",VLOOKUP(AQ137,'シフト記号表（従来型・ユニット型共通）'!$C$6:$L$47,10,FALSE))</f>
        <v/>
      </c>
      <c r="AR138" s="1885" t="str">
        <f>IF(AR137="","",VLOOKUP(AR137,'シフト記号表（従来型・ユニット型共通）'!$C$6:$L$47,10,FALSE))</f>
        <v/>
      </c>
      <c r="AS138" s="1897" t="str">
        <f>IF(AS137="","",VLOOKUP(AS137,'シフト記号表（従来型・ユニット型共通）'!$C$6:$L$47,10,FALSE))</f>
        <v/>
      </c>
      <c r="AT138" s="1897" t="str">
        <f>IF(AT137="","",VLOOKUP(AT137,'シフト記号表（従来型・ユニット型共通）'!$C$6:$L$47,10,FALSE))</f>
        <v/>
      </c>
      <c r="AU138" s="1897" t="str">
        <f>IF(AU137="","",VLOOKUP(AU137,'シフト記号表（従来型・ユニット型共通）'!$C$6:$L$47,10,FALSE))</f>
        <v/>
      </c>
      <c r="AV138" s="1897" t="str">
        <f>IF(AV137="","",VLOOKUP(AV137,'シフト記号表（従来型・ユニット型共通）'!$C$6:$L$47,10,FALSE))</f>
        <v/>
      </c>
      <c r="AW138" s="1897" t="str">
        <f>IF(AW137="","",VLOOKUP(AW137,'シフト記号表（従来型・ユニット型共通）'!$C$6:$L$47,10,FALSE))</f>
        <v/>
      </c>
      <c r="AX138" s="1912" t="str">
        <f>IF(AX137="","",VLOOKUP(AX137,'シフト記号表（従来型・ユニット型共通）'!$C$6:$L$47,10,FALSE))</f>
        <v/>
      </c>
      <c r="AY138" s="1885" t="str">
        <f>IF(AY137="","",VLOOKUP(AY137,'シフト記号表（従来型・ユニット型共通）'!$C$6:$L$47,10,FALSE))</f>
        <v/>
      </c>
      <c r="AZ138" s="1897" t="str">
        <f>IF(AZ137="","",VLOOKUP(AZ137,'シフト記号表（従来型・ユニット型共通）'!$C$6:$L$47,10,FALSE))</f>
        <v/>
      </c>
      <c r="BA138" s="1897" t="str">
        <f>IF(BA137="","",VLOOKUP(BA137,'シフト記号表（従来型・ユニット型共通）'!$C$6:$L$47,10,FALSE))</f>
        <v/>
      </c>
      <c r="BB138" s="1945">
        <f>IF($BE$3="４週",SUM(W138:AX138),IF($BE$3="暦月",SUM(W138:BA138),""))</f>
        <v>0</v>
      </c>
      <c r="BC138" s="1953"/>
      <c r="BD138" s="1962">
        <f>IF($BE$3="４週",BB138/4,IF($BE$3="暦月",(BB138/($BE$8/7)),""))</f>
        <v>0</v>
      </c>
      <c r="BE138" s="1953"/>
      <c r="BF138" s="1973"/>
      <c r="BG138" s="1978"/>
      <c r="BH138" s="1978"/>
      <c r="BI138" s="1978"/>
      <c r="BJ138" s="1989"/>
    </row>
    <row r="139" spans="2:62" ht="20.25" customHeight="1">
      <c r="B139" s="1742">
        <f>B137+1</f>
        <v>62</v>
      </c>
      <c r="C139" s="1756"/>
      <c r="D139" s="1767"/>
      <c r="E139" s="1774"/>
      <c r="F139" s="1779"/>
      <c r="G139" s="1774"/>
      <c r="H139" s="1779"/>
      <c r="I139" s="1788"/>
      <c r="J139" s="1802"/>
      <c r="K139" s="1808"/>
      <c r="L139" s="1824"/>
      <c r="M139" s="1824"/>
      <c r="N139" s="1767"/>
      <c r="O139" s="1831"/>
      <c r="P139" s="1836"/>
      <c r="Q139" s="1836"/>
      <c r="R139" s="1836"/>
      <c r="S139" s="1847"/>
      <c r="T139" s="1857" t="s">
        <v>770</v>
      </c>
      <c r="U139" s="1864"/>
      <c r="V139" s="1875"/>
      <c r="W139" s="1886"/>
      <c r="X139" s="1898"/>
      <c r="Y139" s="1898"/>
      <c r="Z139" s="1898"/>
      <c r="AA139" s="1898"/>
      <c r="AB139" s="1898"/>
      <c r="AC139" s="1913"/>
      <c r="AD139" s="1886"/>
      <c r="AE139" s="1898"/>
      <c r="AF139" s="1898"/>
      <c r="AG139" s="1898"/>
      <c r="AH139" s="1898"/>
      <c r="AI139" s="1898"/>
      <c r="AJ139" s="1913"/>
      <c r="AK139" s="1886"/>
      <c r="AL139" s="1898"/>
      <c r="AM139" s="1898"/>
      <c r="AN139" s="1898"/>
      <c r="AO139" s="1898"/>
      <c r="AP139" s="1898"/>
      <c r="AQ139" s="1913"/>
      <c r="AR139" s="1886"/>
      <c r="AS139" s="1898"/>
      <c r="AT139" s="1898"/>
      <c r="AU139" s="1898"/>
      <c r="AV139" s="1898"/>
      <c r="AW139" s="1898"/>
      <c r="AX139" s="1913"/>
      <c r="AY139" s="1886"/>
      <c r="AZ139" s="1898"/>
      <c r="BA139" s="1937"/>
      <c r="BB139" s="1944"/>
      <c r="BC139" s="1952"/>
      <c r="BD139" s="1961"/>
      <c r="BE139" s="1967"/>
      <c r="BF139" s="1972"/>
      <c r="BG139" s="1977"/>
      <c r="BH139" s="1977"/>
      <c r="BI139" s="1977"/>
      <c r="BJ139" s="1988"/>
    </row>
    <row r="140" spans="2:62" ht="20.25" customHeight="1">
      <c r="B140" s="1743"/>
      <c r="C140" s="1757"/>
      <c r="D140" s="1768"/>
      <c r="E140" s="1776"/>
      <c r="F140" s="1781">
        <f>C139</f>
        <v>0</v>
      </c>
      <c r="G140" s="1776"/>
      <c r="H140" s="1781">
        <f>I139</f>
        <v>0</v>
      </c>
      <c r="I140" s="1789"/>
      <c r="J140" s="1803"/>
      <c r="K140" s="1809"/>
      <c r="L140" s="1825"/>
      <c r="M140" s="1825"/>
      <c r="N140" s="1768"/>
      <c r="O140" s="1831"/>
      <c r="P140" s="1836"/>
      <c r="Q140" s="1836"/>
      <c r="R140" s="1836"/>
      <c r="S140" s="1847"/>
      <c r="T140" s="1856" t="s">
        <v>128</v>
      </c>
      <c r="U140" s="1863"/>
      <c r="V140" s="1874"/>
      <c r="W140" s="1885" t="str">
        <f>IF(W139="","",VLOOKUP(W139,'シフト記号表（従来型・ユニット型共通）'!$C$6:$L$47,10,FALSE))</f>
        <v/>
      </c>
      <c r="X140" s="1897" t="str">
        <f>IF(X139="","",VLOOKUP(X139,'シフト記号表（従来型・ユニット型共通）'!$C$6:$L$47,10,FALSE))</f>
        <v/>
      </c>
      <c r="Y140" s="1897" t="str">
        <f>IF(Y139="","",VLOOKUP(Y139,'シフト記号表（従来型・ユニット型共通）'!$C$6:$L$47,10,FALSE))</f>
        <v/>
      </c>
      <c r="Z140" s="1897" t="str">
        <f>IF(Z139="","",VLOOKUP(Z139,'シフト記号表（従来型・ユニット型共通）'!$C$6:$L$47,10,FALSE))</f>
        <v/>
      </c>
      <c r="AA140" s="1897" t="str">
        <f>IF(AA139="","",VLOOKUP(AA139,'シフト記号表（従来型・ユニット型共通）'!$C$6:$L$47,10,FALSE))</f>
        <v/>
      </c>
      <c r="AB140" s="1897" t="str">
        <f>IF(AB139="","",VLOOKUP(AB139,'シフト記号表（従来型・ユニット型共通）'!$C$6:$L$47,10,FALSE))</f>
        <v/>
      </c>
      <c r="AC140" s="1912" t="str">
        <f>IF(AC139="","",VLOOKUP(AC139,'シフト記号表（従来型・ユニット型共通）'!$C$6:$L$47,10,FALSE))</f>
        <v/>
      </c>
      <c r="AD140" s="1885" t="str">
        <f>IF(AD139="","",VLOOKUP(AD139,'シフト記号表（従来型・ユニット型共通）'!$C$6:$L$47,10,FALSE))</f>
        <v/>
      </c>
      <c r="AE140" s="1897" t="str">
        <f>IF(AE139="","",VLOOKUP(AE139,'シフト記号表（従来型・ユニット型共通）'!$C$6:$L$47,10,FALSE))</f>
        <v/>
      </c>
      <c r="AF140" s="1897" t="str">
        <f>IF(AF139="","",VLOOKUP(AF139,'シフト記号表（従来型・ユニット型共通）'!$C$6:$L$47,10,FALSE))</f>
        <v/>
      </c>
      <c r="AG140" s="1897" t="str">
        <f>IF(AG139="","",VLOOKUP(AG139,'シフト記号表（従来型・ユニット型共通）'!$C$6:$L$47,10,FALSE))</f>
        <v/>
      </c>
      <c r="AH140" s="1897" t="str">
        <f>IF(AH139="","",VLOOKUP(AH139,'シフト記号表（従来型・ユニット型共通）'!$C$6:$L$47,10,FALSE))</f>
        <v/>
      </c>
      <c r="AI140" s="1897" t="str">
        <f>IF(AI139="","",VLOOKUP(AI139,'シフト記号表（従来型・ユニット型共通）'!$C$6:$L$47,10,FALSE))</f>
        <v/>
      </c>
      <c r="AJ140" s="1912" t="str">
        <f>IF(AJ139="","",VLOOKUP(AJ139,'シフト記号表（従来型・ユニット型共通）'!$C$6:$L$47,10,FALSE))</f>
        <v/>
      </c>
      <c r="AK140" s="1885" t="str">
        <f>IF(AK139="","",VLOOKUP(AK139,'シフト記号表（従来型・ユニット型共通）'!$C$6:$L$47,10,FALSE))</f>
        <v/>
      </c>
      <c r="AL140" s="1897" t="str">
        <f>IF(AL139="","",VLOOKUP(AL139,'シフト記号表（従来型・ユニット型共通）'!$C$6:$L$47,10,FALSE))</f>
        <v/>
      </c>
      <c r="AM140" s="1897" t="str">
        <f>IF(AM139="","",VLOOKUP(AM139,'シフト記号表（従来型・ユニット型共通）'!$C$6:$L$47,10,FALSE))</f>
        <v/>
      </c>
      <c r="AN140" s="1897" t="str">
        <f>IF(AN139="","",VLOOKUP(AN139,'シフト記号表（従来型・ユニット型共通）'!$C$6:$L$47,10,FALSE))</f>
        <v/>
      </c>
      <c r="AO140" s="1897" t="str">
        <f>IF(AO139="","",VLOOKUP(AO139,'シフト記号表（従来型・ユニット型共通）'!$C$6:$L$47,10,FALSE))</f>
        <v/>
      </c>
      <c r="AP140" s="1897" t="str">
        <f>IF(AP139="","",VLOOKUP(AP139,'シフト記号表（従来型・ユニット型共通）'!$C$6:$L$47,10,FALSE))</f>
        <v/>
      </c>
      <c r="AQ140" s="1912" t="str">
        <f>IF(AQ139="","",VLOOKUP(AQ139,'シフト記号表（従来型・ユニット型共通）'!$C$6:$L$47,10,FALSE))</f>
        <v/>
      </c>
      <c r="AR140" s="1885" t="str">
        <f>IF(AR139="","",VLOOKUP(AR139,'シフト記号表（従来型・ユニット型共通）'!$C$6:$L$47,10,FALSE))</f>
        <v/>
      </c>
      <c r="AS140" s="1897" t="str">
        <f>IF(AS139="","",VLOOKUP(AS139,'シフト記号表（従来型・ユニット型共通）'!$C$6:$L$47,10,FALSE))</f>
        <v/>
      </c>
      <c r="AT140" s="1897" t="str">
        <f>IF(AT139="","",VLOOKUP(AT139,'シフト記号表（従来型・ユニット型共通）'!$C$6:$L$47,10,FALSE))</f>
        <v/>
      </c>
      <c r="AU140" s="1897" t="str">
        <f>IF(AU139="","",VLOOKUP(AU139,'シフト記号表（従来型・ユニット型共通）'!$C$6:$L$47,10,FALSE))</f>
        <v/>
      </c>
      <c r="AV140" s="1897" t="str">
        <f>IF(AV139="","",VLOOKUP(AV139,'シフト記号表（従来型・ユニット型共通）'!$C$6:$L$47,10,FALSE))</f>
        <v/>
      </c>
      <c r="AW140" s="1897" t="str">
        <f>IF(AW139="","",VLOOKUP(AW139,'シフト記号表（従来型・ユニット型共通）'!$C$6:$L$47,10,FALSE))</f>
        <v/>
      </c>
      <c r="AX140" s="1912" t="str">
        <f>IF(AX139="","",VLOOKUP(AX139,'シフト記号表（従来型・ユニット型共通）'!$C$6:$L$47,10,FALSE))</f>
        <v/>
      </c>
      <c r="AY140" s="1885" t="str">
        <f>IF(AY139="","",VLOOKUP(AY139,'シフト記号表（従来型・ユニット型共通）'!$C$6:$L$47,10,FALSE))</f>
        <v/>
      </c>
      <c r="AZ140" s="1897" t="str">
        <f>IF(AZ139="","",VLOOKUP(AZ139,'シフト記号表（従来型・ユニット型共通）'!$C$6:$L$47,10,FALSE))</f>
        <v/>
      </c>
      <c r="BA140" s="1897" t="str">
        <f>IF(BA139="","",VLOOKUP(BA139,'シフト記号表（従来型・ユニット型共通）'!$C$6:$L$47,10,FALSE))</f>
        <v/>
      </c>
      <c r="BB140" s="1945">
        <f>IF($BE$3="４週",SUM(W140:AX140),IF($BE$3="暦月",SUM(W140:BA140),""))</f>
        <v>0</v>
      </c>
      <c r="BC140" s="1953"/>
      <c r="BD140" s="1962">
        <f>IF($BE$3="４週",BB140/4,IF($BE$3="暦月",(BB140/($BE$8/7)),""))</f>
        <v>0</v>
      </c>
      <c r="BE140" s="1953"/>
      <c r="BF140" s="1973"/>
      <c r="BG140" s="1978"/>
      <c r="BH140" s="1978"/>
      <c r="BI140" s="1978"/>
      <c r="BJ140" s="1989"/>
    </row>
    <row r="141" spans="2:62" ht="20.25" customHeight="1">
      <c r="B141" s="1742">
        <f>B139+1</f>
        <v>63</v>
      </c>
      <c r="C141" s="1756"/>
      <c r="D141" s="1767"/>
      <c r="E141" s="1774"/>
      <c r="F141" s="1779"/>
      <c r="G141" s="1774"/>
      <c r="H141" s="1779"/>
      <c r="I141" s="1788"/>
      <c r="J141" s="1802"/>
      <c r="K141" s="1808"/>
      <c r="L141" s="1824"/>
      <c r="M141" s="1824"/>
      <c r="N141" s="1767"/>
      <c r="O141" s="1831"/>
      <c r="P141" s="1836"/>
      <c r="Q141" s="1836"/>
      <c r="R141" s="1836"/>
      <c r="S141" s="1847"/>
      <c r="T141" s="1857" t="s">
        <v>770</v>
      </c>
      <c r="U141" s="1864"/>
      <c r="V141" s="1875"/>
      <c r="W141" s="1886"/>
      <c r="X141" s="1898"/>
      <c r="Y141" s="1898"/>
      <c r="Z141" s="1898"/>
      <c r="AA141" s="1898"/>
      <c r="AB141" s="1898"/>
      <c r="AC141" s="1913"/>
      <c r="AD141" s="1886"/>
      <c r="AE141" s="1898"/>
      <c r="AF141" s="1898"/>
      <c r="AG141" s="1898"/>
      <c r="AH141" s="1898"/>
      <c r="AI141" s="1898"/>
      <c r="AJ141" s="1913"/>
      <c r="AK141" s="1886"/>
      <c r="AL141" s="1898"/>
      <c r="AM141" s="1898"/>
      <c r="AN141" s="1898"/>
      <c r="AO141" s="1898"/>
      <c r="AP141" s="1898"/>
      <c r="AQ141" s="1913"/>
      <c r="AR141" s="1886"/>
      <c r="AS141" s="1898"/>
      <c r="AT141" s="1898"/>
      <c r="AU141" s="1898"/>
      <c r="AV141" s="1898"/>
      <c r="AW141" s="1898"/>
      <c r="AX141" s="1913"/>
      <c r="AY141" s="1886"/>
      <c r="AZ141" s="1898"/>
      <c r="BA141" s="1937"/>
      <c r="BB141" s="1944"/>
      <c r="BC141" s="1952"/>
      <c r="BD141" s="1961"/>
      <c r="BE141" s="1967"/>
      <c r="BF141" s="1972"/>
      <c r="BG141" s="1977"/>
      <c r="BH141" s="1977"/>
      <c r="BI141" s="1977"/>
      <c r="BJ141" s="1988"/>
    </row>
    <row r="142" spans="2:62" ht="20.25" customHeight="1">
      <c r="B142" s="1743"/>
      <c r="C142" s="1757"/>
      <c r="D142" s="1768"/>
      <c r="E142" s="1776"/>
      <c r="F142" s="1781">
        <f>C141</f>
        <v>0</v>
      </c>
      <c r="G142" s="1776"/>
      <c r="H142" s="1781">
        <f>I141</f>
        <v>0</v>
      </c>
      <c r="I142" s="1789"/>
      <c r="J142" s="1803"/>
      <c r="K142" s="1809"/>
      <c r="L142" s="1825"/>
      <c r="M142" s="1825"/>
      <c r="N142" s="1768"/>
      <c r="O142" s="1831"/>
      <c r="P142" s="1836"/>
      <c r="Q142" s="1836"/>
      <c r="R142" s="1836"/>
      <c r="S142" s="1847"/>
      <c r="T142" s="1856" t="s">
        <v>128</v>
      </c>
      <c r="U142" s="1863"/>
      <c r="V142" s="1874"/>
      <c r="W142" s="1885" t="str">
        <f>IF(W141="","",VLOOKUP(W141,'シフト記号表（従来型・ユニット型共通）'!$C$6:$L$47,10,FALSE))</f>
        <v/>
      </c>
      <c r="X142" s="1897" t="str">
        <f>IF(X141="","",VLOOKUP(X141,'シフト記号表（従来型・ユニット型共通）'!$C$6:$L$47,10,FALSE))</f>
        <v/>
      </c>
      <c r="Y142" s="1897" t="str">
        <f>IF(Y141="","",VLOOKUP(Y141,'シフト記号表（従来型・ユニット型共通）'!$C$6:$L$47,10,FALSE))</f>
        <v/>
      </c>
      <c r="Z142" s="1897" t="str">
        <f>IF(Z141="","",VLOOKUP(Z141,'シフト記号表（従来型・ユニット型共通）'!$C$6:$L$47,10,FALSE))</f>
        <v/>
      </c>
      <c r="AA142" s="1897" t="str">
        <f>IF(AA141="","",VLOOKUP(AA141,'シフト記号表（従来型・ユニット型共通）'!$C$6:$L$47,10,FALSE))</f>
        <v/>
      </c>
      <c r="AB142" s="1897" t="str">
        <f>IF(AB141="","",VLOOKUP(AB141,'シフト記号表（従来型・ユニット型共通）'!$C$6:$L$47,10,FALSE))</f>
        <v/>
      </c>
      <c r="AC142" s="1912" t="str">
        <f>IF(AC141="","",VLOOKUP(AC141,'シフト記号表（従来型・ユニット型共通）'!$C$6:$L$47,10,FALSE))</f>
        <v/>
      </c>
      <c r="AD142" s="1885" t="str">
        <f>IF(AD141="","",VLOOKUP(AD141,'シフト記号表（従来型・ユニット型共通）'!$C$6:$L$47,10,FALSE))</f>
        <v/>
      </c>
      <c r="AE142" s="1897" t="str">
        <f>IF(AE141="","",VLOOKUP(AE141,'シフト記号表（従来型・ユニット型共通）'!$C$6:$L$47,10,FALSE))</f>
        <v/>
      </c>
      <c r="AF142" s="1897" t="str">
        <f>IF(AF141="","",VLOOKUP(AF141,'シフト記号表（従来型・ユニット型共通）'!$C$6:$L$47,10,FALSE))</f>
        <v/>
      </c>
      <c r="AG142" s="1897" t="str">
        <f>IF(AG141="","",VLOOKUP(AG141,'シフト記号表（従来型・ユニット型共通）'!$C$6:$L$47,10,FALSE))</f>
        <v/>
      </c>
      <c r="AH142" s="1897" t="str">
        <f>IF(AH141="","",VLOOKUP(AH141,'シフト記号表（従来型・ユニット型共通）'!$C$6:$L$47,10,FALSE))</f>
        <v/>
      </c>
      <c r="AI142" s="1897" t="str">
        <f>IF(AI141="","",VLOOKUP(AI141,'シフト記号表（従来型・ユニット型共通）'!$C$6:$L$47,10,FALSE))</f>
        <v/>
      </c>
      <c r="AJ142" s="1912" t="str">
        <f>IF(AJ141="","",VLOOKUP(AJ141,'シフト記号表（従来型・ユニット型共通）'!$C$6:$L$47,10,FALSE))</f>
        <v/>
      </c>
      <c r="AK142" s="1885" t="str">
        <f>IF(AK141="","",VLOOKUP(AK141,'シフト記号表（従来型・ユニット型共通）'!$C$6:$L$47,10,FALSE))</f>
        <v/>
      </c>
      <c r="AL142" s="1897" t="str">
        <f>IF(AL141="","",VLOOKUP(AL141,'シフト記号表（従来型・ユニット型共通）'!$C$6:$L$47,10,FALSE))</f>
        <v/>
      </c>
      <c r="AM142" s="1897" t="str">
        <f>IF(AM141="","",VLOOKUP(AM141,'シフト記号表（従来型・ユニット型共通）'!$C$6:$L$47,10,FALSE))</f>
        <v/>
      </c>
      <c r="AN142" s="1897" t="str">
        <f>IF(AN141="","",VLOOKUP(AN141,'シフト記号表（従来型・ユニット型共通）'!$C$6:$L$47,10,FALSE))</f>
        <v/>
      </c>
      <c r="AO142" s="1897" t="str">
        <f>IF(AO141="","",VLOOKUP(AO141,'シフト記号表（従来型・ユニット型共通）'!$C$6:$L$47,10,FALSE))</f>
        <v/>
      </c>
      <c r="AP142" s="1897" t="str">
        <f>IF(AP141="","",VLOOKUP(AP141,'シフト記号表（従来型・ユニット型共通）'!$C$6:$L$47,10,FALSE))</f>
        <v/>
      </c>
      <c r="AQ142" s="1912" t="str">
        <f>IF(AQ141="","",VLOOKUP(AQ141,'シフト記号表（従来型・ユニット型共通）'!$C$6:$L$47,10,FALSE))</f>
        <v/>
      </c>
      <c r="AR142" s="1885" t="str">
        <f>IF(AR141="","",VLOOKUP(AR141,'シフト記号表（従来型・ユニット型共通）'!$C$6:$L$47,10,FALSE))</f>
        <v/>
      </c>
      <c r="AS142" s="1897" t="str">
        <f>IF(AS141="","",VLOOKUP(AS141,'シフト記号表（従来型・ユニット型共通）'!$C$6:$L$47,10,FALSE))</f>
        <v/>
      </c>
      <c r="AT142" s="1897" t="str">
        <f>IF(AT141="","",VLOOKUP(AT141,'シフト記号表（従来型・ユニット型共通）'!$C$6:$L$47,10,FALSE))</f>
        <v/>
      </c>
      <c r="AU142" s="1897" t="str">
        <f>IF(AU141="","",VLOOKUP(AU141,'シフト記号表（従来型・ユニット型共通）'!$C$6:$L$47,10,FALSE))</f>
        <v/>
      </c>
      <c r="AV142" s="1897" t="str">
        <f>IF(AV141="","",VLOOKUP(AV141,'シフト記号表（従来型・ユニット型共通）'!$C$6:$L$47,10,FALSE))</f>
        <v/>
      </c>
      <c r="AW142" s="1897" t="str">
        <f>IF(AW141="","",VLOOKUP(AW141,'シフト記号表（従来型・ユニット型共通）'!$C$6:$L$47,10,FALSE))</f>
        <v/>
      </c>
      <c r="AX142" s="1912" t="str">
        <f>IF(AX141="","",VLOOKUP(AX141,'シフト記号表（従来型・ユニット型共通）'!$C$6:$L$47,10,FALSE))</f>
        <v/>
      </c>
      <c r="AY142" s="1885" t="str">
        <f>IF(AY141="","",VLOOKUP(AY141,'シフト記号表（従来型・ユニット型共通）'!$C$6:$L$47,10,FALSE))</f>
        <v/>
      </c>
      <c r="AZ142" s="1897" t="str">
        <f>IF(AZ141="","",VLOOKUP(AZ141,'シフト記号表（従来型・ユニット型共通）'!$C$6:$L$47,10,FALSE))</f>
        <v/>
      </c>
      <c r="BA142" s="1897" t="str">
        <f>IF(BA141="","",VLOOKUP(BA141,'シフト記号表（従来型・ユニット型共通）'!$C$6:$L$47,10,FALSE))</f>
        <v/>
      </c>
      <c r="BB142" s="1945">
        <f>IF($BE$3="４週",SUM(W142:AX142),IF($BE$3="暦月",SUM(W142:BA142),""))</f>
        <v>0</v>
      </c>
      <c r="BC142" s="1953"/>
      <c r="BD142" s="1962">
        <f>IF($BE$3="４週",BB142/4,IF($BE$3="暦月",(BB142/($BE$8/7)),""))</f>
        <v>0</v>
      </c>
      <c r="BE142" s="1953"/>
      <c r="BF142" s="1973"/>
      <c r="BG142" s="1978"/>
      <c r="BH142" s="1978"/>
      <c r="BI142" s="1978"/>
      <c r="BJ142" s="1989"/>
    </row>
    <row r="143" spans="2:62" ht="20.25" customHeight="1">
      <c r="B143" s="1742">
        <f>B141+1</f>
        <v>64</v>
      </c>
      <c r="C143" s="1756"/>
      <c r="D143" s="1767"/>
      <c r="E143" s="1774"/>
      <c r="F143" s="1779"/>
      <c r="G143" s="1774"/>
      <c r="H143" s="1779"/>
      <c r="I143" s="1788"/>
      <c r="J143" s="1802"/>
      <c r="K143" s="1808"/>
      <c r="L143" s="1824"/>
      <c r="M143" s="1824"/>
      <c r="N143" s="1767"/>
      <c r="O143" s="1831"/>
      <c r="P143" s="1836"/>
      <c r="Q143" s="1836"/>
      <c r="R143" s="1836"/>
      <c r="S143" s="1847"/>
      <c r="T143" s="1857" t="s">
        <v>770</v>
      </c>
      <c r="U143" s="1864"/>
      <c r="V143" s="1875"/>
      <c r="W143" s="1886"/>
      <c r="X143" s="1898"/>
      <c r="Y143" s="1898"/>
      <c r="Z143" s="1898"/>
      <c r="AA143" s="1898"/>
      <c r="AB143" s="1898"/>
      <c r="AC143" s="1913"/>
      <c r="AD143" s="1886"/>
      <c r="AE143" s="1898"/>
      <c r="AF143" s="1898"/>
      <c r="AG143" s="1898"/>
      <c r="AH143" s="1898"/>
      <c r="AI143" s="1898"/>
      <c r="AJ143" s="1913"/>
      <c r="AK143" s="1886"/>
      <c r="AL143" s="1898"/>
      <c r="AM143" s="1898"/>
      <c r="AN143" s="1898"/>
      <c r="AO143" s="1898"/>
      <c r="AP143" s="1898"/>
      <c r="AQ143" s="1913"/>
      <c r="AR143" s="1886"/>
      <c r="AS143" s="1898"/>
      <c r="AT143" s="1898"/>
      <c r="AU143" s="1898"/>
      <c r="AV143" s="1898"/>
      <c r="AW143" s="1898"/>
      <c r="AX143" s="1913"/>
      <c r="AY143" s="1886"/>
      <c r="AZ143" s="1898"/>
      <c r="BA143" s="1937"/>
      <c r="BB143" s="1944"/>
      <c r="BC143" s="1952"/>
      <c r="BD143" s="1961"/>
      <c r="BE143" s="1967"/>
      <c r="BF143" s="1972"/>
      <c r="BG143" s="1977"/>
      <c r="BH143" s="1977"/>
      <c r="BI143" s="1977"/>
      <c r="BJ143" s="1988"/>
    </row>
    <row r="144" spans="2:62" ht="20.25" customHeight="1">
      <c r="B144" s="1743"/>
      <c r="C144" s="1757"/>
      <c r="D144" s="1768"/>
      <c r="E144" s="1776"/>
      <c r="F144" s="1781">
        <f>C143</f>
        <v>0</v>
      </c>
      <c r="G144" s="1776"/>
      <c r="H144" s="1781">
        <f>I143</f>
        <v>0</v>
      </c>
      <c r="I144" s="1789"/>
      <c r="J144" s="1803"/>
      <c r="K144" s="1809"/>
      <c r="L144" s="1825"/>
      <c r="M144" s="1825"/>
      <c r="N144" s="1768"/>
      <c r="O144" s="1831"/>
      <c r="P144" s="1836"/>
      <c r="Q144" s="1836"/>
      <c r="R144" s="1836"/>
      <c r="S144" s="1847"/>
      <c r="T144" s="1856" t="s">
        <v>128</v>
      </c>
      <c r="U144" s="1863"/>
      <c r="V144" s="1874"/>
      <c r="W144" s="1885" t="str">
        <f>IF(W143="","",VLOOKUP(W143,'シフト記号表（従来型・ユニット型共通）'!$C$6:$L$47,10,FALSE))</f>
        <v/>
      </c>
      <c r="X144" s="1897" t="str">
        <f>IF(X143="","",VLOOKUP(X143,'シフト記号表（従来型・ユニット型共通）'!$C$6:$L$47,10,FALSE))</f>
        <v/>
      </c>
      <c r="Y144" s="1897" t="str">
        <f>IF(Y143="","",VLOOKUP(Y143,'シフト記号表（従来型・ユニット型共通）'!$C$6:$L$47,10,FALSE))</f>
        <v/>
      </c>
      <c r="Z144" s="1897" t="str">
        <f>IF(Z143="","",VLOOKUP(Z143,'シフト記号表（従来型・ユニット型共通）'!$C$6:$L$47,10,FALSE))</f>
        <v/>
      </c>
      <c r="AA144" s="1897" t="str">
        <f>IF(AA143="","",VLOOKUP(AA143,'シフト記号表（従来型・ユニット型共通）'!$C$6:$L$47,10,FALSE))</f>
        <v/>
      </c>
      <c r="AB144" s="1897" t="str">
        <f>IF(AB143="","",VLOOKUP(AB143,'シフト記号表（従来型・ユニット型共通）'!$C$6:$L$47,10,FALSE))</f>
        <v/>
      </c>
      <c r="AC144" s="1912" t="str">
        <f>IF(AC143="","",VLOOKUP(AC143,'シフト記号表（従来型・ユニット型共通）'!$C$6:$L$47,10,FALSE))</f>
        <v/>
      </c>
      <c r="AD144" s="1885" t="str">
        <f>IF(AD143="","",VLOOKUP(AD143,'シフト記号表（従来型・ユニット型共通）'!$C$6:$L$47,10,FALSE))</f>
        <v/>
      </c>
      <c r="AE144" s="1897" t="str">
        <f>IF(AE143="","",VLOOKUP(AE143,'シフト記号表（従来型・ユニット型共通）'!$C$6:$L$47,10,FALSE))</f>
        <v/>
      </c>
      <c r="AF144" s="1897" t="str">
        <f>IF(AF143="","",VLOOKUP(AF143,'シフト記号表（従来型・ユニット型共通）'!$C$6:$L$47,10,FALSE))</f>
        <v/>
      </c>
      <c r="AG144" s="1897" t="str">
        <f>IF(AG143="","",VLOOKUP(AG143,'シフト記号表（従来型・ユニット型共通）'!$C$6:$L$47,10,FALSE))</f>
        <v/>
      </c>
      <c r="AH144" s="1897" t="str">
        <f>IF(AH143="","",VLOOKUP(AH143,'シフト記号表（従来型・ユニット型共通）'!$C$6:$L$47,10,FALSE))</f>
        <v/>
      </c>
      <c r="AI144" s="1897" t="str">
        <f>IF(AI143="","",VLOOKUP(AI143,'シフト記号表（従来型・ユニット型共通）'!$C$6:$L$47,10,FALSE))</f>
        <v/>
      </c>
      <c r="AJ144" s="1912" t="str">
        <f>IF(AJ143="","",VLOOKUP(AJ143,'シフト記号表（従来型・ユニット型共通）'!$C$6:$L$47,10,FALSE))</f>
        <v/>
      </c>
      <c r="AK144" s="1885" t="str">
        <f>IF(AK143="","",VLOOKUP(AK143,'シフト記号表（従来型・ユニット型共通）'!$C$6:$L$47,10,FALSE))</f>
        <v/>
      </c>
      <c r="AL144" s="1897" t="str">
        <f>IF(AL143="","",VLOOKUP(AL143,'シフト記号表（従来型・ユニット型共通）'!$C$6:$L$47,10,FALSE))</f>
        <v/>
      </c>
      <c r="AM144" s="1897" t="str">
        <f>IF(AM143="","",VLOOKUP(AM143,'シフト記号表（従来型・ユニット型共通）'!$C$6:$L$47,10,FALSE))</f>
        <v/>
      </c>
      <c r="AN144" s="1897" t="str">
        <f>IF(AN143="","",VLOOKUP(AN143,'シフト記号表（従来型・ユニット型共通）'!$C$6:$L$47,10,FALSE))</f>
        <v/>
      </c>
      <c r="AO144" s="1897" t="str">
        <f>IF(AO143="","",VLOOKUP(AO143,'シフト記号表（従来型・ユニット型共通）'!$C$6:$L$47,10,FALSE))</f>
        <v/>
      </c>
      <c r="AP144" s="1897" t="str">
        <f>IF(AP143="","",VLOOKUP(AP143,'シフト記号表（従来型・ユニット型共通）'!$C$6:$L$47,10,FALSE))</f>
        <v/>
      </c>
      <c r="AQ144" s="1912" t="str">
        <f>IF(AQ143="","",VLOOKUP(AQ143,'シフト記号表（従来型・ユニット型共通）'!$C$6:$L$47,10,FALSE))</f>
        <v/>
      </c>
      <c r="AR144" s="1885" t="str">
        <f>IF(AR143="","",VLOOKUP(AR143,'シフト記号表（従来型・ユニット型共通）'!$C$6:$L$47,10,FALSE))</f>
        <v/>
      </c>
      <c r="AS144" s="1897" t="str">
        <f>IF(AS143="","",VLOOKUP(AS143,'シフト記号表（従来型・ユニット型共通）'!$C$6:$L$47,10,FALSE))</f>
        <v/>
      </c>
      <c r="AT144" s="1897" t="str">
        <f>IF(AT143="","",VLOOKUP(AT143,'シフト記号表（従来型・ユニット型共通）'!$C$6:$L$47,10,FALSE))</f>
        <v/>
      </c>
      <c r="AU144" s="1897" t="str">
        <f>IF(AU143="","",VLOOKUP(AU143,'シフト記号表（従来型・ユニット型共通）'!$C$6:$L$47,10,FALSE))</f>
        <v/>
      </c>
      <c r="AV144" s="1897" t="str">
        <f>IF(AV143="","",VLOOKUP(AV143,'シフト記号表（従来型・ユニット型共通）'!$C$6:$L$47,10,FALSE))</f>
        <v/>
      </c>
      <c r="AW144" s="1897" t="str">
        <f>IF(AW143="","",VLOOKUP(AW143,'シフト記号表（従来型・ユニット型共通）'!$C$6:$L$47,10,FALSE))</f>
        <v/>
      </c>
      <c r="AX144" s="1912" t="str">
        <f>IF(AX143="","",VLOOKUP(AX143,'シフト記号表（従来型・ユニット型共通）'!$C$6:$L$47,10,FALSE))</f>
        <v/>
      </c>
      <c r="AY144" s="1885" t="str">
        <f>IF(AY143="","",VLOOKUP(AY143,'シフト記号表（従来型・ユニット型共通）'!$C$6:$L$47,10,FALSE))</f>
        <v/>
      </c>
      <c r="AZ144" s="1897" t="str">
        <f>IF(AZ143="","",VLOOKUP(AZ143,'シフト記号表（従来型・ユニット型共通）'!$C$6:$L$47,10,FALSE))</f>
        <v/>
      </c>
      <c r="BA144" s="1897" t="str">
        <f>IF(BA143="","",VLOOKUP(BA143,'シフト記号表（従来型・ユニット型共通）'!$C$6:$L$47,10,FALSE))</f>
        <v/>
      </c>
      <c r="BB144" s="1945">
        <f>IF($BE$3="４週",SUM(W144:AX144),IF($BE$3="暦月",SUM(W144:BA144),""))</f>
        <v>0</v>
      </c>
      <c r="BC144" s="1953"/>
      <c r="BD144" s="1962">
        <f>IF($BE$3="４週",BB144/4,IF($BE$3="暦月",(BB144/($BE$8/7)),""))</f>
        <v>0</v>
      </c>
      <c r="BE144" s="1953"/>
      <c r="BF144" s="1973"/>
      <c r="BG144" s="1978"/>
      <c r="BH144" s="1978"/>
      <c r="BI144" s="1978"/>
      <c r="BJ144" s="1989"/>
    </row>
    <row r="145" spans="2:62" ht="20.25" customHeight="1">
      <c r="B145" s="1742">
        <f>B143+1</f>
        <v>65</v>
      </c>
      <c r="C145" s="1756"/>
      <c r="D145" s="1767"/>
      <c r="E145" s="1774"/>
      <c r="F145" s="1779"/>
      <c r="G145" s="1774"/>
      <c r="H145" s="1779"/>
      <c r="I145" s="1788"/>
      <c r="J145" s="1802"/>
      <c r="K145" s="1808"/>
      <c r="L145" s="1824"/>
      <c r="M145" s="1824"/>
      <c r="N145" s="1767"/>
      <c r="O145" s="1831"/>
      <c r="P145" s="1836"/>
      <c r="Q145" s="1836"/>
      <c r="R145" s="1836"/>
      <c r="S145" s="1847"/>
      <c r="T145" s="1857" t="s">
        <v>770</v>
      </c>
      <c r="U145" s="1864"/>
      <c r="V145" s="1875"/>
      <c r="W145" s="1886"/>
      <c r="X145" s="1898"/>
      <c r="Y145" s="1898"/>
      <c r="Z145" s="1898"/>
      <c r="AA145" s="1898"/>
      <c r="AB145" s="1898"/>
      <c r="AC145" s="1913"/>
      <c r="AD145" s="1886"/>
      <c r="AE145" s="1898"/>
      <c r="AF145" s="1898"/>
      <c r="AG145" s="1898"/>
      <c r="AH145" s="1898"/>
      <c r="AI145" s="1898"/>
      <c r="AJ145" s="1913"/>
      <c r="AK145" s="1886"/>
      <c r="AL145" s="1898"/>
      <c r="AM145" s="1898"/>
      <c r="AN145" s="1898"/>
      <c r="AO145" s="1898"/>
      <c r="AP145" s="1898"/>
      <c r="AQ145" s="1913"/>
      <c r="AR145" s="1886"/>
      <c r="AS145" s="1898"/>
      <c r="AT145" s="1898"/>
      <c r="AU145" s="1898"/>
      <c r="AV145" s="1898"/>
      <c r="AW145" s="1898"/>
      <c r="AX145" s="1913"/>
      <c r="AY145" s="1886"/>
      <c r="AZ145" s="1898"/>
      <c r="BA145" s="1937"/>
      <c r="BB145" s="1944"/>
      <c r="BC145" s="1952"/>
      <c r="BD145" s="1961"/>
      <c r="BE145" s="1967"/>
      <c r="BF145" s="1972"/>
      <c r="BG145" s="1977"/>
      <c r="BH145" s="1977"/>
      <c r="BI145" s="1977"/>
      <c r="BJ145" s="1988"/>
    </row>
    <row r="146" spans="2:62" ht="20.25" customHeight="1">
      <c r="B146" s="1743"/>
      <c r="C146" s="1757"/>
      <c r="D146" s="1768"/>
      <c r="E146" s="1776"/>
      <c r="F146" s="1781">
        <f>C145</f>
        <v>0</v>
      </c>
      <c r="G146" s="1776"/>
      <c r="H146" s="1781">
        <f>I145</f>
        <v>0</v>
      </c>
      <c r="I146" s="1789"/>
      <c r="J146" s="1803"/>
      <c r="K146" s="1809"/>
      <c r="L146" s="1825"/>
      <c r="M146" s="1825"/>
      <c r="N146" s="1768"/>
      <c r="O146" s="1831"/>
      <c r="P146" s="1836"/>
      <c r="Q146" s="1836"/>
      <c r="R146" s="1836"/>
      <c r="S146" s="1847"/>
      <c r="T146" s="1856" t="s">
        <v>128</v>
      </c>
      <c r="U146" s="1863"/>
      <c r="V146" s="1874"/>
      <c r="W146" s="1885" t="str">
        <f>IF(W145="","",VLOOKUP(W145,'シフト記号表（従来型・ユニット型共通）'!$C$6:$L$47,10,FALSE))</f>
        <v/>
      </c>
      <c r="X146" s="1897" t="str">
        <f>IF(X145="","",VLOOKUP(X145,'シフト記号表（従来型・ユニット型共通）'!$C$6:$L$47,10,FALSE))</f>
        <v/>
      </c>
      <c r="Y146" s="1897" t="str">
        <f>IF(Y145="","",VLOOKUP(Y145,'シフト記号表（従来型・ユニット型共通）'!$C$6:$L$47,10,FALSE))</f>
        <v/>
      </c>
      <c r="Z146" s="1897" t="str">
        <f>IF(Z145="","",VLOOKUP(Z145,'シフト記号表（従来型・ユニット型共通）'!$C$6:$L$47,10,FALSE))</f>
        <v/>
      </c>
      <c r="AA146" s="1897" t="str">
        <f>IF(AA145="","",VLOOKUP(AA145,'シフト記号表（従来型・ユニット型共通）'!$C$6:$L$47,10,FALSE))</f>
        <v/>
      </c>
      <c r="AB146" s="1897" t="str">
        <f>IF(AB145="","",VLOOKUP(AB145,'シフト記号表（従来型・ユニット型共通）'!$C$6:$L$47,10,FALSE))</f>
        <v/>
      </c>
      <c r="AC146" s="1912" t="str">
        <f>IF(AC145="","",VLOOKUP(AC145,'シフト記号表（従来型・ユニット型共通）'!$C$6:$L$47,10,FALSE))</f>
        <v/>
      </c>
      <c r="AD146" s="1885" t="str">
        <f>IF(AD145="","",VLOOKUP(AD145,'シフト記号表（従来型・ユニット型共通）'!$C$6:$L$47,10,FALSE))</f>
        <v/>
      </c>
      <c r="AE146" s="1897" t="str">
        <f>IF(AE145="","",VLOOKUP(AE145,'シフト記号表（従来型・ユニット型共通）'!$C$6:$L$47,10,FALSE))</f>
        <v/>
      </c>
      <c r="AF146" s="1897" t="str">
        <f>IF(AF145="","",VLOOKUP(AF145,'シフト記号表（従来型・ユニット型共通）'!$C$6:$L$47,10,FALSE))</f>
        <v/>
      </c>
      <c r="AG146" s="1897" t="str">
        <f>IF(AG145="","",VLOOKUP(AG145,'シフト記号表（従来型・ユニット型共通）'!$C$6:$L$47,10,FALSE))</f>
        <v/>
      </c>
      <c r="AH146" s="1897" t="str">
        <f>IF(AH145="","",VLOOKUP(AH145,'シフト記号表（従来型・ユニット型共通）'!$C$6:$L$47,10,FALSE))</f>
        <v/>
      </c>
      <c r="AI146" s="1897" t="str">
        <f>IF(AI145="","",VLOOKUP(AI145,'シフト記号表（従来型・ユニット型共通）'!$C$6:$L$47,10,FALSE))</f>
        <v/>
      </c>
      <c r="AJ146" s="1912" t="str">
        <f>IF(AJ145="","",VLOOKUP(AJ145,'シフト記号表（従来型・ユニット型共通）'!$C$6:$L$47,10,FALSE))</f>
        <v/>
      </c>
      <c r="AK146" s="1885" t="str">
        <f>IF(AK145="","",VLOOKUP(AK145,'シフト記号表（従来型・ユニット型共通）'!$C$6:$L$47,10,FALSE))</f>
        <v/>
      </c>
      <c r="AL146" s="1897" t="str">
        <f>IF(AL145="","",VLOOKUP(AL145,'シフト記号表（従来型・ユニット型共通）'!$C$6:$L$47,10,FALSE))</f>
        <v/>
      </c>
      <c r="AM146" s="1897" t="str">
        <f>IF(AM145="","",VLOOKUP(AM145,'シフト記号表（従来型・ユニット型共通）'!$C$6:$L$47,10,FALSE))</f>
        <v/>
      </c>
      <c r="AN146" s="1897" t="str">
        <f>IF(AN145="","",VLOOKUP(AN145,'シフト記号表（従来型・ユニット型共通）'!$C$6:$L$47,10,FALSE))</f>
        <v/>
      </c>
      <c r="AO146" s="1897" t="str">
        <f>IF(AO145="","",VLOOKUP(AO145,'シフト記号表（従来型・ユニット型共通）'!$C$6:$L$47,10,FALSE))</f>
        <v/>
      </c>
      <c r="AP146" s="1897" t="str">
        <f>IF(AP145="","",VLOOKUP(AP145,'シフト記号表（従来型・ユニット型共通）'!$C$6:$L$47,10,FALSE))</f>
        <v/>
      </c>
      <c r="AQ146" s="1912" t="str">
        <f>IF(AQ145="","",VLOOKUP(AQ145,'シフト記号表（従来型・ユニット型共通）'!$C$6:$L$47,10,FALSE))</f>
        <v/>
      </c>
      <c r="AR146" s="1885" t="str">
        <f>IF(AR145="","",VLOOKUP(AR145,'シフト記号表（従来型・ユニット型共通）'!$C$6:$L$47,10,FALSE))</f>
        <v/>
      </c>
      <c r="AS146" s="1897" t="str">
        <f>IF(AS145="","",VLOOKUP(AS145,'シフト記号表（従来型・ユニット型共通）'!$C$6:$L$47,10,FALSE))</f>
        <v/>
      </c>
      <c r="AT146" s="1897" t="str">
        <f>IF(AT145="","",VLOOKUP(AT145,'シフト記号表（従来型・ユニット型共通）'!$C$6:$L$47,10,FALSE))</f>
        <v/>
      </c>
      <c r="AU146" s="1897" t="str">
        <f>IF(AU145="","",VLOOKUP(AU145,'シフト記号表（従来型・ユニット型共通）'!$C$6:$L$47,10,FALSE))</f>
        <v/>
      </c>
      <c r="AV146" s="1897" t="str">
        <f>IF(AV145="","",VLOOKUP(AV145,'シフト記号表（従来型・ユニット型共通）'!$C$6:$L$47,10,FALSE))</f>
        <v/>
      </c>
      <c r="AW146" s="1897" t="str">
        <f>IF(AW145="","",VLOOKUP(AW145,'シフト記号表（従来型・ユニット型共通）'!$C$6:$L$47,10,FALSE))</f>
        <v/>
      </c>
      <c r="AX146" s="1912" t="str">
        <f>IF(AX145="","",VLOOKUP(AX145,'シフト記号表（従来型・ユニット型共通）'!$C$6:$L$47,10,FALSE))</f>
        <v/>
      </c>
      <c r="AY146" s="1885" t="str">
        <f>IF(AY145="","",VLOOKUP(AY145,'シフト記号表（従来型・ユニット型共通）'!$C$6:$L$47,10,FALSE))</f>
        <v/>
      </c>
      <c r="AZ146" s="1897" t="str">
        <f>IF(AZ145="","",VLOOKUP(AZ145,'シフト記号表（従来型・ユニット型共通）'!$C$6:$L$47,10,FALSE))</f>
        <v/>
      </c>
      <c r="BA146" s="1897" t="str">
        <f>IF(BA145="","",VLOOKUP(BA145,'シフト記号表（従来型・ユニット型共通）'!$C$6:$L$47,10,FALSE))</f>
        <v/>
      </c>
      <c r="BB146" s="1945">
        <f>IF($BE$3="４週",SUM(W146:AX146),IF($BE$3="暦月",SUM(W146:BA146),""))</f>
        <v>0</v>
      </c>
      <c r="BC146" s="1953"/>
      <c r="BD146" s="1962">
        <f>IF($BE$3="４週",BB146/4,IF($BE$3="暦月",(BB146/($BE$8/7)),""))</f>
        <v>0</v>
      </c>
      <c r="BE146" s="1953"/>
      <c r="BF146" s="1973"/>
      <c r="BG146" s="1978"/>
      <c r="BH146" s="1978"/>
      <c r="BI146" s="1978"/>
      <c r="BJ146" s="1989"/>
    </row>
    <row r="147" spans="2:62" ht="20.25" customHeight="1">
      <c r="B147" s="1742">
        <f>B145+1</f>
        <v>66</v>
      </c>
      <c r="C147" s="1756"/>
      <c r="D147" s="1767"/>
      <c r="E147" s="1774"/>
      <c r="F147" s="1779"/>
      <c r="G147" s="1774"/>
      <c r="H147" s="1779"/>
      <c r="I147" s="1788"/>
      <c r="J147" s="1802"/>
      <c r="K147" s="1808"/>
      <c r="L147" s="1824"/>
      <c r="M147" s="1824"/>
      <c r="N147" s="1767"/>
      <c r="O147" s="1831"/>
      <c r="P147" s="1836"/>
      <c r="Q147" s="1836"/>
      <c r="R147" s="1836"/>
      <c r="S147" s="1847"/>
      <c r="T147" s="1857" t="s">
        <v>770</v>
      </c>
      <c r="U147" s="1864"/>
      <c r="V147" s="1875"/>
      <c r="W147" s="1886"/>
      <c r="X147" s="1898"/>
      <c r="Y147" s="1898"/>
      <c r="Z147" s="1898"/>
      <c r="AA147" s="1898"/>
      <c r="AB147" s="1898"/>
      <c r="AC147" s="1913"/>
      <c r="AD147" s="1886"/>
      <c r="AE147" s="1898"/>
      <c r="AF147" s="1898"/>
      <c r="AG147" s="1898"/>
      <c r="AH147" s="1898"/>
      <c r="AI147" s="1898"/>
      <c r="AJ147" s="1913"/>
      <c r="AK147" s="1886"/>
      <c r="AL147" s="1898"/>
      <c r="AM147" s="1898"/>
      <c r="AN147" s="1898"/>
      <c r="AO147" s="1898"/>
      <c r="AP147" s="1898"/>
      <c r="AQ147" s="1913"/>
      <c r="AR147" s="1886"/>
      <c r="AS147" s="1898"/>
      <c r="AT147" s="1898"/>
      <c r="AU147" s="1898"/>
      <c r="AV147" s="1898"/>
      <c r="AW147" s="1898"/>
      <c r="AX147" s="1913"/>
      <c r="AY147" s="1886"/>
      <c r="AZ147" s="1898"/>
      <c r="BA147" s="1937"/>
      <c r="BB147" s="1944"/>
      <c r="BC147" s="1952"/>
      <c r="BD147" s="1961"/>
      <c r="BE147" s="1967"/>
      <c r="BF147" s="1972"/>
      <c r="BG147" s="1977"/>
      <c r="BH147" s="1977"/>
      <c r="BI147" s="1977"/>
      <c r="BJ147" s="1988"/>
    </row>
    <row r="148" spans="2:62" ht="20.25" customHeight="1">
      <c r="B148" s="1743"/>
      <c r="C148" s="1757"/>
      <c r="D148" s="1768"/>
      <c r="E148" s="1776"/>
      <c r="F148" s="1781">
        <f>C147</f>
        <v>0</v>
      </c>
      <c r="G148" s="1776"/>
      <c r="H148" s="1781">
        <f>I147</f>
        <v>0</v>
      </c>
      <c r="I148" s="1789"/>
      <c r="J148" s="1803"/>
      <c r="K148" s="1809"/>
      <c r="L148" s="1825"/>
      <c r="M148" s="1825"/>
      <c r="N148" s="1768"/>
      <c r="O148" s="1831"/>
      <c r="P148" s="1836"/>
      <c r="Q148" s="1836"/>
      <c r="R148" s="1836"/>
      <c r="S148" s="1847"/>
      <c r="T148" s="1856" t="s">
        <v>128</v>
      </c>
      <c r="U148" s="1863"/>
      <c r="V148" s="1874"/>
      <c r="W148" s="1885" t="str">
        <f>IF(W147="","",VLOOKUP(W147,'シフト記号表（従来型・ユニット型共通）'!$C$6:$L$47,10,FALSE))</f>
        <v/>
      </c>
      <c r="X148" s="1897" t="str">
        <f>IF(X147="","",VLOOKUP(X147,'シフト記号表（従来型・ユニット型共通）'!$C$6:$L$47,10,FALSE))</f>
        <v/>
      </c>
      <c r="Y148" s="1897" t="str">
        <f>IF(Y147="","",VLOOKUP(Y147,'シフト記号表（従来型・ユニット型共通）'!$C$6:$L$47,10,FALSE))</f>
        <v/>
      </c>
      <c r="Z148" s="1897" t="str">
        <f>IF(Z147="","",VLOOKUP(Z147,'シフト記号表（従来型・ユニット型共通）'!$C$6:$L$47,10,FALSE))</f>
        <v/>
      </c>
      <c r="AA148" s="1897" t="str">
        <f>IF(AA147="","",VLOOKUP(AA147,'シフト記号表（従来型・ユニット型共通）'!$C$6:$L$47,10,FALSE))</f>
        <v/>
      </c>
      <c r="AB148" s="1897" t="str">
        <f>IF(AB147="","",VLOOKUP(AB147,'シフト記号表（従来型・ユニット型共通）'!$C$6:$L$47,10,FALSE))</f>
        <v/>
      </c>
      <c r="AC148" s="1912" t="str">
        <f>IF(AC147="","",VLOOKUP(AC147,'シフト記号表（従来型・ユニット型共通）'!$C$6:$L$47,10,FALSE))</f>
        <v/>
      </c>
      <c r="AD148" s="1885" t="str">
        <f>IF(AD147="","",VLOOKUP(AD147,'シフト記号表（従来型・ユニット型共通）'!$C$6:$L$47,10,FALSE))</f>
        <v/>
      </c>
      <c r="AE148" s="1897" t="str">
        <f>IF(AE147="","",VLOOKUP(AE147,'シフト記号表（従来型・ユニット型共通）'!$C$6:$L$47,10,FALSE))</f>
        <v/>
      </c>
      <c r="AF148" s="1897" t="str">
        <f>IF(AF147="","",VLOOKUP(AF147,'シフト記号表（従来型・ユニット型共通）'!$C$6:$L$47,10,FALSE))</f>
        <v/>
      </c>
      <c r="AG148" s="1897" t="str">
        <f>IF(AG147="","",VLOOKUP(AG147,'シフト記号表（従来型・ユニット型共通）'!$C$6:$L$47,10,FALSE))</f>
        <v/>
      </c>
      <c r="AH148" s="1897" t="str">
        <f>IF(AH147="","",VLOOKUP(AH147,'シフト記号表（従来型・ユニット型共通）'!$C$6:$L$47,10,FALSE))</f>
        <v/>
      </c>
      <c r="AI148" s="1897" t="str">
        <f>IF(AI147="","",VLOOKUP(AI147,'シフト記号表（従来型・ユニット型共通）'!$C$6:$L$47,10,FALSE))</f>
        <v/>
      </c>
      <c r="AJ148" s="1912" t="str">
        <f>IF(AJ147="","",VLOOKUP(AJ147,'シフト記号表（従来型・ユニット型共通）'!$C$6:$L$47,10,FALSE))</f>
        <v/>
      </c>
      <c r="AK148" s="1885" t="str">
        <f>IF(AK147="","",VLOOKUP(AK147,'シフト記号表（従来型・ユニット型共通）'!$C$6:$L$47,10,FALSE))</f>
        <v/>
      </c>
      <c r="AL148" s="1897" t="str">
        <f>IF(AL147="","",VLOOKUP(AL147,'シフト記号表（従来型・ユニット型共通）'!$C$6:$L$47,10,FALSE))</f>
        <v/>
      </c>
      <c r="AM148" s="1897" t="str">
        <f>IF(AM147="","",VLOOKUP(AM147,'シフト記号表（従来型・ユニット型共通）'!$C$6:$L$47,10,FALSE))</f>
        <v/>
      </c>
      <c r="AN148" s="1897" t="str">
        <f>IF(AN147="","",VLOOKUP(AN147,'シフト記号表（従来型・ユニット型共通）'!$C$6:$L$47,10,FALSE))</f>
        <v/>
      </c>
      <c r="AO148" s="1897" t="str">
        <f>IF(AO147="","",VLOOKUP(AO147,'シフト記号表（従来型・ユニット型共通）'!$C$6:$L$47,10,FALSE))</f>
        <v/>
      </c>
      <c r="AP148" s="1897" t="str">
        <f>IF(AP147="","",VLOOKUP(AP147,'シフト記号表（従来型・ユニット型共通）'!$C$6:$L$47,10,FALSE))</f>
        <v/>
      </c>
      <c r="AQ148" s="1912" t="str">
        <f>IF(AQ147="","",VLOOKUP(AQ147,'シフト記号表（従来型・ユニット型共通）'!$C$6:$L$47,10,FALSE))</f>
        <v/>
      </c>
      <c r="AR148" s="1885" t="str">
        <f>IF(AR147="","",VLOOKUP(AR147,'シフト記号表（従来型・ユニット型共通）'!$C$6:$L$47,10,FALSE))</f>
        <v/>
      </c>
      <c r="AS148" s="1897" t="str">
        <f>IF(AS147="","",VLOOKUP(AS147,'シフト記号表（従来型・ユニット型共通）'!$C$6:$L$47,10,FALSE))</f>
        <v/>
      </c>
      <c r="AT148" s="1897" t="str">
        <f>IF(AT147="","",VLOOKUP(AT147,'シフト記号表（従来型・ユニット型共通）'!$C$6:$L$47,10,FALSE))</f>
        <v/>
      </c>
      <c r="AU148" s="1897" t="str">
        <f>IF(AU147="","",VLOOKUP(AU147,'シフト記号表（従来型・ユニット型共通）'!$C$6:$L$47,10,FALSE))</f>
        <v/>
      </c>
      <c r="AV148" s="1897" t="str">
        <f>IF(AV147="","",VLOOKUP(AV147,'シフト記号表（従来型・ユニット型共通）'!$C$6:$L$47,10,FALSE))</f>
        <v/>
      </c>
      <c r="AW148" s="1897" t="str">
        <f>IF(AW147="","",VLOOKUP(AW147,'シフト記号表（従来型・ユニット型共通）'!$C$6:$L$47,10,FALSE))</f>
        <v/>
      </c>
      <c r="AX148" s="1912" t="str">
        <f>IF(AX147="","",VLOOKUP(AX147,'シフト記号表（従来型・ユニット型共通）'!$C$6:$L$47,10,FALSE))</f>
        <v/>
      </c>
      <c r="AY148" s="1885" t="str">
        <f>IF(AY147="","",VLOOKUP(AY147,'シフト記号表（従来型・ユニット型共通）'!$C$6:$L$47,10,FALSE))</f>
        <v/>
      </c>
      <c r="AZ148" s="1897" t="str">
        <f>IF(AZ147="","",VLOOKUP(AZ147,'シフト記号表（従来型・ユニット型共通）'!$C$6:$L$47,10,FALSE))</f>
        <v/>
      </c>
      <c r="BA148" s="1897" t="str">
        <f>IF(BA147="","",VLOOKUP(BA147,'シフト記号表（従来型・ユニット型共通）'!$C$6:$L$47,10,FALSE))</f>
        <v/>
      </c>
      <c r="BB148" s="1945">
        <f>IF($BE$3="４週",SUM(W148:AX148),IF($BE$3="暦月",SUM(W148:BA148),""))</f>
        <v>0</v>
      </c>
      <c r="BC148" s="1953"/>
      <c r="BD148" s="1962">
        <f>IF($BE$3="４週",BB148/4,IF($BE$3="暦月",(BB148/($BE$8/7)),""))</f>
        <v>0</v>
      </c>
      <c r="BE148" s="1953"/>
      <c r="BF148" s="1973"/>
      <c r="BG148" s="1978"/>
      <c r="BH148" s="1978"/>
      <c r="BI148" s="1978"/>
      <c r="BJ148" s="1989"/>
    </row>
    <row r="149" spans="2:62" ht="20.25" customHeight="1">
      <c r="B149" s="1742">
        <f>B147+1</f>
        <v>67</v>
      </c>
      <c r="C149" s="1756"/>
      <c r="D149" s="1767"/>
      <c r="E149" s="1774"/>
      <c r="F149" s="1779"/>
      <c r="G149" s="1774"/>
      <c r="H149" s="1779"/>
      <c r="I149" s="1788"/>
      <c r="J149" s="1802"/>
      <c r="K149" s="1808"/>
      <c r="L149" s="1824"/>
      <c r="M149" s="1824"/>
      <c r="N149" s="1767"/>
      <c r="O149" s="1831"/>
      <c r="P149" s="1836"/>
      <c r="Q149" s="1836"/>
      <c r="R149" s="1836"/>
      <c r="S149" s="1847"/>
      <c r="T149" s="1857" t="s">
        <v>770</v>
      </c>
      <c r="U149" s="1864"/>
      <c r="V149" s="1875"/>
      <c r="W149" s="1886"/>
      <c r="X149" s="1898"/>
      <c r="Y149" s="1898"/>
      <c r="Z149" s="1898"/>
      <c r="AA149" s="1898"/>
      <c r="AB149" s="1898"/>
      <c r="AC149" s="1913"/>
      <c r="AD149" s="1886"/>
      <c r="AE149" s="1898"/>
      <c r="AF149" s="1898"/>
      <c r="AG149" s="1898"/>
      <c r="AH149" s="1898"/>
      <c r="AI149" s="1898"/>
      <c r="AJ149" s="1913"/>
      <c r="AK149" s="1886"/>
      <c r="AL149" s="1898"/>
      <c r="AM149" s="1898"/>
      <c r="AN149" s="1898"/>
      <c r="AO149" s="1898"/>
      <c r="AP149" s="1898"/>
      <c r="AQ149" s="1913"/>
      <c r="AR149" s="1886"/>
      <c r="AS149" s="1898"/>
      <c r="AT149" s="1898"/>
      <c r="AU149" s="1898"/>
      <c r="AV149" s="1898"/>
      <c r="AW149" s="1898"/>
      <c r="AX149" s="1913"/>
      <c r="AY149" s="1886"/>
      <c r="AZ149" s="1898"/>
      <c r="BA149" s="1937"/>
      <c r="BB149" s="1944"/>
      <c r="BC149" s="1952"/>
      <c r="BD149" s="1961"/>
      <c r="BE149" s="1967"/>
      <c r="BF149" s="1972"/>
      <c r="BG149" s="1977"/>
      <c r="BH149" s="1977"/>
      <c r="BI149" s="1977"/>
      <c r="BJ149" s="1988"/>
    </row>
    <row r="150" spans="2:62" ht="20.25" customHeight="1">
      <c r="B150" s="1743"/>
      <c r="C150" s="1757"/>
      <c r="D150" s="1768"/>
      <c r="E150" s="1776"/>
      <c r="F150" s="1781">
        <f>C149</f>
        <v>0</v>
      </c>
      <c r="G150" s="1776"/>
      <c r="H150" s="1781">
        <f>I149</f>
        <v>0</v>
      </c>
      <c r="I150" s="1789"/>
      <c r="J150" s="1803"/>
      <c r="K150" s="1809"/>
      <c r="L150" s="1825"/>
      <c r="M150" s="1825"/>
      <c r="N150" s="1768"/>
      <c r="O150" s="1831"/>
      <c r="P150" s="1836"/>
      <c r="Q150" s="1836"/>
      <c r="R150" s="1836"/>
      <c r="S150" s="1847"/>
      <c r="T150" s="1856" t="s">
        <v>128</v>
      </c>
      <c r="U150" s="1863"/>
      <c r="V150" s="1874"/>
      <c r="W150" s="1885" t="str">
        <f>IF(W149="","",VLOOKUP(W149,'シフト記号表（従来型・ユニット型共通）'!$C$6:$L$47,10,FALSE))</f>
        <v/>
      </c>
      <c r="X150" s="1897" t="str">
        <f>IF(X149="","",VLOOKUP(X149,'シフト記号表（従来型・ユニット型共通）'!$C$6:$L$47,10,FALSE))</f>
        <v/>
      </c>
      <c r="Y150" s="1897" t="str">
        <f>IF(Y149="","",VLOOKUP(Y149,'シフト記号表（従来型・ユニット型共通）'!$C$6:$L$47,10,FALSE))</f>
        <v/>
      </c>
      <c r="Z150" s="1897" t="str">
        <f>IF(Z149="","",VLOOKUP(Z149,'シフト記号表（従来型・ユニット型共通）'!$C$6:$L$47,10,FALSE))</f>
        <v/>
      </c>
      <c r="AA150" s="1897" t="str">
        <f>IF(AA149="","",VLOOKUP(AA149,'シフト記号表（従来型・ユニット型共通）'!$C$6:$L$47,10,FALSE))</f>
        <v/>
      </c>
      <c r="AB150" s="1897" t="str">
        <f>IF(AB149="","",VLOOKUP(AB149,'シフト記号表（従来型・ユニット型共通）'!$C$6:$L$47,10,FALSE))</f>
        <v/>
      </c>
      <c r="AC150" s="1912" t="str">
        <f>IF(AC149="","",VLOOKUP(AC149,'シフト記号表（従来型・ユニット型共通）'!$C$6:$L$47,10,FALSE))</f>
        <v/>
      </c>
      <c r="AD150" s="1885" t="str">
        <f>IF(AD149="","",VLOOKUP(AD149,'シフト記号表（従来型・ユニット型共通）'!$C$6:$L$47,10,FALSE))</f>
        <v/>
      </c>
      <c r="AE150" s="1897" t="str">
        <f>IF(AE149="","",VLOOKUP(AE149,'シフト記号表（従来型・ユニット型共通）'!$C$6:$L$47,10,FALSE))</f>
        <v/>
      </c>
      <c r="AF150" s="1897" t="str">
        <f>IF(AF149="","",VLOOKUP(AF149,'シフト記号表（従来型・ユニット型共通）'!$C$6:$L$47,10,FALSE))</f>
        <v/>
      </c>
      <c r="AG150" s="1897" t="str">
        <f>IF(AG149="","",VLOOKUP(AG149,'シフト記号表（従来型・ユニット型共通）'!$C$6:$L$47,10,FALSE))</f>
        <v/>
      </c>
      <c r="AH150" s="1897" t="str">
        <f>IF(AH149="","",VLOOKUP(AH149,'シフト記号表（従来型・ユニット型共通）'!$C$6:$L$47,10,FALSE))</f>
        <v/>
      </c>
      <c r="AI150" s="1897" t="str">
        <f>IF(AI149="","",VLOOKUP(AI149,'シフト記号表（従来型・ユニット型共通）'!$C$6:$L$47,10,FALSE))</f>
        <v/>
      </c>
      <c r="AJ150" s="1912" t="str">
        <f>IF(AJ149="","",VLOOKUP(AJ149,'シフト記号表（従来型・ユニット型共通）'!$C$6:$L$47,10,FALSE))</f>
        <v/>
      </c>
      <c r="AK150" s="1885" t="str">
        <f>IF(AK149="","",VLOOKUP(AK149,'シフト記号表（従来型・ユニット型共通）'!$C$6:$L$47,10,FALSE))</f>
        <v/>
      </c>
      <c r="AL150" s="1897" t="str">
        <f>IF(AL149="","",VLOOKUP(AL149,'シフト記号表（従来型・ユニット型共通）'!$C$6:$L$47,10,FALSE))</f>
        <v/>
      </c>
      <c r="AM150" s="1897" t="str">
        <f>IF(AM149="","",VLOOKUP(AM149,'シフト記号表（従来型・ユニット型共通）'!$C$6:$L$47,10,FALSE))</f>
        <v/>
      </c>
      <c r="AN150" s="1897" t="str">
        <f>IF(AN149="","",VLOOKUP(AN149,'シフト記号表（従来型・ユニット型共通）'!$C$6:$L$47,10,FALSE))</f>
        <v/>
      </c>
      <c r="AO150" s="1897" t="str">
        <f>IF(AO149="","",VLOOKUP(AO149,'シフト記号表（従来型・ユニット型共通）'!$C$6:$L$47,10,FALSE))</f>
        <v/>
      </c>
      <c r="AP150" s="1897" t="str">
        <f>IF(AP149="","",VLOOKUP(AP149,'シフト記号表（従来型・ユニット型共通）'!$C$6:$L$47,10,FALSE))</f>
        <v/>
      </c>
      <c r="AQ150" s="1912" t="str">
        <f>IF(AQ149="","",VLOOKUP(AQ149,'シフト記号表（従来型・ユニット型共通）'!$C$6:$L$47,10,FALSE))</f>
        <v/>
      </c>
      <c r="AR150" s="1885" t="str">
        <f>IF(AR149="","",VLOOKUP(AR149,'シフト記号表（従来型・ユニット型共通）'!$C$6:$L$47,10,FALSE))</f>
        <v/>
      </c>
      <c r="AS150" s="1897" t="str">
        <f>IF(AS149="","",VLOOKUP(AS149,'シフト記号表（従来型・ユニット型共通）'!$C$6:$L$47,10,FALSE))</f>
        <v/>
      </c>
      <c r="AT150" s="1897" t="str">
        <f>IF(AT149="","",VLOOKUP(AT149,'シフト記号表（従来型・ユニット型共通）'!$C$6:$L$47,10,FALSE))</f>
        <v/>
      </c>
      <c r="AU150" s="1897" t="str">
        <f>IF(AU149="","",VLOOKUP(AU149,'シフト記号表（従来型・ユニット型共通）'!$C$6:$L$47,10,FALSE))</f>
        <v/>
      </c>
      <c r="AV150" s="1897" t="str">
        <f>IF(AV149="","",VLOOKUP(AV149,'シフト記号表（従来型・ユニット型共通）'!$C$6:$L$47,10,FALSE))</f>
        <v/>
      </c>
      <c r="AW150" s="1897" t="str">
        <f>IF(AW149="","",VLOOKUP(AW149,'シフト記号表（従来型・ユニット型共通）'!$C$6:$L$47,10,FALSE))</f>
        <v/>
      </c>
      <c r="AX150" s="1912" t="str">
        <f>IF(AX149="","",VLOOKUP(AX149,'シフト記号表（従来型・ユニット型共通）'!$C$6:$L$47,10,FALSE))</f>
        <v/>
      </c>
      <c r="AY150" s="1885" t="str">
        <f>IF(AY149="","",VLOOKUP(AY149,'シフト記号表（従来型・ユニット型共通）'!$C$6:$L$47,10,FALSE))</f>
        <v/>
      </c>
      <c r="AZ150" s="1897" t="str">
        <f>IF(AZ149="","",VLOOKUP(AZ149,'シフト記号表（従来型・ユニット型共通）'!$C$6:$L$47,10,FALSE))</f>
        <v/>
      </c>
      <c r="BA150" s="1897" t="str">
        <f>IF(BA149="","",VLOOKUP(BA149,'シフト記号表（従来型・ユニット型共通）'!$C$6:$L$47,10,FALSE))</f>
        <v/>
      </c>
      <c r="BB150" s="1945">
        <f>IF($BE$3="４週",SUM(W150:AX150),IF($BE$3="暦月",SUM(W150:BA150),""))</f>
        <v>0</v>
      </c>
      <c r="BC150" s="1953"/>
      <c r="BD150" s="1962">
        <f>IF($BE$3="４週",BB150/4,IF($BE$3="暦月",(BB150/($BE$8/7)),""))</f>
        <v>0</v>
      </c>
      <c r="BE150" s="1953"/>
      <c r="BF150" s="1973"/>
      <c r="BG150" s="1978"/>
      <c r="BH150" s="1978"/>
      <c r="BI150" s="1978"/>
      <c r="BJ150" s="1989"/>
    </row>
    <row r="151" spans="2:62" ht="20.25" customHeight="1">
      <c r="B151" s="1742">
        <f>B149+1</f>
        <v>68</v>
      </c>
      <c r="C151" s="1756"/>
      <c r="D151" s="1767"/>
      <c r="E151" s="1774"/>
      <c r="F151" s="1779"/>
      <c r="G151" s="1774"/>
      <c r="H151" s="1779"/>
      <c r="I151" s="1788"/>
      <c r="J151" s="1802"/>
      <c r="K151" s="1808"/>
      <c r="L151" s="1824"/>
      <c r="M151" s="1824"/>
      <c r="N151" s="1767"/>
      <c r="O151" s="1831"/>
      <c r="P151" s="1836"/>
      <c r="Q151" s="1836"/>
      <c r="R151" s="1836"/>
      <c r="S151" s="1847"/>
      <c r="T151" s="1857" t="s">
        <v>770</v>
      </c>
      <c r="U151" s="1864"/>
      <c r="V151" s="1875"/>
      <c r="W151" s="1886"/>
      <c r="X151" s="1898"/>
      <c r="Y151" s="1898"/>
      <c r="Z151" s="1898"/>
      <c r="AA151" s="1898"/>
      <c r="AB151" s="1898"/>
      <c r="AC151" s="1913"/>
      <c r="AD151" s="1886"/>
      <c r="AE151" s="1898"/>
      <c r="AF151" s="1898"/>
      <c r="AG151" s="1898"/>
      <c r="AH151" s="1898"/>
      <c r="AI151" s="1898"/>
      <c r="AJ151" s="1913"/>
      <c r="AK151" s="1886"/>
      <c r="AL151" s="1898"/>
      <c r="AM151" s="1898"/>
      <c r="AN151" s="1898"/>
      <c r="AO151" s="1898"/>
      <c r="AP151" s="1898"/>
      <c r="AQ151" s="1913"/>
      <c r="AR151" s="1886"/>
      <c r="AS151" s="1898"/>
      <c r="AT151" s="1898"/>
      <c r="AU151" s="1898"/>
      <c r="AV151" s="1898"/>
      <c r="AW151" s="1898"/>
      <c r="AX151" s="1913"/>
      <c r="AY151" s="1886"/>
      <c r="AZ151" s="1898"/>
      <c r="BA151" s="1937"/>
      <c r="BB151" s="1944"/>
      <c r="BC151" s="1952"/>
      <c r="BD151" s="1961"/>
      <c r="BE151" s="1967"/>
      <c r="BF151" s="1972"/>
      <c r="BG151" s="1977"/>
      <c r="BH151" s="1977"/>
      <c r="BI151" s="1977"/>
      <c r="BJ151" s="1988"/>
    </row>
    <row r="152" spans="2:62" ht="20.25" customHeight="1">
      <c r="B152" s="1743"/>
      <c r="C152" s="1757"/>
      <c r="D152" s="1768"/>
      <c r="E152" s="1776"/>
      <c r="F152" s="1781">
        <f>C151</f>
        <v>0</v>
      </c>
      <c r="G152" s="1776"/>
      <c r="H152" s="1781">
        <f>I151</f>
        <v>0</v>
      </c>
      <c r="I152" s="1789"/>
      <c r="J152" s="1803"/>
      <c r="K152" s="1809"/>
      <c r="L152" s="1825"/>
      <c r="M152" s="1825"/>
      <c r="N152" s="1768"/>
      <c r="O152" s="1831"/>
      <c r="P152" s="1836"/>
      <c r="Q152" s="1836"/>
      <c r="R152" s="1836"/>
      <c r="S152" s="1847"/>
      <c r="T152" s="1856" t="s">
        <v>128</v>
      </c>
      <c r="U152" s="1863"/>
      <c r="V152" s="1874"/>
      <c r="W152" s="1885" t="str">
        <f>IF(W151="","",VLOOKUP(W151,'シフト記号表（従来型・ユニット型共通）'!$C$6:$L$47,10,FALSE))</f>
        <v/>
      </c>
      <c r="X152" s="1897" t="str">
        <f>IF(X151="","",VLOOKUP(X151,'シフト記号表（従来型・ユニット型共通）'!$C$6:$L$47,10,FALSE))</f>
        <v/>
      </c>
      <c r="Y152" s="1897" t="str">
        <f>IF(Y151="","",VLOOKUP(Y151,'シフト記号表（従来型・ユニット型共通）'!$C$6:$L$47,10,FALSE))</f>
        <v/>
      </c>
      <c r="Z152" s="1897" t="str">
        <f>IF(Z151="","",VLOOKUP(Z151,'シフト記号表（従来型・ユニット型共通）'!$C$6:$L$47,10,FALSE))</f>
        <v/>
      </c>
      <c r="AA152" s="1897" t="str">
        <f>IF(AA151="","",VLOOKUP(AA151,'シフト記号表（従来型・ユニット型共通）'!$C$6:$L$47,10,FALSE))</f>
        <v/>
      </c>
      <c r="AB152" s="1897" t="str">
        <f>IF(AB151="","",VLOOKUP(AB151,'シフト記号表（従来型・ユニット型共通）'!$C$6:$L$47,10,FALSE))</f>
        <v/>
      </c>
      <c r="AC152" s="1912" t="str">
        <f>IF(AC151="","",VLOOKUP(AC151,'シフト記号表（従来型・ユニット型共通）'!$C$6:$L$47,10,FALSE))</f>
        <v/>
      </c>
      <c r="AD152" s="1885" t="str">
        <f>IF(AD151="","",VLOOKUP(AD151,'シフト記号表（従来型・ユニット型共通）'!$C$6:$L$47,10,FALSE))</f>
        <v/>
      </c>
      <c r="AE152" s="1897" t="str">
        <f>IF(AE151="","",VLOOKUP(AE151,'シフト記号表（従来型・ユニット型共通）'!$C$6:$L$47,10,FALSE))</f>
        <v/>
      </c>
      <c r="AF152" s="1897" t="str">
        <f>IF(AF151="","",VLOOKUP(AF151,'シフト記号表（従来型・ユニット型共通）'!$C$6:$L$47,10,FALSE))</f>
        <v/>
      </c>
      <c r="AG152" s="1897" t="str">
        <f>IF(AG151="","",VLOOKUP(AG151,'シフト記号表（従来型・ユニット型共通）'!$C$6:$L$47,10,FALSE))</f>
        <v/>
      </c>
      <c r="AH152" s="1897" t="str">
        <f>IF(AH151="","",VLOOKUP(AH151,'シフト記号表（従来型・ユニット型共通）'!$C$6:$L$47,10,FALSE))</f>
        <v/>
      </c>
      <c r="AI152" s="1897" t="str">
        <f>IF(AI151="","",VLOOKUP(AI151,'シフト記号表（従来型・ユニット型共通）'!$C$6:$L$47,10,FALSE))</f>
        <v/>
      </c>
      <c r="AJ152" s="1912" t="str">
        <f>IF(AJ151="","",VLOOKUP(AJ151,'シフト記号表（従来型・ユニット型共通）'!$C$6:$L$47,10,FALSE))</f>
        <v/>
      </c>
      <c r="AK152" s="1885" t="str">
        <f>IF(AK151="","",VLOOKUP(AK151,'シフト記号表（従来型・ユニット型共通）'!$C$6:$L$47,10,FALSE))</f>
        <v/>
      </c>
      <c r="AL152" s="1897" t="str">
        <f>IF(AL151="","",VLOOKUP(AL151,'シフト記号表（従来型・ユニット型共通）'!$C$6:$L$47,10,FALSE))</f>
        <v/>
      </c>
      <c r="AM152" s="1897" t="str">
        <f>IF(AM151="","",VLOOKUP(AM151,'シフト記号表（従来型・ユニット型共通）'!$C$6:$L$47,10,FALSE))</f>
        <v/>
      </c>
      <c r="AN152" s="1897" t="str">
        <f>IF(AN151="","",VLOOKUP(AN151,'シフト記号表（従来型・ユニット型共通）'!$C$6:$L$47,10,FALSE))</f>
        <v/>
      </c>
      <c r="AO152" s="1897" t="str">
        <f>IF(AO151="","",VLOOKUP(AO151,'シフト記号表（従来型・ユニット型共通）'!$C$6:$L$47,10,FALSE))</f>
        <v/>
      </c>
      <c r="AP152" s="1897" t="str">
        <f>IF(AP151="","",VLOOKUP(AP151,'シフト記号表（従来型・ユニット型共通）'!$C$6:$L$47,10,FALSE))</f>
        <v/>
      </c>
      <c r="AQ152" s="1912" t="str">
        <f>IF(AQ151="","",VLOOKUP(AQ151,'シフト記号表（従来型・ユニット型共通）'!$C$6:$L$47,10,FALSE))</f>
        <v/>
      </c>
      <c r="AR152" s="1885" t="str">
        <f>IF(AR151="","",VLOOKUP(AR151,'シフト記号表（従来型・ユニット型共通）'!$C$6:$L$47,10,FALSE))</f>
        <v/>
      </c>
      <c r="AS152" s="1897" t="str">
        <f>IF(AS151="","",VLOOKUP(AS151,'シフト記号表（従来型・ユニット型共通）'!$C$6:$L$47,10,FALSE))</f>
        <v/>
      </c>
      <c r="AT152" s="1897" t="str">
        <f>IF(AT151="","",VLOOKUP(AT151,'シフト記号表（従来型・ユニット型共通）'!$C$6:$L$47,10,FALSE))</f>
        <v/>
      </c>
      <c r="AU152" s="1897" t="str">
        <f>IF(AU151="","",VLOOKUP(AU151,'シフト記号表（従来型・ユニット型共通）'!$C$6:$L$47,10,FALSE))</f>
        <v/>
      </c>
      <c r="AV152" s="1897" t="str">
        <f>IF(AV151="","",VLOOKUP(AV151,'シフト記号表（従来型・ユニット型共通）'!$C$6:$L$47,10,FALSE))</f>
        <v/>
      </c>
      <c r="AW152" s="1897" t="str">
        <f>IF(AW151="","",VLOOKUP(AW151,'シフト記号表（従来型・ユニット型共通）'!$C$6:$L$47,10,FALSE))</f>
        <v/>
      </c>
      <c r="AX152" s="1912" t="str">
        <f>IF(AX151="","",VLOOKUP(AX151,'シフト記号表（従来型・ユニット型共通）'!$C$6:$L$47,10,FALSE))</f>
        <v/>
      </c>
      <c r="AY152" s="1885" t="str">
        <f>IF(AY151="","",VLOOKUP(AY151,'シフト記号表（従来型・ユニット型共通）'!$C$6:$L$47,10,FALSE))</f>
        <v/>
      </c>
      <c r="AZ152" s="1897" t="str">
        <f>IF(AZ151="","",VLOOKUP(AZ151,'シフト記号表（従来型・ユニット型共通）'!$C$6:$L$47,10,FALSE))</f>
        <v/>
      </c>
      <c r="BA152" s="1897" t="str">
        <f>IF(BA151="","",VLOOKUP(BA151,'シフト記号表（従来型・ユニット型共通）'!$C$6:$L$47,10,FALSE))</f>
        <v/>
      </c>
      <c r="BB152" s="1945">
        <f>IF($BE$3="４週",SUM(W152:AX152),IF($BE$3="暦月",SUM(W152:BA152),""))</f>
        <v>0</v>
      </c>
      <c r="BC152" s="1953"/>
      <c r="BD152" s="1962">
        <f>IF($BE$3="４週",BB152/4,IF($BE$3="暦月",(BB152/($BE$8/7)),""))</f>
        <v>0</v>
      </c>
      <c r="BE152" s="1953"/>
      <c r="BF152" s="1973"/>
      <c r="BG152" s="1978"/>
      <c r="BH152" s="1978"/>
      <c r="BI152" s="1978"/>
      <c r="BJ152" s="1989"/>
    </row>
    <row r="153" spans="2:62" ht="20.25" customHeight="1">
      <c r="B153" s="1742">
        <f>B151+1</f>
        <v>69</v>
      </c>
      <c r="C153" s="1756"/>
      <c r="D153" s="1767"/>
      <c r="E153" s="1774"/>
      <c r="F153" s="1779"/>
      <c r="G153" s="1774"/>
      <c r="H153" s="1779"/>
      <c r="I153" s="1788"/>
      <c r="J153" s="1802"/>
      <c r="K153" s="1808"/>
      <c r="L153" s="1824"/>
      <c r="M153" s="1824"/>
      <c r="N153" s="1767"/>
      <c r="O153" s="1831"/>
      <c r="P153" s="1836"/>
      <c r="Q153" s="1836"/>
      <c r="R153" s="1836"/>
      <c r="S153" s="1847"/>
      <c r="T153" s="1857" t="s">
        <v>770</v>
      </c>
      <c r="U153" s="1864"/>
      <c r="V153" s="1875"/>
      <c r="W153" s="1886"/>
      <c r="X153" s="1898"/>
      <c r="Y153" s="1898"/>
      <c r="Z153" s="1898"/>
      <c r="AA153" s="1898"/>
      <c r="AB153" s="1898"/>
      <c r="AC153" s="1913"/>
      <c r="AD153" s="1886"/>
      <c r="AE153" s="1898"/>
      <c r="AF153" s="1898"/>
      <c r="AG153" s="1898"/>
      <c r="AH153" s="1898"/>
      <c r="AI153" s="1898"/>
      <c r="AJ153" s="1913"/>
      <c r="AK153" s="1886"/>
      <c r="AL153" s="1898"/>
      <c r="AM153" s="1898"/>
      <c r="AN153" s="1898"/>
      <c r="AO153" s="1898"/>
      <c r="AP153" s="1898"/>
      <c r="AQ153" s="1913"/>
      <c r="AR153" s="1886"/>
      <c r="AS153" s="1898"/>
      <c r="AT153" s="1898"/>
      <c r="AU153" s="1898"/>
      <c r="AV153" s="1898"/>
      <c r="AW153" s="1898"/>
      <c r="AX153" s="1913"/>
      <c r="AY153" s="1886"/>
      <c r="AZ153" s="1898"/>
      <c r="BA153" s="1937"/>
      <c r="BB153" s="1944"/>
      <c r="BC153" s="1952"/>
      <c r="BD153" s="1961"/>
      <c r="BE153" s="1967"/>
      <c r="BF153" s="1972"/>
      <c r="BG153" s="1977"/>
      <c r="BH153" s="1977"/>
      <c r="BI153" s="1977"/>
      <c r="BJ153" s="1988"/>
    </row>
    <row r="154" spans="2:62" ht="20.25" customHeight="1">
      <c r="B154" s="1743"/>
      <c r="C154" s="1757"/>
      <c r="D154" s="1768"/>
      <c r="E154" s="1776"/>
      <c r="F154" s="1781">
        <f>C153</f>
        <v>0</v>
      </c>
      <c r="G154" s="1776"/>
      <c r="H154" s="1781">
        <f>I153</f>
        <v>0</v>
      </c>
      <c r="I154" s="1789"/>
      <c r="J154" s="1803"/>
      <c r="K154" s="1809"/>
      <c r="L154" s="1825"/>
      <c r="M154" s="1825"/>
      <c r="N154" s="1768"/>
      <c r="O154" s="1831"/>
      <c r="P154" s="1836"/>
      <c r="Q154" s="1836"/>
      <c r="R154" s="1836"/>
      <c r="S154" s="1847"/>
      <c r="T154" s="1856" t="s">
        <v>128</v>
      </c>
      <c r="U154" s="1863"/>
      <c r="V154" s="1874"/>
      <c r="W154" s="1885" t="str">
        <f>IF(W153="","",VLOOKUP(W153,'シフト記号表（従来型・ユニット型共通）'!$C$6:$L$47,10,FALSE))</f>
        <v/>
      </c>
      <c r="X154" s="1897" t="str">
        <f>IF(X153="","",VLOOKUP(X153,'シフト記号表（従来型・ユニット型共通）'!$C$6:$L$47,10,FALSE))</f>
        <v/>
      </c>
      <c r="Y154" s="1897" t="str">
        <f>IF(Y153="","",VLOOKUP(Y153,'シフト記号表（従来型・ユニット型共通）'!$C$6:$L$47,10,FALSE))</f>
        <v/>
      </c>
      <c r="Z154" s="1897" t="str">
        <f>IF(Z153="","",VLOOKUP(Z153,'シフト記号表（従来型・ユニット型共通）'!$C$6:$L$47,10,FALSE))</f>
        <v/>
      </c>
      <c r="AA154" s="1897" t="str">
        <f>IF(AA153="","",VLOOKUP(AA153,'シフト記号表（従来型・ユニット型共通）'!$C$6:$L$47,10,FALSE))</f>
        <v/>
      </c>
      <c r="AB154" s="1897" t="str">
        <f>IF(AB153="","",VLOOKUP(AB153,'シフト記号表（従来型・ユニット型共通）'!$C$6:$L$47,10,FALSE))</f>
        <v/>
      </c>
      <c r="AC154" s="1912" t="str">
        <f>IF(AC153="","",VLOOKUP(AC153,'シフト記号表（従来型・ユニット型共通）'!$C$6:$L$47,10,FALSE))</f>
        <v/>
      </c>
      <c r="AD154" s="1885" t="str">
        <f>IF(AD153="","",VLOOKUP(AD153,'シフト記号表（従来型・ユニット型共通）'!$C$6:$L$47,10,FALSE))</f>
        <v/>
      </c>
      <c r="AE154" s="1897" t="str">
        <f>IF(AE153="","",VLOOKUP(AE153,'シフト記号表（従来型・ユニット型共通）'!$C$6:$L$47,10,FALSE))</f>
        <v/>
      </c>
      <c r="AF154" s="1897" t="str">
        <f>IF(AF153="","",VLOOKUP(AF153,'シフト記号表（従来型・ユニット型共通）'!$C$6:$L$47,10,FALSE))</f>
        <v/>
      </c>
      <c r="AG154" s="1897" t="str">
        <f>IF(AG153="","",VLOOKUP(AG153,'シフト記号表（従来型・ユニット型共通）'!$C$6:$L$47,10,FALSE))</f>
        <v/>
      </c>
      <c r="AH154" s="1897" t="str">
        <f>IF(AH153="","",VLOOKUP(AH153,'シフト記号表（従来型・ユニット型共通）'!$C$6:$L$47,10,FALSE))</f>
        <v/>
      </c>
      <c r="AI154" s="1897" t="str">
        <f>IF(AI153="","",VLOOKUP(AI153,'シフト記号表（従来型・ユニット型共通）'!$C$6:$L$47,10,FALSE))</f>
        <v/>
      </c>
      <c r="AJ154" s="1912" t="str">
        <f>IF(AJ153="","",VLOOKUP(AJ153,'シフト記号表（従来型・ユニット型共通）'!$C$6:$L$47,10,FALSE))</f>
        <v/>
      </c>
      <c r="AK154" s="1885" t="str">
        <f>IF(AK153="","",VLOOKUP(AK153,'シフト記号表（従来型・ユニット型共通）'!$C$6:$L$47,10,FALSE))</f>
        <v/>
      </c>
      <c r="AL154" s="1897" t="str">
        <f>IF(AL153="","",VLOOKUP(AL153,'シフト記号表（従来型・ユニット型共通）'!$C$6:$L$47,10,FALSE))</f>
        <v/>
      </c>
      <c r="AM154" s="1897" t="str">
        <f>IF(AM153="","",VLOOKUP(AM153,'シフト記号表（従来型・ユニット型共通）'!$C$6:$L$47,10,FALSE))</f>
        <v/>
      </c>
      <c r="AN154" s="1897" t="str">
        <f>IF(AN153="","",VLOOKUP(AN153,'シフト記号表（従来型・ユニット型共通）'!$C$6:$L$47,10,FALSE))</f>
        <v/>
      </c>
      <c r="AO154" s="1897" t="str">
        <f>IF(AO153="","",VLOOKUP(AO153,'シフト記号表（従来型・ユニット型共通）'!$C$6:$L$47,10,FALSE))</f>
        <v/>
      </c>
      <c r="AP154" s="1897" t="str">
        <f>IF(AP153="","",VLOOKUP(AP153,'シフト記号表（従来型・ユニット型共通）'!$C$6:$L$47,10,FALSE))</f>
        <v/>
      </c>
      <c r="AQ154" s="1912" t="str">
        <f>IF(AQ153="","",VLOOKUP(AQ153,'シフト記号表（従来型・ユニット型共通）'!$C$6:$L$47,10,FALSE))</f>
        <v/>
      </c>
      <c r="AR154" s="1885" t="str">
        <f>IF(AR153="","",VLOOKUP(AR153,'シフト記号表（従来型・ユニット型共通）'!$C$6:$L$47,10,FALSE))</f>
        <v/>
      </c>
      <c r="AS154" s="1897" t="str">
        <f>IF(AS153="","",VLOOKUP(AS153,'シフト記号表（従来型・ユニット型共通）'!$C$6:$L$47,10,FALSE))</f>
        <v/>
      </c>
      <c r="AT154" s="1897" t="str">
        <f>IF(AT153="","",VLOOKUP(AT153,'シフト記号表（従来型・ユニット型共通）'!$C$6:$L$47,10,FALSE))</f>
        <v/>
      </c>
      <c r="AU154" s="1897" t="str">
        <f>IF(AU153="","",VLOOKUP(AU153,'シフト記号表（従来型・ユニット型共通）'!$C$6:$L$47,10,FALSE))</f>
        <v/>
      </c>
      <c r="AV154" s="1897" t="str">
        <f>IF(AV153="","",VLOOKUP(AV153,'シフト記号表（従来型・ユニット型共通）'!$C$6:$L$47,10,FALSE))</f>
        <v/>
      </c>
      <c r="AW154" s="1897" t="str">
        <f>IF(AW153="","",VLOOKUP(AW153,'シフト記号表（従来型・ユニット型共通）'!$C$6:$L$47,10,FALSE))</f>
        <v/>
      </c>
      <c r="AX154" s="1912" t="str">
        <f>IF(AX153="","",VLOOKUP(AX153,'シフト記号表（従来型・ユニット型共通）'!$C$6:$L$47,10,FALSE))</f>
        <v/>
      </c>
      <c r="AY154" s="1885" t="str">
        <f>IF(AY153="","",VLOOKUP(AY153,'シフト記号表（従来型・ユニット型共通）'!$C$6:$L$47,10,FALSE))</f>
        <v/>
      </c>
      <c r="AZ154" s="1897" t="str">
        <f>IF(AZ153="","",VLOOKUP(AZ153,'シフト記号表（従来型・ユニット型共通）'!$C$6:$L$47,10,FALSE))</f>
        <v/>
      </c>
      <c r="BA154" s="1897" t="str">
        <f>IF(BA153="","",VLOOKUP(BA153,'シフト記号表（従来型・ユニット型共通）'!$C$6:$L$47,10,FALSE))</f>
        <v/>
      </c>
      <c r="BB154" s="1945">
        <f>IF($BE$3="４週",SUM(W154:AX154),IF($BE$3="暦月",SUM(W154:BA154),""))</f>
        <v>0</v>
      </c>
      <c r="BC154" s="1953"/>
      <c r="BD154" s="1962">
        <f>IF($BE$3="４週",BB154/4,IF($BE$3="暦月",(BB154/($BE$8/7)),""))</f>
        <v>0</v>
      </c>
      <c r="BE154" s="1953"/>
      <c r="BF154" s="1973"/>
      <c r="BG154" s="1978"/>
      <c r="BH154" s="1978"/>
      <c r="BI154" s="1978"/>
      <c r="BJ154" s="1989"/>
    </row>
    <row r="155" spans="2:62" ht="20.25" customHeight="1">
      <c r="B155" s="1742">
        <f>B153+1</f>
        <v>70</v>
      </c>
      <c r="C155" s="1756"/>
      <c r="D155" s="1767"/>
      <c r="E155" s="1774"/>
      <c r="F155" s="1779"/>
      <c r="G155" s="1774"/>
      <c r="H155" s="1779"/>
      <c r="I155" s="1788"/>
      <c r="J155" s="1802"/>
      <c r="K155" s="1808"/>
      <c r="L155" s="1824"/>
      <c r="M155" s="1824"/>
      <c r="N155" s="1767"/>
      <c r="O155" s="1831"/>
      <c r="P155" s="1836"/>
      <c r="Q155" s="1836"/>
      <c r="R155" s="1836"/>
      <c r="S155" s="1847"/>
      <c r="T155" s="1857" t="s">
        <v>770</v>
      </c>
      <c r="U155" s="1864"/>
      <c r="V155" s="1875"/>
      <c r="W155" s="1886"/>
      <c r="X155" s="1898"/>
      <c r="Y155" s="1898"/>
      <c r="Z155" s="1898"/>
      <c r="AA155" s="1898"/>
      <c r="AB155" s="1898"/>
      <c r="AC155" s="1913"/>
      <c r="AD155" s="1886"/>
      <c r="AE155" s="1898"/>
      <c r="AF155" s="1898"/>
      <c r="AG155" s="1898"/>
      <c r="AH155" s="1898"/>
      <c r="AI155" s="1898"/>
      <c r="AJ155" s="1913"/>
      <c r="AK155" s="1886"/>
      <c r="AL155" s="1898"/>
      <c r="AM155" s="1898"/>
      <c r="AN155" s="1898"/>
      <c r="AO155" s="1898"/>
      <c r="AP155" s="1898"/>
      <c r="AQ155" s="1913"/>
      <c r="AR155" s="1886"/>
      <c r="AS155" s="1898"/>
      <c r="AT155" s="1898"/>
      <c r="AU155" s="1898"/>
      <c r="AV155" s="1898"/>
      <c r="AW155" s="1898"/>
      <c r="AX155" s="1913"/>
      <c r="AY155" s="1886"/>
      <c r="AZ155" s="1898"/>
      <c r="BA155" s="1937"/>
      <c r="BB155" s="1944"/>
      <c r="BC155" s="1952"/>
      <c r="BD155" s="1961"/>
      <c r="BE155" s="1967"/>
      <c r="BF155" s="1972"/>
      <c r="BG155" s="1977"/>
      <c r="BH155" s="1977"/>
      <c r="BI155" s="1977"/>
      <c r="BJ155" s="1988"/>
    </row>
    <row r="156" spans="2:62" ht="20.25" customHeight="1">
      <c r="B156" s="1743"/>
      <c r="C156" s="1757"/>
      <c r="D156" s="1768"/>
      <c r="E156" s="1776"/>
      <c r="F156" s="1781">
        <f>C155</f>
        <v>0</v>
      </c>
      <c r="G156" s="1776"/>
      <c r="H156" s="1781">
        <f>I155</f>
        <v>0</v>
      </c>
      <c r="I156" s="1789"/>
      <c r="J156" s="1803"/>
      <c r="K156" s="1809"/>
      <c r="L156" s="1825"/>
      <c r="M156" s="1825"/>
      <c r="N156" s="1768"/>
      <c r="O156" s="1831"/>
      <c r="P156" s="1836"/>
      <c r="Q156" s="1836"/>
      <c r="R156" s="1836"/>
      <c r="S156" s="1847"/>
      <c r="T156" s="1856" t="s">
        <v>128</v>
      </c>
      <c r="U156" s="1863"/>
      <c r="V156" s="1874"/>
      <c r="W156" s="1885" t="str">
        <f>IF(W155="","",VLOOKUP(W155,'シフト記号表（従来型・ユニット型共通）'!$C$6:$L$47,10,FALSE))</f>
        <v/>
      </c>
      <c r="X156" s="1897" t="str">
        <f>IF(X155="","",VLOOKUP(X155,'シフト記号表（従来型・ユニット型共通）'!$C$6:$L$47,10,FALSE))</f>
        <v/>
      </c>
      <c r="Y156" s="1897" t="str">
        <f>IF(Y155="","",VLOOKUP(Y155,'シフト記号表（従来型・ユニット型共通）'!$C$6:$L$47,10,FALSE))</f>
        <v/>
      </c>
      <c r="Z156" s="1897" t="str">
        <f>IF(Z155="","",VLOOKUP(Z155,'シフト記号表（従来型・ユニット型共通）'!$C$6:$L$47,10,FALSE))</f>
        <v/>
      </c>
      <c r="AA156" s="1897" t="str">
        <f>IF(AA155="","",VLOOKUP(AA155,'シフト記号表（従来型・ユニット型共通）'!$C$6:$L$47,10,FALSE))</f>
        <v/>
      </c>
      <c r="AB156" s="1897" t="str">
        <f>IF(AB155="","",VLOOKUP(AB155,'シフト記号表（従来型・ユニット型共通）'!$C$6:$L$47,10,FALSE))</f>
        <v/>
      </c>
      <c r="AC156" s="1912" t="str">
        <f>IF(AC155="","",VLOOKUP(AC155,'シフト記号表（従来型・ユニット型共通）'!$C$6:$L$47,10,FALSE))</f>
        <v/>
      </c>
      <c r="AD156" s="1885" t="str">
        <f>IF(AD155="","",VLOOKUP(AD155,'シフト記号表（従来型・ユニット型共通）'!$C$6:$L$47,10,FALSE))</f>
        <v/>
      </c>
      <c r="AE156" s="1897" t="str">
        <f>IF(AE155="","",VLOOKUP(AE155,'シフト記号表（従来型・ユニット型共通）'!$C$6:$L$47,10,FALSE))</f>
        <v/>
      </c>
      <c r="AF156" s="1897" t="str">
        <f>IF(AF155="","",VLOOKUP(AF155,'シフト記号表（従来型・ユニット型共通）'!$C$6:$L$47,10,FALSE))</f>
        <v/>
      </c>
      <c r="AG156" s="1897" t="str">
        <f>IF(AG155="","",VLOOKUP(AG155,'シフト記号表（従来型・ユニット型共通）'!$C$6:$L$47,10,FALSE))</f>
        <v/>
      </c>
      <c r="AH156" s="1897" t="str">
        <f>IF(AH155="","",VLOOKUP(AH155,'シフト記号表（従来型・ユニット型共通）'!$C$6:$L$47,10,FALSE))</f>
        <v/>
      </c>
      <c r="AI156" s="1897" t="str">
        <f>IF(AI155="","",VLOOKUP(AI155,'シフト記号表（従来型・ユニット型共通）'!$C$6:$L$47,10,FALSE))</f>
        <v/>
      </c>
      <c r="AJ156" s="1912" t="str">
        <f>IF(AJ155="","",VLOOKUP(AJ155,'シフト記号表（従来型・ユニット型共通）'!$C$6:$L$47,10,FALSE))</f>
        <v/>
      </c>
      <c r="AK156" s="1885" t="str">
        <f>IF(AK155="","",VLOOKUP(AK155,'シフト記号表（従来型・ユニット型共通）'!$C$6:$L$47,10,FALSE))</f>
        <v/>
      </c>
      <c r="AL156" s="1897" t="str">
        <f>IF(AL155="","",VLOOKUP(AL155,'シフト記号表（従来型・ユニット型共通）'!$C$6:$L$47,10,FALSE))</f>
        <v/>
      </c>
      <c r="AM156" s="1897" t="str">
        <f>IF(AM155="","",VLOOKUP(AM155,'シフト記号表（従来型・ユニット型共通）'!$C$6:$L$47,10,FALSE))</f>
        <v/>
      </c>
      <c r="AN156" s="1897" t="str">
        <f>IF(AN155="","",VLOOKUP(AN155,'シフト記号表（従来型・ユニット型共通）'!$C$6:$L$47,10,FALSE))</f>
        <v/>
      </c>
      <c r="AO156" s="1897" t="str">
        <f>IF(AO155="","",VLOOKUP(AO155,'シフト記号表（従来型・ユニット型共通）'!$C$6:$L$47,10,FALSE))</f>
        <v/>
      </c>
      <c r="AP156" s="1897" t="str">
        <f>IF(AP155="","",VLOOKUP(AP155,'シフト記号表（従来型・ユニット型共通）'!$C$6:$L$47,10,FALSE))</f>
        <v/>
      </c>
      <c r="AQ156" s="1912" t="str">
        <f>IF(AQ155="","",VLOOKUP(AQ155,'シフト記号表（従来型・ユニット型共通）'!$C$6:$L$47,10,FALSE))</f>
        <v/>
      </c>
      <c r="AR156" s="1885" t="str">
        <f>IF(AR155="","",VLOOKUP(AR155,'シフト記号表（従来型・ユニット型共通）'!$C$6:$L$47,10,FALSE))</f>
        <v/>
      </c>
      <c r="AS156" s="1897" t="str">
        <f>IF(AS155="","",VLOOKUP(AS155,'シフト記号表（従来型・ユニット型共通）'!$C$6:$L$47,10,FALSE))</f>
        <v/>
      </c>
      <c r="AT156" s="1897" t="str">
        <f>IF(AT155="","",VLOOKUP(AT155,'シフト記号表（従来型・ユニット型共通）'!$C$6:$L$47,10,FALSE))</f>
        <v/>
      </c>
      <c r="AU156" s="1897" t="str">
        <f>IF(AU155="","",VLOOKUP(AU155,'シフト記号表（従来型・ユニット型共通）'!$C$6:$L$47,10,FALSE))</f>
        <v/>
      </c>
      <c r="AV156" s="1897" t="str">
        <f>IF(AV155="","",VLOOKUP(AV155,'シフト記号表（従来型・ユニット型共通）'!$C$6:$L$47,10,FALSE))</f>
        <v/>
      </c>
      <c r="AW156" s="1897" t="str">
        <f>IF(AW155="","",VLOOKUP(AW155,'シフト記号表（従来型・ユニット型共通）'!$C$6:$L$47,10,FALSE))</f>
        <v/>
      </c>
      <c r="AX156" s="1912" t="str">
        <f>IF(AX155="","",VLOOKUP(AX155,'シフト記号表（従来型・ユニット型共通）'!$C$6:$L$47,10,FALSE))</f>
        <v/>
      </c>
      <c r="AY156" s="1885" t="str">
        <f>IF(AY155="","",VLOOKUP(AY155,'シフト記号表（従来型・ユニット型共通）'!$C$6:$L$47,10,FALSE))</f>
        <v/>
      </c>
      <c r="AZ156" s="1897" t="str">
        <f>IF(AZ155="","",VLOOKUP(AZ155,'シフト記号表（従来型・ユニット型共通）'!$C$6:$L$47,10,FALSE))</f>
        <v/>
      </c>
      <c r="BA156" s="1897" t="str">
        <f>IF(BA155="","",VLOOKUP(BA155,'シフト記号表（従来型・ユニット型共通）'!$C$6:$L$47,10,FALSE))</f>
        <v/>
      </c>
      <c r="BB156" s="1945">
        <f>IF($BE$3="４週",SUM(W156:AX156),IF($BE$3="暦月",SUM(W156:BA156),""))</f>
        <v>0</v>
      </c>
      <c r="BC156" s="1953"/>
      <c r="BD156" s="1962">
        <f>IF($BE$3="４週",BB156/4,IF($BE$3="暦月",(BB156/($BE$8/7)),""))</f>
        <v>0</v>
      </c>
      <c r="BE156" s="1953"/>
      <c r="BF156" s="1973"/>
      <c r="BG156" s="1978"/>
      <c r="BH156" s="1978"/>
      <c r="BI156" s="1978"/>
      <c r="BJ156" s="1989"/>
    </row>
    <row r="157" spans="2:62" ht="20.25" customHeight="1">
      <c r="B157" s="1742">
        <f>B155+1</f>
        <v>71</v>
      </c>
      <c r="C157" s="1756"/>
      <c r="D157" s="1767"/>
      <c r="E157" s="1774"/>
      <c r="F157" s="1779"/>
      <c r="G157" s="1774"/>
      <c r="H157" s="1779"/>
      <c r="I157" s="1788"/>
      <c r="J157" s="1802"/>
      <c r="K157" s="1808"/>
      <c r="L157" s="1824"/>
      <c r="M157" s="1824"/>
      <c r="N157" s="1767"/>
      <c r="O157" s="1831"/>
      <c r="P157" s="1836"/>
      <c r="Q157" s="1836"/>
      <c r="R157" s="1836"/>
      <c r="S157" s="1847"/>
      <c r="T157" s="1857" t="s">
        <v>770</v>
      </c>
      <c r="U157" s="1864"/>
      <c r="V157" s="1875"/>
      <c r="W157" s="1886"/>
      <c r="X157" s="1898"/>
      <c r="Y157" s="1898"/>
      <c r="Z157" s="1898"/>
      <c r="AA157" s="1898"/>
      <c r="AB157" s="1898"/>
      <c r="AC157" s="1913"/>
      <c r="AD157" s="1886"/>
      <c r="AE157" s="1898"/>
      <c r="AF157" s="1898"/>
      <c r="AG157" s="1898"/>
      <c r="AH157" s="1898"/>
      <c r="AI157" s="1898"/>
      <c r="AJ157" s="1913"/>
      <c r="AK157" s="1886"/>
      <c r="AL157" s="1898"/>
      <c r="AM157" s="1898"/>
      <c r="AN157" s="1898"/>
      <c r="AO157" s="1898"/>
      <c r="AP157" s="1898"/>
      <c r="AQ157" s="1913"/>
      <c r="AR157" s="1886"/>
      <c r="AS157" s="1898"/>
      <c r="AT157" s="1898"/>
      <c r="AU157" s="1898"/>
      <c r="AV157" s="1898"/>
      <c r="AW157" s="1898"/>
      <c r="AX157" s="1913"/>
      <c r="AY157" s="1886"/>
      <c r="AZ157" s="1898"/>
      <c r="BA157" s="1937"/>
      <c r="BB157" s="1944"/>
      <c r="BC157" s="1952"/>
      <c r="BD157" s="1961"/>
      <c r="BE157" s="1967"/>
      <c r="BF157" s="1972"/>
      <c r="BG157" s="1977"/>
      <c r="BH157" s="1977"/>
      <c r="BI157" s="1977"/>
      <c r="BJ157" s="1988"/>
    </row>
    <row r="158" spans="2:62" ht="20.25" customHeight="1">
      <c r="B158" s="1743"/>
      <c r="C158" s="1757"/>
      <c r="D158" s="1768"/>
      <c r="E158" s="1776"/>
      <c r="F158" s="1781">
        <f>C157</f>
        <v>0</v>
      </c>
      <c r="G158" s="1776"/>
      <c r="H158" s="1781">
        <f>I157</f>
        <v>0</v>
      </c>
      <c r="I158" s="1789"/>
      <c r="J158" s="1803"/>
      <c r="K158" s="1809"/>
      <c r="L158" s="1825"/>
      <c r="M158" s="1825"/>
      <c r="N158" s="1768"/>
      <c r="O158" s="1831"/>
      <c r="P158" s="1836"/>
      <c r="Q158" s="1836"/>
      <c r="R158" s="1836"/>
      <c r="S158" s="1847"/>
      <c r="T158" s="1856" t="s">
        <v>128</v>
      </c>
      <c r="U158" s="1863"/>
      <c r="V158" s="1874"/>
      <c r="W158" s="1885" t="str">
        <f>IF(W157="","",VLOOKUP(W157,'シフト記号表（従来型・ユニット型共通）'!$C$6:$L$47,10,FALSE))</f>
        <v/>
      </c>
      <c r="X158" s="1897" t="str">
        <f>IF(X157="","",VLOOKUP(X157,'シフト記号表（従来型・ユニット型共通）'!$C$6:$L$47,10,FALSE))</f>
        <v/>
      </c>
      <c r="Y158" s="1897" t="str">
        <f>IF(Y157="","",VLOOKUP(Y157,'シフト記号表（従来型・ユニット型共通）'!$C$6:$L$47,10,FALSE))</f>
        <v/>
      </c>
      <c r="Z158" s="1897" t="str">
        <f>IF(Z157="","",VLOOKUP(Z157,'シフト記号表（従来型・ユニット型共通）'!$C$6:$L$47,10,FALSE))</f>
        <v/>
      </c>
      <c r="AA158" s="1897" t="str">
        <f>IF(AA157="","",VLOOKUP(AA157,'シフト記号表（従来型・ユニット型共通）'!$C$6:$L$47,10,FALSE))</f>
        <v/>
      </c>
      <c r="AB158" s="1897" t="str">
        <f>IF(AB157="","",VLOOKUP(AB157,'シフト記号表（従来型・ユニット型共通）'!$C$6:$L$47,10,FALSE))</f>
        <v/>
      </c>
      <c r="AC158" s="1912" t="str">
        <f>IF(AC157="","",VLOOKUP(AC157,'シフト記号表（従来型・ユニット型共通）'!$C$6:$L$47,10,FALSE))</f>
        <v/>
      </c>
      <c r="AD158" s="1885" t="str">
        <f>IF(AD157="","",VLOOKUP(AD157,'シフト記号表（従来型・ユニット型共通）'!$C$6:$L$47,10,FALSE))</f>
        <v/>
      </c>
      <c r="AE158" s="1897" t="str">
        <f>IF(AE157="","",VLOOKUP(AE157,'シフト記号表（従来型・ユニット型共通）'!$C$6:$L$47,10,FALSE))</f>
        <v/>
      </c>
      <c r="AF158" s="1897" t="str">
        <f>IF(AF157="","",VLOOKUP(AF157,'シフト記号表（従来型・ユニット型共通）'!$C$6:$L$47,10,FALSE))</f>
        <v/>
      </c>
      <c r="AG158" s="1897" t="str">
        <f>IF(AG157="","",VLOOKUP(AG157,'シフト記号表（従来型・ユニット型共通）'!$C$6:$L$47,10,FALSE))</f>
        <v/>
      </c>
      <c r="AH158" s="1897" t="str">
        <f>IF(AH157="","",VLOOKUP(AH157,'シフト記号表（従来型・ユニット型共通）'!$C$6:$L$47,10,FALSE))</f>
        <v/>
      </c>
      <c r="AI158" s="1897" t="str">
        <f>IF(AI157="","",VLOOKUP(AI157,'シフト記号表（従来型・ユニット型共通）'!$C$6:$L$47,10,FALSE))</f>
        <v/>
      </c>
      <c r="AJ158" s="1912" t="str">
        <f>IF(AJ157="","",VLOOKUP(AJ157,'シフト記号表（従来型・ユニット型共通）'!$C$6:$L$47,10,FALSE))</f>
        <v/>
      </c>
      <c r="AK158" s="1885" t="str">
        <f>IF(AK157="","",VLOOKUP(AK157,'シフト記号表（従来型・ユニット型共通）'!$C$6:$L$47,10,FALSE))</f>
        <v/>
      </c>
      <c r="AL158" s="1897" t="str">
        <f>IF(AL157="","",VLOOKUP(AL157,'シフト記号表（従来型・ユニット型共通）'!$C$6:$L$47,10,FALSE))</f>
        <v/>
      </c>
      <c r="AM158" s="1897" t="str">
        <f>IF(AM157="","",VLOOKUP(AM157,'シフト記号表（従来型・ユニット型共通）'!$C$6:$L$47,10,FALSE))</f>
        <v/>
      </c>
      <c r="AN158" s="1897" t="str">
        <f>IF(AN157="","",VLOOKUP(AN157,'シフト記号表（従来型・ユニット型共通）'!$C$6:$L$47,10,FALSE))</f>
        <v/>
      </c>
      <c r="AO158" s="1897" t="str">
        <f>IF(AO157="","",VLOOKUP(AO157,'シフト記号表（従来型・ユニット型共通）'!$C$6:$L$47,10,FALSE))</f>
        <v/>
      </c>
      <c r="AP158" s="1897" t="str">
        <f>IF(AP157="","",VLOOKUP(AP157,'シフト記号表（従来型・ユニット型共通）'!$C$6:$L$47,10,FALSE))</f>
        <v/>
      </c>
      <c r="AQ158" s="1912" t="str">
        <f>IF(AQ157="","",VLOOKUP(AQ157,'シフト記号表（従来型・ユニット型共通）'!$C$6:$L$47,10,FALSE))</f>
        <v/>
      </c>
      <c r="AR158" s="1885" t="str">
        <f>IF(AR157="","",VLOOKUP(AR157,'シフト記号表（従来型・ユニット型共通）'!$C$6:$L$47,10,FALSE))</f>
        <v/>
      </c>
      <c r="AS158" s="1897" t="str">
        <f>IF(AS157="","",VLOOKUP(AS157,'シフト記号表（従来型・ユニット型共通）'!$C$6:$L$47,10,FALSE))</f>
        <v/>
      </c>
      <c r="AT158" s="1897" t="str">
        <f>IF(AT157="","",VLOOKUP(AT157,'シフト記号表（従来型・ユニット型共通）'!$C$6:$L$47,10,FALSE))</f>
        <v/>
      </c>
      <c r="AU158" s="1897" t="str">
        <f>IF(AU157="","",VLOOKUP(AU157,'シフト記号表（従来型・ユニット型共通）'!$C$6:$L$47,10,FALSE))</f>
        <v/>
      </c>
      <c r="AV158" s="1897" t="str">
        <f>IF(AV157="","",VLOOKUP(AV157,'シフト記号表（従来型・ユニット型共通）'!$C$6:$L$47,10,FALSE))</f>
        <v/>
      </c>
      <c r="AW158" s="1897" t="str">
        <f>IF(AW157="","",VLOOKUP(AW157,'シフト記号表（従来型・ユニット型共通）'!$C$6:$L$47,10,FALSE))</f>
        <v/>
      </c>
      <c r="AX158" s="1912" t="str">
        <f>IF(AX157="","",VLOOKUP(AX157,'シフト記号表（従来型・ユニット型共通）'!$C$6:$L$47,10,FALSE))</f>
        <v/>
      </c>
      <c r="AY158" s="1885" t="str">
        <f>IF(AY157="","",VLOOKUP(AY157,'シフト記号表（従来型・ユニット型共通）'!$C$6:$L$47,10,FALSE))</f>
        <v/>
      </c>
      <c r="AZ158" s="1897" t="str">
        <f>IF(AZ157="","",VLOOKUP(AZ157,'シフト記号表（従来型・ユニット型共通）'!$C$6:$L$47,10,FALSE))</f>
        <v/>
      </c>
      <c r="BA158" s="1897" t="str">
        <f>IF(BA157="","",VLOOKUP(BA157,'シフト記号表（従来型・ユニット型共通）'!$C$6:$L$47,10,FALSE))</f>
        <v/>
      </c>
      <c r="BB158" s="1945">
        <f>IF($BE$3="４週",SUM(W158:AX158),IF($BE$3="暦月",SUM(W158:BA158),""))</f>
        <v>0</v>
      </c>
      <c r="BC158" s="1953"/>
      <c r="BD158" s="1962">
        <f>IF($BE$3="４週",BB158/4,IF($BE$3="暦月",(BB158/($BE$8/7)),""))</f>
        <v>0</v>
      </c>
      <c r="BE158" s="1953"/>
      <c r="BF158" s="1973"/>
      <c r="BG158" s="1978"/>
      <c r="BH158" s="1978"/>
      <c r="BI158" s="1978"/>
      <c r="BJ158" s="1989"/>
    </row>
    <row r="159" spans="2:62" ht="20.25" customHeight="1">
      <c r="B159" s="1742">
        <f>B157+1</f>
        <v>72</v>
      </c>
      <c r="C159" s="1756"/>
      <c r="D159" s="1767"/>
      <c r="E159" s="1774"/>
      <c r="F159" s="1779"/>
      <c r="G159" s="1774"/>
      <c r="H159" s="1779"/>
      <c r="I159" s="1788"/>
      <c r="J159" s="1802"/>
      <c r="K159" s="1808"/>
      <c r="L159" s="1824"/>
      <c r="M159" s="1824"/>
      <c r="N159" s="1767"/>
      <c r="O159" s="1831"/>
      <c r="P159" s="1836"/>
      <c r="Q159" s="1836"/>
      <c r="R159" s="1836"/>
      <c r="S159" s="1847"/>
      <c r="T159" s="1857" t="s">
        <v>770</v>
      </c>
      <c r="U159" s="1864"/>
      <c r="V159" s="1875"/>
      <c r="W159" s="1886"/>
      <c r="X159" s="1898"/>
      <c r="Y159" s="1898"/>
      <c r="Z159" s="1898"/>
      <c r="AA159" s="1898"/>
      <c r="AB159" s="1898"/>
      <c r="AC159" s="1913"/>
      <c r="AD159" s="1886"/>
      <c r="AE159" s="1898"/>
      <c r="AF159" s="1898"/>
      <c r="AG159" s="1898"/>
      <c r="AH159" s="1898"/>
      <c r="AI159" s="1898"/>
      <c r="AJ159" s="1913"/>
      <c r="AK159" s="1886"/>
      <c r="AL159" s="1898"/>
      <c r="AM159" s="1898"/>
      <c r="AN159" s="1898"/>
      <c r="AO159" s="1898"/>
      <c r="AP159" s="1898"/>
      <c r="AQ159" s="1913"/>
      <c r="AR159" s="1886"/>
      <c r="AS159" s="1898"/>
      <c r="AT159" s="1898"/>
      <c r="AU159" s="1898"/>
      <c r="AV159" s="1898"/>
      <c r="AW159" s="1898"/>
      <c r="AX159" s="1913"/>
      <c r="AY159" s="1886"/>
      <c r="AZ159" s="1898"/>
      <c r="BA159" s="1937"/>
      <c r="BB159" s="1944"/>
      <c r="BC159" s="1952"/>
      <c r="BD159" s="1961"/>
      <c r="BE159" s="1967"/>
      <c r="BF159" s="1972"/>
      <c r="BG159" s="1977"/>
      <c r="BH159" s="1977"/>
      <c r="BI159" s="1977"/>
      <c r="BJ159" s="1988"/>
    </row>
    <row r="160" spans="2:62" ht="20.25" customHeight="1">
      <c r="B160" s="1743"/>
      <c r="C160" s="1757"/>
      <c r="D160" s="1768"/>
      <c r="E160" s="1776"/>
      <c r="F160" s="1781">
        <f>C159</f>
        <v>0</v>
      </c>
      <c r="G160" s="1776"/>
      <c r="H160" s="1781">
        <f>I159</f>
        <v>0</v>
      </c>
      <c r="I160" s="1789"/>
      <c r="J160" s="1803"/>
      <c r="K160" s="1809"/>
      <c r="L160" s="1825"/>
      <c r="M160" s="1825"/>
      <c r="N160" s="1768"/>
      <c r="O160" s="1831"/>
      <c r="P160" s="1836"/>
      <c r="Q160" s="1836"/>
      <c r="R160" s="1836"/>
      <c r="S160" s="1847"/>
      <c r="T160" s="1856" t="s">
        <v>128</v>
      </c>
      <c r="U160" s="1863"/>
      <c r="V160" s="1874"/>
      <c r="W160" s="1885" t="str">
        <f>IF(W159="","",VLOOKUP(W159,'シフト記号表（従来型・ユニット型共通）'!$C$6:$L$47,10,FALSE))</f>
        <v/>
      </c>
      <c r="X160" s="1897" t="str">
        <f>IF(X159="","",VLOOKUP(X159,'シフト記号表（従来型・ユニット型共通）'!$C$6:$L$47,10,FALSE))</f>
        <v/>
      </c>
      <c r="Y160" s="1897" t="str">
        <f>IF(Y159="","",VLOOKUP(Y159,'シフト記号表（従来型・ユニット型共通）'!$C$6:$L$47,10,FALSE))</f>
        <v/>
      </c>
      <c r="Z160" s="1897" t="str">
        <f>IF(Z159="","",VLOOKUP(Z159,'シフト記号表（従来型・ユニット型共通）'!$C$6:$L$47,10,FALSE))</f>
        <v/>
      </c>
      <c r="AA160" s="1897" t="str">
        <f>IF(AA159="","",VLOOKUP(AA159,'シフト記号表（従来型・ユニット型共通）'!$C$6:$L$47,10,FALSE))</f>
        <v/>
      </c>
      <c r="AB160" s="1897" t="str">
        <f>IF(AB159="","",VLOOKUP(AB159,'シフト記号表（従来型・ユニット型共通）'!$C$6:$L$47,10,FALSE))</f>
        <v/>
      </c>
      <c r="AC160" s="1912" t="str">
        <f>IF(AC159="","",VLOOKUP(AC159,'シフト記号表（従来型・ユニット型共通）'!$C$6:$L$47,10,FALSE))</f>
        <v/>
      </c>
      <c r="AD160" s="1885" t="str">
        <f>IF(AD159="","",VLOOKUP(AD159,'シフト記号表（従来型・ユニット型共通）'!$C$6:$L$47,10,FALSE))</f>
        <v/>
      </c>
      <c r="AE160" s="1897" t="str">
        <f>IF(AE159="","",VLOOKUP(AE159,'シフト記号表（従来型・ユニット型共通）'!$C$6:$L$47,10,FALSE))</f>
        <v/>
      </c>
      <c r="AF160" s="1897" t="str">
        <f>IF(AF159="","",VLOOKUP(AF159,'シフト記号表（従来型・ユニット型共通）'!$C$6:$L$47,10,FALSE))</f>
        <v/>
      </c>
      <c r="AG160" s="1897" t="str">
        <f>IF(AG159="","",VLOOKUP(AG159,'シフト記号表（従来型・ユニット型共通）'!$C$6:$L$47,10,FALSE))</f>
        <v/>
      </c>
      <c r="AH160" s="1897" t="str">
        <f>IF(AH159="","",VLOOKUP(AH159,'シフト記号表（従来型・ユニット型共通）'!$C$6:$L$47,10,FALSE))</f>
        <v/>
      </c>
      <c r="AI160" s="1897" t="str">
        <f>IF(AI159="","",VLOOKUP(AI159,'シフト記号表（従来型・ユニット型共通）'!$C$6:$L$47,10,FALSE))</f>
        <v/>
      </c>
      <c r="AJ160" s="1912" t="str">
        <f>IF(AJ159="","",VLOOKUP(AJ159,'シフト記号表（従来型・ユニット型共通）'!$C$6:$L$47,10,FALSE))</f>
        <v/>
      </c>
      <c r="AK160" s="1885" t="str">
        <f>IF(AK159="","",VLOOKUP(AK159,'シフト記号表（従来型・ユニット型共通）'!$C$6:$L$47,10,FALSE))</f>
        <v/>
      </c>
      <c r="AL160" s="1897" t="str">
        <f>IF(AL159="","",VLOOKUP(AL159,'シフト記号表（従来型・ユニット型共通）'!$C$6:$L$47,10,FALSE))</f>
        <v/>
      </c>
      <c r="AM160" s="1897" t="str">
        <f>IF(AM159="","",VLOOKUP(AM159,'シフト記号表（従来型・ユニット型共通）'!$C$6:$L$47,10,FALSE))</f>
        <v/>
      </c>
      <c r="AN160" s="1897" t="str">
        <f>IF(AN159="","",VLOOKUP(AN159,'シフト記号表（従来型・ユニット型共通）'!$C$6:$L$47,10,FALSE))</f>
        <v/>
      </c>
      <c r="AO160" s="1897" t="str">
        <f>IF(AO159="","",VLOOKUP(AO159,'シフト記号表（従来型・ユニット型共通）'!$C$6:$L$47,10,FALSE))</f>
        <v/>
      </c>
      <c r="AP160" s="1897" t="str">
        <f>IF(AP159="","",VLOOKUP(AP159,'シフト記号表（従来型・ユニット型共通）'!$C$6:$L$47,10,FALSE))</f>
        <v/>
      </c>
      <c r="AQ160" s="1912" t="str">
        <f>IF(AQ159="","",VLOOKUP(AQ159,'シフト記号表（従来型・ユニット型共通）'!$C$6:$L$47,10,FALSE))</f>
        <v/>
      </c>
      <c r="AR160" s="1885" t="str">
        <f>IF(AR159="","",VLOOKUP(AR159,'シフト記号表（従来型・ユニット型共通）'!$C$6:$L$47,10,FALSE))</f>
        <v/>
      </c>
      <c r="AS160" s="1897" t="str">
        <f>IF(AS159="","",VLOOKUP(AS159,'シフト記号表（従来型・ユニット型共通）'!$C$6:$L$47,10,FALSE))</f>
        <v/>
      </c>
      <c r="AT160" s="1897" t="str">
        <f>IF(AT159="","",VLOOKUP(AT159,'シフト記号表（従来型・ユニット型共通）'!$C$6:$L$47,10,FALSE))</f>
        <v/>
      </c>
      <c r="AU160" s="1897" t="str">
        <f>IF(AU159="","",VLOOKUP(AU159,'シフト記号表（従来型・ユニット型共通）'!$C$6:$L$47,10,FALSE))</f>
        <v/>
      </c>
      <c r="AV160" s="1897" t="str">
        <f>IF(AV159="","",VLOOKUP(AV159,'シフト記号表（従来型・ユニット型共通）'!$C$6:$L$47,10,FALSE))</f>
        <v/>
      </c>
      <c r="AW160" s="1897" t="str">
        <f>IF(AW159="","",VLOOKUP(AW159,'シフト記号表（従来型・ユニット型共通）'!$C$6:$L$47,10,FALSE))</f>
        <v/>
      </c>
      <c r="AX160" s="1912" t="str">
        <f>IF(AX159="","",VLOOKUP(AX159,'シフト記号表（従来型・ユニット型共通）'!$C$6:$L$47,10,FALSE))</f>
        <v/>
      </c>
      <c r="AY160" s="1885" t="str">
        <f>IF(AY159="","",VLOOKUP(AY159,'シフト記号表（従来型・ユニット型共通）'!$C$6:$L$47,10,FALSE))</f>
        <v/>
      </c>
      <c r="AZ160" s="1897" t="str">
        <f>IF(AZ159="","",VLOOKUP(AZ159,'シフト記号表（従来型・ユニット型共通）'!$C$6:$L$47,10,FALSE))</f>
        <v/>
      </c>
      <c r="BA160" s="1897" t="str">
        <f>IF(BA159="","",VLOOKUP(BA159,'シフト記号表（従来型・ユニット型共通）'!$C$6:$L$47,10,FALSE))</f>
        <v/>
      </c>
      <c r="BB160" s="1945">
        <f>IF($BE$3="４週",SUM(W160:AX160),IF($BE$3="暦月",SUM(W160:BA160),""))</f>
        <v>0</v>
      </c>
      <c r="BC160" s="1953"/>
      <c r="BD160" s="1962">
        <f>IF($BE$3="４週",BB160/4,IF($BE$3="暦月",(BB160/($BE$8/7)),""))</f>
        <v>0</v>
      </c>
      <c r="BE160" s="1953"/>
      <c r="BF160" s="1973"/>
      <c r="BG160" s="1978"/>
      <c r="BH160" s="1978"/>
      <c r="BI160" s="1978"/>
      <c r="BJ160" s="1989"/>
    </row>
    <row r="161" spans="2:62" ht="20.25" customHeight="1">
      <c r="B161" s="1742">
        <f>B159+1</f>
        <v>73</v>
      </c>
      <c r="C161" s="1756"/>
      <c r="D161" s="1767"/>
      <c r="E161" s="1774"/>
      <c r="F161" s="1779"/>
      <c r="G161" s="1774"/>
      <c r="H161" s="1779"/>
      <c r="I161" s="1788"/>
      <c r="J161" s="1802"/>
      <c r="K161" s="1808"/>
      <c r="L161" s="1824"/>
      <c r="M161" s="1824"/>
      <c r="N161" s="1767"/>
      <c r="O161" s="1831"/>
      <c r="P161" s="1836"/>
      <c r="Q161" s="1836"/>
      <c r="R161" s="1836"/>
      <c r="S161" s="1847"/>
      <c r="T161" s="1857" t="s">
        <v>770</v>
      </c>
      <c r="U161" s="1864"/>
      <c r="V161" s="1875"/>
      <c r="W161" s="1886"/>
      <c r="X161" s="1898"/>
      <c r="Y161" s="1898"/>
      <c r="Z161" s="1898"/>
      <c r="AA161" s="1898"/>
      <c r="AB161" s="1898"/>
      <c r="AC161" s="1913"/>
      <c r="AD161" s="1886"/>
      <c r="AE161" s="1898"/>
      <c r="AF161" s="1898"/>
      <c r="AG161" s="1898"/>
      <c r="AH161" s="1898"/>
      <c r="AI161" s="1898"/>
      <c r="AJ161" s="1913"/>
      <c r="AK161" s="1886"/>
      <c r="AL161" s="1898"/>
      <c r="AM161" s="1898"/>
      <c r="AN161" s="1898"/>
      <c r="AO161" s="1898"/>
      <c r="AP161" s="1898"/>
      <c r="AQ161" s="1913"/>
      <c r="AR161" s="1886"/>
      <c r="AS161" s="1898"/>
      <c r="AT161" s="1898"/>
      <c r="AU161" s="1898"/>
      <c r="AV161" s="1898"/>
      <c r="AW161" s="1898"/>
      <c r="AX161" s="1913"/>
      <c r="AY161" s="1886"/>
      <c r="AZ161" s="1898"/>
      <c r="BA161" s="1937"/>
      <c r="BB161" s="1944"/>
      <c r="BC161" s="1952"/>
      <c r="BD161" s="1961"/>
      <c r="BE161" s="1967"/>
      <c r="BF161" s="1972"/>
      <c r="BG161" s="1977"/>
      <c r="BH161" s="1977"/>
      <c r="BI161" s="1977"/>
      <c r="BJ161" s="1988"/>
    </row>
    <row r="162" spans="2:62" ht="20.25" customHeight="1">
      <c r="B162" s="1743"/>
      <c r="C162" s="1757"/>
      <c r="D162" s="1768"/>
      <c r="E162" s="1776"/>
      <c r="F162" s="1781">
        <f>C161</f>
        <v>0</v>
      </c>
      <c r="G162" s="1776"/>
      <c r="H162" s="1781">
        <f>I161</f>
        <v>0</v>
      </c>
      <c r="I162" s="1789"/>
      <c r="J162" s="1803"/>
      <c r="K162" s="1809"/>
      <c r="L162" s="1825"/>
      <c r="M162" s="1825"/>
      <c r="N162" s="1768"/>
      <c r="O162" s="1831"/>
      <c r="P162" s="1836"/>
      <c r="Q162" s="1836"/>
      <c r="R162" s="1836"/>
      <c r="S162" s="1847"/>
      <c r="T162" s="1856" t="s">
        <v>128</v>
      </c>
      <c r="U162" s="1863"/>
      <c r="V162" s="1874"/>
      <c r="W162" s="1885" t="str">
        <f>IF(W161="","",VLOOKUP(W161,'シフト記号表（従来型・ユニット型共通）'!$C$6:$L$47,10,FALSE))</f>
        <v/>
      </c>
      <c r="X162" s="1897" t="str">
        <f>IF(X161="","",VLOOKUP(X161,'シフト記号表（従来型・ユニット型共通）'!$C$6:$L$47,10,FALSE))</f>
        <v/>
      </c>
      <c r="Y162" s="1897" t="str">
        <f>IF(Y161="","",VLOOKUP(Y161,'シフト記号表（従来型・ユニット型共通）'!$C$6:$L$47,10,FALSE))</f>
        <v/>
      </c>
      <c r="Z162" s="1897" t="str">
        <f>IF(Z161="","",VLOOKUP(Z161,'シフト記号表（従来型・ユニット型共通）'!$C$6:$L$47,10,FALSE))</f>
        <v/>
      </c>
      <c r="AA162" s="1897" t="str">
        <f>IF(AA161="","",VLOOKUP(AA161,'シフト記号表（従来型・ユニット型共通）'!$C$6:$L$47,10,FALSE))</f>
        <v/>
      </c>
      <c r="AB162" s="1897" t="str">
        <f>IF(AB161="","",VLOOKUP(AB161,'シフト記号表（従来型・ユニット型共通）'!$C$6:$L$47,10,FALSE))</f>
        <v/>
      </c>
      <c r="AC162" s="1912" t="str">
        <f>IF(AC161="","",VLOOKUP(AC161,'シフト記号表（従来型・ユニット型共通）'!$C$6:$L$47,10,FALSE))</f>
        <v/>
      </c>
      <c r="AD162" s="1885" t="str">
        <f>IF(AD161="","",VLOOKUP(AD161,'シフト記号表（従来型・ユニット型共通）'!$C$6:$L$47,10,FALSE))</f>
        <v/>
      </c>
      <c r="AE162" s="1897" t="str">
        <f>IF(AE161="","",VLOOKUP(AE161,'シフト記号表（従来型・ユニット型共通）'!$C$6:$L$47,10,FALSE))</f>
        <v/>
      </c>
      <c r="AF162" s="1897" t="str">
        <f>IF(AF161="","",VLOOKUP(AF161,'シフト記号表（従来型・ユニット型共通）'!$C$6:$L$47,10,FALSE))</f>
        <v/>
      </c>
      <c r="AG162" s="1897" t="str">
        <f>IF(AG161="","",VLOOKUP(AG161,'シフト記号表（従来型・ユニット型共通）'!$C$6:$L$47,10,FALSE))</f>
        <v/>
      </c>
      <c r="AH162" s="1897" t="str">
        <f>IF(AH161="","",VLOOKUP(AH161,'シフト記号表（従来型・ユニット型共通）'!$C$6:$L$47,10,FALSE))</f>
        <v/>
      </c>
      <c r="AI162" s="1897" t="str">
        <f>IF(AI161="","",VLOOKUP(AI161,'シフト記号表（従来型・ユニット型共通）'!$C$6:$L$47,10,FALSE))</f>
        <v/>
      </c>
      <c r="AJ162" s="1912" t="str">
        <f>IF(AJ161="","",VLOOKUP(AJ161,'シフト記号表（従来型・ユニット型共通）'!$C$6:$L$47,10,FALSE))</f>
        <v/>
      </c>
      <c r="AK162" s="1885" t="str">
        <f>IF(AK161="","",VLOOKUP(AK161,'シフト記号表（従来型・ユニット型共通）'!$C$6:$L$47,10,FALSE))</f>
        <v/>
      </c>
      <c r="AL162" s="1897" t="str">
        <f>IF(AL161="","",VLOOKUP(AL161,'シフト記号表（従来型・ユニット型共通）'!$C$6:$L$47,10,FALSE))</f>
        <v/>
      </c>
      <c r="AM162" s="1897" t="str">
        <f>IF(AM161="","",VLOOKUP(AM161,'シフト記号表（従来型・ユニット型共通）'!$C$6:$L$47,10,FALSE))</f>
        <v/>
      </c>
      <c r="AN162" s="1897" t="str">
        <f>IF(AN161="","",VLOOKUP(AN161,'シフト記号表（従来型・ユニット型共通）'!$C$6:$L$47,10,FALSE))</f>
        <v/>
      </c>
      <c r="AO162" s="1897" t="str">
        <f>IF(AO161="","",VLOOKUP(AO161,'シフト記号表（従来型・ユニット型共通）'!$C$6:$L$47,10,FALSE))</f>
        <v/>
      </c>
      <c r="AP162" s="1897" t="str">
        <f>IF(AP161="","",VLOOKUP(AP161,'シフト記号表（従来型・ユニット型共通）'!$C$6:$L$47,10,FALSE))</f>
        <v/>
      </c>
      <c r="AQ162" s="1912" t="str">
        <f>IF(AQ161="","",VLOOKUP(AQ161,'シフト記号表（従来型・ユニット型共通）'!$C$6:$L$47,10,FALSE))</f>
        <v/>
      </c>
      <c r="AR162" s="1885" t="str">
        <f>IF(AR161="","",VLOOKUP(AR161,'シフト記号表（従来型・ユニット型共通）'!$C$6:$L$47,10,FALSE))</f>
        <v/>
      </c>
      <c r="AS162" s="1897" t="str">
        <f>IF(AS161="","",VLOOKUP(AS161,'シフト記号表（従来型・ユニット型共通）'!$C$6:$L$47,10,FALSE))</f>
        <v/>
      </c>
      <c r="AT162" s="1897" t="str">
        <f>IF(AT161="","",VLOOKUP(AT161,'シフト記号表（従来型・ユニット型共通）'!$C$6:$L$47,10,FALSE))</f>
        <v/>
      </c>
      <c r="AU162" s="1897" t="str">
        <f>IF(AU161="","",VLOOKUP(AU161,'シフト記号表（従来型・ユニット型共通）'!$C$6:$L$47,10,FALSE))</f>
        <v/>
      </c>
      <c r="AV162" s="1897" t="str">
        <f>IF(AV161="","",VLOOKUP(AV161,'シフト記号表（従来型・ユニット型共通）'!$C$6:$L$47,10,FALSE))</f>
        <v/>
      </c>
      <c r="AW162" s="1897" t="str">
        <f>IF(AW161="","",VLOOKUP(AW161,'シフト記号表（従来型・ユニット型共通）'!$C$6:$L$47,10,FALSE))</f>
        <v/>
      </c>
      <c r="AX162" s="1912" t="str">
        <f>IF(AX161="","",VLOOKUP(AX161,'シフト記号表（従来型・ユニット型共通）'!$C$6:$L$47,10,FALSE))</f>
        <v/>
      </c>
      <c r="AY162" s="1885" t="str">
        <f>IF(AY161="","",VLOOKUP(AY161,'シフト記号表（従来型・ユニット型共通）'!$C$6:$L$47,10,FALSE))</f>
        <v/>
      </c>
      <c r="AZ162" s="1897" t="str">
        <f>IF(AZ161="","",VLOOKUP(AZ161,'シフト記号表（従来型・ユニット型共通）'!$C$6:$L$47,10,FALSE))</f>
        <v/>
      </c>
      <c r="BA162" s="1897" t="str">
        <f>IF(BA161="","",VLOOKUP(BA161,'シフト記号表（従来型・ユニット型共通）'!$C$6:$L$47,10,FALSE))</f>
        <v/>
      </c>
      <c r="BB162" s="1945">
        <f>IF($BE$3="４週",SUM(W162:AX162),IF($BE$3="暦月",SUM(W162:BA162),""))</f>
        <v>0</v>
      </c>
      <c r="BC162" s="1953"/>
      <c r="BD162" s="1962">
        <f>IF($BE$3="４週",BB162/4,IF($BE$3="暦月",(BB162/($BE$8/7)),""))</f>
        <v>0</v>
      </c>
      <c r="BE162" s="1953"/>
      <c r="BF162" s="1973"/>
      <c r="BG162" s="1978"/>
      <c r="BH162" s="1978"/>
      <c r="BI162" s="1978"/>
      <c r="BJ162" s="1989"/>
    </row>
    <row r="163" spans="2:62" ht="20.25" customHeight="1">
      <c r="B163" s="1742">
        <f>B161+1</f>
        <v>74</v>
      </c>
      <c r="C163" s="1756"/>
      <c r="D163" s="1767"/>
      <c r="E163" s="1774"/>
      <c r="F163" s="1779"/>
      <c r="G163" s="1774"/>
      <c r="H163" s="1779"/>
      <c r="I163" s="1788"/>
      <c r="J163" s="1802"/>
      <c r="K163" s="1808"/>
      <c r="L163" s="1824"/>
      <c r="M163" s="1824"/>
      <c r="N163" s="1767"/>
      <c r="O163" s="1831"/>
      <c r="P163" s="1836"/>
      <c r="Q163" s="1836"/>
      <c r="R163" s="1836"/>
      <c r="S163" s="1847"/>
      <c r="T163" s="1857" t="s">
        <v>770</v>
      </c>
      <c r="U163" s="1864"/>
      <c r="V163" s="1875"/>
      <c r="W163" s="1886"/>
      <c r="X163" s="1898"/>
      <c r="Y163" s="1898"/>
      <c r="Z163" s="1898"/>
      <c r="AA163" s="1898"/>
      <c r="AB163" s="1898"/>
      <c r="AC163" s="1913"/>
      <c r="AD163" s="1886"/>
      <c r="AE163" s="1898"/>
      <c r="AF163" s="1898"/>
      <c r="AG163" s="1898"/>
      <c r="AH163" s="1898"/>
      <c r="AI163" s="1898"/>
      <c r="AJ163" s="1913"/>
      <c r="AK163" s="1886"/>
      <c r="AL163" s="1898"/>
      <c r="AM163" s="1898"/>
      <c r="AN163" s="1898"/>
      <c r="AO163" s="1898"/>
      <c r="AP163" s="1898"/>
      <c r="AQ163" s="1913"/>
      <c r="AR163" s="1886"/>
      <c r="AS163" s="1898"/>
      <c r="AT163" s="1898"/>
      <c r="AU163" s="1898"/>
      <c r="AV163" s="1898"/>
      <c r="AW163" s="1898"/>
      <c r="AX163" s="1913"/>
      <c r="AY163" s="1886"/>
      <c r="AZ163" s="1898"/>
      <c r="BA163" s="1937"/>
      <c r="BB163" s="1944"/>
      <c r="BC163" s="1952"/>
      <c r="BD163" s="1961"/>
      <c r="BE163" s="1967"/>
      <c r="BF163" s="1972"/>
      <c r="BG163" s="1977"/>
      <c r="BH163" s="1977"/>
      <c r="BI163" s="1977"/>
      <c r="BJ163" s="1988"/>
    </row>
    <row r="164" spans="2:62" ht="20.25" customHeight="1">
      <c r="B164" s="1743"/>
      <c r="C164" s="1757"/>
      <c r="D164" s="1768"/>
      <c r="E164" s="1776"/>
      <c r="F164" s="1781">
        <f>C163</f>
        <v>0</v>
      </c>
      <c r="G164" s="1776"/>
      <c r="H164" s="1781">
        <f>I163</f>
        <v>0</v>
      </c>
      <c r="I164" s="1789"/>
      <c r="J164" s="1803"/>
      <c r="K164" s="1809"/>
      <c r="L164" s="1825"/>
      <c r="M164" s="1825"/>
      <c r="N164" s="1768"/>
      <c r="O164" s="1831"/>
      <c r="P164" s="1836"/>
      <c r="Q164" s="1836"/>
      <c r="R164" s="1836"/>
      <c r="S164" s="1847"/>
      <c r="T164" s="1856" t="s">
        <v>128</v>
      </c>
      <c r="U164" s="1863"/>
      <c r="V164" s="1874"/>
      <c r="W164" s="1885" t="str">
        <f>IF(W163="","",VLOOKUP(W163,'シフト記号表（従来型・ユニット型共通）'!$C$6:$L$47,10,FALSE))</f>
        <v/>
      </c>
      <c r="X164" s="1897" t="str">
        <f>IF(X163="","",VLOOKUP(X163,'シフト記号表（従来型・ユニット型共通）'!$C$6:$L$47,10,FALSE))</f>
        <v/>
      </c>
      <c r="Y164" s="1897" t="str">
        <f>IF(Y163="","",VLOOKUP(Y163,'シフト記号表（従来型・ユニット型共通）'!$C$6:$L$47,10,FALSE))</f>
        <v/>
      </c>
      <c r="Z164" s="1897" t="str">
        <f>IF(Z163="","",VLOOKUP(Z163,'シフト記号表（従来型・ユニット型共通）'!$C$6:$L$47,10,FALSE))</f>
        <v/>
      </c>
      <c r="AA164" s="1897" t="str">
        <f>IF(AA163="","",VLOOKUP(AA163,'シフト記号表（従来型・ユニット型共通）'!$C$6:$L$47,10,FALSE))</f>
        <v/>
      </c>
      <c r="AB164" s="1897" t="str">
        <f>IF(AB163="","",VLOOKUP(AB163,'シフト記号表（従来型・ユニット型共通）'!$C$6:$L$47,10,FALSE))</f>
        <v/>
      </c>
      <c r="AC164" s="1912" t="str">
        <f>IF(AC163="","",VLOOKUP(AC163,'シフト記号表（従来型・ユニット型共通）'!$C$6:$L$47,10,FALSE))</f>
        <v/>
      </c>
      <c r="AD164" s="1885" t="str">
        <f>IF(AD163="","",VLOOKUP(AD163,'シフト記号表（従来型・ユニット型共通）'!$C$6:$L$47,10,FALSE))</f>
        <v/>
      </c>
      <c r="AE164" s="1897" t="str">
        <f>IF(AE163="","",VLOOKUP(AE163,'シフト記号表（従来型・ユニット型共通）'!$C$6:$L$47,10,FALSE))</f>
        <v/>
      </c>
      <c r="AF164" s="1897" t="str">
        <f>IF(AF163="","",VLOOKUP(AF163,'シフト記号表（従来型・ユニット型共通）'!$C$6:$L$47,10,FALSE))</f>
        <v/>
      </c>
      <c r="AG164" s="1897" t="str">
        <f>IF(AG163="","",VLOOKUP(AG163,'シフト記号表（従来型・ユニット型共通）'!$C$6:$L$47,10,FALSE))</f>
        <v/>
      </c>
      <c r="AH164" s="1897" t="str">
        <f>IF(AH163="","",VLOOKUP(AH163,'シフト記号表（従来型・ユニット型共通）'!$C$6:$L$47,10,FALSE))</f>
        <v/>
      </c>
      <c r="AI164" s="1897" t="str">
        <f>IF(AI163="","",VLOOKUP(AI163,'シフト記号表（従来型・ユニット型共通）'!$C$6:$L$47,10,FALSE))</f>
        <v/>
      </c>
      <c r="AJ164" s="1912" t="str">
        <f>IF(AJ163="","",VLOOKUP(AJ163,'シフト記号表（従来型・ユニット型共通）'!$C$6:$L$47,10,FALSE))</f>
        <v/>
      </c>
      <c r="AK164" s="1885" t="str">
        <f>IF(AK163="","",VLOOKUP(AK163,'シフト記号表（従来型・ユニット型共通）'!$C$6:$L$47,10,FALSE))</f>
        <v/>
      </c>
      <c r="AL164" s="1897" t="str">
        <f>IF(AL163="","",VLOOKUP(AL163,'シフト記号表（従来型・ユニット型共通）'!$C$6:$L$47,10,FALSE))</f>
        <v/>
      </c>
      <c r="AM164" s="1897" t="str">
        <f>IF(AM163="","",VLOOKUP(AM163,'シフト記号表（従来型・ユニット型共通）'!$C$6:$L$47,10,FALSE))</f>
        <v/>
      </c>
      <c r="AN164" s="1897" t="str">
        <f>IF(AN163="","",VLOOKUP(AN163,'シフト記号表（従来型・ユニット型共通）'!$C$6:$L$47,10,FALSE))</f>
        <v/>
      </c>
      <c r="AO164" s="1897" t="str">
        <f>IF(AO163="","",VLOOKUP(AO163,'シフト記号表（従来型・ユニット型共通）'!$C$6:$L$47,10,FALSE))</f>
        <v/>
      </c>
      <c r="AP164" s="1897" t="str">
        <f>IF(AP163="","",VLOOKUP(AP163,'シフト記号表（従来型・ユニット型共通）'!$C$6:$L$47,10,FALSE))</f>
        <v/>
      </c>
      <c r="AQ164" s="1912" t="str">
        <f>IF(AQ163="","",VLOOKUP(AQ163,'シフト記号表（従来型・ユニット型共通）'!$C$6:$L$47,10,FALSE))</f>
        <v/>
      </c>
      <c r="AR164" s="1885" t="str">
        <f>IF(AR163="","",VLOOKUP(AR163,'シフト記号表（従来型・ユニット型共通）'!$C$6:$L$47,10,FALSE))</f>
        <v/>
      </c>
      <c r="AS164" s="1897" t="str">
        <f>IF(AS163="","",VLOOKUP(AS163,'シフト記号表（従来型・ユニット型共通）'!$C$6:$L$47,10,FALSE))</f>
        <v/>
      </c>
      <c r="AT164" s="1897" t="str">
        <f>IF(AT163="","",VLOOKUP(AT163,'シフト記号表（従来型・ユニット型共通）'!$C$6:$L$47,10,FALSE))</f>
        <v/>
      </c>
      <c r="AU164" s="1897" t="str">
        <f>IF(AU163="","",VLOOKUP(AU163,'シフト記号表（従来型・ユニット型共通）'!$C$6:$L$47,10,FALSE))</f>
        <v/>
      </c>
      <c r="AV164" s="1897" t="str">
        <f>IF(AV163="","",VLOOKUP(AV163,'シフト記号表（従来型・ユニット型共通）'!$C$6:$L$47,10,FALSE))</f>
        <v/>
      </c>
      <c r="AW164" s="1897" t="str">
        <f>IF(AW163="","",VLOOKUP(AW163,'シフト記号表（従来型・ユニット型共通）'!$C$6:$L$47,10,FALSE))</f>
        <v/>
      </c>
      <c r="AX164" s="1912" t="str">
        <f>IF(AX163="","",VLOOKUP(AX163,'シフト記号表（従来型・ユニット型共通）'!$C$6:$L$47,10,FALSE))</f>
        <v/>
      </c>
      <c r="AY164" s="1885" t="str">
        <f>IF(AY163="","",VLOOKUP(AY163,'シフト記号表（従来型・ユニット型共通）'!$C$6:$L$47,10,FALSE))</f>
        <v/>
      </c>
      <c r="AZ164" s="1897" t="str">
        <f>IF(AZ163="","",VLOOKUP(AZ163,'シフト記号表（従来型・ユニット型共通）'!$C$6:$L$47,10,FALSE))</f>
        <v/>
      </c>
      <c r="BA164" s="1897" t="str">
        <f>IF(BA163="","",VLOOKUP(BA163,'シフト記号表（従来型・ユニット型共通）'!$C$6:$L$47,10,FALSE))</f>
        <v/>
      </c>
      <c r="BB164" s="1945">
        <f>IF($BE$3="４週",SUM(W164:AX164),IF($BE$3="暦月",SUM(W164:BA164),""))</f>
        <v>0</v>
      </c>
      <c r="BC164" s="1953"/>
      <c r="BD164" s="1962">
        <f>IF($BE$3="４週",BB164/4,IF($BE$3="暦月",(BB164/($BE$8/7)),""))</f>
        <v>0</v>
      </c>
      <c r="BE164" s="1953"/>
      <c r="BF164" s="1973"/>
      <c r="BG164" s="1978"/>
      <c r="BH164" s="1978"/>
      <c r="BI164" s="1978"/>
      <c r="BJ164" s="1989"/>
    </row>
    <row r="165" spans="2:62" ht="20.25" customHeight="1">
      <c r="B165" s="1742">
        <f>B163+1</f>
        <v>75</v>
      </c>
      <c r="C165" s="1756"/>
      <c r="D165" s="1767"/>
      <c r="E165" s="1774"/>
      <c r="F165" s="1779"/>
      <c r="G165" s="1774"/>
      <c r="H165" s="1779"/>
      <c r="I165" s="1788"/>
      <c r="J165" s="1802"/>
      <c r="K165" s="1808"/>
      <c r="L165" s="1824"/>
      <c r="M165" s="1824"/>
      <c r="N165" s="1767"/>
      <c r="O165" s="1831"/>
      <c r="P165" s="1836"/>
      <c r="Q165" s="1836"/>
      <c r="R165" s="1836"/>
      <c r="S165" s="1847"/>
      <c r="T165" s="1857" t="s">
        <v>770</v>
      </c>
      <c r="U165" s="1864"/>
      <c r="V165" s="1875"/>
      <c r="W165" s="1886"/>
      <c r="X165" s="1898"/>
      <c r="Y165" s="1898"/>
      <c r="Z165" s="1898"/>
      <c r="AA165" s="1898"/>
      <c r="AB165" s="1898"/>
      <c r="AC165" s="1913"/>
      <c r="AD165" s="1886"/>
      <c r="AE165" s="1898"/>
      <c r="AF165" s="1898"/>
      <c r="AG165" s="1898"/>
      <c r="AH165" s="1898"/>
      <c r="AI165" s="1898"/>
      <c r="AJ165" s="1913"/>
      <c r="AK165" s="1886"/>
      <c r="AL165" s="1898"/>
      <c r="AM165" s="1898"/>
      <c r="AN165" s="1898"/>
      <c r="AO165" s="1898"/>
      <c r="AP165" s="1898"/>
      <c r="AQ165" s="1913"/>
      <c r="AR165" s="1886"/>
      <c r="AS165" s="1898"/>
      <c r="AT165" s="1898"/>
      <c r="AU165" s="1898"/>
      <c r="AV165" s="1898"/>
      <c r="AW165" s="1898"/>
      <c r="AX165" s="1913"/>
      <c r="AY165" s="1886"/>
      <c r="AZ165" s="1898"/>
      <c r="BA165" s="1937"/>
      <c r="BB165" s="1944"/>
      <c r="BC165" s="1952"/>
      <c r="BD165" s="1961"/>
      <c r="BE165" s="1967"/>
      <c r="BF165" s="1972"/>
      <c r="BG165" s="1977"/>
      <c r="BH165" s="1977"/>
      <c r="BI165" s="1977"/>
      <c r="BJ165" s="1988"/>
    </row>
    <row r="166" spans="2:62" ht="20.25" customHeight="1">
      <c r="B166" s="1743"/>
      <c r="C166" s="1757"/>
      <c r="D166" s="1768"/>
      <c r="E166" s="1776"/>
      <c r="F166" s="1781">
        <f>C165</f>
        <v>0</v>
      </c>
      <c r="G166" s="1776"/>
      <c r="H166" s="1781">
        <f>I165</f>
        <v>0</v>
      </c>
      <c r="I166" s="1789"/>
      <c r="J166" s="1803"/>
      <c r="K166" s="1809"/>
      <c r="L166" s="1825"/>
      <c r="M166" s="1825"/>
      <c r="N166" s="1768"/>
      <c r="O166" s="1831"/>
      <c r="P166" s="1836"/>
      <c r="Q166" s="1836"/>
      <c r="R166" s="1836"/>
      <c r="S166" s="1847"/>
      <c r="T166" s="1856" t="s">
        <v>128</v>
      </c>
      <c r="U166" s="1863"/>
      <c r="V166" s="1874"/>
      <c r="W166" s="1885" t="str">
        <f>IF(W165="","",VLOOKUP(W165,'シフト記号表（従来型・ユニット型共通）'!$C$6:$L$47,10,FALSE))</f>
        <v/>
      </c>
      <c r="X166" s="1897" t="str">
        <f>IF(X165="","",VLOOKUP(X165,'シフト記号表（従来型・ユニット型共通）'!$C$6:$L$47,10,FALSE))</f>
        <v/>
      </c>
      <c r="Y166" s="1897" t="str">
        <f>IF(Y165="","",VLOOKUP(Y165,'シフト記号表（従来型・ユニット型共通）'!$C$6:$L$47,10,FALSE))</f>
        <v/>
      </c>
      <c r="Z166" s="1897" t="str">
        <f>IF(Z165="","",VLOOKUP(Z165,'シフト記号表（従来型・ユニット型共通）'!$C$6:$L$47,10,FALSE))</f>
        <v/>
      </c>
      <c r="AA166" s="1897" t="str">
        <f>IF(AA165="","",VLOOKUP(AA165,'シフト記号表（従来型・ユニット型共通）'!$C$6:$L$47,10,FALSE))</f>
        <v/>
      </c>
      <c r="AB166" s="1897" t="str">
        <f>IF(AB165="","",VLOOKUP(AB165,'シフト記号表（従来型・ユニット型共通）'!$C$6:$L$47,10,FALSE))</f>
        <v/>
      </c>
      <c r="AC166" s="1912" t="str">
        <f>IF(AC165="","",VLOOKUP(AC165,'シフト記号表（従来型・ユニット型共通）'!$C$6:$L$47,10,FALSE))</f>
        <v/>
      </c>
      <c r="AD166" s="1885" t="str">
        <f>IF(AD165="","",VLOOKUP(AD165,'シフト記号表（従来型・ユニット型共通）'!$C$6:$L$47,10,FALSE))</f>
        <v/>
      </c>
      <c r="AE166" s="1897" t="str">
        <f>IF(AE165="","",VLOOKUP(AE165,'シフト記号表（従来型・ユニット型共通）'!$C$6:$L$47,10,FALSE))</f>
        <v/>
      </c>
      <c r="AF166" s="1897" t="str">
        <f>IF(AF165="","",VLOOKUP(AF165,'シフト記号表（従来型・ユニット型共通）'!$C$6:$L$47,10,FALSE))</f>
        <v/>
      </c>
      <c r="AG166" s="1897" t="str">
        <f>IF(AG165="","",VLOOKUP(AG165,'シフト記号表（従来型・ユニット型共通）'!$C$6:$L$47,10,FALSE))</f>
        <v/>
      </c>
      <c r="AH166" s="1897" t="str">
        <f>IF(AH165="","",VLOOKUP(AH165,'シフト記号表（従来型・ユニット型共通）'!$C$6:$L$47,10,FALSE))</f>
        <v/>
      </c>
      <c r="AI166" s="1897" t="str">
        <f>IF(AI165="","",VLOOKUP(AI165,'シフト記号表（従来型・ユニット型共通）'!$C$6:$L$47,10,FALSE))</f>
        <v/>
      </c>
      <c r="AJ166" s="1912" t="str">
        <f>IF(AJ165="","",VLOOKUP(AJ165,'シフト記号表（従来型・ユニット型共通）'!$C$6:$L$47,10,FALSE))</f>
        <v/>
      </c>
      <c r="AK166" s="1885" t="str">
        <f>IF(AK165="","",VLOOKUP(AK165,'シフト記号表（従来型・ユニット型共通）'!$C$6:$L$47,10,FALSE))</f>
        <v/>
      </c>
      <c r="AL166" s="1897" t="str">
        <f>IF(AL165="","",VLOOKUP(AL165,'シフト記号表（従来型・ユニット型共通）'!$C$6:$L$47,10,FALSE))</f>
        <v/>
      </c>
      <c r="AM166" s="1897" t="str">
        <f>IF(AM165="","",VLOOKUP(AM165,'シフト記号表（従来型・ユニット型共通）'!$C$6:$L$47,10,FALSE))</f>
        <v/>
      </c>
      <c r="AN166" s="1897" t="str">
        <f>IF(AN165="","",VLOOKUP(AN165,'シフト記号表（従来型・ユニット型共通）'!$C$6:$L$47,10,FALSE))</f>
        <v/>
      </c>
      <c r="AO166" s="1897" t="str">
        <f>IF(AO165="","",VLOOKUP(AO165,'シフト記号表（従来型・ユニット型共通）'!$C$6:$L$47,10,FALSE))</f>
        <v/>
      </c>
      <c r="AP166" s="1897" t="str">
        <f>IF(AP165="","",VLOOKUP(AP165,'シフト記号表（従来型・ユニット型共通）'!$C$6:$L$47,10,FALSE))</f>
        <v/>
      </c>
      <c r="AQ166" s="1912" t="str">
        <f>IF(AQ165="","",VLOOKUP(AQ165,'シフト記号表（従来型・ユニット型共通）'!$C$6:$L$47,10,FALSE))</f>
        <v/>
      </c>
      <c r="AR166" s="1885" t="str">
        <f>IF(AR165="","",VLOOKUP(AR165,'シフト記号表（従来型・ユニット型共通）'!$C$6:$L$47,10,FALSE))</f>
        <v/>
      </c>
      <c r="AS166" s="1897" t="str">
        <f>IF(AS165="","",VLOOKUP(AS165,'シフト記号表（従来型・ユニット型共通）'!$C$6:$L$47,10,FALSE))</f>
        <v/>
      </c>
      <c r="AT166" s="1897" t="str">
        <f>IF(AT165="","",VLOOKUP(AT165,'シフト記号表（従来型・ユニット型共通）'!$C$6:$L$47,10,FALSE))</f>
        <v/>
      </c>
      <c r="AU166" s="1897" t="str">
        <f>IF(AU165="","",VLOOKUP(AU165,'シフト記号表（従来型・ユニット型共通）'!$C$6:$L$47,10,FALSE))</f>
        <v/>
      </c>
      <c r="AV166" s="1897" t="str">
        <f>IF(AV165="","",VLOOKUP(AV165,'シフト記号表（従来型・ユニット型共通）'!$C$6:$L$47,10,FALSE))</f>
        <v/>
      </c>
      <c r="AW166" s="1897" t="str">
        <f>IF(AW165="","",VLOOKUP(AW165,'シフト記号表（従来型・ユニット型共通）'!$C$6:$L$47,10,FALSE))</f>
        <v/>
      </c>
      <c r="AX166" s="1912" t="str">
        <f>IF(AX165="","",VLOOKUP(AX165,'シフト記号表（従来型・ユニット型共通）'!$C$6:$L$47,10,FALSE))</f>
        <v/>
      </c>
      <c r="AY166" s="1885" t="str">
        <f>IF(AY165="","",VLOOKUP(AY165,'シフト記号表（従来型・ユニット型共通）'!$C$6:$L$47,10,FALSE))</f>
        <v/>
      </c>
      <c r="AZ166" s="1897" t="str">
        <f>IF(AZ165="","",VLOOKUP(AZ165,'シフト記号表（従来型・ユニット型共通）'!$C$6:$L$47,10,FALSE))</f>
        <v/>
      </c>
      <c r="BA166" s="1897" t="str">
        <f>IF(BA165="","",VLOOKUP(BA165,'シフト記号表（従来型・ユニット型共通）'!$C$6:$L$47,10,FALSE))</f>
        <v/>
      </c>
      <c r="BB166" s="1945">
        <f>IF($BE$3="４週",SUM(W166:AX166),IF($BE$3="暦月",SUM(W166:BA166),""))</f>
        <v>0</v>
      </c>
      <c r="BC166" s="1953"/>
      <c r="BD166" s="1962">
        <f>IF($BE$3="４週",BB166/4,IF($BE$3="暦月",(BB166/($BE$8/7)),""))</f>
        <v>0</v>
      </c>
      <c r="BE166" s="1953"/>
      <c r="BF166" s="1973"/>
      <c r="BG166" s="1978"/>
      <c r="BH166" s="1978"/>
      <c r="BI166" s="1978"/>
      <c r="BJ166" s="1989"/>
    </row>
    <row r="167" spans="2:62" ht="20.25" customHeight="1">
      <c r="B167" s="1742">
        <f>B165+1</f>
        <v>76</v>
      </c>
      <c r="C167" s="1756"/>
      <c r="D167" s="1767"/>
      <c r="E167" s="1774"/>
      <c r="F167" s="1779"/>
      <c r="G167" s="1774"/>
      <c r="H167" s="1779"/>
      <c r="I167" s="1788"/>
      <c r="J167" s="1802"/>
      <c r="K167" s="1808"/>
      <c r="L167" s="1824"/>
      <c r="M167" s="1824"/>
      <c r="N167" s="1767"/>
      <c r="O167" s="1831"/>
      <c r="P167" s="1836"/>
      <c r="Q167" s="1836"/>
      <c r="R167" s="1836"/>
      <c r="S167" s="1847"/>
      <c r="T167" s="1857" t="s">
        <v>770</v>
      </c>
      <c r="U167" s="1864"/>
      <c r="V167" s="1875"/>
      <c r="W167" s="1886"/>
      <c r="X167" s="1898"/>
      <c r="Y167" s="1898"/>
      <c r="Z167" s="1898"/>
      <c r="AA167" s="1898"/>
      <c r="AB167" s="1898"/>
      <c r="AC167" s="1913"/>
      <c r="AD167" s="1886"/>
      <c r="AE167" s="1898"/>
      <c r="AF167" s="1898"/>
      <c r="AG167" s="1898"/>
      <c r="AH167" s="1898"/>
      <c r="AI167" s="1898"/>
      <c r="AJ167" s="1913"/>
      <c r="AK167" s="1886"/>
      <c r="AL167" s="1898"/>
      <c r="AM167" s="1898"/>
      <c r="AN167" s="1898"/>
      <c r="AO167" s="1898"/>
      <c r="AP167" s="1898"/>
      <c r="AQ167" s="1913"/>
      <c r="AR167" s="1886"/>
      <c r="AS167" s="1898"/>
      <c r="AT167" s="1898"/>
      <c r="AU167" s="1898"/>
      <c r="AV167" s="1898"/>
      <c r="AW167" s="1898"/>
      <c r="AX167" s="1913"/>
      <c r="AY167" s="1886"/>
      <c r="AZ167" s="1898"/>
      <c r="BA167" s="1937"/>
      <c r="BB167" s="1944"/>
      <c r="BC167" s="1952"/>
      <c r="BD167" s="1961"/>
      <c r="BE167" s="1967"/>
      <c r="BF167" s="1972"/>
      <c r="BG167" s="1977"/>
      <c r="BH167" s="1977"/>
      <c r="BI167" s="1977"/>
      <c r="BJ167" s="1988"/>
    </row>
    <row r="168" spans="2:62" ht="20.25" customHeight="1">
      <c r="B168" s="1743"/>
      <c r="C168" s="1757"/>
      <c r="D168" s="1768"/>
      <c r="E168" s="1776"/>
      <c r="F168" s="1781">
        <f>C167</f>
        <v>0</v>
      </c>
      <c r="G168" s="1776"/>
      <c r="H168" s="1781">
        <f>I167</f>
        <v>0</v>
      </c>
      <c r="I168" s="1789"/>
      <c r="J168" s="1803"/>
      <c r="K168" s="1809"/>
      <c r="L168" s="1825"/>
      <c r="M168" s="1825"/>
      <c r="N168" s="1768"/>
      <c r="O168" s="1831"/>
      <c r="P168" s="1836"/>
      <c r="Q168" s="1836"/>
      <c r="R168" s="1836"/>
      <c r="S168" s="1847"/>
      <c r="T168" s="1856" t="s">
        <v>128</v>
      </c>
      <c r="U168" s="1863"/>
      <c r="V168" s="1874"/>
      <c r="W168" s="1885" t="str">
        <f>IF(W167="","",VLOOKUP(W167,'シフト記号表（従来型・ユニット型共通）'!$C$6:$L$47,10,FALSE))</f>
        <v/>
      </c>
      <c r="X168" s="1897" t="str">
        <f>IF(X167="","",VLOOKUP(X167,'シフト記号表（従来型・ユニット型共通）'!$C$6:$L$47,10,FALSE))</f>
        <v/>
      </c>
      <c r="Y168" s="1897" t="str">
        <f>IF(Y167="","",VLOOKUP(Y167,'シフト記号表（従来型・ユニット型共通）'!$C$6:$L$47,10,FALSE))</f>
        <v/>
      </c>
      <c r="Z168" s="1897" t="str">
        <f>IF(Z167="","",VLOOKUP(Z167,'シフト記号表（従来型・ユニット型共通）'!$C$6:$L$47,10,FALSE))</f>
        <v/>
      </c>
      <c r="AA168" s="1897" t="str">
        <f>IF(AA167="","",VLOOKUP(AA167,'シフト記号表（従来型・ユニット型共通）'!$C$6:$L$47,10,FALSE))</f>
        <v/>
      </c>
      <c r="AB168" s="1897" t="str">
        <f>IF(AB167="","",VLOOKUP(AB167,'シフト記号表（従来型・ユニット型共通）'!$C$6:$L$47,10,FALSE))</f>
        <v/>
      </c>
      <c r="AC168" s="1912" t="str">
        <f>IF(AC167="","",VLOOKUP(AC167,'シフト記号表（従来型・ユニット型共通）'!$C$6:$L$47,10,FALSE))</f>
        <v/>
      </c>
      <c r="AD168" s="1885" t="str">
        <f>IF(AD167="","",VLOOKUP(AD167,'シフト記号表（従来型・ユニット型共通）'!$C$6:$L$47,10,FALSE))</f>
        <v/>
      </c>
      <c r="AE168" s="1897" t="str">
        <f>IF(AE167="","",VLOOKUP(AE167,'シフト記号表（従来型・ユニット型共通）'!$C$6:$L$47,10,FALSE))</f>
        <v/>
      </c>
      <c r="AF168" s="1897" t="str">
        <f>IF(AF167="","",VLOOKUP(AF167,'シフト記号表（従来型・ユニット型共通）'!$C$6:$L$47,10,FALSE))</f>
        <v/>
      </c>
      <c r="AG168" s="1897" t="str">
        <f>IF(AG167="","",VLOOKUP(AG167,'シフト記号表（従来型・ユニット型共通）'!$C$6:$L$47,10,FALSE))</f>
        <v/>
      </c>
      <c r="AH168" s="1897" t="str">
        <f>IF(AH167="","",VLOOKUP(AH167,'シフト記号表（従来型・ユニット型共通）'!$C$6:$L$47,10,FALSE))</f>
        <v/>
      </c>
      <c r="AI168" s="1897" t="str">
        <f>IF(AI167="","",VLOOKUP(AI167,'シフト記号表（従来型・ユニット型共通）'!$C$6:$L$47,10,FALSE))</f>
        <v/>
      </c>
      <c r="AJ168" s="1912" t="str">
        <f>IF(AJ167="","",VLOOKUP(AJ167,'シフト記号表（従来型・ユニット型共通）'!$C$6:$L$47,10,FALSE))</f>
        <v/>
      </c>
      <c r="AK168" s="1885" t="str">
        <f>IF(AK167="","",VLOOKUP(AK167,'シフト記号表（従来型・ユニット型共通）'!$C$6:$L$47,10,FALSE))</f>
        <v/>
      </c>
      <c r="AL168" s="1897" t="str">
        <f>IF(AL167="","",VLOOKUP(AL167,'シフト記号表（従来型・ユニット型共通）'!$C$6:$L$47,10,FALSE))</f>
        <v/>
      </c>
      <c r="AM168" s="1897" t="str">
        <f>IF(AM167="","",VLOOKUP(AM167,'シフト記号表（従来型・ユニット型共通）'!$C$6:$L$47,10,FALSE))</f>
        <v/>
      </c>
      <c r="AN168" s="1897" t="str">
        <f>IF(AN167="","",VLOOKUP(AN167,'シフト記号表（従来型・ユニット型共通）'!$C$6:$L$47,10,FALSE))</f>
        <v/>
      </c>
      <c r="AO168" s="1897" t="str">
        <f>IF(AO167="","",VLOOKUP(AO167,'シフト記号表（従来型・ユニット型共通）'!$C$6:$L$47,10,FALSE))</f>
        <v/>
      </c>
      <c r="AP168" s="1897" t="str">
        <f>IF(AP167="","",VLOOKUP(AP167,'シフト記号表（従来型・ユニット型共通）'!$C$6:$L$47,10,FALSE))</f>
        <v/>
      </c>
      <c r="AQ168" s="1912" t="str">
        <f>IF(AQ167="","",VLOOKUP(AQ167,'シフト記号表（従来型・ユニット型共通）'!$C$6:$L$47,10,FALSE))</f>
        <v/>
      </c>
      <c r="AR168" s="1885" t="str">
        <f>IF(AR167="","",VLOOKUP(AR167,'シフト記号表（従来型・ユニット型共通）'!$C$6:$L$47,10,FALSE))</f>
        <v/>
      </c>
      <c r="AS168" s="1897" t="str">
        <f>IF(AS167="","",VLOOKUP(AS167,'シフト記号表（従来型・ユニット型共通）'!$C$6:$L$47,10,FALSE))</f>
        <v/>
      </c>
      <c r="AT168" s="1897" t="str">
        <f>IF(AT167="","",VLOOKUP(AT167,'シフト記号表（従来型・ユニット型共通）'!$C$6:$L$47,10,FALSE))</f>
        <v/>
      </c>
      <c r="AU168" s="1897" t="str">
        <f>IF(AU167="","",VLOOKUP(AU167,'シフト記号表（従来型・ユニット型共通）'!$C$6:$L$47,10,FALSE))</f>
        <v/>
      </c>
      <c r="AV168" s="1897" t="str">
        <f>IF(AV167="","",VLOOKUP(AV167,'シフト記号表（従来型・ユニット型共通）'!$C$6:$L$47,10,FALSE))</f>
        <v/>
      </c>
      <c r="AW168" s="1897" t="str">
        <f>IF(AW167="","",VLOOKUP(AW167,'シフト記号表（従来型・ユニット型共通）'!$C$6:$L$47,10,FALSE))</f>
        <v/>
      </c>
      <c r="AX168" s="1912" t="str">
        <f>IF(AX167="","",VLOOKUP(AX167,'シフト記号表（従来型・ユニット型共通）'!$C$6:$L$47,10,FALSE))</f>
        <v/>
      </c>
      <c r="AY168" s="1885" t="str">
        <f>IF(AY167="","",VLOOKUP(AY167,'シフト記号表（従来型・ユニット型共通）'!$C$6:$L$47,10,FALSE))</f>
        <v/>
      </c>
      <c r="AZ168" s="1897" t="str">
        <f>IF(AZ167="","",VLOOKUP(AZ167,'シフト記号表（従来型・ユニット型共通）'!$C$6:$L$47,10,FALSE))</f>
        <v/>
      </c>
      <c r="BA168" s="1897" t="str">
        <f>IF(BA167="","",VLOOKUP(BA167,'シフト記号表（従来型・ユニット型共通）'!$C$6:$L$47,10,FALSE))</f>
        <v/>
      </c>
      <c r="BB168" s="1945">
        <f>IF($BE$3="４週",SUM(W168:AX168),IF($BE$3="暦月",SUM(W168:BA168),""))</f>
        <v>0</v>
      </c>
      <c r="BC168" s="1953"/>
      <c r="BD168" s="1962">
        <f>IF($BE$3="４週",BB168/4,IF($BE$3="暦月",(BB168/($BE$8/7)),""))</f>
        <v>0</v>
      </c>
      <c r="BE168" s="1953"/>
      <c r="BF168" s="1973"/>
      <c r="BG168" s="1978"/>
      <c r="BH168" s="1978"/>
      <c r="BI168" s="1978"/>
      <c r="BJ168" s="1989"/>
    </row>
    <row r="169" spans="2:62" ht="20.25" customHeight="1">
      <c r="B169" s="1742">
        <f>B167+1</f>
        <v>77</v>
      </c>
      <c r="C169" s="1756"/>
      <c r="D169" s="1767"/>
      <c r="E169" s="1774"/>
      <c r="F169" s="1779"/>
      <c r="G169" s="1774"/>
      <c r="H169" s="1779"/>
      <c r="I169" s="1788"/>
      <c r="J169" s="1802"/>
      <c r="K169" s="1808"/>
      <c r="L169" s="1824"/>
      <c r="M169" s="1824"/>
      <c r="N169" s="1767"/>
      <c r="O169" s="1831"/>
      <c r="P169" s="1836"/>
      <c r="Q169" s="1836"/>
      <c r="R169" s="1836"/>
      <c r="S169" s="1847"/>
      <c r="T169" s="1857" t="s">
        <v>770</v>
      </c>
      <c r="U169" s="1864"/>
      <c r="V169" s="1875"/>
      <c r="W169" s="1886"/>
      <c r="X169" s="1898"/>
      <c r="Y169" s="1898"/>
      <c r="Z169" s="1898"/>
      <c r="AA169" s="1898"/>
      <c r="AB169" s="1898"/>
      <c r="AC169" s="1913"/>
      <c r="AD169" s="1886"/>
      <c r="AE169" s="1898"/>
      <c r="AF169" s="1898"/>
      <c r="AG169" s="1898"/>
      <c r="AH169" s="1898"/>
      <c r="AI169" s="1898"/>
      <c r="AJ169" s="1913"/>
      <c r="AK169" s="1886"/>
      <c r="AL169" s="1898"/>
      <c r="AM169" s="1898"/>
      <c r="AN169" s="1898"/>
      <c r="AO169" s="1898"/>
      <c r="AP169" s="1898"/>
      <c r="AQ169" s="1913"/>
      <c r="AR169" s="1886"/>
      <c r="AS169" s="1898"/>
      <c r="AT169" s="1898"/>
      <c r="AU169" s="1898"/>
      <c r="AV169" s="1898"/>
      <c r="AW169" s="1898"/>
      <c r="AX169" s="1913"/>
      <c r="AY169" s="1886"/>
      <c r="AZ169" s="1898"/>
      <c r="BA169" s="1937"/>
      <c r="BB169" s="1944"/>
      <c r="BC169" s="1952"/>
      <c r="BD169" s="1961"/>
      <c r="BE169" s="1967"/>
      <c r="BF169" s="1972"/>
      <c r="BG169" s="1977"/>
      <c r="BH169" s="1977"/>
      <c r="BI169" s="1977"/>
      <c r="BJ169" s="1988"/>
    </row>
    <row r="170" spans="2:62" ht="20.25" customHeight="1">
      <c r="B170" s="1743"/>
      <c r="C170" s="1757"/>
      <c r="D170" s="1768"/>
      <c r="E170" s="1776"/>
      <c r="F170" s="1781">
        <f>C169</f>
        <v>0</v>
      </c>
      <c r="G170" s="1776"/>
      <c r="H170" s="1781">
        <f>I169</f>
        <v>0</v>
      </c>
      <c r="I170" s="1789"/>
      <c r="J170" s="1803"/>
      <c r="K170" s="1809"/>
      <c r="L170" s="1825"/>
      <c r="M170" s="1825"/>
      <c r="N170" s="1768"/>
      <c r="O170" s="1831"/>
      <c r="P170" s="1836"/>
      <c r="Q170" s="1836"/>
      <c r="R170" s="1836"/>
      <c r="S170" s="1847"/>
      <c r="T170" s="1856" t="s">
        <v>128</v>
      </c>
      <c r="U170" s="1863"/>
      <c r="V170" s="1874"/>
      <c r="W170" s="1885" t="str">
        <f>IF(W169="","",VLOOKUP(W169,'シフト記号表（従来型・ユニット型共通）'!$C$6:$L$47,10,FALSE))</f>
        <v/>
      </c>
      <c r="X170" s="1897" t="str">
        <f>IF(X169="","",VLOOKUP(X169,'シフト記号表（従来型・ユニット型共通）'!$C$6:$L$47,10,FALSE))</f>
        <v/>
      </c>
      <c r="Y170" s="1897" t="str">
        <f>IF(Y169="","",VLOOKUP(Y169,'シフト記号表（従来型・ユニット型共通）'!$C$6:$L$47,10,FALSE))</f>
        <v/>
      </c>
      <c r="Z170" s="1897" t="str">
        <f>IF(Z169="","",VLOOKUP(Z169,'シフト記号表（従来型・ユニット型共通）'!$C$6:$L$47,10,FALSE))</f>
        <v/>
      </c>
      <c r="AA170" s="1897" t="str">
        <f>IF(AA169="","",VLOOKUP(AA169,'シフト記号表（従来型・ユニット型共通）'!$C$6:$L$47,10,FALSE))</f>
        <v/>
      </c>
      <c r="AB170" s="1897" t="str">
        <f>IF(AB169="","",VLOOKUP(AB169,'シフト記号表（従来型・ユニット型共通）'!$C$6:$L$47,10,FALSE))</f>
        <v/>
      </c>
      <c r="AC170" s="1912" t="str">
        <f>IF(AC169="","",VLOOKUP(AC169,'シフト記号表（従来型・ユニット型共通）'!$C$6:$L$47,10,FALSE))</f>
        <v/>
      </c>
      <c r="AD170" s="1885" t="str">
        <f>IF(AD169="","",VLOOKUP(AD169,'シフト記号表（従来型・ユニット型共通）'!$C$6:$L$47,10,FALSE))</f>
        <v/>
      </c>
      <c r="AE170" s="1897" t="str">
        <f>IF(AE169="","",VLOOKUP(AE169,'シフト記号表（従来型・ユニット型共通）'!$C$6:$L$47,10,FALSE))</f>
        <v/>
      </c>
      <c r="AF170" s="1897" t="str">
        <f>IF(AF169="","",VLOOKUP(AF169,'シフト記号表（従来型・ユニット型共通）'!$C$6:$L$47,10,FALSE))</f>
        <v/>
      </c>
      <c r="AG170" s="1897" t="str">
        <f>IF(AG169="","",VLOOKUP(AG169,'シフト記号表（従来型・ユニット型共通）'!$C$6:$L$47,10,FALSE))</f>
        <v/>
      </c>
      <c r="AH170" s="1897" t="str">
        <f>IF(AH169="","",VLOOKUP(AH169,'シフト記号表（従来型・ユニット型共通）'!$C$6:$L$47,10,FALSE))</f>
        <v/>
      </c>
      <c r="AI170" s="1897" t="str">
        <f>IF(AI169="","",VLOOKUP(AI169,'シフト記号表（従来型・ユニット型共通）'!$C$6:$L$47,10,FALSE))</f>
        <v/>
      </c>
      <c r="AJ170" s="1912" t="str">
        <f>IF(AJ169="","",VLOOKUP(AJ169,'シフト記号表（従来型・ユニット型共通）'!$C$6:$L$47,10,FALSE))</f>
        <v/>
      </c>
      <c r="AK170" s="1885" t="str">
        <f>IF(AK169="","",VLOOKUP(AK169,'シフト記号表（従来型・ユニット型共通）'!$C$6:$L$47,10,FALSE))</f>
        <v/>
      </c>
      <c r="AL170" s="1897" t="str">
        <f>IF(AL169="","",VLOOKUP(AL169,'シフト記号表（従来型・ユニット型共通）'!$C$6:$L$47,10,FALSE))</f>
        <v/>
      </c>
      <c r="AM170" s="1897" t="str">
        <f>IF(AM169="","",VLOOKUP(AM169,'シフト記号表（従来型・ユニット型共通）'!$C$6:$L$47,10,FALSE))</f>
        <v/>
      </c>
      <c r="AN170" s="1897" t="str">
        <f>IF(AN169="","",VLOOKUP(AN169,'シフト記号表（従来型・ユニット型共通）'!$C$6:$L$47,10,FALSE))</f>
        <v/>
      </c>
      <c r="AO170" s="1897" t="str">
        <f>IF(AO169="","",VLOOKUP(AO169,'シフト記号表（従来型・ユニット型共通）'!$C$6:$L$47,10,FALSE))</f>
        <v/>
      </c>
      <c r="AP170" s="1897" t="str">
        <f>IF(AP169="","",VLOOKUP(AP169,'シフト記号表（従来型・ユニット型共通）'!$C$6:$L$47,10,FALSE))</f>
        <v/>
      </c>
      <c r="AQ170" s="1912" t="str">
        <f>IF(AQ169="","",VLOOKUP(AQ169,'シフト記号表（従来型・ユニット型共通）'!$C$6:$L$47,10,FALSE))</f>
        <v/>
      </c>
      <c r="AR170" s="1885" t="str">
        <f>IF(AR169="","",VLOOKUP(AR169,'シフト記号表（従来型・ユニット型共通）'!$C$6:$L$47,10,FALSE))</f>
        <v/>
      </c>
      <c r="AS170" s="1897" t="str">
        <f>IF(AS169="","",VLOOKUP(AS169,'シフト記号表（従来型・ユニット型共通）'!$C$6:$L$47,10,FALSE))</f>
        <v/>
      </c>
      <c r="AT170" s="1897" t="str">
        <f>IF(AT169="","",VLOOKUP(AT169,'シフト記号表（従来型・ユニット型共通）'!$C$6:$L$47,10,FALSE))</f>
        <v/>
      </c>
      <c r="AU170" s="1897" t="str">
        <f>IF(AU169="","",VLOOKUP(AU169,'シフト記号表（従来型・ユニット型共通）'!$C$6:$L$47,10,FALSE))</f>
        <v/>
      </c>
      <c r="AV170" s="1897" t="str">
        <f>IF(AV169="","",VLOOKUP(AV169,'シフト記号表（従来型・ユニット型共通）'!$C$6:$L$47,10,FALSE))</f>
        <v/>
      </c>
      <c r="AW170" s="1897" t="str">
        <f>IF(AW169="","",VLOOKUP(AW169,'シフト記号表（従来型・ユニット型共通）'!$C$6:$L$47,10,FALSE))</f>
        <v/>
      </c>
      <c r="AX170" s="1912" t="str">
        <f>IF(AX169="","",VLOOKUP(AX169,'シフト記号表（従来型・ユニット型共通）'!$C$6:$L$47,10,FALSE))</f>
        <v/>
      </c>
      <c r="AY170" s="1885" t="str">
        <f>IF(AY169="","",VLOOKUP(AY169,'シフト記号表（従来型・ユニット型共通）'!$C$6:$L$47,10,FALSE))</f>
        <v/>
      </c>
      <c r="AZ170" s="1897" t="str">
        <f>IF(AZ169="","",VLOOKUP(AZ169,'シフト記号表（従来型・ユニット型共通）'!$C$6:$L$47,10,FALSE))</f>
        <v/>
      </c>
      <c r="BA170" s="1897" t="str">
        <f>IF(BA169="","",VLOOKUP(BA169,'シフト記号表（従来型・ユニット型共通）'!$C$6:$L$47,10,FALSE))</f>
        <v/>
      </c>
      <c r="BB170" s="1945">
        <f>IF($BE$3="４週",SUM(W170:AX170),IF($BE$3="暦月",SUM(W170:BA170),""))</f>
        <v>0</v>
      </c>
      <c r="BC170" s="1953"/>
      <c r="BD170" s="1962">
        <f>IF($BE$3="４週",BB170/4,IF($BE$3="暦月",(BB170/($BE$8/7)),""))</f>
        <v>0</v>
      </c>
      <c r="BE170" s="1953"/>
      <c r="BF170" s="1973"/>
      <c r="BG170" s="1978"/>
      <c r="BH170" s="1978"/>
      <c r="BI170" s="1978"/>
      <c r="BJ170" s="1989"/>
    </row>
    <row r="171" spans="2:62" ht="20.25" customHeight="1">
      <c r="B171" s="1742">
        <f>B169+1</f>
        <v>78</v>
      </c>
      <c r="C171" s="1756"/>
      <c r="D171" s="1767"/>
      <c r="E171" s="1774"/>
      <c r="F171" s="1779"/>
      <c r="G171" s="1774"/>
      <c r="H171" s="1779"/>
      <c r="I171" s="1788"/>
      <c r="J171" s="1802"/>
      <c r="K171" s="1808"/>
      <c r="L171" s="1824"/>
      <c r="M171" s="1824"/>
      <c r="N171" s="1767"/>
      <c r="O171" s="1831"/>
      <c r="P171" s="1836"/>
      <c r="Q171" s="1836"/>
      <c r="R171" s="1836"/>
      <c r="S171" s="1847"/>
      <c r="T171" s="1857" t="s">
        <v>770</v>
      </c>
      <c r="U171" s="1864"/>
      <c r="V171" s="1875"/>
      <c r="W171" s="1886"/>
      <c r="X171" s="1898"/>
      <c r="Y171" s="1898"/>
      <c r="Z171" s="1898"/>
      <c r="AA171" s="1898"/>
      <c r="AB171" s="1898"/>
      <c r="AC171" s="1913"/>
      <c r="AD171" s="1886"/>
      <c r="AE171" s="1898"/>
      <c r="AF171" s="1898"/>
      <c r="AG171" s="1898"/>
      <c r="AH171" s="1898"/>
      <c r="AI171" s="1898"/>
      <c r="AJ171" s="1913"/>
      <c r="AK171" s="1886"/>
      <c r="AL171" s="1898"/>
      <c r="AM171" s="1898"/>
      <c r="AN171" s="1898"/>
      <c r="AO171" s="1898"/>
      <c r="AP171" s="1898"/>
      <c r="AQ171" s="1913"/>
      <c r="AR171" s="1886"/>
      <c r="AS171" s="1898"/>
      <c r="AT171" s="1898"/>
      <c r="AU171" s="1898"/>
      <c r="AV171" s="1898"/>
      <c r="AW171" s="1898"/>
      <c r="AX171" s="1913"/>
      <c r="AY171" s="1886"/>
      <c r="AZ171" s="1898"/>
      <c r="BA171" s="1937"/>
      <c r="BB171" s="1944"/>
      <c r="BC171" s="1952"/>
      <c r="BD171" s="1961"/>
      <c r="BE171" s="1967"/>
      <c r="BF171" s="1972"/>
      <c r="BG171" s="1977"/>
      <c r="BH171" s="1977"/>
      <c r="BI171" s="1977"/>
      <c r="BJ171" s="1988"/>
    </row>
    <row r="172" spans="2:62" ht="20.25" customHeight="1">
      <c r="B172" s="1743"/>
      <c r="C172" s="1757"/>
      <c r="D172" s="1768"/>
      <c r="E172" s="1776"/>
      <c r="F172" s="1781">
        <f>C171</f>
        <v>0</v>
      </c>
      <c r="G172" s="1776"/>
      <c r="H172" s="1781">
        <f>I171</f>
        <v>0</v>
      </c>
      <c r="I172" s="1789"/>
      <c r="J172" s="1803"/>
      <c r="K172" s="1809"/>
      <c r="L172" s="1825"/>
      <c r="M172" s="1825"/>
      <c r="N172" s="1768"/>
      <c r="O172" s="1831"/>
      <c r="P172" s="1836"/>
      <c r="Q172" s="1836"/>
      <c r="R172" s="1836"/>
      <c r="S172" s="1847"/>
      <c r="T172" s="1856" t="s">
        <v>128</v>
      </c>
      <c r="U172" s="1863"/>
      <c r="V172" s="1874"/>
      <c r="W172" s="1885" t="str">
        <f>IF(W171="","",VLOOKUP(W171,'シフト記号表（従来型・ユニット型共通）'!$C$6:$L$47,10,FALSE))</f>
        <v/>
      </c>
      <c r="X172" s="1897" t="str">
        <f>IF(X171="","",VLOOKUP(X171,'シフト記号表（従来型・ユニット型共通）'!$C$6:$L$47,10,FALSE))</f>
        <v/>
      </c>
      <c r="Y172" s="1897" t="str">
        <f>IF(Y171="","",VLOOKUP(Y171,'シフト記号表（従来型・ユニット型共通）'!$C$6:$L$47,10,FALSE))</f>
        <v/>
      </c>
      <c r="Z172" s="1897" t="str">
        <f>IF(Z171="","",VLOOKUP(Z171,'シフト記号表（従来型・ユニット型共通）'!$C$6:$L$47,10,FALSE))</f>
        <v/>
      </c>
      <c r="AA172" s="1897" t="str">
        <f>IF(AA171="","",VLOOKUP(AA171,'シフト記号表（従来型・ユニット型共通）'!$C$6:$L$47,10,FALSE))</f>
        <v/>
      </c>
      <c r="AB172" s="1897" t="str">
        <f>IF(AB171="","",VLOOKUP(AB171,'シフト記号表（従来型・ユニット型共通）'!$C$6:$L$47,10,FALSE))</f>
        <v/>
      </c>
      <c r="AC172" s="1912" t="str">
        <f>IF(AC171="","",VLOOKUP(AC171,'シフト記号表（従来型・ユニット型共通）'!$C$6:$L$47,10,FALSE))</f>
        <v/>
      </c>
      <c r="AD172" s="1885" t="str">
        <f>IF(AD171="","",VLOOKUP(AD171,'シフト記号表（従来型・ユニット型共通）'!$C$6:$L$47,10,FALSE))</f>
        <v/>
      </c>
      <c r="AE172" s="1897" t="str">
        <f>IF(AE171="","",VLOOKUP(AE171,'シフト記号表（従来型・ユニット型共通）'!$C$6:$L$47,10,FALSE))</f>
        <v/>
      </c>
      <c r="AF172" s="1897" t="str">
        <f>IF(AF171="","",VLOOKUP(AF171,'シフト記号表（従来型・ユニット型共通）'!$C$6:$L$47,10,FALSE))</f>
        <v/>
      </c>
      <c r="AG172" s="1897" t="str">
        <f>IF(AG171="","",VLOOKUP(AG171,'シフト記号表（従来型・ユニット型共通）'!$C$6:$L$47,10,FALSE))</f>
        <v/>
      </c>
      <c r="AH172" s="1897" t="str">
        <f>IF(AH171="","",VLOOKUP(AH171,'シフト記号表（従来型・ユニット型共通）'!$C$6:$L$47,10,FALSE))</f>
        <v/>
      </c>
      <c r="AI172" s="1897" t="str">
        <f>IF(AI171="","",VLOOKUP(AI171,'シフト記号表（従来型・ユニット型共通）'!$C$6:$L$47,10,FALSE))</f>
        <v/>
      </c>
      <c r="AJ172" s="1912" t="str">
        <f>IF(AJ171="","",VLOOKUP(AJ171,'シフト記号表（従来型・ユニット型共通）'!$C$6:$L$47,10,FALSE))</f>
        <v/>
      </c>
      <c r="AK172" s="1885" t="str">
        <f>IF(AK171="","",VLOOKUP(AK171,'シフト記号表（従来型・ユニット型共通）'!$C$6:$L$47,10,FALSE))</f>
        <v/>
      </c>
      <c r="AL172" s="1897" t="str">
        <f>IF(AL171="","",VLOOKUP(AL171,'シフト記号表（従来型・ユニット型共通）'!$C$6:$L$47,10,FALSE))</f>
        <v/>
      </c>
      <c r="AM172" s="1897" t="str">
        <f>IF(AM171="","",VLOOKUP(AM171,'シフト記号表（従来型・ユニット型共通）'!$C$6:$L$47,10,FALSE))</f>
        <v/>
      </c>
      <c r="AN172" s="1897" t="str">
        <f>IF(AN171="","",VLOOKUP(AN171,'シフト記号表（従来型・ユニット型共通）'!$C$6:$L$47,10,FALSE))</f>
        <v/>
      </c>
      <c r="AO172" s="1897" t="str">
        <f>IF(AO171="","",VLOOKUP(AO171,'シフト記号表（従来型・ユニット型共通）'!$C$6:$L$47,10,FALSE))</f>
        <v/>
      </c>
      <c r="AP172" s="1897" t="str">
        <f>IF(AP171="","",VLOOKUP(AP171,'シフト記号表（従来型・ユニット型共通）'!$C$6:$L$47,10,FALSE))</f>
        <v/>
      </c>
      <c r="AQ172" s="1912" t="str">
        <f>IF(AQ171="","",VLOOKUP(AQ171,'シフト記号表（従来型・ユニット型共通）'!$C$6:$L$47,10,FALSE))</f>
        <v/>
      </c>
      <c r="AR172" s="1885" t="str">
        <f>IF(AR171="","",VLOOKUP(AR171,'シフト記号表（従来型・ユニット型共通）'!$C$6:$L$47,10,FALSE))</f>
        <v/>
      </c>
      <c r="AS172" s="1897" t="str">
        <f>IF(AS171="","",VLOOKUP(AS171,'シフト記号表（従来型・ユニット型共通）'!$C$6:$L$47,10,FALSE))</f>
        <v/>
      </c>
      <c r="AT172" s="1897" t="str">
        <f>IF(AT171="","",VLOOKUP(AT171,'シフト記号表（従来型・ユニット型共通）'!$C$6:$L$47,10,FALSE))</f>
        <v/>
      </c>
      <c r="AU172" s="1897" t="str">
        <f>IF(AU171="","",VLOOKUP(AU171,'シフト記号表（従来型・ユニット型共通）'!$C$6:$L$47,10,FALSE))</f>
        <v/>
      </c>
      <c r="AV172" s="1897" t="str">
        <f>IF(AV171="","",VLOOKUP(AV171,'シフト記号表（従来型・ユニット型共通）'!$C$6:$L$47,10,FALSE))</f>
        <v/>
      </c>
      <c r="AW172" s="1897" t="str">
        <f>IF(AW171="","",VLOOKUP(AW171,'シフト記号表（従来型・ユニット型共通）'!$C$6:$L$47,10,FALSE))</f>
        <v/>
      </c>
      <c r="AX172" s="1912" t="str">
        <f>IF(AX171="","",VLOOKUP(AX171,'シフト記号表（従来型・ユニット型共通）'!$C$6:$L$47,10,FALSE))</f>
        <v/>
      </c>
      <c r="AY172" s="1885" t="str">
        <f>IF(AY171="","",VLOOKUP(AY171,'シフト記号表（従来型・ユニット型共通）'!$C$6:$L$47,10,FALSE))</f>
        <v/>
      </c>
      <c r="AZ172" s="1897" t="str">
        <f>IF(AZ171="","",VLOOKUP(AZ171,'シフト記号表（従来型・ユニット型共通）'!$C$6:$L$47,10,FALSE))</f>
        <v/>
      </c>
      <c r="BA172" s="1897" t="str">
        <f>IF(BA171="","",VLOOKUP(BA171,'シフト記号表（従来型・ユニット型共通）'!$C$6:$L$47,10,FALSE))</f>
        <v/>
      </c>
      <c r="BB172" s="1945">
        <f>IF($BE$3="４週",SUM(W172:AX172),IF($BE$3="暦月",SUM(W172:BA172),""))</f>
        <v>0</v>
      </c>
      <c r="BC172" s="1953"/>
      <c r="BD172" s="1962">
        <f>IF($BE$3="４週",BB172/4,IF($BE$3="暦月",(BB172/($BE$8/7)),""))</f>
        <v>0</v>
      </c>
      <c r="BE172" s="1953"/>
      <c r="BF172" s="1973"/>
      <c r="BG172" s="1978"/>
      <c r="BH172" s="1978"/>
      <c r="BI172" s="1978"/>
      <c r="BJ172" s="1989"/>
    </row>
    <row r="173" spans="2:62" ht="20.25" customHeight="1">
      <c r="B173" s="1742">
        <f>B171+1</f>
        <v>79</v>
      </c>
      <c r="C173" s="1756"/>
      <c r="D173" s="1767"/>
      <c r="E173" s="1774"/>
      <c r="F173" s="1779"/>
      <c r="G173" s="1774"/>
      <c r="H173" s="1779"/>
      <c r="I173" s="1788"/>
      <c r="J173" s="1802"/>
      <c r="K173" s="1808"/>
      <c r="L173" s="1824"/>
      <c r="M173" s="1824"/>
      <c r="N173" s="1767"/>
      <c r="O173" s="1831"/>
      <c r="P173" s="1836"/>
      <c r="Q173" s="1836"/>
      <c r="R173" s="1836"/>
      <c r="S173" s="1847"/>
      <c r="T173" s="1857" t="s">
        <v>770</v>
      </c>
      <c r="U173" s="1864"/>
      <c r="V173" s="1875"/>
      <c r="W173" s="1886"/>
      <c r="X173" s="1898"/>
      <c r="Y173" s="1898"/>
      <c r="Z173" s="1898"/>
      <c r="AA173" s="1898"/>
      <c r="AB173" s="1898"/>
      <c r="AC173" s="1913"/>
      <c r="AD173" s="1886"/>
      <c r="AE173" s="1898"/>
      <c r="AF173" s="1898"/>
      <c r="AG173" s="1898"/>
      <c r="AH173" s="1898"/>
      <c r="AI173" s="1898"/>
      <c r="AJ173" s="1913"/>
      <c r="AK173" s="1886"/>
      <c r="AL173" s="1898"/>
      <c r="AM173" s="1898"/>
      <c r="AN173" s="1898"/>
      <c r="AO173" s="1898"/>
      <c r="AP173" s="1898"/>
      <c r="AQ173" s="1913"/>
      <c r="AR173" s="1886"/>
      <c r="AS173" s="1898"/>
      <c r="AT173" s="1898"/>
      <c r="AU173" s="1898"/>
      <c r="AV173" s="1898"/>
      <c r="AW173" s="1898"/>
      <c r="AX173" s="1913"/>
      <c r="AY173" s="1886"/>
      <c r="AZ173" s="1898"/>
      <c r="BA173" s="1937"/>
      <c r="BB173" s="1944"/>
      <c r="BC173" s="1952"/>
      <c r="BD173" s="1961"/>
      <c r="BE173" s="1967"/>
      <c r="BF173" s="1972"/>
      <c r="BG173" s="1977"/>
      <c r="BH173" s="1977"/>
      <c r="BI173" s="1977"/>
      <c r="BJ173" s="1988"/>
    </row>
    <row r="174" spans="2:62" ht="20.25" customHeight="1">
      <c r="B174" s="1743"/>
      <c r="C174" s="1757"/>
      <c r="D174" s="1768"/>
      <c r="E174" s="1776"/>
      <c r="F174" s="1781">
        <f>C173</f>
        <v>0</v>
      </c>
      <c r="G174" s="1776"/>
      <c r="H174" s="1781">
        <f>I173</f>
        <v>0</v>
      </c>
      <c r="I174" s="1789"/>
      <c r="J174" s="1803"/>
      <c r="K174" s="1809"/>
      <c r="L174" s="1825"/>
      <c r="M174" s="1825"/>
      <c r="N174" s="1768"/>
      <c r="O174" s="1831"/>
      <c r="P174" s="1836"/>
      <c r="Q174" s="1836"/>
      <c r="R174" s="1836"/>
      <c r="S174" s="1847"/>
      <c r="T174" s="1856" t="s">
        <v>128</v>
      </c>
      <c r="U174" s="1863"/>
      <c r="V174" s="1874"/>
      <c r="W174" s="1885" t="str">
        <f>IF(W173="","",VLOOKUP(W173,'シフト記号表（従来型・ユニット型共通）'!$C$6:$L$47,10,FALSE))</f>
        <v/>
      </c>
      <c r="X174" s="1897" t="str">
        <f>IF(X173="","",VLOOKUP(X173,'シフト記号表（従来型・ユニット型共通）'!$C$6:$L$47,10,FALSE))</f>
        <v/>
      </c>
      <c r="Y174" s="1897" t="str">
        <f>IF(Y173="","",VLOOKUP(Y173,'シフト記号表（従来型・ユニット型共通）'!$C$6:$L$47,10,FALSE))</f>
        <v/>
      </c>
      <c r="Z174" s="1897" t="str">
        <f>IF(Z173="","",VLOOKUP(Z173,'シフト記号表（従来型・ユニット型共通）'!$C$6:$L$47,10,FALSE))</f>
        <v/>
      </c>
      <c r="AA174" s="1897" t="str">
        <f>IF(AA173="","",VLOOKUP(AA173,'シフト記号表（従来型・ユニット型共通）'!$C$6:$L$47,10,FALSE))</f>
        <v/>
      </c>
      <c r="AB174" s="1897" t="str">
        <f>IF(AB173="","",VLOOKUP(AB173,'シフト記号表（従来型・ユニット型共通）'!$C$6:$L$47,10,FALSE))</f>
        <v/>
      </c>
      <c r="AC174" s="1912" t="str">
        <f>IF(AC173="","",VLOOKUP(AC173,'シフト記号表（従来型・ユニット型共通）'!$C$6:$L$47,10,FALSE))</f>
        <v/>
      </c>
      <c r="AD174" s="1885" t="str">
        <f>IF(AD173="","",VLOOKUP(AD173,'シフト記号表（従来型・ユニット型共通）'!$C$6:$L$47,10,FALSE))</f>
        <v/>
      </c>
      <c r="AE174" s="1897" t="str">
        <f>IF(AE173="","",VLOOKUP(AE173,'シフト記号表（従来型・ユニット型共通）'!$C$6:$L$47,10,FALSE))</f>
        <v/>
      </c>
      <c r="AF174" s="1897" t="str">
        <f>IF(AF173="","",VLOOKUP(AF173,'シフト記号表（従来型・ユニット型共通）'!$C$6:$L$47,10,FALSE))</f>
        <v/>
      </c>
      <c r="AG174" s="1897" t="str">
        <f>IF(AG173="","",VLOOKUP(AG173,'シフト記号表（従来型・ユニット型共通）'!$C$6:$L$47,10,FALSE))</f>
        <v/>
      </c>
      <c r="AH174" s="1897" t="str">
        <f>IF(AH173="","",VLOOKUP(AH173,'シフト記号表（従来型・ユニット型共通）'!$C$6:$L$47,10,FALSE))</f>
        <v/>
      </c>
      <c r="AI174" s="1897" t="str">
        <f>IF(AI173="","",VLOOKUP(AI173,'シフト記号表（従来型・ユニット型共通）'!$C$6:$L$47,10,FALSE))</f>
        <v/>
      </c>
      <c r="AJ174" s="1912" t="str">
        <f>IF(AJ173="","",VLOOKUP(AJ173,'シフト記号表（従来型・ユニット型共通）'!$C$6:$L$47,10,FALSE))</f>
        <v/>
      </c>
      <c r="AK174" s="1885" t="str">
        <f>IF(AK173="","",VLOOKUP(AK173,'シフト記号表（従来型・ユニット型共通）'!$C$6:$L$47,10,FALSE))</f>
        <v/>
      </c>
      <c r="AL174" s="1897" t="str">
        <f>IF(AL173="","",VLOOKUP(AL173,'シフト記号表（従来型・ユニット型共通）'!$C$6:$L$47,10,FALSE))</f>
        <v/>
      </c>
      <c r="AM174" s="1897" t="str">
        <f>IF(AM173="","",VLOOKUP(AM173,'シフト記号表（従来型・ユニット型共通）'!$C$6:$L$47,10,FALSE))</f>
        <v/>
      </c>
      <c r="AN174" s="1897" t="str">
        <f>IF(AN173="","",VLOOKUP(AN173,'シフト記号表（従来型・ユニット型共通）'!$C$6:$L$47,10,FALSE))</f>
        <v/>
      </c>
      <c r="AO174" s="1897" t="str">
        <f>IF(AO173="","",VLOOKUP(AO173,'シフト記号表（従来型・ユニット型共通）'!$C$6:$L$47,10,FALSE))</f>
        <v/>
      </c>
      <c r="AP174" s="1897" t="str">
        <f>IF(AP173="","",VLOOKUP(AP173,'シフト記号表（従来型・ユニット型共通）'!$C$6:$L$47,10,FALSE))</f>
        <v/>
      </c>
      <c r="AQ174" s="1912" t="str">
        <f>IF(AQ173="","",VLOOKUP(AQ173,'シフト記号表（従来型・ユニット型共通）'!$C$6:$L$47,10,FALSE))</f>
        <v/>
      </c>
      <c r="AR174" s="1885" t="str">
        <f>IF(AR173="","",VLOOKUP(AR173,'シフト記号表（従来型・ユニット型共通）'!$C$6:$L$47,10,FALSE))</f>
        <v/>
      </c>
      <c r="AS174" s="1897" t="str">
        <f>IF(AS173="","",VLOOKUP(AS173,'シフト記号表（従来型・ユニット型共通）'!$C$6:$L$47,10,FALSE))</f>
        <v/>
      </c>
      <c r="AT174" s="1897" t="str">
        <f>IF(AT173="","",VLOOKUP(AT173,'シフト記号表（従来型・ユニット型共通）'!$C$6:$L$47,10,FALSE))</f>
        <v/>
      </c>
      <c r="AU174" s="1897" t="str">
        <f>IF(AU173="","",VLOOKUP(AU173,'シフト記号表（従来型・ユニット型共通）'!$C$6:$L$47,10,FALSE))</f>
        <v/>
      </c>
      <c r="AV174" s="1897" t="str">
        <f>IF(AV173="","",VLOOKUP(AV173,'シフト記号表（従来型・ユニット型共通）'!$C$6:$L$47,10,FALSE))</f>
        <v/>
      </c>
      <c r="AW174" s="1897" t="str">
        <f>IF(AW173="","",VLOOKUP(AW173,'シフト記号表（従来型・ユニット型共通）'!$C$6:$L$47,10,FALSE))</f>
        <v/>
      </c>
      <c r="AX174" s="1912" t="str">
        <f>IF(AX173="","",VLOOKUP(AX173,'シフト記号表（従来型・ユニット型共通）'!$C$6:$L$47,10,FALSE))</f>
        <v/>
      </c>
      <c r="AY174" s="1885" t="str">
        <f>IF(AY173="","",VLOOKUP(AY173,'シフト記号表（従来型・ユニット型共通）'!$C$6:$L$47,10,FALSE))</f>
        <v/>
      </c>
      <c r="AZ174" s="1897" t="str">
        <f>IF(AZ173="","",VLOOKUP(AZ173,'シフト記号表（従来型・ユニット型共通）'!$C$6:$L$47,10,FALSE))</f>
        <v/>
      </c>
      <c r="BA174" s="1897" t="str">
        <f>IF(BA173="","",VLOOKUP(BA173,'シフト記号表（従来型・ユニット型共通）'!$C$6:$L$47,10,FALSE))</f>
        <v/>
      </c>
      <c r="BB174" s="1945">
        <f>IF($BE$3="４週",SUM(W174:AX174),IF($BE$3="暦月",SUM(W174:BA174),""))</f>
        <v>0</v>
      </c>
      <c r="BC174" s="1953"/>
      <c r="BD174" s="1962">
        <f>IF($BE$3="４週",BB174/4,IF($BE$3="暦月",(BB174/($BE$8/7)),""))</f>
        <v>0</v>
      </c>
      <c r="BE174" s="1953"/>
      <c r="BF174" s="1973"/>
      <c r="BG174" s="1978"/>
      <c r="BH174" s="1978"/>
      <c r="BI174" s="1978"/>
      <c r="BJ174" s="1989"/>
    </row>
    <row r="175" spans="2:62" ht="20.25" customHeight="1">
      <c r="B175" s="1742">
        <f>B173+1</f>
        <v>80</v>
      </c>
      <c r="C175" s="1756"/>
      <c r="D175" s="1767"/>
      <c r="E175" s="1774"/>
      <c r="F175" s="1779"/>
      <c r="G175" s="1774"/>
      <c r="H175" s="1779"/>
      <c r="I175" s="1788"/>
      <c r="J175" s="1802"/>
      <c r="K175" s="1808"/>
      <c r="L175" s="1824"/>
      <c r="M175" s="1824"/>
      <c r="N175" s="1767"/>
      <c r="O175" s="1831"/>
      <c r="P175" s="1836"/>
      <c r="Q175" s="1836"/>
      <c r="R175" s="1836"/>
      <c r="S175" s="1847"/>
      <c r="T175" s="1857" t="s">
        <v>770</v>
      </c>
      <c r="U175" s="1864"/>
      <c r="V175" s="1875"/>
      <c r="W175" s="1886"/>
      <c r="X175" s="1898"/>
      <c r="Y175" s="1898"/>
      <c r="Z175" s="1898"/>
      <c r="AA175" s="1898"/>
      <c r="AB175" s="1898"/>
      <c r="AC175" s="1913"/>
      <c r="AD175" s="1886"/>
      <c r="AE175" s="1898"/>
      <c r="AF175" s="1898"/>
      <c r="AG175" s="1898"/>
      <c r="AH175" s="1898"/>
      <c r="AI175" s="1898"/>
      <c r="AJ175" s="1913"/>
      <c r="AK175" s="1886"/>
      <c r="AL175" s="1898"/>
      <c r="AM175" s="1898"/>
      <c r="AN175" s="1898"/>
      <c r="AO175" s="1898"/>
      <c r="AP175" s="1898"/>
      <c r="AQ175" s="1913"/>
      <c r="AR175" s="1886"/>
      <c r="AS175" s="1898"/>
      <c r="AT175" s="1898"/>
      <c r="AU175" s="1898"/>
      <c r="AV175" s="1898"/>
      <c r="AW175" s="1898"/>
      <c r="AX175" s="1913"/>
      <c r="AY175" s="1886"/>
      <c r="AZ175" s="1898"/>
      <c r="BA175" s="1937"/>
      <c r="BB175" s="1944"/>
      <c r="BC175" s="1952"/>
      <c r="BD175" s="1961"/>
      <c r="BE175" s="1967"/>
      <c r="BF175" s="1972"/>
      <c r="BG175" s="1977"/>
      <c r="BH175" s="1977"/>
      <c r="BI175" s="1977"/>
      <c r="BJ175" s="1988"/>
    </row>
    <row r="176" spans="2:62" ht="20.25" customHeight="1">
      <c r="B176" s="1743"/>
      <c r="C176" s="1757"/>
      <c r="D176" s="1768"/>
      <c r="E176" s="1776"/>
      <c r="F176" s="1781">
        <f>C175</f>
        <v>0</v>
      </c>
      <c r="G176" s="1776"/>
      <c r="H176" s="1781">
        <f>I175</f>
        <v>0</v>
      </c>
      <c r="I176" s="1789"/>
      <c r="J176" s="1803"/>
      <c r="K176" s="1809"/>
      <c r="L176" s="1825"/>
      <c r="M176" s="1825"/>
      <c r="N176" s="1768"/>
      <c r="O176" s="1831"/>
      <c r="P176" s="1836"/>
      <c r="Q176" s="1836"/>
      <c r="R176" s="1836"/>
      <c r="S176" s="1847"/>
      <c r="T176" s="1856" t="s">
        <v>128</v>
      </c>
      <c r="U176" s="1863"/>
      <c r="V176" s="1874"/>
      <c r="W176" s="1885" t="str">
        <f>IF(W175="","",VLOOKUP(W175,'シフト記号表（従来型・ユニット型共通）'!$C$6:$L$47,10,FALSE))</f>
        <v/>
      </c>
      <c r="X176" s="1897" t="str">
        <f>IF(X175="","",VLOOKUP(X175,'シフト記号表（従来型・ユニット型共通）'!$C$6:$L$47,10,FALSE))</f>
        <v/>
      </c>
      <c r="Y176" s="1897" t="str">
        <f>IF(Y175="","",VLOOKUP(Y175,'シフト記号表（従来型・ユニット型共通）'!$C$6:$L$47,10,FALSE))</f>
        <v/>
      </c>
      <c r="Z176" s="1897" t="str">
        <f>IF(Z175="","",VLOOKUP(Z175,'シフト記号表（従来型・ユニット型共通）'!$C$6:$L$47,10,FALSE))</f>
        <v/>
      </c>
      <c r="AA176" s="1897" t="str">
        <f>IF(AA175="","",VLOOKUP(AA175,'シフト記号表（従来型・ユニット型共通）'!$C$6:$L$47,10,FALSE))</f>
        <v/>
      </c>
      <c r="AB176" s="1897" t="str">
        <f>IF(AB175="","",VLOOKUP(AB175,'シフト記号表（従来型・ユニット型共通）'!$C$6:$L$47,10,FALSE))</f>
        <v/>
      </c>
      <c r="AC176" s="1912" t="str">
        <f>IF(AC175="","",VLOOKUP(AC175,'シフト記号表（従来型・ユニット型共通）'!$C$6:$L$47,10,FALSE))</f>
        <v/>
      </c>
      <c r="AD176" s="1885" t="str">
        <f>IF(AD175="","",VLOOKUP(AD175,'シフト記号表（従来型・ユニット型共通）'!$C$6:$L$47,10,FALSE))</f>
        <v/>
      </c>
      <c r="AE176" s="1897" t="str">
        <f>IF(AE175="","",VLOOKUP(AE175,'シフト記号表（従来型・ユニット型共通）'!$C$6:$L$47,10,FALSE))</f>
        <v/>
      </c>
      <c r="AF176" s="1897" t="str">
        <f>IF(AF175="","",VLOOKUP(AF175,'シフト記号表（従来型・ユニット型共通）'!$C$6:$L$47,10,FALSE))</f>
        <v/>
      </c>
      <c r="AG176" s="1897" t="str">
        <f>IF(AG175="","",VLOOKUP(AG175,'シフト記号表（従来型・ユニット型共通）'!$C$6:$L$47,10,FALSE))</f>
        <v/>
      </c>
      <c r="AH176" s="1897" t="str">
        <f>IF(AH175="","",VLOOKUP(AH175,'シフト記号表（従来型・ユニット型共通）'!$C$6:$L$47,10,FALSE))</f>
        <v/>
      </c>
      <c r="AI176" s="1897" t="str">
        <f>IF(AI175="","",VLOOKUP(AI175,'シフト記号表（従来型・ユニット型共通）'!$C$6:$L$47,10,FALSE))</f>
        <v/>
      </c>
      <c r="AJ176" s="1912" t="str">
        <f>IF(AJ175="","",VLOOKUP(AJ175,'シフト記号表（従来型・ユニット型共通）'!$C$6:$L$47,10,FALSE))</f>
        <v/>
      </c>
      <c r="AK176" s="1885" t="str">
        <f>IF(AK175="","",VLOOKUP(AK175,'シフト記号表（従来型・ユニット型共通）'!$C$6:$L$47,10,FALSE))</f>
        <v/>
      </c>
      <c r="AL176" s="1897" t="str">
        <f>IF(AL175="","",VLOOKUP(AL175,'シフト記号表（従来型・ユニット型共通）'!$C$6:$L$47,10,FALSE))</f>
        <v/>
      </c>
      <c r="AM176" s="1897" t="str">
        <f>IF(AM175="","",VLOOKUP(AM175,'シフト記号表（従来型・ユニット型共通）'!$C$6:$L$47,10,FALSE))</f>
        <v/>
      </c>
      <c r="AN176" s="1897" t="str">
        <f>IF(AN175="","",VLOOKUP(AN175,'シフト記号表（従来型・ユニット型共通）'!$C$6:$L$47,10,FALSE))</f>
        <v/>
      </c>
      <c r="AO176" s="1897" t="str">
        <f>IF(AO175="","",VLOOKUP(AO175,'シフト記号表（従来型・ユニット型共通）'!$C$6:$L$47,10,FALSE))</f>
        <v/>
      </c>
      <c r="AP176" s="1897" t="str">
        <f>IF(AP175="","",VLOOKUP(AP175,'シフト記号表（従来型・ユニット型共通）'!$C$6:$L$47,10,FALSE))</f>
        <v/>
      </c>
      <c r="AQ176" s="1912" t="str">
        <f>IF(AQ175="","",VLOOKUP(AQ175,'シフト記号表（従来型・ユニット型共通）'!$C$6:$L$47,10,FALSE))</f>
        <v/>
      </c>
      <c r="AR176" s="1885" t="str">
        <f>IF(AR175="","",VLOOKUP(AR175,'シフト記号表（従来型・ユニット型共通）'!$C$6:$L$47,10,FALSE))</f>
        <v/>
      </c>
      <c r="AS176" s="1897" t="str">
        <f>IF(AS175="","",VLOOKUP(AS175,'シフト記号表（従来型・ユニット型共通）'!$C$6:$L$47,10,FALSE))</f>
        <v/>
      </c>
      <c r="AT176" s="1897" t="str">
        <f>IF(AT175="","",VLOOKUP(AT175,'シフト記号表（従来型・ユニット型共通）'!$C$6:$L$47,10,FALSE))</f>
        <v/>
      </c>
      <c r="AU176" s="1897" t="str">
        <f>IF(AU175="","",VLOOKUP(AU175,'シフト記号表（従来型・ユニット型共通）'!$C$6:$L$47,10,FALSE))</f>
        <v/>
      </c>
      <c r="AV176" s="1897" t="str">
        <f>IF(AV175="","",VLOOKUP(AV175,'シフト記号表（従来型・ユニット型共通）'!$C$6:$L$47,10,FALSE))</f>
        <v/>
      </c>
      <c r="AW176" s="1897" t="str">
        <f>IF(AW175="","",VLOOKUP(AW175,'シフト記号表（従来型・ユニット型共通）'!$C$6:$L$47,10,FALSE))</f>
        <v/>
      </c>
      <c r="AX176" s="1912" t="str">
        <f>IF(AX175="","",VLOOKUP(AX175,'シフト記号表（従来型・ユニット型共通）'!$C$6:$L$47,10,FALSE))</f>
        <v/>
      </c>
      <c r="AY176" s="1885" t="str">
        <f>IF(AY175="","",VLOOKUP(AY175,'シフト記号表（従来型・ユニット型共通）'!$C$6:$L$47,10,FALSE))</f>
        <v/>
      </c>
      <c r="AZ176" s="1897" t="str">
        <f>IF(AZ175="","",VLOOKUP(AZ175,'シフト記号表（従来型・ユニット型共通）'!$C$6:$L$47,10,FALSE))</f>
        <v/>
      </c>
      <c r="BA176" s="1897" t="str">
        <f>IF(BA175="","",VLOOKUP(BA175,'シフト記号表（従来型・ユニット型共通）'!$C$6:$L$47,10,FALSE))</f>
        <v/>
      </c>
      <c r="BB176" s="1945">
        <f>IF($BE$3="４週",SUM(W176:AX176),IF($BE$3="暦月",SUM(W176:BA176),""))</f>
        <v>0</v>
      </c>
      <c r="BC176" s="1953"/>
      <c r="BD176" s="1962">
        <f>IF($BE$3="４週",BB176/4,IF($BE$3="暦月",(BB176/($BE$8/7)),""))</f>
        <v>0</v>
      </c>
      <c r="BE176" s="1953"/>
      <c r="BF176" s="1973"/>
      <c r="BG176" s="1978"/>
      <c r="BH176" s="1978"/>
      <c r="BI176" s="1978"/>
      <c r="BJ176" s="1989"/>
    </row>
    <row r="177" spans="2:62" ht="20.25" customHeight="1">
      <c r="B177" s="1742">
        <f>B175+1</f>
        <v>81</v>
      </c>
      <c r="C177" s="1756"/>
      <c r="D177" s="1767"/>
      <c r="E177" s="1774"/>
      <c r="F177" s="1779"/>
      <c r="G177" s="1774"/>
      <c r="H177" s="1779"/>
      <c r="I177" s="1788"/>
      <c r="J177" s="1802"/>
      <c r="K177" s="1808"/>
      <c r="L177" s="1824"/>
      <c r="M177" s="1824"/>
      <c r="N177" s="1767"/>
      <c r="O177" s="1831"/>
      <c r="P177" s="1836"/>
      <c r="Q177" s="1836"/>
      <c r="R177" s="1836"/>
      <c r="S177" s="1847"/>
      <c r="T177" s="1857" t="s">
        <v>770</v>
      </c>
      <c r="U177" s="1864"/>
      <c r="V177" s="1875"/>
      <c r="W177" s="1886"/>
      <c r="X177" s="1898"/>
      <c r="Y177" s="1898"/>
      <c r="Z177" s="1898"/>
      <c r="AA177" s="1898"/>
      <c r="AB177" s="1898"/>
      <c r="AC177" s="1913"/>
      <c r="AD177" s="1886"/>
      <c r="AE177" s="1898"/>
      <c r="AF177" s="1898"/>
      <c r="AG177" s="1898"/>
      <c r="AH177" s="1898"/>
      <c r="AI177" s="1898"/>
      <c r="AJ177" s="1913"/>
      <c r="AK177" s="1886"/>
      <c r="AL177" s="1898"/>
      <c r="AM177" s="1898"/>
      <c r="AN177" s="1898"/>
      <c r="AO177" s="1898"/>
      <c r="AP177" s="1898"/>
      <c r="AQ177" s="1913"/>
      <c r="AR177" s="1886"/>
      <c r="AS177" s="1898"/>
      <c r="AT177" s="1898"/>
      <c r="AU177" s="1898"/>
      <c r="AV177" s="1898"/>
      <c r="AW177" s="1898"/>
      <c r="AX177" s="1913"/>
      <c r="AY177" s="1886"/>
      <c r="AZ177" s="1898"/>
      <c r="BA177" s="1937"/>
      <c r="BB177" s="1944"/>
      <c r="BC177" s="1952"/>
      <c r="BD177" s="1961"/>
      <c r="BE177" s="1967"/>
      <c r="BF177" s="1972"/>
      <c r="BG177" s="1977"/>
      <c r="BH177" s="1977"/>
      <c r="BI177" s="1977"/>
      <c r="BJ177" s="1988"/>
    </row>
    <row r="178" spans="2:62" ht="20.25" customHeight="1">
      <c r="B178" s="1743"/>
      <c r="C178" s="1757"/>
      <c r="D178" s="1768"/>
      <c r="E178" s="1776"/>
      <c r="F178" s="1781">
        <f>C177</f>
        <v>0</v>
      </c>
      <c r="G178" s="1776"/>
      <c r="H178" s="1781">
        <f>I177</f>
        <v>0</v>
      </c>
      <c r="I178" s="1789"/>
      <c r="J178" s="1803"/>
      <c r="K178" s="1809"/>
      <c r="L178" s="1825"/>
      <c r="M178" s="1825"/>
      <c r="N178" s="1768"/>
      <c r="O178" s="1831"/>
      <c r="P178" s="1836"/>
      <c r="Q178" s="1836"/>
      <c r="R178" s="1836"/>
      <c r="S178" s="1847"/>
      <c r="T178" s="1856" t="s">
        <v>128</v>
      </c>
      <c r="U178" s="1863"/>
      <c r="V178" s="1874"/>
      <c r="W178" s="1885" t="str">
        <f>IF(W177="","",VLOOKUP(W177,'シフト記号表（従来型・ユニット型共通）'!$C$6:$L$47,10,FALSE))</f>
        <v/>
      </c>
      <c r="X178" s="1897" t="str">
        <f>IF(X177="","",VLOOKUP(X177,'シフト記号表（従来型・ユニット型共通）'!$C$6:$L$47,10,FALSE))</f>
        <v/>
      </c>
      <c r="Y178" s="1897" t="str">
        <f>IF(Y177="","",VLOOKUP(Y177,'シフト記号表（従来型・ユニット型共通）'!$C$6:$L$47,10,FALSE))</f>
        <v/>
      </c>
      <c r="Z178" s="1897" t="str">
        <f>IF(Z177="","",VLOOKUP(Z177,'シフト記号表（従来型・ユニット型共通）'!$C$6:$L$47,10,FALSE))</f>
        <v/>
      </c>
      <c r="AA178" s="1897" t="str">
        <f>IF(AA177="","",VLOOKUP(AA177,'シフト記号表（従来型・ユニット型共通）'!$C$6:$L$47,10,FALSE))</f>
        <v/>
      </c>
      <c r="AB178" s="1897" t="str">
        <f>IF(AB177="","",VLOOKUP(AB177,'シフト記号表（従来型・ユニット型共通）'!$C$6:$L$47,10,FALSE))</f>
        <v/>
      </c>
      <c r="AC178" s="1912" t="str">
        <f>IF(AC177="","",VLOOKUP(AC177,'シフト記号表（従来型・ユニット型共通）'!$C$6:$L$47,10,FALSE))</f>
        <v/>
      </c>
      <c r="AD178" s="1885" t="str">
        <f>IF(AD177="","",VLOOKUP(AD177,'シフト記号表（従来型・ユニット型共通）'!$C$6:$L$47,10,FALSE))</f>
        <v/>
      </c>
      <c r="AE178" s="1897" t="str">
        <f>IF(AE177="","",VLOOKUP(AE177,'シフト記号表（従来型・ユニット型共通）'!$C$6:$L$47,10,FALSE))</f>
        <v/>
      </c>
      <c r="AF178" s="1897" t="str">
        <f>IF(AF177="","",VLOOKUP(AF177,'シフト記号表（従来型・ユニット型共通）'!$C$6:$L$47,10,FALSE))</f>
        <v/>
      </c>
      <c r="AG178" s="1897" t="str">
        <f>IF(AG177="","",VLOOKUP(AG177,'シフト記号表（従来型・ユニット型共通）'!$C$6:$L$47,10,FALSE))</f>
        <v/>
      </c>
      <c r="AH178" s="1897" t="str">
        <f>IF(AH177="","",VLOOKUP(AH177,'シフト記号表（従来型・ユニット型共通）'!$C$6:$L$47,10,FALSE))</f>
        <v/>
      </c>
      <c r="AI178" s="1897" t="str">
        <f>IF(AI177="","",VLOOKUP(AI177,'シフト記号表（従来型・ユニット型共通）'!$C$6:$L$47,10,FALSE))</f>
        <v/>
      </c>
      <c r="AJ178" s="1912" t="str">
        <f>IF(AJ177="","",VLOOKUP(AJ177,'シフト記号表（従来型・ユニット型共通）'!$C$6:$L$47,10,FALSE))</f>
        <v/>
      </c>
      <c r="AK178" s="1885" t="str">
        <f>IF(AK177="","",VLOOKUP(AK177,'シフト記号表（従来型・ユニット型共通）'!$C$6:$L$47,10,FALSE))</f>
        <v/>
      </c>
      <c r="AL178" s="1897" t="str">
        <f>IF(AL177="","",VLOOKUP(AL177,'シフト記号表（従来型・ユニット型共通）'!$C$6:$L$47,10,FALSE))</f>
        <v/>
      </c>
      <c r="AM178" s="1897" t="str">
        <f>IF(AM177="","",VLOOKUP(AM177,'シフト記号表（従来型・ユニット型共通）'!$C$6:$L$47,10,FALSE))</f>
        <v/>
      </c>
      <c r="AN178" s="1897" t="str">
        <f>IF(AN177="","",VLOOKUP(AN177,'シフト記号表（従来型・ユニット型共通）'!$C$6:$L$47,10,FALSE))</f>
        <v/>
      </c>
      <c r="AO178" s="1897" t="str">
        <f>IF(AO177="","",VLOOKUP(AO177,'シフト記号表（従来型・ユニット型共通）'!$C$6:$L$47,10,FALSE))</f>
        <v/>
      </c>
      <c r="AP178" s="1897" t="str">
        <f>IF(AP177="","",VLOOKUP(AP177,'シフト記号表（従来型・ユニット型共通）'!$C$6:$L$47,10,FALSE))</f>
        <v/>
      </c>
      <c r="AQ178" s="1912" t="str">
        <f>IF(AQ177="","",VLOOKUP(AQ177,'シフト記号表（従来型・ユニット型共通）'!$C$6:$L$47,10,FALSE))</f>
        <v/>
      </c>
      <c r="AR178" s="1885" t="str">
        <f>IF(AR177="","",VLOOKUP(AR177,'シフト記号表（従来型・ユニット型共通）'!$C$6:$L$47,10,FALSE))</f>
        <v/>
      </c>
      <c r="AS178" s="1897" t="str">
        <f>IF(AS177="","",VLOOKUP(AS177,'シフト記号表（従来型・ユニット型共通）'!$C$6:$L$47,10,FALSE))</f>
        <v/>
      </c>
      <c r="AT178" s="1897" t="str">
        <f>IF(AT177="","",VLOOKUP(AT177,'シフト記号表（従来型・ユニット型共通）'!$C$6:$L$47,10,FALSE))</f>
        <v/>
      </c>
      <c r="AU178" s="1897" t="str">
        <f>IF(AU177="","",VLOOKUP(AU177,'シフト記号表（従来型・ユニット型共通）'!$C$6:$L$47,10,FALSE))</f>
        <v/>
      </c>
      <c r="AV178" s="1897" t="str">
        <f>IF(AV177="","",VLOOKUP(AV177,'シフト記号表（従来型・ユニット型共通）'!$C$6:$L$47,10,FALSE))</f>
        <v/>
      </c>
      <c r="AW178" s="1897" t="str">
        <f>IF(AW177="","",VLOOKUP(AW177,'シフト記号表（従来型・ユニット型共通）'!$C$6:$L$47,10,FALSE))</f>
        <v/>
      </c>
      <c r="AX178" s="1912" t="str">
        <f>IF(AX177="","",VLOOKUP(AX177,'シフト記号表（従来型・ユニット型共通）'!$C$6:$L$47,10,FALSE))</f>
        <v/>
      </c>
      <c r="AY178" s="1885" t="str">
        <f>IF(AY177="","",VLOOKUP(AY177,'シフト記号表（従来型・ユニット型共通）'!$C$6:$L$47,10,FALSE))</f>
        <v/>
      </c>
      <c r="AZ178" s="1897" t="str">
        <f>IF(AZ177="","",VLOOKUP(AZ177,'シフト記号表（従来型・ユニット型共通）'!$C$6:$L$47,10,FALSE))</f>
        <v/>
      </c>
      <c r="BA178" s="1897" t="str">
        <f>IF(BA177="","",VLOOKUP(BA177,'シフト記号表（従来型・ユニット型共通）'!$C$6:$L$47,10,FALSE))</f>
        <v/>
      </c>
      <c r="BB178" s="1945">
        <f>IF($BE$3="４週",SUM(W178:AX178),IF($BE$3="暦月",SUM(W178:BA178),""))</f>
        <v>0</v>
      </c>
      <c r="BC178" s="1953"/>
      <c r="BD178" s="1962">
        <f>IF($BE$3="４週",BB178/4,IF($BE$3="暦月",(BB178/($BE$8/7)),""))</f>
        <v>0</v>
      </c>
      <c r="BE178" s="1953"/>
      <c r="BF178" s="1973"/>
      <c r="BG178" s="1978"/>
      <c r="BH178" s="1978"/>
      <c r="BI178" s="1978"/>
      <c r="BJ178" s="1989"/>
    </row>
    <row r="179" spans="2:62" ht="20.25" customHeight="1">
      <c r="B179" s="1742">
        <f>B177+1</f>
        <v>82</v>
      </c>
      <c r="C179" s="1756"/>
      <c r="D179" s="1767"/>
      <c r="E179" s="1774"/>
      <c r="F179" s="1779"/>
      <c r="G179" s="1774"/>
      <c r="H179" s="1779"/>
      <c r="I179" s="1788"/>
      <c r="J179" s="1802"/>
      <c r="K179" s="1808"/>
      <c r="L179" s="1824"/>
      <c r="M179" s="1824"/>
      <c r="N179" s="1767"/>
      <c r="O179" s="1831"/>
      <c r="P179" s="1836"/>
      <c r="Q179" s="1836"/>
      <c r="R179" s="1836"/>
      <c r="S179" s="1847"/>
      <c r="T179" s="1857" t="s">
        <v>770</v>
      </c>
      <c r="U179" s="1864"/>
      <c r="V179" s="1875"/>
      <c r="W179" s="1886"/>
      <c r="X179" s="1898"/>
      <c r="Y179" s="1898"/>
      <c r="Z179" s="1898"/>
      <c r="AA179" s="1898"/>
      <c r="AB179" s="1898"/>
      <c r="AC179" s="1913"/>
      <c r="AD179" s="1886"/>
      <c r="AE179" s="1898"/>
      <c r="AF179" s="1898"/>
      <c r="AG179" s="1898"/>
      <c r="AH179" s="1898"/>
      <c r="AI179" s="1898"/>
      <c r="AJ179" s="1913"/>
      <c r="AK179" s="1886"/>
      <c r="AL179" s="1898"/>
      <c r="AM179" s="1898"/>
      <c r="AN179" s="1898"/>
      <c r="AO179" s="1898"/>
      <c r="AP179" s="1898"/>
      <c r="AQ179" s="1913"/>
      <c r="AR179" s="1886"/>
      <c r="AS179" s="1898"/>
      <c r="AT179" s="1898"/>
      <c r="AU179" s="1898"/>
      <c r="AV179" s="1898"/>
      <c r="AW179" s="1898"/>
      <c r="AX179" s="1913"/>
      <c r="AY179" s="1886"/>
      <c r="AZ179" s="1898"/>
      <c r="BA179" s="1937"/>
      <c r="BB179" s="1944"/>
      <c r="BC179" s="1952"/>
      <c r="BD179" s="1961"/>
      <c r="BE179" s="1967"/>
      <c r="BF179" s="1972"/>
      <c r="BG179" s="1977"/>
      <c r="BH179" s="1977"/>
      <c r="BI179" s="1977"/>
      <c r="BJ179" s="1988"/>
    </row>
    <row r="180" spans="2:62" ht="20.25" customHeight="1">
      <c r="B180" s="1743"/>
      <c r="C180" s="1757"/>
      <c r="D180" s="1768"/>
      <c r="E180" s="1776"/>
      <c r="F180" s="1781">
        <f>C179</f>
        <v>0</v>
      </c>
      <c r="G180" s="1776"/>
      <c r="H180" s="1781">
        <f>I179</f>
        <v>0</v>
      </c>
      <c r="I180" s="1789"/>
      <c r="J180" s="1803"/>
      <c r="K180" s="1809"/>
      <c r="L180" s="1825"/>
      <c r="M180" s="1825"/>
      <c r="N180" s="1768"/>
      <c r="O180" s="1831"/>
      <c r="P180" s="1836"/>
      <c r="Q180" s="1836"/>
      <c r="R180" s="1836"/>
      <c r="S180" s="1847"/>
      <c r="T180" s="1856" t="s">
        <v>128</v>
      </c>
      <c r="U180" s="1863"/>
      <c r="V180" s="1874"/>
      <c r="W180" s="1885" t="str">
        <f>IF(W179="","",VLOOKUP(W179,'シフト記号表（従来型・ユニット型共通）'!$C$6:$L$47,10,FALSE))</f>
        <v/>
      </c>
      <c r="X180" s="1897" t="str">
        <f>IF(X179="","",VLOOKUP(X179,'シフト記号表（従来型・ユニット型共通）'!$C$6:$L$47,10,FALSE))</f>
        <v/>
      </c>
      <c r="Y180" s="1897" t="str">
        <f>IF(Y179="","",VLOOKUP(Y179,'シフト記号表（従来型・ユニット型共通）'!$C$6:$L$47,10,FALSE))</f>
        <v/>
      </c>
      <c r="Z180" s="1897" t="str">
        <f>IF(Z179="","",VLOOKUP(Z179,'シフト記号表（従来型・ユニット型共通）'!$C$6:$L$47,10,FALSE))</f>
        <v/>
      </c>
      <c r="AA180" s="1897" t="str">
        <f>IF(AA179="","",VLOOKUP(AA179,'シフト記号表（従来型・ユニット型共通）'!$C$6:$L$47,10,FALSE))</f>
        <v/>
      </c>
      <c r="AB180" s="1897" t="str">
        <f>IF(AB179="","",VLOOKUP(AB179,'シフト記号表（従来型・ユニット型共通）'!$C$6:$L$47,10,FALSE))</f>
        <v/>
      </c>
      <c r="AC180" s="1912" t="str">
        <f>IF(AC179="","",VLOOKUP(AC179,'シフト記号表（従来型・ユニット型共通）'!$C$6:$L$47,10,FALSE))</f>
        <v/>
      </c>
      <c r="AD180" s="1885" t="str">
        <f>IF(AD179="","",VLOOKUP(AD179,'シフト記号表（従来型・ユニット型共通）'!$C$6:$L$47,10,FALSE))</f>
        <v/>
      </c>
      <c r="AE180" s="1897" t="str">
        <f>IF(AE179="","",VLOOKUP(AE179,'シフト記号表（従来型・ユニット型共通）'!$C$6:$L$47,10,FALSE))</f>
        <v/>
      </c>
      <c r="AF180" s="1897" t="str">
        <f>IF(AF179="","",VLOOKUP(AF179,'シフト記号表（従来型・ユニット型共通）'!$C$6:$L$47,10,FALSE))</f>
        <v/>
      </c>
      <c r="AG180" s="1897" t="str">
        <f>IF(AG179="","",VLOOKUP(AG179,'シフト記号表（従来型・ユニット型共通）'!$C$6:$L$47,10,FALSE))</f>
        <v/>
      </c>
      <c r="AH180" s="1897" t="str">
        <f>IF(AH179="","",VLOOKUP(AH179,'シフト記号表（従来型・ユニット型共通）'!$C$6:$L$47,10,FALSE))</f>
        <v/>
      </c>
      <c r="AI180" s="1897" t="str">
        <f>IF(AI179="","",VLOOKUP(AI179,'シフト記号表（従来型・ユニット型共通）'!$C$6:$L$47,10,FALSE))</f>
        <v/>
      </c>
      <c r="AJ180" s="1912" t="str">
        <f>IF(AJ179="","",VLOOKUP(AJ179,'シフト記号表（従来型・ユニット型共通）'!$C$6:$L$47,10,FALSE))</f>
        <v/>
      </c>
      <c r="AK180" s="1885" t="str">
        <f>IF(AK179="","",VLOOKUP(AK179,'シフト記号表（従来型・ユニット型共通）'!$C$6:$L$47,10,FALSE))</f>
        <v/>
      </c>
      <c r="AL180" s="1897" t="str">
        <f>IF(AL179="","",VLOOKUP(AL179,'シフト記号表（従来型・ユニット型共通）'!$C$6:$L$47,10,FALSE))</f>
        <v/>
      </c>
      <c r="AM180" s="1897" t="str">
        <f>IF(AM179="","",VLOOKUP(AM179,'シフト記号表（従来型・ユニット型共通）'!$C$6:$L$47,10,FALSE))</f>
        <v/>
      </c>
      <c r="AN180" s="1897" t="str">
        <f>IF(AN179="","",VLOOKUP(AN179,'シフト記号表（従来型・ユニット型共通）'!$C$6:$L$47,10,FALSE))</f>
        <v/>
      </c>
      <c r="AO180" s="1897" t="str">
        <f>IF(AO179="","",VLOOKUP(AO179,'シフト記号表（従来型・ユニット型共通）'!$C$6:$L$47,10,FALSE))</f>
        <v/>
      </c>
      <c r="AP180" s="1897" t="str">
        <f>IF(AP179="","",VLOOKUP(AP179,'シフト記号表（従来型・ユニット型共通）'!$C$6:$L$47,10,FALSE))</f>
        <v/>
      </c>
      <c r="AQ180" s="1912" t="str">
        <f>IF(AQ179="","",VLOOKUP(AQ179,'シフト記号表（従来型・ユニット型共通）'!$C$6:$L$47,10,FALSE))</f>
        <v/>
      </c>
      <c r="AR180" s="1885" t="str">
        <f>IF(AR179="","",VLOOKUP(AR179,'シフト記号表（従来型・ユニット型共通）'!$C$6:$L$47,10,FALSE))</f>
        <v/>
      </c>
      <c r="AS180" s="1897" t="str">
        <f>IF(AS179="","",VLOOKUP(AS179,'シフト記号表（従来型・ユニット型共通）'!$C$6:$L$47,10,FALSE))</f>
        <v/>
      </c>
      <c r="AT180" s="1897" t="str">
        <f>IF(AT179="","",VLOOKUP(AT179,'シフト記号表（従来型・ユニット型共通）'!$C$6:$L$47,10,FALSE))</f>
        <v/>
      </c>
      <c r="AU180" s="1897" t="str">
        <f>IF(AU179="","",VLOOKUP(AU179,'シフト記号表（従来型・ユニット型共通）'!$C$6:$L$47,10,FALSE))</f>
        <v/>
      </c>
      <c r="AV180" s="1897" t="str">
        <f>IF(AV179="","",VLOOKUP(AV179,'シフト記号表（従来型・ユニット型共通）'!$C$6:$L$47,10,FALSE))</f>
        <v/>
      </c>
      <c r="AW180" s="1897" t="str">
        <f>IF(AW179="","",VLOOKUP(AW179,'シフト記号表（従来型・ユニット型共通）'!$C$6:$L$47,10,FALSE))</f>
        <v/>
      </c>
      <c r="AX180" s="1912" t="str">
        <f>IF(AX179="","",VLOOKUP(AX179,'シフト記号表（従来型・ユニット型共通）'!$C$6:$L$47,10,FALSE))</f>
        <v/>
      </c>
      <c r="AY180" s="1885" t="str">
        <f>IF(AY179="","",VLOOKUP(AY179,'シフト記号表（従来型・ユニット型共通）'!$C$6:$L$47,10,FALSE))</f>
        <v/>
      </c>
      <c r="AZ180" s="1897" t="str">
        <f>IF(AZ179="","",VLOOKUP(AZ179,'シフト記号表（従来型・ユニット型共通）'!$C$6:$L$47,10,FALSE))</f>
        <v/>
      </c>
      <c r="BA180" s="1897" t="str">
        <f>IF(BA179="","",VLOOKUP(BA179,'シフト記号表（従来型・ユニット型共通）'!$C$6:$L$47,10,FALSE))</f>
        <v/>
      </c>
      <c r="BB180" s="1945">
        <f>IF($BE$3="４週",SUM(W180:AX180),IF($BE$3="暦月",SUM(W180:BA180),""))</f>
        <v>0</v>
      </c>
      <c r="BC180" s="1953"/>
      <c r="BD180" s="1962">
        <f>IF($BE$3="４週",BB180/4,IF($BE$3="暦月",(BB180/($BE$8/7)),""))</f>
        <v>0</v>
      </c>
      <c r="BE180" s="1953"/>
      <c r="BF180" s="1973"/>
      <c r="BG180" s="1978"/>
      <c r="BH180" s="1978"/>
      <c r="BI180" s="1978"/>
      <c r="BJ180" s="1989"/>
    </row>
    <row r="181" spans="2:62" ht="20.25" customHeight="1">
      <c r="B181" s="1742">
        <f>B179+1</f>
        <v>83</v>
      </c>
      <c r="C181" s="1756"/>
      <c r="D181" s="1767"/>
      <c r="E181" s="1774"/>
      <c r="F181" s="1779"/>
      <c r="G181" s="1774"/>
      <c r="H181" s="1779"/>
      <c r="I181" s="1788"/>
      <c r="J181" s="1802"/>
      <c r="K181" s="1808"/>
      <c r="L181" s="1824"/>
      <c r="M181" s="1824"/>
      <c r="N181" s="1767"/>
      <c r="O181" s="1831"/>
      <c r="P181" s="1836"/>
      <c r="Q181" s="1836"/>
      <c r="R181" s="1836"/>
      <c r="S181" s="1847"/>
      <c r="T181" s="1857" t="s">
        <v>770</v>
      </c>
      <c r="U181" s="1864"/>
      <c r="V181" s="1875"/>
      <c r="W181" s="1886"/>
      <c r="X181" s="1898"/>
      <c r="Y181" s="1898"/>
      <c r="Z181" s="1898"/>
      <c r="AA181" s="1898"/>
      <c r="AB181" s="1898"/>
      <c r="AC181" s="1913"/>
      <c r="AD181" s="1886"/>
      <c r="AE181" s="1898"/>
      <c r="AF181" s="1898"/>
      <c r="AG181" s="1898"/>
      <c r="AH181" s="1898"/>
      <c r="AI181" s="1898"/>
      <c r="AJ181" s="1913"/>
      <c r="AK181" s="1886"/>
      <c r="AL181" s="1898"/>
      <c r="AM181" s="1898"/>
      <c r="AN181" s="1898"/>
      <c r="AO181" s="1898"/>
      <c r="AP181" s="1898"/>
      <c r="AQ181" s="1913"/>
      <c r="AR181" s="1886"/>
      <c r="AS181" s="1898"/>
      <c r="AT181" s="1898"/>
      <c r="AU181" s="1898"/>
      <c r="AV181" s="1898"/>
      <c r="AW181" s="1898"/>
      <c r="AX181" s="1913"/>
      <c r="AY181" s="1886"/>
      <c r="AZ181" s="1898"/>
      <c r="BA181" s="1937"/>
      <c r="BB181" s="1944"/>
      <c r="BC181" s="1952"/>
      <c r="BD181" s="1961"/>
      <c r="BE181" s="1967"/>
      <c r="BF181" s="1972"/>
      <c r="BG181" s="1977"/>
      <c r="BH181" s="1977"/>
      <c r="BI181" s="1977"/>
      <c r="BJ181" s="1988"/>
    </row>
    <row r="182" spans="2:62" ht="20.25" customHeight="1">
      <c r="B182" s="1743"/>
      <c r="C182" s="1757"/>
      <c r="D182" s="1768"/>
      <c r="E182" s="1776"/>
      <c r="F182" s="1781">
        <f>C181</f>
        <v>0</v>
      </c>
      <c r="G182" s="1776"/>
      <c r="H182" s="1781">
        <f>I181</f>
        <v>0</v>
      </c>
      <c r="I182" s="1789"/>
      <c r="J182" s="1803"/>
      <c r="K182" s="1809"/>
      <c r="L182" s="1825"/>
      <c r="M182" s="1825"/>
      <c r="N182" s="1768"/>
      <c r="O182" s="1831"/>
      <c r="P182" s="1836"/>
      <c r="Q182" s="1836"/>
      <c r="R182" s="1836"/>
      <c r="S182" s="1847"/>
      <c r="T182" s="1856" t="s">
        <v>128</v>
      </c>
      <c r="U182" s="1863"/>
      <c r="V182" s="1874"/>
      <c r="W182" s="1885" t="str">
        <f>IF(W181="","",VLOOKUP(W181,'シフト記号表（従来型・ユニット型共通）'!$C$6:$L$47,10,FALSE))</f>
        <v/>
      </c>
      <c r="X182" s="1897" t="str">
        <f>IF(X181="","",VLOOKUP(X181,'シフト記号表（従来型・ユニット型共通）'!$C$6:$L$47,10,FALSE))</f>
        <v/>
      </c>
      <c r="Y182" s="1897" t="str">
        <f>IF(Y181="","",VLOOKUP(Y181,'シフト記号表（従来型・ユニット型共通）'!$C$6:$L$47,10,FALSE))</f>
        <v/>
      </c>
      <c r="Z182" s="1897" t="str">
        <f>IF(Z181="","",VLOOKUP(Z181,'シフト記号表（従来型・ユニット型共通）'!$C$6:$L$47,10,FALSE))</f>
        <v/>
      </c>
      <c r="AA182" s="1897" t="str">
        <f>IF(AA181="","",VLOOKUP(AA181,'シフト記号表（従来型・ユニット型共通）'!$C$6:$L$47,10,FALSE))</f>
        <v/>
      </c>
      <c r="AB182" s="1897" t="str">
        <f>IF(AB181="","",VLOOKUP(AB181,'シフト記号表（従来型・ユニット型共通）'!$C$6:$L$47,10,FALSE))</f>
        <v/>
      </c>
      <c r="AC182" s="1912" t="str">
        <f>IF(AC181="","",VLOOKUP(AC181,'シフト記号表（従来型・ユニット型共通）'!$C$6:$L$47,10,FALSE))</f>
        <v/>
      </c>
      <c r="AD182" s="1885" t="str">
        <f>IF(AD181="","",VLOOKUP(AD181,'シフト記号表（従来型・ユニット型共通）'!$C$6:$L$47,10,FALSE))</f>
        <v/>
      </c>
      <c r="AE182" s="1897" t="str">
        <f>IF(AE181="","",VLOOKUP(AE181,'シフト記号表（従来型・ユニット型共通）'!$C$6:$L$47,10,FALSE))</f>
        <v/>
      </c>
      <c r="AF182" s="1897" t="str">
        <f>IF(AF181="","",VLOOKUP(AF181,'シフト記号表（従来型・ユニット型共通）'!$C$6:$L$47,10,FALSE))</f>
        <v/>
      </c>
      <c r="AG182" s="1897" t="str">
        <f>IF(AG181="","",VLOOKUP(AG181,'シフト記号表（従来型・ユニット型共通）'!$C$6:$L$47,10,FALSE))</f>
        <v/>
      </c>
      <c r="AH182" s="1897" t="str">
        <f>IF(AH181="","",VLOOKUP(AH181,'シフト記号表（従来型・ユニット型共通）'!$C$6:$L$47,10,FALSE))</f>
        <v/>
      </c>
      <c r="AI182" s="1897" t="str">
        <f>IF(AI181="","",VLOOKUP(AI181,'シフト記号表（従来型・ユニット型共通）'!$C$6:$L$47,10,FALSE))</f>
        <v/>
      </c>
      <c r="AJ182" s="1912" t="str">
        <f>IF(AJ181="","",VLOOKUP(AJ181,'シフト記号表（従来型・ユニット型共通）'!$C$6:$L$47,10,FALSE))</f>
        <v/>
      </c>
      <c r="AK182" s="1885" t="str">
        <f>IF(AK181="","",VLOOKUP(AK181,'シフト記号表（従来型・ユニット型共通）'!$C$6:$L$47,10,FALSE))</f>
        <v/>
      </c>
      <c r="AL182" s="1897" t="str">
        <f>IF(AL181="","",VLOOKUP(AL181,'シフト記号表（従来型・ユニット型共通）'!$C$6:$L$47,10,FALSE))</f>
        <v/>
      </c>
      <c r="AM182" s="1897" t="str">
        <f>IF(AM181="","",VLOOKUP(AM181,'シフト記号表（従来型・ユニット型共通）'!$C$6:$L$47,10,FALSE))</f>
        <v/>
      </c>
      <c r="AN182" s="1897" t="str">
        <f>IF(AN181="","",VLOOKUP(AN181,'シフト記号表（従来型・ユニット型共通）'!$C$6:$L$47,10,FALSE))</f>
        <v/>
      </c>
      <c r="AO182" s="1897" t="str">
        <f>IF(AO181="","",VLOOKUP(AO181,'シフト記号表（従来型・ユニット型共通）'!$C$6:$L$47,10,FALSE))</f>
        <v/>
      </c>
      <c r="AP182" s="1897" t="str">
        <f>IF(AP181="","",VLOOKUP(AP181,'シフト記号表（従来型・ユニット型共通）'!$C$6:$L$47,10,FALSE))</f>
        <v/>
      </c>
      <c r="AQ182" s="1912" t="str">
        <f>IF(AQ181="","",VLOOKUP(AQ181,'シフト記号表（従来型・ユニット型共通）'!$C$6:$L$47,10,FALSE))</f>
        <v/>
      </c>
      <c r="AR182" s="1885" t="str">
        <f>IF(AR181="","",VLOOKUP(AR181,'シフト記号表（従来型・ユニット型共通）'!$C$6:$L$47,10,FALSE))</f>
        <v/>
      </c>
      <c r="AS182" s="1897" t="str">
        <f>IF(AS181="","",VLOOKUP(AS181,'シフト記号表（従来型・ユニット型共通）'!$C$6:$L$47,10,FALSE))</f>
        <v/>
      </c>
      <c r="AT182" s="1897" t="str">
        <f>IF(AT181="","",VLOOKUP(AT181,'シフト記号表（従来型・ユニット型共通）'!$C$6:$L$47,10,FALSE))</f>
        <v/>
      </c>
      <c r="AU182" s="1897" t="str">
        <f>IF(AU181="","",VLOOKUP(AU181,'シフト記号表（従来型・ユニット型共通）'!$C$6:$L$47,10,FALSE))</f>
        <v/>
      </c>
      <c r="AV182" s="1897" t="str">
        <f>IF(AV181="","",VLOOKUP(AV181,'シフト記号表（従来型・ユニット型共通）'!$C$6:$L$47,10,FALSE))</f>
        <v/>
      </c>
      <c r="AW182" s="1897" t="str">
        <f>IF(AW181="","",VLOOKUP(AW181,'シフト記号表（従来型・ユニット型共通）'!$C$6:$L$47,10,FALSE))</f>
        <v/>
      </c>
      <c r="AX182" s="1912" t="str">
        <f>IF(AX181="","",VLOOKUP(AX181,'シフト記号表（従来型・ユニット型共通）'!$C$6:$L$47,10,FALSE))</f>
        <v/>
      </c>
      <c r="AY182" s="1885" t="str">
        <f>IF(AY181="","",VLOOKUP(AY181,'シフト記号表（従来型・ユニット型共通）'!$C$6:$L$47,10,FALSE))</f>
        <v/>
      </c>
      <c r="AZ182" s="1897" t="str">
        <f>IF(AZ181="","",VLOOKUP(AZ181,'シフト記号表（従来型・ユニット型共通）'!$C$6:$L$47,10,FALSE))</f>
        <v/>
      </c>
      <c r="BA182" s="1897" t="str">
        <f>IF(BA181="","",VLOOKUP(BA181,'シフト記号表（従来型・ユニット型共通）'!$C$6:$L$47,10,FALSE))</f>
        <v/>
      </c>
      <c r="BB182" s="1945">
        <f>IF($BE$3="４週",SUM(W182:AX182),IF($BE$3="暦月",SUM(W182:BA182),""))</f>
        <v>0</v>
      </c>
      <c r="BC182" s="1953"/>
      <c r="BD182" s="1962">
        <f>IF($BE$3="４週",BB182/4,IF($BE$3="暦月",(BB182/($BE$8/7)),""))</f>
        <v>0</v>
      </c>
      <c r="BE182" s="1953"/>
      <c r="BF182" s="1973"/>
      <c r="BG182" s="1978"/>
      <c r="BH182" s="1978"/>
      <c r="BI182" s="1978"/>
      <c r="BJ182" s="1989"/>
    </row>
    <row r="183" spans="2:62" ht="20.25" customHeight="1">
      <c r="B183" s="1742">
        <f>B181+1</f>
        <v>84</v>
      </c>
      <c r="C183" s="1756"/>
      <c r="D183" s="1767"/>
      <c r="E183" s="1774"/>
      <c r="F183" s="1779"/>
      <c r="G183" s="1774"/>
      <c r="H183" s="1779"/>
      <c r="I183" s="1788"/>
      <c r="J183" s="1802"/>
      <c r="K183" s="1808"/>
      <c r="L183" s="1824"/>
      <c r="M183" s="1824"/>
      <c r="N183" s="1767"/>
      <c r="O183" s="1831"/>
      <c r="P183" s="1836"/>
      <c r="Q183" s="1836"/>
      <c r="R183" s="1836"/>
      <c r="S183" s="1847"/>
      <c r="T183" s="1857" t="s">
        <v>770</v>
      </c>
      <c r="U183" s="1864"/>
      <c r="V183" s="1875"/>
      <c r="W183" s="1886"/>
      <c r="X183" s="1898"/>
      <c r="Y183" s="1898"/>
      <c r="Z183" s="1898"/>
      <c r="AA183" s="1898"/>
      <c r="AB183" s="1898"/>
      <c r="AC183" s="1913"/>
      <c r="AD183" s="1886"/>
      <c r="AE183" s="1898"/>
      <c r="AF183" s="1898"/>
      <c r="AG183" s="1898"/>
      <c r="AH183" s="1898"/>
      <c r="AI183" s="1898"/>
      <c r="AJ183" s="1913"/>
      <c r="AK183" s="1886"/>
      <c r="AL183" s="1898"/>
      <c r="AM183" s="1898"/>
      <c r="AN183" s="1898"/>
      <c r="AO183" s="1898"/>
      <c r="AP183" s="1898"/>
      <c r="AQ183" s="1913"/>
      <c r="AR183" s="1886"/>
      <c r="AS183" s="1898"/>
      <c r="AT183" s="1898"/>
      <c r="AU183" s="1898"/>
      <c r="AV183" s="1898"/>
      <c r="AW183" s="1898"/>
      <c r="AX183" s="1913"/>
      <c r="AY183" s="1886"/>
      <c r="AZ183" s="1898"/>
      <c r="BA183" s="1937"/>
      <c r="BB183" s="1944"/>
      <c r="BC183" s="1952"/>
      <c r="BD183" s="1961"/>
      <c r="BE183" s="1967"/>
      <c r="BF183" s="1972"/>
      <c r="BG183" s="1977"/>
      <c r="BH183" s="1977"/>
      <c r="BI183" s="1977"/>
      <c r="BJ183" s="1988"/>
    </row>
    <row r="184" spans="2:62" ht="20.25" customHeight="1">
      <c r="B184" s="1743"/>
      <c r="C184" s="1757"/>
      <c r="D184" s="1768"/>
      <c r="E184" s="1776"/>
      <c r="F184" s="1781">
        <f>C183</f>
        <v>0</v>
      </c>
      <c r="G184" s="1776"/>
      <c r="H184" s="1781">
        <f>I183</f>
        <v>0</v>
      </c>
      <c r="I184" s="1789"/>
      <c r="J184" s="1803"/>
      <c r="K184" s="1809"/>
      <c r="L184" s="1825"/>
      <c r="M184" s="1825"/>
      <c r="N184" s="1768"/>
      <c r="O184" s="1831"/>
      <c r="P184" s="1836"/>
      <c r="Q184" s="1836"/>
      <c r="R184" s="1836"/>
      <c r="S184" s="1847"/>
      <c r="T184" s="1856" t="s">
        <v>128</v>
      </c>
      <c r="U184" s="1863"/>
      <c r="V184" s="1874"/>
      <c r="W184" s="1885" t="str">
        <f>IF(W183="","",VLOOKUP(W183,'シフト記号表（従来型・ユニット型共通）'!$C$6:$L$47,10,FALSE))</f>
        <v/>
      </c>
      <c r="X184" s="1897" t="str">
        <f>IF(X183="","",VLOOKUP(X183,'シフト記号表（従来型・ユニット型共通）'!$C$6:$L$47,10,FALSE))</f>
        <v/>
      </c>
      <c r="Y184" s="1897" t="str">
        <f>IF(Y183="","",VLOOKUP(Y183,'シフト記号表（従来型・ユニット型共通）'!$C$6:$L$47,10,FALSE))</f>
        <v/>
      </c>
      <c r="Z184" s="1897" t="str">
        <f>IF(Z183="","",VLOOKUP(Z183,'シフト記号表（従来型・ユニット型共通）'!$C$6:$L$47,10,FALSE))</f>
        <v/>
      </c>
      <c r="AA184" s="1897" t="str">
        <f>IF(AA183="","",VLOOKUP(AA183,'シフト記号表（従来型・ユニット型共通）'!$C$6:$L$47,10,FALSE))</f>
        <v/>
      </c>
      <c r="AB184" s="1897" t="str">
        <f>IF(AB183="","",VLOOKUP(AB183,'シフト記号表（従来型・ユニット型共通）'!$C$6:$L$47,10,FALSE))</f>
        <v/>
      </c>
      <c r="AC184" s="1912" t="str">
        <f>IF(AC183="","",VLOOKUP(AC183,'シフト記号表（従来型・ユニット型共通）'!$C$6:$L$47,10,FALSE))</f>
        <v/>
      </c>
      <c r="AD184" s="1885" t="str">
        <f>IF(AD183="","",VLOOKUP(AD183,'シフト記号表（従来型・ユニット型共通）'!$C$6:$L$47,10,FALSE))</f>
        <v/>
      </c>
      <c r="AE184" s="1897" t="str">
        <f>IF(AE183="","",VLOOKUP(AE183,'シフト記号表（従来型・ユニット型共通）'!$C$6:$L$47,10,FALSE))</f>
        <v/>
      </c>
      <c r="AF184" s="1897" t="str">
        <f>IF(AF183="","",VLOOKUP(AF183,'シフト記号表（従来型・ユニット型共通）'!$C$6:$L$47,10,FALSE))</f>
        <v/>
      </c>
      <c r="AG184" s="1897" t="str">
        <f>IF(AG183="","",VLOOKUP(AG183,'シフト記号表（従来型・ユニット型共通）'!$C$6:$L$47,10,FALSE))</f>
        <v/>
      </c>
      <c r="AH184" s="1897" t="str">
        <f>IF(AH183="","",VLOOKUP(AH183,'シフト記号表（従来型・ユニット型共通）'!$C$6:$L$47,10,FALSE))</f>
        <v/>
      </c>
      <c r="AI184" s="1897" t="str">
        <f>IF(AI183="","",VLOOKUP(AI183,'シフト記号表（従来型・ユニット型共通）'!$C$6:$L$47,10,FALSE))</f>
        <v/>
      </c>
      <c r="AJ184" s="1912" t="str">
        <f>IF(AJ183="","",VLOOKUP(AJ183,'シフト記号表（従来型・ユニット型共通）'!$C$6:$L$47,10,FALSE))</f>
        <v/>
      </c>
      <c r="AK184" s="1885" t="str">
        <f>IF(AK183="","",VLOOKUP(AK183,'シフト記号表（従来型・ユニット型共通）'!$C$6:$L$47,10,FALSE))</f>
        <v/>
      </c>
      <c r="AL184" s="1897" t="str">
        <f>IF(AL183="","",VLOOKUP(AL183,'シフト記号表（従来型・ユニット型共通）'!$C$6:$L$47,10,FALSE))</f>
        <v/>
      </c>
      <c r="AM184" s="1897" t="str">
        <f>IF(AM183="","",VLOOKUP(AM183,'シフト記号表（従来型・ユニット型共通）'!$C$6:$L$47,10,FALSE))</f>
        <v/>
      </c>
      <c r="AN184" s="1897" t="str">
        <f>IF(AN183="","",VLOOKUP(AN183,'シフト記号表（従来型・ユニット型共通）'!$C$6:$L$47,10,FALSE))</f>
        <v/>
      </c>
      <c r="AO184" s="1897" t="str">
        <f>IF(AO183="","",VLOOKUP(AO183,'シフト記号表（従来型・ユニット型共通）'!$C$6:$L$47,10,FALSE))</f>
        <v/>
      </c>
      <c r="AP184" s="1897" t="str">
        <f>IF(AP183="","",VLOOKUP(AP183,'シフト記号表（従来型・ユニット型共通）'!$C$6:$L$47,10,FALSE))</f>
        <v/>
      </c>
      <c r="AQ184" s="1912" t="str">
        <f>IF(AQ183="","",VLOOKUP(AQ183,'シフト記号表（従来型・ユニット型共通）'!$C$6:$L$47,10,FALSE))</f>
        <v/>
      </c>
      <c r="AR184" s="1885" t="str">
        <f>IF(AR183="","",VLOOKUP(AR183,'シフト記号表（従来型・ユニット型共通）'!$C$6:$L$47,10,FALSE))</f>
        <v/>
      </c>
      <c r="AS184" s="1897" t="str">
        <f>IF(AS183="","",VLOOKUP(AS183,'シフト記号表（従来型・ユニット型共通）'!$C$6:$L$47,10,FALSE))</f>
        <v/>
      </c>
      <c r="AT184" s="1897" t="str">
        <f>IF(AT183="","",VLOOKUP(AT183,'シフト記号表（従来型・ユニット型共通）'!$C$6:$L$47,10,FALSE))</f>
        <v/>
      </c>
      <c r="AU184" s="1897" t="str">
        <f>IF(AU183="","",VLOOKUP(AU183,'シフト記号表（従来型・ユニット型共通）'!$C$6:$L$47,10,FALSE))</f>
        <v/>
      </c>
      <c r="AV184" s="1897" t="str">
        <f>IF(AV183="","",VLOOKUP(AV183,'シフト記号表（従来型・ユニット型共通）'!$C$6:$L$47,10,FALSE))</f>
        <v/>
      </c>
      <c r="AW184" s="1897" t="str">
        <f>IF(AW183="","",VLOOKUP(AW183,'シフト記号表（従来型・ユニット型共通）'!$C$6:$L$47,10,FALSE))</f>
        <v/>
      </c>
      <c r="AX184" s="1912" t="str">
        <f>IF(AX183="","",VLOOKUP(AX183,'シフト記号表（従来型・ユニット型共通）'!$C$6:$L$47,10,FALSE))</f>
        <v/>
      </c>
      <c r="AY184" s="1885" t="str">
        <f>IF(AY183="","",VLOOKUP(AY183,'シフト記号表（従来型・ユニット型共通）'!$C$6:$L$47,10,FALSE))</f>
        <v/>
      </c>
      <c r="AZ184" s="1897" t="str">
        <f>IF(AZ183="","",VLOOKUP(AZ183,'シフト記号表（従来型・ユニット型共通）'!$C$6:$L$47,10,FALSE))</f>
        <v/>
      </c>
      <c r="BA184" s="1897" t="str">
        <f>IF(BA183="","",VLOOKUP(BA183,'シフト記号表（従来型・ユニット型共通）'!$C$6:$L$47,10,FALSE))</f>
        <v/>
      </c>
      <c r="BB184" s="1945">
        <f>IF($BE$3="４週",SUM(W184:AX184),IF($BE$3="暦月",SUM(W184:BA184),""))</f>
        <v>0</v>
      </c>
      <c r="BC184" s="1953"/>
      <c r="BD184" s="1962">
        <f>IF($BE$3="４週",BB184/4,IF($BE$3="暦月",(BB184/($BE$8/7)),""))</f>
        <v>0</v>
      </c>
      <c r="BE184" s="1953"/>
      <c r="BF184" s="1973"/>
      <c r="BG184" s="1978"/>
      <c r="BH184" s="1978"/>
      <c r="BI184" s="1978"/>
      <c r="BJ184" s="1989"/>
    </row>
    <row r="185" spans="2:62" ht="20.25" customHeight="1">
      <c r="B185" s="1742">
        <f>B183+1</f>
        <v>85</v>
      </c>
      <c r="C185" s="1756"/>
      <c r="D185" s="1767"/>
      <c r="E185" s="1774"/>
      <c r="F185" s="1779"/>
      <c r="G185" s="1774"/>
      <c r="H185" s="1779"/>
      <c r="I185" s="1788"/>
      <c r="J185" s="1802"/>
      <c r="K185" s="1808"/>
      <c r="L185" s="1824"/>
      <c r="M185" s="1824"/>
      <c r="N185" s="1767"/>
      <c r="O185" s="1831"/>
      <c r="P185" s="1836"/>
      <c r="Q185" s="1836"/>
      <c r="R185" s="1836"/>
      <c r="S185" s="1847"/>
      <c r="T185" s="1857" t="s">
        <v>770</v>
      </c>
      <c r="U185" s="1864"/>
      <c r="V185" s="1875"/>
      <c r="W185" s="1886"/>
      <c r="X185" s="1898"/>
      <c r="Y185" s="1898"/>
      <c r="Z185" s="1898"/>
      <c r="AA185" s="1898"/>
      <c r="AB185" s="1898"/>
      <c r="AC185" s="1913"/>
      <c r="AD185" s="1886"/>
      <c r="AE185" s="1898"/>
      <c r="AF185" s="1898"/>
      <c r="AG185" s="1898"/>
      <c r="AH185" s="1898"/>
      <c r="AI185" s="1898"/>
      <c r="AJ185" s="1913"/>
      <c r="AK185" s="1886"/>
      <c r="AL185" s="1898"/>
      <c r="AM185" s="1898"/>
      <c r="AN185" s="1898"/>
      <c r="AO185" s="1898"/>
      <c r="AP185" s="1898"/>
      <c r="AQ185" s="1913"/>
      <c r="AR185" s="1886"/>
      <c r="AS185" s="1898"/>
      <c r="AT185" s="1898"/>
      <c r="AU185" s="1898"/>
      <c r="AV185" s="1898"/>
      <c r="AW185" s="1898"/>
      <c r="AX185" s="1913"/>
      <c r="AY185" s="1886"/>
      <c r="AZ185" s="1898"/>
      <c r="BA185" s="1937"/>
      <c r="BB185" s="1944"/>
      <c r="BC185" s="1952"/>
      <c r="BD185" s="1961"/>
      <c r="BE185" s="1967"/>
      <c r="BF185" s="1972"/>
      <c r="BG185" s="1977"/>
      <c r="BH185" s="1977"/>
      <c r="BI185" s="1977"/>
      <c r="BJ185" s="1988"/>
    </row>
    <row r="186" spans="2:62" ht="20.25" customHeight="1">
      <c r="B186" s="1743"/>
      <c r="C186" s="1757"/>
      <c r="D186" s="1768"/>
      <c r="E186" s="1776"/>
      <c r="F186" s="1781">
        <f>C185</f>
        <v>0</v>
      </c>
      <c r="G186" s="1776"/>
      <c r="H186" s="1781">
        <f>I185</f>
        <v>0</v>
      </c>
      <c r="I186" s="1789"/>
      <c r="J186" s="1803"/>
      <c r="K186" s="1809"/>
      <c r="L186" s="1825"/>
      <c r="M186" s="1825"/>
      <c r="N186" s="1768"/>
      <c r="O186" s="1831"/>
      <c r="P186" s="1836"/>
      <c r="Q186" s="1836"/>
      <c r="R186" s="1836"/>
      <c r="S186" s="1847"/>
      <c r="T186" s="1856" t="s">
        <v>128</v>
      </c>
      <c r="U186" s="1863"/>
      <c r="V186" s="1874"/>
      <c r="W186" s="1885" t="str">
        <f>IF(W185="","",VLOOKUP(W185,'シフト記号表（従来型・ユニット型共通）'!$C$6:$L$47,10,FALSE))</f>
        <v/>
      </c>
      <c r="X186" s="1897" t="str">
        <f>IF(X185="","",VLOOKUP(X185,'シフト記号表（従来型・ユニット型共通）'!$C$6:$L$47,10,FALSE))</f>
        <v/>
      </c>
      <c r="Y186" s="1897" t="str">
        <f>IF(Y185="","",VLOOKUP(Y185,'シフト記号表（従来型・ユニット型共通）'!$C$6:$L$47,10,FALSE))</f>
        <v/>
      </c>
      <c r="Z186" s="1897" t="str">
        <f>IF(Z185="","",VLOOKUP(Z185,'シフト記号表（従来型・ユニット型共通）'!$C$6:$L$47,10,FALSE))</f>
        <v/>
      </c>
      <c r="AA186" s="1897" t="str">
        <f>IF(AA185="","",VLOOKUP(AA185,'シフト記号表（従来型・ユニット型共通）'!$C$6:$L$47,10,FALSE))</f>
        <v/>
      </c>
      <c r="AB186" s="1897" t="str">
        <f>IF(AB185="","",VLOOKUP(AB185,'シフト記号表（従来型・ユニット型共通）'!$C$6:$L$47,10,FALSE))</f>
        <v/>
      </c>
      <c r="AC186" s="1912" t="str">
        <f>IF(AC185="","",VLOOKUP(AC185,'シフト記号表（従来型・ユニット型共通）'!$C$6:$L$47,10,FALSE))</f>
        <v/>
      </c>
      <c r="AD186" s="1885" t="str">
        <f>IF(AD185="","",VLOOKUP(AD185,'シフト記号表（従来型・ユニット型共通）'!$C$6:$L$47,10,FALSE))</f>
        <v/>
      </c>
      <c r="AE186" s="1897" t="str">
        <f>IF(AE185="","",VLOOKUP(AE185,'シフト記号表（従来型・ユニット型共通）'!$C$6:$L$47,10,FALSE))</f>
        <v/>
      </c>
      <c r="AF186" s="1897" t="str">
        <f>IF(AF185="","",VLOOKUP(AF185,'シフト記号表（従来型・ユニット型共通）'!$C$6:$L$47,10,FALSE))</f>
        <v/>
      </c>
      <c r="AG186" s="1897" t="str">
        <f>IF(AG185="","",VLOOKUP(AG185,'シフト記号表（従来型・ユニット型共通）'!$C$6:$L$47,10,FALSE))</f>
        <v/>
      </c>
      <c r="AH186" s="1897" t="str">
        <f>IF(AH185="","",VLOOKUP(AH185,'シフト記号表（従来型・ユニット型共通）'!$C$6:$L$47,10,FALSE))</f>
        <v/>
      </c>
      <c r="AI186" s="1897" t="str">
        <f>IF(AI185="","",VLOOKUP(AI185,'シフト記号表（従来型・ユニット型共通）'!$C$6:$L$47,10,FALSE))</f>
        <v/>
      </c>
      <c r="AJ186" s="1912" t="str">
        <f>IF(AJ185="","",VLOOKUP(AJ185,'シフト記号表（従来型・ユニット型共通）'!$C$6:$L$47,10,FALSE))</f>
        <v/>
      </c>
      <c r="AK186" s="1885" t="str">
        <f>IF(AK185="","",VLOOKUP(AK185,'シフト記号表（従来型・ユニット型共通）'!$C$6:$L$47,10,FALSE))</f>
        <v/>
      </c>
      <c r="AL186" s="1897" t="str">
        <f>IF(AL185="","",VLOOKUP(AL185,'シフト記号表（従来型・ユニット型共通）'!$C$6:$L$47,10,FALSE))</f>
        <v/>
      </c>
      <c r="AM186" s="1897" t="str">
        <f>IF(AM185="","",VLOOKUP(AM185,'シフト記号表（従来型・ユニット型共通）'!$C$6:$L$47,10,FALSE))</f>
        <v/>
      </c>
      <c r="AN186" s="1897" t="str">
        <f>IF(AN185="","",VLOOKUP(AN185,'シフト記号表（従来型・ユニット型共通）'!$C$6:$L$47,10,FALSE))</f>
        <v/>
      </c>
      <c r="AO186" s="1897" t="str">
        <f>IF(AO185="","",VLOOKUP(AO185,'シフト記号表（従来型・ユニット型共通）'!$C$6:$L$47,10,FALSE))</f>
        <v/>
      </c>
      <c r="AP186" s="1897" t="str">
        <f>IF(AP185="","",VLOOKUP(AP185,'シフト記号表（従来型・ユニット型共通）'!$C$6:$L$47,10,FALSE))</f>
        <v/>
      </c>
      <c r="AQ186" s="1912" t="str">
        <f>IF(AQ185="","",VLOOKUP(AQ185,'シフト記号表（従来型・ユニット型共通）'!$C$6:$L$47,10,FALSE))</f>
        <v/>
      </c>
      <c r="AR186" s="1885" t="str">
        <f>IF(AR185="","",VLOOKUP(AR185,'シフト記号表（従来型・ユニット型共通）'!$C$6:$L$47,10,FALSE))</f>
        <v/>
      </c>
      <c r="AS186" s="1897" t="str">
        <f>IF(AS185="","",VLOOKUP(AS185,'シフト記号表（従来型・ユニット型共通）'!$C$6:$L$47,10,FALSE))</f>
        <v/>
      </c>
      <c r="AT186" s="1897" t="str">
        <f>IF(AT185="","",VLOOKUP(AT185,'シフト記号表（従来型・ユニット型共通）'!$C$6:$L$47,10,FALSE))</f>
        <v/>
      </c>
      <c r="AU186" s="1897" t="str">
        <f>IF(AU185="","",VLOOKUP(AU185,'シフト記号表（従来型・ユニット型共通）'!$C$6:$L$47,10,FALSE))</f>
        <v/>
      </c>
      <c r="AV186" s="1897" t="str">
        <f>IF(AV185="","",VLOOKUP(AV185,'シフト記号表（従来型・ユニット型共通）'!$C$6:$L$47,10,FALSE))</f>
        <v/>
      </c>
      <c r="AW186" s="1897" t="str">
        <f>IF(AW185="","",VLOOKUP(AW185,'シフト記号表（従来型・ユニット型共通）'!$C$6:$L$47,10,FALSE))</f>
        <v/>
      </c>
      <c r="AX186" s="1912" t="str">
        <f>IF(AX185="","",VLOOKUP(AX185,'シフト記号表（従来型・ユニット型共通）'!$C$6:$L$47,10,FALSE))</f>
        <v/>
      </c>
      <c r="AY186" s="1885" t="str">
        <f>IF(AY185="","",VLOOKUP(AY185,'シフト記号表（従来型・ユニット型共通）'!$C$6:$L$47,10,FALSE))</f>
        <v/>
      </c>
      <c r="AZ186" s="1897" t="str">
        <f>IF(AZ185="","",VLOOKUP(AZ185,'シフト記号表（従来型・ユニット型共通）'!$C$6:$L$47,10,FALSE))</f>
        <v/>
      </c>
      <c r="BA186" s="1897" t="str">
        <f>IF(BA185="","",VLOOKUP(BA185,'シフト記号表（従来型・ユニット型共通）'!$C$6:$L$47,10,FALSE))</f>
        <v/>
      </c>
      <c r="BB186" s="1945">
        <f>IF($BE$3="４週",SUM(W186:AX186),IF($BE$3="暦月",SUM(W186:BA186),""))</f>
        <v>0</v>
      </c>
      <c r="BC186" s="1953"/>
      <c r="BD186" s="1962">
        <f>IF($BE$3="４週",BB186/4,IF($BE$3="暦月",(BB186/($BE$8/7)),""))</f>
        <v>0</v>
      </c>
      <c r="BE186" s="1953"/>
      <c r="BF186" s="1973"/>
      <c r="BG186" s="1978"/>
      <c r="BH186" s="1978"/>
      <c r="BI186" s="1978"/>
      <c r="BJ186" s="1989"/>
    </row>
    <row r="187" spans="2:62" ht="20.25" customHeight="1">
      <c r="B187" s="1742">
        <f>B185+1</f>
        <v>86</v>
      </c>
      <c r="C187" s="1756"/>
      <c r="D187" s="1767"/>
      <c r="E187" s="1774"/>
      <c r="F187" s="1779"/>
      <c r="G187" s="1774"/>
      <c r="H187" s="1779"/>
      <c r="I187" s="1788"/>
      <c r="J187" s="1802"/>
      <c r="K187" s="1808"/>
      <c r="L187" s="1824"/>
      <c r="M187" s="1824"/>
      <c r="N187" s="1767"/>
      <c r="O187" s="1831"/>
      <c r="P187" s="1836"/>
      <c r="Q187" s="1836"/>
      <c r="R187" s="1836"/>
      <c r="S187" s="1847"/>
      <c r="T187" s="1857" t="s">
        <v>770</v>
      </c>
      <c r="U187" s="1864"/>
      <c r="V187" s="1875"/>
      <c r="W187" s="1886"/>
      <c r="X187" s="1898"/>
      <c r="Y187" s="1898"/>
      <c r="Z187" s="1898"/>
      <c r="AA187" s="1898"/>
      <c r="AB187" s="1898"/>
      <c r="AC187" s="1913"/>
      <c r="AD187" s="1886"/>
      <c r="AE187" s="1898"/>
      <c r="AF187" s="1898"/>
      <c r="AG187" s="1898"/>
      <c r="AH187" s="1898"/>
      <c r="AI187" s="1898"/>
      <c r="AJ187" s="1913"/>
      <c r="AK187" s="1886"/>
      <c r="AL187" s="1898"/>
      <c r="AM187" s="1898"/>
      <c r="AN187" s="1898"/>
      <c r="AO187" s="1898"/>
      <c r="AP187" s="1898"/>
      <c r="AQ187" s="1913"/>
      <c r="AR187" s="1886"/>
      <c r="AS187" s="1898"/>
      <c r="AT187" s="1898"/>
      <c r="AU187" s="1898"/>
      <c r="AV187" s="1898"/>
      <c r="AW187" s="1898"/>
      <c r="AX187" s="1913"/>
      <c r="AY187" s="1886"/>
      <c r="AZ187" s="1898"/>
      <c r="BA187" s="1937"/>
      <c r="BB187" s="1944"/>
      <c r="BC187" s="1952"/>
      <c r="BD187" s="1961"/>
      <c r="BE187" s="1967"/>
      <c r="BF187" s="1972"/>
      <c r="BG187" s="1977"/>
      <c r="BH187" s="1977"/>
      <c r="BI187" s="1977"/>
      <c r="BJ187" s="1988"/>
    </row>
    <row r="188" spans="2:62" ht="20.25" customHeight="1">
      <c r="B188" s="1743"/>
      <c r="C188" s="1757"/>
      <c r="D188" s="1768"/>
      <c r="E188" s="1776"/>
      <c r="F188" s="1781">
        <f>C187</f>
        <v>0</v>
      </c>
      <c r="G188" s="1776"/>
      <c r="H188" s="1781">
        <f>I187</f>
        <v>0</v>
      </c>
      <c r="I188" s="1789"/>
      <c r="J188" s="1803"/>
      <c r="K188" s="1809"/>
      <c r="L188" s="1825"/>
      <c r="M188" s="1825"/>
      <c r="N188" s="1768"/>
      <c r="O188" s="1831"/>
      <c r="P188" s="1836"/>
      <c r="Q188" s="1836"/>
      <c r="R188" s="1836"/>
      <c r="S188" s="1847"/>
      <c r="T188" s="1856" t="s">
        <v>128</v>
      </c>
      <c r="U188" s="1863"/>
      <c r="V188" s="1874"/>
      <c r="W188" s="1885" t="str">
        <f>IF(W187="","",VLOOKUP(W187,'シフト記号表（従来型・ユニット型共通）'!$C$6:$L$47,10,FALSE))</f>
        <v/>
      </c>
      <c r="X188" s="1897" t="str">
        <f>IF(X187="","",VLOOKUP(X187,'シフト記号表（従来型・ユニット型共通）'!$C$6:$L$47,10,FALSE))</f>
        <v/>
      </c>
      <c r="Y188" s="1897" t="str">
        <f>IF(Y187="","",VLOOKUP(Y187,'シフト記号表（従来型・ユニット型共通）'!$C$6:$L$47,10,FALSE))</f>
        <v/>
      </c>
      <c r="Z188" s="1897" t="str">
        <f>IF(Z187="","",VLOOKUP(Z187,'シフト記号表（従来型・ユニット型共通）'!$C$6:$L$47,10,FALSE))</f>
        <v/>
      </c>
      <c r="AA188" s="1897" t="str">
        <f>IF(AA187="","",VLOOKUP(AA187,'シフト記号表（従来型・ユニット型共通）'!$C$6:$L$47,10,FALSE))</f>
        <v/>
      </c>
      <c r="AB188" s="1897" t="str">
        <f>IF(AB187="","",VLOOKUP(AB187,'シフト記号表（従来型・ユニット型共通）'!$C$6:$L$47,10,FALSE))</f>
        <v/>
      </c>
      <c r="AC188" s="1912" t="str">
        <f>IF(AC187="","",VLOOKUP(AC187,'シフト記号表（従来型・ユニット型共通）'!$C$6:$L$47,10,FALSE))</f>
        <v/>
      </c>
      <c r="AD188" s="1885" t="str">
        <f>IF(AD187="","",VLOOKUP(AD187,'シフト記号表（従来型・ユニット型共通）'!$C$6:$L$47,10,FALSE))</f>
        <v/>
      </c>
      <c r="AE188" s="1897" t="str">
        <f>IF(AE187="","",VLOOKUP(AE187,'シフト記号表（従来型・ユニット型共通）'!$C$6:$L$47,10,FALSE))</f>
        <v/>
      </c>
      <c r="AF188" s="1897" t="str">
        <f>IF(AF187="","",VLOOKUP(AF187,'シフト記号表（従来型・ユニット型共通）'!$C$6:$L$47,10,FALSE))</f>
        <v/>
      </c>
      <c r="AG188" s="1897" t="str">
        <f>IF(AG187="","",VLOOKUP(AG187,'シフト記号表（従来型・ユニット型共通）'!$C$6:$L$47,10,FALSE))</f>
        <v/>
      </c>
      <c r="AH188" s="1897" t="str">
        <f>IF(AH187="","",VLOOKUP(AH187,'シフト記号表（従来型・ユニット型共通）'!$C$6:$L$47,10,FALSE))</f>
        <v/>
      </c>
      <c r="AI188" s="1897" t="str">
        <f>IF(AI187="","",VLOOKUP(AI187,'シフト記号表（従来型・ユニット型共通）'!$C$6:$L$47,10,FALSE))</f>
        <v/>
      </c>
      <c r="AJ188" s="1912" t="str">
        <f>IF(AJ187="","",VLOOKUP(AJ187,'シフト記号表（従来型・ユニット型共通）'!$C$6:$L$47,10,FALSE))</f>
        <v/>
      </c>
      <c r="AK188" s="1885" t="str">
        <f>IF(AK187="","",VLOOKUP(AK187,'シフト記号表（従来型・ユニット型共通）'!$C$6:$L$47,10,FALSE))</f>
        <v/>
      </c>
      <c r="AL188" s="1897" t="str">
        <f>IF(AL187="","",VLOOKUP(AL187,'シフト記号表（従来型・ユニット型共通）'!$C$6:$L$47,10,FALSE))</f>
        <v/>
      </c>
      <c r="AM188" s="1897" t="str">
        <f>IF(AM187="","",VLOOKUP(AM187,'シフト記号表（従来型・ユニット型共通）'!$C$6:$L$47,10,FALSE))</f>
        <v/>
      </c>
      <c r="AN188" s="1897" t="str">
        <f>IF(AN187="","",VLOOKUP(AN187,'シフト記号表（従来型・ユニット型共通）'!$C$6:$L$47,10,FALSE))</f>
        <v/>
      </c>
      <c r="AO188" s="1897" t="str">
        <f>IF(AO187="","",VLOOKUP(AO187,'シフト記号表（従来型・ユニット型共通）'!$C$6:$L$47,10,FALSE))</f>
        <v/>
      </c>
      <c r="AP188" s="1897" t="str">
        <f>IF(AP187="","",VLOOKUP(AP187,'シフト記号表（従来型・ユニット型共通）'!$C$6:$L$47,10,FALSE))</f>
        <v/>
      </c>
      <c r="AQ188" s="1912" t="str">
        <f>IF(AQ187="","",VLOOKUP(AQ187,'シフト記号表（従来型・ユニット型共通）'!$C$6:$L$47,10,FALSE))</f>
        <v/>
      </c>
      <c r="AR188" s="1885" t="str">
        <f>IF(AR187="","",VLOOKUP(AR187,'シフト記号表（従来型・ユニット型共通）'!$C$6:$L$47,10,FALSE))</f>
        <v/>
      </c>
      <c r="AS188" s="1897" t="str">
        <f>IF(AS187="","",VLOOKUP(AS187,'シフト記号表（従来型・ユニット型共通）'!$C$6:$L$47,10,FALSE))</f>
        <v/>
      </c>
      <c r="AT188" s="1897" t="str">
        <f>IF(AT187="","",VLOOKUP(AT187,'シフト記号表（従来型・ユニット型共通）'!$C$6:$L$47,10,FALSE))</f>
        <v/>
      </c>
      <c r="AU188" s="1897" t="str">
        <f>IF(AU187="","",VLOOKUP(AU187,'シフト記号表（従来型・ユニット型共通）'!$C$6:$L$47,10,FALSE))</f>
        <v/>
      </c>
      <c r="AV188" s="1897" t="str">
        <f>IF(AV187="","",VLOOKUP(AV187,'シフト記号表（従来型・ユニット型共通）'!$C$6:$L$47,10,FALSE))</f>
        <v/>
      </c>
      <c r="AW188" s="1897" t="str">
        <f>IF(AW187="","",VLOOKUP(AW187,'シフト記号表（従来型・ユニット型共通）'!$C$6:$L$47,10,FALSE))</f>
        <v/>
      </c>
      <c r="AX188" s="1912" t="str">
        <f>IF(AX187="","",VLOOKUP(AX187,'シフト記号表（従来型・ユニット型共通）'!$C$6:$L$47,10,FALSE))</f>
        <v/>
      </c>
      <c r="AY188" s="1885" t="str">
        <f>IF(AY187="","",VLOOKUP(AY187,'シフト記号表（従来型・ユニット型共通）'!$C$6:$L$47,10,FALSE))</f>
        <v/>
      </c>
      <c r="AZ188" s="1897" t="str">
        <f>IF(AZ187="","",VLOOKUP(AZ187,'シフト記号表（従来型・ユニット型共通）'!$C$6:$L$47,10,FALSE))</f>
        <v/>
      </c>
      <c r="BA188" s="1897" t="str">
        <f>IF(BA187="","",VLOOKUP(BA187,'シフト記号表（従来型・ユニット型共通）'!$C$6:$L$47,10,FALSE))</f>
        <v/>
      </c>
      <c r="BB188" s="1945">
        <f>IF($BE$3="４週",SUM(W188:AX188),IF($BE$3="暦月",SUM(W188:BA188),""))</f>
        <v>0</v>
      </c>
      <c r="BC188" s="1953"/>
      <c r="BD188" s="1962">
        <f>IF($BE$3="４週",BB188/4,IF($BE$3="暦月",(BB188/($BE$8/7)),""))</f>
        <v>0</v>
      </c>
      <c r="BE188" s="1953"/>
      <c r="BF188" s="1973"/>
      <c r="BG188" s="1978"/>
      <c r="BH188" s="1978"/>
      <c r="BI188" s="1978"/>
      <c r="BJ188" s="1989"/>
    </row>
    <row r="189" spans="2:62" ht="20.25" customHeight="1">
      <c r="B189" s="1742">
        <f>B187+1</f>
        <v>87</v>
      </c>
      <c r="C189" s="1756"/>
      <c r="D189" s="1767"/>
      <c r="E189" s="1774"/>
      <c r="F189" s="1779"/>
      <c r="G189" s="1774"/>
      <c r="H189" s="1779"/>
      <c r="I189" s="1788"/>
      <c r="J189" s="1802"/>
      <c r="K189" s="1808"/>
      <c r="L189" s="1824"/>
      <c r="M189" s="1824"/>
      <c r="N189" s="1767"/>
      <c r="O189" s="1831"/>
      <c r="P189" s="1836"/>
      <c r="Q189" s="1836"/>
      <c r="R189" s="1836"/>
      <c r="S189" s="1847"/>
      <c r="T189" s="1857" t="s">
        <v>770</v>
      </c>
      <c r="U189" s="1864"/>
      <c r="V189" s="1875"/>
      <c r="W189" s="1886"/>
      <c r="X189" s="1898"/>
      <c r="Y189" s="1898"/>
      <c r="Z189" s="1898"/>
      <c r="AA189" s="1898"/>
      <c r="AB189" s="1898"/>
      <c r="AC189" s="1913"/>
      <c r="AD189" s="1886"/>
      <c r="AE189" s="1898"/>
      <c r="AF189" s="1898"/>
      <c r="AG189" s="1898"/>
      <c r="AH189" s="1898"/>
      <c r="AI189" s="1898"/>
      <c r="AJ189" s="1913"/>
      <c r="AK189" s="1886"/>
      <c r="AL189" s="1898"/>
      <c r="AM189" s="1898"/>
      <c r="AN189" s="1898"/>
      <c r="AO189" s="1898"/>
      <c r="AP189" s="1898"/>
      <c r="AQ189" s="1913"/>
      <c r="AR189" s="1886"/>
      <c r="AS189" s="1898"/>
      <c r="AT189" s="1898"/>
      <c r="AU189" s="1898"/>
      <c r="AV189" s="1898"/>
      <c r="AW189" s="1898"/>
      <c r="AX189" s="1913"/>
      <c r="AY189" s="1886"/>
      <c r="AZ189" s="1898"/>
      <c r="BA189" s="1937"/>
      <c r="BB189" s="1944"/>
      <c r="BC189" s="1952"/>
      <c r="BD189" s="1961"/>
      <c r="BE189" s="1967"/>
      <c r="BF189" s="1972"/>
      <c r="BG189" s="1977"/>
      <c r="BH189" s="1977"/>
      <c r="BI189" s="1977"/>
      <c r="BJ189" s="1988"/>
    </row>
    <row r="190" spans="2:62" ht="20.25" customHeight="1">
      <c r="B190" s="1743"/>
      <c r="C190" s="1757"/>
      <c r="D190" s="1768"/>
      <c r="E190" s="1776"/>
      <c r="F190" s="1781">
        <f>C189</f>
        <v>0</v>
      </c>
      <c r="G190" s="1776"/>
      <c r="H190" s="1781">
        <f>I189</f>
        <v>0</v>
      </c>
      <c r="I190" s="1789"/>
      <c r="J190" s="1803"/>
      <c r="K190" s="1809"/>
      <c r="L190" s="1825"/>
      <c r="M190" s="1825"/>
      <c r="N190" s="1768"/>
      <c r="O190" s="1831"/>
      <c r="P190" s="1836"/>
      <c r="Q190" s="1836"/>
      <c r="R190" s="1836"/>
      <c r="S190" s="1847"/>
      <c r="T190" s="1856" t="s">
        <v>128</v>
      </c>
      <c r="U190" s="1863"/>
      <c r="V190" s="1874"/>
      <c r="W190" s="1885" t="str">
        <f>IF(W189="","",VLOOKUP(W189,'シフト記号表（従来型・ユニット型共通）'!$C$6:$L$47,10,FALSE))</f>
        <v/>
      </c>
      <c r="X190" s="1897" t="str">
        <f>IF(X189="","",VLOOKUP(X189,'シフト記号表（従来型・ユニット型共通）'!$C$6:$L$47,10,FALSE))</f>
        <v/>
      </c>
      <c r="Y190" s="1897" t="str">
        <f>IF(Y189="","",VLOOKUP(Y189,'シフト記号表（従来型・ユニット型共通）'!$C$6:$L$47,10,FALSE))</f>
        <v/>
      </c>
      <c r="Z190" s="1897" t="str">
        <f>IF(Z189="","",VLOOKUP(Z189,'シフト記号表（従来型・ユニット型共通）'!$C$6:$L$47,10,FALSE))</f>
        <v/>
      </c>
      <c r="AA190" s="1897" t="str">
        <f>IF(AA189="","",VLOOKUP(AA189,'シフト記号表（従来型・ユニット型共通）'!$C$6:$L$47,10,FALSE))</f>
        <v/>
      </c>
      <c r="AB190" s="1897" t="str">
        <f>IF(AB189="","",VLOOKUP(AB189,'シフト記号表（従来型・ユニット型共通）'!$C$6:$L$47,10,FALSE))</f>
        <v/>
      </c>
      <c r="AC190" s="1912" t="str">
        <f>IF(AC189="","",VLOOKUP(AC189,'シフト記号表（従来型・ユニット型共通）'!$C$6:$L$47,10,FALSE))</f>
        <v/>
      </c>
      <c r="AD190" s="1885" t="str">
        <f>IF(AD189="","",VLOOKUP(AD189,'シフト記号表（従来型・ユニット型共通）'!$C$6:$L$47,10,FALSE))</f>
        <v/>
      </c>
      <c r="AE190" s="1897" t="str">
        <f>IF(AE189="","",VLOOKUP(AE189,'シフト記号表（従来型・ユニット型共通）'!$C$6:$L$47,10,FALSE))</f>
        <v/>
      </c>
      <c r="AF190" s="1897" t="str">
        <f>IF(AF189="","",VLOOKUP(AF189,'シフト記号表（従来型・ユニット型共通）'!$C$6:$L$47,10,FALSE))</f>
        <v/>
      </c>
      <c r="AG190" s="1897" t="str">
        <f>IF(AG189="","",VLOOKUP(AG189,'シフト記号表（従来型・ユニット型共通）'!$C$6:$L$47,10,FALSE))</f>
        <v/>
      </c>
      <c r="AH190" s="1897" t="str">
        <f>IF(AH189="","",VLOOKUP(AH189,'シフト記号表（従来型・ユニット型共通）'!$C$6:$L$47,10,FALSE))</f>
        <v/>
      </c>
      <c r="AI190" s="1897" t="str">
        <f>IF(AI189="","",VLOOKUP(AI189,'シフト記号表（従来型・ユニット型共通）'!$C$6:$L$47,10,FALSE))</f>
        <v/>
      </c>
      <c r="AJ190" s="1912" t="str">
        <f>IF(AJ189="","",VLOOKUP(AJ189,'シフト記号表（従来型・ユニット型共通）'!$C$6:$L$47,10,FALSE))</f>
        <v/>
      </c>
      <c r="AK190" s="1885" t="str">
        <f>IF(AK189="","",VLOOKUP(AK189,'シフト記号表（従来型・ユニット型共通）'!$C$6:$L$47,10,FALSE))</f>
        <v/>
      </c>
      <c r="AL190" s="1897" t="str">
        <f>IF(AL189="","",VLOOKUP(AL189,'シフト記号表（従来型・ユニット型共通）'!$C$6:$L$47,10,FALSE))</f>
        <v/>
      </c>
      <c r="AM190" s="1897" t="str">
        <f>IF(AM189="","",VLOOKUP(AM189,'シフト記号表（従来型・ユニット型共通）'!$C$6:$L$47,10,FALSE))</f>
        <v/>
      </c>
      <c r="AN190" s="1897" t="str">
        <f>IF(AN189="","",VLOOKUP(AN189,'シフト記号表（従来型・ユニット型共通）'!$C$6:$L$47,10,FALSE))</f>
        <v/>
      </c>
      <c r="AO190" s="1897" t="str">
        <f>IF(AO189="","",VLOOKUP(AO189,'シフト記号表（従来型・ユニット型共通）'!$C$6:$L$47,10,FALSE))</f>
        <v/>
      </c>
      <c r="AP190" s="1897" t="str">
        <f>IF(AP189="","",VLOOKUP(AP189,'シフト記号表（従来型・ユニット型共通）'!$C$6:$L$47,10,FALSE))</f>
        <v/>
      </c>
      <c r="AQ190" s="1912" t="str">
        <f>IF(AQ189="","",VLOOKUP(AQ189,'シフト記号表（従来型・ユニット型共通）'!$C$6:$L$47,10,FALSE))</f>
        <v/>
      </c>
      <c r="AR190" s="1885" t="str">
        <f>IF(AR189="","",VLOOKUP(AR189,'シフト記号表（従来型・ユニット型共通）'!$C$6:$L$47,10,FALSE))</f>
        <v/>
      </c>
      <c r="AS190" s="1897" t="str">
        <f>IF(AS189="","",VLOOKUP(AS189,'シフト記号表（従来型・ユニット型共通）'!$C$6:$L$47,10,FALSE))</f>
        <v/>
      </c>
      <c r="AT190" s="1897" t="str">
        <f>IF(AT189="","",VLOOKUP(AT189,'シフト記号表（従来型・ユニット型共通）'!$C$6:$L$47,10,FALSE))</f>
        <v/>
      </c>
      <c r="AU190" s="1897" t="str">
        <f>IF(AU189="","",VLOOKUP(AU189,'シフト記号表（従来型・ユニット型共通）'!$C$6:$L$47,10,FALSE))</f>
        <v/>
      </c>
      <c r="AV190" s="1897" t="str">
        <f>IF(AV189="","",VLOOKUP(AV189,'シフト記号表（従来型・ユニット型共通）'!$C$6:$L$47,10,FALSE))</f>
        <v/>
      </c>
      <c r="AW190" s="1897" t="str">
        <f>IF(AW189="","",VLOOKUP(AW189,'シフト記号表（従来型・ユニット型共通）'!$C$6:$L$47,10,FALSE))</f>
        <v/>
      </c>
      <c r="AX190" s="1912" t="str">
        <f>IF(AX189="","",VLOOKUP(AX189,'シフト記号表（従来型・ユニット型共通）'!$C$6:$L$47,10,FALSE))</f>
        <v/>
      </c>
      <c r="AY190" s="1885" t="str">
        <f>IF(AY189="","",VLOOKUP(AY189,'シフト記号表（従来型・ユニット型共通）'!$C$6:$L$47,10,FALSE))</f>
        <v/>
      </c>
      <c r="AZ190" s="1897" t="str">
        <f>IF(AZ189="","",VLOOKUP(AZ189,'シフト記号表（従来型・ユニット型共通）'!$C$6:$L$47,10,FALSE))</f>
        <v/>
      </c>
      <c r="BA190" s="1897" t="str">
        <f>IF(BA189="","",VLOOKUP(BA189,'シフト記号表（従来型・ユニット型共通）'!$C$6:$L$47,10,FALSE))</f>
        <v/>
      </c>
      <c r="BB190" s="1945">
        <f>IF($BE$3="４週",SUM(W190:AX190),IF($BE$3="暦月",SUM(W190:BA190),""))</f>
        <v>0</v>
      </c>
      <c r="BC190" s="1953"/>
      <c r="BD190" s="1962">
        <f>IF($BE$3="４週",BB190/4,IF($BE$3="暦月",(BB190/($BE$8/7)),""))</f>
        <v>0</v>
      </c>
      <c r="BE190" s="1953"/>
      <c r="BF190" s="1973"/>
      <c r="BG190" s="1978"/>
      <c r="BH190" s="1978"/>
      <c r="BI190" s="1978"/>
      <c r="BJ190" s="1989"/>
    </row>
    <row r="191" spans="2:62" ht="20.25" customHeight="1">
      <c r="B191" s="1742">
        <f>B189+1</f>
        <v>88</v>
      </c>
      <c r="C191" s="1756"/>
      <c r="D191" s="1767"/>
      <c r="E191" s="1774"/>
      <c r="F191" s="1779"/>
      <c r="G191" s="1774"/>
      <c r="H191" s="1779"/>
      <c r="I191" s="1788"/>
      <c r="J191" s="1802"/>
      <c r="K191" s="1808"/>
      <c r="L191" s="1824"/>
      <c r="M191" s="1824"/>
      <c r="N191" s="1767"/>
      <c r="O191" s="1831"/>
      <c r="P191" s="1836"/>
      <c r="Q191" s="1836"/>
      <c r="R191" s="1836"/>
      <c r="S191" s="1847"/>
      <c r="T191" s="1857" t="s">
        <v>770</v>
      </c>
      <c r="U191" s="1864"/>
      <c r="V191" s="1875"/>
      <c r="W191" s="1886"/>
      <c r="X191" s="1898"/>
      <c r="Y191" s="1898"/>
      <c r="Z191" s="1898"/>
      <c r="AA191" s="1898"/>
      <c r="AB191" s="1898"/>
      <c r="AC191" s="1913"/>
      <c r="AD191" s="1886"/>
      <c r="AE191" s="1898"/>
      <c r="AF191" s="1898"/>
      <c r="AG191" s="1898"/>
      <c r="AH191" s="1898"/>
      <c r="AI191" s="1898"/>
      <c r="AJ191" s="1913"/>
      <c r="AK191" s="1886"/>
      <c r="AL191" s="1898"/>
      <c r="AM191" s="1898"/>
      <c r="AN191" s="1898"/>
      <c r="AO191" s="1898"/>
      <c r="AP191" s="1898"/>
      <c r="AQ191" s="1913"/>
      <c r="AR191" s="1886"/>
      <c r="AS191" s="1898"/>
      <c r="AT191" s="1898"/>
      <c r="AU191" s="1898"/>
      <c r="AV191" s="1898"/>
      <c r="AW191" s="1898"/>
      <c r="AX191" s="1913"/>
      <c r="AY191" s="1886"/>
      <c r="AZ191" s="1898"/>
      <c r="BA191" s="1937"/>
      <c r="BB191" s="1944"/>
      <c r="BC191" s="1952"/>
      <c r="BD191" s="1961"/>
      <c r="BE191" s="1967"/>
      <c r="BF191" s="1972"/>
      <c r="BG191" s="1977"/>
      <c r="BH191" s="1977"/>
      <c r="BI191" s="1977"/>
      <c r="BJ191" s="1988"/>
    </row>
    <row r="192" spans="2:62" ht="20.25" customHeight="1">
      <c r="B192" s="1743"/>
      <c r="C192" s="1757"/>
      <c r="D192" s="1768"/>
      <c r="E192" s="1776"/>
      <c r="F192" s="1781">
        <f>C191</f>
        <v>0</v>
      </c>
      <c r="G192" s="1776"/>
      <c r="H192" s="1781">
        <f>I191</f>
        <v>0</v>
      </c>
      <c r="I192" s="1789"/>
      <c r="J192" s="1803"/>
      <c r="K192" s="1809"/>
      <c r="L192" s="1825"/>
      <c r="M192" s="1825"/>
      <c r="N192" s="1768"/>
      <c r="O192" s="1831"/>
      <c r="P192" s="1836"/>
      <c r="Q192" s="1836"/>
      <c r="R192" s="1836"/>
      <c r="S192" s="1847"/>
      <c r="T192" s="1856" t="s">
        <v>128</v>
      </c>
      <c r="U192" s="1863"/>
      <c r="V192" s="1874"/>
      <c r="W192" s="1885" t="str">
        <f>IF(W191="","",VLOOKUP(W191,'シフト記号表（従来型・ユニット型共通）'!$C$6:$L$47,10,FALSE))</f>
        <v/>
      </c>
      <c r="X192" s="1897" t="str">
        <f>IF(X191="","",VLOOKUP(X191,'シフト記号表（従来型・ユニット型共通）'!$C$6:$L$47,10,FALSE))</f>
        <v/>
      </c>
      <c r="Y192" s="1897" t="str">
        <f>IF(Y191="","",VLOOKUP(Y191,'シフト記号表（従来型・ユニット型共通）'!$C$6:$L$47,10,FALSE))</f>
        <v/>
      </c>
      <c r="Z192" s="1897" t="str">
        <f>IF(Z191="","",VLOOKUP(Z191,'シフト記号表（従来型・ユニット型共通）'!$C$6:$L$47,10,FALSE))</f>
        <v/>
      </c>
      <c r="AA192" s="1897" t="str">
        <f>IF(AA191="","",VLOOKUP(AA191,'シフト記号表（従来型・ユニット型共通）'!$C$6:$L$47,10,FALSE))</f>
        <v/>
      </c>
      <c r="AB192" s="1897" t="str">
        <f>IF(AB191="","",VLOOKUP(AB191,'シフト記号表（従来型・ユニット型共通）'!$C$6:$L$47,10,FALSE))</f>
        <v/>
      </c>
      <c r="AC192" s="1912" t="str">
        <f>IF(AC191="","",VLOOKUP(AC191,'シフト記号表（従来型・ユニット型共通）'!$C$6:$L$47,10,FALSE))</f>
        <v/>
      </c>
      <c r="AD192" s="1885" t="str">
        <f>IF(AD191="","",VLOOKUP(AD191,'シフト記号表（従来型・ユニット型共通）'!$C$6:$L$47,10,FALSE))</f>
        <v/>
      </c>
      <c r="AE192" s="1897" t="str">
        <f>IF(AE191="","",VLOOKUP(AE191,'シフト記号表（従来型・ユニット型共通）'!$C$6:$L$47,10,FALSE))</f>
        <v/>
      </c>
      <c r="AF192" s="1897" t="str">
        <f>IF(AF191="","",VLOOKUP(AF191,'シフト記号表（従来型・ユニット型共通）'!$C$6:$L$47,10,FALSE))</f>
        <v/>
      </c>
      <c r="AG192" s="1897" t="str">
        <f>IF(AG191="","",VLOOKUP(AG191,'シフト記号表（従来型・ユニット型共通）'!$C$6:$L$47,10,FALSE))</f>
        <v/>
      </c>
      <c r="AH192" s="1897" t="str">
        <f>IF(AH191="","",VLOOKUP(AH191,'シフト記号表（従来型・ユニット型共通）'!$C$6:$L$47,10,FALSE))</f>
        <v/>
      </c>
      <c r="AI192" s="1897" t="str">
        <f>IF(AI191="","",VLOOKUP(AI191,'シフト記号表（従来型・ユニット型共通）'!$C$6:$L$47,10,FALSE))</f>
        <v/>
      </c>
      <c r="AJ192" s="1912" t="str">
        <f>IF(AJ191="","",VLOOKUP(AJ191,'シフト記号表（従来型・ユニット型共通）'!$C$6:$L$47,10,FALSE))</f>
        <v/>
      </c>
      <c r="AK192" s="1885" t="str">
        <f>IF(AK191="","",VLOOKUP(AK191,'シフト記号表（従来型・ユニット型共通）'!$C$6:$L$47,10,FALSE))</f>
        <v/>
      </c>
      <c r="AL192" s="1897" t="str">
        <f>IF(AL191="","",VLOOKUP(AL191,'シフト記号表（従来型・ユニット型共通）'!$C$6:$L$47,10,FALSE))</f>
        <v/>
      </c>
      <c r="AM192" s="1897" t="str">
        <f>IF(AM191="","",VLOOKUP(AM191,'シフト記号表（従来型・ユニット型共通）'!$C$6:$L$47,10,FALSE))</f>
        <v/>
      </c>
      <c r="AN192" s="1897" t="str">
        <f>IF(AN191="","",VLOOKUP(AN191,'シフト記号表（従来型・ユニット型共通）'!$C$6:$L$47,10,FALSE))</f>
        <v/>
      </c>
      <c r="AO192" s="1897" t="str">
        <f>IF(AO191="","",VLOOKUP(AO191,'シフト記号表（従来型・ユニット型共通）'!$C$6:$L$47,10,FALSE))</f>
        <v/>
      </c>
      <c r="AP192" s="1897" t="str">
        <f>IF(AP191="","",VLOOKUP(AP191,'シフト記号表（従来型・ユニット型共通）'!$C$6:$L$47,10,FALSE))</f>
        <v/>
      </c>
      <c r="AQ192" s="1912" t="str">
        <f>IF(AQ191="","",VLOOKUP(AQ191,'シフト記号表（従来型・ユニット型共通）'!$C$6:$L$47,10,FALSE))</f>
        <v/>
      </c>
      <c r="AR192" s="1885" t="str">
        <f>IF(AR191="","",VLOOKUP(AR191,'シフト記号表（従来型・ユニット型共通）'!$C$6:$L$47,10,FALSE))</f>
        <v/>
      </c>
      <c r="AS192" s="1897" t="str">
        <f>IF(AS191="","",VLOOKUP(AS191,'シフト記号表（従来型・ユニット型共通）'!$C$6:$L$47,10,FALSE))</f>
        <v/>
      </c>
      <c r="AT192" s="1897" t="str">
        <f>IF(AT191="","",VLOOKUP(AT191,'シフト記号表（従来型・ユニット型共通）'!$C$6:$L$47,10,FALSE))</f>
        <v/>
      </c>
      <c r="AU192" s="1897" t="str">
        <f>IF(AU191="","",VLOOKUP(AU191,'シフト記号表（従来型・ユニット型共通）'!$C$6:$L$47,10,FALSE))</f>
        <v/>
      </c>
      <c r="AV192" s="1897" t="str">
        <f>IF(AV191="","",VLOOKUP(AV191,'シフト記号表（従来型・ユニット型共通）'!$C$6:$L$47,10,FALSE))</f>
        <v/>
      </c>
      <c r="AW192" s="1897" t="str">
        <f>IF(AW191="","",VLOOKUP(AW191,'シフト記号表（従来型・ユニット型共通）'!$C$6:$L$47,10,FALSE))</f>
        <v/>
      </c>
      <c r="AX192" s="1912" t="str">
        <f>IF(AX191="","",VLOOKUP(AX191,'シフト記号表（従来型・ユニット型共通）'!$C$6:$L$47,10,FALSE))</f>
        <v/>
      </c>
      <c r="AY192" s="1885" t="str">
        <f>IF(AY191="","",VLOOKUP(AY191,'シフト記号表（従来型・ユニット型共通）'!$C$6:$L$47,10,FALSE))</f>
        <v/>
      </c>
      <c r="AZ192" s="1897" t="str">
        <f>IF(AZ191="","",VLOOKUP(AZ191,'シフト記号表（従来型・ユニット型共通）'!$C$6:$L$47,10,FALSE))</f>
        <v/>
      </c>
      <c r="BA192" s="1897" t="str">
        <f>IF(BA191="","",VLOOKUP(BA191,'シフト記号表（従来型・ユニット型共通）'!$C$6:$L$47,10,FALSE))</f>
        <v/>
      </c>
      <c r="BB192" s="1945">
        <f>IF($BE$3="４週",SUM(W192:AX192),IF($BE$3="暦月",SUM(W192:BA192),""))</f>
        <v>0</v>
      </c>
      <c r="BC192" s="1953"/>
      <c r="BD192" s="1962">
        <f>IF($BE$3="４週",BB192/4,IF($BE$3="暦月",(BB192/($BE$8/7)),""))</f>
        <v>0</v>
      </c>
      <c r="BE192" s="1953"/>
      <c r="BF192" s="1973"/>
      <c r="BG192" s="1978"/>
      <c r="BH192" s="1978"/>
      <c r="BI192" s="1978"/>
      <c r="BJ192" s="1989"/>
    </row>
    <row r="193" spans="2:62" ht="20.25" customHeight="1">
      <c r="B193" s="1742">
        <f>B191+1</f>
        <v>89</v>
      </c>
      <c r="C193" s="1756"/>
      <c r="D193" s="1767"/>
      <c r="E193" s="1774"/>
      <c r="F193" s="1779"/>
      <c r="G193" s="1774"/>
      <c r="H193" s="1779"/>
      <c r="I193" s="1788"/>
      <c r="J193" s="1802"/>
      <c r="K193" s="1808"/>
      <c r="L193" s="1824"/>
      <c r="M193" s="1824"/>
      <c r="N193" s="1767"/>
      <c r="O193" s="1831"/>
      <c r="P193" s="1836"/>
      <c r="Q193" s="1836"/>
      <c r="R193" s="1836"/>
      <c r="S193" s="1847"/>
      <c r="T193" s="1857" t="s">
        <v>770</v>
      </c>
      <c r="U193" s="1864"/>
      <c r="V193" s="1875"/>
      <c r="W193" s="1886"/>
      <c r="X193" s="1898"/>
      <c r="Y193" s="1898"/>
      <c r="Z193" s="1898"/>
      <c r="AA193" s="1898"/>
      <c r="AB193" s="1898"/>
      <c r="AC193" s="1913"/>
      <c r="AD193" s="1886"/>
      <c r="AE193" s="1898"/>
      <c r="AF193" s="1898"/>
      <c r="AG193" s="1898"/>
      <c r="AH193" s="1898"/>
      <c r="AI193" s="1898"/>
      <c r="AJ193" s="1913"/>
      <c r="AK193" s="1886"/>
      <c r="AL193" s="1898"/>
      <c r="AM193" s="1898"/>
      <c r="AN193" s="1898"/>
      <c r="AO193" s="1898"/>
      <c r="AP193" s="1898"/>
      <c r="AQ193" s="1913"/>
      <c r="AR193" s="1886"/>
      <c r="AS193" s="1898"/>
      <c r="AT193" s="1898"/>
      <c r="AU193" s="1898"/>
      <c r="AV193" s="1898"/>
      <c r="AW193" s="1898"/>
      <c r="AX193" s="1913"/>
      <c r="AY193" s="1886"/>
      <c r="AZ193" s="1898"/>
      <c r="BA193" s="1937"/>
      <c r="BB193" s="1944"/>
      <c r="BC193" s="1952"/>
      <c r="BD193" s="1961"/>
      <c r="BE193" s="1967"/>
      <c r="BF193" s="1972"/>
      <c r="BG193" s="1977"/>
      <c r="BH193" s="1977"/>
      <c r="BI193" s="1977"/>
      <c r="BJ193" s="1988"/>
    </row>
    <row r="194" spans="2:62" ht="20.25" customHeight="1">
      <c r="B194" s="1743"/>
      <c r="C194" s="1757"/>
      <c r="D194" s="1768"/>
      <c r="E194" s="1776"/>
      <c r="F194" s="1781">
        <f>C193</f>
        <v>0</v>
      </c>
      <c r="G194" s="1776"/>
      <c r="H194" s="1781">
        <f>I193</f>
        <v>0</v>
      </c>
      <c r="I194" s="1789"/>
      <c r="J194" s="1803"/>
      <c r="K194" s="1809"/>
      <c r="L194" s="1825"/>
      <c r="M194" s="1825"/>
      <c r="N194" s="1768"/>
      <c r="O194" s="1831"/>
      <c r="P194" s="1836"/>
      <c r="Q194" s="1836"/>
      <c r="R194" s="1836"/>
      <c r="S194" s="1847"/>
      <c r="T194" s="1856" t="s">
        <v>128</v>
      </c>
      <c r="U194" s="1863"/>
      <c r="V194" s="1874"/>
      <c r="W194" s="1885" t="str">
        <f>IF(W193="","",VLOOKUP(W193,'シフト記号表（従来型・ユニット型共通）'!$C$6:$L$47,10,FALSE))</f>
        <v/>
      </c>
      <c r="X194" s="1897" t="str">
        <f>IF(X193="","",VLOOKUP(X193,'シフト記号表（従来型・ユニット型共通）'!$C$6:$L$47,10,FALSE))</f>
        <v/>
      </c>
      <c r="Y194" s="1897" t="str">
        <f>IF(Y193="","",VLOOKUP(Y193,'シフト記号表（従来型・ユニット型共通）'!$C$6:$L$47,10,FALSE))</f>
        <v/>
      </c>
      <c r="Z194" s="1897" t="str">
        <f>IF(Z193="","",VLOOKUP(Z193,'シフト記号表（従来型・ユニット型共通）'!$C$6:$L$47,10,FALSE))</f>
        <v/>
      </c>
      <c r="AA194" s="1897" t="str">
        <f>IF(AA193="","",VLOOKUP(AA193,'シフト記号表（従来型・ユニット型共通）'!$C$6:$L$47,10,FALSE))</f>
        <v/>
      </c>
      <c r="AB194" s="1897" t="str">
        <f>IF(AB193="","",VLOOKUP(AB193,'シフト記号表（従来型・ユニット型共通）'!$C$6:$L$47,10,FALSE))</f>
        <v/>
      </c>
      <c r="AC194" s="1912" t="str">
        <f>IF(AC193="","",VLOOKUP(AC193,'シフト記号表（従来型・ユニット型共通）'!$C$6:$L$47,10,FALSE))</f>
        <v/>
      </c>
      <c r="AD194" s="1885" t="str">
        <f>IF(AD193="","",VLOOKUP(AD193,'シフト記号表（従来型・ユニット型共通）'!$C$6:$L$47,10,FALSE))</f>
        <v/>
      </c>
      <c r="AE194" s="1897" t="str">
        <f>IF(AE193="","",VLOOKUP(AE193,'シフト記号表（従来型・ユニット型共通）'!$C$6:$L$47,10,FALSE))</f>
        <v/>
      </c>
      <c r="AF194" s="1897" t="str">
        <f>IF(AF193="","",VLOOKUP(AF193,'シフト記号表（従来型・ユニット型共通）'!$C$6:$L$47,10,FALSE))</f>
        <v/>
      </c>
      <c r="AG194" s="1897" t="str">
        <f>IF(AG193="","",VLOOKUP(AG193,'シフト記号表（従来型・ユニット型共通）'!$C$6:$L$47,10,FALSE))</f>
        <v/>
      </c>
      <c r="AH194" s="1897" t="str">
        <f>IF(AH193="","",VLOOKUP(AH193,'シフト記号表（従来型・ユニット型共通）'!$C$6:$L$47,10,FALSE))</f>
        <v/>
      </c>
      <c r="AI194" s="1897" t="str">
        <f>IF(AI193="","",VLOOKUP(AI193,'シフト記号表（従来型・ユニット型共通）'!$C$6:$L$47,10,FALSE))</f>
        <v/>
      </c>
      <c r="AJ194" s="1912" t="str">
        <f>IF(AJ193="","",VLOOKUP(AJ193,'シフト記号表（従来型・ユニット型共通）'!$C$6:$L$47,10,FALSE))</f>
        <v/>
      </c>
      <c r="AK194" s="1885" t="str">
        <f>IF(AK193="","",VLOOKUP(AK193,'シフト記号表（従来型・ユニット型共通）'!$C$6:$L$47,10,FALSE))</f>
        <v/>
      </c>
      <c r="AL194" s="1897" t="str">
        <f>IF(AL193="","",VLOOKUP(AL193,'シフト記号表（従来型・ユニット型共通）'!$C$6:$L$47,10,FALSE))</f>
        <v/>
      </c>
      <c r="AM194" s="1897" t="str">
        <f>IF(AM193="","",VLOOKUP(AM193,'シフト記号表（従来型・ユニット型共通）'!$C$6:$L$47,10,FALSE))</f>
        <v/>
      </c>
      <c r="AN194" s="1897" t="str">
        <f>IF(AN193="","",VLOOKUP(AN193,'シフト記号表（従来型・ユニット型共通）'!$C$6:$L$47,10,FALSE))</f>
        <v/>
      </c>
      <c r="AO194" s="1897" t="str">
        <f>IF(AO193="","",VLOOKUP(AO193,'シフト記号表（従来型・ユニット型共通）'!$C$6:$L$47,10,FALSE))</f>
        <v/>
      </c>
      <c r="AP194" s="1897" t="str">
        <f>IF(AP193="","",VLOOKUP(AP193,'シフト記号表（従来型・ユニット型共通）'!$C$6:$L$47,10,FALSE))</f>
        <v/>
      </c>
      <c r="AQ194" s="1912" t="str">
        <f>IF(AQ193="","",VLOOKUP(AQ193,'シフト記号表（従来型・ユニット型共通）'!$C$6:$L$47,10,FALSE))</f>
        <v/>
      </c>
      <c r="AR194" s="1885" t="str">
        <f>IF(AR193="","",VLOOKUP(AR193,'シフト記号表（従来型・ユニット型共通）'!$C$6:$L$47,10,FALSE))</f>
        <v/>
      </c>
      <c r="AS194" s="1897" t="str">
        <f>IF(AS193="","",VLOOKUP(AS193,'シフト記号表（従来型・ユニット型共通）'!$C$6:$L$47,10,FALSE))</f>
        <v/>
      </c>
      <c r="AT194" s="1897" t="str">
        <f>IF(AT193="","",VLOOKUP(AT193,'シフト記号表（従来型・ユニット型共通）'!$C$6:$L$47,10,FALSE))</f>
        <v/>
      </c>
      <c r="AU194" s="1897" t="str">
        <f>IF(AU193="","",VLOOKUP(AU193,'シフト記号表（従来型・ユニット型共通）'!$C$6:$L$47,10,FALSE))</f>
        <v/>
      </c>
      <c r="AV194" s="1897" t="str">
        <f>IF(AV193="","",VLOOKUP(AV193,'シフト記号表（従来型・ユニット型共通）'!$C$6:$L$47,10,FALSE))</f>
        <v/>
      </c>
      <c r="AW194" s="1897" t="str">
        <f>IF(AW193="","",VLOOKUP(AW193,'シフト記号表（従来型・ユニット型共通）'!$C$6:$L$47,10,FALSE))</f>
        <v/>
      </c>
      <c r="AX194" s="1912" t="str">
        <f>IF(AX193="","",VLOOKUP(AX193,'シフト記号表（従来型・ユニット型共通）'!$C$6:$L$47,10,FALSE))</f>
        <v/>
      </c>
      <c r="AY194" s="1885" t="str">
        <f>IF(AY193="","",VLOOKUP(AY193,'シフト記号表（従来型・ユニット型共通）'!$C$6:$L$47,10,FALSE))</f>
        <v/>
      </c>
      <c r="AZ194" s="1897" t="str">
        <f>IF(AZ193="","",VLOOKUP(AZ193,'シフト記号表（従来型・ユニット型共通）'!$C$6:$L$47,10,FALSE))</f>
        <v/>
      </c>
      <c r="BA194" s="1897" t="str">
        <f>IF(BA193="","",VLOOKUP(BA193,'シフト記号表（従来型・ユニット型共通）'!$C$6:$L$47,10,FALSE))</f>
        <v/>
      </c>
      <c r="BB194" s="1945">
        <f>IF($BE$3="４週",SUM(W194:AX194),IF($BE$3="暦月",SUM(W194:BA194),""))</f>
        <v>0</v>
      </c>
      <c r="BC194" s="1953"/>
      <c r="BD194" s="1962">
        <f>IF($BE$3="４週",BB194/4,IF($BE$3="暦月",(BB194/($BE$8/7)),""))</f>
        <v>0</v>
      </c>
      <c r="BE194" s="1953"/>
      <c r="BF194" s="1973"/>
      <c r="BG194" s="1978"/>
      <c r="BH194" s="1978"/>
      <c r="BI194" s="1978"/>
      <c r="BJ194" s="1989"/>
    </row>
    <row r="195" spans="2:62" ht="20.25" customHeight="1">
      <c r="B195" s="1742">
        <f>B193+1</f>
        <v>90</v>
      </c>
      <c r="C195" s="1756"/>
      <c r="D195" s="1767"/>
      <c r="E195" s="1774"/>
      <c r="F195" s="1779"/>
      <c r="G195" s="1774"/>
      <c r="H195" s="1779"/>
      <c r="I195" s="1788"/>
      <c r="J195" s="1802"/>
      <c r="K195" s="1808"/>
      <c r="L195" s="1824"/>
      <c r="M195" s="1824"/>
      <c r="N195" s="1767"/>
      <c r="O195" s="1831"/>
      <c r="P195" s="1836"/>
      <c r="Q195" s="1836"/>
      <c r="R195" s="1836"/>
      <c r="S195" s="1847"/>
      <c r="T195" s="1857" t="s">
        <v>770</v>
      </c>
      <c r="U195" s="1864"/>
      <c r="V195" s="1875"/>
      <c r="W195" s="1886"/>
      <c r="X195" s="1898"/>
      <c r="Y195" s="1898"/>
      <c r="Z195" s="1898"/>
      <c r="AA195" s="1898"/>
      <c r="AB195" s="1898"/>
      <c r="AC195" s="1913"/>
      <c r="AD195" s="1886"/>
      <c r="AE195" s="1898"/>
      <c r="AF195" s="1898"/>
      <c r="AG195" s="1898"/>
      <c r="AH195" s="1898"/>
      <c r="AI195" s="1898"/>
      <c r="AJ195" s="1913"/>
      <c r="AK195" s="1886"/>
      <c r="AL195" s="1898"/>
      <c r="AM195" s="1898"/>
      <c r="AN195" s="1898"/>
      <c r="AO195" s="1898"/>
      <c r="AP195" s="1898"/>
      <c r="AQ195" s="1913"/>
      <c r="AR195" s="1886"/>
      <c r="AS195" s="1898"/>
      <c r="AT195" s="1898"/>
      <c r="AU195" s="1898"/>
      <c r="AV195" s="1898"/>
      <c r="AW195" s="1898"/>
      <c r="AX195" s="1913"/>
      <c r="AY195" s="1886"/>
      <c r="AZ195" s="1898"/>
      <c r="BA195" s="1937"/>
      <c r="BB195" s="1944"/>
      <c r="BC195" s="1952"/>
      <c r="BD195" s="1961"/>
      <c r="BE195" s="1967"/>
      <c r="BF195" s="1972"/>
      <c r="BG195" s="1977"/>
      <c r="BH195" s="1977"/>
      <c r="BI195" s="1977"/>
      <c r="BJ195" s="1988"/>
    </row>
    <row r="196" spans="2:62" ht="20.25" customHeight="1">
      <c r="B196" s="1743"/>
      <c r="C196" s="1757"/>
      <c r="D196" s="1768"/>
      <c r="E196" s="1776"/>
      <c r="F196" s="1781">
        <f>C195</f>
        <v>0</v>
      </c>
      <c r="G196" s="1776"/>
      <c r="H196" s="1781">
        <f>I195</f>
        <v>0</v>
      </c>
      <c r="I196" s="1789"/>
      <c r="J196" s="1803"/>
      <c r="K196" s="1809"/>
      <c r="L196" s="1825"/>
      <c r="M196" s="1825"/>
      <c r="N196" s="1768"/>
      <c r="O196" s="1831"/>
      <c r="P196" s="1836"/>
      <c r="Q196" s="1836"/>
      <c r="R196" s="1836"/>
      <c r="S196" s="1847"/>
      <c r="T196" s="1856" t="s">
        <v>128</v>
      </c>
      <c r="U196" s="1863"/>
      <c r="V196" s="1874"/>
      <c r="W196" s="1885" t="str">
        <f>IF(W195="","",VLOOKUP(W195,'シフト記号表（従来型・ユニット型共通）'!$C$6:$L$47,10,FALSE))</f>
        <v/>
      </c>
      <c r="X196" s="1897" t="str">
        <f>IF(X195="","",VLOOKUP(X195,'シフト記号表（従来型・ユニット型共通）'!$C$6:$L$47,10,FALSE))</f>
        <v/>
      </c>
      <c r="Y196" s="1897" t="str">
        <f>IF(Y195="","",VLOOKUP(Y195,'シフト記号表（従来型・ユニット型共通）'!$C$6:$L$47,10,FALSE))</f>
        <v/>
      </c>
      <c r="Z196" s="1897" t="str">
        <f>IF(Z195="","",VLOOKUP(Z195,'シフト記号表（従来型・ユニット型共通）'!$C$6:$L$47,10,FALSE))</f>
        <v/>
      </c>
      <c r="AA196" s="1897" t="str">
        <f>IF(AA195="","",VLOOKUP(AA195,'シフト記号表（従来型・ユニット型共通）'!$C$6:$L$47,10,FALSE))</f>
        <v/>
      </c>
      <c r="AB196" s="1897" t="str">
        <f>IF(AB195="","",VLOOKUP(AB195,'シフト記号表（従来型・ユニット型共通）'!$C$6:$L$47,10,FALSE))</f>
        <v/>
      </c>
      <c r="AC196" s="1912" t="str">
        <f>IF(AC195="","",VLOOKUP(AC195,'シフト記号表（従来型・ユニット型共通）'!$C$6:$L$47,10,FALSE))</f>
        <v/>
      </c>
      <c r="AD196" s="1885" t="str">
        <f>IF(AD195="","",VLOOKUP(AD195,'シフト記号表（従来型・ユニット型共通）'!$C$6:$L$47,10,FALSE))</f>
        <v/>
      </c>
      <c r="AE196" s="1897" t="str">
        <f>IF(AE195="","",VLOOKUP(AE195,'シフト記号表（従来型・ユニット型共通）'!$C$6:$L$47,10,FALSE))</f>
        <v/>
      </c>
      <c r="AF196" s="1897" t="str">
        <f>IF(AF195="","",VLOOKUP(AF195,'シフト記号表（従来型・ユニット型共通）'!$C$6:$L$47,10,FALSE))</f>
        <v/>
      </c>
      <c r="AG196" s="1897" t="str">
        <f>IF(AG195="","",VLOOKUP(AG195,'シフト記号表（従来型・ユニット型共通）'!$C$6:$L$47,10,FALSE))</f>
        <v/>
      </c>
      <c r="AH196" s="1897" t="str">
        <f>IF(AH195="","",VLOOKUP(AH195,'シフト記号表（従来型・ユニット型共通）'!$C$6:$L$47,10,FALSE))</f>
        <v/>
      </c>
      <c r="AI196" s="1897" t="str">
        <f>IF(AI195="","",VLOOKUP(AI195,'シフト記号表（従来型・ユニット型共通）'!$C$6:$L$47,10,FALSE))</f>
        <v/>
      </c>
      <c r="AJ196" s="1912" t="str">
        <f>IF(AJ195="","",VLOOKUP(AJ195,'シフト記号表（従来型・ユニット型共通）'!$C$6:$L$47,10,FALSE))</f>
        <v/>
      </c>
      <c r="AK196" s="1885" t="str">
        <f>IF(AK195="","",VLOOKUP(AK195,'シフト記号表（従来型・ユニット型共通）'!$C$6:$L$47,10,FALSE))</f>
        <v/>
      </c>
      <c r="AL196" s="1897" t="str">
        <f>IF(AL195="","",VLOOKUP(AL195,'シフト記号表（従来型・ユニット型共通）'!$C$6:$L$47,10,FALSE))</f>
        <v/>
      </c>
      <c r="AM196" s="1897" t="str">
        <f>IF(AM195="","",VLOOKUP(AM195,'シフト記号表（従来型・ユニット型共通）'!$C$6:$L$47,10,FALSE))</f>
        <v/>
      </c>
      <c r="AN196" s="1897" t="str">
        <f>IF(AN195="","",VLOOKUP(AN195,'シフト記号表（従来型・ユニット型共通）'!$C$6:$L$47,10,FALSE))</f>
        <v/>
      </c>
      <c r="AO196" s="1897" t="str">
        <f>IF(AO195="","",VLOOKUP(AO195,'シフト記号表（従来型・ユニット型共通）'!$C$6:$L$47,10,FALSE))</f>
        <v/>
      </c>
      <c r="AP196" s="1897" t="str">
        <f>IF(AP195="","",VLOOKUP(AP195,'シフト記号表（従来型・ユニット型共通）'!$C$6:$L$47,10,FALSE))</f>
        <v/>
      </c>
      <c r="AQ196" s="1912" t="str">
        <f>IF(AQ195="","",VLOOKUP(AQ195,'シフト記号表（従来型・ユニット型共通）'!$C$6:$L$47,10,FALSE))</f>
        <v/>
      </c>
      <c r="AR196" s="1885" t="str">
        <f>IF(AR195="","",VLOOKUP(AR195,'シフト記号表（従来型・ユニット型共通）'!$C$6:$L$47,10,FALSE))</f>
        <v/>
      </c>
      <c r="AS196" s="1897" t="str">
        <f>IF(AS195="","",VLOOKUP(AS195,'シフト記号表（従来型・ユニット型共通）'!$C$6:$L$47,10,FALSE))</f>
        <v/>
      </c>
      <c r="AT196" s="1897" t="str">
        <f>IF(AT195="","",VLOOKUP(AT195,'シフト記号表（従来型・ユニット型共通）'!$C$6:$L$47,10,FALSE))</f>
        <v/>
      </c>
      <c r="AU196" s="1897" t="str">
        <f>IF(AU195="","",VLOOKUP(AU195,'シフト記号表（従来型・ユニット型共通）'!$C$6:$L$47,10,FALSE))</f>
        <v/>
      </c>
      <c r="AV196" s="1897" t="str">
        <f>IF(AV195="","",VLOOKUP(AV195,'シフト記号表（従来型・ユニット型共通）'!$C$6:$L$47,10,FALSE))</f>
        <v/>
      </c>
      <c r="AW196" s="1897" t="str">
        <f>IF(AW195="","",VLOOKUP(AW195,'シフト記号表（従来型・ユニット型共通）'!$C$6:$L$47,10,FALSE))</f>
        <v/>
      </c>
      <c r="AX196" s="1912" t="str">
        <f>IF(AX195="","",VLOOKUP(AX195,'シフト記号表（従来型・ユニット型共通）'!$C$6:$L$47,10,FALSE))</f>
        <v/>
      </c>
      <c r="AY196" s="1885" t="str">
        <f>IF(AY195="","",VLOOKUP(AY195,'シフト記号表（従来型・ユニット型共通）'!$C$6:$L$47,10,FALSE))</f>
        <v/>
      </c>
      <c r="AZ196" s="1897" t="str">
        <f>IF(AZ195="","",VLOOKUP(AZ195,'シフト記号表（従来型・ユニット型共通）'!$C$6:$L$47,10,FALSE))</f>
        <v/>
      </c>
      <c r="BA196" s="1897" t="str">
        <f>IF(BA195="","",VLOOKUP(BA195,'シフト記号表（従来型・ユニット型共通）'!$C$6:$L$47,10,FALSE))</f>
        <v/>
      </c>
      <c r="BB196" s="1945">
        <f>IF($BE$3="４週",SUM(W196:AX196),IF($BE$3="暦月",SUM(W196:BA196),""))</f>
        <v>0</v>
      </c>
      <c r="BC196" s="1953"/>
      <c r="BD196" s="1962">
        <f>IF($BE$3="４週",BB196/4,IF($BE$3="暦月",(BB196/($BE$8/7)),""))</f>
        <v>0</v>
      </c>
      <c r="BE196" s="1953"/>
      <c r="BF196" s="1973"/>
      <c r="BG196" s="1978"/>
      <c r="BH196" s="1978"/>
      <c r="BI196" s="1978"/>
      <c r="BJ196" s="1989"/>
    </row>
    <row r="197" spans="2:62" ht="20.25" customHeight="1">
      <c r="B197" s="1742">
        <f>B195+1</f>
        <v>91</v>
      </c>
      <c r="C197" s="1756"/>
      <c r="D197" s="1767"/>
      <c r="E197" s="1774"/>
      <c r="F197" s="1779"/>
      <c r="G197" s="1774"/>
      <c r="H197" s="1779"/>
      <c r="I197" s="1788"/>
      <c r="J197" s="1802"/>
      <c r="K197" s="1808"/>
      <c r="L197" s="1824"/>
      <c r="M197" s="1824"/>
      <c r="N197" s="1767"/>
      <c r="O197" s="1831"/>
      <c r="P197" s="1836"/>
      <c r="Q197" s="1836"/>
      <c r="R197" s="1836"/>
      <c r="S197" s="1847"/>
      <c r="T197" s="1857" t="s">
        <v>770</v>
      </c>
      <c r="U197" s="1864"/>
      <c r="V197" s="1875"/>
      <c r="W197" s="1886"/>
      <c r="X197" s="1898"/>
      <c r="Y197" s="1898"/>
      <c r="Z197" s="1898"/>
      <c r="AA197" s="1898"/>
      <c r="AB197" s="1898"/>
      <c r="AC197" s="1913"/>
      <c r="AD197" s="1886"/>
      <c r="AE197" s="1898"/>
      <c r="AF197" s="1898"/>
      <c r="AG197" s="1898"/>
      <c r="AH197" s="1898"/>
      <c r="AI197" s="1898"/>
      <c r="AJ197" s="1913"/>
      <c r="AK197" s="1886"/>
      <c r="AL197" s="1898"/>
      <c r="AM197" s="1898"/>
      <c r="AN197" s="1898"/>
      <c r="AO197" s="1898"/>
      <c r="AP197" s="1898"/>
      <c r="AQ197" s="1913"/>
      <c r="AR197" s="1886"/>
      <c r="AS197" s="1898"/>
      <c r="AT197" s="1898"/>
      <c r="AU197" s="1898"/>
      <c r="AV197" s="1898"/>
      <c r="AW197" s="1898"/>
      <c r="AX197" s="1913"/>
      <c r="AY197" s="1886"/>
      <c r="AZ197" s="1898"/>
      <c r="BA197" s="1937"/>
      <c r="BB197" s="1944"/>
      <c r="BC197" s="1952"/>
      <c r="BD197" s="1961"/>
      <c r="BE197" s="1967"/>
      <c r="BF197" s="1972"/>
      <c r="BG197" s="1977"/>
      <c r="BH197" s="1977"/>
      <c r="BI197" s="1977"/>
      <c r="BJ197" s="1988"/>
    </row>
    <row r="198" spans="2:62" ht="20.25" customHeight="1">
      <c r="B198" s="1743"/>
      <c r="C198" s="1757"/>
      <c r="D198" s="1768"/>
      <c r="E198" s="1776"/>
      <c r="F198" s="1781">
        <f>C197</f>
        <v>0</v>
      </c>
      <c r="G198" s="1776"/>
      <c r="H198" s="1781">
        <f>I197</f>
        <v>0</v>
      </c>
      <c r="I198" s="1789"/>
      <c r="J198" s="1803"/>
      <c r="K198" s="1809"/>
      <c r="L198" s="1825"/>
      <c r="M198" s="1825"/>
      <c r="N198" s="1768"/>
      <c r="O198" s="1831"/>
      <c r="P198" s="1836"/>
      <c r="Q198" s="1836"/>
      <c r="R198" s="1836"/>
      <c r="S198" s="1847"/>
      <c r="T198" s="1856" t="s">
        <v>128</v>
      </c>
      <c r="U198" s="1863"/>
      <c r="V198" s="1874"/>
      <c r="W198" s="1885" t="str">
        <f>IF(W197="","",VLOOKUP(W197,'シフト記号表（従来型・ユニット型共通）'!$C$6:$L$47,10,FALSE))</f>
        <v/>
      </c>
      <c r="X198" s="1897" t="str">
        <f>IF(X197="","",VLOOKUP(X197,'シフト記号表（従来型・ユニット型共通）'!$C$6:$L$47,10,FALSE))</f>
        <v/>
      </c>
      <c r="Y198" s="1897" t="str">
        <f>IF(Y197="","",VLOOKUP(Y197,'シフト記号表（従来型・ユニット型共通）'!$C$6:$L$47,10,FALSE))</f>
        <v/>
      </c>
      <c r="Z198" s="1897" t="str">
        <f>IF(Z197="","",VLOOKUP(Z197,'シフト記号表（従来型・ユニット型共通）'!$C$6:$L$47,10,FALSE))</f>
        <v/>
      </c>
      <c r="AA198" s="1897" t="str">
        <f>IF(AA197="","",VLOOKUP(AA197,'シフト記号表（従来型・ユニット型共通）'!$C$6:$L$47,10,FALSE))</f>
        <v/>
      </c>
      <c r="AB198" s="1897" t="str">
        <f>IF(AB197="","",VLOOKUP(AB197,'シフト記号表（従来型・ユニット型共通）'!$C$6:$L$47,10,FALSE))</f>
        <v/>
      </c>
      <c r="AC198" s="1912" t="str">
        <f>IF(AC197="","",VLOOKUP(AC197,'シフト記号表（従来型・ユニット型共通）'!$C$6:$L$47,10,FALSE))</f>
        <v/>
      </c>
      <c r="AD198" s="1885" t="str">
        <f>IF(AD197="","",VLOOKUP(AD197,'シフト記号表（従来型・ユニット型共通）'!$C$6:$L$47,10,FALSE))</f>
        <v/>
      </c>
      <c r="AE198" s="1897" t="str">
        <f>IF(AE197="","",VLOOKUP(AE197,'シフト記号表（従来型・ユニット型共通）'!$C$6:$L$47,10,FALSE))</f>
        <v/>
      </c>
      <c r="AF198" s="1897" t="str">
        <f>IF(AF197="","",VLOOKUP(AF197,'シフト記号表（従来型・ユニット型共通）'!$C$6:$L$47,10,FALSE))</f>
        <v/>
      </c>
      <c r="AG198" s="1897" t="str">
        <f>IF(AG197="","",VLOOKUP(AG197,'シフト記号表（従来型・ユニット型共通）'!$C$6:$L$47,10,FALSE))</f>
        <v/>
      </c>
      <c r="AH198" s="1897" t="str">
        <f>IF(AH197="","",VLOOKUP(AH197,'シフト記号表（従来型・ユニット型共通）'!$C$6:$L$47,10,FALSE))</f>
        <v/>
      </c>
      <c r="AI198" s="1897" t="str">
        <f>IF(AI197="","",VLOOKUP(AI197,'シフト記号表（従来型・ユニット型共通）'!$C$6:$L$47,10,FALSE))</f>
        <v/>
      </c>
      <c r="AJ198" s="1912" t="str">
        <f>IF(AJ197="","",VLOOKUP(AJ197,'シフト記号表（従来型・ユニット型共通）'!$C$6:$L$47,10,FALSE))</f>
        <v/>
      </c>
      <c r="AK198" s="1885" t="str">
        <f>IF(AK197="","",VLOOKUP(AK197,'シフト記号表（従来型・ユニット型共通）'!$C$6:$L$47,10,FALSE))</f>
        <v/>
      </c>
      <c r="AL198" s="1897" t="str">
        <f>IF(AL197="","",VLOOKUP(AL197,'シフト記号表（従来型・ユニット型共通）'!$C$6:$L$47,10,FALSE))</f>
        <v/>
      </c>
      <c r="AM198" s="1897" t="str">
        <f>IF(AM197="","",VLOOKUP(AM197,'シフト記号表（従来型・ユニット型共通）'!$C$6:$L$47,10,FALSE))</f>
        <v/>
      </c>
      <c r="AN198" s="1897" t="str">
        <f>IF(AN197="","",VLOOKUP(AN197,'シフト記号表（従来型・ユニット型共通）'!$C$6:$L$47,10,FALSE))</f>
        <v/>
      </c>
      <c r="AO198" s="1897" t="str">
        <f>IF(AO197="","",VLOOKUP(AO197,'シフト記号表（従来型・ユニット型共通）'!$C$6:$L$47,10,FALSE))</f>
        <v/>
      </c>
      <c r="AP198" s="1897" t="str">
        <f>IF(AP197="","",VLOOKUP(AP197,'シフト記号表（従来型・ユニット型共通）'!$C$6:$L$47,10,FALSE))</f>
        <v/>
      </c>
      <c r="AQ198" s="1912" t="str">
        <f>IF(AQ197="","",VLOOKUP(AQ197,'シフト記号表（従来型・ユニット型共通）'!$C$6:$L$47,10,FALSE))</f>
        <v/>
      </c>
      <c r="AR198" s="1885" t="str">
        <f>IF(AR197="","",VLOOKUP(AR197,'シフト記号表（従来型・ユニット型共通）'!$C$6:$L$47,10,FALSE))</f>
        <v/>
      </c>
      <c r="AS198" s="1897" t="str">
        <f>IF(AS197="","",VLOOKUP(AS197,'シフト記号表（従来型・ユニット型共通）'!$C$6:$L$47,10,FALSE))</f>
        <v/>
      </c>
      <c r="AT198" s="1897" t="str">
        <f>IF(AT197="","",VLOOKUP(AT197,'シフト記号表（従来型・ユニット型共通）'!$C$6:$L$47,10,FALSE))</f>
        <v/>
      </c>
      <c r="AU198" s="1897" t="str">
        <f>IF(AU197="","",VLOOKUP(AU197,'シフト記号表（従来型・ユニット型共通）'!$C$6:$L$47,10,FALSE))</f>
        <v/>
      </c>
      <c r="AV198" s="1897" t="str">
        <f>IF(AV197="","",VLOOKUP(AV197,'シフト記号表（従来型・ユニット型共通）'!$C$6:$L$47,10,FALSE))</f>
        <v/>
      </c>
      <c r="AW198" s="1897" t="str">
        <f>IF(AW197="","",VLOOKUP(AW197,'シフト記号表（従来型・ユニット型共通）'!$C$6:$L$47,10,FALSE))</f>
        <v/>
      </c>
      <c r="AX198" s="1912" t="str">
        <f>IF(AX197="","",VLOOKUP(AX197,'シフト記号表（従来型・ユニット型共通）'!$C$6:$L$47,10,FALSE))</f>
        <v/>
      </c>
      <c r="AY198" s="1885" t="str">
        <f>IF(AY197="","",VLOOKUP(AY197,'シフト記号表（従来型・ユニット型共通）'!$C$6:$L$47,10,FALSE))</f>
        <v/>
      </c>
      <c r="AZ198" s="1897" t="str">
        <f>IF(AZ197="","",VLOOKUP(AZ197,'シフト記号表（従来型・ユニット型共通）'!$C$6:$L$47,10,FALSE))</f>
        <v/>
      </c>
      <c r="BA198" s="1897" t="str">
        <f>IF(BA197="","",VLOOKUP(BA197,'シフト記号表（従来型・ユニット型共通）'!$C$6:$L$47,10,FALSE))</f>
        <v/>
      </c>
      <c r="BB198" s="1945">
        <f>IF($BE$3="４週",SUM(W198:AX198),IF($BE$3="暦月",SUM(W198:BA198),""))</f>
        <v>0</v>
      </c>
      <c r="BC198" s="1953"/>
      <c r="BD198" s="1962">
        <f>IF($BE$3="４週",BB198/4,IF($BE$3="暦月",(BB198/($BE$8/7)),""))</f>
        <v>0</v>
      </c>
      <c r="BE198" s="1953"/>
      <c r="BF198" s="1973"/>
      <c r="BG198" s="1978"/>
      <c r="BH198" s="1978"/>
      <c r="BI198" s="1978"/>
      <c r="BJ198" s="1989"/>
    </row>
    <row r="199" spans="2:62" ht="20.25" customHeight="1">
      <c r="B199" s="1742">
        <f>B197+1</f>
        <v>92</v>
      </c>
      <c r="C199" s="1756"/>
      <c r="D199" s="1767"/>
      <c r="E199" s="1774"/>
      <c r="F199" s="1779"/>
      <c r="G199" s="1774"/>
      <c r="H199" s="1779"/>
      <c r="I199" s="1788"/>
      <c r="J199" s="1802"/>
      <c r="K199" s="1808"/>
      <c r="L199" s="1824"/>
      <c r="M199" s="1824"/>
      <c r="N199" s="1767"/>
      <c r="O199" s="1831"/>
      <c r="P199" s="1836"/>
      <c r="Q199" s="1836"/>
      <c r="R199" s="1836"/>
      <c r="S199" s="1847"/>
      <c r="T199" s="1857" t="s">
        <v>770</v>
      </c>
      <c r="U199" s="1864"/>
      <c r="V199" s="1875"/>
      <c r="W199" s="1886"/>
      <c r="X199" s="1898"/>
      <c r="Y199" s="1898"/>
      <c r="Z199" s="1898"/>
      <c r="AA199" s="1898"/>
      <c r="AB199" s="1898"/>
      <c r="AC199" s="1913"/>
      <c r="AD199" s="1886"/>
      <c r="AE199" s="1898"/>
      <c r="AF199" s="1898"/>
      <c r="AG199" s="1898"/>
      <c r="AH199" s="1898"/>
      <c r="AI199" s="1898"/>
      <c r="AJ199" s="1913"/>
      <c r="AK199" s="1886"/>
      <c r="AL199" s="1898"/>
      <c r="AM199" s="1898"/>
      <c r="AN199" s="1898"/>
      <c r="AO199" s="1898"/>
      <c r="AP199" s="1898"/>
      <c r="AQ199" s="1913"/>
      <c r="AR199" s="1886"/>
      <c r="AS199" s="1898"/>
      <c r="AT199" s="1898"/>
      <c r="AU199" s="1898"/>
      <c r="AV199" s="1898"/>
      <c r="AW199" s="1898"/>
      <c r="AX199" s="1913"/>
      <c r="AY199" s="1886"/>
      <c r="AZ199" s="1898"/>
      <c r="BA199" s="1937"/>
      <c r="BB199" s="1944"/>
      <c r="BC199" s="1952"/>
      <c r="BD199" s="1961"/>
      <c r="BE199" s="1967"/>
      <c r="BF199" s="1972"/>
      <c r="BG199" s="1977"/>
      <c r="BH199" s="1977"/>
      <c r="BI199" s="1977"/>
      <c r="BJ199" s="1988"/>
    </row>
    <row r="200" spans="2:62" ht="20.25" customHeight="1">
      <c r="B200" s="1743"/>
      <c r="C200" s="1757"/>
      <c r="D200" s="1768"/>
      <c r="E200" s="1776"/>
      <c r="F200" s="1781">
        <f>C199</f>
        <v>0</v>
      </c>
      <c r="G200" s="1776"/>
      <c r="H200" s="1781">
        <f>I199</f>
        <v>0</v>
      </c>
      <c r="I200" s="1789"/>
      <c r="J200" s="1803"/>
      <c r="K200" s="1809"/>
      <c r="L200" s="1825"/>
      <c r="M200" s="1825"/>
      <c r="N200" s="1768"/>
      <c r="O200" s="1831"/>
      <c r="P200" s="1836"/>
      <c r="Q200" s="1836"/>
      <c r="R200" s="1836"/>
      <c r="S200" s="1847"/>
      <c r="T200" s="1856" t="s">
        <v>128</v>
      </c>
      <c r="U200" s="1863"/>
      <c r="V200" s="1874"/>
      <c r="W200" s="1885" t="str">
        <f>IF(W199="","",VLOOKUP(W199,'シフト記号表（従来型・ユニット型共通）'!$C$6:$L$47,10,FALSE))</f>
        <v/>
      </c>
      <c r="X200" s="1897" t="str">
        <f>IF(X199="","",VLOOKUP(X199,'シフト記号表（従来型・ユニット型共通）'!$C$6:$L$47,10,FALSE))</f>
        <v/>
      </c>
      <c r="Y200" s="1897" t="str">
        <f>IF(Y199="","",VLOOKUP(Y199,'シフト記号表（従来型・ユニット型共通）'!$C$6:$L$47,10,FALSE))</f>
        <v/>
      </c>
      <c r="Z200" s="1897" t="str">
        <f>IF(Z199="","",VLOOKUP(Z199,'シフト記号表（従来型・ユニット型共通）'!$C$6:$L$47,10,FALSE))</f>
        <v/>
      </c>
      <c r="AA200" s="1897" t="str">
        <f>IF(AA199="","",VLOOKUP(AA199,'シフト記号表（従来型・ユニット型共通）'!$C$6:$L$47,10,FALSE))</f>
        <v/>
      </c>
      <c r="AB200" s="1897" t="str">
        <f>IF(AB199="","",VLOOKUP(AB199,'シフト記号表（従来型・ユニット型共通）'!$C$6:$L$47,10,FALSE))</f>
        <v/>
      </c>
      <c r="AC200" s="1912" t="str">
        <f>IF(AC199="","",VLOOKUP(AC199,'シフト記号表（従来型・ユニット型共通）'!$C$6:$L$47,10,FALSE))</f>
        <v/>
      </c>
      <c r="AD200" s="1885" t="str">
        <f>IF(AD199="","",VLOOKUP(AD199,'シフト記号表（従来型・ユニット型共通）'!$C$6:$L$47,10,FALSE))</f>
        <v/>
      </c>
      <c r="AE200" s="1897" t="str">
        <f>IF(AE199="","",VLOOKUP(AE199,'シフト記号表（従来型・ユニット型共通）'!$C$6:$L$47,10,FALSE))</f>
        <v/>
      </c>
      <c r="AF200" s="1897" t="str">
        <f>IF(AF199="","",VLOOKUP(AF199,'シフト記号表（従来型・ユニット型共通）'!$C$6:$L$47,10,FALSE))</f>
        <v/>
      </c>
      <c r="AG200" s="1897" t="str">
        <f>IF(AG199="","",VLOOKUP(AG199,'シフト記号表（従来型・ユニット型共通）'!$C$6:$L$47,10,FALSE))</f>
        <v/>
      </c>
      <c r="AH200" s="1897" t="str">
        <f>IF(AH199="","",VLOOKUP(AH199,'シフト記号表（従来型・ユニット型共通）'!$C$6:$L$47,10,FALSE))</f>
        <v/>
      </c>
      <c r="AI200" s="1897" t="str">
        <f>IF(AI199="","",VLOOKUP(AI199,'シフト記号表（従来型・ユニット型共通）'!$C$6:$L$47,10,FALSE))</f>
        <v/>
      </c>
      <c r="AJ200" s="1912" t="str">
        <f>IF(AJ199="","",VLOOKUP(AJ199,'シフト記号表（従来型・ユニット型共通）'!$C$6:$L$47,10,FALSE))</f>
        <v/>
      </c>
      <c r="AK200" s="1885" t="str">
        <f>IF(AK199="","",VLOOKUP(AK199,'シフト記号表（従来型・ユニット型共通）'!$C$6:$L$47,10,FALSE))</f>
        <v/>
      </c>
      <c r="AL200" s="1897" t="str">
        <f>IF(AL199="","",VLOOKUP(AL199,'シフト記号表（従来型・ユニット型共通）'!$C$6:$L$47,10,FALSE))</f>
        <v/>
      </c>
      <c r="AM200" s="1897" t="str">
        <f>IF(AM199="","",VLOOKUP(AM199,'シフト記号表（従来型・ユニット型共通）'!$C$6:$L$47,10,FALSE))</f>
        <v/>
      </c>
      <c r="AN200" s="1897" t="str">
        <f>IF(AN199="","",VLOOKUP(AN199,'シフト記号表（従来型・ユニット型共通）'!$C$6:$L$47,10,FALSE))</f>
        <v/>
      </c>
      <c r="AO200" s="1897" t="str">
        <f>IF(AO199="","",VLOOKUP(AO199,'シフト記号表（従来型・ユニット型共通）'!$C$6:$L$47,10,FALSE))</f>
        <v/>
      </c>
      <c r="AP200" s="1897" t="str">
        <f>IF(AP199="","",VLOOKUP(AP199,'シフト記号表（従来型・ユニット型共通）'!$C$6:$L$47,10,FALSE))</f>
        <v/>
      </c>
      <c r="AQ200" s="1912" t="str">
        <f>IF(AQ199="","",VLOOKUP(AQ199,'シフト記号表（従来型・ユニット型共通）'!$C$6:$L$47,10,FALSE))</f>
        <v/>
      </c>
      <c r="AR200" s="1885" t="str">
        <f>IF(AR199="","",VLOOKUP(AR199,'シフト記号表（従来型・ユニット型共通）'!$C$6:$L$47,10,FALSE))</f>
        <v/>
      </c>
      <c r="AS200" s="1897" t="str">
        <f>IF(AS199="","",VLOOKUP(AS199,'シフト記号表（従来型・ユニット型共通）'!$C$6:$L$47,10,FALSE))</f>
        <v/>
      </c>
      <c r="AT200" s="1897" t="str">
        <f>IF(AT199="","",VLOOKUP(AT199,'シフト記号表（従来型・ユニット型共通）'!$C$6:$L$47,10,FALSE))</f>
        <v/>
      </c>
      <c r="AU200" s="1897" t="str">
        <f>IF(AU199="","",VLOOKUP(AU199,'シフト記号表（従来型・ユニット型共通）'!$C$6:$L$47,10,FALSE))</f>
        <v/>
      </c>
      <c r="AV200" s="1897" t="str">
        <f>IF(AV199="","",VLOOKUP(AV199,'シフト記号表（従来型・ユニット型共通）'!$C$6:$L$47,10,FALSE))</f>
        <v/>
      </c>
      <c r="AW200" s="1897" t="str">
        <f>IF(AW199="","",VLOOKUP(AW199,'シフト記号表（従来型・ユニット型共通）'!$C$6:$L$47,10,FALSE))</f>
        <v/>
      </c>
      <c r="AX200" s="1912" t="str">
        <f>IF(AX199="","",VLOOKUP(AX199,'シフト記号表（従来型・ユニット型共通）'!$C$6:$L$47,10,FALSE))</f>
        <v/>
      </c>
      <c r="AY200" s="1885" t="str">
        <f>IF(AY199="","",VLOOKUP(AY199,'シフト記号表（従来型・ユニット型共通）'!$C$6:$L$47,10,FALSE))</f>
        <v/>
      </c>
      <c r="AZ200" s="1897" t="str">
        <f>IF(AZ199="","",VLOOKUP(AZ199,'シフト記号表（従来型・ユニット型共通）'!$C$6:$L$47,10,FALSE))</f>
        <v/>
      </c>
      <c r="BA200" s="1897" t="str">
        <f>IF(BA199="","",VLOOKUP(BA199,'シフト記号表（従来型・ユニット型共通）'!$C$6:$L$47,10,FALSE))</f>
        <v/>
      </c>
      <c r="BB200" s="1945">
        <f>IF($BE$3="４週",SUM(W200:AX200),IF($BE$3="暦月",SUM(W200:BA200),""))</f>
        <v>0</v>
      </c>
      <c r="BC200" s="1953"/>
      <c r="BD200" s="1962">
        <f>IF($BE$3="４週",BB200/4,IF($BE$3="暦月",(BB200/($BE$8/7)),""))</f>
        <v>0</v>
      </c>
      <c r="BE200" s="1953"/>
      <c r="BF200" s="1973"/>
      <c r="BG200" s="1978"/>
      <c r="BH200" s="1978"/>
      <c r="BI200" s="1978"/>
      <c r="BJ200" s="1989"/>
    </row>
    <row r="201" spans="2:62" ht="20.25" customHeight="1">
      <c r="B201" s="1742">
        <f>B199+1</f>
        <v>93</v>
      </c>
      <c r="C201" s="1756"/>
      <c r="D201" s="1767"/>
      <c r="E201" s="1774"/>
      <c r="F201" s="1779"/>
      <c r="G201" s="1774"/>
      <c r="H201" s="1779"/>
      <c r="I201" s="1788"/>
      <c r="J201" s="1802"/>
      <c r="K201" s="1808"/>
      <c r="L201" s="1824"/>
      <c r="M201" s="1824"/>
      <c r="N201" s="1767"/>
      <c r="O201" s="1831"/>
      <c r="P201" s="1836"/>
      <c r="Q201" s="1836"/>
      <c r="R201" s="1836"/>
      <c r="S201" s="1847"/>
      <c r="T201" s="1857" t="s">
        <v>770</v>
      </c>
      <c r="U201" s="1864"/>
      <c r="V201" s="1875"/>
      <c r="W201" s="1886"/>
      <c r="X201" s="1898"/>
      <c r="Y201" s="1898"/>
      <c r="Z201" s="1898"/>
      <c r="AA201" s="1898"/>
      <c r="AB201" s="1898"/>
      <c r="AC201" s="1913"/>
      <c r="AD201" s="1886"/>
      <c r="AE201" s="1898"/>
      <c r="AF201" s="1898"/>
      <c r="AG201" s="1898"/>
      <c r="AH201" s="1898"/>
      <c r="AI201" s="1898"/>
      <c r="AJ201" s="1913"/>
      <c r="AK201" s="1886"/>
      <c r="AL201" s="1898"/>
      <c r="AM201" s="1898"/>
      <c r="AN201" s="1898"/>
      <c r="AO201" s="1898"/>
      <c r="AP201" s="1898"/>
      <c r="AQ201" s="1913"/>
      <c r="AR201" s="1886"/>
      <c r="AS201" s="1898"/>
      <c r="AT201" s="1898"/>
      <c r="AU201" s="1898"/>
      <c r="AV201" s="1898"/>
      <c r="AW201" s="1898"/>
      <c r="AX201" s="1913"/>
      <c r="AY201" s="1886"/>
      <c r="AZ201" s="1898"/>
      <c r="BA201" s="1937"/>
      <c r="BB201" s="1944"/>
      <c r="BC201" s="1952"/>
      <c r="BD201" s="1961"/>
      <c r="BE201" s="1967"/>
      <c r="BF201" s="1972"/>
      <c r="BG201" s="1977"/>
      <c r="BH201" s="1977"/>
      <c r="BI201" s="1977"/>
      <c r="BJ201" s="1988"/>
    </row>
    <row r="202" spans="2:62" ht="20.25" customHeight="1">
      <c r="B202" s="1743"/>
      <c r="C202" s="1757"/>
      <c r="D202" s="1768"/>
      <c r="E202" s="1776"/>
      <c r="F202" s="1781">
        <f>C201</f>
        <v>0</v>
      </c>
      <c r="G202" s="1776"/>
      <c r="H202" s="1781">
        <f>I201</f>
        <v>0</v>
      </c>
      <c r="I202" s="1789"/>
      <c r="J202" s="1803"/>
      <c r="K202" s="1809"/>
      <c r="L202" s="1825"/>
      <c r="M202" s="1825"/>
      <c r="N202" s="1768"/>
      <c r="O202" s="1831"/>
      <c r="P202" s="1836"/>
      <c r="Q202" s="1836"/>
      <c r="R202" s="1836"/>
      <c r="S202" s="1847"/>
      <c r="T202" s="1856" t="s">
        <v>128</v>
      </c>
      <c r="U202" s="1863"/>
      <c r="V202" s="1874"/>
      <c r="W202" s="1885" t="str">
        <f>IF(W201="","",VLOOKUP(W201,'シフト記号表（従来型・ユニット型共通）'!$C$6:$L$47,10,FALSE))</f>
        <v/>
      </c>
      <c r="X202" s="1897" t="str">
        <f>IF(X201="","",VLOOKUP(X201,'シフト記号表（従来型・ユニット型共通）'!$C$6:$L$47,10,FALSE))</f>
        <v/>
      </c>
      <c r="Y202" s="1897" t="str">
        <f>IF(Y201="","",VLOOKUP(Y201,'シフト記号表（従来型・ユニット型共通）'!$C$6:$L$47,10,FALSE))</f>
        <v/>
      </c>
      <c r="Z202" s="1897" t="str">
        <f>IF(Z201="","",VLOOKUP(Z201,'シフト記号表（従来型・ユニット型共通）'!$C$6:$L$47,10,FALSE))</f>
        <v/>
      </c>
      <c r="AA202" s="1897" t="str">
        <f>IF(AA201="","",VLOOKUP(AA201,'シフト記号表（従来型・ユニット型共通）'!$C$6:$L$47,10,FALSE))</f>
        <v/>
      </c>
      <c r="AB202" s="1897" t="str">
        <f>IF(AB201="","",VLOOKUP(AB201,'シフト記号表（従来型・ユニット型共通）'!$C$6:$L$47,10,FALSE))</f>
        <v/>
      </c>
      <c r="AC202" s="1912" t="str">
        <f>IF(AC201="","",VLOOKUP(AC201,'シフト記号表（従来型・ユニット型共通）'!$C$6:$L$47,10,FALSE))</f>
        <v/>
      </c>
      <c r="AD202" s="1885" t="str">
        <f>IF(AD201="","",VLOOKUP(AD201,'シフト記号表（従来型・ユニット型共通）'!$C$6:$L$47,10,FALSE))</f>
        <v/>
      </c>
      <c r="AE202" s="1897" t="str">
        <f>IF(AE201="","",VLOOKUP(AE201,'シフト記号表（従来型・ユニット型共通）'!$C$6:$L$47,10,FALSE))</f>
        <v/>
      </c>
      <c r="AF202" s="1897" t="str">
        <f>IF(AF201="","",VLOOKUP(AF201,'シフト記号表（従来型・ユニット型共通）'!$C$6:$L$47,10,FALSE))</f>
        <v/>
      </c>
      <c r="AG202" s="1897" t="str">
        <f>IF(AG201="","",VLOOKUP(AG201,'シフト記号表（従来型・ユニット型共通）'!$C$6:$L$47,10,FALSE))</f>
        <v/>
      </c>
      <c r="AH202" s="1897" t="str">
        <f>IF(AH201="","",VLOOKUP(AH201,'シフト記号表（従来型・ユニット型共通）'!$C$6:$L$47,10,FALSE))</f>
        <v/>
      </c>
      <c r="AI202" s="1897" t="str">
        <f>IF(AI201="","",VLOOKUP(AI201,'シフト記号表（従来型・ユニット型共通）'!$C$6:$L$47,10,FALSE))</f>
        <v/>
      </c>
      <c r="AJ202" s="1912" t="str">
        <f>IF(AJ201="","",VLOOKUP(AJ201,'シフト記号表（従来型・ユニット型共通）'!$C$6:$L$47,10,FALSE))</f>
        <v/>
      </c>
      <c r="AK202" s="1885" t="str">
        <f>IF(AK201="","",VLOOKUP(AK201,'シフト記号表（従来型・ユニット型共通）'!$C$6:$L$47,10,FALSE))</f>
        <v/>
      </c>
      <c r="AL202" s="1897" t="str">
        <f>IF(AL201="","",VLOOKUP(AL201,'シフト記号表（従来型・ユニット型共通）'!$C$6:$L$47,10,FALSE))</f>
        <v/>
      </c>
      <c r="AM202" s="1897" t="str">
        <f>IF(AM201="","",VLOOKUP(AM201,'シフト記号表（従来型・ユニット型共通）'!$C$6:$L$47,10,FALSE))</f>
        <v/>
      </c>
      <c r="AN202" s="1897" t="str">
        <f>IF(AN201="","",VLOOKUP(AN201,'シフト記号表（従来型・ユニット型共通）'!$C$6:$L$47,10,FALSE))</f>
        <v/>
      </c>
      <c r="AO202" s="1897" t="str">
        <f>IF(AO201="","",VLOOKUP(AO201,'シフト記号表（従来型・ユニット型共通）'!$C$6:$L$47,10,FALSE))</f>
        <v/>
      </c>
      <c r="AP202" s="1897" t="str">
        <f>IF(AP201="","",VLOOKUP(AP201,'シフト記号表（従来型・ユニット型共通）'!$C$6:$L$47,10,FALSE))</f>
        <v/>
      </c>
      <c r="AQ202" s="1912" t="str">
        <f>IF(AQ201="","",VLOOKUP(AQ201,'シフト記号表（従来型・ユニット型共通）'!$C$6:$L$47,10,FALSE))</f>
        <v/>
      </c>
      <c r="AR202" s="1885" t="str">
        <f>IF(AR201="","",VLOOKUP(AR201,'シフト記号表（従来型・ユニット型共通）'!$C$6:$L$47,10,FALSE))</f>
        <v/>
      </c>
      <c r="AS202" s="1897" t="str">
        <f>IF(AS201="","",VLOOKUP(AS201,'シフト記号表（従来型・ユニット型共通）'!$C$6:$L$47,10,FALSE))</f>
        <v/>
      </c>
      <c r="AT202" s="1897" t="str">
        <f>IF(AT201="","",VLOOKUP(AT201,'シフト記号表（従来型・ユニット型共通）'!$C$6:$L$47,10,FALSE))</f>
        <v/>
      </c>
      <c r="AU202" s="1897" t="str">
        <f>IF(AU201="","",VLOOKUP(AU201,'シフト記号表（従来型・ユニット型共通）'!$C$6:$L$47,10,FALSE))</f>
        <v/>
      </c>
      <c r="AV202" s="1897" t="str">
        <f>IF(AV201="","",VLOOKUP(AV201,'シフト記号表（従来型・ユニット型共通）'!$C$6:$L$47,10,FALSE))</f>
        <v/>
      </c>
      <c r="AW202" s="1897" t="str">
        <f>IF(AW201="","",VLOOKUP(AW201,'シフト記号表（従来型・ユニット型共通）'!$C$6:$L$47,10,FALSE))</f>
        <v/>
      </c>
      <c r="AX202" s="1912" t="str">
        <f>IF(AX201="","",VLOOKUP(AX201,'シフト記号表（従来型・ユニット型共通）'!$C$6:$L$47,10,FALSE))</f>
        <v/>
      </c>
      <c r="AY202" s="1885" t="str">
        <f>IF(AY201="","",VLOOKUP(AY201,'シフト記号表（従来型・ユニット型共通）'!$C$6:$L$47,10,FALSE))</f>
        <v/>
      </c>
      <c r="AZ202" s="1897" t="str">
        <f>IF(AZ201="","",VLOOKUP(AZ201,'シフト記号表（従来型・ユニット型共通）'!$C$6:$L$47,10,FALSE))</f>
        <v/>
      </c>
      <c r="BA202" s="1897" t="str">
        <f>IF(BA201="","",VLOOKUP(BA201,'シフト記号表（従来型・ユニット型共通）'!$C$6:$L$47,10,FALSE))</f>
        <v/>
      </c>
      <c r="BB202" s="1945">
        <f>IF($BE$3="４週",SUM(W202:AX202),IF($BE$3="暦月",SUM(W202:BA202),""))</f>
        <v>0</v>
      </c>
      <c r="BC202" s="1953"/>
      <c r="BD202" s="1962">
        <f>IF($BE$3="４週",BB202/4,IF($BE$3="暦月",(BB202/($BE$8/7)),""))</f>
        <v>0</v>
      </c>
      <c r="BE202" s="1953"/>
      <c r="BF202" s="1973"/>
      <c r="BG202" s="1978"/>
      <c r="BH202" s="1978"/>
      <c r="BI202" s="1978"/>
      <c r="BJ202" s="1989"/>
    </row>
    <row r="203" spans="2:62" ht="20.25" customHeight="1">
      <c r="B203" s="1742">
        <f>B201+1</f>
        <v>94</v>
      </c>
      <c r="C203" s="1756"/>
      <c r="D203" s="1767"/>
      <c r="E203" s="1774"/>
      <c r="F203" s="1779"/>
      <c r="G203" s="1774"/>
      <c r="H203" s="1779"/>
      <c r="I203" s="1788"/>
      <c r="J203" s="1802"/>
      <c r="K203" s="1808"/>
      <c r="L203" s="1824"/>
      <c r="M203" s="1824"/>
      <c r="N203" s="1767"/>
      <c r="O203" s="1831"/>
      <c r="P203" s="1836"/>
      <c r="Q203" s="1836"/>
      <c r="R203" s="1836"/>
      <c r="S203" s="1847"/>
      <c r="T203" s="1857" t="s">
        <v>770</v>
      </c>
      <c r="U203" s="1864"/>
      <c r="V203" s="1875"/>
      <c r="W203" s="1886"/>
      <c r="X203" s="1898"/>
      <c r="Y203" s="1898"/>
      <c r="Z203" s="1898"/>
      <c r="AA203" s="1898"/>
      <c r="AB203" s="1898"/>
      <c r="AC203" s="1913"/>
      <c r="AD203" s="1886"/>
      <c r="AE203" s="1898"/>
      <c r="AF203" s="1898"/>
      <c r="AG203" s="1898"/>
      <c r="AH203" s="1898"/>
      <c r="AI203" s="1898"/>
      <c r="AJ203" s="1913"/>
      <c r="AK203" s="1886"/>
      <c r="AL203" s="1898"/>
      <c r="AM203" s="1898"/>
      <c r="AN203" s="1898"/>
      <c r="AO203" s="1898"/>
      <c r="AP203" s="1898"/>
      <c r="AQ203" s="1913"/>
      <c r="AR203" s="1886"/>
      <c r="AS203" s="1898"/>
      <c r="AT203" s="1898"/>
      <c r="AU203" s="1898"/>
      <c r="AV203" s="1898"/>
      <c r="AW203" s="1898"/>
      <c r="AX203" s="1913"/>
      <c r="AY203" s="1886"/>
      <c r="AZ203" s="1898"/>
      <c r="BA203" s="1937"/>
      <c r="BB203" s="1944"/>
      <c r="BC203" s="1952"/>
      <c r="BD203" s="1961"/>
      <c r="BE203" s="1967"/>
      <c r="BF203" s="1972"/>
      <c r="BG203" s="1977"/>
      <c r="BH203" s="1977"/>
      <c r="BI203" s="1977"/>
      <c r="BJ203" s="1988"/>
    </row>
    <row r="204" spans="2:62" ht="20.25" customHeight="1">
      <c r="B204" s="1743"/>
      <c r="C204" s="1757"/>
      <c r="D204" s="1768"/>
      <c r="E204" s="1776"/>
      <c r="F204" s="1781">
        <f>C203</f>
        <v>0</v>
      </c>
      <c r="G204" s="1776"/>
      <c r="H204" s="1781">
        <f>I203</f>
        <v>0</v>
      </c>
      <c r="I204" s="1789"/>
      <c r="J204" s="1803"/>
      <c r="K204" s="1809"/>
      <c r="L204" s="1825"/>
      <c r="M204" s="1825"/>
      <c r="N204" s="1768"/>
      <c r="O204" s="1831"/>
      <c r="P204" s="1836"/>
      <c r="Q204" s="1836"/>
      <c r="R204" s="1836"/>
      <c r="S204" s="1847"/>
      <c r="T204" s="1856" t="s">
        <v>128</v>
      </c>
      <c r="U204" s="1863"/>
      <c r="V204" s="1874"/>
      <c r="W204" s="1885" t="str">
        <f>IF(W203="","",VLOOKUP(W203,'シフト記号表（従来型・ユニット型共通）'!$C$6:$L$47,10,FALSE))</f>
        <v/>
      </c>
      <c r="X204" s="1897" t="str">
        <f>IF(X203="","",VLOOKUP(X203,'シフト記号表（従来型・ユニット型共通）'!$C$6:$L$47,10,FALSE))</f>
        <v/>
      </c>
      <c r="Y204" s="1897" t="str">
        <f>IF(Y203="","",VLOOKUP(Y203,'シフト記号表（従来型・ユニット型共通）'!$C$6:$L$47,10,FALSE))</f>
        <v/>
      </c>
      <c r="Z204" s="1897" t="str">
        <f>IF(Z203="","",VLOOKUP(Z203,'シフト記号表（従来型・ユニット型共通）'!$C$6:$L$47,10,FALSE))</f>
        <v/>
      </c>
      <c r="AA204" s="1897" t="str">
        <f>IF(AA203="","",VLOOKUP(AA203,'シフト記号表（従来型・ユニット型共通）'!$C$6:$L$47,10,FALSE))</f>
        <v/>
      </c>
      <c r="AB204" s="1897" t="str">
        <f>IF(AB203="","",VLOOKUP(AB203,'シフト記号表（従来型・ユニット型共通）'!$C$6:$L$47,10,FALSE))</f>
        <v/>
      </c>
      <c r="AC204" s="1912" t="str">
        <f>IF(AC203="","",VLOOKUP(AC203,'シフト記号表（従来型・ユニット型共通）'!$C$6:$L$47,10,FALSE))</f>
        <v/>
      </c>
      <c r="AD204" s="1885" t="str">
        <f>IF(AD203="","",VLOOKUP(AD203,'シフト記号表（従来型・ユニット型共通）'!$C$6:$L$47,10,FALSE))</f>
        <v/>
      </c>
      <c r="AE204" s="1897" t="str">
        <f>IF(AE203="","",VLOOKUP(AE203,'シフト記号表（従来型・ユニット型共通）'!$C$6:$L$47,10,FALSE))</f>
        <v/>
      </c>
      <c r="AF204" s="1897" t="str">
        <f>IF(AF203="","",VLOOKUP(AF203,'シフト記号表（従来型・ユニット型共通）'!$C$6:$L$47,10,FALSE))</f>
        <v/>
      </c>
      <c r="AG204" s="1897" t="str">
        <f>IF(AG203="","",VLOOKUP(AG203,'シフト記号表（従来型・ユニット型共通）'!$C$6:$L$47,10,FALSE))</f>
        <v/>
      </c>
      <c r="AH204" s="1897" t="str">
        <f>IF(AH203="","",VLOOKUP(AH203,'シフト記号表（従来型・ユニット型共通）'!$C$6:$L$47,10,FALSE))</f>
        <v/>
      </c>
      <c r="AI204" s="1897" t="str">
        <f>IF(AI203="","",VLOOKUP(AI203,'シフト記号表（従来型・ユニット型共通）'!$C$6:$L$47,10,FALSE))</f>
        <v/>
      </c>
      <c r="AJ204" s="1912" t="str">
        <f>IF(AJ203="","",VLOOKUP(AJ203,'シフト記号表（従来型・ユニット型共通）'!$C$6:$L$47,10,FALSE))</f>
        <v/>
      </c>
      <c r="AK204" s="1885" t="str">
        <f>IF(AK203="","",VLOOKUP(AK203,'シフト記号表（従来型・ユニット型共通）'!$C$6:$L$47,10,FALSE))</f>
        <v/>
      </c>
      <c r="AL204" s="1897" t="str">
        <f>IF(AL203="","",VLOOKUP(AL203,'シフト記号表（従来型・ユニット型共通）'!$C$6:$L$47,10,FALSE))</f>
        <v/>
      </c>
      <c r="AM204" s="1897" t="str">
        <f>IF(AM203="","",VLOOKUP(AM203,'シフト記号表（従来型・ユニット型共通）'!$C$6:$L$47,10,FALSE))</f>
        <v/>
      </c>
      <c r="AN204" s="1897" t="str">
        <f>IF(AN203="","",VLOOKUP(AN203,'シフト記号表（従来型・ユニット型共通）'!$C$6:$L$47,10,FALSE))</f>
        <v/>
      </c>
      <c r="AO204" s="1897" t="str">
        <f>IF(AO203="","",VLOOKUP(AO203,'シフト記号表（従来型・ユニット型共通）'!$C$6:$L$47,10,FALSE))</f>
        <v/>
      </c>
      <c r="AP204" s="1897" t="str">
        <f>IF(AP203="","",VLOOKUP(AP203,'シフト記号表（従来型・ユニット型共通）'!$C$6:$L$47,10,FALSE))</f>
        <v/>
      </c>
      <c r="AQ204" s="1912" t="str">
        <f>IF(AQ203="","",VLOOKUP(AQ203,'シフト記号表（従来型・ユニット型共通）'!$C$6:$L$47,10,FALSE))</f>
        <v/>
      </c>
      <c r="AR204" s="1885" t="str">
        <f>IF(AR203="","",VLOOKUP(AR203,'シフト記号表（従来型・ユニット型共通）'!$C$6:$L$47,10,FALSE))</f>
        <v/>
      </c>
      <c r="AS204" s="1897" t="str">
        <f>IF(AS203="","",VLOOKUP(AS203,'シフト記号表（従来型・ユニット型共通）'!$C$6:$L$47,10,FALSE))</f>
        <v/>
      </c>
      <c r="AT204" s="1897" t="str">
        <f>IF(AT203="","",VLOOKUP(AT203,'シフト記号表（従来型・ユニット型共通）'!$C$6:$L$47,10,FALSE))</f>
        <v/>
      </c>
      <c r="AU204" s="1897" t="str">
        <f>IF(AU203="","",VLOOKUP(AU203,'シフト記号表（従来型・ユニット型共通）'!$C$6:$L$47,10,FALSE))</f>
        <v/>
      </c>
      <c r="AV204" s="1897" t="str">
        <f>IF(AV203="","",VLOOKUP(AV203,'シフト記号表（従来型・ユニット型共通）'!$C$6:$L$47,10,FALSE))</f>
        <v/>
      </c>
      <c r="AW204" s="1897" t="str">
        <f>IF(AW203="","",VLOOKUP(AW203,'シフト記号表（従来型・ユニット型共通）'!$C$6:$L$47,10,FALSE))</f>
        <v/>
      </c>
      <c r="AX204" s="1912" t="str">
        <f>IF(AX203="","",VLOOKUP(AX203,'シフト記号表（従来型・ユニット型共通）'!$C$6:$L$47,10,FALSE))</f>
        <v/>
      </c>
      <c r="AY204" s="1885" t="str">
        <f>IF(AY203="","",VLOOKUP(AY203,'シフト記号表（従来型・ユニット型共通）'!$C$6:$L$47,10,FALSE))</f>
        <v/>
      </c>
      <c r="AZ204" s="1897" t="str">
        <f>IF(AZ203="","",VLOOKUP(AZ203,'シフト記号表（従来型・ユニット型共通）'!$C$6:$L$47,10,FALSE))</f>
        <v/>
      </c>
      <c r="BA204" s="1897" t="str">
        <f>IF(BA203="","",VLOOKUP(BA203,'シフト記号表（従来型・ユニット型共通）'!$C$6:$L$47,10,FALSE))</f>
        <v/>
      </c>
      <c r="BB204" s="1945">
        <f>IF($BE$3="４週",SUM(W204:AX204),IF($BE$3="暦月",SUM(W204:BA204),""))</f>
        <v>0</v>
      </c>
      <c r="BC204" s="1953"/>
      <c r="BD204" s="1962">
        <f>IF($BE$3="４週",BB204/4,IF($BE$3="暦月",(BB204/($BE$8/7)),""))</f>
        <v>0</v>
      </c>
      <c r="BE204" s="1953"/>
      <c r="BF204" s="1973"/>
      <c r="BG204" s="1978"/>
      <c r="BH204" s="1978"/>
      <c r="BI204" s="1978"/>
      <c r="BJ204" s="1989"/>
    </row>
    <row r="205" spans="2:62" ht="20.25" customHeight="1">
      <c r="B205" s="1742">
        <f>B203+1</f>
        <v>95</v>
      </c>
      <c r="C205" s="1756"/>
      <c r="D205" s="1767"/>
      <c r="E205" s="1774"/>
      <c r="F205" s="1779"/>
      <c r="G205" s="1774"/>
      <c r="H205" s="1779"/>
      <c r="I205" s="1788"/>
      <c r="J205" s="1802"/>
      <c r="K205" s="1808"/>
      <c r="L205" s="1824"/>
      <c r="M205" s="1824"/>
      <c r="N205" s="1767"/>
      <c r="O205" s="1831"/>
      <c r="P205" s="1836"/>
      <c r="Q205" s="1836"/>
      <c r="R205" s="1836"/>
      <c r="S205" s="1847"/>
      <c r="T205" s="1857" t="s">
        <v>770</v>
      </c>
      <c r="U205" s="1864"/>
      <c r="V205" s="1875"/>
      <c r="W205" s="1886"/>
      <c r="X205" s="1898"/>
      <c r="Y205" s="1898"/>
      <c r="Z205" s="1898"/>
      <c r="AA205" s="1898"/>
      <c r="AB205" s="1898"/>
      <c r="AC205" s="1913"/>
      <c r="AD205" s="1886"/>
      <c r="AE205" s="1898"/>
      <c r="AF205" s="1898"/>
      <c r="AG205" s="1898"/>
      <c r="AH205" s="1898"/>
      <c r="AI205" s="1898"/>
      <c r="AJ205" s="1913"/>
      <c r="AK205" s="1886"/>
      <c r="AL205" s="1898"/>
      <c r="AM205" s="1898"/>
      <c r="AN205" s="1898"/>
      <c r="AO205" s="1898"/>
      <c r="AP205" s="1898"/>
      <c r="AQ205" s="1913"/>
      <c r="AR205" s="1886"/>
      <c r="AS205" s="1898"/>
      <c r="AT205" s="1898"/>
      <c r="AU205" s="1898"/>
      <c r="AV205" s="1898"/>
      <c r="AW205" s="1898"/>
      <c r="AX205" s="1913"/>
      <c r="AY205" s="1886"/>
      <c r="AZ205" s="1898"/>
      <c r="BA205" s="1937"/>
      <c r="BB205" s="1944"/>
      <c r="BC205" s="1952"/>
      <c r="BD205" s="1961"/>
      <c r="BE205" s="1967"/>
      <c r="BF205" s="1972"/>
      <c r="BG205" s="1977"/>
      <c r="BH205" s="1977"/>
      <c r="BI205" s="1977"/>
      <c r="BJ205" s="1988"/>
    </row>
    <row r="206" spans="2:62" ht="20.25" customHeight="1">
      <c r="B206" s="1743"/>
      <c r="C206" s="1757"/>
      <c r="D206" s="1768"/>
      <c r="E206" s="1776"/>
      <c r="F206" s="1781">
        <f>C205</f>
        <v>0</v>
      </c>
      <c r="G206" s="1776"/>
      <c r="H206" s="1781">
        <f>I205</f>
        <v>0</v>
      </c>
      <c r="I206" s="1789"/>
      <c r="J206" s="1803"/>
      <c r="K206" s="1809"/>
      <c r="L206" s="1825"/>
      <c r="M206" s="1825"/>
      <c r="N206" s="1768"/>
      <c r="O206" s="1831"/>
      <c r="P206" s="1836"/>
      <c r="Q206" s="1836"/>
      <c r="R206" s="1836"/>
      <c r="S206" s="1847"/>
      <c r="T206" s="1856" t="s">
        <v>128</v>
      </c>
      <c r="U206" s="1863"/>
      <c r="V206" s="1874"/>
      <c r="W206" s="1885" t="str">
        <f>IF(W205="","",VLOOKUP(W205,'シフト記号表（従来型・ユニット型共通）'!$C$6:$L$47,10,FALSE))</f>
        <v/>
      </c>
      <c r="X206" s="1897" t="str">
        <f>IF(X205="","",VLOOKUP(X205,'シフト記号表（従来型・ユニット型共通）'!$C$6:$L$47,10,FALSE))</f>
        <v/>
      </c>
      <c r="Y206" s="1897" t="str">
        <f>IF(Y205="","",VLOOKUP(Y205,'シフト記号表（従来型・ユニット型共通）'!$C$6:$L$47,10,FALSE))</f>
        <v/>
      </c>
      <c r="Z206" s="1897" t="str">
        <f>IF(Z205="","",VLOOKUP(Z205,'シフト記号表（従来型・ユニット型共通）'!$C$6:$L$47,10,FALSE))</f>
        <v/>
      </c>
      <c r="AA206" s="1897" t="str">
        <f>IF(AA205="","",VLOOKUP(AA205,'シフト記号表（従来型・ユニット型共通）'!$C$6:$L$47,10,FALSE))</f>
        <v/>
      </c>
      <c r="AB206" s="1897" t="str">
        <f>IF(AB205="","",VLOOKUP(AB205,'シフト記号表（従来型・ユニット型共通）'!$C$6:$L$47,10,FALSE))</f>
        <v/>
      </c>
      <c r="AC206" s="1912" t="str">
        <f>IF(AC205="","",VLOOKUP(AC205,'シフト記号表（従来型・ユニット型共通）'!$C$6:$L$47,10,FALSE))</f>
        <v/>
      </c>
      <c r="AD206" s="1885" t="str">
        <f>IF(AD205="","",VLOOKUP(AD205,'シフト記号表（従来型・ユニット型共通）'!$C$6:$L$47,10,FALSE))</f>
        <v/>
      </c>
      <c r="AE206" s="1897" t="str">
        <f>IF(AE205="","",VLOOKUP(AE205,'シフト記号表（従来型・ユニット型共通）'!$C$6:$L$47,10,FALSE))</f>
        <v/>
      </c>
      <c r="AF206" s="1897" t="str">
        <f>IF(AF205="","",VLOOKUP(AF205,'シフト記号表（従来型・ユニット型共通）'!$C$6:$L$47,10,FALSE))</f>
        <v/>
      </c>
      <c r="AG206" s="1897" t="str">
        <f>IF(AG205="","",VLOOKUP(AG205,'シフト記号表（従来型・ユニット型共通）'!$C$6:$L$47,10,FALSE))</f>
        <v/>
      </c>
      <c r="AH206" s="1897" t="str">
        <f>IF(AH205="","",VLOOKUP(AH205,'シフト記号表（従来型・ユニット型共通）'!$C$6:$L$47,10,FALSE))</f>
        <v/>
      </c>
      <c r="AI206" s="1897" t="str">
        <f>IF(AI205="","",VLOOKUP(AI205,'シフト記号表（従来型・ユニット型共通）'!$C$6:$L$47,10,FALSE))</f>
        <v/>
      </c>
      <c r="AJ206" s="1912" t="str">
        <f>IF(AJ205="","",VLOOKUP(AJ205,'シフト記号表（従来型・ユニット型共通）'!$C$6:$L$47,10,FALSE))</f>
        <v/>
      </c>
      <c r="AK206" s="1885" t="str">
        <f>IF(AK205="","",VLOOKUP(AK205,'シフト記号表（従来型・ユニット型共通）'!$C$6:$L$47,10,FALSE))</f>
        <v/>
      </c>
      <c r="AL206" s="1897" t="str">
        <f>IF(AL205="","",VLOOKUP(AL205,'シフト記号表（従来型・ユニット型共通）'!$C$6:$L$47,10,FALSE))</f>
        <v/>
      </c>
      <c r="AM206" s="1897" t="str">
        <f>IF(AM205="","",VLOOKUP(AM205,'シフト記号表（従来型・ユニット型共通）'!$C$6:$L$47,10,FALSE))</f>
        <v/>
      </c>
      <c r="AN206" s="1897" t="str">
        <f>IF(AN205="","",VLOOKUP(AN205,'シフト記号表（従来型・ユニット型共通）'!$C$6:$L$47,10,FALSE))</f>
        <v/>
      </c>
      <c r="AO206" s="1897" t="str">
        <f>IF(AO205="","",VLOOKUP(AO205,'シフト記号表（従来型・ユニット型共通）'!$C$6:$L$47,10,FALSE))</f>
        <v/>
      </c>
      <c r="AP206" s="1897" t="str">
        <f>IF(AP205="","",VLOOKUP(AP205,'シフト記号表（従来型・ユニット型共通）'!$C$6:$L$47,10,FALSE))</f>
        <v/>
      </c>
      <c r="AQ206" s="1912" t="str">
        <f>IF(AQ205="","",VLOOKUP(AQ205,'シフト記号表（従来型・ユニット型共通）'!$C$6:$L$47,10,FALSE))</f>
        <v/>
      </c>
      <c r="AR206" s="1885" t="str">
        <f>IF(AR205="","",VLOOKUP(AR205,'シフト記号表（従来型・ユニット型共通）'!$C$6:$L$47,10,FALSE))</f>
        <v/>
      </c>
      <c r="AS206" s="1897" t="str">
        <f>IF(AS205="","",VLOOKUP(AS205,'シフト記号表（従来型・ユニット型共通）'!$C$6:$L$47,10,FALSE))</f>
        <v/>
      </c>
      <c r="AT206" s="1897" t="str">
        <f>IF(AT205="","",VLOOKUP(AT205,'シフト記号表（従来型・ユニット型共通）'!$C$6:$L$47,10,FALSE))</f>
        <v/>
      </c>
      <c r="AU206" s="1897" t="str">
        <f>IF(AU205="","",VLOOKUP(AU205,'シフト記号表（従来型・ユニット型共通）'!$C$6:$L$47,10,FALSE))</f>
        <v/>
      </c>
      <c r="AV206" s="1897" t="str">
        <f>IF(AV205="","",VLOOKUP(AV205,'シフト記号表（従来型・ユニット型共通）'!$C$6:$L$47,10,FALSE))</f>
        <v/>
      </c>
      <c r="AW206" s="1897" t="str">
        <f>IF(AW205="","",VLOOKUP(AW205,'シフト記号表（従来型・ユニット型共通）'!$C$6:$L$47,10,FALSE))</f>
        <v/>
      </c>
      <c r="AX206" s="1912" t="str">
        <f>IF(AX205="","",VLOOKUP(AX205,'シフト記号表（従来型・ユニット型共通）'!$C$6:$L$47,10,FALSE))</f>
        <v/>
      </c>
      <c r="AY206" s="1885" t="str">
        <f>IF(AY205="","",VLOOKUP(AY205,'シフト記号表（従来型・ユニット型共通）'!$C$6:$L$47,10,FALSE))</f>
        <v/>
      </c>
      <c r="AZ206" s="1897" t="str">
        <f>IF(AZ205="","",VLOOKUP(AZ205,'シフト記号表（従来型・ユニット型共通）'!$C$6:$L$47,10,FALSE))</f>
        <v/>
      </c>
      <c r="BA206" s="1897" t="str">
        <f>IF(BA205="","",VLOOKUP(BA205,'シフト記号表（従来型・ユニット型共通）'!$C$6:$L$47,10,FALSE))</f>
        <v/>
      </c>
      <c r="BB206" s="1945">
        <f>IF($BE$3="４週",SUM(W206:AX206),IF($BE$3="暦月",SUM(W206:BA206),""))</f>
        <v>0</v>
      </c>
      <c r="BC206" s="1953"/>
      <c r="BD206" s="1962">
        <f>IF($BE$3="４週",BB206/4,IF($BE$3="暦月",(BB206/($BE$8/7)),""))</f>
        <v>0</v>
      </c>
      <c r="BE206" s="1953"/>
      <c r="BF206" s="1973"/>
      <c r="BG206" s="1978"/>
      <c r="BH206" s="1978"/>
      <c r="BI206" s="1978"/>
      <c r="BJ206" s="1989"/>
    </row>
    <row r="207" spans="2:62" ht="20.25" customHeight="1">
      <c r="B207" s="1742">
        <f>B205+1</f>
        <v>96</v>
      </c>
      <c r="C207" s="1756"/>
      <c r="D207" s="1767"/>
      <c r="E207" s="1774"/>
      <c r="F207" s="1779"/>
      <c r="G207" s="1774"/>
      <c r="H207" s="1779"/>
      <c r="I207" s="1788"/>
      <c r="J207" s="1802"/>
      <c r="K207" s="1808"/>
      <c r="L207" s="1824"/>
      <c r="M207" s="1824"/>
      <c r="N207" s="1767"/>
      <c r="O207" s="1831"/>
      <c r="P207" s="1836"/>
      <c r="Q207" s="1836"/>
      <c r="R207" s="1836"/>
      <c r="S207" s="1847"/>
      <c r="T207" s="1857" t="s">
        <v>770</v>
      </c>
      <c r="U207" s="1864"/>
      <c r="V207" s="1875"/>
      <c r="W207" s="1886"/>
      <c r="X207" s="1898"/>
      <c r="Y207" s="1898"/>
      <c r="Z207" s="1898"/>
      <c r="AA207" s="1898"/>
      <c r="AB207" s="1898"/>
      <c r="AC207" s="1913"/>
      <c r="AD207" s="1886"/>
      <c r="AE207" s="1898"/>
      <c r="AF207" s="1898"/>
      <c r="AG207" s="1898"/>
      <c r="AH207" s="1898"/>
      <c r="AI207" s="1898"/>
      <c r="AJ207" s="1913"/>
      <c r="AK207" s="1886"/>
      <c r="AL207" s="1898"/>
      <c r="AM207" s="1898"/>
      <c r="AN207" s="1898"/>
      <c r="AO207" s="1898"/>
      <c r="AP207" s="1898"/>
      <c r="AQ207" s="1913"/>
      <c r="AR207" s="1886"/>
      <c r="AS207" s="1898"/>
      <c r="AT207" s="1898"/>
      <c r="AU207" s="1898"/>
      <c r="AV207" s="1898"/>
      <c r="AW207" s="1898"/>
      <c r="AX207" s="1913"/>
      <c r="AY207" s="1886"/>
      <c r="AZ207" s="1898"/>
      <c r="BA207" s="1937"/>
      <c r="BB207" s="1944"/>
      <c r="BC207" s="1952"/>
      <c r="BD207" s="1961"/>
      <c r="BE207" s="1967"/>
      <c r="BF207" s="1972"/>
      <c r="BG207" s="1977"/>
      <c r="BH207" s="1977"/>
      <c r="BI207" s="1977"/>
      <c r="BJ207" s="1988"/>
    </row>
    <row r="208" spans="2:62" ht="20.25" customHeight="1">
      <c r="B208" s="1743"/>
      <c r="C208" s="1757"/>
      <c r="D208" s="1768"/>
      <c r="E208" s="1776"/>
      <c r="F208" s="1781">
        <f>C207</f>
        <v>0</v>
      </c>
      <c r="G208" s="1776"/>
      <c r="H208" s="1781">
        <f>I207</f>
        <v>0</v>
      </c>
      <c r="I208" s="1789"/>
      <c r="J208" s="1803"/>
      <c r="K208" s="1809"/>
      <c r="L208" s="1825"/>
      <c r="M208" s="1825"/>
      <c r="N208" s="1768"/>
      <c r="O208" s="1831"/>
      <c r="P208" s="1836"/>
      <c r="Q208" s="1836"/>
      <c r="R208" s="1836"/>
      <c r="S208" s="1847"/>
      <c r="T208" s="1856" t="s">
        <v>128</v>
      </c>
      <c r="U208" s="1863"/>
      <c r="V208" s="1874"/>
      <c r="W208" s="1885" t="str">
        <f>IF(W207="","",VLOOKUP(W207,'シフト記号表（従来型・ユニット型共通）'!$C$6:$L$47,10,FALSE))</f>
        <v/>
      </c>
      <c r="X208" s="1897" t="str">
        <f>IF(X207="","",VLOOKUP(X207,'シフト記号表（従来型・ユニット型共通）'!$C$6:$L$47,10,FALSE))</f>
        <v/>
      </c>
      <c r="Y208" s="1897" t="str">
        <f>IF(Y207="","",VLOOKUP(Y207,'シフト記号表（従来型・ユニット型共通）'!$C$6:$L$47,10,FALSE))</f>
        <v/>
      </c>
      <c r="Z208" s="1897" t="str">
        <f>IF(Z207="","",VLOOKUP(Z207,'シフト記号表（従来型・ユニット型共通）'!$C$6:$L$47,10,FALSE))</f>
        <v/>
      </c>
      <c r="AA208" s="1897" t="str">
        <f>IF(AA207="","",VLOOKUP(AA207,'シフト記号表（従来型・ユニット型共通）'!$C$6:$L$47,10,FALSE))</f>
        <v/>
      </c>
      <c r="AB208" s="1897" t="str">
        <f>IF(AB207="","",VLOOKUP(AB207,'シフト記号表（従来型・ユニット型共通）'!$C$6:$L$47,10,FALSE))</f>
        <v/>
      </c>
      <c r="AC208" s="1912" t="str">
        <f>IF(AC207="","",VLOOKUP(AC207,'シフト記号表（従来型・ユニット型共通）'!$C$6:$L$47,10,FALSE))</f>
        <v/>
      </c>
      <c r="AD208" s="1885" t="str">
        <f>IF(AD207="","",VLOOKUP(AD207,'シフト記号表（従来型・ユニット型共通）'!$C$6:$L$47,10,FALSE))</f>
        <v/>
      </c>
      <c r="AE208" s="1897" t="str">
        <f>IF(AE207="","",VLOOKUP(AE207,'シフト記号表（従来型・ユニット型共通）'!$C$6:$L$47,10,FALSE))</f>
        <v/>
      </c>
      <c r="AF208" s="1897" t="str">
        <f>IF(AF207="","",VLOOKUP(AF207,'シフト記号表（従来型・ユニット型共通）'!$C$6:$L$47,10,FALSE))</f>
        <v/>
      </c>
      <c r="AG208" s="1897" t="str">
        <f>IF(AG207="","",VLOOKUP(AG207,'シフト記号表（従来型・ユニット型共通）'!$C$6:$L$47,10,FALSE))</f>
        <v/>
      </c>
      <c r="AH208" s="1897" t="str">
        <f>IF(AH207="","",VLOOKUP(AH207,'シフト記号表（従来型・ユニット型共通）'!$C$6:$L$47,10,FALSE))</f>
        <v/>
      </c>
      <c r="AI208" s="1897" t="str">
        <f>IF(AI207="","",VLOOKUP(AI207,'シフト記号表（従来型・ユニット型共通）'!$C$6:$L$47,10,FALSE))</f>
        <v/>
      </c>
      <c r="AJ208" s="1912" t="str">
        <f>IF(AJ207="","",VLOOKUP(AJ207,'シフト記号表（従来型・ユニット型共通）'!$C$6:$L$47,10,FALSE))</f>
        <v/>
      </c>
      <c r="AK208" s="1885" t="str">
        <f>IF(AK207="","",VLOOKUP(AK207,'シフト記号表（従来型・ユニット型共通）'!$C$6:$L$47,10,FALSE))</f>
        <v/>
      </c>
      <c r="AL208" s="1897" t="str">
        <f>IF(AL207="","",VLOOKUP(AL207,'シフト記号表（従来型・ユニット型共通）'!$C$6:$L$47,10,FALSE))</f>
        <v/>
      </c>
      <c r="AM208" s="1897" t="str">
        <f>IF(AM207="","",VLOOKUP(AM207,'シフト記号表（従来型・ユニット型共通）'!$C$6:$L$47,10,FALSE))</f>
        <v/>
      </c>
      <c r="AN208" s="1897" t="str">
        <f>IF(AN207="","",VLOOKUP(AN207,'シフト記号表（従来型・ユニット型共通）'!$C$6:$L$47,10,FALSE))</f>
        <v/>
      </c>
      <c r="AO208" s="1897" t="str">
        <f>IF(AO207="","",VLOOKUP(AO207,'シフト記号表（従来型・ユニット型共通）'!$C$6:$L$47,10,FALSE))</f>
        <v/>
      </c>
      <c r="AP208" s="1897" t="str">
        <f>IF(AP207="","",VLOOKUP(AP207,'シフト記号表（従来型・ユニット型共通）'!$C$6:$L$47,10,FALSE))</f>
        <v/>
      </c>
      <c r="AQ208" s="1912" t="str">
        <f>IF(AQ207="","",VLOOKUP(AQ207,'シフト記号表（従来型・ユニット型共通）'!$C$6:$L$47,10,FALSE))</f>
        <v/>
      </c>
      <c r="AR208" s="1885" t="str">
        <f>IF(AR207="","",VLOOKUP(AR207,'シフト記号表（従来型・ユニット型共通）'!$C$6:$L$47,10,FALSE))</f>
        <v/>
      </c>
      <c r="AS208" s="1897" t="str">
        <f>IF(AS207="","",VLOOKUP(AS207,'シフト記号表（従来型・ユニット型共通）'!$C$6:$L$47,10,FALSE))</f>
        <v/>
      </c>
      <c r="AT208" s="1897" t="str">
        <f>IF(AT207="","",VLOOKUP(AT207,'シフト記号表（従来型・ユニット型共通）'!$C$6:$L$47,10,FALSE))</f>
        <v/>
      </c>
      <c r="AU208" s="1897" t="str">
        <f>IF(AU207="","",VLOOKUP(AU207,'シフト記号表（従来型・ユニット型共通）'!$C$6:$L$47,10,FALSE))</f>
        <v/>
      </c>
      <c r="AV208" s="1897" t="str">
        <f>IF(AV207="","",VLOOKUP(AV207,'シフト記号表（従来型・ユニット型共通）'!$C$6:$L$47,10,FALSE))</f>
        <v/>
      </c>
      <c r="AW208" s="1897" t="str">
        <f>IF(AW207="","",VLOOKUP(AW207,'シフト記号表（従来型・ユニット型共通）'!$C$6:$L$47,10,FALSE))</f>
        <v/>
      </c>
      <c r="AX208" s="1912" t="str">
        <f>IF(AX207="","",VLOOKUP(AX207,'シフト記号表（従来型・ユニット型共通）'!$C$6:$L$47,10,FALSE))</f>
        <v/>
      </c>
      <c r="AY208" s="1885" t="str">
        <f>IF(AY207="","",VLOOKUP(AY207,'シフト記号表（従来型・ユニット型共通）'!$C$6:$L$47,10,FALSE))</f>
        <v/>
      </c>
      <c r="AZ208" s="1897" t="str">
        <f>IF(AZ207="","",VLOOKUP(AZ207,'シフト記号表（従来型・ユニット型共通）'!$C$6:$L$47,10,FALSE))</f>
        <v/>
      </c>
      <c r="BA208" s="1897" t="str">
        <f>IF(BA207="","",VLOOKUP(BA207,'シフト記号表（従来型・ユニット型共通）'!$C$6:$L$47,10,FALSE))</f>
        <v/>
      </c>
      <c r="BB208" s="1945">
        <f>IF($BE$3="４週",SUM(W208:AX208),IF($BE$3="暦月",SUM(W208:BA208),""))</f>
        <v>0</v>
      </c>
      <c r="BC208" s="1953"/>
      <c r="BD208" s="1962">
        <f>IF($BE$3="４週",BB208/4,IF($BE$3="暦月",(BB208/($BE$8/7)),""))</f>
        <v>0</v>
      </c>
      <c r="BE208" s="1953"/>
      <c r="BF208" s="1973"/>
      <c r="BG208" s="1978"/>
      <c r="BH208" s="1978"/>
      <c r="BI208" s="1978"/>
      <c r="BJ208" s="1989"/>
    </row>
    <row r="209" spans="2:62" ht="20.25" customHeight="1">
      <c r="B209" s="1742">
        <f>B207+1</f>
        <v>97</v>
      </c>
      <c r="C209" s="1756"/>
      <c r="D209" s="1767"/>
      <c r="E209" s="1774"/>
      <c r="F209" s="1779"/>
      <c r="G209" s="1774"/>
      <c r="H209" s="1779"/>
      <c r="I209" s="1788"/>
      <c r="J209" s="1802"/>
      <c r="K209" s="1808"/>
      <c r="L209" s="1824"/>
      <c r="M209" s="1824"/>
      <c r="N209" s="1767"/>
      <c r="O209" s="1831"/>
      <c r="P209" s="1836"/>
      <c r="Q209" s="1836"/>
      <c r="R209" s="1836"/>
      <c r="S209" s="1847"/>
      <c r="T209" s="1857" t="s">
        <v>770</v>
      </c>
      <c r="U209" s="1864"/>
      <c r="V209" s="1875"/>
      <c r="W209" s="1886"/>
      <c r="X209" s="1898"/>
      <c r="Y209" s="1898"/>
      <c r="Z209" s="1898"/>
      <c r="AA209" s="1898"/>
      <c r="AB209" s="1898"/>
      <c r="AC209" s="1913"/>
      <c r="AD209" s="1886"/>
      <c r="AE209" s="1898"/>
      <c r="AF209" s="1898"/>
      <c r="AG209" s="1898"/>
      <c r="AH209" s="1898"/>
      <c r="AI209" s="1898"/>
      <c r="AJ209" s="1913"/>
      <c r="AK209" s="1886"/>
      <c r="AL209" s="1898"/>
      <c r="AM209" s="1898"/>
      <c r="AN209" s="1898"/>
      <c r="AO209" s="1898"/>
      <c r="AP209" s="1898"/>
      <c r="AQ209" s="1913"/>
      <c r="AR209" s="1886"/>
      <c r="AS209" s="1898"/>
      <c r="AT209" s="1898"/>
      <c r="AU209" s="1898"/>
      <c r="AV209" s="1898"/>
      <c r="AW209" s="1898"/>
      <c r="AX209" s="1913"/>
      <c r="AY209" s="1886"/>
      <c r="AZ209" s="1898"/>
      <c r="BA209" s="1937"/>
      <c r="BB209" s="1944"/>
      <c r="BC209" s="1952"/>
      <c r="BD209" s="1961"/>
      <c r="BE209" s="1967"/>
      <c r="BF209" s="1972"/>
      <c r="BG209" s="1977"/>
      <c r="BH209" s="1977"/>
      <c r="BI209" s="1977"/>
      <c r="BJ209" s="1988"/>
    </row>
    <row r="210" spans="2:62" ht="20.25" customHeight="1">
      <c r="B210" s="1743"/>
      <c r="C210" s="1757"/>
      <c r="D210" s="1768"/>
      <c r="E210" s="1776"/>
      <c r="F210" s="1781">
        <f>C209</f>
        <v>0</v>
      </c>
      <c r="G210" s="1776"/>
      <c r="H210" s="1781">
        <f>I209</f>
        <v>0</v>
      </c>
      <c r="I210" s="1789"/>
      <c r="J210" s="1803"/>
      <c r="K210" s="1809"/>
      <c r="L210" s="1825"/>
      <c r="M210" s="1825"/>
      <c r="N210" s="1768"/>
      <c r="O210" s="1831"/>
      <c r="P210" s="1836"/>
      <c r="Q210" s="1836"/>
      <c r="R210" s="1836"/>
      <c r="S210" s="1847"/>
      <c r="T210" s="1856" t="s">
        <v>128</v>
      </c>
      <c r="U210" s="1863"/>
      <c r="V210" s="1874"/>
      <c r="W210" s="1885" t="str">
        <f>IF(W209="","",VLOOKUP(W209,'シフト記号表（従来型・ユニット型共通）'!$C$6:$L$47,10,FALSE))</f>
        <v/>
      </c>
      <c r="X210" s="1897" t="str">
        <f>IF(X209="","",VLOOKUP(X209,'シフト記号表（従来型・ユニット型共通）'!$C$6:$L$47,10,FALSE))</f>
        <v/>
      </c>
      <c r="Y210" s="1897" t="str">
        <f>IF(Y209="","",VLOOKUP(Y209,'シフト記号表（従来型・ユニット型共通）'!$C$6:$L$47,10,FALSE))</f>
        <v/>
      </c>
      <c r="Z210" s="1897" t="str">
        <f>IF(Z209="","",VLOOKUP(Z209,'シフト記号表（従来型・ユニット型共通）'!$C$6:$L$47,10,FALSE))</f>
        <v/>
      </c>
      <c r="AA210" s="1897" t="str">
        <f>IF(AA209="","",VLOOKUP(AA209,'シフト記号表（従来型・ユニット型共通）'!$C$6:$L$47,10,FALSE))</f>
        <v/>
      </c>
      <c r="AB210" s="1897" t="str">
        <f>IF(AB209="","",VLOOKUP(AB209,'シフト記号表（従来型・ユニット型共通）'!$C$6:$L$47,10,FALSE))</f>
        <v/>
      </c>
      <c r="AC210" s="1912" t="str">
        <f>IF(AC209="","",VLOOKUP(AC209,'シフト記号表（従来型・ユニット型共通）'!$C$6:$L$47,10,FALSE))</f>
        <v/>
      </c>
      <c r="AD210" s="1885" t="str">
        <f>IF(AD209="","",VLOOKUP(AD209,'シフト記号表（従来型・ユニット型共通）'!$C$6:$L$47,10,FALSE))</f>
        <v/>
      </c>
      <c r="AE210" s="1897" t="str">
        <f>IF(AE209="","",VLOOKUP(AE209,'シフト記号表（従来型・ユニット型共通）'!$C$6:$L$47,10,FALSE))</f>
        <v/>
      </c>
      <c r="AF210" s="1897" t="str">
        <f>IF(AF209="","",VLOOKUP(AF209,'シフト記号表（従来型・ユニット型共通）'!$C$6:$L$47,10,FALSE))</f>
        <v/>
      </c>
      <c r="AG210" s="1897" t="str">
        <f>IF(AG209="","",VLOOKUP(AG209,'シフト記号表（従来型・ユニット型共通）'!$C$6:$L$47,10,FALSE))</f>
        <v/>
      </c>
      <c r="AH210" s="1897" t="str">
        <f>IF(AH209="","",VLOOKUP(AH209,'シフト記号表（従来型・ユニット型共通）'!$C$6:$L$47,10,FALSE))</f>
        <v/>
      </c>
      <c r="AI210" s="1897" t="str">
        <f>IF(AI209="","",VLOOKUP(AI209,'シフト記号表（従来型・ユニット型共通）'!$C$6:$L$47,10,FALSE))</f>
        <v/>
      </c>
      <c r="AJ210" s="1912" t="str">
        <f>IF(AJ209="","",VLOOKUP(AJ209,'シフト記号表（従来型・ユニット型共通）'!$C$6:$L$47,10,FALSE))</f>
        <v/>
      </c>
      <c r="AK210" s="1885" t="str">
        <f>IF(AK209="","",VLOOKUP(AK209,'シフト記号表（従来型・ユニット型共通）'!$C$6:$L$47,10,FALSE))</f>
        <v/>
      </c>
      <c r="AL210" s="1897" t="str">
        <f>IF(AL209="","",VLOOKUP(AL209,'シフト記号表（従来型・ユニット型共通）'!$C$6:$L$47,10,FALSE))</f>
        <v/>
      </c>
      <c r="AM210" s="1897" t="str">
        <f>IF(AM209="","",VLOOKUP(AM209,'シフト記号表（従来型・ユニット型共通）'!$C$6:$L$47,10,FALSE))</f>
        <v/>
      </c>
      <c r="AN210" s="1897" t="str">
        <f>IF(AN209="","",VLOOKUP(AN209,'シフト記号表（従来型・ユニット型共通）'!$C$6:$L$47,10,FALSE))</f>
        <v/>
      </c>
      <c r="AO210" s="1897" t="str">
        <f>IF(AO209="","",VLOOKUP(AO209,'シフト記号表（従来型・ユニット型共通）'!$C$6:$L$47,10,FALSE))</f>
        <v/>
      </c>
      <c r="AP210" s="1897" t="str">
        <f>IF(AP209="","",VLOOKUP(AP209,'シフト記号表（従来型・ユニット型共通）'!$C$6:$L$47,10,FALSE))</f>
        <v/>
      </c>
      <c r="AQ210" s="1912" t="str">
        <f>IF(AQ209="","",VLOOKUP(AQ209,'シフト記号表（従来型・ユニット型共通）'!$C$6:$L$47,10,FALSE))</f>
        <v/>
      </c>
      <c r="AR210" s="1885" t="str">
        <f>IF(AR209="","",VLOOKUP(AR209,'シフト記号表（従来型・ユニット型共通）'!$C$6:$L$47,10,FALSE))</f>
        <v/>
      </c>
      <c r="AS210" s="1897" t="str">
        <f>IF(AS209="","",VLOOKUP(AS209,'シフト記号表（従来型・ユニット型共通）'!$C$6:$L$47,10,FALSE))</f>
        <v/>
      </c>
      <c r="AT210" s="1897" t="str">
        <f>IF(AT209="","",VLOOKUP(AT209,'シフト記号表（従来型・ユニット型共通）'!$C$6:$L$47,10,FALSE))</f>
        <v/>
      </c>
      <c r="AU210" s="1897" t="str">
        <f>IF(AU209="","",VLOOKUP(AU209,'シフト記号表（従来型・ユニット型共通）'!$C$6:$L$47,10,FALSE))</f>
        <v/>
      </c>
      <c r="AV210" s="1897" t="str">
        <f>IF(AV209="","",VLOOKUP(AV209,'シフト記号表（従来型・ユニット型共通）'!$C$6:$L$47,10,FALSE))</f>
        <v/>
      </c>
      <c r="AW210" s="1897" t="str">
        <f>IF(AW209="","",VLOOKUP(AW209,'シフト記号表（従来型・ユニット型共通）'!$C$6:$L$47,10,FALSE))</f>
        <v/>
      </c>
      <c r="AX210" s="1912" t="str">
        <f>IF(AX209="","",VLOOKUP(AX209,'シフト記号表（従来型・ユニット型共通）'!$C$6:$L$47,10,FALSE))</f>
        <v/>
      </c>
      <c r="AY210" s="1885" t="str">
        <f>IF(AY209="","",VLOOKUP(AY209,'シフト記号表（従来型・ユニット型共通）'!$C$6:$L$47,10,FALSE))</f>
        <v/>
      </c>
      <c r="AZ210" s="1897" t="str">
        <f>IF(AZ209="","",VLOOKUP(AZ209,'シフト記号表（従来型・ユニット型共通）'!$C$6:$L$47,10,FALSE))</f>
        <v/>
      </c>
      <c r="BA210" s="1897" t="str">
        <f>IF(BA209="","",VLOOKUP(BA209,'シフト記号表（従来型・ユニット型共通）'!$C$6:$L$47,10,FALSE))</f>
        <v/>
      </c>
      <c r="BB210" s="1945">
        <f>IF($BE$3="４週",SUM(W210:AX210),IF($BE$3="暦月",SUM(W210:BA210),""))</f>
        <v>0</v>
      </c>
      <c r="BC210" s="1953"/>
      <c r="BD210" s="1962">
        <f>IF($BE$3="４週",BB210/4,IF($BE$3="暦月",(BB210/($BE$8/7)),""))</f>
        <v>0</v>
      </c>
      <c r="BE210" s="1953"/>
      <c r="BF210" s="1973"/>
      <c r="BG210" s="1978"/>
      <c r="BH210" s="1978"/>
      <c r="BI210" s="1978"/>
      <c r="BJ210" s="1989"/>
    </row>
    <row r="211" spans="2:62" ht="20.25" customHeight="1">
      <c r="B211" s="1742">
        <f>B209+1</f>
        <v>98</v>
      </c>
      <c r="C211" s="1756"/>
      <c r="D211" s="1767"/>
      <c r="E211" s="1774"/>
      <c r="F211" s="1779"/>
      <c r="G211" s="1774"/>
      <c r="H211" s="1779"/>
      <c r="I211" s="1788"/>
      <c r="J211" s="1802"/>
      <c r="K211" s="1808"/>
      <c r="L211" s="1824"/>
      <c r="M211" s="1824"/>
      <c r="N211" s="1767"/>
      <c r="O211" s="1831"/>
      <c r="P211" s="1836"/>
      <c r="Q211" s="1836"/>
      <c r="R211" s="1836"/>
      <c r="S211" s="1847"/>
      <c r="T211" s="1857" t="s">
        <v>770</v>
      </c>
      <c r="U211" s="1864"/>
      <c r="V211" s="1875"/>
      <c r="W211" s="1886"/>
      <c r="X211" s="1898"/>
      <c r="Y211" s="1898"/>
      <c r="Z211" s="1898"/>
      <c r="AA211" s="1898"/>
      <c r="AB211" s="1898"/>
      <c r="AC211" s="1913"/>
      <c r="AD211" s="1886"/>
      <c r="AE211" s="1898"/>
      <c r="AF211" s="1898"/>
      <c r="AG211" s="1898"/>
      <c r="AH211" s="1898"/>
      <c r="AI211" s="1898"/>
      <c r="AJ211" s="1913"/>
      <c r="AK211" s="1886"/>
      <c r="AL211" s="1898"/>
      <c r="AM211" s="1898"/>
      <c r="AN211" s="1898"/>
      <c r="AO211" s="1898"/>
      <c r="AP211" s="1898"/>
      <c r="AQ211" s="1913"/>
      <c r="AR211" s="1886"/>
      <c r="AS211" s="1898"/>
      <c r="AT211" s="1898"/>
      <c r="AU211" s="1898"/>
      <c r="AV211" s="1898"/>
      <c r="AW211" s="1898"/>
      <c r="AX211" s="1913"/>
      <c r="AY211" s="1886"/>
      <c r="AZ211" s="1898"/>
      <c r="BA211" s="1937"/>
      <c r="BB211" s="1944"/>
      <c r="BC211" s="1952"/>
      <c r="BD211" s="1961"/>
      <c r="BE211" s="1967"/>
      <c r="BF211" s="1972"/>
      <c r="BG211" s="1977"/>
      <c r="BH211" s="1977"/>
      <c r="BI211" s="1977"/>
      <c r="BJ211" s="1988"/>
    </row>
    <row r="212" spans="2:62" ht="20.25" customHeight="1">
      <c r="B212" s="1743"/>
      <c r="C212" s="1757"/>
      <c r="D212" s="1768"/>
      <c r="E212" s="1776"/>
      <c r="F212" s="1781">
        <f>C211</f>
        <v>0</v>
      </c>
      <c r="G212" s="1776"/>
      <c r="H212" s="1781">
        <f>I211</f>
        <v>0</v>
      </c>
      <c r="I212" s="1789"/>
      <c r="J212" s="1803"/>
      <c r="K212" s="1809"/>
      <c r="L212" s="1825"/>
      <c r="M212" s="1825"/>
      <c r="N212" s="1768"/>
      <c r="O212" s="1831"/>
      <c r="P212" s="1836"/>
      <c r="Q212" s="1836"/>
      <c r="R212" s="1836"/>
      <c r="S212" s="1847"/>
      <c r="T212" s="1856" t="s">
        <v>128</v>
      </c>
      <c r="U212" s="1863"/>
      <c r="V212" s="1874"/>
      <c r="W212" s="1885" t="str">
        <f>IF(W211="","",VLOOKUP(W211,'シフト記号表（従来型・ユニット型共通）'!$C$6:$L$47,10,FALSE))</f>
        <v/>
      </c>
      <c r="X212" s="1897" t="str">
        <f>IF(X211="","",VLOOKUP(X211,'シフト記号表（従来型・ユニット型共通）'!$C$6:$L$47,10,FALSE))</f>
        <v/>
      </c>
      <c r="Y212" s="1897" t="str">
        <f>IF(Y211="","",VLOOKUP(Y211,'シフト記号表（従来型・ユニット型共通）'!$C$6:$L$47,10,FALSE))</f>
        <v/>
      </c>
      <c r="Z212" s="1897" t="str">
        <f>IF(Z211="","",VLOOKUP(Z211,'シフト記号表（従来型・ユニット型共通）'!$C$6:$L$47,10,FALSE))</f>
        <v/>
      </c>
      <c r="AA212" s="1897" t="str">
        <f>IF(AA211="","",VLOOKUP(AA211,'シフト記号表（従来型・ユニット型共通）'!$C$6:$L$47,10,FALSE))</f>
        <v/>
      </c>
      <c r="AB212" s="1897" t="str">
        <f>IF(AB211="","",VLOOKUP(AB211,'シフト記号表（従来型・ユニット型共通）'!$C$6:$L$47,10,FALSE))</f>
        <v/>
      </c>
      <c r="AC212" s="1912" t="str">
        <f>IF(AC211="","",VLOOKUP(AC211,'シフト記号表（従来型・ユニット型共通）'!$C$6:$L$47,10,FALSE))</f>
        <v/>
      </c>
      <c r="AD212" s="1885" t="str">
        <f>IF(AD211="","",VLOOKUP(AD211,'シフト記号表（従来型・ユニット型共通）'!$C$6:$L$47,10,FALSE))</f>
        <v/>
      </c>
      <c r="AE212" s="1897" t="str">
        <f>IF(AE211="","",VLOOKUP(AE211,'シフト記号表（従来型・ユニット型共通）'!$C$6:$L$47,10,FALSE))</f>
        <v/>
      </c>
      <c r="AF212" s="1897" t="str">
        <f>IF(AF211="","",VLOOKUP(AF211,'シフト記号表（従来型・ユニット型共通）'!$C$6:$L$47,10,FALSE))</f>
        <v/>
      </c>
      <c r="AG212" s="1897" t="str">
        <f>IF(AG211="","",VLOOKUP(AG211,'シフト記号表（従来型・ユニット型共通）'!$C$6:$L$47,10,FALSE))</f>
        <v/>
      </c>
      <c r="AH212" s="1897" t="str">
        <f>IF(AH211="","",VLOOKUP(AH211,'シフト記号表（従来型・ユニット型共通）'!$C$6:$L$47,10,FALSE))</f>
        <v/>
      </c>
      <c r="AI212" s="1897" t="str">
        <f>IF(AI211="","",VLOOKUP(AI211,'シフト記号表（従来型・ユニット型共通）'!$C$6:$L$47,10,FALSE))</f>
        <v/>
      </c>
      <c r="AJ212" s="1912" t="str">
        <f>IF(AJ211="","",VLOOKUP(AJ211,'シフト記号表（従来型・ユニット型共通）'!$C$6:$L$47,10,FALSE))</f>
        <v/>
      </c>
      <c r="AK212" s="1885" t="str">
        <f>IF(AK211="","",VLOOKUP(AK211,'シフト記号表（従来型・ユニット型共通）'!$C$6:$L$47,10,FALSE))</f>
        <v/>
      </c>
      <c r="AL212" s="1897" t="str">
        <f>IF(AL211="","",VLOOKUP(AL211,'シフト記号表（従来型・ユニット型共通）'!$C$6:$L$47,10,FALSE))</f>
        <v/>
      </c>
      <c r="AM212" s="1897" t="str">
        <f>IF(AM211="","",VLOOKUP(AM211,'シフト記号表（従来型・ユニット型共通）'!$C$6:$L$47,10,FALSE))</f>
        <v/>
      </c>
      <c r="AN212" s="1897" t="str">
        <f>IF(AN211="","",VLOOKUP(AN211,'シフト記号表（従来型・ユニット型共通）'!$C$6:$L$47,10,FALSE))</f>
        <v/>
      </c>
      <c r="AO212" s="1897" t="str">
        <f>IF(AO211="","",VLOOKUP(AO211,'シフト記号表（従来型・ユニット型共通）'!$C$6:$L$47,10,FALSE))</f>
        <v/>
      </c>
      <c r="AP212" s="1897" t="str">
        <f>IF(AP211="","",VLOOKUP(AP211,'シフト記号表（従来型・ユニット型共通）'!$C$6:$L$47,10,FALSE))</f>
        <v/>
      </c>
      <c r="AQ212" s="1912" t="str">
        <f>IF(AQ211="","",VLOOKUP(AQ211,'シフト記号表（従来型・ユニット型共通）'!$C$6:$L$47,10,FALSE))</f>
        <v/>
      </c>
      <c r="AR212" s="1885" t="str">
        <f>IF(AR211="","",VLOOKUP(AR211,'シフト記号表（従来型・ユニット型共通）'!$C$6:$L$47,10,FALSE))</f>
        <v/>
      </c>
      <c r="AS212" s="1897" t="str">
        <f>IF(AS211="","",VLOOKUP(AS211,'シフト記号表（従来型・ユニット型共通）'!$C$6:$L$47,10,FALSE))</f>
        <v/>
      </c>
      <c r="AT212" s="1897" t="str">
        <f>IF(AT211="","",VLOOKUP(AT211,'シフト記号表（従来型・ユニット型共通）'!$C$6:$L$47,10,FALSE))</f>
        <v/>
      </c>
      <c r="AU212" s="1897" t="str">
        <f>IF(AU211="","",VLOOKUP(AU211,'シフト記号表（従来型・ユニット型共通）'!$C$6:$L$47,10,FALSE))</f>
        <v/>
      </c>
      <c r="AV212" s="1897" t="str">
        <f>IF(AV211="","",VLOOKUP(AV211,'シフト記号表（従来型・ユニット型共通）'!$C$6:$L$47,10,FALSE))</f>
        <v/>
      </c>
      <c r="AW212" s="1897" t="str">
        <f>IF(AW211="","",VLOOKUP(AW211,'シフト記号表（従来型・ユニット型共通）'!$C$6:$L$47,10,FALSE))</f>
        <v/>
      </c>
      <c r="AX212" s="1912" t="str">
        <f>IF(AX211="","",VLOOKUP(AX211,'シフト記号表（従来型・ユニット型共通）'!$C$6:$L$47,10,FALSE))</f>
        <v/>
      </c>
      <c r="AY212" s="1885" t="str">
        <f>IF(AY211="","",VLOOKUP(AY211,'シフト記号表（従来型・ユニット型共通）'!$C$6:$L$47,10,FALSE))</f>
        <v/>
      </c>
      <c r="AZ212" s="1897" t="str">
        <f>IF(AZ211="","",VLOOKUP(AZ211,'シフト記号表（従来型・ユニット型共通）'!$C$6:$L$47,10,FALSE))</f>
        <v/>
      </c>
      <c r="BA212" s="1897" t="str">
        <f>IF(BA211="","",VLOOKUP(BA211,'シフト記号表（従来型・ユニット型共通）'!$C$6:$L$47,10,FALSE))</f>
        <v/>
      </c>
      <c r="BB212" s="1945">
        <f>IF($BE$3="４週",SUM(W212:AX212),IF($BE$3="暦月",SUM(W212:BA212),""))</f>
        <v>0</v>
      </c>
      <c r="BC212" s="1953"/>
      <c r="BD212" s="1962">
        <f>IF($BE$3="４週",BB212/4,IF($BE$3="暦月",(BB212/($BE$8/7)),""))</f>
        <v>0</v>
      </c>
      <c r="BE212" s="1953"/>
      <c r="BF212" s="1973"/>
      <c r="BG212" s="1978"/>
      <c r="BH212" s="1978"/>
      <c r="BI212" s="1978"/>
      <c r="BJ212" s="1989"/>
    </row>
    <row r="213" spans="2:62" ht="20.25" customHeight="1">
      <c r="B213" s="1742">
        <f>B211+1</f>
        <v>99</v>
      </c>
      <c r="C213" s="1756"/>
      <c r="D213" s="1767"/>
      <c r="E213" s="1774"/>
      <c r="F213" s="1779"/>
      <c r="G213" s="1774"/>
      <c r="H213" s="1779"/>
      <c r="I213" s="1788"/>
      <c r="J213" s="1802"/>
      <c r="K213" s="1808"/>
      <c r="L213" s="1824"/>
      <c r="M213" s="1824"/>
      <c r="N213" s="1767"/>
      <c r="O213" s="1831"/>
      <c r="P213" s="1836"/>
      <c r="Q213" s="1836"/>
      <c r="R213" s="1836"/>
      <c r="S213" s="1847"/>
      <c r="T213" s="1857" t="s">
        <v>770</v>
      </c>
      <c r="U213" s="1864"/>
      <c r="V213" s="1875"/>
      <c r="W213" s="1886"/>
      <c r="X213" s="1898"/>
      <c r="Y213" s="1898"/>
      <c r="Z213" s="1898"/>
      <c r="AA213" s="1898"/>
      <c r="AB213" s="1898"/>
      <c r="AC213" s="1913"/>
      <c r="AD213" s="1886"/>
      <c r="AE213" s="1898"/>
      <c r="AF213" s="1898"/>
      <c r="AG213" s="1898"/>
      <c r="AH213" s="1898"/>
      <c r="AI213" s="1898"/>
      <c r="AJ213" s="1913"/>
      <c r="AK213" s="1886"/>
      <c r="AL213" s="1898"/>
      <c r="AM213" s="1898"/>
      <c r="AN213" s="1898"/>
      <c r="AO213" s="1898"/>
      <c r="AP213" s="1898"/>
      <c r="AQ213" s="1913"/>
      <c r="AR213" s="1886"/>
      <c r="AS213" s="1898"/>
      <c r="AT213" s="1898"/>
      <c r="AU213" s="1898"/>
      <c r="AV213" s="1898"/>
      <c r="AW213" s="1898"/>
      <c r="AX213" s="1913"/>
      <c r="AY213" s="1886"/>
      <c r="AZ213" s="1898"/>
      <c r="BA213" s="1937"/>
      <c r="BB213" s="1944"/>
      <c r="BC213" s="1952"/>
      <c r="BD213" s="1961"/>
      <c r="BE213" s="1967"/>
      <c r="BF213" s="1972"/>
      <c r="BG213" s="1977"/>
      <c r="BH213" s="1977"/>
      <c r="BI213" s="1977"/>
      <c r="BJ213" s="1988"/>
    </row>
    <row r="214" spans="2:62" ht="20.25" customHeight="1">
      <c r="B214" s="1743"/>
      <c r="C214" s="1757"/>
      <c r="D214" s="1768"/>
      <c r="E214" s="1776"/>
      <c r="F214" s="1781">
        <f>C213</f>
        <v>0</v>
      </c>
      <c r="G214" s="1776"/>
      <c r="H214" s="1781">
        <f>I213</f>
        <v>0</v>
      </c>
      <c r="I214" s="1789"/>
      <c r="J214" s="1803"/>
      <c r="K214" s="1809"/>
      <c r="L214" s="1825"/>
      <c r="M214" s="1825"/>
      <c r="N214" s="1768"/>
      <c r="O214" s="1831"/>
      <c r="P214" s="1836"/>
      <c r="Q214" s="1836"/>
      <c r="R214" s="1836"/>
      <c r="S214" s="1847"/>
      <c r="T214" s="1856" t="s">
        <v>128</v>
      </c>
      <c r="U214" s="1863"/>
      <c r="V214" s="1874"/>
      <c r="W214" s="1885" t="str">
        <f>IF(W213="","",VLOOKUP(W213,'シフト記号表（従来型・ユニット型共通）'!$C$6:$L$47,10,FALSE))</f>
        <v/>
      </c>
      <c r="X214" s="1897" t="str">
        <f>IF(X213="","",VLOOKUP(X213,'シフト記号表（従来型・ユニット型共通）'!$C$6:$L$47,10,FALSE))</f>
        <v/>
      </c>
      <c r="Y214" s="1897" t="str">
        <f>IF(Y213="","",VLOOKUP(Y213,'シフト記号表（従来型・ユニット型共通）'!$C$6:$L$47,10,FALSE))</f>
        <v/>
      </c>
      <c r="Z214" s="1897" t="str">
        <f>IF(Z213="","",VLOOKUP(Z213,'シフト記号表（従来型・ユニット型共通）'!$C$6:$L$47,10,FALSE))</f>
        <v/>
      </c>
      <c r="AA214" s="1897" t="str">
        <f>IF(AA213="","",VLOOKUP(AA213,'シフト記号表（従来型・ユニット型共通）'!$C$6:$L$47,10,FALSE))</f>
        <v/>
      </c>
      <c r="AB214" s="1897" t="str">
        <f>IF(AB213="","",VLOOKUP(AB213,'シフト記号表（従来型・ユニット型共通）'!$C$6:$L$47,10,FALSE))</f>
        <v/>
      </c>
      <c r="AC214" s="1912" t="str">
        <f>IF(AC213="","",VLOOKUP(AC213,'シフト記号表（従来型・ユニット型共通）'!$C$6:$L$47,10,FALSE))</f>
        <v/>
      </c>
      <c r="AD214" s="1885" t="str">
        <f>IF(AD213="","",VLOOKUP(AD213,'シフト記号表（従来型・ユニット型共通）'!$C$6:$L$47,10,FALSE))</f>
        <v/>
      </c>
      <c r="AE214" s="1897" t="str">
        <f>IF(AE213="","",VLOOKUP(AE213,'シフト記号表（従来型・ユニット型共通）'!$C$6:$L$47,10,FALSE))</f>
        <v/>
      </c>
      <c r="AF214" s="1897" t="str">
        <f>IF(AF213="","",VLOOKUP(AF213,'シフト記号表（従来型・ユニット型共通）'!$C$6:$L$47,10,FALSE))</f>
        <v/>
      </c>
      <c r="AG214" s="1897" t="str">
        <f>IF(AG213="","",VLOOKUP(AG213,'シフト記号表（従来型・ユニット型共通）'!$C$6:$L$47,10,FALSE))</f>
        <v/>
      </c>
      <c r="AH214" s="1897" t="str">
        <f>IF(AH213="","",VLOOKUP(AH213,'シフト記号表（従来型・ユニット型共通）'!$C$6:$L$47,10,FALSE))</f>
        <v/>
      </c>
      <c r="AI214" s="1897" t="str">
        <f>IF(AI213="","",VLOOKUP(AI213,'シフト記号表（従来型・ユニット型共通）'!$C$6:$L$47,10,FALSE))</f>
        <v/>
      </c>
      <c r="AJ214" s="1912" t="str">
        <f>IF(AJ213="","",VLOOKUP(AJ213,'シフト記号表（従来型・ユニット型共通）'!$C$6:$L$47,10,FALSE))</f>
        <v/>
      </c>
      <c r="AK214" s="1885" t="str">
        <f>IF(AK213="","",VLOOKUP(AK213,'シフト記号表（従来型・ユニット型共通）'!$C$6:$L$47,10,FALSE))</f>
        <v/>
      </c>
      <c r="AL214" s="1897" t="str">
        <f>IF(AL213="","",VLOOKUP(AL213,'シフト記号表（従来型・ユニット型共通）'!$C$6:$L$47,10,FALSE))</f>
        <v/>
      </c>
      <c r="AM214" s="1897" t="str">
        <f>IF(AM213="","",VLOOKUP(AM213,'シフト記号表（従来型・ユニット型共通）'!$C$6:$L$47,10,FALSE))</f>
        <v/>
      </c>
      <c r="AN214" s="1897" t="str">
        <f>IF(AN213="","",VLOOKUP(AN213,'シフト記号表（従来型・ユニット型共通）'!$C$6:$L$47,10,FALSE))</f>
        <v/>
      </c>
      <c r="AO214" s="1897" t="str">
        <f>IF(AO213="","",VLOOKUP(AO213,'シフト記号表（従来型・ユニット型共通）'!$C$6:$L$47,10,FALSE))</f>
        <v/>
      </c>
      <c r="AP214" s="1897" t="str">
        <f>IF(AP213="","",VLOOKUP(AP213,'シフト記号表（従来型・ユニット型共通）'!$C$6:$L$47,10,FALSE))</f>
        <v/>
      </c>
      <c r="AQ214" s="1912" t="str">
        <f>IF(AQ213="","",VLOOKUP(AQ213,'シフト記号表（従来型・ユニット型共通）'!$C$6:$L$47,10,FALSE))</f>
        <v/>
      </c>
      <c r="AR214" s="1885" t="str">
        <f>IF(AR213="","",VLOOKUP(AR213,'シフト記号表（従来型・ユニット型共通）'!$C$6:$L$47,10,FALSE))</f>
        <v/>
      </c>
      <c r="AS214" s="1897" t="str">
        <f>IF(AS213="","",VLOOKUP(AS213,'シフト記号表（従来型・ユニット型共通）'!$C$6:$L$47,10,FALSE))</f>
        <v/>
      </c>
      <c r="AT214" s="1897" t="str">
        <f>IF(AT213="","",VLOOKUP(AT213,'シフト記号表（従来型・ユニット型共通）'!$C$6:$L$47,10,FALSE))</f>
        <v/>
      </c>
      <c r="AU214" s="1897" t="str">
        <f>IF(AU213="","",VLOOKUP(AU213,'シフト記号表（従来型・ユニット型共通）'!$C$6:$L$47,10,FALSE))</f>
        <v/>
      </c>
      <c r="AV214" s="1897" t="str">
        <f>IF(AV213="","",VLOOKUP(AV213,'シフト記号表（従来型・ユニット型共通）'!$C$6:$L$47,10,FALSE))</f>
        <v/>
      </c>
      <c r="AW214" s="1897" t="str">
        <f>IF(AW213="","",VLOOKUP(AW213,'シフト記号表（従来型・ユニット型共通）'!$C$6:$L$47,10,FALSE))</f>
        <v/>
      </c>
      <c r="AX214" s="1912" t="str">
        <f>IF(AX213="","",VLOOKUP(AX213,'シフト記号表（従来型・ユニット型共通）'!$C$6:$L$47,10,FALSE))</f>
        <v/>
      </c>
      <c r="AY214" s="1885" t="str">
        <f>IF(AY213="","",VLOOKUP(AY213,'シフト記号表（従来型・ユニット型共通）'!$C$6:$L$47,10,FALSE))</f>
        <v/>
      </c>
      <c r="AZ214" s="1897" t="str">
        <f>IF(AZ213="","",VLOOKUP(AZ213,'シフト記号表（従来型・ユニット型共通）'!$C$6:$L$47,10,FALSE))</f>
        <v/>
      </c>
      <c r="BA214" s="1897" t="str">
        <f>IF(BA213="","",VLOOKUP(BA213,'シフト記号表（従来型・ユニット型共通）'!$C$6:$L$47,10,FALSE))</f>
        <v/>
      </c>
      <c r="BB214" s="1945">
        <f>IF($BE$3="４週",SUM(W214:AX214),IF($BE$3="暦月",SUM(W214:BA214),""))</f>
        <v>0</v>
      </c>
      <c r="BC214" s="1953"/>
      <c r="BD214" s="1962">
        <f>IF($BE$3="４週",BB214/4,IF($BE$3="暦月",(BB214/($BE$8/7)),""))</f>
        <v>0</v>
      </c>
      <c r="BE214" s="1953"/>
      <c r="BF214" s="1973"/>
      <c r="BG214" s="1978"/>
      <c r="BH214" s="1978"/>
      <c r="BI214" s="1978"/>
      <c r="BJ214" s="1989"/>
    </row>
    <row r="215" spans="2:62" ht="20.25" customHeight="1">
      <c r="B215" s="1742">
        <f>B213+1</f>
        <v>100</v>
      </c>
      <c r="C215" s="1756"/>
      <c r="D215" s="1767"/>
      <c r="E215" s="1775"/>
      <c r="F215" s="1780"/>
      <c r="G215" s="1775"/>
      <c r="H215" s="1780"/>
      <c r="I215" s="1788"/>
      <c r="J215" s="1802"/>
      <c r="K215" s="1808"/>
      <c r="L215" s="1824"/>
      <c r="M215" s="1824"/>
      <c r="N215" s="1767"/>
      <c r="O215" s="1831"/>
      <c r="P215" s="1836"/>
      <c r="Q215" s="1836"/>
      <c r="R215" s="1836"/>
      <c r="S215" s="1847"/>
      <c r="T215" s="1855" t="s">
        <v>770</v>
      </c>
      <c r="U215" s="1862"/>
      <c r="V215" s="1873"/>
      <c r="W215" s="1886"/>
      <c r="X215" s="1898"/>
      <c r="Y215" s="1898"/>
      <c r="Z215" s="1898"/>
      <c r="AA215" s="1898"/>
      <c r="AB215" s="1898"/>
      <c r="AC215" s="1913"/>
      <c r="AD215" s="1886"/>
      <c r="AE215" s="1898"/>
      <c r="AF215" s="1898"/>
      <c r="AG215" s="1898"/>
      <c r="AH215" s="1898"/>
      <c r="AI215" s="1898"/>
      <c r="AJ215" s="1913"/>
      <c r="AK215" s="1886"/>
      <c r="AL215" s="1898"/>
      <c r="AM215" s="1898"/>
      <c r="AN215" s="1898"/>
      <c r="AO215" s="1898"/>
      <c r="AP215" s="1898"/>
      <c r="AQ215" s="1913"/>
      <c r="AR215" s="1886"/>
      <c r="AS215" s="1898"/>
      <c r="AT215" s="1898"/>
      <c r="AU215" s="1898"/>
      <c r="AV215" s="1898"/>
      <c r="AW215" s="1898"/>
      <c r="AX215" s="1913"/>
      <c r="AY215" s="1886"/>
      <c r="AZ215" s="1898"/>
      <c r="BA215" s="1937"/>
      <c r="BB215" s="1944"/>
      <c r="BC215" s="1952"/>
      <c r="BD215" s="1961"/>
      <c r="BE215" s="1967"/>
      <c r="BF215" s="1972"/>
      <c r="BG215" s="1977"/>
      <c r="BH215" s="1977"/>
      <c r="BI215" s="1977"/>
      <c r="BJ215" s="1988"/>
    </row>
    <row r="216" spans="2:62" ht="20.25" customHeight="1">
      <c r="B216" s="1744"/>
      <c r="C216" s="1758"/>
      <c r="D216" s="1769"/>
      <c r="E216" s="1777"/>
      <c r="F216" s="1782">
        <f>C215</f>
        <v>0</v>
      </c>
      <c r="G216" s="1777"/>
      <c r="H216" s="1782">
        <f>I215</f>
        <v>0</v>
      </c>
      <c r="I216" s="1790"/>
      <c r="J216" s="1804"/>
      <c r="K216" s="1810"/>
      <c r="L216" s="1826"/>
      <c r="M216" s="1826"/>
      <c r="N216" s="1769"/>
      <c r="O216" s="1832"/>
      <c r="P216" s="1837"/>
      <c r="Q216" s="1837"/>
      <c r="R216" s="1837"/>
      <c r="S216" s="1848"/>
      <c r="T216" s="1858" t="s">
        <v>128</v>
      </c>
      <c r="U216" s="1865"/>
      <c r="V216" s="1876"/>
      <c r="W216" s="1887" t="str">
        <f>IF(W215="","",VLOOKUP(W215,'シフト記号表（従来型・ユニット型共通）'!$C$6:$L$47,10,FALSE))</f>
        <v/>
      </c>
      <c r="X216" s="1899" t="str">
        <f>IF(X215="","",VLOOKUP(X215,'シフト記号表（従来型・ユニット型共通）'!$C$6:$L$47,10,FALSE))</f>
        <v/>
      </c>
      <c r="Y216" s="1899" t="str">
        <f>IF(Y215="","",VLOOKUP(Y215,'シフト記号表（従来型・ユニット型共通）'!$C$6:$L$47,10,FALSE))</f>
        <v/>
      </c>
      <c r="Z216" s="1899" t="str">
        <f>IF(Z215="","",VLOOKUP(Z215,'シフト記号表（従来型・ユニット型共通）'!$C$6:$L$47,10,FALSE))</f>
        <v/>
      </c>
      <c r="AA216" s="1899" t="str">
        <f>IF(AA215="","",VLOOKUP(AA215,'シフト記号表（従来型・ユニット型共通）'!$C$6:$L$47,10,FALSE))</f>
        <v/>
      </c>
      <c r="AB216" s="1899" t="str">
        <f>IF(AB215="","",VLOOKUP(AB215,'シフト記号表（従来型・ユニット型共通）'!$C$6:$L$47,10,FALSE))</f>
        <v/>
      </c>
      <c r="AC216" s="1914" t="str">
        <f>IF(AC215="","",VLOOKUP(AC215,'シフト記号表（従来型・ユニット型共通）'!$C$6:$L$47,10,FALSE))</f>
        <v/>
      </c>
      <c r="AD216" s="1887" t="str">
        <f>IF(AD215="","",VLOOKUP(AD215,'シフト記号表（従来型・ユニット型共通）'!$C$6:$L$47,10,FALSE))</f>
        <v/>
      </c>
      <c r="AE216" s="1899" t="str">
        <f>IF(AE215="","",VLOOKUP(AE215,'シフト記号表（従来型・ユニット型共通）'!$C$6:$L$47,10,FALSE))</f>
        <v/>
      </c>
      <c r="AF216" s="1899" t="str">
        <f>IF(AF215="","",VLOOKUP(AF215,'シフト記号表（従来型・ユニット型共通）'!$C$6:$L$47,10,FALSE))</f>
        <v/>
      </c>
      <c r="AG216" s="1899" t="str">
        <f>IF(AG215="","",VLOOKUP(AG215,'シフト記号表（従来型・ユニット型共通）'!$C$6:$L$47,10,FALSE))</f>
        <v/>
      </c>
      <c r="AH216" s="1899" t="str">
        <f>IF(AH215="","",VLOOKUP(AH215,'シフト記号表（従来型・ユニット型共通）'!$C$6:$L$47,10,FALSE))</f>
        <v/>
      </c>
      <c r="AI216" s="1899" t="str">
        <f>IF(AI215="","",VLOOKUP(AI215,'シフト記号表（従来型・ユニット型共通）'!$C$6:$L$47,10,FALSE))</f>
        <v/>
      </c>
      <c r="AJ216" s="1914" t="str">
        <f>IF(AJ215="","",VLOOKUP(AJ215,'シフト記号表（従来型・ユニット型共通）'!$C$6:$L$47,10,FALSE))</f>
        <v/>
      </c>
      <c r="AK216" s="1887" t="str">
        <f>IF(AK215="","",VLOOKUP(AK215,'シフト記号表（従来型・ユニット型共通）'!$C$6:$L$47,10,FALSE))</f>
        <v/>
      </c>
      <c r="AL216" s="1899" t="str">
        <f>IF(AL215="","",VLOOKUP(AL215,'シフト記号表（従来型・ユニット型共通）'!$C$6:$L$47,10,FALSE))</f>
        <v/>
      </c>
      <c r="AM216" s="1899" t="str">
        <f>IF(AM215="","",VLOOKUP(AM215,'シフト記号表（従来型・ユニット型共通）'!$C$6:$L$47,10,FALSE))</f>
        <v/>
      </c>
      <c r="AN216" s="1899" t="str">
        <f>IF(AN215="","",VLOOKUP(AN215,'シフト記号表（従来型・ユニット型共通）'!$C$6:$L$47,10,FALSE))</f>
        <v/>
      </c>
      <c r="AO216" s="1899" t="str">
        <f>IF(AO215="","",VLOOKUP(AO215,'シフト記号表（従来型・ユニット型共通）'!$C$6:$L$47,10,FALSE))</f>
        <v/>
      </c>
      <c r="AP216" s="1899" t="str">
        <f>IF(AP215="","",VLOOKUP(AP215,'シフト記号表（従来型・ユニット型共通）'!$C$6:$L$47,10,FALSE))</f>
        <v/>
      </c>
      <c r="AQ216" s="1914" t="str">
        <f>IF(AQ215="","",VLOOKUP(AQ215,'シフト記号表（従来型・ユニット型共通）'!$C$6:$L$47,10,FALSE))</f>
        <v/>
      </c>
      <c r="AR216" s="1887" t="str">
        <f>IF(AR215="","",VLOOKUP(AR215,'シフト記号表（従来型・ユニット型共通）'!$C$6:$L$47,10,FALSE))</f>
        <v/>
      </c>
      <c r="AS216" s="1899" t="str">
        <f>IF(AS215="","",VLOOKUP(AS215,'シフト記号表（従来型・ユニット型共通）'!$C$6:$L$47,10,FALSE))</f>
        <v/>
      </c>
      <c r="AT216" s="1899" t="str">
        <f>IF(AT215="","",VLOOKUP(AT215,'シフト記号表（従来型・ユニット型共通）'!$C$6:$L$47,10,FALSE))</f>
        <v/>
      </c>
      <c r="AU216" s="1899" t="str">
        <f>IF(AU215="","",VLOOKUP(AU215,'シフト記号表（従来型・ユニット型共通）'!$C$6:$L$47,10,FALSE))</f>
        <v/>
      </c>
      <c r="AV216" s="1899" t="str">
        <f>IF(AV215="","",VLOOKUP(AV215,'シフト記号表（従来型・ユニット型共通）'!$C$6:$L$47,10,FALSE))</f>
        <v/>
      </c>
      <c r="AW216" s="1899" t="str">
        <f>IF(AW215="","",VLOOKUP(AW215,'シフト記号表（従来型・ユニット型共通）'!$C$6:$L$47,10,FALSE))</f>
        <v/>
      </c>
      <c r="AX216" s="1914" t="str">
        <f>IF(AX215="","",VLOOKUP(AX215,'シフト記号表（従来型・ユニット型共通）'!$C$6:$L$47,10,FALSE))</f>
        <v/>
      </c>
      <c r="AY216" s="1887" t="str">
        <f>IF(AY215="","",VLOOKUP(AY215,'シフト記号表（従来型・ユニット型共通）'!$C$6:$L$47,10,FALSE))</f>
        <v/>
      </c>
      <c r="AZ216" s="1899" t="str">
        <f>IF(AZ215="","",VLOOKUP(AZ215,'シフト記号表（従来型・ユニット型共通）'!$C$6:$L$47,10,FALSE))</f>
        <v/>
      </c>
      <c r="BA216" s="1899" t="str">
        <f>IF(BA215="","",VLOOKUP(BA215,'シフト記号表（従来型・ユニット型共通）'!$C$6:$L$47,10,FALSE))</f>
        <v/>
      </c>
      <c r="BB216" s="1946">
        <f>IF($BE$3="４週",SUM(W216:AX216),IF($BE$3="暦月",SUM(W216:BA216),""))</f>
        <v>0</v>
      </c>
      <c r="BC216" s="1954"/>
      <c r="BD216" s="1963">
        <f>IF($BE$3="４週",BB216/4,IF($BE$3="暦月",(BB216/($BE$8/7)),""))</f>
        <v>0</v>
      </c>
      <c r="BE216" s="1954"/>
      <c r="BF216" s="1974"/>
      <c r="BG216" s="1979"/>
      <c r="BH216" s="1979"/>
      <c r="BI216" s="1979"/>
      <c r="BJ216" s="1990"/>
    </row>
    <row r="217" spans="2:62" ht="20.25" customHeight="1">
      <c r="B217" s="1745"/>
      <c r="C217" s="1759"/>
      <c r="D217" s="1759"/>
      <c r="E217" s="1759"/>
      <c r="F217" s="1759"/>
      <c r="G217" s="1759"/>
      <c r="H217" s="1759"/>
      <c r="I217" s="1791"/>
      <c r="J217" s="1791"/>
      <c r="K217" s="1759"/>
      <c r="L217" s="1759"/>
      <c r="M217" s="1759"/>
      <c r="N217" s="1759"/>
      <c r="O217" s="1833"/>
      <c r="P217" s="1833"/>
      <c r="Q217" s="1833"/>
      <c r="R217" s="1841"/>
      <c r="S217" s="1841"/>
      <c r="T217" s="1841"/>
      <c r="U217" s="1866"/>
      <c r="V217" s="1877"/>
      <c r="W217" s="1888"/>
      <c r="X217" s="1888"/>
      <c r="Y217" s="1888"/>
      <c r="Z217" s="1888"/>
      <c r="AA217" s="1888"/>
      <c r="AB217" s="1888"/>
      <c r="AC217" s="1888"/>
      <c r="AD217" s="1888"/>
      <c r="AE217" s="1888"/>
      <c r="AF217" s="1888"/>
      <c r="AG217" s="1888"/>
      <c r="AH217" s="1888"/>
      <c r="AI217" s="1888"/>
      <c r="AJ217" s="1888"/>
      <c r="AK217" s="1888"/>
      <c r="AL217" s="1888"/>
      <c r="AM217" s="1888"/>
      <c r="AN217" s="1888"/>
      <c r="AO217" s="1888"/>
      <c r="AP217" s="1888"/>
      <c r="AQ217" s="1888"/>
      <c r="AR217" s="1888"/>
      <c r="AS217" s="1888"/>
      <c r="AT217" s="1888"/>
      <c r="AU217" s="1888"/>
      <c r="AV217" s="1888"/>
      <c r="AW217" s="1888"/>
      <c r="AX217" s="1888"/>
      <c r="AY217" s="1888"/>
      <c r="AZ217" s="1888"/>
      <c r="BA217" s="1888"/>
      <c r="BB217" s="1888"/>
      <c r="BC217" s="1888"/>
      <c r="BD217" s="1929"/>
      <c r="BE217" s="1929"/>
      <c r="BF217" s="1833"/>
      <c r="BG217" s="1833"/>
      <c r="BH217" s="1833"/>
      <c r="BI217" s="1833"/>
      <c r="BJ217" s="1833"/>
    </row>
    <row r="218" spans="2:62" ht="20.25" customHeight="1">
      <c r="B218" s="1745"/>
      <c r="C218" s="1759"/>
      <c r="D218" s="1759"/>
      <c r="E218" s="1759"/>
      <c r="F218" s="1759"/>
      <c r="G218" s="1759"/>
      <c r="H218" s="1759"/>
      <c r="I218" s="1792"/>
      <c r="J218" s="1805" t="s">
        <v>135</v>
      </c>
      <c r="K218" s="1805"/>
      <c r="L218" s="1805"/>
      <c r="M218" s="1805"/>
      <c r="N218" s="1805"/>
      <c r="O218" s="1805"/>
      <c r="P218" s="1805"/>
      <c r="Q218" s="1805"/>
      <c r="R218" s="1805"/>
      <c r="S218" s="1805"/>
      <c r="T218" s="1815"/>
      <c r="U218" s="1805"/>
      <c r="V218" s="1805"/>
      <c r="W218" s="1805"/>
      <c r="X218" s="1805"/>
      <c r="Y218" s="1805"/>
      <c r="Z218" s="1893"/>
      <c r="AA218" s="1893"/>
      <c r="AB218" s="1893"/>
      <c r="AC218" s="1893"/>
      <c r="AD218" s="1893"/>
      <c r="AE218" s="1893"/>
      <c r="AF218" s="1893"/>
      <c r="AG218" s="1893"/>
      <c r="AH218" s="1893"/>
      <c r="AI218" s="1893"/>
      <c r="AJ218" s="1893"/>
      <c r="AK218" s="1893"/>
      <c r="AL218" s="1893"/>
      <c r="AM218" s="1893"/>
      <c r="AN218" s="1893"/>
      <c r="AO218" s="1893"/>
      <c r="AP218" s="1893"/>
      <c r="AQ218" s="1893"/>
      <c r="AR218" s="1893"/>
      <c r="AS218" s="1893"/>
      <c r="AT218" s="1893"/>
      <c r="AU218" s="1893"/>
      <c r="AV218" s="1893"/>
      <c r="AW218" s="1893"/>
      <c r="AX218" s="1893"/>
      <c r="AY218" s="1893"/>
      <c r="AZ218" s="1893"/>
      <c r="BA218" s="1893"/>
      <c r="BB218" s="1893"/>
      <c r="BC218" s="1893"/>
      <c r="BD218" s="1927"/>
      <c r="BE218" s="1929"/>
      <c r="BF218" s="1833"/>
      <c r="BG218" s="1833"/>
      <c r="BH218" s="1833"/>
      <c r="BI218" s="1833"/>
      <c r="BJ218" s="1833"/>
    </row>
    <row r="219" spans="2:62" ht="20.25" customHeight="1">
      <c r="B219" s="1745"/>
      <c r="C219" s="1759"/>
      <c r="D219" s="1759"/>
      <c r="E219" s="1759"/>
      <c r="F219" s="1759"/>
      <c r="G219" s="1759"/>
      <c r="H219" s="1759"/>
      <c r="I219" s="1792"/>
      <c r="J219" s="1805"/>
      <c r="K219" s="1805" t="s">
        <v>1066</v>
      </c>
      <c r="L219" s="1805"/>
      <c r="M219" s="1805"/>
      <c r="N219" s="1805"/>
      <c r="O219" s="1805"/>
      <c r="P219" s="1805"/>
      <c r="Q219" s="1805"/>
      <c r="R219" s="1805"/>
      <c r="S219" s="1805"/>
      <c r="T219" s="1815"/>
      <c r="U219" s="1805"/>
      <c r="V219" s="1805"/>
      <c r="W219" s="1805"/>
      <c r="X219" s="1805"/>
      <c r="Y219" s="1805"/>
      <c r="Z219" s="1893"/>
      <c r="AA219" s="1805" t="s">
        <v>1068</v>
      </c>
      <c r="AB219" s="1805"/>
      <c r="AC219" s="1805"/>
      <c r="AD219" s="1805"/>
      <c r="AE219" s="1805"/>
      <c r="AF219" s="1805"/>
      <c r="AG219" s="1805"/>
      <c r="AH219" s="1805"/>
      <c r="AI219" s="1805"/>
      <c r="AJ219" s="1815"/>
      <c r="AK219" s="1805"/>
      <c r="AL219" s="1805"/>
      <c r="AM219" s="1805"/>
      <c r="AN219" s="1805"/>
      <c r="AO219" s="1893"/>
      <c r="AP219" s="1893"/>
      <c r="AQ219" s="1805" t="s">
        <v>1070</v>
      </c>
      <c r="AR219" s="1893"/>
      <c r="AS219" s="1893"/>
      <c r="AT219" s="1893"/>
      <c r="AU219" s="1893"/>
      <c r="AV219" s="1893"/>
      <c r="AW219" s="1893"/>
      <c r="AX219" s="1893"/>
      <c r="AY219" s="1893"/>
      <c r="AZ219" s="1893"/>
      <c r="BA219" s="1893"/>
      <c r="BB219" s="1893"/>
      <c r="BC219" s="1893"/>
      <c r="BD219" s="1927"/>
      <c r="BE219" s="1929"/>
      <c r="BF219" s="1833"/>
      <c r="BG219" s="1833"/>
      <c r="BH219" s="1833"/>
      <c r="BI219" s="1833"/>
      <c r="BJ219" s="1833"/>
    </row>
    <row r="220" spans="2:62" ht="20.25" customHeight="1">
      <c r="B220" s="1745"/>
      <c r="C220" s="1759"/>
      <c r="D220" s="1759"/>
      <c r="E220" s="1759"/>
      <c r="F220" s="1759"/>
      <c r="G220" s="1759"/>
      <c r="H220" s="1759"/>
      <c r="I220" s="1792"/>
      <c r="J220" s="1805"/>
      <c r="K220" s="1811" t="s">
        <v>749</v>
      </c>
      <c r="L220" s="1811"/>
      <c r="M220" s="1811" t="s">
        <v>353</v>
      </c>
      <c r="N220" s="1811"/>
      <c r="O220" s="1811"/>
      <c r="P220" s="1811"/>
      <c r="Q220" s="1805"/>
      <c r="R220" s="1842" t="s">
        <v>669</v>
      </c>
      <c r="S220" s="1842"/>
      <c r="T220" s="1842"/>
      <c r="U220" s="1842"/>
      <c r="V220" s="1817"/>
      <c r="W220" s="1889" t="s">
        <v>748</v>
      </c>
      <c r="X220" s="1889"/>
      <c r="Y220" s="1793"/>
      <c r="Z220" s="1893"/>
      <c r="AA220" s="1811" t="s">
        <v>749</v>
      </c>
      <c r="AB220" s="1811"/>
      <c r="AC220" s="1811" t="s">
        <v>353</v>
      </c>
      <c r="AD220" s="1811"/>
      <c r="AE220" s="1811"/>
      <c r="AF220" s="1811"/>
      <c r="AG220" s="1805"/>
      <c r="AH220" s="1842" t="s">
        <v>669</v>
      </c>
      <c r="AI220" s="1842"/>
      <c r="AJ220" s="1842"/>
      <c r="AK220" s="1842"/>
      <c r="AL220" s="1817"/>
      <c r="AM220" s="1889" t="s">
        <v>748</v>
      </c>
      <c r="AN220" s="1889"/>
      <c r="AO220" s="1893"/>
      <c r="AP220" s="1893"/>
      <c r="AQ220" s="1893"/>
      <c r="AR220" s="1893"/>
      <c r="AS220" s="1893"/>
      <c r="AT220" s="1893"/>
      <c r="AU220" s="1893"/>
      <c r="AV220" s="1893"/>
      <c r="AW220" s="1893"/>
      <c r="AX220" s="1893"/>
      <c r="AY220" s="1893"/>
      <c r="AZ220" s="1893"/>
      <c r="BA220" s="1893"/>
      <c r="BB220" s="1893"/>
      <c r="BC220" s="1893"/>
      <c r="BD220" s="1927"/>
      <c r="BE220" s="1929"/>
      <c r="BF220" s="1791"/>
      <c r="BG220" s="1791"/>
      <c r="BH220" s="1791"/>
      <c r="BI220" s="1791"/>
      <c r="BJ220" s="1833"/>
    </row>
    <row r="221" spans="2:62" ht="20.25" customHeight="1">
      <c r="B221" s="1745"/>
      <c r="C221" s="1759"/>
      <c r="D221" s="1759"/>
      <c r="E221" s="1759"/>
      <c r="F221" s="1759"/>
      <c r="G221" s="1759"/>
      <c r="H221" s="1759"/>
      <c r="I221" s="1792"/>
      <c r="J221" s="1805"/>
      <c r="K221" s="1812"/>
      <c r="L221" s="1812"/>
      <c r="M221" s="1812" t="s">
        <v>758</v>
      </c>
      <c r="N221" s="1812"/>
      <c r="O221" s="1812" t="s">
        <v>763</v>
      </c>
      <c r="P221" s="1812"/>
      <c r="Q221" s="1805"/>
      <c r="R221" s="1812" t="s">
        <v>758</v>
      </c>
      <c r="S221" s="1812"/>
      <c r="T221" s="1812" t="s">
        <v>763</v>
      </c>
      <c r="U221" s="1812"/>
      <c r="V221" s="1817"/>
      <c r="W221" s="1889" t="s">
        <v>776</v>
      </c>
      <c r="X221" s="1889"/>
      <c r="Y221" s="1793"/>
      <c r="Z221" s="1893"/>
      <c r="AA221" s="1812"/>
      <c r="AB221" s="1812"/>
      <c r="AC221" s="1812" t="s">
        <v>758</v>
      </c>
      <c r="AD221" s="1812"/>
      <c r="AE221" s="1812" t="s">
        <v>763</v>
      </c>
      <c r="AF221" s="1812"/>
      <c r="AG221" s="1805"/>
      <c r="AH221" s="1812" t="s">
        <v>758</v>
      </c>
      <c r="AI221" s="1812"/>
      <c r="AJ221" s="1812" t="s">
        <v>763</v>
      </c>
      <c r="AK221" s="1812"/>
      <c r="AL221" s="1817"/>
      <c r="AM221" s="1889" t="s">
        <v>776</v>
      </c>
      <c r="AN221" s="1889"/>
      <c r="AO221" s="1893"/>
      <c r="AP221" s="1893"/>
      <c r="AQ221" s="2669" t="s">
        <v>910</v>
      </c>
      <c r="AR221" s="2669"/>
      <c r="AS221" s="2669"/>
      <c r="AT221" s="2669"/>
      <c r="AU221" s="1817"/>
      <c r="AV221" s="1889" t="s">
        <v>962</v>
      </c>
      <c r="AW221" s="2669"/>
      <c r="AX221" s="2669"/>
      <c r="AY221" s="2669"/>
      <c r="AZ221" s="1817"/>
      <c r="BA221" s="1812" t="s">
        <v>428</v>
      </c>
      <c r="BB221" s="1812"/>
      <c r="BC221" s="1812"/>
      <c r="BD221" s="1812"/>
      <c r="BE221" s="1929"/>
      <c r="BF221" s="1930"/>
      <c r="BG221" s="1930"/>
      <c r="BH221" s="1930"/>
      <c r="BI221" s="1930"/>
      <c r="BJ221" s="1833"/>
    </row>
    <row r="222" spans="2:62" ht="20.25" customHeight="1">
      <c r="B222" s="1745"/>
      <c r="C222" s="1759"/>
      <c r="D222" s="1759"/>
      <c r="E222" s="1759"/>
      <c r="F222" s="1759"/>
      <c r="G222" s="1759"/>
      <c r="H222" s="1759"/>
      <c r="I222" s="1792"/>
      <c r="J222" s="1805"/>
      <c r="K222" s="1813" t="s">
        <v>751</v>
      </c>
      <c r="L222" s="1813"/>
      <c r="M222" s="1827">
        <f>SUMIFS($BB$17:$BB$216,$F$17:$F$216,"看護職員",$H$17:$H$216,"A")</f>
        <v>0</v>
      </c>
      <c r="N222" s="1827"/>
      <c r="O222" s="1827">
        <f>SUMIFS($BD$17:$BD$216,$F$17:$F$216,"看護職員",$H$17:$H$216,"A")</f>
        <v>0</v>
      </c>
      <c r="P222" s="1827"/>
      <c r="Q222" s="1839"/>
      <c r="R222" s="1843">
        <v>0</v>
      </c>
      <c r="S222" s="1843"/>
      <c r="T222" s="1843">
        <v>0</v>
      </c>
      <c r="U222" s="1843"/>
      <c r="V222" s="1878"/>
      <c r="W222" s="1890">
        <v>0</v>
      </c>
      <c r="X222" s="1900"/>
      <c r="Y222" s="1793"/>
      <c r="Z222" s="1893"/>
      <c r="AA222" s="1813" t="s">
        <v>751</v>
      </c>
      <c r="AB222" s="1813"/>
      <c r="AC222" s="1827">
        <f>SUMIFS($BB$17:$BB$216,$F$17:$F$216,"介護職員",$H$17:$H$216,"A")</f>
        <v>0</v>
      </c>
      <c r="AD222" s="1827"/>
      <c r="AE222" s="1827">
        <f>SUMIFS($BD$17:$BD$216,$F$17:$F$216,"介護職員",$H$17:$H$216,"A")</f>
        <v>0</v>
      </c>
      <c r="AF222" s="1827"/>
      <c r="AG222" s="1839"/>
      <c r="AH222" s="1843">
        <v>0</v>
      </c>
      <c r="AI222" s="1843"/>
      <c r="AJ222" s="1843">
        <v>0</v>
      </c>
      <c r="AK222" s="1843"/>
      <c r="AL222" s="1878"/>
      <c r="AM222" s="1890">
        <v>0</v>
      </c>
      <c r="AN222" s="1900"/>
      <c r="AO222" s="1893"/>
      <c r="AP222" s="1893"/>
      <c r="AQ222" s="2670">
        <f>U236</f>
        <v>0</v>
      </c>
      <c r="AR222" s="1813"/>
      <c r="AS222" s="1813"/>
      <c r="AT222" s="1813"/>
      <c r="AU222" s="1811" t="s">
        <v>764</v>
      </c>
      <c r="AV222" s="2670">
        <f>AK236</f>
        <v>0</v>
      </c>
      <c r="AW222" s="1813"/>
      <c r="AX222" s="1813"/>
      <c r="AY222" s="1813"/>
      <c r="AZ222" s="1811" t="s">
        <v>628</v>
      </c>
      <c r="BA222" s="1867">
        <f>ROUNDDOWN(AQ222+AV222,1)</f>
        <v>0</v>
      </c>
      <c r="BB222" s="1867"/>
      <c r="BC222" s="1867"/>
      <c r="BD222" s="1867"/>
      <c r="BE222" s="1929"/>
      <c r="BF222" s="1931"/>
      <c r="BG222" s="1931"/>
      <c r="BH222" s="1931"/>
      <c r="BI222" s="1931"/>
      <c r="BJ222" s="1833"/>
    </row>
    <row r="223" spans="2:62" ht="20.25" customHeight="1">
      <c r="B223" s="1745"/>
      <c r="C223" s="1759"/>
      <c r="D223" s="1759"/>
      <c r="E223" s="1759"/>
      <c r="F223" s="1759"/>
      <c r="G223" s="1759"/>
      <c r="H223" s="1759"/>
      <c r="I223" s="1792"/>
      <c r="J223" s="1805"/>
      <c r="K223" s="1813" t="s">
        <v>192</v>
      </c>
      <c r="L223" s="1813"/>
      <c r="M223" s="1827">
        <f>SUMIFS($BB$17:$BB$216,$F$17:$F$216,"看護職員",$H$17:$H$216,"B")</f>
        <v>0</v>
      </c>
      <c r="N223" s="1827"/>
      <c r="O223" s="1827">
        <f>SUMIFS($BD$17:$BD$216,$F$17:$F$216,"看護職員",$H$17:$H$216,"B")</f>
        <v>0</v>
      </c>
      <c r="P223" s="1827"/>
      <c r="Q223" s="1839"/>
      <c r="R223" s="1843">
        <v>0</v>
      </c>
      <c r="S223" s="1843"/>
      <c r="T223" s="1843">
        <v>0</v>
      </c>
      <c r="U223" s="1843"/>
      <c r="V223" s="1878"/>
      <c r="W223" s="1890">
        <v>0</v>
      </c>
      <c r="X223" s="1900"/>
      <c r="Y223" s="1793"/>
      <c r="Z223" s="1893"/>
      <c r="AA223" s="1813" t="s">
        <v>192</v>
      </c>
      <c r="AB223" s="1813"/>
      <c r="AC223" s="1827">
        <f>SUMIFS($BB$17:$BB$216,$F$17:$F$216,"介護職員",$H$17:$H$216,"B")</f>
        <v>0</v>
      </c>
      <c r="AD223" s="1827"/>
      <c r="AE223" s="1827">
        <f>SUMIFS($BD$17:$BD$216,$F$17:$F$216,"介護職員",$H$17:$H$216,"B")</f>
        <v>0</v>
      </c>
      <c r="AF223" s="1827"/>
      <c r="AG223" s="1839"/>
      <c r="AH223" s="1843">
        <v>0</v>
      </c>
      <c r="AI223" s="1843"/>
      <c r="AJ223" s="1843">
        <v>0</v>
      </c>
      <c r="AK223" s="1843"/>
      <c r="AL223" s="1878"/>
      <c r="AM223" s="1890">
        <v>0</v>
      </c>
      <c r="AN223" s="1900"/>
      <c r="AO223" s="1893"/>
      <c r="AP223" s="1893"/>
      <c r="AQ223" s="1893"/>
      <c r="AR223" s="1893"/>
      <c r="AS223" s="1893"/>
      <c r="AT223" s="1893"/>
      <c r="AU223" s="1893"/>
      <c r="AV223" s="1893"/>
      <c r="AW223" s="1893"/>
      <c r="AX223" s="1893"/>
      <c r="AY223" s="1893"/>
      <c r="AZ223" s="1893"/>
      <c r="BA223" s="1893"/>
      <c r="BB223" s="1893"/>
      <c r="BC223" s="1893"/>
      <c r="BD223" s="1927"/>
      <c r="BE223" s="1929"/>
      <c r="BF223" s="1833"/>
      <c r="BG223" s="1833"/>
      <c r="BH223" s="1833"/>
      <c r="BI223" s="1833"/>
      <c r="BJ223" s="1833"/>
    </row>
    <row r="224" spans="2:62" ht="20.25" customHeight="1">
      <c r="B224" s="1745"/>
      <c r="C224" s="1759"/>
      <c r="D224" s="1759"/>
      <c r="E224" s="1759"/>
      <c r="F224" s="1759"/>
      <c r="G224" s="1759"/>
      <c r="H224" s="1759"/>
      <c r="I224" s="1792"/>
      <c r="J224" s="1805"/>
      <c r="K224" s="1813" t="s">
        <v>702</v>
      </c>
      <c r="L224" s="1813"/>
      <c r="M224" s="1827">
        <f>SUMIFS($BB$17:$BB$216,$F$17:$F$216,"看護職員",$H$17:$H$216,"C")</f>
        <v>0</v>
      </c>
      <c r="N224" s="1827"/>
      <c r="O224" s="1827">
        <f>SUMIFS($BD$17:$BD$216,$F$17:$F$216,"看護職員",$H$17:$H$216,"C")</f>
        <v>0</v>
      </c>
      <c r="P224" s="1827"/>
      <c r="Q224" s="1839"/>
      <c r="R224" s="1843">
        <v>0</v>
      </c>
      <c r="S224" s="1843"/>
      <c r="T224" s="1843">
        <v>0</v>
      </c>
      <c r="U224" s="1843"/>
      <c r="V224" s="1878"/>
      <c r="W224" s="1891" t="s">
        <v>41</v>
      </c>
      <c r="X224" s="1901"/>
      <c r="Y224" s="1793"/>
      <c r="Z224" s="1893"/>
      <c r="AA224" s="1813" t="s">
        <v>702</v>
      </c>
      <c r="AB224" s="1813"/>
      <c r="AC224" s="1827">
        <f>SUMIFS($BB$17:$BB$216,$F$17:$F$216,"介護職員",$H$17:$H$216,"C")</f>
        <v>0</v>
      </c>
      <c r="AD224" s="1827"/>
      <c r="AE224" s="1827">
        <f>SUMIFS($BD$17:$BD$216,$F$17:$F$216,"介護職員",$H$17:$H$216,"C")</f>
        <v>0</v>
      </c>
      <c r="AF224" s="1827"/>
      <c r="AG224" s="1839"/>
      <c r="AH224" s="1843">
        <v>0</v>
      </c>
      <c r="AI224" s="1843"/>
      <c r="AJ224" s="1843">
        <v>0</v>
      </c>
      <c r="AK224" s="1843"/>
      <c r="AL224" s="1878"/>
      <c r="AM224" s="1891" t="s">
        <v>41</v>
      </c>
      <c r="AN224" s="1901"/>
      <c r="AO224" s="1893"/>
      <c r="AP224" s="1893"/>
      <c r="AQ224" s="1893"/>
      <c r="AR224" s="1893"/>
      <c r="AS224" s="1893"/>
      <c r="AT224" s="1893"/>
      <c r="AU224" s="1893"/>
      <c r="AV224" s="1893"/>
      <c r="AW224" s="1893"/>
      <c r="AX224" s="1893"/>
      <c r="AY224" s="1893"/>
      <c r="AZ224" s="1893"/>
      <c r="BA224" s="1893"/>
      <c r="BB224" s="1893"/>
      <c r="BC224" s="1893"/>
      <c r="BD224" s="1927"/>
      <c r="BE224" s="1929"/>
      <c r="BF224" s="1833"/>
      <c r="BG224" s="1833"/>
      <c r="BH224" s="1833"/>
      <c r="BI224" s="1833"/>
      <c r="BJ224" s="1833"/>
    </row>
    <row r="225" spans="2:62" ht="20.25" customHeight="1">
      <c r="B225" s="1745"/>
      <c r="C225" s="1759"/>
      <c r="D225" s="1759"/>
      <c r="E225" s="1759"/>
      <c r="F225" s="1759"/>
      <c r="G225" s="1759"/>
      <c r="H225" s="1759"/>
      <c r="I225" s="1792"/>
      <c r="J225" s="1805"/>
      <c r="K225" s="1813" t="s">
        <v>752</v>
      </c>
      <c r="L225" s="1813"/>
      <c r="M225" s="1827">
        <f>SUMIFS($BB$17:$BB$216,$F$17:$F$216,"看護職員",$H$17:$H$216,"D")</f>
        <v>0</v>
      </c>
      <c r="N225" s="1827"/>
      <c r="O225" s="1827">
        <f>SUMIFS($BD$17:$BD$216,$F$17:$F$216,"看護職員",$H$17:$H$216,"D")</f>
        <v>0</v>
      </c>
      <c r="P225" s="1827"/>
      <c r="Q225" s="1839"/>
      <c r="R225" s="1843">
        <v>0</v>
      </c>
      <c r="S225" s="1843"/>
      <c r="T225" s="1843">
        <v>0</v>
      </c>
      <c r="U225" s="1843"/>
      <c r="V225" s="1878"/>
      <c r="W225" s="1891" t="s">
        <v>41</v>
      </c>
      <c r="X225" s="1901"/>
      <c r="Y225" s="1793"/>
      <c r="Z225" s="1893"/>
      <c r="AA225" s="1813" t="s">
        <v>752</v>
      </c>
      <c r="AB225" s="1813"/>
      <c r="AC225" s="1827">
        <f>SUMIFS($BB$17:$BB$216,$F$17:$F$216,"介護職員",$H$17:$H$216,"D")</f>
        <v>0</v>
      </c>
      <c r="AD225" s="1827"/>
      <c r="AE225" s="1827">
        <f>SUMIFS($BD$17:$BD$216,$F$17:$F$216,"介護職員",$H$17:$H$216,"D")</f>
        <v>0</v>
      </c>
      <c r="AF225" s="1827"/>
      <c r="AG225" s="1839"/>
      <c r="AH225" s="1843">
        <v>0</v>
      </c>
      <c r="AI225" s="1843"/>
      <c r="AJ225" s="1843">
        <v>0</v>
      </c>
      <c r="AK225" s="1843"/>
      <c r="AL225" s="1878"/>
      <c r="AM225" s="1891" t="s">
        <v>41</v>
      </c>
      <c r="AN225" s="1901"/>
      <c r="AO225" s="1893"/>
      <c r="AP225" s="1893"/>
      <c r="AQ225" s="1805" t="s">
        <v>777</v>
      </c>
      <c r="AR225" s="1805"/>
      <c r="AS225" s="1805"/>
      <c r="AT225" s="1805"/>
      <c r="AU225" s="1805"/>
      <c r="AV225" s="1805"/>
      <c r="AW225" s="1893"/>
      <c r="AX225" s="1893"/>
      <c r="AY225" s="1893"/>
      <c r="AZ225" s="1893"/>
      <c r="BA225" s="1893"/>
      <c r="BB225" s="1893"/>
      <c r="BC225" s="1893"/>
      <c r="BD225" s="1927"/>
      <c r="BE225" s="1929"/>
      <c r="BF225" s="1833"/>
      <c r="BG225" s="1833"/>
      <c r="BH225" s="1833"/>
      <c r="BI225" s="1833"/>
      <c r="BJ225" s="1833"/>
    </row>
    <row r="226" spans="2:62" ht="20.25" customHeight="1">
      <c r="B226" s="1745"/>
      <c r="C226" s="1759"/>
      <c r="D226" s="1759"/>
      <c r="E226" s="1759"/>
      <c r="F226" s="1759"/>
      <c r="G226" s="1759"/>
      <c r="H226" s="1759"/>
      <c r="I226" s="1792"/>
      <c r="J226" s="1805"/>
      <c r="K226" s="1813" t="s">
        <v>428</v>
      </c>
      <c r="L226" s="1813"/>
      <c r="M226" s="1827">
        <f>SUM(M222:N225)</f>
        <v>0</v>
      </c>
      <c r="N226" s="1827"/>
      <c r="O226" s="1827">
        <f>SUM(O222:P225)</f>
        <v>0</v>
      </c>
      <c r="P226" s="1827"/>
      <c r="Q226" s="1839"/>
      <c r="R226" s="1827">
        <f>SUM(R222:S225)</f>
        <v>0</v>
      </c>
      <c r="S226" s="1827"/>
      <c r="T226" s="1827">
        <f>SUM(T222:U225)</f>
        <v>0</v>
      </c>
      <c r="U226" s="1827"/>
      <c r="V226" s="1878"/>
      <c r="W226" s="1892">
        <f>SUM(W222:X223)</f>
        <v>0</v>
      </c>
      <c r="X226" s="1902"/>
      <c r="Y226" s="1793"/>
      <c r="Z226" s="1893"/>
      <c r="AA226" s="1813" t="s">
        <v>428</v>
      </c>
      <c r="AB226" s="1813"/>
      <c r="AC226" s="1827">
        <f>SUM(AC222:AD225)</f>
        <v>0</v>
      </c>
      <c r="AD226" s="1827"/>
      <c r="AE226" s="1827">
        <f>SUM(AE222:AF225)</f>
        <v>0</v>
      </c>
      <c r="AF226" s="1827"/>
      <c r="AG226" s="1839"/>
      <c r="AH226" s="1827">
        <f>SUM(AH222:AI225)</f>
        <v>0</v>
      </c>
      <c r="AI226" s="1827"/>
      <c r="AJ226" s="1827">
        <f>SUM(AJ222:AK225)</f>
        <v>0</v>
      </c>
      <c r="AK226" s="1827"/>
      <c r="AL226" s="1878"/>
      <c r="AM226" s="1892">
        <f>SUM(AM222:AN223)</f>
        <v>0</v>
      </c>
      <c r="AN226" s="1902"/>
      <c r="AO226" s="1893"/>
      <c r="AP226" s="1893"/>
      <c r="AQ226" s="1813" t="s">
        <v>779</v>
      </c>
      <c r="AR226" s="1813"/>
      <c r="AS226" s="1813" t="s">
        <v>757</v>
      </c>
      <c r="AT226" s="1813"/>
      <c r="AU226" s="1813"/>
      <c r="AV226" s="1813"/>
      <c r="AW226" s="1893"/>
      <c r="AX226" s="1893"/>
      <c r="AY226" s="1893"/>
      <c r="AZ226" s="1893"/>
      <c r="BA226" s="1893"/>
      <c r="BB226" s="1893"/>
      <c r="BC226" s="1893"/>
      <c r="BD226" s="1927"/>
      <c r="BE226" s="1929"/>
      <c r="BF226" s="1833"/>
      <c r="BG226" s="1833"/>
      <c r="BH226" s="1833"/>
      <c r="BI226" s="1833"/>
      <c r="BJ226" s="1833"/>
    </row>
    <row r="227" spans="2:62" ht="20.25" customHeight="1">
      <c r="B227" s="1745"/>
      <c r="C227" s="1759"/>
      <c r="D227" s="1759"/>
      <c r="E227" s="1759"/>
      <c r="F227" s="1759"/>
      <c r="G227" s="1759"/>
      <c r="H227" s="1759"/>
      <c r="I227" s="1792"/>
      <c r="J227" s="1792"/>
      <c r="K227" s="1814"/>
      <c r="L227" s="1814"/>
      <c r="M227" s="1814"/>
      <c r="N227" s="1814"/>
      <c r="O227" s="1834"/>
      <c r="P227" s="1834"/>
      <c r="Q227" s="1834"/>
      <c r="R227" s="1844"/>
      <c r="S227" s="1844"/>
      <c r="T227" s="1844"/>
      <c r="U227" s="1844"/>
      <c r="V227" s="1879"/>
      <c r="W227" s="1893"/>
      <c r="X227" s="1893"/>
      <c r="Y227" s="1893"/>
      <c r="Z227" s="1893"/>
      <c r="AA227" s="1814"/>
      <c r="AB227" s="1814"/>
      <c r="AC227" s="1814"/>
      <c r="AD227" s="1814"/>
      <c r="AE227" s="1834"/>
      <c r="AF227" s="1834"/>
      <c r="AG227" s="1834"/>
      <c r="AH227" s="1844"/>
      <c r="AI227" s="1844"/>
      <c r="AJ227" s="1844"/>
      <c r="AK227" s="1844"/>
      <c r="AL227" s="1879"/>
      <c r="AM227" s="1893"/>
      <c r="AN227" s="1893"/>
      <c r="AO227" s="1893"/>
      <c r="AP227" s="1893"/>
      <c r="AQ227" s="1813" t="s">
        <v>751</v>
      </c>
      <c r="AR227" s="1813"/>
      <c r="AS227" s="1813" t="s">
        <v>782</v>
      </c>
      <c r="AT227" s="1813"/>
      <c r="AU227" s="1813"/>
      <c r="AV227" s="1813"/>
      <c r="AW227" s="1893"/>
      <c r="AX227" s="1893"/>
      <c r="AY227" s="1893"/>
      <c r="AZ227" s="1893"/>
      <c r="BA227" s="1893"/>
      <c r="BB227" s="1893"/>
      <c r="BC227" s="1893"/>
      <c r="BD227" s="1927"/>
      <c r="BE227" s="1929"/>
      <c r="BF227" s="1833"/>
      <c r="BG227" s="1833"/>
      <c r="BH227" s="1833"/>
      <c r="BI227" s="1833"/>
      <c r="BJ227" s="1833"/>
    </row>
    <row r="228" spans="2:62" ht="20.25" customHeight="1">
      <c r="B228" s="1745"/>
      <c r="C228" s="1759"/>
      <c r="D228" s="1759"/>
      <c r="E228" s="1759"/>
      <c r="F228" s="1759"/>
      <c r="G228" s="1759"/>
      <c r="H228" s="1759"/>
      <c r="I228" s="1792"/>
      <c r="J228" s="1792"/>
      <c r="K228" s="1815" t="s">
        <v>541</v>
      </c>
      <c r="L228" s="1805"/>
      <c r="M228" s="1805"/>
      <c r="N228" s="1805"/>
      <c r="O228" s="1805"/>
      <c r="P228" s="1805"/>
      <c r="Q228" s="1840" t="s">
        <v>768</v>
      </c>
      <c r="R228" s="1845" t="s">
        <v>769</v>
      </c>
      <c r="S228" s="1849"/>
      <c r="T228" s="1859"/>
      <c r="U228" s="1859"/>
      <c r="V228" s="1805"/>
      <c r="W228" s="1805"/>
      <c r="X228" s="1805"/>
      <c r="Y228" s="1893"/>
      <c r="Z228" s="1893"/>
      <c r="AA228" s="1815" t="s">
        <v>541</v>
      </c>
      <c r="AB228" s="1805"/>
      <c r="AC228" s="1805"/>
      <c r="AD228" s="1805"/>
      <c r="AE228" s="1805"/>
      <c r="AF228" s="1805"/>
      <c r="AG228" s="1840" t="s">
        <v>768</v>
      </c>
      <c r="AH228" s="2667" t="str">
        <f>R228</f>
        <v>週</v>
      </c>
      <c r="AI228" s="2668"/>
      <c r="AJ228" s="1859"/>
      <c r="AK228" s="1859"/>
      <c r="AL228" s="1805"/>
      <c r="AM228" s="1805"/>
      <c r="AN228" s="1805"/>
      <c r="AO228" s="1893"/>
      <c r="AP228" s="1893"/>
      <c r="AQ228" s="1813" t="s">
        <v>192</v>
      </c>
      <c r="AR228" s="1813"/>
      <c r="AS228" s="1813" t="s">
        <v>783</v>
      </c>
      <c r="AT228" s="1813"/>
      <c r="AU228" s="1813"/>
      <c r="AV228" s="1813"/>
      <c r="AW228" s="1893"/>
      <c r="AX228" s="1893"/>
      <c r="AY228" s="1893"/>
      <c r="AZ228" s="1893"/>
      <c r="BA228" s="1893"/>
      <c r="BB228" s="1893"/>
      <c r="BC228" s="1893"/>
      <c r="BD228" s="1927"/>
      <c r="BE228" s="1929"/>
      <c r="BF228" s="1833"/>
      <c r="BG228" s="1833"/>
      <c r="BH228" s="1833"/>
      <c r="BI228" s="1833"/>
      <c r="BJ228" s="1833"/>
    </row>
    <row r="229" spans="2:62" ht="20.25" customHeight="1">
      <c r="B229" s="1745"/>
      <c r="C229" s="1759"/>
      <c r="D229" s="1759"/>
      <c r="E229" s="1759"/>
      <c r="F229" s="1759"/>
      <c r="G229" s="1759"/>
      <c r="H229" s="1759"/>
      <c r="I229" s="1792"/>
      <c r="J229" s="1792"/>
      <c r="K229" s="1805" t="s">
        <v>686</v>
      </c>
      <c r="L229" s="1805"/>
      <c r="M229" s="1805"/>
      <c r="N229" s="1805"/>
      <c r="O229" s="1805"/>
      <c r="P229" s="1805" t="s">
        <v>760</v>
      </c>
      <c r="Q229" s="1805"/>
      <c r="R229" s="1805"/>
      <c r="S229" s="1805"/>
      <c r="T229" s="1815"/>
      <c r="U229" s="1805"/>
      <c r="V229" s="1805"/>
      <c r="W229" s="1805"/>
      <c r="X229" s="1805"/>
      <c r="Y229" s="1893"/>
      <c r="Z229" s="1893"/>
      <c r="AA229" s="1805" t="s">
        <v>686</v>
      </c>
      <c r="AB229" s="1805"/>
      <c r="AC229" s="1805"/>
      <c r="AD229" s="1805"/>
      <c r="AE229" s="1805"/>
      <c r="AF229" s="1805" t="s">
        <v>760</v>
      </c>
      <c r="AG229" s="1805"/>
      <c r="AH229" s="1805"/>
      <c r="AI229" s="1805"/>
      <c r="AJ229" s="1815"/>
      <c r="AK229" s="1805"/>
      <c r="AL229" s="1805"/>
      <c r="AM229" s="1805"/>
      <c r="AN229" s="1805"/>
      <c r="AO229" s="1893"/>
      <c r="AP229" s="1893"/>
      <c r="AQ229" s="1813" t="s">
        <v>702</v>
      </c>
      <c r="AR229" s="1813"/>
      <c r="AS229" s="1813" t="s">
        <v>1</v>
      </c>
      <c r="AT229" s="1813"/>
      <c r="AU229" s="1813"/>
      <c r="AV229" s="1813"/>
      <c r="AW229" s="1893"/>
      <c r="AX229" s="1893"/>
      <c r="AY229" s="1893"/>
      <c r="AZ229" s="1893"/>
      <c r="BA229" s="1893"/>
      <c r="BB229" s="1893"/>
      <c r="BC229" s="1893"/>
      <c r="BD229" s="1927"/>
      <c r="BE229" s="1929"/>
      <c r="BF229" s="1833"/>
      <c r="BG229" s="1833"/>
      <c r="BH229" s="1833"/>
      <c r="BI229" s="1833"/>
      <c r="BJ229" s="1833"/>
    </row>
    <row r="230" spans="2:62" ht="20.25" customHeight="1">
      <c r="B230" s="1745"/>
      <c r="C230" s="1759"/>
      <c r="D230" s="1759"/>
      <c r="E230" s="1759"/>
      <c r="F230" s="1759"/>
      <c r="G230" s="1759"/>
      <c r="H230" s="1759"/>
      <c r="I230" s="1792"/>
      <c r="J230" s="1792"/>
      <c r="K230" s="1805" t="str">
        <f>IF($R$228="週","対象時間数（週平均）","対象時間数（当月合計）")</f>
        <v>対象時間数（週平均）</v>
      </c>
      <c r="L230" s="1805"/>
      <c r="M230" s="1805"/>
      <c r="N230" s="1805"/>
      <c r="O230" s="1805"/>
      <c r="P230" s="1805" t="str">
        <f>IF($R$228="週","週に勤務すべき時間数","当月に勤務すべき時間数")</f>
        <v>週に勤務すべき時間数</v>
      </c>
      <c r="Q230" s="1805"/>
      <c r="R230" s="1805"/>
      <c r="S230" s="1805"/>
      <c r="T230" s="1815"/>
      <c r="U230" s="1805" t="s">
        <v>771</v>
      </c>
      <c r="V230" s="1805"/>
      <c r="W230" s="1805"/>
      <c r="X230" s="1805"/>
      <c r="Y230" s="1893"/>
      <c r="Z230" s="1893"/>
      <c r="AA230" s="1805" t="str">
        <f>IF(AH228="週","対象時間数（週平均）","対象時間数（当月合計）")</f>
        <v>対象時間数（週平均）</v>
      </c>
      <c r="AB230" s="1805"/>
      <c r="AC230" s="1805"/>
      <c r="AD230" s="1805"/>
      <c r="AE230" s="1805"/>
      <c r="AF230" s="1805" t="str">
        <f>IF($AH$228="週","週に勤務すべき時間数","当月に勤務すべき時間数")</f>
        <v>週に勤務すべき時間数</v>
      </c>
      <c r="AG230" s="1805"/>
      <c r="AH230" s="1805"/>
      <c r="AI230" s="1805"/>
      <c r="AJ230" s="1815"/>
      <c r="AK230" s="1805" t="s">
        <v>771</v>
      </c>
      <c r="AL230" s="1805"/>
      <c r="AM230" s="1805"/>
      <c r="AN230" s="1805"/>
      <c r="AO230" s="1893"/>
      <c r="AP230" s="1893"/>
      <c r="AQ230" s="1813" t="s">
        <v>752</v>
      </c>
      <c r="AR230" s="1813"/>
      <c r="AS230" s="1813" t="s">
        <v>74</v>
      </c>
      <c r="AT230" s="1813"/>
      <c r="AU230" s="1813"/>
      <c r="AV230" s="1813"/>
      <c r="AW230" s="1893"/>
      <c r="AX230" s="1893"/>
      <c r="AY230" s="1893"/>
      <c r="AZ230" s="1893"/>
      <c r="BA230" s="1893"/>
      <c r="BB230" s="1893"/>
      <c r="BC230" s="1893"/>
      <c r="BD230" s="1927"/>
      <c r="BE230" s="1929"/>
      <c r="BF230" s="1833"/>
      <c r="BG230" s="1833"/>
      <c r="BH230" s="1833"/>
      <c r="BI230" s="1833"/>
      <c r="BJ230" s="1833"/>
    </row>
    <row r="231" spans="2:62" ht="20.25" customHeight="1">
      <c r="I231" s="1793"/>
      <c r="J231" s="1793"/>
      <c r="K231" s="1816">
        <f>IF($R$228="週",T226,R226)</f>
        <v>0</v>
      </c>
      <c r="L231" s="1816"/>
      <c r="M231" s="1816"/>
      <c r="N231" s="1816"/>
      <c r="O231" s="1811" t="s">
        <v>249</v>
      </c>
      <c r="P231" s="1813">
        <f>IF($R$228="週",$BA$6,$BE$6)</f>
        <v>40</v>
      </c>
      <c r="Q231" s="1813"/>
      <c r="R231" s="1813"/>
      <c r="S231" s="1813"/>
      <c r="T231" s="1811" t="s">
        <v>628</v>
      </c>
      <c r="U231" s="1838">
        <f>ROUNDDOWN(K231/P231,1)</f>
        <v>0</v>
      </c>
      <c r="V231" s="1838"/>
      <c r="W231" s="1838"/>
      <c r="X231" s="1838"/>
      <c r="Y231" s="1793"/>
      <c r="Z231" s="1793"/>
      <c r="AA231" s="1816">
        <f>IF($AH$228="週",AJ226,AH226)</f>
        <v>0</v>
      </c>
      <c r="AB231" s="1816"/>
      <c r="AC231" s="1816"/>
      <c r="AD231" s="1816"/>
      <c r="AE231" s="1811" t="s">
        <v>249</v>
      </c>
      <c r="AF231" s="1813">
        <f>IF($AH$228="週",$BA$6,$BE$6)</f>
        <v>40</v>
      </c>
      <c r="AG231" s="1813"/>
      <c r="AH231" s="1813"/>
      <c r="AI231" s="1813"/>
      <c r="AJ231" s="1811" t="s">
        <v>628</v>
      </c>
      <c r="AK231" s="1838">
        <f>ROUNDDOWN(AA231/AF231,1)</f>
        <v>0</v>
      </c>
      <c r="AL231" s="1838"/>
      <c r="AM231" s="1838"/>
      <c r="AN231" s="1838"/>
      <c r="AO231" s="1793"/>
      <c r="AP231" s="1793"/>
      <c r="AQ231" s="1793"/>
      <c r="AR231" s="1793"/>
      <c r="AS231" s="1793"/>
      <c r="AT231" s="1793"/>
      <c r="AU231" s="1793"/>
      <c r="AV231" s="1793"/>
      <c r="AW231" s="1793"/>
      <c r="AX231" s="1793"/>
      <c r="AY231" s="1793"/>
      <c r="AZ231" s="1793"/>
      <c r="BA231" s="1793"/>
      <c r="BB231" s="1793"/>
      <c r="BC231" s="1793"/>
      <c r="BD231" s="1793"/>
    </row>
    <row r="232" spans="2:62" ht="20.25" customHeight="1">
      <c r="I232" s="1793"/>
      <c r="J232" s="1793"/>
      <c r="K232" s="1805"/>
      <c r="L232" s="1805"/>
      <c r="M232" s="1805"/>
      <c r="N232" s="1805"/>
      <c r="O232" s="1805"/>
      <c r="P232" s="1805"/>
      <c r="Q232" s="1805"/>
      <c r="R232" s="1805"/>
      <c r="S232" s="1805"/>
      <c r="T232" s="1815"/>
      <c r="U232" s="1805" t="s">
        <v>319</v>
      </c>
      <c r="V232" s="1805"/>
      <c r="W232" s="1805"/>
      <c r="X232" s="1805"/>
      <c r="Y232" s="1793"/>
      <c r="Z232" s="1793"/>
      <c r="AA232" s="1805"/>
      <c r="AB232" s="1805"/>
      <c r="AC232" s="1805"/>
      <c r="AD232" s="1805"/>
      <c r="AE232" s="1805"/>
      <c r="AF232" s="1805"/>
      <c r="AG232" s="1805"/>
      <c r="AH232" s="1805"/>
      <c r="AI232" s="1805"/>
      <c r="AJ232" s="1815"/>
      <c r="AK232" s="1805" t="s">
        <v>319</v>
      </c>
      <c r="AL232" s="1805"/>
      <c r="AM232" s="1805"/>
      <c r="AN232" s="1805"/>
      <c r="AO232" s="1793"/>
      <c r="AP232" s="1793"/>
      <c r="AQ232" s="1793"/>
      <c r="AR232" s="1793"/>
      <c r="AS232" s="1793"/>
      <c r="AT232" s="1793"/>
      <c r="AU232" s="1793"/>
      <c r="AV232" s="1793"/>
      <c r="AW232" s="1793"/>
      <c r="AX232" s="1793"/>
      <c r="AY232" s="1793"/>
      <c r="AZ232" s="1793"/>
      <c r="BA232" s="1793"/>
      <c r="BB232" s="1793"/>
      <c r="BC232" s="1793"/>
      <c r="BD232" s="1793"/>
    </row>
    <row r="233" spans="2:62" ht="20.25" customHeight="1">
      <c r="I233" s="1793"/>
      <c r="J233" s="1793"/>
      <c r="K233" s="1805" t="s">
        <v>753</v>
      </c>
      <c r="L233" s="1805"/>
      <c r="M233" s="1805"/>
      <c r="N233" s="1805"/>
      <c r="O233" s="1805"/>
      <c r="P233" s="1805"/>
      <c r="Q233" s="1805"/>
      <c r="R233" s="1805"/>
      <c r="S233" s="1805"/>
      <c r="T233" s="1815"/>
      <c r="U233" s="1805"/>
      <c r="V233" s="1805"/>
      <c r="W233" s="1805"/>
      <c r="X233" s="1805"/>
      <c r="Y233" s="1793"/>
      <c r="Z233" s="1793"/>
      <c r="AA233" s="1805" t="s">
        <v>1069</v>
      </c>
      <c r="AB233" s="1805"/>
      <c r="AC233" s="1805"/>
      <c r="AD233" s="1805"/>
      <c r="AE233" s="1805"/>
      <c r="AF233" s="1805"/>
      <c r="AG233" s="1805"/>
      <c r="AH233" s="1805"/>
      <c r="AI233" s="1805"/>
      <c r="AJ233" s="1815"/>
      <c r="AK233" s="1805"/>
      <c r="AL233" s="1805"/>
      <c r="AM233" s="1805"/>
      <c r="AN233" s="1805"/>
      <c r="AO233" s="1793"/>
      <c r="AP233" s="1793"/>
      <c r="AQ233" s="1793"/>
      <c r="AR233" s="1793"/>
      <c r="AS233" s="1793"/>
      <c r="AT233" s="1793"/>
      <c r="AU233" s="1793"/>
      <c r="AV233" s="1793"/>
      <c r="AW233" s="1793"/>
      <c r="AX233" s="1793"/>
      <c r="AY233" s="1793"/>
      <c r="AZ233" s="1793"/>
      <c r="BA233" s="1793"/>
      <c r="BB233" s="1793"/>
      <c r="BC233" s="1793"/>
      <c r="BD233" s="1793"/>
    </row>
    <row r="234" spans="2:62" ht="20.25" customHeight="1">
      <c r="I234" s="1793"/>
      <c r="J234" s="1793"/>
      <c r="K234" s="1805" t="s">
        <v>748</v>
      </c>
      <c r="L234" s="1805"/>
      <c r="M234" s="1805"/>
      <c r="N234" s="1805"/>
      <c r="O234" s="1805"/>
      <c r="P234" s="1805"/>
      <c r="Q234" s="1805"/>
      <c r="R234" s="1805"/>
      <c r="S234" s="1805"/>
      <c r="T234" s="1815"/>
      <c r="U234" s="1811"/>
      <c r="V234" s="1811"/>
      <c r="W234" s="1811"/>
      <c r="X234" s="1811"/>
      <c r="Y234" s="1793"/>
      <c r="Z234" s="1793"/>
      <c r="AA234" s="1805" t="s">
        <v>748</v>
      </c>
      <c r="AB234" s="1805"/>
      <c r="AC234" s="1805"/>
      <c r="AD234" s="1805"/>
      <c r="AE234" s="1805"/>
      <c r="AF234" s="1805"/>
      <c r="AG234" s="1805"/>
      <c r="AH234" s="1805"/>
      <c r="AI234" s="1805"/>
      <c r="AJ234" s="1815"/>
      <c r="AK234" s="1811"/>
      <c r="AL234" s="1811"/>
      <c r="AM234" s="1811"/>
      <c r="AN234" s="1811"/>
      <c r="AO234" s="1793"/>
      <c r="AP234" s="1793"/>
      <c r="AQ234" s="1793"/>
      <c r="AR234" s="1793"/>
      <c r="AS234" s="1793"/>
      <c r="AT234" s="1793"/>
      <c r="AU234" s="1793"/>
      <c r="AV234" s="1793"/>
      <c r="AW234" s="1793"/>
      <c r="AX234" s="1793"/>
      <c r="AY234" s="1793"/>
      <c r="AZ234" s="1793"/>
      <c r="BA234" s="1793"/>
      <c r="BB234" s="1793"/>
      <c r="BC234" s="1793"/>
      <c r="BD234" s="1793"/>
    </row>
    <row r="235" spans="2:62" ht="20.25" customHeight="1">
      <c r="I235" s="1793"/>
      <c r="J235" s="1793"/>
      <c r="K235" s="1817" t="s">
        <v>358</v>
      </c>
      <c r="L235" s="1817"/>
      <c r="M235" s="1817"/>
      <c r="N235" s="1817"/>
      <c r="O235" s="1817"/>
      <c r="P235" s="1805" t="s">
        <v>765</v>
      </c>
      <c r="Q235" s="1817"/>
      <c r="R235" s="1817"/>
      <c r="S235" s="1817"/>
      <c r="T235" s="1817"/>
      <c r="U235" s="1812" t="s">
        <v>428</v>
      </c>
      <c r="V235" s="1812"/>
      <c r="W235" s="1812"/>
      <c r="X235" s="1812"/>
      <c r="Y235" s="1793"/>
      <c r="Z235" s="1793"/>
      <c r="AA235" s="1817" t="s">
        <v>358</v>
      </c>
      <c r="AB235" s="1817"/>
      <c r="AC235" s="1817"/>
      <c r="AD235" s="1817"/>
      <c r="AE235" s="1817"/>
      <c r="AF235" s="1805" t="s">
        <v>765</v>
      </c>
      <c r="AG235" s="1817"/>
      <c r="AH235" s="1817"/>
      <c r="AI235" s="1817"/>
      <c r="AJ235" s="1817"/>
      <c r="AK235" s="1812" t="s">
        <v>428</v>
      </c>
      <c r="AL235" s="1812"/>
      <c r="AM235" s="1812"/>
      <c r="AN235" s="1812"/>
      <c r="AO235" s="1793"/>
      <c r="AP235" s="1793"/>
      <c r="AQ235" s="1793"/>
      <c r="AR235" s="1793"/>
      <c r="AS235" s="1793"/>
      <c r="AT235" s="1793"/>
      <c r="AU235" s="1793"/>
      <c r="AV235" s="1793"/>
      <c r="AW235" s="1793"/>
      <c r="AX235" s="1793"/>
      <c r="AY235" s="1793"/>
      <c r="AZ235" s="1793"/>
      <c r="BA235" s="1793"/>
      <c r="BB235" s="1793"/>
      <c r="BC235" s="1793"/>
      <c r="BD235" s="1793"/>
    </row>
    <row r="236" spans="2:62" ht="20.25" customHeight="1">
      <c r="I236" s="1793"/>
      <c r="J236" s="1793"/>
      <c r="K236" s="1813">
        <f>W226</f>
        <v>0</v>
      </c>
      <c r="L236" s="1813"/>
      <c r="M236" s="1813"/>
      <c r="N236" s="1813"/>
      <c r="O236" s="1811" t="s">
        <v>764</v>
      </c>
      <c r="P236" s="1838">
        <f>U231</f>
        <v>0</v>
      </c>
      <c r="Q236" s="1838"/>
      <c r="R236" s="1838"/>
      <c r="S236" s="1838"/>
      <c r="T236" s="1811" t="s">
        <v>628</v>
      </c>
      <c r="U236" s="1867">
        <f>ROUNDDOWN(K236+P236,1)</f>
        <v>0</v>
      </c>
      <c r="V236" s="1867"/>
      <c r="W236" s="1867"/>
      <c r="X236" s="1867"/>
      <c r="Y236" s="1903"/>
      <c r="Z236" s="1903"/>
      <c r="AA236" s="2665">
        <f>AM226</f>
        <v>0</v>
      </c>
      <c r="AB236" s="2665"/>
      <c r="AC236" s="2665"/>
      <c r="AD236" s="2665"/>
      <c r="AE236" s="1879" t="s">
        <v>764</v>
      </c>
      <c r="AF236" s="2666">
        <f>AK231</f>
        <v>0</v>
      </c>
      <c r="AG236" s="2666"/>
      <c r="AH236" s="2666"/>
      <c r="AI236" s="2666"/>
      <c r="AJ236" s="1879" t="s">
        <v>628</v>
      </c>
      <c r="AK236" s="1867">
        <f>ROUNDDOWN(AA236+AF236,1)</f>
        <v>0</v>
      </c>
      <c r="AL236" s="1867"/>
      <c r="AM236" s="1867"/>
      <c r="AN236" s="1867"/>
      <c r="AO236" s="1793"/>
      <c r="AP236" s="1793"/>
      <c r="AQ236" s="1793"/>
      <c r="AR236" s="1793"/>
      <c r="AS236" s="1793"/>
      <c r="AT236" s="1793"/>
      <c r="AU236" s="1793"/>
      <c r="AV236" s="1793"/>
      <c r="AW236" s="1793"/>
      <c r="AX236" s="1793"/>
      <c r="AY236" s="1793"/>
      <c r="AZ236" s="1793"/>
      <c r="BA236" s="1793"/>
      <c r="BB236" s="1793"/>
      <c r="BC236" s="1793"/>
      <c r="BD236" s="1793"/>
    </row>
    <row r="237" spans="2:62" ht="20.25" customHeight="1"/>
    <row r="238" spans="2:62" ht="20.25" customHeight="1"/>
    <row r="239" spans="2:62" ht="20.25" customHeight="1"/>
    <row r="240" spans="2:62"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83" spans="3:59">
      <c r="C283" s="1760"/>
      <c r="D283" s="1760"/>
      <c r="E283" s="1760"/>
      <c r="F283" s="1760"/>
      <c r="G283" s="1760"/>
      <c r="H283" s="1760"/>
      <c r="I283" s="1760"/>
      <c r="J283" s="1760"/>
      <c r="K283" s="1818"/>
      <c r="L283" s="1818"/>
      <c r="M283" s="1818"/>
      <c r="N283" s="1818"/>
      <c r="O283" s="1818"/>
      <c r="P283" s="1818"/>
      <c r="Q283" s="1818"/>
      <c r="R283" s="1818"/>
      <c r="S283" s="1818"/>
      <c r="T283" s="1818"/>
      <c r="U283" s="1818"/>
      <c r="V283" s="1818"/>
      <c r="W283" s="1818"/>
      <c r="X283" s="1818"/>
      <c r="Y283" s="1818"/>
      <c r="Z283" s="1818"/>
      <c r="AA283" s="1818"/>
      <c r="AB283" s="1818"/>
      <c r="AC283" s="1818"/>
      <c r="AD283" s="1818"/>
      <c r="AE283" s="1818"/>
      <c r="AF283" s="1818"/>
      <c r="AG283" s="1818"/>
      <c r="AH283" s="1818"/>
      <c r="AI283" s="1818"/>
      <c r="AJ283" s="1818"/>
      <c r="AK283" s="1818"/>
      <c r="AL283" s="1818"/>
      <c r="AM283" s="1818"/>
      <c r="AN283" s="1818"/>
      <c r="AO283" s="1818"/>
      <c r="AP283" s="1818"/>
      <c r="AQ283" s="1818"/>
      <c r="AR283" s="1818"/>
      <c r="AS283" s="1818"/>
      <c r="AT283" s="1818"/>
      <c r="AU283" s="1818"/>
      <c r="AV283" s="1818"/>
      <c r="AW283" s="1818"/>
      <c r="AX283" s="1818"/>
      <c r="AY283" s="1818"/>
      <c r="AZ283" s="1818"/>
      <c r="BA283" s="1818"/>
      <c r="BB283" s="1818"/>
      <c r="BC283" s="1818"/>
      <c r="BD283" s="1818"/>
      <c r="BE283" s="1818"/>
      <c r="BF283" s="1818"/>
      <c r="BG283" s="1818"/>
    </row>
    <row r="284" spans="3:59">
      <c r="C284" s="1760"/>
      <c r="D284" s="1760"/>
      <c r="E284" s="1760"/>
      <c r="F284" s="1760"/>
      <c r="G284" s="1760"/>
      <c r="H284" s="1760"/>
      <c r="I284" s="1760"/>
      <c r="J284" s="1760"/>
      <c r="K284" s="1818"/>
      <c r="L284" s="1818"/>
      <c r="M284" s="1818"/>
      <c r="N284" s="1818"/>
      <c r="O284" s="1818"/>
      <c r="P284" s="1818"/>
      <c r="Q284" s="1818"/>
      <c r="R284" s="1818"/>
      <c r="S284" s="1818"/>
      <c r="T284" s="1818"/>
      <c r="U284" s="1818"/>
      <c r="V284" s="1818"/>
      <c r="W284" s="1818"/>
      <c r="X284" s="1818"/>
      <c r="Y284" s="1818"/>
      <c r="Z284" s="1818"/>
      <c r="AA284" s="1818"/>
      <c r="AB284" s="1818"/>
      <c r="AC284" s="1818"/>
      <c r="AD284" s="1818"/>
      <c r="AE284" s="1818"/>
      <c r="AF284" s="1818"/>
      <c r="AG284" s="1818"/>
      <c r="AH284" s="1818"/>
      <c r="AI284" s="1818"/>
      <c r="AJ284" s="1818"/>
      <c r="AK284" s="1818"/>
      <c r="AL284" s="1818"/>
      <c r="AM284" s="1818"/>
      <c r="AN284" s="1818"/>
      <c r="AO284" s="1818"/>
      <c r="AP284" s="1818"/>
      <c r="AQ284" s="1818"/>
      <c r="AR284" s="1818"/>
      <c r="AS284" s="1818"/>
      <c r="AT284" s="1818"/>
      <c r="AU284" s="1818"/>
      <c r="AV284" s="1818"/>
      <c r="AW284" s="1818"/>
      <c r="AX284" s="1818"/>
      <c r="AY284" s="1818"/>
      <c r="AZ284" s="1818"/>
      <c r="BA284" s="1818"/>
      <c r="BB284" s="1818"/>
      <c r="BC284" s="1818"/>
      <c r="BD284" s="1818"/>
      <c r="BE284" s="1818"/>
      <c r="BF284" s="1818"/>
      <c r="BG284" s="1818"/>
    </row>
    <row r="285" spans="3:59">
      <c r="C285" s="1761"/>
      <c r="D285" s="1761"/>
      <c r="E285" s="1761"/>
      <c r="F285" s="1761"/>
      <c r="G285" s="1761"/>
      <c r="H285" s="1761"/>
      <c r="I285" s="1761"/>
      <c r="J285" s="1761"/>
      <c r="K285" s="1760"/>
      <c r="L285" s="1760"/>
    </row>
    <row r="286" spans="3:59">
      <c r="C286" s="1761"/>
      <c r="D286" s="1761"/>
      <c r="E286" s="1761"/>
      <c r="F286" s="1761"/>
      <c r="G286" s="1761"/>
      <c r="H286" s="1761"/>
      <c r="I286" s="1761"/>
      <c r="J286" s="1761"/>
      <c r="K286" s="1760"/>
      <c r="L286" s="1760"/>
    </row>
    <row r="287" spans="3:59">
      <c r="C287" s="1760"/>
      <c r="D287" s="1760"/>
      <c r="E287" s="1760"/>
      <c r="F287" s="1760"/>
      <c r="G287" s="1760"/>
      <c r="H287" s="1760"/>
      <c r="I287" s="1760"/>
      <c r="J287" s="1760"/>
    </row>
    <row r="288" spans="3:59">
      <c r="C288" s="1760"/>
      <c r="D288" s="1760"/>
      <c r="E288" s="1760"/>
      <c r="F288" s="1760"/>
      <c r="G288" s="1760"/>
      <c r="H288" s="1760"/>
      <c r="I288" s="1760"/>
      <c r="J288" s="1760"/>
    </row>
    <row r="289" spans="3:10">
      <c r="C289" s="1760"/>
      <c r="D289" s="1760"/>
      <c r="E289" s="1760"/>
      <c r="F289" s="1760"/>
      <c r="G289" s="1760"/>
      <c r="H289" s="1760"/>
      <c r="I289" s="1760"/>
      <c r="J289" s="1760"/>
    </row>
    <row r="290" spans="3:10">
      <c r="C290" s="1760"/>
      <c r="D290" s="1760"/>
      <c r="E290" s="1760"/>
      <c r="F290" s="1760"/>
      <c r="G290" s="1760"/>
      <c r="H290" s="1760"/>
      <c r="I290" s="1760"/>
      <c r="J290" s="1760"/>
    </row>
  </sheetData>
  <mergeCells count="1134">
    <mergeCell ref="AT1:BI1"/>
    <mergeCell ref="AC2:AD2"/>
    <mergeCell ref="AF2:AG2"/>
    <mergeCell ref="AJ2:AK2"/>
    <mergeCell ref="AT2:BI2"/>
    <mergeCell ref="BE3:BH3"/>
    <mergeCell ref="BE4:BH4"/>
    <mergeCell ref="BA6:BB6"/>
    <mergeCell ref="BE6:BF6"/>
    <mergeCell ref="BE8:BF8"/>
    <mergeCell ref="BE10:BF10"/>
    <mergeCell ref="W12:BA12"/>
    <mergeCell ref="W13:AC13"/>
    <mergeCell ref="AD13:AJ13"/>
    <mergeCell ref="AK13:AQ13"/>
    <mergeCell ref="AR13:AX13"/>
    <mergeCell ref="AY13:BA13"/>
    <mergeCell ref="BB17:BC17"/>
    <mergeCell ref="BD17:BE17"/>
    <mergeCell ref="BB18:BC18"/>
    <mergeCell ref="BD18:BE18"/>
    <mergeCell ref="BB19:BC19"/>
    <mergeCell ref="BD19:BE19"/>
    <mergeCell ref="BB20:BC20"/>
    <mergeCell ref="BD20:BE20"/>
    <mergeCell ref="BB21:BC21"/>
    <mergeCell ref="BD21:BE21"/>
    <mergeCell ref="BB22:BC22"/>
    <mergeCell ref="BD22:BE22"/>
    <mergeCell ref="BB23:BC23"/>
    <mergeCell ref="BD23:BE23"/>
    <mergeCell ref="BB24:BC24"/>
    <mergeCell ref="BD24:BE24"/>
    <mergeCell ref="BB25:BC25"/>
    <mergeCell ref="BD25:BE25"/>
    <mergeCell ref="BB26:BC26"/>
    <mergeCell ref="BD26:BE26"/>
    <mergeCell ref="BB27:BC27"/>
    <mergeCell ref="BD27:BE27"/>
    <mergeCell ref="BB28:BC28"/>
    <mergeCell ref="BD28:BE28"/>
    <mergeCell ref="BB29:BC29"/>
    <mergeCell ref="BD29:BE29"/>
    <mergeCell ref="BB30:BC30"/>
    <mergeCell ref="BD30:BE30"/>
    <mergeCell ref="BB31:BC31"/>
    <mergeCell ref="BD31:BE31"/>
    <mergeCell ref="BB32:BC32"/>
    <mergeCell ref="BD32:BE32"/>
    <mergeCell ref="BB33:BC33"/>
    <mergeCell ref="BD33:BE33"/>
    <mergeCell ref="BB34:BC34"/>
    <mergeCell ref="BD34:BE34"/>
    <mergeCell ref="BB35:BC35"/>
    <mergeCell ref="BD35:BE35"/>
    <mergeCell ref="BB36:BC36"/>
    <mergeCell ref="BD36:BE36"/>
    <mergeCell ref="BB37:BC37"/>
    <mergeCell ref="BD37:BE37"/>
    <mergeCell ref="BB38:BC38"/>
    <mergeCell ref="BD38:BE38"/>
    <mergeCell ref="BB39:BC39"/>
    <mergeCell ref="BD39:BE39"/>
    <mergeCell ref="BB40:BC40"/>
    <mergeCell ref="BD40:BE40"/>
    <mergeCell ref="BB41:BC41"/>
    <mergeCell ref="BD41:BE41"/>
    <mergeCell ref="BB42:BC42"/>
    <mergeCell ref="BD42:BE42"/>
    <mergeCell ref="BB43:BC43"/>
    <mergeCell ref="BD43:BE43"/>
    <mergeCell ref="BB44:BC44"/>
    <mergeCell ref="BD44:BE44"/>
    <mergeCell ref="BB45:BC45"/>
    <mergeCell ref="BD45:BE45"/>
    <mergeCell ref="BB46:BC46"/>
    <mergeCell ref="BD46:BE46"/>
    <mergeCell ref="BB47:BC47"/>
    <mergeCell ref="BD47:BE47"/>
    <mergeCell ref="BB48:BC48"/>
    <mergeCell ref="BD48:BE48"/>
    <mergeCell ref="BB49:BC49"/>
    <mergeCell ref="BD49:BE49"/>
    <mergeCell ref="BB50:BC50"/>
    <mergeCell ref="BD50:BE50"/>
    <mergeCell ref="BB51:BC51"/>
    <mergeCell ref="BD51:BE51"/>
    <mergeCell ref="BB52:BC52"/>
    <mergeCell ref="BD52:BE52"/>
    <mergeCell ref="BB53:BC53"/>
    <mergeCell ref="BD53:BE53"/>
    <mergeCell ref="BB54:BC54"/>
    <mergeCell ref="BD54:BE54"/>
    <mergeCell ref="BB55:BC55"/>
    <mergeCell ref="BD55:BE55"/>
    <mergeCell ref="BB56:BC56"/>
    <mergeCell ref="BD56:BE56"/>
    <mergeCell ref="BB57:BC57"/>
    <mergeCell ref="BD57:BE57"/>
    <mergeCell ref="BB58:BC58"/>
    <mergeCell ref="BD58:BE58"/>
    <mergeCell ref="BB59:BC59"/>
    <mergeCell ref="BD59:BE59"/>
    <mergeCell ref="BB60:BC60"/>
    <mergeCell ref="BD60:BE60"/>
    <mergeCell ref="BB61:BC61"/>
    <mergeCell ref="BD61:BE61"/>
    <mergeCell ref="BB62:BC62"/>
    <mergeCell ref="BD62:BE62"/>
    <mergeCell ref="BB63:BC63"/>
    <mergeCell ref="BD63:BE63"/>
    <mergeCell ref="BB64:BC64"/>
    <mergeCell ref="BD64:BE64"/>
    <mergeCell ref="BB65:BC65"/>
    <mergeCell ref="BD65:BE65"/>
    <mergeCell ref="BB66:BC66"/>
    <mergeCell ref="BD66:BE66"/>
    <mergeCell ref="BB67:BC67"/>
    <mergeCell ref="BD67:BE67"/>
    <mergeCell ref="BB68:BC68"/>
    <mergeCell ref="BD68:BE68"/>
    <mergeCell ref="BB69:BC69"/>
    <mergeCell ref="BD69:BE69"/>
    <mergeCell ref="BB70:BC70"/>
    <mergeCell ref="BD70:BE70"/>
    <mergeCell ref="BB71:BC71"/>
    <mergeCell ref="BD71:BE71"/>
    <mergeCell ref="BB72:BC72"/>
    <mergeCell ref="BD72:BE72"/>
    <mergeCell ref="BB73:BC73"/>
    <mergeCell ref="BD73:BE73"/>
    <mergeCell ref="BB74:BC74"/>
    <mergeCell ref="BD74:BE74"/>
    <mergeCell ref="BB75:BC75"/>
    <mergeCell ref="BD75:BE75"/>
    <mergeCell ref="BB76:BC76"/>
    <mergeCell ref="BD76:BE76"/>
    <mergeCell ref="BB77:BC77"/>
    <mergeCell ref="BD77:BE77"/>
    <mergeCell ref="BB78:BC78"/>
    <mergeCell ref="BD78:BE78"/>
    <mergeCell ref="BB79:BC79"/>
    <mergeCell ref="BD79:BE79"/>
    <mergeCell ref="BB80:BC80"/>
    <mergeCell ref="BD80:BE80"/>
    <mergeCell ref="BB81:BC81"/>
    <mergeCell ref="BD81:BE81"/>
    <mergeCell ref="BB82:BC82"/>
    <mergeCell ref="BD82:BE82"/>
    <mergeCell ref="BB83:BC83"/>
    <mergeCell ref="BD83:BE83"/>
    <mergeCell ref="BB84:BC84"/>
    <mergeCell ref="BD84:BE84"/>
    <mergeCell ref="BB85:BC85"/>
    <mergeCell ref="BD85:BE85"/>
    <mergeCell ref="BB86:BC86"/>
    <mergeCell ref="BD86:BE86"/>
    <mergeCell ref="BB87:BC87"/>
    <mergeCell ref="BD87:BE87"/>
    <mergeCell ref="BB88:BC88"/>
    <mergeCell ref="BD88:BE88"/>
    <mergeCell ref="BB89:BC89"/>
    <mergeCell ref="BD89:BE89"/>
    <mergeCell ref="BB90:BC90"/>
    <mergeCell ref="BD90:BE90"/>
    <mergeCell ref="BB91:BC91"/>
    <mergeCell ref="BD91:BE91"/>
    <mergeCell ref="BB92:BC92"/>
    <mergeCell ref="BD92:BE92"/>
    <mergeCell ref="BB93:BC93"/>
    <mergeCell ref="BD93:BE93"/>
    <mergeCell ref="BB94:BC94"/>
    <mergeCell ref="BD94:BE94"/>
    <mergeCell ref="BB95:BC95"/>
    <mergeCell ref="BD95:BE95"/>
    <mergeCell ref="BB96:BC96"/>
    <mergeCell ref="BD96:BE96"/>
    <mergeCell ref="BB97:BC97"/>
    <mergeCell ref="BD97:BE97"/>
    <mergeCell ref="BB98:BC98"/>
    <mergeCell ref="BD98:BE98"/>
    <mergeCell ref="BB99:BC99"/>
    <mergeCell ref="BD99:BE99"/>
    <mergeCell ref="BB100:BC100"/>
    <mergeCell ref="BD100:BE100"/>
    <mergeCell ref="BB101:BC101"/>
    <mergeCell ref="BD101:BE101"/>
    <mergeCell ref="BB102:BC102"/>
    <mergeCell ref="BD102:BE102"/>
    <mergeCell ref="BB103:BC103"/>
    <mergeCell ref="BD103:BE103"/>
    <mergeCell ref="BB104:BC104"/>
    <mergeCell ref="BD104:BE104"/>
    <mergeCell ref="BB105:BC105"/>
    <mergeCell ref="BD105:BE105"/>
    <mergeCell ref="BB106:BC106"/>
    <mergeCell ref="BD106:BE106"/>
    <mergeCell ref="BB107:BC107"/>
    <mergeCell ref="BD107:BE107"/>
    <mergeCell ref="BB108:BC108"/>
    <mergeCell ref="BD108:BE108"/>
    <mergeCell ref="BB109:BC109"/>
    <mergeCell ref="BD109:BE109"/>
    <mergeCell ref="BB110:BC110"/>
    <mergeCell ref="BD110:BE110"/>
    <mergeCell ref="BB111:BC111"/>
    <mergeCell ref="BD111:BE111"/>
    <mergeCell ref="BB112:BC112"/>
    <mergeCell ref="BD112:BE112"/>
    <mergeCell ref="BB113:BC113"/>
    <mergeCell ref="BD113:BE113"/>
    <mergeCell ref="BB114:BC114"/>
    <mergeCell ref="BD114:BE114"/>
    <mergeCell ref="BB115:BC115"/>
    <mergeCell ref="BD115:BE115"/>
    <mergeCell ref="BB116:BC116"/>
    <mergeCell ref="BD116:BE116"/>
    <mergeCell ref="BB117:BC117"/>
    <mergeCell ref="BD117:BE117"/>
    <mergeCell ref="BB118:BC118"/>
    <mergeCell ref="BD118:BE118"/>
    <mergeCell ref="BB119:BC119"/>
    <mergeCell ref="BD119:BE119"/>
    <mergeCell ref="BB120:BC120"/>
    <mergeCell ref="BD120:BE120"/>
    <mergeCell ref="BB121:BC121"/>
    <mergeCell ref="BD121:BE121"/>
    <mergeCell ref="BB122:BC122"/>
    <mergeCell ref="BD122:BE122"/>
    <mergeCell ref="BB123:BC123"/>
    <mergeCell ref="BD123:BE123"/>
    <mergeCell ref="BB124:BC124"/>
    <mergeCell ref="BD124:BE124"/>
    <mergeCell ref="BB125:BC125"/>
    <mergeCell ref="BD125:BE125"/>
    <mergeCell ref="BB126:BC126"/>
    <mergeCell ref="BD126:BE126"/>
    <mergeCell ref="BB127:BC127"/>
    <mergeCell ref="BD127:BE127"/>
    <mergeCell ref="BB128:BC128"/>
    <mergeCell ref="BD128:BE128"/>
    <mergeCell ref="BB129:BC129"/>
    <mergeCell ref="BD129:BE129"/>
    <mergeCell ref="BB130:BC130"/>
    <mergeCell ref="BD130:BE130"/>
    <mergeCell ref="BB131:BC131"/>
    <mergeCell ref="BD131:BE131"/>
    <mergeCell ref="BB132:BC132"/>
    <mergeCell ref="BD132:BE132"/>
    <mergeCell ref="BB133:BC133"/>
    <mergeCell ref="BD133:BE133"/>
    <mergeCell ref="BB134:BC134"/>
    <mergeCell ref="BD134:BE134"/>
    <mergeCell ref="BB135:BC135"/>
    <mergeCell ref="BD135:BE135"/>
    <mergeCell ref="BB136:BC136"/>
    <mergeCell ref="BD136:BE136"/>
    <mergeCell ref="BB137:BC137"/>
    <mergeCell ref="BD137:BE137"/>
    <mergeCell ref="BB138:BC138"/>
    <mergeCell ref="BD138:BE138"/>
    <mergeCell ref="BB139:BC139"/>
    <mergeCell ref="BD139:BE139"/>
    <mergeCell ref="BB140:BC140"/>
    <mergeCell ref="BD140:BE140"/>
    <mergeCell ref="BB141:BC141"/>
    <mergeCell ref="BD141:BE141"/>
    <mergeCell ref="BB142:BC142"/>
    <mergeCell ref="BD142:BE142"/>
    <mergeCell ref="BB143:BC143"/>
    <mergeCell ref="BD143:BE143"/>
    <mergeCell ref="BB144:BC144"/>
    <mergeCell ref="BD144:BE144"/>
    <mergeCell ref="BB145:BC145"/>
    <mergeCell ref="BD145:BE145"/>
    <mergeCell ref="BB146:BC146"/>
    <mergeCell ref="BD146:BE146"/>
    <mergeCell ref="BB147:BC147"/>
    <mergeCell ref="BD147:BE147"/>
    <mergeCell ref="BB148:BC148"/>
    <mergeCell ref="BD148:BE148"/>
    <mergeCell ref="BB149:BC149"/>
    <mergeCell ref="BD149:BE149"/>
    <mergeCell ref="BB150:BC150"/>
    <mergeCell ref="BD150:BE150"/>
    <mergeCell ref="BB151:BC151"/>
    <mergeCell ref="BD151:BE151"/>
    <mergeCell ref="BB152:BC152"/>
    <mergeCell ref="BD152:BE152"/>
    <mergeCell ref="BB153:BC153"/>
    <mergeCell ref="BD153:BE153"/>
    <mergeCell ref="BB154:BC154"/>
    <mergeCell ref="BD154:BE154"/>
    <mergeCell ref="BB155:BC155"/>
    <mergeCell ref="BD155:BE155"/>
    <mergeCell ref="BB156:BC156"/>
    <mergeCell ref="BD156:BE156"/>
    <mergeCell ref="BB157:BC157"/>
    <mergeCell ref="BD157:BE157"/>
    <mergeCell ref="BB158:BC158"/>
    <mergeCell ref="BD158:BE158"/>
    <mergeCell ref="BB159:BC159"/>
    <mergeCell ref="BD159:BE159"/>
    <mergeCell ref="BB160:BC160"/>
    <mergeCell ref="BD160:BE160"/>
    <mergeCell ref="BB161:BC161"/>
    <mergeCell ref="BD161:BE161"/>
    <mergeCell ref="BB162:BC162"/>
    <mergeCell ref="BD162:BE162"/>
    <mergeCell ref="BB163:BC163"/>
    <mergeCell ref="BD163:BE163"/>
    <mergeCell ref="BB164:BC164"/>
    <mergeCell ref="BD164:BE164"/>
    <mergeCell ref="BB165:BC165"/>
    <mergeCell ref="BD165:BE165"/>
    <mergeCell ref="BB166:BC166"/>
    <mergeCell ref="BD166:BE166"/>
    <mergeCell ref="BB167:BC167"/>
    <mergeCell ref="BD167:BE167"/>
    <mergeCell ref="BB168:BC168"/>
    <mergeCell ref="BD168:BE168"/>
    <mergeCell ref="BB169:BC169"/>
    <mergeCell ref="BD169:BE169"/>
    <mergeCell ref="BB170:BC170"/>
    <mergeCell ref="BD170:BE170"/>
    <mergeCell ref="BB171:BC171"/>
    <mergeCell ref="BD171:BE171"/>
    <mergeCell ref="BB172:BC172"/>
    <mergeCell ref="BD172:BE172"/>
    <mergeCell ref="BB173:BC173"/>
    <mergeCell ref="BD173:BE173"/>
    <mergeCell ref="BB174:BC174"/>
    <mergeCell ref="BD174:BE174"/>
    <mergeCell ref="BB175:BC175"/>
    <mergeCell ref="BD175:BE175"/>
    <mergeCell ref="BB176:BC176"/>
    <mergeCell ref="BD176:BE176"/>
    <mergeCell ref="BB177:BC177"/>
    <mergeCell ref="BD177:BE177"/>
    <mergeCell ref="BB178:BC178"/>
    <mergeCell ref="BD178:BE178"/>
    <mergeCell ref="BB179:BC179"/>
    <mergeCell ref="BD179:BE179"/>
    <mergeCell ref="BB180:BC180"/>
    <mergeCell ref="BD180:BE180"/>
    <mergeCell ref="BB181:BC181"/>
    <mergeCell ref="BD181:BE181"/>
    <mergeCell ref="BB182:BC182"/>
    <mergeCell ref="BD182:BE182"/>
    <mergeCell ref="BB183:BC183"/>
    <mergeCell ref="BD183:BE183"/>
    <mergeCell ref="BB184:BC184"/>
    <mergeCell ref="BD184:BE184"/>
    <mergeCell ref="BB185:BC185"/>
    <mergeCell ref="BD185:BE185"/>
    <mergeCell ref="BB186:BC186"/>
    <mergeCell ref="BD186:BE186"/>
    <mergeCell ref="BB187:BC187"/>
    <mergeCell ref="BD187:BE187"/>
    <mergeCell ref="BB188:BC188"/>
    <mergeCell ref="BD188:BE188"/>
    <mergeCell ref="BB189:BC189"/>
    <mergeCell ref="BD189:BE189"/>
    <mergeCell ref="BB190:BC190"/>
    <mergeCell ref="BD190:BE190"/>
    <mergeCell ref="BB191:BC191"/>
    <mergeCell ref="BD191:BE191"/>
    <mergeCell ref="BB192:BC192"/>
    <mergeCell ref="BD192:BE192"/>
    <mergeCell ref="BB193:BC193"/>
    <mergeCell ref="BD193:BE193"/>
    <mergeCell ref="BB194:BC194"/>
    <mergeCell ref="BD194:BE194"/>
    <mergeCell ref="BB195:BC195"/>
    <mergeCell ref="BD195:BE195"/>
    <mergeCell ref="BB196:BC196"/>
    <mergeCell ref="BD196:BE196"/>
    <mergeCell ref="BB197:BC197"/>
    <mergeCell ref="BD197:BE197"/>
    <mergeCell ref="BB198:BC198"/>
    <mergeCell ref="BD198:BE198"/>
    <mergeCell ref="BB199:BC199"/>
    <mergeCell ref="BD199:BE199"/>
    <mergeCell ref="BB200:BC200"/>
    <mergeCell ref="BD200:BE200"/>
    <mergeCell ref="BB201:BC201"/>
    <mergeCell ref="BD201:BE201"/>
    <mergeCell ref="BB202:BC202"/>
    <mergeCell ref="BD202:BE202"/>
    <mergeCell ref="BB203:BC203"/>
    <mergeCell ref="BD203:BE203"/>
    <mergeCell ref="BB204:BC204"/>
    <mergeCell ref="BD204:BE204"/>
    <mergeCell ref="BB205:BC205"/>
    <mergeCell ref="BD205:BE205"/>
    <mergeCell ref="BB206:BC206"/>
    <mergeCell ref="BD206:BE206"/>
    <mergeCell ref="BB207:BC207"/>
    <mergeCell ref="BD207:BE207"/>
    <mergeCell ref="BB208:BC208"/>
    <mergeCell ref="BD208:BE208"/>
    <mergeCell ref="BB209:BC209"/>
    <mergeCell ref="BD209:BE209"/>
    <mergeCell ref="BB210:BC210"/>
    <mergeCell ref="BD210:BE210"/>
    <mergeCell ref="BB211:BC211"/>
    <mergeCell ref="BD211:BE211"/>
    <mergeCell ref="BB212:BC212"/>
    <mergeCell ref="BD212:BE212"/>
    <mergeCell ref="BB213:BC213"/>
    <mergeCell ref="BD213:BE213"/>
    <mergeCell ref="BB214:BC214"/>
    <mergeCell ref="BD214:BE214"/>
    <mergeCell ref="BB215:BC215"/>
    <mergeCell ref="BD215:BE215"/>
    <mergeCell ref="BB216:BC216"/>
    <mergeCell ref="BD216:BE216"/>
    <mergeCell ref="BF219:BI219"/>
    <mergeCell ref="M220:P220"/>
    <mergeCell ref="R220:U220"/>
    <mergeCell ref="AC220:AF220"/>
    <mergeCell ref="AH220:AK220"/>
    <mergeCell ref="BF220:BI220"/>
    <mergeCell ref="M221:N221"/>
    <mergeCell ref="O221:P221"/>
    <mergeCell ref="R221:S221"/>
    <mergeCell ref="T221:U221"/>
    <mergeCell ref="AC221:AD221"/>
    <mergeCell ref="AE221:AF221"/>
    <mergeCell ref="AH221:AI221"/>
    <mergeCell ref="AJ221:AK221"/>
    <mergeCell ref="BA221:BD221"/>
    <mergeCell ref="BF221:BI221"/>
    <mergeCell ref="K222:L222"/>
    <mergeCell ref="M222:N222"/>
    <mergeCell ref="O222:P222"/>
    <mergeCell ref="R222:S222"/>
    <mergeCell ref="T222:U222"/>
    <mergeCell ref="W222:X222"/>
    <mergeCell ref="AA222:AB222"/>
    <mergeCell ref="AC222:AD222"/>
    <mergeCell ref="AE222:AF222"/>
    <mergeCell ref="AH222:AI222"/>
    <mergeCell ref="AJ222:AK222"/>
    <mergeCell ref="AM222:AN222"/>
    <mergeCell ref="AQ222:AT222"/>
    <mergeCell ref="AV222:AY222"/>
    <mergeCell ref="BA222:BD222"/>
    <mergeCell ref="K223:L223"/>
    <mergeCell ref="M223:N223"/>
    <mergeCell ref="O223:P223"/>
    <mergeCell ref="R223:S223"/>
    <mergeCell ref="T223:U223"/>
    <mergeCell ref="W223:X223"/>
    <mergeCell ref="AA223:AB223"/>
    <mergeCell ref="AC223:AD223"/>
    <mergeCell ref="AE223:AF223"/>
    <mergeCell ref="AH223:AI223"/>
    <mergeCell ref="AJ223:AK223"/>
    <mergeCell ref="AM223:AN223"/>
    <mergeCell ref="K224:L224"/>
    <mergeCell ref="M224:N224"/>
    <mergeCell ref="O224:P224"/>
    <mergeCell ref="R224:S224"/>
    <mergeCell ref="T224:U224"/>
    <mergeCell ref="W224:X224"/>
    <mergeCell ref="AA224:AB224"/>
    <mergeCell ref="AC224:AD224"/>
    <mergeCell ref="AE224:AF224"/>
    <mergeCell ref="AH224:AI224"/>
    <mergeCell ref="AJ224:AK224"/>
    <mergeCell ref="AM224:AN224"/>
    <mergeCell ref="K225:L225"/>
    <mergeCell ref="M225:N225"/>
    <mergeCell ref="O225:P225"/>
    <mergeCell ref="R225:S225"/>
    <mergeCell ref="T225:U225"/>
    <mergeCell ref="W225:X225"/>
    <mergeCell ref="AA225:AB225"/>
    <mergeCell ref="AC225:AD225"/>
    <mergeCell ref="AE225:AF225"/>
    <mergeCell ref="AH225:AI225"/>
    <mergeCell ref="AJ225:AK225"/>
    <mergeCell ref="AM225:AN225"/>
    <mergeCell ref="K226:L226"/>
    <mergeCell ref="M226:N226"/>
    <mergeCell ref="O226:P226"/>
    <mergeCell ref="R226:S226"/>
    <mergeCell ref="T226:U226"/>
    <mergeCell ref="W226:X226"/>
    <mergeCell ref="AA226:AB226"/>
    <mergeCell ref="AC226:AD226"/>
    <mergeCell ref="AE226:AF226"/>
    <mergeCell ref="AH226:AI226"/>
    <mergeCell ref="AJ226:AK226"/>
    <mergeCell ref="AM226:AN226"/>
    <mergeCell ref="AQ226:AR226"/>
    <mergeCell ref="AS226:AV226"/>
    <mergeCell ref="AQ227:AR227"/>
    <mergeCell ref="AS227:AV227"/>
    <mergeCell ref="R228:S228"/>
    <mergeCell ref="AH228:AI228"/>
    <mergeCell ref="AQ228:AR228"/>
    <mergeCell ref="AS228:AV228"/>
    <mergeCell ref="AQ229:AR229"/>
    <mergeCell ref="AS229:AV229"/>
    <mergeCell ref="AQ230:AR230"/>
    <mergeCell ref="AS230:AV230"/>
    <mergeCell ref="K231:N231"/>
    <mergeCell ref="P231:S231"/>
    <mergeCell ref="U231:X231"/>
    <mergeCell ref="AA231:AD231"/>
    <mergeCell ref="AF231:AI231"/>
    <mergeCell ref="AK231:AN231"/>
    <mergeCell ref="U234:X234"/>
    <mergeCell ref="AK234:AN234"/>
    <mergeCell ref="U235:X235"/>
    <mergeCell ref="AK235:AN235"/>
    <mergeCell ref="K236:N236"/>
    <mergeCell ref="P236:S236"/>
    <mergeCell ref="U236:X236"/>
    <mergeCell ref="AA236:AD236"/>
    <mergeCell ref="AF236:AI236"/>
    <mergeCell ref="AK236:AN236"/>
    <mergeCell ref="B12:B16"/>
    <mergeCell ref="C12:D16"/>
    <mergeCell ref="I12:J16"/>
    <mergeCell ref="K12:N16"/>
    <mergeCell ref="O12:S16"/>
    <mergeCell ref="BB12:BC16"/>
    <mergeCell ref="BD12:BE16"/>
    <mergeCell ref="BF12:BJ16"/>
    <mergeCell ref="B17:B18"/>
    <mergeCell ref="C17:D18"/>
    <mergeCell ref="I17:J18"/>
    <mergeCell ref="K17:N18"/>
    <mergeCell ref="O17:S18"/>
    <mergeCell ref="BF17:BJ18"/>
    <mergeCell ref="B19:B20"/>
    <mergeCell ref="C19:D20"/>
    <mergeCell ref="I19:J20"/>
    <mergeCell ref="K19:N20"/>
    <mergeCell ref="O19:S20"/>
    <mergeCell ref="BF19:BJ20"/>
    <mergeCell ref="B21:B22"/>
    <mergeCell ref="C21:D22"/>
    <mergeCell ref="I21:J22"/>
    <mergeCell ref="K21:N22"/>
    <mergeCell ref="O21:S22"/>
    <mergeCell ref="BF21:BJ22"/>
    <mergeCell ref="B23:B24"/>
    <mergeCell ref="C23:D24"/>
    <mergeCell ref="I23:J24"/>
    <mergeCell ref="K23:N24"/>
    <mergeCell ref="O23:S24"/>
    <mergeCell ref="BF23:BJ24"/>
    <mergeCell ref="B25:B26"/>
    <mergeCell ref="C25:D26"/>
    <mergeCell ref="I25:J26"/>
    <mergeCell ref="K25:N26"/>
    <mergeCell ref="O25:S26"/>
    <mergeCell ref="BF25:BJ26"/>
    <mergeCell ref="B27:B28"/>
    <mergeCell ref="C27:D28"/>
    <mergeCell ref="I27:J28"/>
    <mergeCell ref="K27:N28"/>
    <mergeCell ref="O27:S28"/>
    <mergeCell ref="BF27:BJ28"/>
    <mergeCell ref="B29:B30"/>
    <mergeCell ref="C29:D30"/>
    <mergeCell ref="I29:J30"/>
    <mergeCell ref="K29:N30"/>
    <mergeCell ref="O29:S30"/>
    <mergeCell ref="BF29:BJ30"/>
    <mergeCell ref="B31:B32"/>
    <mergeCell ref="C31:D32"/>
    <mergeCell ref="I31:J32"/>
    <mergeCell ref="K31:N32"/>
    <mergeCell ref="O31:S32"/>
    <mergeCell ref="BF31:BJ32"/>
    <mergeCell ref="B33:B34"/>
    <mergeCell ref="C33:D34"/>
    <mergeCell ref="I33:J34"/>
    <mergeCell ref="K33:N34"/>
    <mergeCell ref="O33:S34"/>
    <mergeCell ref="BF33:BJ34"/>
    <mergeCell ref="B35:B36"/>
    <mergeCell ref="C35:D36"/>
    <mergeCell ref="I35:J36"/>
    <mergeCell ref="K35:N36"/>
    <mergeCell ref="O35:S36"/>
    <mergeCell ref="BF35:BJ36"/>
    <mergeCell ref="B37:B38"/>
    <mergeCell ref="C37:D38"/>
    <mergeCell ref="I37:J38"/>
    <mergeCell ref="K37:N38"/>
    <mergeCell ref="O37:S38"/>
    <mergeCell ref="BF37:BJ38"/>
    <mergeCell ref="B39:B40"/>
    <mergeCell ref="C39:D40"/>
    <mergeCell ref="I39:J40"/>
    <mergeCell ref="K39:N40"/>
    <mergeCell ref="O39:S40"/>
    <mergeCell ref="BF39:BJ40"/>
    <mergeCell ref="B41:B42"/>
    <mergeCell ref="C41:D42"/>
    <mergeCell ref="I41:J42"/>
    <mergeCell ref="K41:N42"/>
    <mergeCell ref="O41:S42"/>
    <mergeCell ref="BF41:BJ42"/>
    <mergeCell ref="B43:B44"/>
    <mergeCell ref="C43:D44"/>
    <mergeCell ref="I43:J44"/>
    <mergeCell ref="K43:N44"/>
    <mergeCell ref="O43:S44"/>
    <mergeCell ref="BF43:BJ44"/>
    <mergeCell ref="B45:B46"/>
    <mergeCell ref="C45:D46"/>
    <mergeCell ref="I45:J46"/>
    <mergeCell ref="K45:N46"/>
    <mergeCell ref="O45:S46"/>
    <mergeCell ref="BF45:BJ46"/>
    <mergeCell ref="B47:B48"/>
    <mergeCell ref="C47:D48"/>
    <mergeCell ref="I47:J48"/>
    <mergeCell ref="K47:N48"/>
    <mergeCell ref="O47:S48"/>
    <mergeCell ref="BF47:BJ48"/>
    <mergeCell ref="B49:B50"/>
    <mergeCell ref="C49:D50"/>
    <mergeCell ref="I49:J50"/>
    <mergeCell ref="K49:N50"/>
    <mergeCell ref="O49:S50"/>
    <mergeCell ref="BF49:BJ50"/>
    <mergeCell ref="B51:B52"/>
    <mergeCell ref="C51:D52"/>
    <mergeCell ref="I51:J52"/>
    <mergeCell ref="K51:N52"/>
    <mergeCell ref="O51:S52"/>
    <mergeCell ref="BF51:BJ52"/>
    <mergeCell ref="B53:B54"/>
    <mergeCell ref="C53:D54"/>
    <mergeCell ref="I53:J54"/>
    <mergeCell ref="K53:N54"/>
    <mergeCell ref="O53:S54"/>
    <mergeCell ref="BF53:BJ54"/>
    <mergeCell ref="B55:B56"/>
    <mergeCell ref="C55:D56"/>
    <mergeCell ref="I55:J56"/>
    <mergeCell ref="K55:N56"/>
    <mergeCell ref="O55:S56"/>
    <mergeCell ref="BF55:BJ56"/>
    <mergeCell ref="B57:B58"/>
    <mergeCell ref="C57:D58"/>
    <mergeCell ref="I57:J58"/>
    <mergeCell ref="K57:N58"/>
    <mergeCell ref="O57:S58"/>
    <mergeCell ref="BF57:BJ58"/>
    <mergeCell ref="B59:B60"/>
    <mergeCell ref="C59:D60"/>
    <mergeCell ref="I59:J60"/>
    <mergeCell ref="K59:N60"/>
    <mergeCell ref="O59:S60"/>
    <mergeCell ref="BF59:BJ60"/>
    <mergeCell ref="B61:B62"/>
    <mergeCell ref="C61:D62"/>
    <mergeCell ref="I61:J62"/>
    <mergeCell ref="K61:N62"/>
    <mergeCell ref="O61:S62"/>
    <mergeCell ref="BF61:BJ62"/>
    <mergeCell ref="B63:B64"/>
    <mergeCell ref="C63:D64"/>
    <mergeCell ref="I63:J64"/>
    <mergeCell ref="K63:N64"/>
    <mergeCell ref="O63:S64"/>
    <mergeCell ref="BF63:BJ64"/>
    <mergeCell ref="B65:B66"/>
    <mergeCell ref="C65:D66"/>
    <mergeCell ref="I65:J66"/>
    <mergeCell ref="K65:N66"/>
    <mergeCell ref="O65:S66"/>
    <mergeCell ref="BF65:BJ66"/>
    <mergeCell ref="B67:B68"/>
    <mergeCell ref="C67:D68"/>
    <mergeCell ref="I67:J68"/>
    <mergeCell ref="K67:N68"/>
    <mergeCell ref="O67:S68"/>
    <mergeCell ref="BF67:BJ68"/>
    <mergeCell ref="B69:B70"/>
    <mergeCell ref="C69:D70"/>
    <mergeCell ref="I69:J70"/>
    <mergeCell ref="K69:N70"/>
    <mergeCell ref="O69:S70"/>
    <mergeCell ref="BF69:BJ70"/>
    <mergeCell ref="B71:B72"/>
    <mergeCell ref="C71:D72"/>
    <mergeCell ref="I71:J72"/>
    <mergeCell ref="K71:N72"/>
    <mergeCell ref="O71:S72"/>
    <mergeCell ref="BF71:BJ72"/>
    <mergeCell ref="B73:B74"/>
    <mergeCell ref="C73:D74"/>
    <mergeCell ref="I73:J74"/>
    <mergeCell ref="K73:N74"/>
    <mergeCell ref="O73:S74"/>
    <mergeCell ref="BF73:BJ74"/>
    <mergeCell ref="B75:B76"/>
    <mergeCell ref="C75:D76"/>
    <mergeCell ref="I75:J76"/>
    <mergeCell ref="K75:N76"/>
    <mergeCell ref="O75:S76"/>
    <mergeCell ref="BF75:BJ76"/>
    <mergeCell ref="B77:B78"/>
    <mergeCell ref="C77:D78"/>
    <mergeCell ref="I77:J78"/>
    <mergeCell ref="K77:N78"/>
    <mergeCell ref="O77:S78"/>
    <mergeCell ref="BF77:BJ78"/>
    <mergeCell ref="B79:B80"/>
    <mergeCell ref="C79:D80"/>
    <mergeCell ref="I79:J80"/>
    <mergeCell ref="K79:N80"/>
    <mergeCell ref="O79:S80"/>
    <mergeCell ref="BF79:BJ80"/>
    <mergeCell ref="B81:B82"/>
    <mergeCell ref="C81:D82"/>
    <mergeCell ref="I81:J82"/>
    <mergeCell ref="K81:N82"/>
    <mergeCell ref="O81:S82"/>
    <mergeCell ref="BF81:BJ82"/>
    <mergeCell ref="B83:B84"/>
    <mergeCell ref="C83:D84"/>
    <mergeCell ref="I83:J84"/>
    <mergeCell ref="K83:N84"/>
    <mergeCell ref="O83:S84"/>
    <mergeCell ref="BF83:BJ84"/>
    <mergeCell ref="B85:B86"/>
    <mergeCell ref="C85:D86"/>
    <mergeCell ref="I85:J86"/>
    <mergeCell ref="K85:N86"/>
    <mergeCell ref="O85:S86"/>
    <mergeCell ref="BF85:BJ86"/>
    <mergeCell ref="B87:B88"/>
    <mergeCell ref="C87:D88"/>
    <mergeCell ref="I87:J88"/>
    <mergeCell ref="K87:N88"/>
    <mergeCell ref="O87:S88"/>
    <mergeCell ref="BF87:BJ88"/>
    <mergeCell ref="B89:B90"/>
    <mergeCell ref="C89:D90"/>
    <mergeCell ref="I89:J90"/>
    <mergeCell ref="K89:N90"/>
    <mergeCell ref="O89:S90"/>
    <mergeCell ref="BF89:BJ90"/>
    <mergeCell ref="B91:B92"/>
    <mergeCell ref="C91:D92"/>
    <mergeCell ref="I91:J92"/>
    <mergeCell ref="K91:N92"/>
    <mergeCell ref="O91:S92"/>
    <mergeCell ref="BF91:BJ92"/>
    <mergeCell ref="B93:B94"/>
    <mergeCell ref="C93:D94"/>
    <mergeCell ref="I93:J94"/>
    <mergeCell ref="K93:N94"/>
    <mergeCell ref="O93:S94"/>
    <mergeCell ref="BF93:BJ94"/>
    <mergeCell ref="B95:B96"/>
    <mergeCell ref="C95:D96"/>
    <mergeCell ref="I95:J96"/>
    <mergeCell ref="K95:N96"/>
    <mergeCell ref="O95:S96"/>
    <mergeCell ref="BF95:BJ96"/>
    <mergeCell ref="B97:B98"/>
    <mergeCell ref="C97:D98"/>
    <mergeCell ref="I97:J98"/>
    <mergeCell ref="K97:N98"/>
    <mergeCell ref="O97:S98"/>
    <mergeCell ref="BF97:BJ98"/>
    <mergeCell ref="B99:B100"/>
    <mergeCell ref="C99:D100"/>
    <mergeCell ref="I99:J100"/>
    <mergeCell ref="K99:N100"/>
    <mergeCell ref="O99:S100"/>
    <mergeCell ref="BF99:BJ100"/>
    <mergeCell ref="B101:B102"/>
    <mergeCell ref="C101:D102"/>
    <mergeCell ref="I101:J102"/>
    <mergeCell ref="K101:N102"/>
    <mergeCell ref="O101:S102"/>
    <mergeCell ref="BF101:BJ102"/>
    <mergeCell ref="B103:B104"/>
    <mergeCell ref="C103:D104"/>
    <mergeCell ref="I103:J104"/>
    <mergeCell ref="K103:N104"/>
    <mergeCell ref="O103:S104"/>
    <mergeCell ref="BF103:BJ104"/>
    <mergeCell ref="B105:B106"/>
    <mergeCell ref="C105:D106"/>
    <mergeCell ref="I105:J106"/>
    <mergeCell ref="K105:N106"/>
    <mergeCell ref="O105:S106"/>
    <mergeCell ref="BF105:BJ106"/>
    <mergeCell ref="B107:B108"/>
    <mergeCell ref="C107:D108"/>
    <mergeCell ref="I107:J108"/>
    <mergeCell ref="K107:N108"/>
    <mergeCell ref="O107:S108"/>
    <mergeCell ref="BF107:BJ108"/>
    <mergeCell ref="B109:B110"/>
    <mergeCell ref="C109:D110"/>
    <mergeCell ref="I109:J110"/>
    <mergeCell ref="K109:N110"/>
    <mergeCell ref="O109:S110"/>
    <mergeCell ref="BF109:BJ110"/>
    <mergeCell ref="B111:B112"/>
    <mergeCell ref="C111:D112"/>
    <mergeCell ref="I111:J112"/>
    <mergeCell ref="K111:N112"/>
    <mergeCell ref="O111:S112"/>
    <mergeCell ref="BF111:BJ112"/>
    <mergeCell ref="B113:B114"/>
    <mergeCell ref="C113:D114"/>
    <mergeCell ref="I113:J114"/>
    <mergeCell ref="K113:N114"/>
    <mergeCell ref="O113:S114"/>
    <mergeCell ref="BF113:BJ114"/>
    <mergeCell ref="B115:B116"/>
    <mergeCell ref="C115:D116"/>
    <mergeCell ref="I115:J116"/>
    <mergeCell ref="K115:N116"/>
    <mergeCell ref="O115:S116"/>
    <mergeCell ref="BF115:BJ116"/>
    <mergeCell ref="B117:B118"/>
    <mergeCell ref="C117:D118"/>
    <mergeCell ref="I117:J118"/>
    <mergeCell ref="K117:N118"/>
    <mergeCell ref="O117:S118"/>
    <mergeCell ref="BF117:BJ118"/>
    <mergeCell ref="B119:B120"/>
    <mergeCell ref="C119:D120"/>
    <mergeCell ref="I119:J120"/>
    <mergeCell ref="K119:N120"/>
    <mergeCell ref="O119:S120"/>
    <mergeCell ref="BF119:BJ120"/>
    <mergeCell ref="B121:B122"/>
    <mergeCell ref="C121:D122"/>
    <mergeCell ref="I121:J122"/>
    <mergeCell ref="K121:N122"/>
    <mergeCell ref="O121:S122"/>
    <mergeCell ref="BF121:BJ122"/>
    <mergeCell ref="B123:B124"/>
    <mergeCell ref="C123:D124"/>
    <mergeCell ref="I123:J124"/>
    <mergeCell ref="K123:N124"/>
    <mergeCell ref="O123:S124"/>
    <mergeCell ref="BF123:BJ124"/>
    <mergeCell ref="B125:B126"/>
    <mergeCell ref="C125:D126"/>
    <mergeCell ref="I125:J126"/>
    <mergeCell ref="K125:N126"/>
    <mergeCell ref="O125:S126"/>
    <mergeCell ref="BF125:BJ126"/>
    <mergeCell ref="B127:B128"/>
    <mergeCell ref="C127:D128"/>
    <mergeCell ref="I127:J128"/>
    <mergeCell ref="K127:N128"/>
    <mergeCell ref="O127:S128"/>
    <mergeCell ref="BF127:BJ128"/>
    <mergeCell ref="B129:B130"/>
    <mergeCell ref="C129:D130"/>
    <mergeCell ref="I129:J130"/>
    <mergeCell ref="K129:N130"/>
    <mergeCell ref="O129:S130"/>
    <mergeCell ref="BF129:BJ130"/>
    <mergeCell ref="B131:B132"/>
    <mergeCell ref="C131:D132"/>
    <mergeCell ref="I131:J132"/>
    <mergeCell ref="K131:N132"/>
    <mergeCell ref="O131:S132"/>
    <mergeCell ref="BF131:BJ132"/>
    <mergeCell ref="B133:B134"/>
    <mergeCell ref="C133:D134"/>
    <mergeCell ref="I133:J134"/>
    <mergeCell ref="K133:N134"/>
    <mergeCell ref="O133:S134"/>
    <mergeCell ref="BF133:BJ134"/>
    <mergeCell ref="B135:B136"/>
    <mergeCell ref="C135:D136"/>
    <mergeCell ref="I135:J136"/>
    <mergeCell ref="K135:N136"/>
    <mergeCell ref="O135:S136"/>
    <mergeCell ref="BF135:BJ136"/>
    <mergeCell ref="B137:B138"/>
    <mergeCell ref="C137:D138"/>
    <mergeCell ref="I137:J138"/>
    <mergeCell ref="K137:N138"/>
    <mergeCell ref="O137:S138"/>
    <mergeCell ref="BF137:BJ138"/>
    <mergeCell ref="B139:B140"/>
    <mergeCell ref="C139:D140"/>
    <mergeCell ref="I139:J140"/>
    <mergeCell ref="K139:N140"/>
    <mergeCell ref="O139:S140"/>
    <mergeCell ref="BF139:BJ140"/>
    <mergeCell ref="B141:B142"/>
    <mergeCell ref="C141:D142"/>
    <mergeCell ref="I141:J142"/>
    <mergeCell ref="K141:N142"/>
    <mergeCell ref="O141:S142"/>
    <mergeCell ref="BF141:BJ142"/>
    <mergeCell ref="B143:B144"/>
    <mergeCell ref="C143:D144"/>
    <mergeCell ref="I143:J144"/>
    <mergeCell ref="K143:N144"/>
    <mergeCell ref="O143:S144"/>
    <mergeCell ref="BF143:BJ144"/>
    <mergeCell ref="B145:B146"/>
    <mergeCell ref="C145:D146"/>
    <mergeCell ref="I145:J146"/>
    <mergeCell ref="K145:N146"/>
    <mergeCell ref="O145:S146"/>
    <mergeCell ref="BF145:BJ146"/>
    <mergeCell ref="B147:B148"/>
    <mergeCell ref="C147:D148"/>
    <mergeCell ref="I147:J148"/>
    <mergeCell ref="K147:N148"/>
    <mergeCell ref="O147:S148"/>
    <mergeCell ref="BF147:BJ148"/>
    <mergeCell ref="B149:B150"/>
    <mergeCell ref="C149:D150"/>
    <mergeCell ref="I149:J150"/>
    <mergeCell ref="K149:N150"/>
    <mergeCell ref="O149:S150"/>
    <mergeCell ref="BF149:BJ150"/>
    <mergeCell ref="B151:B152"/>
    <mergeCell ref="C151:D152"/>
    <mergeCell ref="I151:J152"/>
    <mergeCell ref="K151:N152"/>
    <mergeCell ref="O151:S152"/>
    <mergeCell ref="BF151:BJ152"/>
    <mergeCell ref="B153:B154"/>
    <mergeCell ref="C153:D154"/>
    <mergeCell ref="I153:J154"/>
    <mergeCell ref="K153:N154"/>
    <mergeCell ref="O153:S154"/>
    <mergeCell ref="BF153:BJ154"/>
    <mergeCell ref="B155:B156"/>
    <mergeCell ref="C155:D156"/>
    <mergeCell ref="I155:J156"/>
    <mergeCell ref="K155:N156"/>
    <mergeCell ref="O155:S156"/>
    <mergeCell ref="BF155:BJ156"/>
    <mergeCell ref="B157:B158"/>
    <mergeCell ref="C157:D158"/>
    <mergeCell ref="I157:J158"/>
    <mergeCell ref="K157:N158"/>
    <mergeCell ref="O157:S158"/>
    <mergeCell ref="BF157:BJ158"/>
    <mergeCell ref="B159:B160"/>
    <mergeCell ref="C159:D160"/>
    <mergeCell ref="I159:J160"/>
    <mergeCell ref="K159:N160"/>
    <mergeCell ref="O159:S160"/>
    <mergeCell ref="BF159:BJ160"/>
    <mergeCell ref="B161:B162"/>
    <mergeCell ref="C161:D162"/>
    <mergeCell ref="I161:J162"/>
    <mergeCell ref="K161:N162"/>
    <mergeCell ref="O161:S162"/>
    <mergeCell ref="BF161:BJ162"/>
    <mergeCell ref="B163:B164"/>
    <mergeCell ref="C163:D164"/>
    <mergeCell ref="I163:J164"/>
    <mergeCell ref="K163:N164"/>
    <mergeCell ref="O163:S164"/>
    <mergeCell ref="BF163:BJ164"/>
    <mergeCell ref="B165:B166"/>
    <mergeCell ref="C165:D166"/>
    <mergeCell ref="I165:J166"/>
    <mergeCell ref="K165:N166"/>
    <mergeCell ref="O165:S166"/>
    <mergeCell ref="BF165:BJ166"/>
    <mergeCell ref="B167:B168"/>
    <mergeCell ref="C167:D168"/>
    <mergeCell ref="I167:J168"/>
    <mergeCell ref="K167:N168"/>
    <mergeCell ref="O167:S168"/>
    <mergeCell ref="BF167:BJ168"/>
    <mergeCell ref="B169:B170"/>
    <mergeCell ref="C169:D170"/>
    <mergeCell ref="I169:J170"/>
    <mergeCell ref="K169:N170"/>
    <mergeCell ref="O169:S170"/>
    <mergeCell ref="BF169:BJ170"/>
    <mergeCell ref="B171:B172"/>
    <mergeCell ref="C171:D172"/>
    <mergeCell ref="I171:J172"/>
    <mergeCell ref="K171:N172"/>
    <mergeCell ref="O171:S172"/>
    <mergeCell ref="BF171:BJ172"/>
    <mergeCell ref="B173:B174"/>
    <mergeCell ref="C173:D174"/>
    <mergeCell ref="I173:J174"/>
    <mergeCell ref="K173:N174"/>
    <mergeCell ref="O173:S174"/>
    <mergeCell ref="BF173:BJ174"/>
    <mergeCell ref="B175:B176"/>
    <mergeCell ref="C175:D176"/>
    <mergeCell ref="I175:J176"/>
    <mergeCell ref="K175:N176"/>
    <mergeCell ref="O175:S176"/>
    <mergeCell ref="BF175:BJ176"/>
    <mergeCell ref="B177:B178"/>
    <mergeCell ref="C177:D178"/>
    <mergeCell ref="I177:J178"/>
    <mergeCell ref="K177:N178"/>
    <mergeCell ref="O177:S178"/>
    <mergeCell ref="BF177:BJ178"/>
    <mergeCell ref="B179:B180"/>
    <mergeCell ref="C179:D180"/>
    <mergeCell ref="I179:J180"/>
    <mergeCell ref="K179:N180"/>
    <mergeCell ref="O179:S180"/>
    <mergeCell ref="BF179:BJ180"/>
    <mergeCell ref="B181:B182"/>
    <mergeCell ref="C181:D182"/>
    <mergeCell ref="I181:J182"/>
    <mergeCell ref="K181:N182"/>
    <mergeCell ref="O181:S182"/>
    <mergeCell ref="BF181:BJ182"/>
    <mergeCell ref="B183:B184"/>
    <mergeCell ref="C183:D184"/>
    <mergeCell ref="I183:J184"/>
    <mergeCell ref="K183:N184"/>
    <mergeCell ref="O183:S184"/>
    <mergeCell ref="BF183:BJ184"/>
    <mergeCell ref="B185:B186"/>
    <mergeCell ref="C185:D186"/>
    <mergeCell ref="I185:J186"/>
    <mergeCell ref="K185:N186"/>
    <mergeCell ref="O185:S186"/>
    <mergeCell ref="BF185:BJ186"/>
    <mergeCell ref="B187:B188"/>
    <mergeCell ref="C187:D188"/>
    <mergeCell ref="I187:J188"/>
    <mergeCell ref="K187:N188"/>
    <mergeCell ref="O187:S188"/>
    <mergeCell ref="BF187:BJ188"/>
    <mergeCell ref="B189:B190"/>
    <mergeCell ref="C189:D190"/>
    <mergeCell ref="I189:J190"/>
    <mergeCell ref="K189:N190"/>
    <mergeCell ref="O189:S190"/>
    <mergeCell ref="BF189:BJ190"/>
    <mergeCell ref="B191:B192"/>
    <mergeCell ref="C191:D192"/>
    <mergeCell ref="I191:J192"/>
    <mergeCell ref="K191:N192"/>
    <mergeCell ref="O191:S192"/>
    <mergeCell ref="BF191:BJ192"/>
    <mergeCell ref="B193:B194"/>
    <mergeCell ref="C193:D194"/>
    <mergeCell ref="I193:J194"/>
    <mergeCell ref="K193:N194"/>
    <mergeCell ref="O193:S194"/>
    <mergeCell ref="BF193:BJ194"/>
    <mergeCell ref="B195:B196"/>
    <mergeCell ref="C195:D196"/>
    <mergeCell ref="I195:J196"/>
    <mergeCell ref="K195:N196"/>
    <mergeCell ref="O195:S196"/>
    <mergeCell ref="BF195:BJ196"/>
    <mergeCell ref="B197:B198"/>
    <mergeCell ref="C197:D198"/>
    <mergeCell ref="I197:J198"/>
    <mergeCell ref="K197:N198"/>
    <mergeCell ref="O197:S198"/>
    <mergeCell ref="BF197:BJ198"/>
    <mergeCell ref="B199:B200"/>
    <mergeCell ref="C199:D200"/>
    <mergeCell ref="I199:J200"/>
    <mergeCell ref="K199:N200"/>
    <mergeCell ref="O199:S200"/>
    <mergeCell ref="BF199:BJ200"/>
    <mergeCell ref="B201:B202"/>
    <mergeCell ref="C201:D202"/>
    <mergeCell ref="I201:J202"/>
    <mergeCell ref="K201:N202"/>
    <mergeCell ref="O201:S202"/>
    <mergeCell ref="BF201:BJ202"/>
    <mergeCell ref="B203:B204"/>
    <mergeCell ref="C203:D204"/>
    <mergeCell ref="I203:J204"/>
    <mergeCell ref="K203:N204"/>
    <mergeCell ref="O203:S204"/>
    <mergeCell ref="BF203:BJ204"/>
    <mergeCell ref="B205:B206"/>
    <mergeCell ref="C205:D206"/>
    <mergeCell ref="I205:J206"/>
    <mergeCell ref="K205:N206"/>
    <mergeCell ref="O205:S206"/>
    <mergeCell ref="BF205:BJ206"/>
    <mergeCell ref="B207:B208"/>
    <mergeCell ref="C207:D208"/>
    <mergeCell ref="I207:J208"/>
    <mergeCell ref="K207:N208"/>
    <mergeCell ref="O207:S208"/>
    <mergeCell ref="BF207:BJ208"/>
    <mergeCell ref="B209:B210"/>
    <mergeCell ref="C209:D210"/>
    <mergeCell ref="I209:J210"/>
    <mergeCell ref="K209:N210"/>
    <mergeCell ref="O209:S210"/>
    <mergeCell ref="BF209:BJ210"/>
    <mergeCell ref="B211:B212"/>
    <mergeCell ref="C211:D212"/>
    <mergeCell ref="I211:J212"/>
    <mergeCell ref="K211:N212"/>
    <mergeCell ref="O211:S212"/>
    <mergeCell ref="BF211:BJ212"/>
    <mergeCell ref="B213:B214"/>
    <mergeCell ref="C213:D214"/>
    <mergeCell ref="I213:J214"/>
    <mergeCell ref="K213:N214"/>
    <mergeCell ref="O213:S214"/>
    <mergeCell ref="BF213:BJ214"/>
    <mergeCell ref="B215:B216"/>
    <mergeCell ref="C215:D216"/>
    <mergeCell ref="I215:J216"/>
    <mergeCell ref="K215:N216"/>
    <mergeCell ref="O215:S216"/>
    <mergeCell ref="BF215:BJ216"/>
    <mergeCell ref="K220:L221"/>
    <mergeCell ref="AA220:AB221"/>
  </mergeCells>
  <phoneticPr fontId="6"/>
  <conditionalFormatting sqref="W230:Z230 AO230:BA230">
    <cfRule type="expression" dxfId="792" priority="208">
      <formula>OR(#REF!=$B217,#REF!=$B217)</formula>
    </cfRule>
  </conditionalFormatting>
  <conditionalFormatting sqref="Z220 W220:X220 W229:Z229 AO229:BA229 AO220:BA220">
    <cfRule type="expression" dxfId="791" priority="209">
      <formula>OR(#REF!=$B218,#REF!=$B218)</formula>
    </cfRule>
  </conditionalFormatting>
  <conditionalFormatting sqref="AM230:AN230">
    <cfRule type="expression" dxfId="790" priority="206">
      <formula>OR(#REF!=$B217,#REF!=$B217)</formula>
    </cfRule>
  </conditionalFormatting>
  <conditionalFormatting sqref="AM220:AN220 AM229:AN229">
    <cfRule type="expression" dxfId="789" priority="207">
      <formula>OR(#REF!=$B218,#REF!=$B218)</formula>
    </cfRule>
  </conditionalFormatting>
  <conditionalFormatting sqref="BB18:BE18">
    <cfRule type="expression" dxfId="788" priority="205">
      <formula>INDIRECT(ADDRESS(ROW(),COLUMN()))=TRUNC(INDIRECT(ADDRESS(ROW(),COLUMN())))</formula>
    </cfRule>
  </conditionalFormatting>
  <conditionalFormatting sqref="BB20:BE20">
    <cfRule type="expression" dxfId="787" priority="204">
      <formula>INDIRECT(ADDRESS(ROW(),COLUMN()))=TRUNC(INDIRECT(ADDRESS(ROW(),COLUMN())))</formula>
    </cfRule>
  </conditionalFormatting>
  <conditionalFormatting sqref="BB22:BE22">
    <cfRule type="expression" dxfId="786" priority="203">
      <formula>INDIRECT(ADDRESS(ROW(),COLUMN()))=TRUNC(INDIRECT(ADDRESS(ROW(),COLUMN())))</formula>
    </cfRule>
  </conditionalFormatting>
  <conditionalFormatting sqref="BB24:BE24">
    <cfRule type="expression" dxfId="785" priority="202">
      <formula>INDIRECT(ADDRESS(ROW(),COLUMN()))=TRUNC(INDIRECT(ADDRESS(ROW(),COLUMN())))</formula>
    </cfRule>
  </conditionalFormatting>
  <conditionalFormatting sqref="BB26:BE26">
    <cfRule type="expression" dxfId="784" priority="201">
      <formula>INDIRECT(ADDRESS(ROW(),COLUMN()))=TRUNC(INDIRECT(ADDRESS(ROW(),COLUMN())))</formula>
    </cfRule>
  </conditionalFormatting>
  <conditionalFormatting sqref="BB28:BE28">
    <cfRule type="expression" dxfId="783" priority="200">
      <formula>INDIRECT(ADDRESS(ROW(),COLUMN()))=TRUNC(INDIRECT(ADDRESS(ROW(),COLUMN())))</formula>
    </cfRule>
  </conditionalFormatting>
  <conditionalFormatting sqref="BB30:BE30">
    <cfRule type="expression" dxfId="782" priority="199">
      <formula>INDIRECT(ADDRESS(ROW(),COLUMN()))=TRUNC(INDIRECT(ADDRESS(ROW(),COLUMN())))</formula>
    </cfRule>
  </conditionalFormatting>
  <conditionalFormatting sqref="BB32:BE32">
    <cfRule type="expression" dxfId="781" priority="198">
      <formula>INDIRECT(ADDRESS(ROW(),COLUMN()))=TRUNC(INDIRECT(ADDRESS(ROW(),COLUMN())))</formula>
    </cfRule>
  </conditionalFormatting>
  <conditionalFormatting sqref="BB34:BE34">
    <cfRule type="expression" dxfId="780" priority="197">
      <formula>INDIRECT(ADDRESS(ROW(),COLUMN()))=TRUNC(INDIRECT(ADDRESS(ROW(),COLUMN())))</formula>
    </cfRule>
  </conditionalFormatting>
  <conditionalFormatting sqref="BB36:BE36">
    <cfRule type="expression" dxfId="779" priority="196">
      <formula>INDIRECT(ADDRESS(ROW(),COLUMN()))=TRUNC(INDIRECT(ADDRESS(ROW(),COLUMN())))</formula>
    </cfRule>
  </conditionalFormatting>
  <conditionalFormatting sqref="BB38:BE38">
    <cfRule type="expression" dxfId="778" priority="195">
      <formula>INDIRECT(ADDRESS(ROW(),COLUMN()))=TRUNC(INDIRECT(ADDRESS(ROW(),COLUMN())))</formula>
    </cfRule>
  </conditionalFormatting>
  <conditionalFormatting sqref="BB40:BE40">
    <cfRule type="expression" dxfId="777" priority="194">
      <formula>INDIRECT(ADDRESS(ROW(),COLUMN()))=TRUNC(INDIRECT(ADDRESS(ROW(),COLUMN())))</formula>
    </cfRule>
  </conditionalFormatting>
  <conditionalFormatting sqref="BB42:BE42">
    <cfRule type="expression" dxfId="776" priority="193">
      <formula>INDIRECT(ADDRESS(ROW(),COLUMN()))=TRUNC(INDIRECT(ADDRESS(ROW(),COLUMN())))</formula>
    </cfRule>
  </conditionalFormatting>
  <conditionalFormatting sqref="BB44:BE44">
    <cfRule type="expression" dxfId="775" priority="192">
      <formula>INDIRECT(ADDRESS(ROW(),COLUMN()))=TRUNC(INDIRECT(ADDRESS(ROW(),COLUMN())))</formula>
    </cfRule>
  </conditionalFormatting>
  <conditionalFormatting sqref="BB46:BE46">
    <cfRule type="expression" dxfId="774" priority="191">
      <formula>INDIRECT(ADDRESS(ROW(),COLUMN()))=TRUNC(INDIRECT(ADDRESS(ROW(),COLUMN())))</formula>
    </cfRule>
  </conditionalFormatting>
  <conditionalFormatting sqref="BB48:BE48">
    <cfRule type="expression" dxfId="773" priority="190">
      <formula>INDIRECT(ADDRESS(ROW(),COLUMN()))=TRUNC(INDIRECT(ADDRESS(ROW(),COLUMN())))</formula>
    </cfRule>
  </conditionalFormatting>
  <conditionalFormatting sqref="BB50:BE50">
    <cfRule type="expression" dxfId="772" priority="189">
      <formula>INDIRECT(ADDRESS(ROW(),COLUMN()))=TRUNC(INDIRECT(ADDRESS(ROW(),COLUMN())))</formula>
    </cfRule>
  </conditionalFormatting>
  <conditionalFormatting sqref="BB52:BE52">
    <cfRule type="expression" dxfId="771" priority="188">
      <formula>INDIRECT(ADDRESS(ROW(),COLUMN()))=TRUNC(INDIRECT(ADDRESS(ROW(),COLUMN())))</formula>
    </cfRule>
  </conditionalFormatting>
  <conditionalFormatting sqref="BB54:BE54">
    <cfRule type="expression" dxfId="770" priority="187">
      <formula>INDIRECT(ADDRESS(ROW(),COLUMN()))=TRUNC(INDIRECT(ADDRESS(ROW(),COLUMN())))</formula>
    </cfRule>
  </conditionalFormatting>
  <conditionalFormatting sqref="BB56:BE56">
    <cfRule type="expression" dxfId="769" priority="186">
      <formula>INDIRECT(ADDRESS(ROW(),COLUMN()))=TRUNC(INDIRECT(ADDRESS(ROW(),COLUMN())))</formula>
    </cfRule>
  </conditionalFormatting>
  <conditionalFormatting sqref="BB58:BE58">
    <cfRule type="expression" dxfId="768" priority="185">
      <formula>INDIRECT(ADDRESS(ROW(),COLUMN()))=TRUNC(INDIRECT(ADDRESS(ROW(),COLUMN())))</formula>
    </cfRule>
  </conditionalFormatting>
  <conditionalFormatting sqref="BB60:BE60">
    <cfRule type="expression" dxfId="767" priority="184">
      <formula>INDIRECT(ADDRESS(ROW(),COLUMN()))=TRUNC(INDIRECT(ADDRESS(ROW(),COLUMN())))</formula>
    </cfRule>
  </conditionalFormatting>
  <conditionalFormatting sqref="BB62:BE62">
    <cfRule type="expression" dxfId="766" priority="183">
      <formula>INDIRECT(ADDRESS(ROW(),COLUMN()))=TRUNC(INDIRECT(ADDRESS(ROW(),COLUMN())))</formula>
    </cfRule>
  </conditionalFormatting>
  <conditionalFormatting sqref="BB64:BE64">
    <cfRule type="expression" dxfId="765" priority="182">
      <formula>INDIRECT(ADDRESS(ROW(),COLUMN()))=TRUNC(INDIRECT(ADDRESS(ROW(),COLUMN())))</formula>
    </cfRule>
  </conditionalFormatting>
  <conditionalFormatting sqref="BB66:BE66">
    <cfRule type="expression" dxfId="764" priority="181">
      <formula>INDIRECT(ADDRESS(ROW(),COLUMN()))=TRUNC(INDIRECT(ADDRESS(ROW(),COLUMN())))</formula>
    </cfRule>
  </conditionalFormatting>
  <conditionalFormatting sqref="BB68:BE68">
    <cfRule type="expression" dxfId="763" priority="180">
      <formula>INDIRECT(ADDRESS(ROW(),COLUMN()))=TRUNC(INDIRECT(ADDRESS(ROW(),COLUMN())))</formula>
    </cfRule>
  </conditionalFormatting>
  <conditionalFormatting sqref="BB70:BE70">
    <cfRule type="expression" dxfId="762" priority="179">
      <formula>INDIRECT(ADDRESS(ROW(),COLUMN()))=TRUNC(INDIRECT(ADDRESS(ROW(),COLUMN())))</formula>
    </cfRule>
  </conditionalFormatting>
  <conditionalFormatting sqref="BB72:BE72">
    <cfRule type="expression" dxfId="761" priority="178">
      <formula>INDIRECT(ADDRESS(ROW(),COLUMN()))=TRUNC(INDIRECT(ADDRESS(ROW(),COLUMN())))</formula>
    </cfRule>
  </conditionalFormatting>
  <conditionalFormatting sqref="BB74:BE74">
    <cfRule type="expression" dxfId="760" priority="177">
      <formula>INDIRECT(ADDRESS(ROW(),COLUMN()))=TRUNC(INDIRECT(ADDRESS(ROW(),COLUMN())))</formula>
    </cfRule>
  </conditionalFormatting>
  <conditionalFormatting sqref="AC226:AN226 AG222:AN225">
    <cfRule type="expression" dxfId="759" priority="175">
      <formula>INDIRECT(ADDRESS(ROW(),COLUMN()))=TRUNC(INDIRECT(ADDRESS(ROW(),COLUMN())))</formula>
    </cfRule>
  </conditionalFormatting>
  <conditionalFormatting sqref="M222:X226">
    <cfRule type="expression" dxfId="758" priority="176">
      <formula>INDIRECT(ADDRESS(ROW(),COLUMN()))=TRUNC(INDIRECT(ADDRESS(ROW(),COLUMN())))</formula>
    </cfRule>
  </conditionalFormatting>
  <conditionalFormatting sqref="K231:N231">
    <cfRule type="expression" dxfId="757" priority="174">
      <formula>INDIRECT(ADDRESS(ROW(),COLUMN()))=TRUNC(INDIRECT(ADDRESS(ROW(),COLUMN())))</formula>
    </cfRule>
  </conditionalFormatting>
  <conditionalFormatting sqref="AA231:AD231">
    <cfRule type="expression" dxfId="756" priority="173">
      <formula>INDIRECT(ADDRESS(ROW(),COLUMN()))=TRUNC(INDIRECT(ADDRESS(ROW(),COLUMN())))</formula>
    </cfRule>
  </conditionalFormatting>
  <conditionalFormatting sqref="AC222:AF225">
    <cfRule type="expression" dxfId="755" priority="172">
      <formula>INDIRECT(ADDRESS(ROW(),COLUMN()))=TRUNC(INDIRECT(ADDRESS(ROW(),COLUMN())))</formula>
    </cfRule>
  </conditionalFormatting>
  <conditionalFormatting sqref="W18:BA18">
    <cfRule type="expression" dxfId="754" priority="170">
      <formula>INDIRECT(ADDRESS(ROW(),COLUMN()))=TRUNC(INDIRECT(ADDRESS(ROW(),COLUMN())))</formula>
    </cfRule>
  </conditionalFormatting>
  <conditionalFormatting sqref="W20:BA20">
    <cfRule type="expression" dxfId="753" priority="171">
      <formula>INDIRECT(ADDRESS(ROW(),COLUMN()))=TRUNC(INDIRECT(ADDRESS(ROW(),COLUMN())))</formula>
    </cfRule>
  </conditionalFormatting>
  <conditionalFormatting sqref="W188:BA188">
    <cfRule type="expression" dxfId="752" priority="29">
      <formula>INDIRECT(ADDRESS(ROW(),COLUMN()))=TRUNC(INDIRECT(ADDRESS(ROW(),COLUMN())))</formula>
    </cfRule>
  </conditionalFormatting>
  <conditionalFormatting sqref="W22:BA22">
    <cfRule type="expression" dxfId="751" priority="169">
      <formula>INDIRECT(ADDRESS(ROW(),COLUMN()))=TRUNC(INDIRECT(ADDRESS(ROW(),COLUMN())))</formula>
    </cfRule>
  </conditionalFormatting>
  <conditionalFormatting sqref="W24:BA24">
    <cfRule type="expression" dxfId="750" priority="168">
      <formula>INDIRECT(ADDRESS(ROW(),COLUMN()))=TRUNC(INDIRECT(ADDRESS(ROW(),COLUMN())))</formula>
    </cfRule>
  </conditionalFormatting>
  <conditionalFormatting sqref="W26:BA26">
    <cfRule type="expression" dxfId="749" priority="167">
      <formula>INDIRECT(ADDRESS(ROW(),COLUMN()))=TRUNC(INDIRECT(ADDRESS(ROW(),COLUMN())))</formula>
    </cfRule>
  </conditionalFormatting>
  <conditionalFormatting sqref="W28:BA28">
    <cfRule type="expression" dxfId="748" priority="166">
      <formula>INDIRECT(ADDRESS(ROW(),COLUMN()))=TRUNC(INDIRECT(ADDRESS(ROW(),COLUMN())))</formula>
    </cfRule>
  </conditionalFormatting>
  <conditionalFormatting sqref="W30:BA30">
    <cfRule type="expression" dxfId="747" priority="165">
      <formula>INDIRECT(ADDRESS(ROW(),COLUMN()))=TRUNC(INDIRECT(ADDRESS(ROW(),COLUMN())))</formula>
    </cfRule>
  </conditionalFormatting>
  <conditionalFormatting sqref="W32:BA32">
    <cfRule type="expression" dxfId="746" priority="164">
      <formula>INDIRECT(ADDRESS(ROW(),COLUMN()))=TRUNC(INDIRECT(ADDRESS(ROW(),COLUMN())))</formula>
    </cfRule>
  </conditionalFormatting>
  <conditionalFormatting sqref="W34:BA34">
    <cfRule type="expression" dxfId="745" priority="163">
      <formula>INDIRECT(ADDRESS(ROW(),COLUMN()))=TRUNC(INDIRECT(ADDRESS(ROW(),COLUMN())))</formula>
    </cfRule>
  </conditionalFormatting>
  <conditionalFormatting sqref="W36:BA36">
    <cfRule type="expression" dxfId="744" priority="162">
      <formula>INDIRECT(ADDRESS(ROW(),COLUMN()))=TRUNC(INDIRECT(ADDRESS(ROW(),COLUMN())))</formula>
    </cfRule>
  </conditionalFormatting>
  <conditionalFormatting sqref="W38:BA38">
    <cfRule type="expression" dxfId="743" priority="161">
      <formula>INDIRECT(ADDRESS(ROW(),COLUMN()))=TRUNC(INDIRECT(ADDRESS(ROW(),COLUMN())))</formula>
    </cfRule>
  </conditionalFormatting>
  <conditionalFormatting sqref="W40:BA40">
    <cfRule type="expression" dxfId="742" priority="160">
      <formula>INDIRECT(ADDRESS(ROW(),COLUMN()))=TRUNC(INDIRECT(ADDRESS(ROW(),COLUMN())))</formula>
    </cfRule>
  </conditionalFormatting>
  <conditionalFormatting sqref="W42:BA42">
    <cfRule type="expression" dxfId="741" priority="159">
      <formula>INDIRECT(ADDRESS(ROW(),COLUMN()))=TRUNC(INDIRECT(ADDRESS(ROW(),COLUMN())))</formula>
    </cfRule>
  </conditionalFormatting>
  <conditionalFormatting sqref="W44:BA44">
    <cfRule type="expression" dxfId="740" priority="158">
      <formula>INDIRECT(ADDRESS(ROW(),COLUMN()))=TRUNC(INDIRECT(ADDRESS(ROW(),COLUMN())))</formula>
    </cfRule>
  </conditionalFormatting>
  <conditionalFormatting sqref="W46:BA46">
    <cfRule type="expression" dxfId="739" priority="157">
      <formula>INDIRECT(ADDRESS(ROW(),COLUMN()))=TRUNC(INDIRECT(ADDRESS(ROW(),COLUMN())))</formula>
    </cfRule>
  </conditionalFormatting>
  <conditionalFormatting sqref="W48:BA48">
    <cfRule type="expression" dxfId="738" priority="156">
      <formula>INDIRECT(ADDRESS(ROW(),COLUMN()))=TRUNC(INDIRECT(ADDRESS(ROW(),COLUMN())))</formula>
    </cfRule>
  </conditionalFormatting>
  <conditionalFormatting sqref="W50:BA50">
    <cfRule type="expression" dxfId="737" priority="155">
      <formula>INDIRECT(ADDRESS(ROW(),COLUMN()))=TRUNC(INDIRECT(ADDRESS(ROW(),COLUMN())))</formula>
    </cfRule>
  </conditionalFormatting>
  <conditionalFormatting sqref="W52:BA52">
    <cfRule type="expression" dxfId="736" priority="154">
      <formula>INDIRECT(ADDRESS(ROW(),COLUMN()))=TRUNC(INDIRECT(ADDRESS(ROW(),COLUMN())))</formula>
    </cfRule>
  </conditionalFormatting>
  <conditionalFormatting sqref="W54:BA54">
    <cfRule type="expression" dxfId="735" priority="153">
      <formula>INDIRECT(ADDRESS(ROW(),COLUMN()))=TRUNC(INDIRECT(ADDRESS(ROW(),COLUMN())))</formula>
    </cfRule>
  </conditionalFormatting>
  <conditionalFormatting sqref="W56:BA56">
    <cfRule type="expression" dxfId="734" priority="152">
      <formula>INDIRECT(ADDRESS(ROW(),COLUMN()))=TRUNC(INDIRECT(ADDRESS(ROW(),COLUMN())))</formula>
    </cfRule>
  </conditionalFormatting>
  <conditionalFormatting sqref="W58:BA58">
    <cfRule type="expression" dxfId="733" priority="151">
      <formula>INDIRECT(ADDRESS(ROW(),COLUMN()))=TRUNC(INDIRECT(ADDRESS(ROW(),COLUMN())))</formula>
    </cfRule>
  </conditionalFormatting>
  <conditionalFormatting sqref="W60:BA60">
    <cfRule type="expression" dxfId="732" priority="150">
      <formula>INDIRECT(ADDRESS(ROW(),COLUMN()))=TRUNC(INDIRECT(ADDRESS(ROW(),COLUMN())))</formula>
    </cfRule>
  </conditionalFormatting>
  <conditionalFormatting sqref="W62:BA62">
    <cfRule type="expression" dxfId="731" priority="149">
      <formula>INDIRECT(ADDRESS(ROW(),COLUMN()))=TRUNC(INDIRECT(ADDRESS(ROW(),COLUMN())))</formula>
    </cfRule>
  </conditionalFormatting>
  <conditionalFormatting sqref="W64:BA64">
    <cfRule type="expression" dxfId="730" priority="148">
      <formula>INDIRECT(ADDRESS(ROW(),COLUMN()))=TRUNC(INDIRECT(ADDRESS(ROW(),COLUMN())))</formula>
    </cfRule>
  </conditionalFormatting>
  <conditionalFormatting sqref="W66:BA66">
    <cfRule type="expression" dxfId="729" priority="147">
      <formula>INDIRECT(ADDRESS(ROW(),COLUMN()))=TRUNC(INDIRECT(ADDRESS(ROW(),COLUMN())))</formula>
    </cfRule>
  </conditionalFormatting>
  <conditionalFormatting sqref="W68:BA68">
    <cfRule type="expression" dxfId="728" priority="146">
      <formula>INDIRECT(ADDRESS(ROW(),COLUMN()))=TRUNC(INDIRECT(ADDRESS(ROW(),COLUMN())))</formula>
    </cfRule>
  </conditionalFormatting>
  <conditionalFormatting sqref="W70:BA70">
    <cfRule type="expression" dxfId="727" priority="145">
      <formula>INDIRECT(ADDRESS(ROW(),COLUMN()))=TRUNC(INDIRECT(ADDRESS(ROW(),COLUMN())))</formula>
    </cfRule>
  </conditionalFormatting>
  <conditionalFormatting sqref="W72:BA72">
    <cfRule type="expression" dxfId="726" priority="144">
      <formula>INDIRECT(ADDRESS(ROW(),COLUMN()))=TRUNC(INDIRECT(ADDRESS(ROW(),COLUMN())))</formula>
    </cfRule>
  </conditionalFormatting>
  <conditionalFormatting sqref="W74:BA74">
    <cfRule type="expression" dxfId="725" priority="143">
      <formula>INDIRECT(ADDRESS(ROW(),COLUMN()))=TRUNC(INDIRECT(ADDRESS(ROW(),COLUMN())))</formula>
    </cfRule>
  </conditionalFormatting>
  <conditionalFormatting sqref="W76:BA76">
    <cfRule type="expression" dxfId="724" priority="141">
      <formula>INDIRECT(ADDRESS(ROW(),COLUMN()))=TRUNC(INDIRECT(ADDRESS(ROW(),COLUMN())))</formula>
    </cfRule>
  </conditionalFormatting>
  <conditionalFormatting sqref="BB76:BE76">
    <cfRule type="expression" dxfId="723" priority="142">
      <formula>INDIRECT(ADDRESS(ROW(),COLUMN()))=TRUNC(INDIRECT(ADDRESS(ROW(),COLUMN())))</formula>
    </cfRule>
  </conditionalFormatting>
  <conditionalFormatting sqref="BB78:BE78">
    <cfRule type="expression" dxfId="722" priority="140">
      <formula>INDIRECT(ADDRESS(ROW(),COLUMN()))=TRUNC(INDIRECT(ADDRESS(ROW(),COLUMN())))</formula>
    </cfRule>
  </conditionalFormatting>
  <conditionalFormatting sqref="W78:BA78">
    <cfRule type="expression" dxfId="721" priority="139">
      <formula>INDIRECT(ADDRESS(ROW(),COLUMN()))=TRUNC(INDIRECT(ADDRESS(ROW(),COLUMN())))</formula>
    </cfRule>
  </conditionalFormatting>
  <conditionalFormatting sqref="BB80:BE80">
    <cfRule type="expression" dxfId="720" priority="138">
      <formula>INDIRECT(ADDRESS(ROW(),COLUMN()))=TRUNC(INDIRECT(ADDRESS(ROW(),COLUMN())))</formula>
    </cfRule>
  </conditionalFormatting>
  <conditionalFormatting sqref="W80:BA80">
    <cfRule type="expression" dxfId="719" priority="137">
      <formula>INDIRECT(ADDRESS(ROW(),COLUMN()))=TRUNC(INDIRECT(ADDRESS(ROW(),COLUMN())))</formula>
    </cfRule>
  </conditionalFormatting>
  <conditionalFormatting sqref="BB82:BE82">
    <cfRule type="expression" dxfId="718" priority="136">
      <formula>INDIRECT(ADDRESS(ROW(),COLUMN()))=TRUNC(INDIRECT(ADDRESS(ROW(),COLUMN())))</formula>
    </cfRule>
  </conditionalFormatting>
  <conditionalFormatting sqref="W82:BA82">
    <cfRule type="expression" dxfId="717" priority="135">
      <formula>INDIRECT(ADDRESS(ROW(),COLUMN()))=TRUNC(INDIRECT(ADDRESS(ROW(),COLUMN())))</formula>
    </cfRule>
  </conditionalFormatting>
  <conditionalFormatting sqref="BB84:BE84">
    <cfRule type="expression" dxfId="716" priority="134">
      <formula>INDIRECT(ADDRESS(ROW(),COLUMN()))=TRUNC(INDIRECT(ADDRESS(ROW(),COLUMN())))</formula>
    </cfRule>
  </conditionalFormatting>
  <conditionalFormatting sqref="W84:BA84">
    <cfRule type="expression" dxfId="715" priority="133">
      <formula>INDIRECT(ADDRESS(ROW(),COLUMN()))=TRUNC(INDIRECT(ADDRESS(ROW(),COLUMN())))</formula>
    </cfRule>
  </conditionalFormatting>
  <conditionalFormatting sqref="BB86:BE86">
    <cfRule type="expression" dxfId="714" priority="132">
      <formula>INDIRECT(ADDRESS(ROW(),COLUMN()))=TRUNC(INDIRECT(ADDRESS(ROW(),COLUMN())))</formula>
    </cfRule>
  </conditionalFormatting>
  <conditionalFormatting sqref="W86:BA86">
    <cfRule type="expression" dxfId="713" priority="131">
      <formula>INDIRECT(ADDRESS(ROW(),COLUMN()))=TRUNC(INDIRECT(ADDRESS(ROW(),COLUMN())))</formula>
    </cfRule>
  </conditionalFormatting>
  <conditionalFormatting sqref="BB88:BE88">
    <cfRule type="expression" dxfId="712" priority="130">
      <formula>INDIRECT(ADDRESS(ROW(),COLUMN()))=TRUNC(INDIRECT(ADDRESS(ROW(),COLUMN())))</formula>
    </cfRule>
  </conditionalFormatting>
  <conditionalFormatting sqref="W88:BA88">
    <cfRule type="expression" dxfId="711" priority="129">
      <formula>INDIRECT(ADDRESS(ROW(),COLUMN()))=TRUNC(INDIRECT(ADDRESS(ROW(),COLUMN())))</formula>
    </cfRule>
  </conditionalFormatting>
  <conditionalFormatting sqref="BB90:BE90">
    <cfRule type="expression" dxfId="710" priority="128">
      <formula>INDIRECT(ADDRESS(ROW(),COLUMN()))=TRUNC(INDIRECT(ADDRESS(ROW(),COLUMN())))</formula>
    </cfRule>
  </conditionalFormatting>
  <conditionalFormatting sqref="W90:BA90">
    <cfRule type="expression" dxfId="709" priority="127">
      <formula>INDIRECT(ADDRESS(ROW(),COLUMN()))=TRUNC(INDIRECT(ADDRESS(ROW(),COLUMN())))</formula>
    </cfRule>
  </conditionalFormatting>
  <conditionalFormatting sqref="BB92:BE92">
    <cfRule type="expression" dxfId="708" priority="126">
      <formula>INDIRECT(ADDRESS(ROW(),COLUMN()))=TRUNC(INDIRECT(ADDRESS(ROW(),COLUMN())))</formula>
    </cfRule>
  </conditionalFormatting>
  <conditionalFormatting sqref="W92:BA92">
    <cfRule type="expression" dxfId="707" priority="125">
      <formula>INDIRECT(ADDRESS(ROW(),COLUMN()))=TRUNC(INDIRECT(ADDRESS(ROW(),COLUMN())))</formula>
    </cfRule>
  </conditionalFormatting>
  <conditionalFormatting sqref="BB94:BE94">
    <cfRule type="expression" dxfId="706" priority="124">
      <formula>INDIRECT(ADDRESS(ROW(),COLUMN()))=TRUNC(INDIRECT(ADDRESS(ROW(),COLUMN())))</formula>
    </cfRule>
  </conditionalFormatting>
  <conditionalFormatting sqref="W94:BA94">
    <cfRule type="expression" dxfId="705" priority="123">
      <formula>INDIRECT(ADDRESS(ROW(),COLUMN()))=TRUNC(INDIRECT(ADDRESS(ROW(),COLUMN())))</formula>
    </cfRule>
  </conditionalFormatting>
  <conditionalFormatting sqref="BB96:BE96">
    <cfRule type="expression" dxfId="704" priority="122">
      <formula>INDIRECT(ADDRESS(ROW(),COLUMN()))=TRUNC(INDIRECT(ADDRESS(ROW(),COLUMN())))</formula>
    </cfRule>
  </conditionalFormatting>
  <conditionalFormatting sqref="W96:BA96">
    <cfRule type="expression" dxfId="703" priority="121">
      <formula>INDIRECT(ADDRESS(ROW(),COLUMN()))=TRUNC(INDIRECT(ADDRESS(ROW(),COLUMN())))</formula>
    </cfRule>
  </conditionalFormatting>
  <conditionalFormatting sqref="BB98:BE98">
    <cfRule type="expression" dxfId="702" priority="120">
      <formula>INDIRECT(ADDRESS(ROW(),COLUMN()))=TRUNC(INDIRECT(ADDRESS(ROW(),COLUMN())))</formula>
    </cfRule>
  </conditionalFormatting>
  <conditionalFormatting sqref="W98:BA98">
    <cfRule type="expression" dxfId="701" priority="119">
      <formula>INDIRECT(ADDRESS(ROW(),COLUMN()))=TRUNC(INDIRECT(ADDRESS(ROW(),COLUMN())))</formula>
    </cfRule>
  </conditionalFormatting>
  <conditionalFormatting sqref="BB100:BE100">
    <cfRule type="expression" dxfId="700" priority="118">
      <formula>INDIRECT(ADDRESS(ROW(),COLUMN()))=TRUNC(INDIRECT(ADDRESS(ROW(),COLUMN())))</formula>
    </cfRule>
  </conditionalFormatting>
  <conditionalFormatting sqref="W100:BA100">
    <cfRule type="expression" dxfId="699" priority="117">
      <formula>INDIRECT(ADDRESS(ROW(),COLUMN()))=TRUNC(INDIRECT(ADDRESS(ROW(),COLUMN())))</formula>
    </cfRule>
  </conditionalFormatting>
  <conditionalFormatting sqref="BB102:BE102">
    <cfRule type="expression" dxfId="698" priority="116">
      <formula>INDIRECT(ADDRESS(ROW(),COLUMN()))=TRUNC(INDIRECT(ADDRESS(ROW(),COLUMN())))</formula>
    </cfRule>
  </conditionalFormatting>
  <conditionalFormatting sqref="W102:BA102">
    <cfRule type="expression" dxfId="697" priority="115">
      <formula>INDIRECT(ADDRESS(ROW(),COLUMN()))=TRUNC(INDIRECT(ADDRESS(ROW(),COLUMN())))</formula>
    </cfRule>
  </conditionalFormatting>
  <conditionalFormatting sqref="BB104:BE104">
    <cfRule type="expression" dxfId="696" priority="114">
      <formula>INDIRECT(ADDRESS(ROW(),COLUMN()))=TRUNC(INDIRECT(ADDRESS(ROW(),COLUMN())))</formula>
    </cfRule>
  </conditionalFormatting>
  <conditionalFormatting sqref="W104:BA104">
    <cfRule type="expression" dxfId="695" priority="113">
      <formula>INDIRECT(ADDRESS(ROW(),COLUMN()))=TRUNC(INDIRECT(ADDRESS(ROW(),COLUMN())))</formula>
    </cfRule>
  </conditionalFormatting>
  <conditionalFormatting sqref="BB106:BE106">
    <cfRule type="expression" dxfId="694" priority="112">
      <formula>INDIRECT(ADDRESS(ROW(),COLUMN()))=TRUNC(INDIRECT(ADDRESS(ROW(),COLUMN())))</formula>
    </cfRule>
  </conditionalFormatting>
  <conditionalFormatting sqref="W106:BA106">
    <cfRule type="expression" dxfId="693" priority="111">
      <formula>INDIRECT(ADDRESS(ROW(),COLUMN()))=TRUNC(INDIRECT(ADDRESS(ROW(),COLUMN())))</formula>
    </cfRule>
  </conditionalFormatting>
  <conditionalFormatting sqref="BB108:BE108">
    <cfRule type="expression" dxfId="692" priority="110">
      <formula>INDIRECT(ADDRESS(ROW(),COLUMN()))=TRUNC(INDIRECT(ADDRESS(ROW(),COLUMN())))</formula>
    </cfRule>
  </conditionalFormatting>
  <conditionalFormatting sqref="W108:BA108">
    <cfRule type="expression" dxfId="691" priority="109">
      <formula>INDIRECT(ADDRESS(ROW(),COLUMN()))=TRUNC(INDIRECT(ADDRESS(ROW(),COLUMN())))</formula>
    </cfRule>
  </conditionalFormatting>
  <conditionalFormatting sqref="BB110:BE110">
    <cfRule type="expression" dxfId="690" priority="108">
      <formula>INDIRECT(ADDRESS(ROW(),COLUMN()))=TRUNC(INDIRECT(ADDRESS(ROW(),COLUMN())))</formula>
    </cfRule>
  </conditionalFormatting>
  <conditionalFormatting sqref="W110:BA110">
    <cfRule type="expression" dxfId="689" priority="107">
      <formula>INDIRECT(ADDRESS(ROW(),COLUMN()))=TRUNC(INDIRECT(ADDRESS(ROW(),COLUMN())))</formula>
    </cfRule>
  </conditionalFormatting>
  <conditionalFormatting sqref="BB112:BE112">
    <cfRule type="expression" dxfId="688" priority="106">
      <formula>INDIRECT(ADDRESS(ROW(),COLUMN()))=TRUNC(INDIRECT(ADDRESS(ROW(),COLUMN())))</formula>
    </cfRule>
  </conditionalFormatting>
  <conditionalFormatting sqref="W112:BA112">
    <cfRule type="expression" dxfId="687" priority="105">
      <formula>INDIRECT(ADDRESS(ROW(),COLUMN()))=TRUNC(INDIRECT(ADDRESS(ROW(),COLUMN())))</formula>
    </cfRule>
  </conditionalFormatting>
  <conditionalFormatting sqref="BB114:BE114">
    <cfRule type="expression" dxfId="686" priority="104">
      <formula>INDIRECT(ADDRESS(ROW(),COLUMN()))=TRUNC(INDIRECT(ADDRESS(ROW(),COLUMN())))</formula>
    </cfRule>
  </conditionalFormatting>
  <conditionalFormatting sqref="W114:BA114">
    <cfRule type="expression" dxfId="685" priority="103">
      <formula>INDIRECT(ADDRESS(ROW(),COLUMN()))=TRUNC(INDIRECT(ADDRESS(ROW(),COLUMN())))</formula>
    </cfRule>
  </conditionalFormatting>
  <conditionalFormatting sqref="BB116:BE116">
    <cfRule type="expression" dxfId="684" priority="102">
      <formula>INDIRECT(ADDRESS(ROW(),COLUMN()))=TRUNC(INDIRECT(ADDRESS(ROW(),COLUMN())))</formula>
    </cfRule>
  </conditionalFormatting>
  <conditionalFormatting sqref="W116:BA116">
    <cfRule type="expression" dxfId="683" priority="101">
      <formula>INDIRECT(ADDRESS(ROW(),COLUMN()))=TRUNC(INDIRECT(ADDRESS(ROW(),COLUMN())))</formula>
    </cfRule>
  </conditionalFormatting>
  <conditionalFormatting sqref="BB118:BE118">
    <cfRule type="expression" dxfId="682" priority="100">
      <formula>INDIRECT(ADDRESS(ROW(),COLUMN()))=TRUNC(INDIRECT(ADDRESS(ROW(),COLUMN())))</formula>
    </cfRule>
  </conditionalFormatting>
  <conditionalFormatting sqref="W118:BA118">
    <cfRule type="expression" dxfId="681" priority="99">
      <formula>INDIRECT(ADDRESS(ROW(),COLUMN()))=TRUNC(INDIRECT(ADDRESS(ROW(),COLUMN())))</formula>
    </cfRule>
  </conditionalFormatting>
  <conditionalFormatting sqref="BB120:BE120">
    <cfRule type="expression" dxfId="680" priority="98">
      <formula>INDIRECT(ADDRESS(ROW(),COLUMN()))=TRUNC(INDIRECT(ADDRESS(ROW(),COLUMN())))</formula>
    </cfRule>
  </conditionalFormatting>
  <conditionalFormatting sqref="W120:BA120">
    <cfRule type="expression" dxfId="679" priority="97">
      <formula>INDIRECT(ADDRESS(ROW(),COLUMN()))=TRUNC(INDIRECT(ADDRESS(ROW(),COLUMN())))</formula>
    </cfRule>
  </conditionalFormatting>
  <conditionalFormatting sqref="BB122:BE122">
    <cfRule type="expression" dxfId="678" priority="96">
      <formula>INDIRECT(ADDRESS(ROW(),COLUMN()))=TRUNC(INDIRECT(ADDRESS(ROW(),COLUMN())))</formula>
    </cfRule>
  </conditionalFormatting>
  <conditionalFormatting sqref="W122:BA122">
    <cfRule type="expression" dxfId="677" priority="95">
      <formula>INDIRECT(ADDRESS(ROW(),COLUMN()))=TRUNC(INDIRECT(ADDRESS(ROW(),COLUMN())))</formula>
    </cfRule>
  </conditionalFormatting>
  <conditionalFormatting sqref="BB124:BE124">
    <cfRule type="expression" dxfId="676" priority="94">
      <formula>INDIRECT(ADDRESS(ROW(),COLUMN()))=TRUNC(INDIRECT(ADDRESS(ROW(),COLUMN())))</formula>
    </cfRule>
  </conditionalFormatting>
  <conditionalFormatting sqref="W124:BA124">
    <cfRule type="expression" dxfId="675" priority="93">
      <formula>INDIRECT(ADDRESS(ROW(),COLUMN()))=TRUNC(INDIRECT(ADDRESS(ROW(),COLUMN())))</formula>
    </cfRule>
  </conditionalFormatting>
  <conditionalFormatting sqref="BB126:BE126">
    <cfRule type="expression" dxfId="674" priority="92">
      <formula>INDIRECT(ADDRESS(ROW(),COLUMN()))=TRUNC(INDIRECT(ADDRESS(ROW(),COLUMN())))</formula>
    </cfRule>
  </conditionalFormatting>
  <conditionalFormatting sqref="W126:BA126">
    <cfRule type="expression" dxfId="673" priority="91">
      <formula>INDIRECT(ADDRESS(ROW(),COLUMN()))=TRUNC(INDIRECT(ADDRESS(ROW(),COLUMN())))</formula>
    </cfRule>
  </conditionalFormatting>
  <conditionalFormatting sqref="BB128:BE128">
    <cfRule type="expression" dxfId="672" priority="90">
      <formula>INDIRECT(ADDRESS(ROW(),COLUMN()))=TRUNC(INDIRECT(ADDRESS(ROW(),COLUMN())))</formula>
    </cfRule>
  </conditionalFormatting>
  <conditionalFormatting sqref="W128:BA128">
    <cfRule type="expression" dxfId="671" priority="89">
      <formula>INDIRECT(ADDRESS(ROW(),COLUMN()))=TRUNC(INDIRECT(ADDRESS(ROW(),COLUMN())))</formula>
    </cfRule>
  </conditionalFormatting>
  <conditionalFormatting sqref="BB130:BE130">
    <cfRule type="expression" dxfId="670" priority="88">
      <formula>INDIRECT(ADDRESS(ROW(),COLUMN()))=TRUNC(INDIRECT(ADDRESS(ROW(),COLUMN())))</formula>
    </cfRule>
  </conditionalFormatting>
  <conditionalFormatting sqref="W130:BA130">
    <cfRule type="expression" dxfId="669" priority="87">
      <formula>INDIRECT(ADDRESS(ROW(),COLUMN()))=TRUNC(INDIRECT(ADDRESS(ROW(),COLUMN())))</formula>
    </cfRule>
  </conditionalFormatting>
  <conditionalFormatting sqref="BB132:BE132">
    <cfRule type="expression" dxfId="668" priority="86">
      <formula>INDIRECT(ADDRESS(ROW(),COLUMN()))=TRUNC(INDIRECT(ADDRESS(ROW(),COLUMN())))</formula>
    </cfRule>
  </conditionalFormatting>
  <conditionalFormatting sqref="W132:BA132">
    <cfRule type="expression" dxfId="667" priority="85">
      <formula>INDIRECT(ADDRESS(ROW(),COLUMN()))=TRUNC(INDIRECT(ADDRESS(ROW(),COLUMN())))</formula>
    </cfRule>
  </conditionalFormatting>
  <conditionalFormatting sqref="BB134:BE134">
    <cfRule type="expression" dxfId="666" priority="84">
      <formula>INDIRECT(ADDRESS(ROW(),COLUMN()))=TRUNC(INDIRECT(ADDRESS(ROW(),COLUMN())))</formula>
    </cfRule>
  </conditionalFormatting>
  <conditionalFormatting sqref="W134:BA134">
    <cfRule type="expression" dxfId="665" priority="83">
      <formula>INDIRECT(ADDRESS(ROW(),COLUMN()))=TRUNC(INDIRECT(ADDRESS(ROW(),COLUMN())))</formula>
    </cfRule>
  </conditionalFormatting>
  <conditionalFormatting sqref="BB136:BE136">
    <cfRule type="expression" dxfId="664" priority="82">
      <formula>INDIRECT(ADDRESS(ROW(),COLUMN()))=TRUNC(INDIRECT(ADDRESS(ROW(),COLUMN())))</formula>
    </cfRule>
  </conditionalFormatting>
  <conditionalFormatting sqref="W136:BA136">
    <cfRule type="expression" dxfId="663" priority="81">
      <formula>INDIRECT(ADDRESS(ROW(),COLUMN()))=TRUNC(INDIRECT(ADDRESS(ROW(),COLUMN())))</formula>
    </cfRule>
  </conditionalFormatting>
  <conditionalFormatting sqref="BB138:BE138">
    <cfRule type="expression" dxfId="662" priority="80">
      <formula>INDIRECT(ADDRESS(ROW(),COLUMN()))=TRUNC(INDIRECT(ADDRESS(ROW(),COLUMN())))</formula>
    </cfRule>
  </conditionalFormatting>
  <conditionalFormatting sqref="W138:BA138">
    <cfRule type="expression" dxfId="661" priority="79">
      <formula>INDIRECT(ADDRESS(ROW(),COLUMN()))=TRUNC(INDIRECT(ADDRESS(ROW(),COLUMN())))</formula>
    </cfRule>
  </conditionalFormatting>
  <conditionalFormatting sqref="BB140:BE140">
    <cfRule type="expression" dxfId="660" priority="78">
      <formula>INDIRECT(ADDRESS(ROW(),COLUMN()))=TRUNC(INDIRECT(ADDRESS(ROW(),COLUMN())))</formula>
    </cfRule>
  </conditionalFormatting>
  <conditionalFormatting sqref="W140:BA140">
    <cfRule type="expression" dxfId="659" priority="77">
      <formula>INDIRECT(ADDRESS(ROW(),COLUMN()))=TRUNC(INDIRECT(ADDRESS(ROW(),COLUMN())))</formula>
    </cfRule>
  </conditionalFormatting>
  <conditionalFormatting sqref="BB142:BE142">
    <cfRule type="expression" dxfId="658" priority="76">
      <formula>INDIRECT(ADDRESS(ROW(),COLUMN()))=TRUNC(INDIRECT(ADDRESS(ROW(),COLUMN())))</formula>
    </cfRule>
  </conditionalFormatting>
  <conditionalFormatting sqref="W142:BA142">
    <cfRule type="expression" dxfId="657" priority="75">
      <formula>INDIRECT(ADDRESS(ROW(),COLUMN()))=TRUNC(INDIRECT(ADDRESS(ROW(),COLUMN())))</formula>
    </cfRule>
  </conditionalFormatting>
  <conditionalFormatting sqref="BB144:BE144">
    <cfRule type="expression" dxfId="656" priority="74">
      <formula>INDIRECT(ADDRESS(ROW(),COLUMN()))=TRUNC(INDIRECT(ADDRESS(ROW(),COLUMN())))</formula>
    </cfRule>
  </conditionalFormatting>
  <conditionalFormatting sqref="W144:BA144">
    <cfRule type="expression" dxfId="655" priority="73">
      <formula>INDIRECT(ADDRESS(ROW(),COLUMN()))=TRUNC(INDIRECT(ADDRESS(ROW(),COLUMN())))</formula>
    </cfRule>
  </conditionalFormatting>
  <conditionalFormatting sqref="BB146:BE146">
    <cfRule type="expression" dxfId="654" priority="72">
      <formula>INDIRECT(ADDRESS(ROW(),COLUMN()))=TRUNC(INDIRECT(ADDRESS(ROW(),COLUMN())))</formula>
    </cfRule>
  </conditionalFormatting>
  <conditionalFormatting sqref="W146:BA146">
    <cfRule type="expression" dxfId="653" priority="71">
      <formula>INDIRECT(ADDRESS(ROW(),COLUMN()))=TRUNC(INDIRECT(ADDRESS(ROW(),COLUMN())))</formula>
    </cfRule>
  </conditionalFormatting>
  <conditionalFormatting sqref="BB148:BE148">
    <cfRule type="expression" dxfId="652" priority="70">
      <formula>INDIRECT(ADDRESS(ROW(),COLUMN()))=TRUNC(INDIRECT(ADDRESS(ROW(),COLUMN())))</formula>
    </cfRule>
  </conditionalFormatting>
  <conditionalFormatting sqref="W148:BA148">
    <cfRule type="expression" dxfId="651" priority="69">
      <formula>INDIRECT(ADDRESS(ROW(),COLUMN()))=TRUNC(INDIRECT(ADDRESS(ROW(),COLUMN())))</formula>
    </cfRule>
  </conditionalFormatting>
  <conditionalFormatting sqref="BB150:BE150">
    <cfRule type="expression" dxfId="650" priority="68">
      <formula>INDIRECT(ADDRESS(ROW(),COLUMN()))=TRUNC(INDIRECT(ADDRESS(ROW(),COLUMN())))</formula>
    </cfRule>
  </conditionalFormatting>
  <conditionalFormatting sqref="W150:BA150">
    <cfRule type="expression" dxfId="649" priority="67">
      <formula>INDIRECT(ADDRESS(ROW(),COLUMN()))=TRUNC(INDIRECT(ADDRESS(ROW(),COLUMN())))</formula>
    </cfRule>
  </conditionalFormatting>
  <conditionalFormatting sqref="BB152:BE152">
    <cfRule type="expression" dxfId="648" priority="66">
      <formula>INDIRECT(ADDRESS(ROW(),COLUMN()))=TRUNC(INDIRECT(ADDRESS(ROW(),COLUMN())))</formula>
    </cfRule>
  </conditionalFormatting>
  <conditionalFormatting sqref="W152:BA152">
    <cfRule type="expression" dxfId="647" priority="65">
      <formula>INDIRECT(ADDRESS(ROW(),COLUMN()))=TRUNC(INDIRECT(ADDRESS(ROW(),COLUMN())))</formula>
    </cfRule>
  </conditionalFormatting>
  <conditionalFormatting sqref="BB154:BE154">
    <cfRule type="expression" dxfId="646" priority="64">
      <formula>INDIRECT(ADDRESS(ROW(),COLUMN()))=TRUNC(INDIRECT(ADDRESS(ROW(),COLUMN())))</formula>
    </cfRule>
  </conditionalFormatting>
  <conditionalFormatting sqref="W154:BA154">
    <cfRule type="expression" dxfId="645" priority="63">
      <formula>INDIRECT(ADDRESS(ROW(),COLUMN()))=TRUNC(INDIRECT(ADDRESS(ROW(),COLUMN())))</formula>
    </cfRule>
  </conditionalFormatting>
  <conditionalFormatting sqref="BB156:BE156">
    <cfRule type="expression" dxfId="644" priority="62">
      <formula>INDIRECT(ADDRESS(ROW(),COLUMN()))=TRUNC(INDIRECT(ADDRESS(ROW(),COLUMN())))</formula>
    </cfRule>
  </conditionalFormatting>
  <conditionalFormatting sqref="W156:BA156">
    <cfRule type="expression" dxfId="643" priority="61">
      <formula>INDIRECT(ADDRESS(ROW(),COLUMN()))=TRUNC(INDIRECT(ADDRESS(ROW(),COLUMN())))</formula>
    </cfRule>
  </conditionalFormatting>
  <conditionalFormatting sqref="BB158:BE158">
    <cfRule type="expression" dxfId="642" priority="60">
      <formula>INDIRECT(ADDRESS(ROW(),COLUMN()))=TRUNC(INDIRECT(ADDRESS(ROW(),COLUMN())))</formula>
    </cfRule>
  </conditionalFormatting>
  <conditionalFormatting sqref="W158:BA158">
    <cfRule type="expression" dxfId="641" priority="59">
      <formula>INDIRECT(ADDRESS(ROW(),COLUMN()))=TRUNC(INDIRECT(ADDRESS(ROW(),COLUMN())))</formula>
    </cfRule>
  </conditionalFormatting>
  <conditionalFormatting sqref="BB160:BE160">
    <cfRule type="expression" dxfId="640" priority="58">
      <formula>INDIRECT(ADDRESS(ROW(),COLUMN()))=TRUNC(INDIRECT(ADDRESS(ROW(),COLUMN())))</formula>
    </cfRule>
  </conditionalFormatting>
  <conditionalFormatting sqref="W160:BA160">
    <cfRule type="expression" dxfId="639" priority="57">
      <formula>INDIRECT(ADDRESS(ROW(),COLUMN()))=TRUNC(INDIRECT(ADDRESS(ROW(),COLUMN())))</formula>
    </cfRule>
  </conditionalFormatting>
  <conditionalFormatting sqref="BB162:BE162">
    <cfRule type="expression" dxfId="638" priority="56">
      <formula>INDIRECT(ADDRESS(ROW(),COLUMN()))=TRUNC(INDIRECT(ADDRESS(ROW(),COLUMN())))</formula>
    </cfRule>
  </conditionalFormatting>
  <conditionalFormatting sqref="W162:BA162">
    <cfRule type="expression" dxfId="637" priority="55">
      <formula>INDIRECT(ADDRESS(ROW(),COLUMN()))=TRUNC(INDIRECT(ADDRESS(ROW(),COLUMN())))</formula>
    </cfRule>
  </conditionalFormatting>
  <conditionalFormatting sqref="BB164:BE164">
    <cfRule type="expression" dxfId="636" priority="54">
      <formula>INDIRECT(ADDRESS(ROW(),COLUMN()))=TRUNC(INDIRECT(ADDRESS(ROW(),COLUMN())))</formula>
    </cfRule>
  </conditionalFormatting>
  <conditionalFormatting sqref="W164:BA164">
    <cfRule type="expression" dxfId="635" priority="53">
      <formula>INDIRECT(ADDRESS(ROW(),COLUMN()))=TRUNC(INDIRECT(ADDRESS(ROW(),COLUMN())))</formula>
    </cfRule>
  </conditionalFormatting>
  <conditionalFormatting sqref="BB166:BE166">
    <cfRule type="expression" dxfId="634" priority="52">
      <formula>INDIRECT(ADDRESS(ROW(),COLUMN()))=TRUNC(INDIRECT(ADDRESS(ROW(),COLUMN())))</formula>
    </cfRule>
  </conditionalFormatting>
  <conditionalFormatting sqref="W166:BA166">
    <cfRule type="expression" dxfId="633" priority="51">
      <formula>INDIRECT(ADDRESS(ROW(),COLUMN()))=TRUNC(INDIRECT(ADDRESS(ROW(),COLUMN())))</formula>
    </cfRule>
  </conditionalFormatting>
  <conditionalFormatting sqref="BB168:BE168">
    <cfRule type="expression" dxfId="632" priority="50">
      <formula>INDIRECT(ADDRESS(ROW(),COLUMN()))=TRUNC(INDIRECT(ADDRESS(ROW(),COLUMN())))</formula>
    </cfRule>
  </conditionalFormatting>
  <conditionalFormatting sqref="W168:BA168">
    <cfRule type="expression" dxfId="631" priority="49">
      <formula>INDIRECT(ADDRESS(ROW(),COLUMN()))=TRUNC(INDIRECT(ADDRESS(ROW(),COLUMN())))</formula>
    </cfRule>
  </conditionalFormatting>
  <conditionalFormatting sqref="BB170:BE170">
    <cfRule type="expression" dxfId="630" priority="48">
      <formula>INDIRECT(ADDRESS(ROW(),COLUMN()))=TRUNC(INDIRECT(ADDRESS(ROW(),COLUMN())))</formula>
    </cfRule>
  </conditionalFormatting>
  <conditionalFormatting sqref="W170:BA170">
    <cfRule type="expression" dxfId="629" priority="47">
      <formula>INDIRECT(ADDRESS(ROW(),COLUMN()))=TRUNC(INDIRECT(ADDRESS(ROW(),COLUMN())))</formula>
    </cfRule>
  </conditionalFormatting>
  <conditionalFormatting sqref="BB172:BE172">
    <cfRule type="expression" dxfId="628" priority="46">
      <formula>INDIRECT(ADDRESS(ROW(),COLUMN()))=TRUNC(INDIRECT(ADDRESS(ROW(),COLUMN())))</formula>
    </cfRule>
  </conditionalFormatting>
  <conditionalFormatting sqref="W172:BA172">
    <cfRule type="expression" dxfId="627" priority="45">
      <formula>INDIRECT(ADDRESS(ROW(),COLUMN()))=TRUNC(INDIRECT(ADDRESS(ROW(),COLUMN())))</formula>
    </cfRule>
  </conditionalFormatting>
  <conditionalFormatting sqref="BB174:BE174">
    <cfRule type="expression" dxfId="626" priority="44">
      <formula>INDIRECT(ADDRESS(ROW(),COLUMN()))=TRUNC(INDIRECT(ADDRESS(ROW(),COLUMN())))</formula>
    </cfRule>
  </conditionalFormatting>
  <conditionalFormatting sqref="W174:BA174">
    <cfRule type="expression" dxfId="625" priority="43">
      <formula>INDIRECT(ADDRESS(ROW(),COLUMN()))=TRUNC(INDIRECT(ADDRESS(ROW(),COLUMN())))</formula>
    </cfRule>
  </conditionalFormatting>
  <conditionalFormatting sqref="BB176:BE176">
    <cfRule type="expression" dxfId="624" priority="42">
      <formula>INDIRECT(ADDRESS(ROW(),COLUMN()))=TRUNC(INDIRECT(ADDRESS(ROW(),COLUMN())))</formula>
    </cfRule>
  </conditionalFormatting>
  <conditionalFormatting sqref="W176:BA176">
    <cfRule type="expression" dxfId="623" priority="41">
      <formula>INDIRECT(ADDRESS(ROW(),COLUMN()))=TRUNC(INDIRECT(ADDRESS(ROW(),COLUMN())))</formula>
    </cfRule>
  </conditionalFormatting>
  <conditionalFormatting sqref="BB178:BE178">
    <cfRule type="expression" dxfId="622" priority="40">
      <formula>INDIRECT(ADDRESS(ROW(),COLUMN()))=TRUNC(INDIRECT(ADDRESS(ROW(),COLUMN())))</formula>
    </cfRule>
  </conditionalFormatting>
  <conditionalFormatting sqref="W178:BA178">
    <cfRule type="expression" dxfId="621" priority="39">
      <formula>INDIRECT(ADDRESS(ROW(),COLUMN()))=TRUNC(INDIRECT(ADDRESS(ROW(),COLUMN())))</formula>
    </cfRule>
  </conditionalFormatting>
  <conditionalFormatting sqref="BB180:BE180">
    <cfRule type="expression" dxfId="620" priority="38">
      <formula>INDIRECT(ADDRESS(ROW(),COLUMN()))=TRUNC(INDIRECT(ADDRESS(ROW(),COLUMN())))</formula>
    </cfRule>
  </conditionalFormatting>
  <conditionalFormatting sqref="W180:BA180">
    <cfRule type="expression" dxfId="619" priority="37">
      <formula>INDIRECT(ADDRESS(ROW(),COLUMN()))=TRUNC(INDIRECT(ADDRESS(ROW(),COLUMN())))</formula>
    </cfRule>
  </conditionalFormatting>
  <conditionalFormatting sqref="BB182:BE182">
    <cfRule type="expression" dxfId="618" priority="36">
      <formula>INDIRECT(ADDRESS(ROW(),COLUMN()))=TRUNC(INDIRECT(ADDRESS(ROW(),COLUMN())))</formula>
    </cfRule>
  </conditionalFormatting>
  <conditionalFormatting sqref="W182:BA182">
    <cfRule type="expression" dxfId="617" priority="35">
      <formula>INDIRECT(ADDRESS(ROW(),COLUMN()))=TRUNC(INDIRECT(ADDRESS(ROW(),COLUMN())))</formula>
    </cfRule>
  </conditionalFormatting>
  <conditionalFormatting sqref="BB184:BE184">
    <cfRule type="expression" dxfId="616" priority="34">
      <formula>INDIRECT(ADDRESS(ROW(),COLUMN()))=TRUNC(INDIRECT(ADDRESS(ROW(),COLUMN())))</formula>
    </cfRule>
  </conditionalFormatting>
  <conditionalFormatting sqref="W184:BA184">
    <cfRule type="expression" dxfId="615" priority="33">
      <formula>INDIRECT(ADDRESS(ROW(),COLUMN()))=TRUNC(INDIRECT(ADDRESS(ROW(),COLUMN())))</formula>
    </cfRule>
  </conditionalFormatting>
  <conditionalFormatting sqref="BB186:BE186">
    <cfRule type="expression" dxfId="614" priority="32">
      <formula>INDIRECT(ADDRESS(ROW(),COLUMN()))=TRUNC(INDIRECT(ADDRESS(ROW(),COLUMN())))</formula>
    </cfRule>
  </conditionalFormatting>
  <conditionalFormatting sqref="W186:BA186">
    <cfRule type="expression" dxfId="613" priority="31">
      <formula>INDIRECT(ADDRESS(ROW(),COLUMN()))=TRUNC(INDIRECT(ADDRESS(ROW(),COLUMN())))</formula>
    </cfRule>
  </conditionalFormatting>
  <conditionalFormatting sqref="BB188:BE188">
    <cfRule type="expression" dxfId="612" priority="30">
      <formula>INDIRECT(ADDRESS(ROW(),COLUMN()))=TRUNC(INDIRECT(ADDRESS(ROW(),COLUMN())))</formula>
    </cfRule>
  </conditionalFormatting>
  <conditionalFormatting sqref="BB190:BE190">
    <cfRule type="expression" dxfId="611" priority="28">
      <formula>INDIRECT(ADDRESS(ROW(),COLUMN()))=TRUNC(INDIRECT(ADDRESS(ROW(),COLUMN())))</formula>
    </cfRule>
  </conditionalFormatting>
  <conditionalFormatting sqref="W190:BA190">
    <cfRule type="expression" dxfId="610" priority="27">
      <formula>INDIRECT(ADDRESS(ROW(),COLUMN()))=TRUNC(INDIRECT(ADDRESS(ROW(),COLUMN())))</formula>
    </cfRule>
  </conditionalFormatting>
  <conditionalFormatting sqref="BB192:BE192">
    <cfRule type="expression" dxfId="609" priority="26">
      <formula>INDIRECT(ADDRESS(ROW(),COLUMN()))=TRUNC(INDIRECT(ADDRESS(ROW(),COLUMN())))</formula>
    </cfRule>
  </conditionalFormatting>
  <conditionalFormatting sqref="W192:BA192">
    <cfRule type="expression" dxfId="608" priority="25">
      <formula>INDIRECT(ADDRESS(ROW(),COLUMN()))=TRUNC(INDIRECT(ADDRESS(ROW(),COLUMN())))</formula>
    </cfRule>
  </conditionalFormatting>
  <conditionalFormatting sqref="BB194:BE194">
    <cfRule type="expression" dxfId="607" priority="24">
      <formula>INDIRECT(ADDRESS(ROW(),COLUMN()))=TRUNC(INDIRECT(ADDRESS(ROW(),COLUMN())))</formula>
    </cfRule>
  </conditionalFormatting>
  <conditionalFormatting sqref="W194:BA194">
    <cfRule type="expression" dxfId="606" priority="23">
      <formula>INDIRECT(ADDRESS(ROW(),COLUMN()))=TRUNC(INDIRECT(ADDRESS(ROW(),COLUMN())))</formula>
    </cfRule>
  </conditionalFormatting>
  <conditionalFormatting sqref="BB196:BE196">
    <cfRule type="expression" dxfId="605" priority="22">
      <formula>INDIRECT(ADDRESS(ROW(),COLUMN()))=TRUNC(INDIRECT(ADDRESS(ROW(),COLUMN())))</formula>
    </cfRule>
  </conditionalFormatting>
  <conditionalFormatting sqref="W196:BA196">
    <cfRule type="expression" dxfId="604" priority="21">
      <formula>INDIRECT(ADDRESS(ROW(),COLUMN()))=TRUNC(INDIRECT(ADDRESS(ROW(),COLUMN())))</formula>
    </cfRule>
  </conditionalFormatting>
  <conditionalFormatting sqref="BB198:BE198">
    <cfRule type="expression" dxfId="603" priority="20">
      <formula>INDIRECT(ADDRESS(ROW(),COLUMN()))=TRUNC(INDIRECT(ADDRESS(ROW(),COLUMN())))</formula>
    </cfRule>
  </conditionalFormatting>
  <conditionalFormatting sqref="W198:BA198">
    <cfRule type="expression" dxfId="602" priority="19">
      <formula>INDIRECT(ADDRESS(ROW(),COLUMN()))=TRUNC(INDIRECT(ADDRESS(ROW(),COLUMN())))</formula>
    </cfRule>
  </conditionalFormatting>
  <conditionalFormatting sqref="BB200:BE200">
    <cfRule type="expression" dxfId="601" priority="18">
      <formula>INDIRECT(ADDRESS(ROW(),COLUMN()))=TRUNC(INDIRECT(ADDRESS(ROW(),COLUMN())))</formula>
    </cfRule>
  </conditionalFormatting>
  <conditionalFormatting sqref="W200:BA200">
    <cfRule type="expression" dxfId="600" priority="17">
      <formula>INDIRECT(ADDRESS(ROW(),COLUMN()))=TRUNC(INDIRECT(ADDRESS(ROW(),COLUMN())))</formula>
    </cfRule>
  </conditionalFormatting>
  <conditionalFormatting sqref="BB202:BE202">
    <cfRule type="expression" dxfId="599" priority="16">
      <formula>INDIRECT(ADDRESS(ROW(),COLUMN()))=TRUNC(INDIRECT(ADDRESS(ROW(),COLUMN())))</formula>
    </cfRule>
  </conditionalFormatting>
  <conditionalFormatting sqref="W202:BA202">
    <cfRule type="expression" dxfId="598" priority="15">
      <formula>INDIRECT(ADDRESS(ROW(),COLUMN()))=TRUNC(INDIRECT(ADDRESS(ROW(),COLUMN())))</formula>
    </cfRule>
  </conditionalFormatting>
  <conditionalFormatting sqref="BB204:BE204">
    <cfRule type="expression" dxfId="597" priority="14">
      <formula>INDIRECT(ADDRESS(ROW(),COLUMN()))=TRUNC(INDIRECT(ADDRESS(ROW(),COLUMN())))</formula>
    </cfRule>
  </conditionalFormatting>
  <conditionalFormatting sqref="W204:BA204">
    <cfRule type="expression" dxfId="596" priority="13">
      <formula>INDIRECT(ADDRESS(ROW(),COLUMN()))=TRUNC(INDIRECT(ADDRESS(ROW(),COLUMN())))</formula>
    </cfRule>
  </conditionalFormatting>
  <conditionalFormatting sqref="BB206:BE206">
    <cfRule type="expression" dxfId="595" priority="12">
      <formula>INDIRECT(ADDRESS(ROW(),COLUMN()))=TRUNC(INDIRECT(ADDRESS(ROW(),COLUMN())))</formula>
    </cfRule>
  </conditionalFormatting>
  <conditionalFormatting sqref="W206:BA206">
    <cfRule type="expression" dxfId="594" priority="11">
      <formula>INDIRECT(ADDRESS(ROW(),COLUMN()))=TRUNC(INDIRECT(ADDRESS(ROW(),COLUMN())))</formula>
    </cfRule>
  </conditionalFormatting>
  <conditionalFormatting sqref="BB208:BE208">
    <cfRule type="expression" dxfId="593" priority="10">
      <formula>INDIRECT(ADDRESS(ROW(),COLUMN()))=TRUNC(INDIRECT(ADDRESS(ROW(),COLUMN())))</formula>
    </cfRule>
  </conditionalFormatting>
  <conditionalFormatting sqref="W208:BA208">
    <cfRule type="expression" dxfId="592" priority="9">
      <formula>INDIRECT(ADDRESS(ROW(),COLUMN()))=TRUNC(INDIRECT(ADDRESS(ROW(),COLUMN())))</formula>
    </cfRule>
  </conditionalFormatting>
  <conditionalFormatting sqref="BB210:BE210">
    <cfRule type="expression" dxfId="591" priority="8">
      <formula>INDIRECT(ADDRESS(ROW(),COLUMN()))=TRUNC(INDIRECT(ADDRESS(ROW(),COLUMN())))</formula>
    </cfRule>
  </conditionalFormatting>
  <conditionalFormatting sqref="W210:BA210">
    <cfRule type="expression" dxfId="590" priority="7">
      <formula>INDIRECT(ADDRESS(ROW(),COLUMN()))=TRUNC(INDIRECT(ADDRESS(ROW(),COLUMN())))</formula>
    </cfRule>
  </conditionalFormatting>
  <conditionalFormatting sqref="BB212:BE212">
    <cfRule type="expression" dxfId="589" priority="6">
      <formula>INDIRECT(ADDRESS(ROW(),COLUMN()))=TRUNC(INDIRECT(ADDRESS(ROW(),COLUMN())))</formula>
    </cfRule>
  </conditionalFormatting>
  <conditionalFormatting sqref="W212:BA212">
    <cfRule type="expression" dxfId="588" priority="5">
      <formula>INDIRECT(ADDRESS(ROW(),COLUMN()))=TRUNC(INDIRECT(ADDRESS(ROW(),COLUMN())))</formula>
    </cfRule>
  </conditionalFormatting>
  <conditionalFormatting sqref="BB214:BE214">
    <cfRule type="expression" dxfId="587" priority="4">
      <formula>INDIRECT(ADDRESS(ROW(),COLUMN()))=TRUNC(INDIRECT(ADDRESS(ROW(),COLUMN())))</formula>
    </cfRule>
  </conditionalFormatting>
  <conditionalFormatting sqref="W214:BA214">
    <cfRule type="expression" dxfId="586" priority="3">
      <formula>INDIRECT(ADDRESS(ROW(),COLUMN()))=TRUNC(INDIRECT(ADDRESS(ROW(),COLUMN())))</formula>
    </cfRule>
  </conditionalFormatting>
  <conditionalFormatting sqref="BB216:BE216">
    <cfRule type="expression" dxfId="585" priority="2">
      <formula>INDIRECT(ADDRESS(ROW(),COLUMN()))=TRUNC(INDIRECT(ADDRESS(ROW(),COLUMN())))</formula>
    </cfRule>
  </conditionalFormatting>
  <conditionalFormatting sqref="W216:BA216">
    <cfRule type="expression" dxfId="584" priority="1">
      <formula>INDIRECT(ADDRESS(ROW(),COLUMN()))=TRUNC(INDIRECT(ADDRESS(ROW(),COLUMN())))</formula>
    </cfRule>
  </conditionalFormatting>
  <dataValidations count="10">
    <dataValidation type="list" allowBlank="1" showDropDown="0" showInputMessage="1" showErrorMessage="0" sqref="I17:J216">
      <formula1>"A, B, C, D"</formula1>
    </dataValidation>
    <dataValidation type="list" allowBlank="1" showDropDown="0" showInputMessage="1" showErrorMessage="0"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formula1>シフト記号表</formula1>
    </dataValidation>
    <dataValidation type="list" errorStyle="warning" allowBlank="1" showDropDown="0" showInputMessage="1" showErrorMessage="0" error="リストにない場合のみ、入力してください。" sqref="K17:N216">
      <formula1>INDIRECT(C17)</formula1>
    </dataValidation>
    <dataValidation type="list" allowBlank="1" showDropDown="0" showInputMessage="1" showErrorMessage="0" sqref="C17:D216">
      <formula1>職種</formula1>
    </dataValidation>
    <dataValidation type="list" allowBlank="1" showDropDown="0" showInputMessage="1" showErrorMessage="1" sqref="BE4:BH4">
      <formula1>"予定,実績,予定・実績"</formula1>
    </dataValidation>
    <dataValidation type="decimal" allowBlank="1" showDropDown="0" showInputMessage="1" showErrorMessage="1" error="入力可能範囲　32～40" sqref="BA6:BB6">
      <formula1>32</formula1>
      <formula2>40</formula2>
    </dataValidation>
    <dataValidation type="list" allowBlank="1" showDropDown="0" showInputMessage="1" showErrorMessage="1" sqref="AF3:AF4">
      <formula1>#REF!</formula1>
    </dataValidation>
    <dataValidation type="list" allowBlank="1" showDropDown="0" showInputMessage="1" showErrorMessage="1" sqref="BE3:BH3">
      <formula1>"４週,暦月"</formula1>
    </dataValidation>
    <dataValidation type="list" allowBlank="1" showDropDown="0" showInputMessage="1" showErrorMessage="1" sqref="R228:S228">
      <formula1>"週,暦月"</formula1>
    </dataValidation>
    <dataValidation allowBlank="1" showDropDown="0" showInputMessage="1" showErrorMessage="1" error="入力可能範囲　32～40" sqref="BE10"/>
  </dataValidations>
  <printOptions horizontalCentered="1"/>
  <pageMargins left="0.15748031496062992" right="0.15748031496062992" top="0.59055118110236227" bottom="0.35433070866141736" header="0.15748031496062992" footer="0.15748031496062992"/>
  <pageSetup paperSize="8" scale="54" fitToWidth="1" fitToHeight="0" orientation="landscape" usePrinterDefaults="1" r:id="rId1"/>
  <headerFooter>
    <oddFooter>&amp;R&amp;16&amp;P/&amp;N</oddFooter>
  </headerFooter>
  <rowBreaks count="1" manualBreakCount="1">
    <brk id="178" max="61" man="1"/>
  </rowBreaks>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AT1:BI1</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26">
    <tabColor theme="8" tint="0.8"/>
    <pageSetUpPr fitToPage="1"/>
  </sheetPr>
  <dimension ref="B1:BS150"/>
  <sheetViews>
    <sheetView showGridLines="0" zoomScaleSheetLayoutView="100" workbookViewId="0"/>
  </sheetViews>
  <sheetFormatPr defaultColWidth="4.5" defaultRowHeight="15.75"/>
  <cols>
    <col min="1" max="1" width="0.8984375" style="1732" customWidth="1"/>
    <col min="2" max="6" width="5.69921875" style="1732" customWidth="1"/>
    <col min="7" max="8" width="8.09765625" style="1732" customWidth="1"/>
    <col min="9" max="12" width="3.19921875" style="1732" hidden="1" customWidth="1"/>
    <col min="13" max="14" width="3.19921875" style="1732" customWidth="1"/>
    <col min="15" max="66" width="5.69921875" style="1732" customWidth="1"/>
    <col min="67" max="67" width="1.09765625" style="1732" customWidth="1"/>
    <col min="68" max="16384" width="4.5" style="1732"/>
  </cols>
  <sheetData>
    <row r="1" spans="2:71" s="1733" customFormat="1" ht="20.25" customHeight="1">
      <c r="G1" s="1746" t="s">
        <v>663</v>
      </c>
      <c r="H1" s="1746"/>
      <c r="I1" s="1746"/>
      <c r="J1" s="1746"/>
      <c r="K1" s="1746"/>
      <c r="L1" s="1746"/>
      <c r="M1" s="1746"/>
      <c r="N1" s="1746"/>
      <c r="Q1" s="1794" t="s">
        <v>755</v>
      </c>
      <c r="T1" s="1746"/>
      <c r="U1" s="1746"/>
      <c r="V1" s="1746"/>
      <c r="W1" s="1746"/>
      <c r="X1" s="1746"/>
      <c r="Y1" s="1746"/>
      <c r="Z1" s="1746"/>
      <c r="AA1" s="1746"/>
      <c r="AW1" s="1828" t="s">
        <v>56</v>
      </c>
      <c r="AX1" s="1933" t="s">
        <v>1084</v>
      </c>
      <c r="AY1" s="1934"/>
      <c r="AZ1" s="1934"/>
      <c r="BA1" s="1934"/>
      <c r="BB1" s="1934"/>
      <c r="BC1" s="1934"/>
      <c r="BD1" s="1934"/>
      <c r="BE1" s="1934"/>
      <c r="BF1" s="1934"/>
      <c r="BG1" s="1934"/>
      <c r="BH1" s="1934"/>
      <c r="BI1" s="1934"/>
      <c r="BJ1" s="1934"/>
      <c r="BK1" s="1934"/>
      <c r="BL1" s="1934"/>
      <c r="BM1" s="1934"/>
      <c r="BN1" s="1828" t="s">
        <v>156</v>
      </c>
    </row>
    <row r="2" spans="2:71" s="1734" customFormat="1" ht="20.25" customHeight="1">
      <c r="N2" s="1794"/>
      <c r="Q2" s="1794"/>
      <c r="R2" s="1794"/>
      <c r="T2" s="1828"/>
      <c r="U2" s="1828"/>
      <c r="V2" s="1828"/>
      <c r="W2" s="1828"/>
      <c r="X2" s="1828"/>
      <c r="Y2" s="1828"/>
      <c r="Z2" s="1828"/>
      <c r="AA2" s="1828"/>
      <c r="AF2" s="1828" t="s">
        <v>780</v>
      </c>
      <c r="AG2" s="1904">
        <v>6</v>
      </c>
      <c r="AH2" s="1904"/>
      <c r="AI2" s="1828" t="s">
        <v>679</v>
      </c>
      <c r="AJ2" s="1920">
        <f>IF(AG2=0,"",YEAR(DATE(2018+AG2,1,1)))</f>
        <v>2024</v>
      </c>
      <c r="AK2" s="1920"/>
      <c r="AL2" s="1923" t="s">
        <v>592</v>
      </c>
      <c r="AM2" s="1923" t="s">
        <v>785</v>
      </c>
      <c r="AN2" s="1904">
        <v>4</v>
      </c>
      <c r="AO2" s="1904"/>
      <c r="AP2" s="1923" t="s">
        <v>313</v>
      </c>
      <c r="AW2" s="1828" t="s">
        <v>338</v>
      </c>
      <c r="AX2" s="1904" t="s">
        <v>793</v>
      </c>
      <c r="AY2" s="1904"/>
      <c r="AZ2" s="1904"/>
      <c r="BA2" s="1904"/>
      <c r="BB2" s="1904"/>
      <c r="BC2" s="1904"/>
      <c r="BD2" s="1904"/>
      <c r="BE2" s="1904"/>
      <c r="BF2" s="1904"/>
      <c r="BG2" s="1904"/>
      <c r="BH2" s="1904"/>
      <c r="BI2" s="1904"/>
      <c r="BJ2" s="1904"/>
      <c r="BK2" s="1904"/>
      <c r="BL2" s="1904"/>
      <c r="BM2" s="1904"/>
      <c r="BN2" s="1828" t="s">
        <v>156</v>
      </c>
      <c r="BO2" s="1828"/>
      <c r="BP2" s="1828"/>
      <c r="BQ2" s="1828"/>
    </row>
    <row r="3" spans="2:71" s="1734" customFormat="1" ht="20.25" customHeight="1">
      <c r="N3" s="1794"/>
      <c r="Q3" s="1794"/>
      <c r="S3" s="1828"/>
      <c r="T3" s="1828"/>
      <c r="U3" s="1828"/>
      <c r="V3" s="1828"/>
      <c r="W3" s="1828"/>
      <c r="X3" s="1828"/>
      <c r="Y3" s="1828"/>
      <c r="AG3" s="1905"/>
      <c r="AH3" s="1905"/>
      <c r="AI3" s="1918"/>
      <c r="AJ3" s="1921"/>
      <c r="AK3" s="1918"/>
      <c r="BH3" s="1955" t="s">
        <v>794</v>
      </c>
      <c r="BI3" s="1964" t="s">
        <v>796</v>
      </c>
      <c r="BJ3" s="1968"/>
      <c r="BK3" s="1968"/>
      <c r="BL3" s="1980"/>
      <c r="BM3" s="1828"/>
    </row>
    <row r="4" spans="2:71" s="1734" customFormat="1" ht="20.25" customHeight="1">
      <c r="B4" s="1735"/>
      <c r="C4" s="1735"/>
      <c r="D4" s="1735"/>
      <c r="E4" s="1735"/>
      <c r="F4" s="1735"/>
      <c r="G4" s="1735"/>
      <c r="H4" s="1735"/>
      <c r="I4" s="1735"/>
      <c r="J4" s="1735"/>
      <c r="K4" s="1735"/>
      <c r="L4" s="1735"/>
      <c r="M4" s="1735"/>
      <c r="N4" s="1795"/>
      <c r="O4" s="1735"/>
      <c r="P4" s="1735"/>
      <c r="Q4" s="1795"/>
      <c r="R4" s="1735"/>
      <c r="S4" s="1829"/>
      <c r="T4" s="1829"/>
      <c r="U4" s="1829"/>
      <c r="V4" s="1829"/>
      <c r="W4" s="1829"/>
      <c r="X4" s="1829"/>
      <c r="Y4" s="1829"/>
      <c r="Z4" s="1735"/>
      <c r="AA4" s="1735"/>
      <c r="AB4" s="1735"/>
      <c r="AC4" s="1735"/>
      <c r="AD4" s="1735"/>
      <c r="AE4" s="1735"/>
      <c r="AF4" s="1735"/>
      <c r="AG4" s="1906"/>
      <c r="AH4" s="1906"/>
      <c r="AI4" s="1919"/>
      <c r="AJ4" s="1922"/>
      <c r="AK4" s="1919"/>
      <c r="AL4" s="1735"/>
      <c r="AM4" s="1735"/>
      <c r="AN4" s="1735"/>
      <c r="AO4" s="1735"/>
      <c r="AP4" s="1735"/>
      <c r="AQ4" s="1735"/>
      <c r="AR4" s="1735"/>
      <c r="AS4" s="1735"/>
      <c r="AT4" s="1735"/>
      <c r="AU4" s="1735"/>
      <c r="AV4" s="1735"/>
      <c r="BH4" s="1955" t="s">
        <v>795</v>
      </c>
      <c r="BI4" s="1964" t="s">
        <v>797</v>
      </c>
      <c r="BJ4" s="1968"/>
      <c r="BK4" s="1968"/>
      <c r="BL4" s="1980"/>
      <c r="BM4" s="1828"/>
    </row>
    <row r="5" spans="2:71" s="1734" customFormat="1" ht="9" customHeight="1">
      <c r="B5" s="1735"/>
      <c r="C5" s="1735"/>
      <c r="D5" s="1735"/>
      <c r="E5" s="1735"/>
      <c r="F5" s="1735"/>
      <c r="G5" s="1735"/>
      <c r="H5" s="1735"/>
      <c r="I5" s="1735"/>
      <c r="J5" s="1735"/>
      <c r="K5" s="1735"/>
      <c r="L5" s="1735"/>
      <c r="M5" s="1735"/>
      <c r="N5" s="1795"/>
      <c r="O5" s="1735"/>
      <c r="P5" s="1735"/>
      <c r="Q5" s="1795"/>
      <c r="R5" s="1735"/>
      <c r="S5" s="1829"/>
      <c r="T5" s="1829"/>
      <c r="U5" s="1829"/>
      <c r="V5" s="1829"/>
      <c r="W5" s="1829"/>
      <c r="X5" s="1829"/>
      <c r="Y5" s="1829"/>
      <c r="Z5" s="1735"/>
      <c r="AA5" s="1735"/>
      <c r="AB5" s="1735"/>
      <c r="AC5" s="1735"/>
      <c r="AD5" s="1735"/>
      <c r="AE5" s="1735"/>
      <c r="AF5" s="1735"/>
      <c r="AG5" s="1907"/>
      <c r="AH5" s="1907"/>
      <c r="AI5" s="1735"/>
      <c r="AJ5" s="1735"/>
      <c r="AK5" s="1735"/>
      <c r="AL5" s="1735"/>
      <c r="AM5" s="1735"/>
      <c r="AN5" s="1924"/>
      <c r="AO5" s="1924"/>
      <c r="AP5" s="1924"/>
      <c r="AQ5" s="1924"/>
      <c r="AR5" s="1924"/>
      <c r="AS5" s="1924"/>
      <c r="AT5" s="1924"/>
      <c r="AU5" s="1924"/>
      <c r="AV5" s="1924"/>
      <c r="AW5" s="1733"/>
      <c r="AX5" s="1733"/>
      <c r="AY5" s="1733"/>
      <c r="AZ5" s="1733"/>
      <c r="BA5" s="1733"/>
      <c r="BB5" s="1733"/>
      <c r="BC5" s="1733"/>
      <c r="BD5" s="1733"/>
      <c r="BE5" s="1733"/>
      <c r="BF5" s="1733"/>
      <c r="BG5" s="1733"/>
      <c r="BH5" s="1733"/>
      <c r="BI5" s="1733"/>
      <c r="BJ5" s="1733"/>
      <c r="BK5" s="1733"/>
      <c r="BL5" s="1981"/>
      <c r="BM5" s="1981"/>
    </row>
    <row r="6" spans="2:71" s="1734" customFormat="1" ht="21" customHeight="1">
      <c r="B6" s="1736"/>
      <c r="C6" s="1736"/>
      <c r="D6" s="1736"/>
      <c r="E6" s="1736"/>
      <c r="F6" s="1736"/>
      <c r="G6" s="1747"/>
      <c r="H6" s="1747"/>
      <c r="I6" s="1747"/>
      <c r="J6" s="1747"/>
      <c r="K6" s="1747"/>
      <c r="L6" s="1747"/>
      <c r="M6" s="1747"/>
      <c r="N6" s="1747"/>
      <c r="O6" s="1796"/>
      <c r="P6" s="1796"/>
      <c r="Q6" s="1796"/>
      <c r="R6" s="1749"/>
      <c r="S6" s="1796"/>
      <c r="T6" s="1796"/>
      <c r="U6" s="1796"/>
      <c r="V6" s="1735"/>
      <c r="W6" s="1735"/>
      <c r="X6" s="1735"/>
      <c r="Y6" s="1735"/>
      <c r="Z6" s="1735"/>
      <c r="AA6" s="1735"/>
      <c r="AB6" s="1735"/>
      <c r="AC6" s="1735"/>
      <c r="AD6" s="1735"/>
      <c r="AE6" s="1735"/>
      <c r="AF6" s="1735"/>
      <c r="AG6" s="1735"/>
      <c r="AH6" s="1735"/>
      <c r="AI6" s="1735"/>
      <c r="AJ6" s="1735"/>
      <c r="AK6" s="1735"/>
      <c r="AL6" s="1735"/>
      <c r="AM6" s="1735"/>
      <c r="AN6" s="1924"/>
      <c r="AO6" s="1924"/>
      <c r="AP6" s="1924"/>
      <c r="AQ6" s="1924"/>
      <c r="AR6" s="1924"/>
      <c r="AS6" s="1924" t="s">
        <v>658</v>
      </c>
      <c r="AT6" s="1924"/>
      <c r="AU6" s="1924"/>
      <c r="AV6" s="1924"/>
      <c r="AW6" s="1733"/>
      <c r="AX6" s="1733"/>
      <c r="AY6" s="1733"/>
      <c r="BA6" s="1932"/>
      <c r="BB6" s="1932"/>
      <c r="BC6" s="1793"/>
      <c r="BD6" s="1733"/>
      <c r="BE6" s="1936">
        <v>40</v>
      </c>
      <c r="BF6" s="1938"/>
      <c r="BG6" s="1793" t="s">
        <v>140</v>
      </c>
      <c r="BH6" s="1733"/>
      <c r="BI6" s="1936">
        <v>160</v>
      </c>
      <c r="BJ6" s="1938"/>
      <c r="BK6" s="1793" t="s">
        <v>93</v>
      </c>
      <c r="BL6" s="1733"/>
      <c r="BM6" s="1981"/>
    </row>
    <row r="7" spans="2:71" s="1734" customFormat="1" ht="5.25" customHeight="1">
      <c r="B7" s="1736"/>
      <c r="C7" s="1736"/>
      <c r="D7" s="1736"/>
      <c r="E7" s="1736"/>
      <c r="F7" s="1736"/>
      <c r="G7" s="1748"/>
      <c r="H7" s="1748"/>
      <c r="I7" s="1748"/>
      <c r="J7" s="1748"/>
      <c r="K7" s="1748"/>
      <c r="L7" s="1748"/>
      <c r="M7" s="1748"/>
      <c r="N7" s="1796"/>
      <c r="O7" s="1796"/>
      <c r="P7" s="1796"/>
      <c r="Q7" s="1749"/>
      <c r="R7" s="1796"/>
      <c r="S7" s="1796"/>
      <c r="T7" s="1796"/>
      <c r="U7" s="1796"/>
      <c r="V7" s="1735"/>
      <c r="W7" s="1735"/>
      <c r="X7" s="1735"/>
      <c r="Y7" s="1735"/>
      <c r="Z7" s="1735"/>
      <c r="AA7" s="1735"/>
      <c r="AB7" s="1735"/>
      <c r="AC7" s="1735"/>
      <c r="AD7" s="1735"/>
      <c r="AE7" s="1735"/>
      <c r="AF7" s="1735"/>
      <c r="AG7" s="1735"/>
      <c r="AH7" s="1735"/>
      <c r="AI7" s="1735"/>
      <c r="AJ7" s="1735"/>
      <c r="AK7" s="1735"/>
      <c r="AL7" s="1735"/>
      <c r="AM7" s="1735"/>
      <c r="AN7" s="1924"/>
      <c r="AO7" s="1924"/>
      <c r="AP7" s="1924"/>
      <c r="AQ7" s="1924"/>
      <c r="AR7" s="1924"/>
      <c r="AS7" s="1924"/>
      <c r="AT7" s="1924"/>
      <c r="AU7" s="1924"/>
      <c r="AV7" s="1924"/>
      <c r="AW7" s="1924"/>
      <c r="AX7" s="1924"/>
      <c r="AY7" s="1924"/>
      <c r="AZ7" s="1924"/>
      <c r="BA7" s="1924"/>
      <c r="BB7" s="1924"/>
      <c r="BC7" s="1924"/>
      <c r="BD7" s="1924"/>
      <c r="BE7" s="1924"/>
      <c r="BF7" s="1924"/>
      <c r="BG7" s="1924"/>
      <c r="BH7" s="1924"/>
      <c r="BI7" s="1924"/>
      <c r="BJ7" s="1924"/>
      <c r="BK7" s="1924"/>
      <c r="BL7" s="1982"/>
      <c r="BM7" s="1982"/>
      <c r="BN7" s="1735"/>
    </row>
    <row r="8" spans="2:71" s="1734" customFormat="1" ht="21" customHeight="1">
      <c r="B8" s="1737"/>
      <c r="C8" s="1737"/>
      <c r="D8" s="1737"/>
      <c r="E8" s="1737"/>
      <c r="F8" s="1737"/>
      <c r="G8" s="1749"/>
      <c r="H8" s="1749"/>
      <c r="I8" s="1749"/>
      <c r="J8" s="1749"/>
      <c r="K8" s="1749"/>
      <c r="L8" s="1749"/>
      <c r="M8" s="1749"/>
      <c r="N8" s="1796"/>
      <c r="O8" s="1796"/>
      <c r="P8" s="1796"/>
      <c r="Q8" s="1749"/>
      <c r="R8" s="1796"/>
      <c r="S8" s="1796"/>
      <c r="T8" s="1796"/>
      <c r="U8" s="1796"/>
      <c r="V8" s="1735"/>
      <c r="W8" s="1735"/>
      <c r="X8" s="1735"/>
      <c r="Y8" s="1735"/>
      <c r="Z8" s="1735"/>
      <c r="AA8" s="1735"/>
      <c r="AB8" s="1735"/>
      <c r="AC8" s="1735"/>
      <c r="AD8" s="1735"/>
      <c r="AE8" s="1735"/>
      <c r="AF8" s="1735"/>
      <c r="AG8" s="1735"/>
      <c r="AH8" s="1735"/>
      <c r="AI8" s="1735"/>
      <c r="AJ8" s="1735"/>
      <c r="AK8" s="1735"/>
      <c r="AL8" s="1735"/>
      <c r="AM8" s="1735"/>
      <c r="AN8" s="1925"/>
      <c r="AO8" s="1925"/>
      <c r="AP8" s="1925"/>
      <c r="AQ8" s="1747"/>
      <c r="AR8" s="1926"/>
      <c r="AS8" s="1928"/>
      <c r="AT8" s="1928"/>
      <c r="AU8" s="1736"/>
      <c r="AV8" s="1932"/>
      <c r="AW8" s="1932"/>
      <c r="AX8" s="1932"/>
      <c r="AY8" s="1935"/>
      <c r="AZ8" s="1935"/>
      <c r="BA8" s="1924"/>
      <c r="BB8" s="1932"/>
      <c r="BC8" s="1932"/>
      <c r="BD8" s="1749"/>
      <c r="BE8" s="1924"/>
      <c r="BF8" s="1924" t="s">
        <v>623</v>
      </c>
      <c r="BG8" s="1924"/>
      <c r="BH8" s="1924"/>
      <c r="BI8" s="1965">
        <f>DAY(EOMONTH(DATE(AJ2,AN2,1),0))</f>
        <v>30</v>
      </c>
      <c r="BJ8" s="1969"/>
      <c r="BK8" s="1924" t="s">
        <v>798</v>
      </c>
      <c r="BL8" s="1924"/>
      <c r="BM8" s="1924"/>
      <c r="BN8" s="1735"/>
      <c r="BQ8" s="1828"/>
      <c r="BR8" s="1828"/>
      <c r="BS8" s="1828"/>
    </row>
    <row r="9" spans="2:71" s="1734" customFormat="1" ht="5.25" customHeight="1">
      <c r="B9" s="1737"/>
      <c r="C9" s="1737"/>
      <c r="D9" s="1737"/>
      <c r="E9" s="1737"/>
      <c r="F9" s="1737"/>
      <c r="G9" s="1749"/>
      <c r="H9" s="1749"/>
      <c r="I9" s="1749"/>
      <c r="J9" s="1749"/>
      <c r="K9" s="1749"/>
      <c r="L9" s="1749"/>
      <c r="M9" s="1749"/>
      <c r="N9" s="1796"/>
      <c r="O9" s="1796"/>
      <c r="P9" s="1796"/>
      <c r="Q9" s="1749"/>
      <c r="R9" s="1796"/>
      <c r="S9" s="1796"/>
      <c r="T9" s="1796"/>
      <c r="U9" s="1796"/>
      <c r="V9" s="1735"/>
      <c r="W9" s="1735"/>
      <c r="X9" s="1735"/>
      <c r="Y9" s="1735"/>
      <c r="Z9" s="1735"/>
      <c r="AA9" s="1735"/>
      <c r="AB9" s="1735"/>
      <c r="AC9" s="1735"/>
      <c r="AD9" s="1735"/>
      <c r="AE9" s="1735"/>
      <c r="AF9" s="1735"/>
      <c r="AG9" s="1735"/>
      <c r="AH9" s="1735"/>
      <c r="AI9" s="1735"/>
      <c r="AJ9" s="1735"/>
      <c r="AK9" s="1735"/>
      <c r="AL9" s="1735"/>
      <c r="AM9" s="1735"/>
      <c r="AN9" s="1925"/>
      <c r="AO9" s="1925"/>
      <c r="AP9" s="1925"/>
      <c r="AQ9" s="1747"/>
      <c r="AR9" s="1926"/>
      <c r="AS9" s="1928"/>
      <c r="AT9" s="1928"/>
      <c r="AU9" s="1736"/>
      <c r="AV9" s="1932"/>
      <c r="AW9" s="1932"/>
      <c r="AX9" s="1932"/>
      <c r="AY9" s="1935"/>
      <c r="AZ9" s="1935"/>
      <c r="BA9" s="1924"/>
      <c r="BB9" s="1932"/>
      <c r="BC9" s="1932"/>
      <c r="BD9" s="1749"/>
      <c r="BE9" s="1924"/>
      <c r="BF9" s="1924"/>
      <c r="BG9" s="1924"/>
      <c r="BH9" s="1924"/>
      <c r="BI9" s="1749"/>
      <c r="BJ9" s="1749"/>
      <c r="BK9" s="1924"/>
      <c r="BL9" s="1924"/>
      <c r="BM9" s="1924"/>
      <c r="BN9" s="1735"/>
      <c r="BQ9" s="1828"/>
      <c r="BR9" s="1828"/>
      <c r="BS9" s="1828"/>
    </row>
    <row r="10" spans="2:71" s="1734" customFormat="1" ht="21" customHeight="1">
      <c r="B10" s="1737"/>
      <c r="C10" s="1737"/>
      <c r="D10" s="1737"/>
      <c r="E10" s="1737"/>
      <c r="F10" s="1737"/>
      <c r="G10" s="1749"/>
      <c r="H10" s="1749"/>
      <c r="I10" s="1749"/>
      <c r="J10" s="1749"/>
      <c r="K10" s="1749"/>
      <c r="L10" s="1749"/>
      <c r="M10" s="1749"/>
      <c r="N10" s="1796"/>
      <c r="O10" s="1796"/>
      <c r="P10" s="1796"/>
      <c r="Q10" s="1749"/>
      <c r="R10" s="1796"/>
      <c r="S10" s="1796"/>
      <c r="T10" s="1796"/>
      <c r="U10" s="1796"/>
      <c r="V10" s="1735"/>
      <c r="W10" s="1735"/>
      <c r="X10" s="1735"/>
      <c r="Y10" s="1735"/>
      <c r="Z10" s="1735"/>
      <c r="AA10" s="1735"/>
      <c r="AB10" s="1735"/>
      <c r="AC10" s="1735"/>
      <c r="AD10" s="1735"/>
      <c r="AE10" s="1735"/>
      <c r="AF10" s="1735"/>
      <c r="AG10" s="1735"/>
      <c r="AH10" s="1735"/>
      <c r="AI10" s="1735"/>
      <c r="AJ10" s="1735"/>
      <c r="AK10" s="1735"/>
      <c r="AL10" s="1735"/>
      <c r="AM10" s="1735"/>
      <c r="AN10" s="1925"/>
      <c r="AO10" s="1925"/>
      <c r="AP10" s="1925"/>
      <c r="AQ10" s="1747"/>
      <c r="AR10" s="1926"/>
      <c r="AS10" s="1928"/>
      <c r="AT10" s="1928"/>
      <c r="AU10" s="1924" t="s">
        <v>902</v>
      </c>
      <c r="AV10" s="1932"/>
      <c r="AW10" s="1924"/>
      <c r="AX10" s="1747"/>
      <c r="AY10" s="1747"/>
      <c r="AZ10" s="2071"/>
      <c r="BA10" s="1924"/>
      <c r="BB10" s="2218"/>
      <c r="BC10" s="2218"/>
      <c r="BD10" s="2218"/>
      <c r="BE10" s="1924"/>
      <c r="BF10" s="1924"/>
      <c r="BG10" s="1982" t="s">
        <v>325</v>
      </c>
      <c r="BH10" s="1924"/>
      <c r="BI10" s="1936">
        <v>36</v>
      </c>
      <c r="BJ10" s="1938"/>
      <c r="BK10" s="1793" t="s">
        <v>1028</v>
      </c>
      <c r="BL10" s="1924"/>
      <c r="BM10" s="1924"/>
      <c r="BN10" s="1735"/>
      <c r="BQ10" s="1828"/>
      <c r="BR10" s="1828"/>
      <c r="BS10" s="1828"/>
    </row>
    <row r="11" spans="2:71" ht="5.25" customHeight="1">
      <c r="B11" s="1738"/>
      <c r="C11" s="1738"/>
      <c r="D11" s="1738"/>
      <c r="E11" s="1738"/>
      <c r="F11" s="1738"/>
      <c r="G11" s="1750"/>
      <c r="H11" s="1750"/>
      <c r="I11" s="1750"/>
      <c r="J11" s="1750"/>
      <c r="K11" s="1750"/>
      <c r="L11" s="1750"/>
      <c r="M11" s="1750"/>
      <c r="N11" s="1750"/>
      <c r="O11" s="1738"/>
      <c r="P11" s="1738"/>
      <c r="Q11" s="1738"/>
      <c r="R11" s="1738"/>
      <c r="S11" s="1738"/>
      <c r="T11" s="1738"/>
      <c r="U11" s="1738"/>
      <c r="V11" s="1738"/>
      <c r="W11" s="1738"/>
      <c r="X11" s="1738"/>
      <c r="Y11" s="1738"/>
      <c r="Z11" s="1738"/>
      <c r="AA11" s="1738"/>
      <c r="AB11" s="1738"/>
      <c r="AC11" s="1738"/>
      <c r="AD11" s="1738"/>
      <c r="AE11" s="1738"/>
      <c r="AF11" s="1738"/>
      <c r="AG11" s="1750"/>
      <c r="AH11" s="1738"/>
      <c r="AI11" s="1738"/>
      <c r="AJ11" s="1738"/>
      <c r="AK11" s="1738"/>
      <c r="AL11" s="1738"/>
      <c r="AM11" s="1738"/>
      <c r="AN11" s="1738"/>
      <c r="AO11" s="1738"/>
      <c r="AP11" s="1738"/>
      <c r="AQ11" s="1738"/>
      <c r="AR11" s="1738"/>
      <c r="AS11" s="1738"/>
      <c r="AT11" s="1738"/>
      <c r="AU11" s="1738"/>
      <c r="AV11" s="1738"/>
      <c r="AX11" s="1760"/>
      <c r="BO11" s="1991"/>
      <c r="BP11" s="1991"/>
      <c r="BQ11" s="1991"/>
    </row>
    <row r="12" spans="2:71" ht="21.6" customHeight="1">
      <c r="B12" s="1739" t="s">
        <v>504</v>
      </c>
      <c r="C12" s="2671" t="s">
        <v>1083</v>
      </c>
      <c r="D12" s="1751" t="s">
        <v>670</v>
      </c>
      <c r="E12" s="1894"/>
      <c r="F12" s="2687"/>
      <c r="G12" s="1751" t="s">
        <v>997</v>
      </c>
      <c r="H12" s="1762"/>
      <c r="I12" s="1770"/>
      <c r="J12" s="1762"/>
      <c r="K12" s="1770"/>
      <c r="L12" s="1762"/>
      <c r="M12" s="1783" t="s">
        <v>956</v>
      </c>
      <c r="N12" s="1797"/>
      <c r="O12" s="1770" t="s">
        <v>774</v>
      </c>
      <c r="P12" s="1819"/>
      <c r="Q12" s="1819"/>
      <c r="R12" s="1762"/>
      <c r="S12" s="1770" t="s">
        <v>186</v>
      </c>
      <c r="T12" s="1819"/>
      <c r="U12" s="1819"/>
      <c r="V12" s="1819"/>
      <c r="W12" s="1762"/>
      <c r="X12" s="1850"/>
      <c r="Y12" s="1850"/>
      <c r="Z12" s="1868"/>
      <c r="AA12" s="1880" t="s">
        <v>1055</v>
      </c>
      <c r="AB12" s="1894"/>
      <c r="AC12" s="1894"/>
      <c r="AD12" s="1894"/>
      <c r="AE12" s="1894"/>
      <c r="AF12" s="1894"/>
      <c r="AG12" s="1894"/>
      <c r="AH12" s="1894"/>
      <c r="AI12" s="1894"/>
      <c r="AJ12" s="1894"/>
      <c r="AK12" s="1894"/>
      <c r="AL12" s="1894"/>
      <c r="AM12" s="1894"/>
      <c r="AN12" s="1894"/>
      <c r="AO12" s="1894"/>
      <c r="AP12" s="1894"/>
      <c r="AQ12" s="1894"/>
      <c r="AR12" s="1894"/>
      <c r="AS12" s="1894"/>
      <c r="AT12" s="1894"/>
      <c r="AU12" s="1894"/>
      <c r="AV12" s="1894"/>
      <c r="AW12" s="1894"/>
      <c r="AX12" s="1894"/>
      <c r="AY12" s="1894"/>
      <c r="AZ12" s="1894"/>
      <c r="BA12" s="1894"/>
      <c r="BB12" s="1894"/>
      <c r="BC12" s="1894"/>
      <c r="BD12" s="1894"/>
      <c r="BE12" s="1894"/>
      <c r="BF12" s="1939" t="str">
        <f>IF(BI3="４週","(12)1～4週目の勤務時間数合計","(12)1か月の勤務時間数　合計")</f>
        <v>(12)1～4週目の勤務時間数合計</v>
      </c>
      <c r="BG12" s="1947"/>
      <c r="BH12" s="1956" t="s">
        <v>619</v>
      </c>
      <c r="BI12" s="1947"/>
      <c r="BJ12" s="1751" t="s">
        <v>75</v>
      </c>
      <c r="BK12" s="1819"/>
      <c r="BL12" s="1819"/>
      <c r="BM12" s="1819"/>
      <c r="BN12" s="1983"/>
    </row>
    <row r="13" spans="2:71" ht="20.25" customHeight="1">
      <c r="B13" s="1740"/>
      <c r="C13" s="2672"/>
      <c r="D13" s="2678"/>
      <c r="E13" s="2237"/>
      <c r="F13" s="2688"/>
      <c r="G13" s="1752"/>
      <c r="H13" s="1763"/>
      <c r="I13" s="1771"/>
      <c r="J13" s="1763"/>
      <c r="K13" s="1771"/>
      <c r="L13" s="1763"/>
      <c r="M13" s="1784"/>
      <c r="N13" s="1798"/>
      <c r="O13" s="1771"/>
      <c r="P13" s="1820"/>
      <c r="Q13" s="1820"/>
      <c r="R13" s="1763"/>
      <c r="S13" s="1771"/>
      <c r="T13" s="1820"/>
      <c r="U13" s="1820"/>
      <c r="V13" s="1820"/>
      <c r="W13" s="1763"/>
      <c r="X13" s="1851"/>
      <c r="Y13" s="1851"/>
      <c r="Z13" s="1869"/>
      <c r="AA13" s="1881" t="s">
        <v>775</v>
      </c>
      <c r="AB13" s="1881"/>
      <c r="AC13" s="1881"/>
      <c r="AD13" s="1881"/>
      <c r="AE13" s="1881"/>
      <c r="AF13" s="1881"/>
      <c r="AG13" s="1908"/>
      <c r="AH13" s="1915" t="s">
        <v>784</v>
      </c>
      <c r="AI13" s="1881"/>
      <c r="AJ13" s="1881"/>
      <c r="AK13" s="1881"/>
      <c r="AL13" s="1881"/>
      <c r="AM13" s="1881"/>
      <c r="AN13" s="1908"/>
      <c r="AO13" s="1915" t="s">
        <v>789</v>
      </c>
      <c r="AP13" s="1881"/>
      <c r="AQ13" s="1881"/>
      <c r="AR13" s="1881"/>
      <c r="AS13" s="1881"/>
      <c r="AT13" s="1881"/>
      <c r="AU13" s="1908"/>
      <c r="AV13" s="1915" t="s">
        <v>551</v>
      </c>
      <c r="AW13" s="1881"/>
      <c r="AX13" s="1881"/>
      <c r="AY13" s="1881"/>
      <c r="AZ13" s="1881"/>
      <c r="BA13" s="1881"/>
      <c r="BB13" s="1908"/>
      <c r="BC13" s="1915" t="s">
        <v>71</v>
      </c>
      <c r="BD13" s="1881"/>
      <c r="BE13" s="1881"/>
      <c r="BF13" s="1940"/>
      <c r="BG13" s="1948"/>
      <c r="BH13" s="1957"/>
      <c r="BI13" s="1948"/>
      <c r="BJ13" s="1752"/>
      <c r="BK13" s="1820"/>
      <c r="BL13" s="1820"/>
      <c r="BM13" s="1820"/>
      <c r="BN13" s="1984"/>
    </row>
    <row r="14" spans="2:71" ht="20.25" customHeight="1">
      <c r="B14" s="1740"/>
      <c r="C14" s="2672"/>
      <c r="D14" s="2678"/>
      <c r="E14" s="2237"/>
      <c r="F14" s="2688"/>
      <c r="G14" s="1752"/>
      <c r="H14" s="1763"/>
      <c r="I14" s="1771"/>
      <c r="J14" s="1763"/>
      <c r="K14" s="1771"/>
      <c r="L14" s="1763"/>
      <c r="M14" s="1784"/>
      <c r="N14" s="1798"/>
      <c r="O14" s="1771"/>
      <c r="P14" s="1820"/>
      <c r="Q14" s="1820"/>
      <c r="R14" s="1763"/>
      <c r="S14" s="1771"/>
      <c r="T14" s="1820"/>
      <c r="U14" s="1820"/>
      <c r="V14" s="1820"/>
      <c r="W14" s="1763"/>
      <c r="X14" s="1851"/>
      <c r="Y14" s="1851"/>
      <c r="Z14" s="1869"/>
      <c r="AA14" s="1882">
        <v>1</v>
      </c>
      <c r="AB14" s="1813">
        <v>2</v>
      </c>
      <c r="AC14" s="1813">
        <v>3</v>
      </c>
      <c r="AD14" s="1813">
        <v>4</v>
      </c>
      <c r="AE14" s="1813">
        <v>5</v>
      </c>
      <c r="AF14" s="1813">
        <v>6</v>
      </c>
      <c r="AG14" s="1909">
        <v>7</v>
      </c>
      <c r="AH14" s="1916">
        <v>8</v>
      </c>
      <c r="AI14" s="1813">
        <v>9</v>
      </c>
      <c r="AJ14" s="1813">
        <v>10</v>
      </c>
      <c r="AK14" s="1813">
        <v>11</v>
      </c>
      <c r="AL14" s="1813">
        <v>12</v>
      </c>
      <c r="AM14" s="1813">
        <v>13</v>
      </c>
      <c r="AN14" s="1909">
        <v>14</v>
      </c>
      <c r="AO14" s="1882">
        <v>15</v>
      </c>
      <c r="AP14" s="1813">
        <v>16</v>
      </c>
      <c r="AQ14" s="1813">
        <v>17</v>
      </c>
      <c r="AR14" s="1813">
        <v>18</v>
      </c>
      <c r="AS14" s="1813">
        <v>19</v>
      </c>
      <c r="AT14" s="1813">
        <v>20</v>
      </c>
      <c r="AU14" s="1909">
        <v>21</v>
      </c>
      <c r="AV14" s="1916">
        <v>22</v>
      </c>
      <c r="AW14" s="1813">
        <v>23</v>
      </c>
      <c r="AX14" s="1813">
        <v>24</v>
      </c>
      <c r="AY14" s="1813">
        <v>25</v>
      </c>
      <c r="AZ14" s="1813">
        <v>26</v>
      </c>
      <c r="BA14" s="1813">
        <v>27</v>
      </c>
      <c r="BB14" s="1909">
        <v>28</v>
      </c>
      <c r="BC14" s="1916" t="str">
        <f>IF($BI$3="実績",IF(DAY(DATE($AJ$2,$AN$2,29))=29,29,""),"")</f>
        <v/>
      </c>
      <c r="BD14" s="1813" t="str">
        <f>IF($BI$3="実績",IF(DAY(DATE($AJ$2,$AN$2,30))=30,30,""),"")</f>
        <v/>
      </c>
      <c r="BE14" s="1909" t="str">
        <f>IF($BI$3="実績",IF(DAY(DATE($AJ$2,$AN$2,31))=31,31,""),"")</f>
        <v/>
      </c>
      <c r="BF14" s="1940"/>
      <c r="BG14" s="1948"/>
      <c r="BH14" s="1957"/>
      <c r="BI14" s="1948"/>
      <c r="BJ14" s="1752"/>
      <c r="BK14" s="1820"/>
      <c r="BL14" s="1820"/>
      <c r="BM14" s="1820"/>
      <c r="BN14" s="1984"/>
    </row>
    <row r="15" spans="2:71" ht="20.25" hidden="1" customHeight="1">
      <c r="B15" s="1740"/>
      <c r="C15" s="2672"/>
      <c r="D15" s="2678"/>
      <c r="E15" s="2237"/>
      <c r="F15" s="2688"/>
      <c r="G15" s="1752"/>
      <c r="H15" s="1763"/>
      <c r="I15" s="1771"/>
      <c r="J15" s="1763"/>
      <c r="K15" s="1771"/>
      <c r="L15" s="1763"/>
      <c r="M15" s="1784"/>
      <c r="N15" s="1798"/>
      <c r="O15" s="1771"/>
      <c r="P15" s="1820"/>
      <c r="Q15" s="1820"/>
      <c r="R15" s="1763"/>
      <c r="S15" s="1771"/>
      <c r="T15" s="1820"/>
      <c r="U15" s="1820"/>
      <c r="V15" s="1820"/>
      <c r="W15" s="1763"/>
      <c r="X15" s="1851"/>
      <c r="Y15" s="1851"/>
      <c r="Z15" s="1869"/>
      <c r="AA15" s="1882">
        <f>WEEKDAY(DATE($AJ$2,$AN$2,1))</f>
        <v>2</v>
      </c>
      <c r="AB15" s="1813">
        <f>WEEKDAY(DATE($AJ$2,$AN$2,2))</f>
        <v>3</v>
      </c>
      <c r="AC15" s="1813">
        <f>WEEKDAY(DATE($AJ$2,$AN$2,3))</f>
        <v>4</v>
      </c>
      <c r="AD15" s="1813">
        <f>WEEKDAY(DATE($AJ$2,$AN$2,4))</f>
        <v>5</v>
      </c>
      <c r="AE15" s="1813">
        <f>WEEKDAY(DATE($AJ$2,$AN$2,5))</f>
        <v>6</v>
      </c>
      <c r="AF15" s="1813">
        <f>WEEKDAY(DATE($AJ$2,$AN$2,6))</f>
        <v>7</v>
      </c>
      <c r="AG15" s="1909">
        <f>WEEKDAY(DATE($AJ$2,$AN$2,7))</f>
        <v>1</v>
      </c>
      <c r="AH15" s="1916">
        <f>WEEKDAY(DATE($AJ$2,$AN$2,8))</f>
        <v>2</v>
      </c>
      <c r="AI15" s="1813">
        <f>WEEKDAY(DATE($AJ$2,$AN$2,9))</f>
        <v>3</v>
      </c>
      <c r="AJ15" s="1813">
        <f>WEEKDAY(DATE($AJ$2,$AN$2,10))</f>
        <v>4</v>
      </c>
      <c r="AK15" s="1813">
        <f>WEEKDAY(DATE($AJ$2,$AN$2,11))</f>
        <v>5</v>
      </c>
      <c r="AL15" s="1813">
        <f>WEEKDAY(DATE($AJ$2,$AN$2,12))</f>
        <v>6</v>
      </c>
      <c r="AM15" s="1813">
        <f>WEEKDAY(DATE($AJ$2,$AN$2,13))</f>
        <v>7</v>
      </c>
      <c r="AN15" s="1909">
        <f>WEEKDAY(DATE($AJ$2,$AN$2,14))</f>
        <v>1</v>
      </c>
      <c r="AO15" s="1916">
        <f>WEEKDAY(DATE($AJ$2,$AN$2,15))</f>
        <v>2</v>
      </c>
      <c r="AP15" s="1813">
        <f>WEEKDAY(DATE($AJ$2,$AN$2,16))</f>
        <v>3</v>
      </c>
      <c r="AQ15" s="1813">
        <f>WEEKDAY(DATE($AJ$2,$AN$2,17))</f>
        <v>4</v>
      </c>
      <c r="AR15" s="1813">
        <f>WEEKDAY(DATE($AJ$2,$AN$2,18))</f>
        <v>5</v>
      </c>
      <c r="AS15" s="1813">
        <f>WEEKDAY(DATE($AJ$2,$AN$2,19))</f>
        <v>6</v>
      </c>
      <c r="AT15" s="1813">
        <f>WEEKDAY(DATE($AJ$2,$AN$2,20))</f>
        <v>7</v>
      </c>
      <c r="AU15" s="1909">
        <f>WEEKDAY(DATE($AJ$2,$AN$2,21))</f>
        <v>1</v>
      </c>
      <c r="AV15" s="1916">
        <f>WEEKDAY(DATE($AJ$2,$AN$2,22))</f>
        <v>2</v>
      </c>
      <c r="AW15" s="1813">
        <f>WEEKDAY(DATE($AJ$2,$AN$2,23))</f>
        <v>3</v>
      </c>
      <c r="AX15" s="1813">
        <f>WEEKDAY(DATE($AJ$2,$AN$2,24))</f>
        <v>4</v>
      </c>
      <c r="AY15" s="1813">
        <f>WEEKDAY(DATE($AJ$2,$AN$2,25))</f>
        <v>5</v>
      </c>
      <c r="AZ15" s="1813">
        <f>WEEKDAY(DATE($AJ$2,$AN$2,26))</f>
        <v>6</v>
      </c>
      <c r="BA15" s="1813">
        <f>WEEKDAY(DATE($AJ$2,$AN$2,27))</f>
        <v>7</v>
      </c>
      <c r="BB15" s="1909">
        <f>WEEKDAY(DATE($AJ$2,$AN$2,28))</f>
        <v>1</v>
      </c>
      <c r="BC15" s="1916">
        <f>IF(BC14=29,WEEKDAY(DATE($AJ$2,$AN$2,29)),0)</f>
        <v>0</v>
      </c>
      <c r="BD15" s="1813">
        <f>IF(BD14=30,WEEKDAY(DATE($AJ$2,$AN$2,30)),0)</f>
        <v>0</v>
      </c>
      <c r="BE15" s="1909">
        <f>IF(BE14=31,WEEKDAY(DATE($AJ$2,$AN$2,31)),0)</f>
        <v>0</v>
      </c>
      <c r="BF15" s="1940"/>
      <c r="BG15" s="1948"/>
      <c r="BH15" s="1957"/>
      <c r="BI15" s="1948"/>
      <c r="BJ15" s="1752"/>
      <c r="BK15" s="1820"/>
      <c r="BL15" s="1820"/>
      <c r="BM15" s="1820"/>
      <c r="BN15" s="1984"/>
    </row>
    <row r="16" spans="2:71" ht="20.25" customHeight="1">
      <c r="B16" s="1741"/>
      <c r="C16" s="2673"/>
      <c r="D16" s="2679"/>
      <c r="E16" s="2684"/>
      <c r="F16" s="2689"/>
      <c r="G16" s="1753"/>
      <c r="H16" s="1764"/>
      <c r="I16" s="1772"/>
      <c r="J16" s="1764"/>
      <c r="K16" s="1772"/>
      <c r="L16" s="1764"/>
      <c r="M16" s="1785"/>
      <c r="N16" s="1799"/>
      <c r="O16" s="1772"/>
      <c r="P16" s="1821"/>
      <c r="Q16" s="1821"/>
      <c r="R16" s="1764"/>
      <c r="S16" s="1772"/>
      <c r="T16" s="1821"/>
      <c r="U16" s="1821"/>
      <c r="V16" s="1821"/>
      <c r="W16" s="1764"/>
      <c r="X16" s="1852"/>
      <c r="Y16" s="1852"/>
      <c r="Z16" s="1870"/>
      <c r="AA16" s="1883" t="str">
        <f t="shared" ref="AA16:BB16" si="0">IF(AA15=1,"日",IF(AA15=2,"月",IF(AA15=3,"火",IF(AA15=4,"水",IF(AA15=5,"木",IF(AA15=6,"金","土"))))))</f>
        <v>月</v>
      </c>
      <c r="AB16" s="1895" t="str">
        <f t="shared" si="0"/>
        <v>火</v>
      </c>
      <c r="AC16" s="1895" t="str">
        <f t="shared" si="0"/>
        <v>水</v>
      </c>
      <c r="AD16" s="1895" t="str">
        <f t="shared" si="0"/>
        <v>木</v>
      </c>
      <c r="AE16" s="1895" t="str">
        <f t="shared" si="0"/>
        <v>金</v>
      </c>
      <c r="AF16" s="1895" t="str">
        <f t="shared" si="0"/>
        <v>土</v>
      </c>
      <c r="AG16" s="1910" t="str">
        <f t="shared" si="0"/>
        <v>日</v>
      </c>
      <c r="AH16" s="1917" t="str">
        <f t="shared" si="0"/>
        <v>月</v>
      </c>
      <c r="AI16" s="1895" t="str">
        <f t="shared" si="0"/>
        <v>火</v>
      </c>
      <c r="AJ16" s="1895" t="str">
        <f t="shared" si="0"/>
        <v>水</v>
      </c>
      <c r="AK16" s="1895" t="str">
        <f t="shared" si="0"/>
        <v>木</v>
      </c>
      <c r="AL16" s="1895" t="str">
        <f t="shared" si="0"/>
        <v>金</v>
      </c>
      <c r="AM16" s="1895" t="str">
        <f t="shared" si="0"/>
        <v>土</v>
      </c>
      <c r="AN16" s="1910" t="str">
        <f t="shared" si="0"/>
        <v>日</v>
      </c>
      <c r="AO16" s="1917" t="str">
        <f t="shared" si="0"/>
        <v>月</v>
      </c>
      <c r="AP16" s="1895" t="str">
        <f t="shared" si="0"/>
        <v>火</v>
      </c>
      <c r="AQ16" s="1895" t="str">
        <f t="shared" si="0"/>
        <v>水</v>
      </c>
      <c r="AR16" s="1895" t="str">
        <f t="shared" si="0"/>
        <v>木</v>
      </c>
      <c r="AS16" s="1895" t="str">
        <f t="shared" si="0"/>
        <v>金</v>
      </c>
      <c r="AT16" s="1895" t="str">
        <f t="shared" si="0"/>
        <v>土</v>
      </c>
      <c r="AU16" s="1910" t="str">
        <f t="shared" si="0"/>
        <v>日</v>
      </c>
      <c r="AV16" s="1917" t="str">
        <f t="shared" si="0"/>
        <v>月</v>
      </c>
      <c r="AW16" s="1895" t="str">
        <f t="shared" si="0"/>
        <v>火</v>
      </c>
      <c r="AX16" s="1895" t="str">
        <f t="shared" si="0"/>
        <v>水</v>
      </c>
      <c r="AY16" s="1895" t="str">
        <f t="shared" si="0"/>
        <v>木</v>
      </c>
      <c r="AZ16" s="1895" t="str">
        <f t="shared" si="0"/>
        <v>金</v>
      </c>
      <c r="BA16" s="1895" t="str">
        <f t="shared" si="0"/>
        <v>土</v>
      </c>
      <c r="BB16" s="1910" t="str">
        <f t="shared" si="0"/>
        <v>日</v>
      </c>
      <c r="BC16" s="1895" t="str">
        <f>IF(BC15=1,"日",IF(BC15=2,"月",IF(BC15=3,"火",IF(BC15=4,"水",IF(BC15=5,"木",IF(BC15=6,"金",IF(BC15=0,"","土")))))))</f>
        <v/>
      </c>
      <c r="BD16" s="1895" t="str">
        <f>IF(BD15=1,"日",IF(BD15=2,"月",IF(BD15=3,"火",IF(BD15=4,"水",IF(BD15=5,"木",IF(BD15=6,"金",IF(BD15=0,"","土")))))))</f>
        <v/>
      </c>
      <c r="BE16" s="1895" t="str">
        <f>IF(BE15=1,"日",IF(BE15=2,"月",IF(BE15=3,"火",IF(BE15=4,"水",IF(BE15=5,"木",IF(BE15=6,"金",IF(BE15=0,"","土")))))))</f>
        <v/>
      </c>
      <c r="BF16" s="1941"/>
      <c r="BG16" s="1949"/>
      <c r="BH16" s="1958"/>
      <c r="BI16" s="1949"/>
      <c r="BJ16" s="1753"/>
      <c r="BK16" s="1821"/>
      <c r="BL16" s="1821"/>
      <c r="BM16" s="1821"/>
      <c r="BN16" s="1985"/>
    </row>
    <row r="17" spans="2:66" ht="20.25" customHeight="1">
      <c r="B17" s="1742">
        <f>B15+1</f>
        <v>1</v>
      </c>
      <c r="C17" s="2674"/>
      <c r="D17" s="2680"/>
      <c r="E17" s="2685"/>
      <c r="F17" s="2690"/>
      <c r="G17" s="1754" t="s">
        <v>800</v>
      </c>
      <c r="H17" s="1765"/>
      <c r="I17" s="1773"/>
      <c r="J17" s="1778"/>
      <c r="K17" s="1773"/>
      <c r="L17" s="1778"/>
      <c r="M17" s="1786" t="s">
        <v>751</v>
      </c>
      <c r="N17" s="1800"/>
      <c r="O17" s="1806" t="s">
        <v>710</v>
      </c>
      <c r="P17" s="1822"/>
      <c r="Q17" s="1822"/>
      <c r="R17" s="1765"/>
      <c r="S17" s="1830" t="s">
        <v>478</v>
      </c>
      <c r="T17" s="1835"/>
      <c r="U17" s="1835"/>
      <c r="V17" s="1835"/>
      <c r="W17" s="1846"/>
      <c r="X17" s="1853" t="s">
        <v>770</v>
      </c>
      <c r="Y17" s="1860"/>
      <c r="Z17" s="1871"/>
      <c r="AA17" s="1884" t="s">
        <v>836</v>
      </c>
      <c r="AB17" s="1896" t="s">
        <v>836</v>
      </c>
      <c r="AC17" s="1896" t="s">
        <v>836</v>
      </c>
      <c r="AD17" s="1896"/>
      <c r="AE17" s="1896"/>
      <c r="AF17" s="1896" t="s">
        <v>836</v>
      </c>
      <c r="AG17" s="1911" t="s">
        <v>836</v>
      </c>
      <c r="AH17" s="1884" t="s">
        <v>836</v>
      </c>
      <c r="AI17" s="1896" t="s">
        <v>836</v>
      </c>
      <c r="AJ17" s="1896" t="s">
        <v>836</v>
      </c>
      <c r="AK17" s="1896"/>
      <c r="AL17" s="1896"/>
      <c r="AM17" s="1896" t="s">
        <v>836</v>
      </c>
      <c r="AN17" s="1911" t="s">
        <v>836</v>
      </c>
      <c r="AO17" s="1884" t="s">
        <v>836</v>
      </c>
      <c r="AP17" s="1896" t="s">
        <v>836</v>
      </c>
      <c r="AQ17" s="1896" t="s">
        <v>836</v>
      </c>
      <c r="AR17" s="1896"/>
      <c r="AS17" s="1896"/>
      <c r="AT17" s="1896" t="s">
        <v>836</v>
      </c>
      <c r="AU17" s="1911" t="s">
        <v>836</v>
      </c>
      <c r="AV17" s="1884" t="s">
        <v>836</v>
      </c>
      <c r="AW17" s="1896" t="s">
        <v>836</v>
      </c>
      <c r="AX17" s="1896" t="s">
        <v>836</v>
      </c>
      <c r="AY17" s="1896"/>
      <c r="AZ17" s="1896"/>
      <c r="BA17" s="1896" t="s">
        <v>836</v>
      </c>
      <c r="BB17" s="1911" t="s">
        <v>836</v>
      </c>
      <c r="BC17" s="1884"/>
      <c r="BD17" s="1896"/>
      <c r="BE17" s="1896"/>
      <c r="BF17" s="1942"/>
      <c r="BG17" s="1950"/>
      <c r="BH17" s="1959"/>
      <c r="BI17" s="1966"/>
      <c r="BJ17" s="1970"/>
      <c r="BK17" s="1975"/>
      <c r="BL17" s="1975"/>
      <c r="BM17" s="1975"/>
      <c r="BN17" s="1986"/>
    </row>
    <row r="18" spans="2:66" ht="20.25" customHeight="1">
      <c r="B18" s="1743"/>
      <c r="C18" s="2675"/>
      <c r="D18" s="2681"/>
      <c r="E18" s="1968"/>
      <c r="F18" s="2691"/>
      <c r="G18" s="1755"/>
      <c r="H18" s="1766"/>
      <c r="I18" s="1774"/>
      <c r="J18" s="1779" t="str">
        <f>G17</f>
        <v>管理者</v>
      </c>
      <c r="K18" s="1774"/>
      <c r="L18" s="1779" t="str">
        <f>M17</f>
        <v>A</v>
      </c>
      <c r="M18" s="1787"/>
      <c r="N18" s="1801"/>
      <c r="O18" s="1807"/>
      <c r="P18" s="1823"/>
      <c r="Q18" s="1823"/>
      <c r="R18" s="1766"/>
      <c r="S18" s="1831"/>
      <c r="T18" s="1836"/>
      <c r="U18" s="1836"/>
      <c r="V18" s="1836"/>
      <c r="W18" s="1847"/>
      <c r="X18" s="1854" t="s">
        <v>128</v>
      </c>
      <c r="Y18" s="1861"/>
      <c r="Z18" s="1872"/>
      <c r="AA18" s="1885" t="e">
        <f>IF(AA17="","",VLOOKUP(AA17,#REF!,10,FALSE))</f>
        <v>#REF!</v>
      </c>
      <c r="AB18" s="1897" t="e">
        <f>IF(AB17="","",VLOOKUP(AB17,#REF!,10,FALSE))</f>
        <v>#REF!</v>
      </c>
      <c r="AC18" s="1897" t="e">
        <f>IF(AC17="","",VLOOKUP(AC17,#REF!,10,FALSE))</f>
        <v>#REF!</v>
      </c>
      <c r="AD18" s="1897" t="str">
        <f>IF(AD17="","",VLOOKUP(AD17,#REF!,10,FALSE))</f>
        <v/>
      </c>
      <c r="AE18" s="1897" t="str">
        <f>IF(AE17="","",VLOOKUP(AE17,#REF!,10,FALSE))</f>
        <v/>
      </c>
      <c r="AF18" s="1897" t="e">
        <f>IF(AF17="","",VLOOKUP(AF17,#REF!,10,FALSE))</f>
        <v>#REF!</v>
      </c>
      <c r="AG18" s="1912" t="e">
        <f>IF(AG17="","",VLOOKUP(AG17,#REF!,10,FALSE))</f>
        <v>#REF!</v>
      </c>
      <c r="AH18" s="1885" t="e">
        <f>IF(AH17="","",VLOOKUP(AH17,#REF!,10,FALSE))</f>
        <v>#REF!</v>
      </c>
      <c r="AI18" s="1897" t="e">
        <f>IF(AI17="","",VLOOKUP(AI17,#REF!,10,FALSE))</f>
        <v>#REF!</v>
      </c>
      <c r="AJ18" s="1897" t="e">
        <f>IF(AJ17="","",VLOOKUP(AJ17,#REF!,10,FALSE))</f>
        <v>#REF!</v>
      </c>
      <c r="AK18" s="1897" t="str">
        <f>IF(AK17="","",VLOOKUP(AK17,#REF!,10,FALSE))</f>
        <v/>
      </c>
      <c r="AL18" s="1897" t="str">
        <f>IF(AL17="","",VLOOKUP(AL17,#REF!,10,FALSE))</f>
        <v/>
      </c>
      <c r="AM18" s="1897" t="e">
        <f>IF(AM17="","",VLOOKUP(AM17,#REF!,10,FALSE))</f>
        <v>#REF!</v>
      </c>
      <c r="AN18" s="1912" t="e">
        <f>IF(AN17="","",VLOOKUP(AN17,#REF!,10,FALSE))</f>
        <v>#REF!</v>
      </c>
      <c r="AO18" s="1885" t="e">
        <f>IF(AO17="","",VLOOKUP(AO17,#REF!,10,FALSE))</f>
        <v>#REF!</v>
      </c>
      <c r="AP18" s="1897" t="e">
        <f>IF(AP17="","",VLOOKUP(AP17,#REF!,10,FALSE))</f>
        <v>#REF!</v>
      </c>
      <c r="AQ18" s="1897" t="e">
        <f>IF(AQ17="","",VLOOKUP(AQ17,#REF!,10,FALSE))</f>
        <v>#REF!</v>
      </c>
      <c r="AR18" s="1897" t="str">
        <f>IF(AR17="","",VLOOKUP(AR17,#REF!,10,FALSE))</f>
        <v/>
      </c>
      <c r="AS18" s="1897" t="str">
        <f>IF(AS17="","",VLOOKUP(AS17,#REF!,10,FALSE))</f>
        <v/>
      </c>
      <c r="AT18" s="1897" t="e">
        <f>IF(AT17="","",VLOOKUP(AT17,#REF!,10,FALSE))</f>
        <v>#REF!</v>
      </c>
      <c r="AU18" s="1912" t="e">
        <f>IF(AU17="","",VLOOKUP(AU17,#REF!,10,FALSE))</f>
        <v>#REF!</v>
      </c>
      <c r="AV18" s="1885" t="e">
        <f>IF(AV17="","",VLOOKUP(AV17,#REF!,10,FALSE))</f>
        <v>#REF!</v>
      </c>
      <c r="AW18" s="1897" t="e">
        <f>IF(AW17="","",VLOOKUP(AW17,#REF!,10,FALSE))</f>
        <v>#REF!</v>
      </c>
      <c r="AX18" s="1897" t="e">
        <f>IF(AX17="","",VLOOKUP(AX17,#REF!,10,FALSE))</f>
        <v>#REF!</v>
      </c>
      <c r="AY18" s="1897" t="str">
        <f>IF(AY17="","",VLOOKUP(AY17,#REF!,10,FALSE))</f>
        <v/>
      </c>
      <c r="AZ18" s="1897" t="str">
        <f>IF(AZ17="","",VLOOKUP(AZ17,#REF!,10,FALSE))</f>
        <v/>
      </c>
      <c r="BA18" s="1897" t="e">
        <f>IF(BA17="","",VLOOKUP(BA17,#REF!,10,FALSE))</f>
        <v>#REF!</v>
      </c>
      <c r="BB18" s="1912" t="e">
        <f>IF(BB17="","",VLOOKUP(BB17,#REF!,10,FALSE))</f>
        <v>#REF!</v>
      </c>
      <c r="BC18" s="1885" t="str">
        <f>IF(BC17="","",VLOOKUP(BC17,#REF!,10,FALSE))</f>
        <v/>
      </c>
      <c r="BD18" s="1897" t="str">
        <f>IF(BD17="","",VLOOKUP(BD17,#REF!,10,FALSE))</f>
        <v/>
      </c>
      <c r="BE18" s="1897" t="str">
        <f>IF(BE17="","",VLOOKUP(BE17,#REF!,10,FALSE))</f>
        <v/>
      </c>
      <c r="BF18" s="1943" t="e">
        <f>IF($BI$3="４週",SUM(AA18:BB18),IF($BI$3="暦月",SUM(AA18:BE18),""))</f>
        <v>#REF!</v>
      </c>
      <c r="BG18" s="1951"/>
      <c r="BH18" s="1960" t="e">
        <f>IF($BI$3="４週",BF18/4,IF($BI$3="暦月",(BF18/($BI$8/7)),""))</f>
        <v>#REF!</v>
      </c>
      <c r="BI18" s="1951"/>
      <c r="BJ18" s="1971"/>
      <c r="BK18" s="1976"/>
      <c r="BL18" s="1976"/>
      <c r="BM18" s="1976"/>
      <c r="BN18" s="1987"/>
    </row>
    <row r="19" spans="2:66" ht="20.25" customHeight="1">
      <c r="B19" s="1742">
        <f>B17+1</f>
        <v>2</v>
      </c>
      <c r="C19" s="2676"/>
      <c r="D19" s="2682"/>
      <c r="E19" s="1968"/>
      <c r="F19" s="2691"/>
      <c r="G19" s="1756" t="s">
        <v>1085</v>
      </c>
      <c r="H19" s="1767"/>
      <c r="I19" s="1775"/>
      <c r="J19" s="1780"/>
      <c r="K19" s="1775"/>
      <c r="L19" s="1780"/>
      <c r="M19" s="1788" t="s">
        <v>702</v>
      </c>
      <c r="N19" s="1802"/>
      <c r="O19" s="1808" t="s">
        <v>1085</v>
      </c>
      <c r="P19" s="1824"/>
      <c r="Q19" s="1824"/>
      <c r="R19" s="1767"/>
      <c r="S19" s="1831" t="s">
        <v>570</v>
      </c>
      <c r="T19" s="1836"/>
      <c r="U19" s="1836"/>
      <c r="V19" s="1836"/>
      <c r="W19" s="1847"/>
      <c r="X19" s="1855" t="s">
        <v>770</v>
      </c>
      <c r="Y19" s="1862"/>
      <c r="Z19" s="1873"/>
      <c r="AA19" s="1886" t="s">
        <v>390</v>
      </c>
      <c r="AB19" s="1898"/>
      <c r="AC19" s="1898" t="s">
        <v>390</v>
      </c>
      <c r="AD19" s="1898"/>
      <c r="AE19" s="1898"/>
      <c r="AF19" s="1898" t="s">
        <v>390</v>
      </c>
      <c r="AG19" s="1913"/>
      <c r="AH19" s="1886" t="s">
        <v>390</v>
      </c>
      <c r="AI19" s="1898"/>
      <c r="AJ19" s="1898" t="s">
        <v>390</v>
      </c>
      <c r="AK19" s="1898"/>
      <c r="AL19" s="1898"/>
      <c r="AM19" s="1898" t="s">
        <v>390</v>
      </c>
      <c r="AN19" s="1913"/>
      <c r="AO19" s="1886" t="s">
        <v>390</v>
      </c>
      <c r="AP19" s="1898"/>
      <c r="AQ19" s="1898" t="s">
        <v>390</v>
      </c>
      <c r="AR19" s="1898"/>
      <c r="AS19" s="1898"/>
      <c r="AT19" s="1898" t="s">
        <v>390</v>
      </c>
      <c r="AU19" s="1913"/>
      <c r="AV19" s="1886" t="s">
        <v>390</v>
      </c>
      <c r="AW19" s="1898"/>
      <c r="AX19" s="1898" t="s">
        <v>390</v>
      </c>
      <c r="AY19" s="1898"/>
      <c r="AZ19" s="1898"/>
      <c r="BA19" s="1898" t="s">
        <v>390</v>
      </c>
      <c r="BB19" s="1913"/>
      <c r="BC19" s="1886"/>
      <c r="BD19" s="1898"/>
      <c r="BE19" s="1937"/>
      <c r="BF19" s="1944"/>
      <c r="BG19" s="1952"/>
      <c r="BH19" s="1961"/>
      <c r="BI19" s="1967"/>
      <c r="BJ19" s="1972"/>
      <c r="BK19" s="1977"/>
      <c r="BL19" s="1977"/>
      <c r="BM19" s="1977"/>
      <c r="BN19" s="1988"/>
    </row>
    <row r="20" spans="2:66" ht="20.25" customHeight="1">
      <c r="B20" s="1743"/>
      <c r="C20" s="2675"/>
      <c r="D20" s="2681"/>
      <c r="E20" s="1968"/>
      <c r="F20" s="2691"/>
      <c r="G20" s="1755"/>
      <c r="H20" s="1766"/>
      <c r="I20" s="1774"/>
      <c r="J20" s="1779" t="str">
        <f>G19</f>
        <v>医師</v>
      </c>
      <c r="K20" s="1774"/>
      <c r="L20" s="1779" t="str">
        <f>M19</f>
        <v>C</v>
      </c>
      <c r="M20" s="1787"/>
      <c r="N20" s="1801"/>
      <c r="O20" s="1807"/>
      <c r="P20" s="1823"/>
      <c r="Q20" s="1823"/>
      <c r="R20" s="1766"/>
      <c r="S20" s="1831"/>
      <c r="T20" s="1836"/>
      <c r="U20" s="1836"/>
      <c r="V20" s="1836"/>
      <c r="W20" s="1847"/>
      <c r="X20" s="1854" t="s">
        <v>128</v>
      </c>
      <c r="Y20" s="1861"/>
      <c r="Z20" s="1872"/>
      <c r="AA20" s="1885" t="e">
        <f>IF(AA19="","",VLOOKUP(AA19,#REF!,10,FALSE))</f>
        <v>#REF!</v>
      </c>
      <c r="AB20" s="1897" t="str">
        <f>IF(AB19="","",VLOOKUP(AB19,#REF!,10,FALSE))</f>
        <v/>
      </c>
      <c r="AC20" s="1897" t="e">
        <f>IF(AC19="","",VLOOKUP(AC19,#REF!,10,FALSE))</f>
        <v>#REF!</v>
      </c>
      <c r="AD20" s="1897" t="str">
        <f>IF(AD19="","",VLOOKUP(AD19,#REF!,10,FALSE))</f>
        <v/>
      </c>
      <c r="AE20" s="1897" t="str">
        <f>IF(AE19="","",VLOOKUP(AE19,#REF!,10,FALSE))</f>
        <v/>
      </c>
      <c r="AF20" s="1897" t="e">
        <f>IF(AF19="","",VLOOKUP(AF19,#REF!,10,FALSE))</f>
        <v>#REF!</v>
      </c>
      <c r="AG20" s="1912" t="str">
        <f>IF(AG19="","",VLOOKUP(AG19,#REF!,10,FALSE))</f>
        <v/>
      </c>
      <c r="AH20" s="1885" t="e">
        <f>IF(AH19="","",VLOOKUP(AH19,#REF!,10,FALSE))</f>
        <v>#REF!</v>
      </c>
      <c r="AI20" s="1897" t="str">
        <f>IF(AI19="","",VLOOKUP(AI19,#REF!,10,FALSE))</f>
        <v/>
      </c>
      <c r="AJ20" s="1897" t="e">
        <f>IF(AJ19="","",VLOOKUP(AJ19,#REF!,10,FALSE))</f>
        <v>#REF!</v>
      </c>
      <c r="AK20" s="1897" t="str">
        <f>IF(AK19="","",VLOOKUP(AK19,#REF!,10,FALSE))</f>
        <v/>
      </c>
      <c r="AL20" s="1897" t="str">
        <f>IF(AL19="","",VLOOKUP(AL19,#REF!,10,FALSE))</f>
        <v/>
      </c>
      <c r="AM20" s="1897" t="e">
        <f>IF(AM19="","",VLOOKUP(AM19,#REF!,10,FALSE))</f>
        <v>#REF!</v>
      </c>
      <c r="AN20" s="1912" t="str">
        <f>IF(AN19="","",VLOOKUP(AN19,#REF!,10,FALSE))</f>
        <v/>
      </c>
      <c r="AO20" s="1885" t="e">
        <f>IF(AO19="","",VLOOKUP(AO19,#REF!,10,FALSE))</f>
        <v>#REF!</v>
      </c>
      <c r="AP20" s="1897" t="str">
        <f>IF(AP19="","",VLOOKUP(AP19,#REF!,10,FALSE))</f>
        <v/>
      </c>
      <c r="AQ20" s="1897" t="e">
        <f>IF(AQ19="","",VLOOKUP(AQ19,#REF!,10,FALSE))</f>
        <v>#REF!</v>
      </c>
      <c r="AR20" s="1897" t="str">
        <f>IF(AR19="","",VLOOKUP(AR19,#REF!,10,FALSE))</f>
        <v/>
      </c>
      <c r="AS20" s="1897" t="str">
        <f>IF(AS19="","",VLOOKUP(AS19,#REF!,10,FALSE))</f>
        <v/>
      </c>
      <c r="AT20" s="1897" t="e">
        <f>IF(AT19="","",VLOOKUP(AT19,#REF!,10,FALSE))</f>
        <v>#REF!</v>
      </c>
      <c r="AU20" s="1912" t="str">
        <f>IF(AU19="","",VLOOKUP(AU19,#REF!,10,FALSE))</f>
        <v/>
      </c>
      <c r="AV20" s="1885" t="e">
        <f>IF(AV19="","",VLOOKUP(AV19,#REF!,10,FALSE))</f>
        <v>#REF!</v>
      </c>
      <c r="AW20" s="1897" t="str">
        <f>IF(AW19="","",VLOOKUP(AW19,#REF!,10,FALSE))</f>
        <v/>
      </c>
      <c r="AX20" s="1897" t="e">
        <f>IF(AX19="","",VLOOKUP(AX19,#REF!,10,FALSE))</f>
        <v>#REF!</v>
      </c>
      <c r="AY20" s="1897" t="str">
        <f>IF(AY19="","",VLOOKUP(AY19,#REF!,10,FALSE))</f>
        <v/>
      </c>
      <c r="AZ20" s="1897" t="str">
        <f>IF(AZ19="","",VLOOKUP(AZ19,#REF!,10,FALSE))</f>
        <v/>
      </c>
      <c r="BA20" s="1897" t="e">
        <f>IF(BA19="","",VLOOKUP(BA19,#REF!,10,FALSE))</f>
        <v>#REF!</v>
      </c>
      <c r="BB20" s="1912" t="str">
        <f>IF(BB19="","",VLOOKUP(BB19,#REF!,10,FALSE))</f>
        <v/>
      </c>
      <c r="BC20" s="1885" t="str">
        <f>IF(BC19="","",VLOOKUP(BC19,#REF!,10,FALSE))</f>
        <v/>
      </c>
      <c r="BD20" s="1897" t="str">
        <f>IF(BD19="","",VLOOKUP(BD19,#REF!,10,FALSE))</f>
        <v/>
      </c>
      <c r="BE20" s="1897" t="str">
        <f>IF(BE19="","",VLOOKUP(BE19,#REF!,10,FALSE))</f>
        <v/>
      </c>
      <c r="BF20" s="1943" t="e">
        <f>IF($BI$3="４週",SUM(AA20:BB20),IF($BI$3="暦月",SUM(AA20:BE20),""))</f>
        <v>#REF!</v>
      </c>
      <c r="BG20" s="1951"/>
      <c r="BH20" s="1960" t="e">
        <f>IF($BI$3="４週",BF20/4,IF($BI$3="暦月",(BF20/($BI$8/7)),""))</f>
        <v>#REF!</v>
      </c>
      <c r="BI20" s="1951"/>
      <c r="BJ20" s="1971"/>
      <c r="BK20" s="1976"/>
      <c r="BL20" s="1976"/>
      <c r="BM20" s="1976"/>
      <c r="BN20" s="1987"/>
    </row>
    <row r="21" spans="2:66" ht="20.25" customHeight="1">
      <c r="B21" s="1742">
        <f>B19+1</f>
        <v>3</v>
      </c>
      <c r="C21" s="2676"/>
      <c r="D21" s="2682"/>
      <c r="E21" s="1968"/>
      <c r="F21" s="2691"/>
      <c r="G21" s="1756" t="s">
        <v>801</v>
      </c>
      <c r="H21" s="1767"/>
      <c r="I21" s="1774"/>
      <c r="J21" s="1779"/>
      <c r="K21" s="1774"/>
      <c r="L21" s="1779"/>
      <c r="M21" s="1788" t="s">
        <v>751</v>
      </c>
      <c r="N21" s="1802"/>
      <c r="O21" s="1808" t="s">
        <v>710</v>
      </c>
      <c r="P21" s="1824"/>
      <c r="Q21" s="1824"/>
      <c r="R21" s="1767"/>
      <c r="S21" s="1831" t="s">
        <v>500</v>
      </c>
      <c r="T21" s="1836"/>
      <c r="U21" s="1836"/>
      <c r="V21" s="1836"/>
      <c r="W21" s="1847"/>
      <c r="X21" s="1855" t="s">
        <v>770</v>
      </c>
      <c r="Y21" s="1862"/>
      <c r="Z21" s="1873"/>
      <c r="AA21" s="1886" t="s">
        <v>836</v>
      </c>
      <c r="AB21" s="1898" t="s">
        <v>836</v>
      </c>
      <c r="AC21" s="1898" t="s">
        <v>836</v>
      </c>
      <c r="AD21" s="1898"/>
      <c r="AE21" s="1898"/>
      <c r="AF21" s="1898" t="s">
        <v>836</v>
      </c>
      <c r="AG21" s="1913" t="s">
        <v>836</v>
      </c>
      <c r="AH21" s="1886" t="s">
        <v>836</v>
      </c>
      <c r="AI21" s="1898" t="s">
        <v>836</v>
      </c>
      <c r="AJ21" s="1898" t="s">
        <v>836</v>
      </c>
      <c r="AK21" s="1898"/>
      <c r="AL21" s="1898"/>
      <c r="AM21" s="1898" t="s">
        <v>836</v>
      </c>
      <c r="AN21" s="1913" t="s">
        <v>836</v>
      </c>
      <c r="AO21" s="1886" t="s">
        <v>836</v>
      </c>
      <c r="AP21" s="1898" t="s">
        <v>836</v>
      </c>
      <c r="AQ21" s="1898" t="s">
        <v>836</v>
      </c>
      <c r="AR21" s="1898"/>
      <c r="AS21" s="1898"/>
      <c r="AT21" s="1898" t="s">
        <v>836</v>
      </c>
      <c r="AU21" s="1913" t="s">
        <v>836</v>
      </c>
      <c r="AV21" s="1886" t="s">
        <v>836</v>
      </c>
      <c r="AW21" s="1898" t="s">
        <v>836</v>
      </c>
      <c r="AX21" s="1898" t="s">
        <v>836</v>
      </c>
      <c r="AY21" s="1898"/>
      <c r="AZ21" s="1898"/>
      <c r="BA21" s="1898" t="s">
        <v>836</v>
      </c>
      <c r="BB21" s="1913" t="s">
        <v>836</v>
      </c>
      <c r="BC21" s="1886"/>
      <c r="BD21" s="1898"/>
      <c r="BE21" s="1937"/>
      <c r="BF21" s="1944"/>
      <c r="BG21" s="1952"/>
      <c r="BH21" s="1961"/>
      <c r="BI21" s="1967"/>
      <c r="BJ21" s="1972"/>
      <c r="BK21" s="1977"/>
      <c r="BL21" s="1977"/>
      <c r="BM21" s="1977"/>
      <c r="BN21" s="1988"/>
    </row>
    <row r="22" spans="2:66" ht="20.25" customHeight="1">
      <c r="B22" s="1743"/>
      <c r="C22" s="2675"/>
      <c r="D22" s="2681"/>
      <c r="E22" s="1968"/>
      <c r="F22" s="2691"/>
      <c r="G22" s="1755"/>
      <c r="H22" s="1766"/>
      <c r="I22" s="1774"/>
      <c r="J22" s="1779" t="str">
        <f>G21</f>
        <v>生活相談員</v>
      </c>
      <c r="K22" s="1774"/>
      <c r="L22" s="1779" t="str">
        <f>M21</f>
        <v>A</v>
      </c>
      <c r="M22" s="1787"/>
      <c r="N22" s="1801"/>
      <c r="O22" s="1807"/>
      <c r="P22" s="1823"/>
      <c r="Q22" s="1823"/>
      <c r="R22" s="1766"/>
      <c r="S22" s="1831"/>
      <c r="T22" s="1836"/>
      <c r="U22" s="1836"/>
      <c r="V22" s="1836"/>
      <c r="W22" s="1847"/>
      <c r="X22" s="1854" t="s">
        <v>128</v>
      </c>
      <c r="Y22" s="1861"/>
      <c r="Z22" s="1872"/>
      <c r="AA22" s="1885" t="e">
        <f>IF(AA21="","",VLOOKUP(AA21,#REF!,10,FALSE))</f>
        <v>#REF!</v>
      </c>
      <c r="AB22" s="1897" t="e">
        <f>IF(AB21="","",VLOOKUP(AB21,#REF!,10,FALSE))</f>
        <v>#REF!</v>
      </c>
      <c r="AC22" s="1897" t="e">
        <f>IF(AC21="","",VLOOKUP(AC21,#REF!,10,FALSE))</f>
        <v>#REF!</v>
      </c>
      <c r="AD22" s="1897" t="str">
        <f>IF(AD21="","",VLOOKUP(AD21,#REF!,10,FALSE))</f>
        <v/>
      </c>
      <c r="AE22" s="1897" t="str">
        <f>IF(AE21="","",VLOOKUP(AE21,#REF!,10,FALSE))</f>
        <v/>
      </c>
      <c r="AF22" s="1897" t="e">
        <f>IF(AF21="","",VLOOKUP(AF21,#REF!,10,FALSE))</f>
        <v>#REF!</v>
      </c>
      <c r="AG22" s="1912" t="e">
        <f>IF(AG21="","",VLOOKUP(AG21,#REF!,10,FALSE))</f>
        <v>#REF!</v>
      </c>
      <c r="AH22" s="1885" t="e">
        <f>IF(AH21="","",VLOOKUP(AH21,#REF!,10,FALSE))</f>
        <v>#REF!</v>
      </c>
      <c r="AI22" s="1897" t="e">
        <f>IF(AI21="","",VLOOKUP(AI21,#REF!,10,FALSE))</f>
        <v>#REF!</v>
      </c>
      <c r="AJ22" s="1897" t="e">
        <f>IF(AJ21="","",VLOOKUP(AJ21,#REF!,10,FALSE))</f>
        <v>#REF!</v>
      </c>
      <c r="AK22" s="1897" t="str">
        <f>IF(AK21="","",VLOOKUP(AK21,#REF!,10,FALSE))</f>
        <v/>
      </c>
      <c r="AL22" s="1897" t="str">
        <f>IF(AL21="","",VLOOKUP(AL21,#REF!,10,FALSE))</f>
        <v/>
      </c>
      <c r="AM22" s="1897" t="e">
        <f>IF(AM21="","",VLOOKUP(AM21,#REF!,10,FALSE))</f>
        <v>#REF!</v>
      </c>
      <c r="AN22" s="1912" t="e">
        <f>IF(AN21="","",VLOOKUP(AN21,#REF!,10,FALSE))</f>
        <v>#REF!</v>
      </c>
      <c r="AO22" s="1885" t="e">
        <f>IF(AO21="","",VLOOKUP(AO21,#REF!,10,FALSE))</f>
        <v>#REF!</v>
      </c>
      <c r="AP22" s="1897" t="e">
        <f>IF(AP21="","",VLOOKUP(AP21,#REF!,10,FALSE))</f>
        <v>#REF!</v>
      </c>
      <c r="AQ22" s="1897" t="e">
        <f>IF(AQ21="","",VLOOKUP(AQ21,#REF!,10,FALSE))</f>
        <v>#REF!</v>
      </c>
      <c r="AR22" s="1897" t="str">
        <f>IF(AR21="","",VLOOKUP(AR21,#REF!,10,FALSE))</f>
        <v/>
      </c>
      <c r="AS22" s="1897" t="str">
        <f>IF(AS21="","",VLOOKUP(AS21,#REF!,10,FALSE))</f>
        <v/>
      </c>
      <c r="AT22" s="1897" t="e">
        <f>IF(AT21="","",VLOOKUP(AT21,#REF!,10,FALSE))</f>
        <v>#REF!</v>
      </c>
      <c r="AU22" s="1912" t="e">
        <f>IF(AU21="","",VLOOKUP(AU21,#REF!,10,FALSE))</f>
        <v>#REF!</v>
      </c>
      <c r="AV22" s="1885" t="e">
        <f>IF(AV21="","",VLOOKUP(AV21,#REF!,10,FALSE))</f>
        <v>#REF!</v>
      </c>
      <c r="AW22" s="1897" t="e">
        <f>IF(AW21="","",VLOOKUP(AW21,#REF!,10,FALSE))</f>
        <v>#REF!</v>
      </c>
      <c r="AX22" s="1897" t="e">
        <f>IF(AX21="","",VLOOKUP(AX21,#REF!,10,FALSE))</f>
        <v>#REF!</v>
      </c>
      <c r="AY22" s="1897" t="str">
        <f>IF(AY21="","",VLOOKUP(AY21,#REF!,10,FALSE))</f>
        <v/>
      </c>
      <c r="AZ22" s="1897" t="str">
        <f>IF(AZ21="","",VLOOKUP(AZ21,#REF!,10,FALSE))</f>
        <v/>
      </c>
      <c r="BA22" s="1897" t="e">
        <f>IF(BA21="","",VLOOKUP(BA21,#REF!,10,FALSE))</f>
        <v>#REF!</v>
      </c>
      <c r="BB22" s="1912" t="e">
        <f>IF(BB21="","",VLOOKUP(BB21,#REF!,10,FALSE))</f>
        <v>#REF!</v>
      </c>
      <c r="BC22" s="1885" t="str">
        <f>IF(BC21="","",VLOOKUP(BC21,#REF!,10,FALSE))</f>
        <v/>
      </c>
      <c r="BD22" s="1897" t="str">
        <f>IF(BD21="","",VLOOKUP(BD21,#REF!,10,FALSE))</f>
        <v/>
      </c>
      <c r="BE22" s="1897" t="str">
        <f>IF(BE21="","",VLOOKUP(BE21,#REF!,10,FALSE))</f>
        <v/>
      </c>
      <c r="BF22" s="1943" t="e">
        <f>IF($BI$3="４週",SUM(AA22:BB22),IF($BI$3="暦月",SUM(AA22:BE22),""))</f>
        <v>#REF!</v>
      </c>
      <c r="BG22" s="1951"/>
      <c r="BH22" s="1960" t="e">
        <f>IF($BI$3="４週",BF22/4,IF($BI$3="暦月",(BF22/($BI$8/7)),""))</f>
        <v>#REF!</v>
      </c>
      <c r="BI22" s="1951"/>
      <c r="BJ22" s="1971"/>
      <c r="BK22" s="1976"/>
      <c r="BL22" s="1976"/>
      <c r="BM22" s="1976"/>
      <c r="BN22" s="1987"/>
    </row>
    <row r="23" spans="2:66" ht="20.25" customHeight="1">
      <c r="B23" s="1742">
        <f>B21+1</f>
        <v>4</v>
      </c>
      <c r="C23" s="2676"/>
      <c r="D23" s="2682"/>
      <c r="E23" s="1968"/>
      <c r="F23" s="2691"/>
      <c r="G23" s="1756" t="s">
        <v>963</v>
      </c>
      <c r="H23" s="1767"/>
      <c r="I23" s="1774"/>
      <c r="J23" s="1779"/>
      <c r="K23" s="1774"/>
      <c r="L23" s="1779"/>
      <c r="M23" s="1788" t="s">
        <v>192</v>
      </c>
      <c r="N23" s="1802"/>
      <c r="O23" s="1808" t="s">
        <v>581</v>
      </c>
      <c r="P23" s="1824"/>
      <c r="Q23" s="1824"/>
      <c r="R23" s="1767"/>
      <c r="S23" s="1831" t="s">
        <v>316</v>
      </c>
      <c r="T23" s="1836"/>
      <c r="U23" s="1836"/>
      <c r="V23" s="1836"/>
      <c r="W23" s="1847"/>
      <c r="X23" s="1855" t="s">
        <v>770</v>
      </c>
      <c r="Y23" s="1862"/>
      <c r="Z23" s="1873"/>
      <c r="AA23" s="1886" t="s">
        <v>844</v>
      </c>
      <c r="AB23" s="1898" t="s">
        <v>844</v>
      </c>
      <c r="AC23" s="1898" t="s">
        <v>844</v>
      </c>
      <c r="AD23" s="1898"/>
      <c r="AE23" s="1898"/>
      <c r="AF23" s="1898" t="s">
        <v>844</v>
      </c>
      <c r="AG23" s="1913" t="s">
        <v>844</v>
      </c>
      <c r="AH23" s="1886" t="s">
        <v>844</v>
      </c>
      <c r="AI23" s="1898" t="s">
        <v>844</v>
      </c>
      <c r="AJ23" s="1898" t="s">
        <v>844</v>
      </c>
      <c r="AK23" s="1898"/>
      <c r="AL23" s="1898"/>
      <c r="AM23" s="1898" t="s">
        <v>844</v>
      </c>
      <c r="AN23" s="1913" t="s">
        <v>844</v>
      </c>
      <c r="AO23" s="1886" t="s">
        <v>844</v>
      </c>
      <c r="AP23" s="1898" t="s">
        <v>844</v>
      </c>
      <c r="AQ23" s="1898" t="s">
        <v>844</v>
      </c>
      <c r="AR23" s="1898"/>
      <c r="AS23" s="1898"/>
      <c r="AT23" s="1898" t="s">
        <v>844</v>
      </c>
      <c r="AU23" s="1913" t="s">
        <v>844</v>
      </c>
      <c r="AV23" s="1886" t="s">
        <v>844</v>
      </c>
      <c r="AW23" s="1898" t="s">
        <v>844</v>
      </c>
      <c r="AX23" s="1898" t="s">
        <v>844</v>
      </c>
      <c r="AY23" s="1898"/>
      <c r="AZ23" s="1898"/>
      <c r="BA23" s="1898" t="s">
        <v>844</v>
      </c>
      <c r="BB23" s="1913" t="s">
        <v>844</v>
      </c>
      <c r="BC23" s="1886"/>
      <c r="BD23" s="1898"/>
      <c r="BE23" s="1937"/>
      <c r="BF23" s="1944"/>
      <c r="BG23" s="1952"/>
      <c r="BH23" s="1961"/>
      <c r="BI23" s="1967"/>
      <c r="BJ23" s="1972" t="s">
        <v>344</v>
      </c>
      <c r="BK23" s="1977"/>
      <c r="BL23" s="1977"/>
      <c r="BM23" s="1977"/>
      <c r="BN23" s="1988"/>
    </row>
    <row r="24" spans="2:66" ht="20.25" customHeight="1">
      <c r="B24" s="1743"/>
      <c r="C24" s="2675"/>
      <c r="D24" s="2681"/>
      <c r="E24" s="1968"/>
      <c r="F24" s="2691"/>
      <c r="G24" s="1755"/>
      <c r="H24" s="1766"/>
      <c r="I24" s="1774"/>
      <c r="J24" s="1779" t="str">
        <f>G23</f>
        <v>機能訓練指導員</v>
      </c>
      <c r="K24" s="1774"/>
      <c r="L24" s="1779" t="str">
        <f>M23</f>
        <v>B</v>
      </c>
      <c r="M24" s="1787"/>
      <c r="N24" s="1801"/>
      <c r="O24" s="1807"/>
      <c r="P24" s="1823"/>
      <c r="Q24" s="1823"/>
      <c r="R24" s="1766"/>
      <c r="S24" s="1831"/>
      <c r="T24" s="1836"/>
      <c r="U24" s="1836"/>
      <c r="V24" s="1836"/>
      <c r="W24" s="1847"/>
      <c r="X24" s="1854" t="s">
        <v>128</v>
      </c>
      <c r="Y24" s="1861"/>
      <c r="Z24" s="1872"/>
      <c r="AA24" s="1885" t="e">
        <f>IF(AA23="","",VLOOKUP(AA23,#REF!,10,FALSE))</f>
        <v>#REF!</v>
      </c>
      <c r="AB24" s="1897" t="e">
        <f>IF(AB23="","",VLOOKUP(AB23,#REF!,10,FALSE))</f>
        <v>#REF!</v>
      </c>
      <c r="AC24" s="1897" t="e">
        <f>IF(AC23="","",VLOOKUP(AC23,#REF!,10,FALSE))</f>
        <v>#REF!</v>
      </c>
      <c r="AD24" s="1897" t="str">
        <f>IF(AD23="","",VLOOKUP(AD23,#REF!,10,FALSE))</f>
        <v/>
      </c>
      <c r="AE24" s="1897" t="str">
        <f>IF(AE23="","",VLOOKUP(AE23,#REF!,10,FALSE))</f>
        <v/>
      </c>
      <c r="AF24" s="1897" t="e">
        <f>IF(AF23="","",VLOOKUP(AF23,#REF!,10,FALSE))</f>
        <v>#REF!</v>
      </c>
      <c r="AG24" s="1912" t="e">
        <f>IF(AG23="","",VLOOKUP(AG23,#REF!,10,FALSE))</f>
        <v>#REF!</v>
      </c>
      <c r="AH24" s="1885" t="e">
        <f>IF(AH23="","",VLOOKUP(AH23,#REF!,10,FALSE))</f>
        <v>#REF!</v>
      </c>
      <c r="AI24" s="1897" t="e">
        <f>IF(AI23="","",VLOOKUP(AI23,#REF!,10,FALSE))</f>
        <v>#REF!</v>
      </c>
      <c r="AJ24" s="1897" t="e">
        <f>IF(AJ23="","",VLOOKUP(AJ23,#REF!,10,FALSE))</f>
        <v>#REF!</v>
      </c>
      <c r="AK24" s="1897" t="str">
        <f>IF(AK23="","",VLOOKUP(AK23,#REF!,10,FALSE))</f>
        <v/>
      </c>
      <c r="AL24" s="1897" t="str">
        <f>IF(AL23="","",VLOOKUP(AL23,#REF!,10,FALSE))</f>
        <v/>
      </c>
      <c r="AM24" s="1897" t="e">
        <f>IF(AM23="","",VLOOKUP(AM23,#REF!,10,FALSE))</f>
        <v>#REF!</v>
      </c>
      <c r="AN24" s="1912" t="e">
        <f>IF(AN23="","",VLOOKUP(AN23,#REF!,10,FALSE))</f>
        <v>#REF!</v>
      </c>
      <c r="AO24" s="1885" t="e">
        <f>IF(AO23="","",VLOOKUP(AO23,#REF!,10,FALSE))</f>
        <v>#REF!</v>
      </c>
      <c r="AP24" s="1897" t="e">
        <f>IF(AP23="","",VLOOKUP(AP23,#REF!,10,FALSE))</f>
        <v>#REF!</v>
      </c>
      <c r="AQ24" s="1897" t="e">
        <f>IF(AQ23="","",VLOOKUP(AQ23,#REF!,10,FALSE))</f>
        <v>#REF!</v>
      </c>
      <c r="AR24" s="1897" t="str">
        <f>IF(AR23="","",VLOOKUP(AR23,#REF!,10,FALSE))</f>
        <v/>
      </c>
      <c r="AS24" s="1897" t="str">
        <f>IF(AS23="","",VLOOKUP(AS23,#REF!,10,FALSE))</f>
        <v/>
      </c>
      <c r="AT24" s="1897" t="e">
        <f>IF(AT23="","",VLOOKUP(AT23,#REF!,10,FALSE))</f>
        <v>#REF!</v>
      </c>
      <c r="AU24" s="1912" t="e">
        <f>IF(AU23="","",VLOOKUP(AU23,#REF!,10,FALSE))</f>
        <v>#REF!</v>
      </c>
      <c r="AV24" s="1885" t="e">
        <f>IF(AV23="","",VLOOKUP(AV23,#REF!,10,FALSE))</f>
        <v>#REF!</v>
      </c>
      <c r="AW24" s="1897" t="e">
        <f>IF(AW23="","",VLOOKUP(AW23,#REF!,10,FALSE))</f>
        <v>#REF!</v>
      </c>
      <c r="AX24" s="1897" t="e">
        <f>IF(AX23="","",VLOOKUP(AX23,#REF!,10,FALSE))</f>
        <v>#REF!</v>
      </c>
      <c r="AY24" s="1897" t="str">
        <f>IF(AY23="","",VLOOKUP(AY23,#REF!,10,FALSE))</f>
        <v/>
      </c>
      <c r="AZ24" s="1897" t="str">
        <f>IF(AZ23="","",VLOOKUP(AZ23,#REF!,10,FALSE))</f>
        <v/>
      </c>
      <c r="BA24" s="1897" t="e">
        <f>IF(BA23="","",VLOOKUP(BA23,#REF!,10,FALSE))</f>
        <v>#REF!</v>
      </c>
      <c r="BB24" s="1912" t="e">
        <f>IF(BB23="","",VLOOKUP(BB23,#REF!,10,FALSE))</f>
        <v>#REF!</v>
      </c>
      <c r="BC24" s="1885" t="str">
        <f>IF(BC23="","",VLOOKUP(BC23,#REF!,10,FALSE))</f>
        <v/>
      </c>
      <c r="BD24" s="1897" t="str">
        <f>IF(BD23="","",VLOOKUP(BD23,#REF!,10,FALSE))</f>
        <v/>
      </c>
      <c r="BE24" s="1897" t="str">
        <f>IF(BE23="","",VLOOKUP(BE23,#REF!,10,FALSE))</f>
        <v/>
      </c>
      <c r="BF24" s="1943" t="e">
        <f>IF($BI$3="４週",SUM(AA24:BB24),IF($BI$3="暦月",SUM(AA24:BE24),""))</f>
        <v>#REF!</v>
      </c>
      <c r="BG24" s="1951"/>
      <c r="BH24" s="1960" t="e">
        <f>IF($BI$3="４週",BF24/4,IF($BI$3="暦月",(BF24/($BI$8/7)),""))</f>
        <v>#REF!</v>
      </c>
      <c r="BI24" s="1951"/>
      <c r="BJ24" s="1971"/>
      <c r="BK24" s="1976"/>
      <c r="BL24" s="1976"/>
      <c r="BM24" s="1976"/>
      <c r="BN24" s="1987"/>
    </row>
    <row r="25" spans="2:66" ht="20.25" customHeight="1">
      <c r="B25" s="1742">
        <f>B23+1</f>
        <v>5</v>
      </c>
      <c r="C25" s="2676"/>
      <c r="D25" s="2682"/>
      <c r="E25" s="1968"/>
      <c r="F25" s="2691"/>
      <c r="G25" s="1756" t="s">
        <v>906</v>
      </c>
      <c r="H25" s="1767"/>
      <c r="I25" s="1774"/>
      <c r="J25" s="1779"/>
      <c r="K25" s="1774"/>
      <c r="L25" s="1779"/>
      <c r="M25" s="1788" t="s">
        <v>702</v>
      </c>
      <c r="N25" s="1802"/>
      <c r="O25" s="1808" t="s">
        <v>671</v>
      </c>
      <c r="P25" s="1824"/>
      <c r="Q25" s="1824"/>
      <c r="R25" s="1767"/>
      <c r="S25" s="1831" t="s">
        <v>733</v>
      </c>
      <c r="T25" s="1836"/>
      <c r="U25" s="1836"/>
      <c r="V25" s="1836"/>
      <c r="W25" s="1847"/>
      <c r="X25" s="1855" t="s">
        <v>770</v>
      </c>
      <c r="Y25" s="1862"/>
      <c r="Z25" s="1873"/>
      <c r="AA25" s="1886" t="s">
        <v>390</v>
      </c>
      <c r="AB25" s="1898" t="s">
        <v>390</v>
      </c>
      <c r="AC25" s="1898" t="s">
        <v>390</v>
      </c>
      <c r="AD25" s="1898"/>
      <c r="AE25" s="1898"/>
      <c r="AF25" s="1898" t="s">
        <v>390</v>
      </c>
      <c r="AG25" s="1913" t="s">
        <v>390</v>
      </c>
      <c r="AH25" s="1886" t="s">
        <v>390</v>
      </c>
      <c r="AI25" s="1898" t="s">
        <v>390</v>
      </c>
      <c r="AJ25" s="1898" t="s">
        <v>390</v>
      </c>
      <c r="AK25" s="1898"/>
      <c r="AL25" s="1898"/>
      <c r="AM25" s="1898" t="s">
        <v>390</v>
      </c>
      <c r="AN25" s="1913" t="s">
        <v>390</v>
      </c>
      <c r="AO25" s="1886" t="s">
        <v>390</v>
      </c>
      <c r="AP25" s="1898" t="s">
        <v>390</v>
      </c>
      <c r="AQ25" s="1898" t="s">
        <v>390</v>
      </c>
      <c r="AR25" s="1898"/>
      <c r="AS25" s="1898"/>
      <c r="AT25" s="1898" t="s">
        <v>390</v>
      </c>
      <c r="AU25" s="1913" t="s">
        <v>390</v>
      </c>
      <c r="AV25" s="1886" t="s">
        <v>390</v>
      </c>
      <c r="AW25" s="1898" t="s">
        <v>390</v>
      </c>
      <c r="AX25" s="1898" t="s">
        <v>390</v>
      </c>
      <c r="AY25" s="1898"/>
      <c r="AZ25" s="1898"/>
      <c r="BA25" s="1898" t="s">
        <v>390</v>
      </c>
      <c r="BB25" s="1913" t="s">
        <v>390</v>
      </c>
      <c r="BC25" s="1886"/>
      <c r="BD25" s="1898"/>
      <c r="BE25" s="1937"/>
      <c r="BF25" s="1944"/>
      <c r="BG25" s="1952"/>
      <c r="BH25" s="1961"/>
      <c r="BI25" s="1967"/>
      <c r="BJ25" s="1972"/>
      <c r="BK25" s="1977"/>
      <c r="BL25" s="1977"/>
      <c r="BM25" s="1977"/>
      <c r="BN25" s="1988"/>
    </row>
    <row r="26" spans="2:66" ht="20.25" customHeight="1">
      <c r="B26" s="1743"/>
      <c r="C26" s="2675"/>
      <c r="D26" s="2681"/>
      <c r="E26" s="1968"/>
      <c r="F26" s="2691"/>
      <c r="G26" s="1755"/>
      <c r="H26" s="1766"/>
      <c r="I26" s="1774"/>
      <c r="J26" s="1779" t="str">
        <f>G25</f>
        <v>栄養士</v>
      </c>
      <c r="K26" s="1774"/>
      <c r="L26" s="1779" t="str">
        <f>M25</f>
        <v>C</v>
      </c>
      <c r="M26" s="1787"/>
      <c r="N26" s="1801"/>
      <c r="O26" s="1807"/>
      <c r="P26" s="1823"/>
      <c r="Q26" s="1823"/>
      <c r="R26" s="1766"/>
      <c r="S26" s="1831"/>
      <c r="T26" s="1836"/>
      <c r="U26" s="1836"/>
      <c r="V26" s="1836"/>
      <c r="W26" s="1847"/>
      <c r="X26" s="1856" t="s">
        <v>128</v>
      </c>
      <c r="Y26" s="1863"/>
      <c r="Z26" s="1874"/>
      <c r="AA26" s="1885" t="e">
        <f>IF(AA25="","",VLOOKUP(AA25,#REF!,10,FALSE))</f>
        <v>#REF!</v>
      </c>
      <c r="AB26" s="1897" t="e">
        <f>IF(AB25="","",VLOOKUP(AB25,#REF!,10,FALSE))</f>
        <v>#REF!</v>
      </c>
      <c r="AC26" s="1897" t="e">
        <f>IF(AC25="","",VLOOKUP(AC25,#REF!,10,FALSE))</f>
        <v>#REF!</v>
      </c>
      <c r="AD26" s="1897" t="str">
        <f>IF(AD25="","",VLOOKUP(AD25,#REF!,10,FALSE))</f>
        <v/>
      </c>
      <c r="AE26" s="1897" t="str">
        <f>IF(AE25="","",VLOOKUP(AE25,#REF!,10,FALSE))</f>
        <v/>
      </c>
      <c r="AF26" s="1897" t="e">
        <f>IF(AF25="","",VLOOKUP(AF25,#REF!,10,FALSE))</f>
        <v>#REF!</v>
      </c>
      <c r="AG26" s="1912" t="e">
        <f>IF(AG25="","",VLOOKUP(AG25,#REF!,10,FALSE))</f>
        <v>#REF!</v>
      </c>
      <c r="AH26" s="1885" t="e">
        <f>IF(AH25="","",VLOOKUP(AH25,#REF!,10,FALSE))</f>
        <v>#REF!</v>
      </c>
      <c r="AI26" s="1897" t="e">
        <f>IF(AI25="","",VLOOKUP(AI25,#REF!,10,FALSE))</f>
        <v>#REF!</v>
      </c>
      <c r="AJ26" s="1897" t="e">
        <f>IF(AJ25="","",VLOOKUP(AJ25,#REF!,10,FALSE))</f>
        <v>#REF!</v>
      </c>
      <c r="AK26" s="1897" t="str">
        <f>IF(AK25="","",VLOOKUP(AK25,#REF!,10,FALSE))</f>
        <v/>
      </c>
      <c r="AL26" s="1897" t="str">
        <f>IF(AL25="","",VLOOKUP(AL25,#REF!,10,FALSE))</f>
        <v/>
      </c>
      <c r="AM26" s="1897" t="e">
        <f>IF(AM25="","",VLOOKUP(AM25,#REF!,10,FALSE))</f>
        <v>#REF!</v>
      </c>
      <c r="AN26" s="1912" t="e">
        <f>IF(AN25="","",VLOOKUP(AN25,#REF!,10,FALSE))</f>
        <v>#REF!</v>
      </c>
      <c r="AO26" s="1885" t="e">
        <f>IF(AO25="","",VLOOKUP(AO25,#REF!,10,FALSE))</f>
        <v>#REF!</v>
      </c>
      <c r="AP26" s="1897" t="e">
        <f>IF(AP25="","",VLOOKUP(AP25,#REF!,10,FALSE))</f>
        <v>#REF!</v>
      </c>
      <c r="AQ26" s="1897" t="e">
        <f>IF(AQ25="","",VLOOKUP(AQ25,#REF!,10,FALSE))</f>
        <v>#REF!</v>
      </c>
      <c r="AR26" s="1897" t="str">
        <f>IF(AR25="","",VLOOKUP(AR25,#REF!,10,FALSE))</f>
        <v/>
      </c>
      <c r="AS26" s="1897" t="str">
        <f>IF(AS25="","",VLOOKUP(AS25,#REF!,10,FALSE))</f>
        <v/>
      </c>
      <c r="AT26" s="1897" t="e">
        <f>IF(AT25="","",VLOOKUP(AT25,#REF!,10,FALSE))</f>
        <v>#REF!</v>
      </c>
      <c r="AU26" s="1912" t="e">
        <f>IF(AU25="","",VLOOKUP(AU25,#REF!,10,FALSE))</f>
        <v>#REF!</v>
      </c>
      <c r="AV26" s="1885" t="e">
        <f>IF(AV25="","",VLOOKUP(AV25,#REF!,10,FALSE))</f>
        <v>#REF!</v>
      </c>
      <c r="AW26" s="1897" t="e">
        <f>IF(AW25="","",VLOOKUP(AW25,#REF!,10,FALSE))</f>
        <v>#REF!</v>
      </c>
      <c r="AX26" s="1897" t="e">
        <f>IF(AX25="","",VLOOKUP(AX25,#REF!,10,FALSE))</f>
        <v>#REF!</v>
      </c>
      <c r="AY26" s="1897" t="str">
        <f>IF(AY25="","",VLOOKUP(AY25,#REF!,10,FALSE))</f>
        <v/>
      </c>
      <c r="AZ26" s="1897" t="str">
        <f>IF(AZ25="","",VLOOKUP(AZ25,#REF!,10,FALSE))</f>
        <v/>
      </c>
      <c r="BA26" s="1897" t="e">
        <f>IF(BA25="","",VLOOKUP(BA25,#REF!,10,FALSE))</f>
        <v>#REF!</v>
      </c>
      <c r="BB26" s="1912" t="e">
        <f>IF(BB25="","",VLOOKUP(BB25,#REF!,10,FALSE))</f>
        <v>#REF!</v>
      </c>
      <c r="BC26" s="1885" t="str">
        <f>IF(BC25="","",VLOOKUP(BC25,#REF!,10,FALSE))</f>
        <v/>
      </c>
      <c r="BD26" s="1897" t="str">
        <f>IF(BD25="","",VLOOKUP(BD25,#REF!,10,FALSE))</f>
        <v/>
      </c>
      <c r="BE26" s="1897" t="str">
        <f>IF(BE25="","",VLOOKUP(BE25,#REF!,10,FALSE))</f>
        <v/>
      </c>
      <c r="BF26" s="1943" t="e">
        <f>IF($BI$3="４週",SUM(AA26:BB26),IF($BI$3="暦月",SUM(AA26:BE26),""))</f>
        <v>#REF!</v>
      </c>
      <c r="BG26" s="1951"/>
      <c r="BH26" s="1960" t="e">
        <f>IF($BI$3="４週",BF26/4,IF($BI$3="暦月",(BF26/($BI$8/7)),""))</f>
        <v>#REF!</v>
      </c>
      <c r="BI26" s="1951"/>
      <c r="BJ26" s="1971"/>
      <c r="BK26" s="1976"/>
      <c r="BL26" s="1976"/>
      <c r="BM26" s="1976"/>
      <c r="BN26" s="1987"/>
    </row>
    <row r="27" spans="2:66" ht="20.25" customHeight="1">
      <c r="B27" s="1742">
        <f>B25+1</f>
        <v>6</v>
      </c>
      <c r="C27" s="2676"/>
      <c r="D27" s="2682"/>
      <c r="E27" s="1968"/>
      <c r="F27" s="2691"/>
      <c r="G27" s="1756" t="s">
        <v>1029</v>
      </c>
      <c r="H27" s="1767"/>
      <c r="I27" s="1774"/>
      <c r="J27" s="1779"/>
      <c r="K27" s="1774"/>
      <c r="L27" s="1779"/>
      <c r="M27" s="1788" t="s">
        <v>751</v>
      </c>
      <c r="N27" s="1802"/>
      <c r="O27" s="1808" t="s">
        <v>1029</v>
      </c>
      <c r="P27" s="1824"/>
      <c r="Q27" s="1824"/>
      <c r="R27" s="1767"/>
      <c r="S27" s="1831" t="s">
        <v>814</v>
      </c>
      <c r="T27" s="1836"/>
      <c r="U27" s="1836"/>
      <c r="V27" s="1836"/>
      <c r="W27" s="1847"/>
      <c r="X27" s="1857" t="s">
        <v>770</v>
      </c>
      <c r="Y27" s="1864"/>
      <c r="Z27" s="1875"/>
      <c r="AA27" s="1886" t="s">
        <v>836</v>
      </c>
      <c r="AB27" s="1898" t="s">
        <v>836</v>
      </c>
      <c r="AC27" s="1898" t="s">
        <v>835</v>
      </c>
      <c r="AD27" s="1898" t="s">
        <v>835</v>
      </c>
      <c r="AE27" s="1898"/>
      <c r="AF27" s="1898" t="s">
        <v>837</v>
      </c>
      <c r="AG27" s="1913"/>
      <c r="AH27" s="1886"/>
      <c r="AI27" s="1898" t="s">
        <v>836</v>
      </c>
      <c r="AJ27" s="1898" t="s">
        <v>836</v>
      </c>
      <c r="AK27" s="1898" t="s">
        <v>835</v>
      </c>
      <c r="AL27" s="1898" t="s">
        <v>835</v>
      </c>
      <c r="AM27" s="1898"/>
      <c r="AN27" s="1913" t="s">
        <v>837</v>
      </c>
      <c r="AO27" s="1886" t="s">
        <v>837</v>
      </c>
      <c r="AP27" s="1898"/>
      <c r="AQ27" s="1898" t="s">
        <v>836</v>
      </c>
      <c r="AR27" s="1898" t="s">
        <v>836</v>
      </c>
      <c r="AS27" s="1898" t="s">
        <v>835</v>
      </c>
      <c r="AT27" s="1898" t="s">
        <v>835</v>
      </c>
      <c r="AU27" s="1913"/>
      <c r="AV27" s="1886" t="s">
        <v>837</v>
      </c>
      <c r="AW27" s="1898"/>
      <c r="AX27" s="1898"/>
      <c r="AY27" s="1898" t="s">
        <v>836</v>
      </c>
      <c r="AZ27" s="1898" t="s">
        <v>836</v>
      </c>
      <c r="BA27" s="1898" t="s">
        <v>835</v>
      </c>
      <c r="BB27" s="1913" t="s">
        <v>835</v>
      </c>
      <c r="BC27" s="1886"/>
      <c r="BD27" s="1898"/>
      <c r="BE27" s="1937"/>
      <c r="BF27" s="1944"/>
      <c r="BG27" s="1952"/>
      <c r="BH27" s="1961"/>
      <c r="BI27" s="1967"/>
      <c r="BJ27" s="1972"/>
      <c r="BK27" s="1977"/>
      <c r="BL27" s="1977"/>
      <c r="BM27" s="1977"/>
      <c r="BN27" s="1988"/>
    </row>
    <row r="28" spans="2:66" ht="20.25" customHeight="1">
      <c r="B28" s="1743"/>
      <c r="C28" s="2675"/>
      <c r="D28" s="2681"/>
      <c r="E28" s="1968"/>
      <c r="F28" s="2691"/>
      <c r="G28" s="1755"/>
      <c r="H28" s="1766"/>
      <c r="I28" s="1774"/>
      <c r="J28" s="1779" t="str">
        <f>G27</f>
        <v>介護支援専門員</v>
      </c>
      <c r="K28" s="1774"/>
      <c r="L28" s="1779" t="str">
        <f>M27</f>
        <v>A</v>
      </c>
      <c r="M28" s="1787"/>
      <c r="N28" s="1801"/>
      <c r="O28" s="1807"/>
      <c r="P28" s="1823"/>
      <c r="Q28" s="1823"/>
      <c r="R28" s="1766"/>
      <c r="S28" s="1831"/>
      <c r="T28" s="1836"/>
      <c r="U28" s="1836"/>
      <c r="V28" s="1836"/>
      <c r="W28" s="1847"/>
      <c r="X28" s="1854" t="s">
        <v>128</v>
      </c>
      <c r="Y28" s="1861"/>
      <c r="Z28" s="1872"/>
      <c r="AA28" s="1885" t="e">
        <f>IF(AA27="","",VLOOKUP(AA27,#REF!,10,FALSE))</f>
        <v>#REF!</v>
      </c>
      <c r="AB28" s="1897" t="e">
        <f>IF(AB27="","",VLOOKUP(AB27,#REF!,10,FALSE))</f>
        <v>#REF!</v>
      </c>
      <c r="AC28" s="1897" t="e">
        <f>IF(AC27="","",VLOOKUP(AC27,#REF!,10,FALSE))</f>
        <v>#REF!</v>
      </c>
      <c r="AD28" s="1897" t="e">
        <f>IF(AD27="","",VLOOKUP(AD27,#REF!,10,FALSE))</f>
        <v>#REF!</v>
      </c>
      <c r="AE28" s="1897" t="str">
        <f>IF(AE27="","",VLOOKUP(AE27,#REF!,10,FALSE))</f>
        <v/>
      </c>
      <c r="AF28" s="1897" t="e">
        <f>IF(AF27="","",VLOOKUP(AF27,#REF!,10,FALSE))</f>
        <v>#REF!</v>
      </c>
      <c r="AG28" s="1912" t="str">
        <f>IF(AG27="","",VLOOKUP(AG27,#REF!,10,FALSE))</f>
        <v/>
      </c>
      <c r="AH28" s="1885" t="str">
        <f>IF(AH27="","",VLOOKUP(AH27,#REF!,10,FALSE))</f>
        <v/>
      </c>
      <c r="AI28" s="1897" t="e">
        <f>IF(AI27="","",VLOOKUP(AI27,#REF!,10,FALSE))</f>
        <v>#REF!</v>
      </c>
      <c r="AJ28" s="1897" t="e">
        <f>IF(AJ27="","",VLOOKUP(AJ27,#REF!,10,FALSE))</f>
        <v>#REF!</v>
      </c>
      <c r="AK28" s="1897" t="e">
        <f>IF(AK27="","",VLOOKUP(AK27,#REF!,10,FALSE))</f>
        <v>#REF!</v>
      </c>
      <c r="AL28" s="1897" t="e">
        <f>IF(AL27="","",VLOOKUP(AL27,#REF!,10,FALSE))</f>
        <v>#REF!</v>
      </c>
      <c r="AM28" s="1897" t="str">
        <f>IF(AM27="","",VLOOKUP(AM27,#REF!,10,FALSE))</f>
        <v/>
      </c>
      <c r="AN28" s="1912" t="e">
        <f>IF(AN27="","",VLOOKUP(AN27,#REF!,10,FALSE))</f>
        <v>#REF!</v>
      </c>
      <c r="AO28" s="1885" t="e">
        <f>IF(AO27="","",VLOOKUP(AO27,#REF!,10,FALSE))</f>
        <v>#REF!</v>
      </c>
      <c r="AP28" s="1897" t="str">
        <f>IF(AP27="","",VLOOKUP(AP27,#REF!,10,FALSE))</f>
        <v/>
      </c>
      <c r="AQ28" s="1897" t="e">
        <f>IF(AQ27="","",VLOOKUP(AQ27,#REF!,10,FALSE))</f>
        <v>#REF!</v>
      </c>
      <c r="AR28" s="1897" t="e">
        <f>IF(AR27="","",VLOOKUP(AR27,#REF!,10,FALSE))</f>
        <v>#REF!</v>
      </c>
      <c r="AS28" s="1897" t="e">
        <f>IF(AS27="","",VLOOKUP(AS27,#REF!,10,FALSE))</f>
        <v>#REF!</v>
      </c>
      <c r="AT28" s="1897" t="e">
        <f>IF(AT27="","",VLOOKUP(AT27,#REF!,10,FALSE))</f>
        <v>#REF!</v>
      </c>
      <c r="AU28" s="1912" t="str">
        <f>IF(AU27="","",VLOOKUP(AU27,#REF!,10,FALSE))</f>
        <v/>
      </c>
      <c r="AV28" s="1885" t="e">
        <f>IF(AV27="","",VLOOKUP(AV27,#REF!,10,FALSE))</f>
        <v>#REF!</v>
      </c>
      <c r="AW28" s="1897" t="str">
        <f>IF(AW27="","",VLOOKUP(AW27,#REF!,10,FALSE))</f>
        <v/>
      </c>
      <c r="AX28" s="1897" t="str">
        <f>IF(AX27="","",VLOOKUP(AX27,#REF!,10,FALSE))</f>
        <v/>
      </c>
      <c r="AY28" s="1897" t="e">
        <f>IF(AY27="","",VLOOKUP(AY27,#REF!,10,FALSE))</f>
        <v>#REF!</v>
      </c>
      <c r="AZ28" s="1897" t="e">
        <f>IF(AZ27="","",VLOOKUP(AZ27,#REF!,10,FALSE))</f>
        <v>#REF!</v>
      </c>
      <c r="BA28" s="1897" t="e">
        <f>IF(BA27="","",VLOOKUP(BA27,#REF!,10,FALSE))</f>
        <v>#REF!</v>
      </c>
      <c r="BB28" s="1912" t="e">
        <f>IF(BB27="","",VLOOKUP(BB27,#REF!,10,FALSE))</f>
        <v>#REF!</v>
      </c>
      <c r="BC28" s="1885" t="str">
        <f>IF(BC27="","",VLOOKUP(BC27,#REF!,10,FALSE))</f>
        <v/>
      </c>
      <c r="BD28" s="1897" t="str">
        <f>IF(BD27="","",VLOOKUP(BD27,#REF!,10,FALSE))</f>
        <v/>
      </c>
      <c r="BE28" s="1897" t="str">
        <f>IF(BE27="","",VLOOKUP(BE27,#REF!,10,FALSE))</f>
        <v/>
      </c>
      <c r="BF28" s="1943" t="e">
        <f>IF($BI$3="４週",SUM(AA28:BB28),IF($BI$3="暦月",SUM(AA28:BE28),""))</f>
        <v>#REF!</v>
      </c>
      <c r="BG28" s="1951"/>
      <c r="BH28" s="1960" t="e">
        <f>IF($BI$3="４週",BF28/4,IF($BI$3="暦月",(BF28/($BI$8/7)),""))</f>
        <v>#REF!</v>
      </c>
      <c r="BI28" s="1951"/>
      <c r="BJ28" s="1971"/>
      <c r="BK28" s="1976"/>
      <c r="BL28" s="1976"/>
      <c r="BM28" s="1976"/>
      <c r="BN28" s="1987"/>
    </row>
    <row r="29" spans="2:66" ht="20.25" customHeight="1">
      <c r="B29" s="1742">
        <f>B27+1</f>
        <v>7</v>
      </c>
      <c r="C29" s="2676"/>
      <c r="D29" s="2682"/>
      <c r="E29" s="1968"/>
      <c r="F29" s="2691"/>
      <c r="G29" s="1756" t="s">
        <v>910</v>
      </c>
      <c r="H29" s="1767"/>
      <c r="I29" s="1774"/>
      <c r="J29" s="1779"/>
      <c r="K29" s="1774"/>
      <c r="L29" s="1779"/>
      <c r="M29" s="1788" t="s">
        <v>192</v>
      </c>
      <c r="N29" s="1802"/>
      <c r="O29" s="1808" t="s">
        <v>811</v>
      </c>
      <c r="P29" s="1824"/>
      <c r="Q29" s="1824"/>
      <c r="R29" s="1767"/>
      <c r="S29" s="1831" t="s">
        <v>316</v>
      </c>
      <c r="T29" s="1836"/>
      <c r="U29" s="1836"/>
      <c r="V29" s="1836"/>
      <c r="W29" s="1847"/>
      <c r="X29" s="1855" t="s">
        <v>770</v>
      </c>
      <c r="Y29" s="1862"/>
      <c r="Z29" s="1873"/>
      <c r="AA29" s="1886" t="s">
        <v>390</v>
      </c>
      <c r="AB29" s="1898" t="s">
        <v>390</v>
      </c>
      <c r="AC29" s="1898" t="s">
        <v>390</v>
      </c>
      <c r="AD29" s="1898"/>
      <c r="AE29" s="1898"/>
      <c r="AF29" s="1898" t="s">
        <v>390</v>
      </c>
      <c r="AG29" s="1913" t="s">
        <v>390</v>
      </c>
      <c r="AH29" s="1886" t="s">
        <v>390</v>
      </c>
      <c r="AI29" s="1898" t="s">
        <v>390</v>
      </c>
      <c r="AJ29" s="1898" t="s">
        <v>390</v>
      </c>
      <c r="AK29" s="1898"/>
      <c r="AL29" s="1898"/>
      <c r="AM29" s="1898" t="s">
        <v>390</v>
      </c>
      <c r="AN29" s="1913" t="s">
        <v>390</v>
      </c>
      <c r="AO29" s="1886" t="s">
        <v>390</v>
      </c>
      <c r="AP29" s="1898" t="s">
        <v>390</v>
      </c>
      <c r="AQ29" s="1898" t="s">
        <v>390</v>
      </c>
      <c r="AR29" s="1898"/>
      <c r="AS29" s="1898"/>
      <c r="AT29" s="1898" t="s">
        <v>390</v>
      </c>
      <c r="AU29" s="1913" t="s">
        <v>390</v>
      </c>
      <c r="AV29" s="1886" t="s">
        <v>390</v>
      </c>
      <c r="AW29" s="1898" t="s">
        <v>390</v>
      </c>
      <c r="AX29" s="1898" t="s">
        <v>390</v>
      </c>
      <c r="AY29" s="1898"/>
      <c r="AZ29" s="1898"/>
      <c r="BA29" s="1898" t="s">
        <v>390</v>
      </c>
      <c r="BB29" s="1913" t="s">
        <v>390</v>
      </c>
      <c r="BC29" s="1886"/>
      <c r="BD29" s="1898"/>
      <c r="BE29" s="1937"/>
      <c r="BF29" s="1944"/>
      <c r="BG29" s="1952"/>
      <c r="BH29" s="1961"/>
      <c r="BI29" s="1967"/>
      <c r="BJ29" s="1972" t="s">
        <v>1087</v>
      </c>
      <c r="BK29" s="1977"/>
      <c r="BL29" s="1977"/>
      <c r="BM29" s="1977"/>
      <c r="BN29" s="1988"/>
    </row>
    <row r="30" spans="2:66" ht="20.25" customHeight="1">
      <c r="B30" s="1743"/>
      <c r="C30" s="2675"/>
      <c r="D30" s="2681"/>
      <c r="E30" s="1968"/>
      <c r="F30" s="2691"/>
      <c r="G30" s="1755"/>
      <c r="H30" s="1766"/>
      <c r="I30" s="1774"/>
      <c r="J30" s="1779" t="str">
        <f>G29</f>
        <v>看護職員</v>
      </c>
      <c r="K30" s="1774"/>
      <c r="L30" s="1779" t="str">
        <f>M29</f>
        <v>B</v>
      </c>
      <c r="M30" s="1787"/>
      <c r="N30" s="1801"/>
      <c r="O30" s="1807"/>
      <c r="P30" s="1823"/>
      <c r="Q30" s="1823"/>
      <c r="R30" s="1766"/>
      <c r="S30" s="1831"/>
      <c r="T30" s="1836"/>
      <c r="U30" s="1836"/>
      <c r="V30" s="1836"/>
      <c r="W30" s="1847"/>
      <c r="X30" s="1854" t="s">
        <v>128</v>
      </c>
      <c r="Y30" s="1861"/>
      <c r="Z30" s="1872"/>
      <c r="AA30" s="1885" t="e">
        <f>IF(AA29="","",VLOOKUP(AA29,#REF!,10,FALSE))</f>
        <v>#REF!</v>
      </c>
      <c r="AB30" s="1897" t="e">
        <f>IF(AB29="","",VLOOKUP(AB29,#REF!,10,FALSE))</f>
        <v>#REF!</v>
      </c>
      <c r="AC30" s="1897" t="e">
        <f>IF(AC29="","",VLOOKUP(AC29,#REF!,10,FALSE))</f>
        <v>#REF!</v>
      </c>
      <c r="AD30" s="1897" t="str">
        <f>IF(AD29="","",VLOOKUP(AD29,#REF!,10,FALSE))</f>
        <v/>
      </c>
      <c r="AE30" s="1897" t="str">
        <f>IF(AE29="","",VLOOKUP(AE29,#REF!,10,FALSE))</f>
        <v/>
      </c>
      <c r="AF30" s="1897" t="e">
        <f>IF(AF29="","",VLOOKUP(AF29,#REF!,10,FALSE))</f>
        <v>#REF!</v>
      </c>
      <c r="AG30" s="1912" t="e">
        <f>IF(AG29="","",VLOOKUP(AG29,#REF!,10,FALSE))</f>
        <v>#REF!</v>
      </c>
      <c r="AH30" s="1885" t="e">
        <f>IF(AH29="","",VLOOKUP(AH29,#REF!,10,FALSE))</f>
        <v>#REF!</v>
      </c>
      <c r="AI30" s="1897" t="e">
        <f>IF(AI29="","",VLOOKUP(AI29,#REF!,10,FALSE))</f>
        <v>#REF!</v>
      </c>
      <c r="AJ30" s="1897" t="e">
        <f>IF(AJ29="","",VLOOKUP(AJ29,#REF!,10,FALSE))</f>
        <v>#REF!</v>
      </c>
      <c r="AK30" s="1897" t="str">
        <f>IF(AK29="","",VLOOKUP(AK29,#REF!,10,FALSE))</f>
        <v/>
      </c>
      <c r="AL30" s="1897" t="str">
        <f>IF(AL29="","",VLOOKUP(AL29,#REF!,10,FALSE))</f>
        <v/>
      </c>
      <c r="AM30" s="1897" t="e">
        <f>IF(AM29="","",VLOOKUP(AM29,#REF!,10,FALSE))</f>
        <v>#REF!</v>
      </c>
      <c r="AN30" s="1912" t="e">
        <f>IF(AN29="","",VLOOKUP(AN29,#REF!,10,FALSE))</f>
        <v>#REF!</v>
      </c>
      <c r="AO30" s="1885" t="e">
        <f>IF(AO29="","",VLOOKUP(AO29,#REF!,10,FALSE))</f>
        <v>#REF!</v>
      </c>
      <c r="AP30" s="1897" t="e">
        <f>IF(AP29="","",VLOOKUP(AP29,#REF!,10,FALSE))</f>
        <v>#REF!</v>
      </c>
      <c r="AQ30" s="1897" t="e">
        <f>IF(AQ29="","",VLOOKUP(AQ29,#REF!,10,FALSE))</f>
        <v>#REF!</v>
      </c>
      <c r="AR30" s="1897" t="str">
        <f>IF(AR29="","",VLOOKUP(AR29,#REF!,10,FALSE))</f>
        <v/>
      </c>
      <c r="AS30" s="1897" t="str">
        <f>IF(AS29="","",VLOOKUP(AS29,#REF!,10,FALSE))</f>
        <v/>
      </c>
      <c r="AT30" s="1897" t="e">
        <f>IF(AT29="","",VLOOKUP(AT29,#REF!,10,FALSE))</f>
        <v>#REF!</v>
      </c>
      <c r="AU30" s="1912" t="e">
        <f>IF(AU29="","",VLOOKUP(AU29,#REF!,10,FALSE))</f>
        <v>#REF!</v>
      </c>
      <c r="AV30" s="1885" t="e">
        <f>IF(AV29="","",VLOOKUP(AV29,#REF!,10,FALSE))</f>
        <v>#REF!</v>
      </c>
      <c r="AW30" s="1897" t="e">
        <f>IF(AW29="","",VLOOKUP(AW29,#REF!,10,FALSE))</f>
        <v>#REF!</v>
      </c>
      <c r="AX30" s="1897" t="e">
        <f>IF(AX29="","",VLOOKUP(AX29,#REF!,10,FALSE))</f>
        <v>#REF!</v>
      </c>
      <c r="AY30" s="1897" t="str">
        <f>IF(AY29="","",VLOOKUP(AY29,#REF!,10,FALSE))</f>
        <v/>
      </c>
      <c r="AZ30" s="1897" t="str">
        <f>IF(AZ29="","",VLOOKUP(AZ29,#REF!,10,FALSE))</f>
        <v/>
      </c>
      <c r="BA30" s="1897" t="e">
        <f>IF(BA29="","",VLOOKUP(BA29,#REF!,10,FALSE))</f>
        <v>#REF!</v>
      </c>
      <c r="BB30" s="1912" t="e">
        <f>IF(BB29="","",VLOOKUP(BB29,#REF!,10,FALSE))</f>
        <v>#REF!</v>
      </c>
      <c r="BC30" s="1885" t="str">
        <f>IF(BC29="","",VLOOKUP(BC29,#REF!,10,FALSE))</f>
        <v/>
      </c>
      <c r="BD30" s="1897" t="str">
        <f>IF(BD29="","",VLOOKUP(BD29,#REF!,10,FALSE))</f>
        <v/>
      </c>
      <c r="BE30" s="1897" t="str">
        <f>IF(BE29="","",VLOOKUP(BE29,#REF!,10,FALSE))</f>
        <v/>
      </c>
      <c r="BF30" s="1943" t="e">
        <f>IF($BI$3="４週",SUM(AA30:BB30),IF($BI$3="暦月",SUM(AA30:BE30),""))</f>
        <v>#REF!</v>
      </c>
      <c r="BG30" s="1951"/>
      <c r="BH30" s="1960" t="e">
        <f>IF($BI$3="４週",BF30/4,IF($BI$3="暦月",(BF30/($BI$8/7)),""))</f>
        <v>#REF!</v>
      </c>
      <c r="BI30" s="1951"/>
      <c r="BJ30" s="1971"/>
      <c r="BK30" s="1976"/>
      <c r="BL30" s="1976"/>
      <c r="BM30" s="1976"/>
      <c r="BN30" s="1987"/>
    </row>
    <row r="31" spans="2:66" ht="20.25" customHeight="1">
      <c r="B31" s="1742">
        <f>B29+1</f>
        <v>8</v>
      </c>
      <c r="C31" s="2676"/>
      <c r="D31" s="2682"/>
      <c r="E31" s="1968"/>
      <c r="F31" s="2691"/>
      <c r="G31" s="1756" t="s">
        <v>910</v>
      </c>
      <c r="H31" s="1767"/>
      <c r="I31" s="1774"/>
      <c r="J31" s="1779"/>
      <c r="K31" s="1774"/>
      <c r="L31" s="1779"/>
      <c r="M31" s="1788" t="s">
        <v>751</v>
      </c>
      <c r="N31" s="1802"/>
      <c r="O31" s="1808" t="s">
        <v>811</v>
      </c>
      <c r="P31" s="1824"/>
      <c r="Q31" s="1824"/>
      <c r="R31" s="1767"/>
      <c r="S31" s="1831" t="s">
        <v>659</v>
      </c>
      <c r="T31" s="1836"/>
      <c r="U31" s="1836"/>
      <c r="V31" s="1836"/>
      <c r="W31" s="1847"/>
      <c r="X31" s="1855" t="s">
        <v>770</v>
      </c>
      <c r="Y31" s="1862"/>
      <c r="Z31" s="1873"/>
      <c r="AA31" s="1886"/>
      <c r="AB31" s="1898"/>
      <c r="AC31" s="1898" t="s">
        <v>836</v>
      </c>
      <c r="AD31" s="1898" t="s">
        <v>836</v>
      </c>
      <c r="AE31" s="1898" t="s">
        <v>836</v>
      </c>
      <c r="AF31" s="1898" t="s">
        <v>836</v>
      </c>
      <c r="AG31" s="1913" t="s">
        <v>836</v>
      </c>
      <c r="AH31" s="1886"/>
      <c r="AI31" s="1898"/>
      <c r="AJ31" s="1898" t="s">
        <v>836</v>
      </c>
      <c r="AK31" s="1898" t="s">
        <v>836</v>
      </c>
      <c r="AL31" s="1898" t="s">
        <v>836</v>
      </c>
      <c r="AM31" s="1898" t="s">
        <v>836</v>
      </c>
      <c r="AN31" s="1913" t="s">
        <v>836</v>
      </c>
      <c r="AO31" s="1886"/>
      <c r="AP31" s="1898"/>
      <c r="AQ31" s="1898" t="s">
        <v>836</v>
      </c>
      <c r="AR31" s="1898" t="s">
        <v>836</v>
      </c>
      <c r="AS31" s="1898" t="s">
        <v>836</v>
      </c>
      <c r="AT31" s="1898" t="s">
        <v>836</v>
      </c>
      <c r="AU31" s="1913" t="s">
        <v>836</v>
      </c>
      <c r="AV31" s="1886"/>
      <c r="AW31" s="1898"/>
      <c r="AX31" s="1898" t="s">
        <v>836</v>
      </c>
      <c r="AY31" s="1898" t="s">
        <v>836</v>
      </c>
      <c r="AZ31" s="1898" t="s">
        <v>836</v>
      </c>
      <c r="BA31" s="1898" t="s">
        <v>836</v>
      </c>
      <c r="BB31" s="1913" t="s">
        <v>836</v>
      </c>
      <c r="BC31" s="1886"/>
      <c r="BD31" s="1898"/>
      <c r="BE31" s="1937"/>
      <c r="BF31" s="1944"/>
      <c r="BG31" s="1952"/>
      <c r="BH31" s="1961"/>
      <c r="BI31" s="1967"/>
      <c r="BJ31" s="1972"/>
      <c r="BK31" s="1977"/>
      <c r="BL31" s="1977"/>
      <c r="BM31" s="1977"/>
      <c r="BN31" s="1988"/>
    </row>
    <row r="32" spans="2:66" ht="20.25" customHeight="1">
      <c r="B32" s="1743"/>
      <c r="C32" s="2675"/>
      <c r="D32" s="2681"/>
      <c r="E32" s="1968"/>
      <c r="F32" s="2691"/>
      <c r="G32" s="1755"/>
      <c r="H32" s="1766"/>
      <c r="I32" s="1774"/>
      <c r="J32" s="1779" t="str">
        <f>G31</f>
        <v>看護職員</v>
      </c>
      <c r="K32" s="1774"/>
      <c r="L32" s="1779" t="str">
        <f>M31</f>
        <v>A</v>
      </c>
      <c r="M32" s="1787"/>
      <c r="N32" s="1801"/>
      <c r="O32" s="1807"/>
      <c r="P32" s="1823"/>
      <c r="Q32" s="1823"/>
      <c r="R32" s="1766"/>
      <c r="S32" s="1831"/>
      <c r="T32" s="1836"/>
      <c r="U32" s="1836"/>
      <c r="V32" s="1836"/>
      <c r="W32" s="1847"/>
      <c r="X32" s="1854" t="s">
        <v>128</v>
      </c>
      <c r="Y32" s="1861"/>
      <c r="Z32" s="1872"/>
      <c r="AA32" s="1885" t="str">
        <f>IF(AA31="","",VLOOKUP(AA31,#REF!,10,FALSE))</f>
        <v/>
      </c>
      <c r="AB32" s="1897" t="str">
        <f>IF(AB31="","",VLOOKUP(AB31,#REF!,10,FALSE))</f>
        <v/>
      </c>
      <c r="AC32" s="1897" t="e">
        <f>IF(AC31="","",VLOOKUP(AC31,#REF!,10,FALSE))</f>
        <v>#REF!</v>
      </c>
      <c r="AD32" s="1897" t="e">
        <f>IF(AD31="","",VLOOKUP(AD31,#REF!,10,FALSE))</f>
        <v>#REF!</v>
      </c>
      <c r="AE32" s="1897" t="e">
        <f>IF(AE31="","",VLOOKUP(AE31,#REF!,10,FALSE))</f>
        <v>#REF!</v>
      </c>
      <c r="AF32" s="1897" t="e">
        <f>IF(AF31="","",VLOOKUP(AF31,#REF!,10,FALSE))</f>
        <v>#REF!</v>
      </c>
      <c r="AG32" s="1912" t="e">
        <f>IF(AG31="","",VLOOKUP(AG31,#REF!,10,FALSE))</f>
        <v>#REF!</v>
      </c>
      <c r="AH32" s="1885" t="str">
        <f>IF(AH31="","",VLOOKUP(AH31,#REF!,10,FALSE))</f>
        <v/>
      </c>
      <c r="AI32" s="1897" t="str">
        <f>IF(AI31="","",VLOOKUP(AI31,#REF!,10,FALSE))</f>
        <v/>
      </c>
      <c r="AJ32" s="1897" t="e">
        <f>IF(AJ31="","",VLOOKUP(AJ31,#REF!,10,FALSE))</f>
        <v>#REF!</v>
      </c>
      <c r="AK32" s="1897" t="e">
        <f>IF(AK31="","",VLOOKUP(AK31,#REF!,10,FALSE))</f>
        <v>#REF!</v>
      </c>
      <c r="AL32" s="1897" t="e">
        <f>IF(AL31="","",VLOOKUP(AL31,#REF!,10,FALSE))</f>
        <v>#REF!</v>
      </c>
      <c r="AM32" s="1897" t="e">
        <f>IF(AM31="","",VLOOKUP(AM31,#REF!,10,FALSE))</f>
        <v>#REF!</v>
      </c>
      <c r="AN32" s="1912" t="e">
        <f>IF(AN31="","",VLOOKUP(AN31,#REF!,10,FALSE))</f>
        <v>#REF!</v>
      </c>
      <c r="AO32" s="1885" t="str">
        <f>IF(AO31="","",VLOOKUP(AO31,#REF!,10,FALSE))</f>
        <v/>
      </c>
      <c r="AP32" s="1897" t="str">
        <f>IF(AP31="","",VLOOKUP(AP31,#REF!,10,FALSE))</f>
        <v/>
      </c>
      <c r="AQ32" s="1897" t="e">
        <f>IF(AQ31="","",VLOOKUP(AQ31,#REF!,10,FALSE))</f>
        <v>#REF!</v>
      </c>
      <c r="AR32" s="1897" t="e">
        <f>IF(AR31="","",VLOOKUP(AR31,#REF!,10,FALSE))</f>
        <v>#REF!</v>
      </c>
      <c r="AS32" s="1897" t="e">
        <f>IF(AS31="","",VLOOKUP(AS31,#REF!,10,FALSE))</f>
        <v>#REF!</v>
      </c>
      <c r="AT32" s="1897" t="e">
        <f>IF(AT31="","",VLOOKUP(AT31,#REF!,10,FALSE))</f>
        <v>#REF!</v>
      </c>
      <c r="AU32" s="1912" t="e">
        <f>IF(AU31="","",VLOOKUP(AU31,#REF!,10,FALSE))</f>
        <v>#REF!</v>
      </c>
      <c r="AV32" s="1885" t="str">
        <f>IF(AV31="","",VLOOKUP(AV31,#REF!,10,FALSE))</f>
        <v/>
      </c>
      <c r="AW32" s="1897" t="str">
        <f>IF(AW31="","",VLOOKUP(AW31,#REF!,10,FALSE))</f>
        <v/>
      </c>
      <c r="AX32" s="1897" t="e">
        <f>IF(AX31="","",VLOOKUP(AX31,#REF!,10,FALSE))</f>
        <v>#REF!</v>
      </c>
      <c r="AY32" s="1897" t="e">
        <f>IF(AY31="","",VLOOKUP(AY31,#REF!,10,FALSE))</f>
        <v>#REF!</v>
      </c>
      <c r="AZ32" s="1897" t="e">
        <f>IF(AZ31="","",VLOOKUP(AZ31,#REF!,10,FALSE))</f>
        <v>#REF!</v>
      </c>
      <c r="BA32" s="1897" t="e">
        <f>IF(BA31="","",VLOOKUP(BA31,#REF!,10,FALSE))</f>
        <v>#REF!</v>
      </c>
      <c r="BB32" s="1912" t="e">
        <f>IF(BB31="","",VLOOKUP(BB31,#REF!,10,FALSE))</f>
        <v>#REF!</v>
      </c>
      <c r="BC32" s="1885" t="str">
        <f>IF(BC31="","",VLOOKUP(BC31,#REF!,10,FALSE))</f>
        <v/>
      </c>
      <c r="BD32" s="1897" t="str">
        <f>IF(BD31="","",VLOOKUP(BD31,#REF!,10,FALSE))</f>
        <v/>
      </c>
      <c r="BE32" s="1897" t="str">
        <f>IF(BE31="","",VLOOKUP(BE31,#REF!,10,FALSE))</f>
        <v/>
      </c>
      <c r="BF32" s="1943" t="e">
        <f>IF($BI$3="４週",SUM(AA32:BB32),IF($BI$3="暦月",SUM(AA32:BE32),""))</f>
        <v>#REF!</v>
      </c>
      <c r="BG32" s="1951"/>
      <c r="BH32" s="1960" t="e">
        <f>IF($BI$3="４週",BF32/4,IF($BI$3="暦月",(BF32/($BI$8/7)),""))</f>
        <v>#REF!</v>
      </c>
      <c r="BI32" s="1951"/>
      <c r="BJ32" s="1971"/>
      <c r="BK32" s="1976"/>
      <c r="BL32" s="1976"/>
      <c r="BM32" s="1976"/>
      <c r="BN32" s="1987"/>
    </row>
    <row r="33" spans="2:66" ht="20.25" customHeight="1">
      <c r="B33" s="1742">
        <f>B31+1</f>
        <v>9</v>
      </c>
      <c r="C33" s="2676"/>
      <c r="D33" s="2682"/>
      <c r="E33" s="1968"/>
      <c r="F33" s="2691"/>
      <c r="G33" s="1756" t="s">
        <v>910</v>
      </c>
      <c r="H33" s="1767"/>
      <c r="I33" s="1774"/>
      <c r="J33" s="1779"/>
      <c r="K33" s="1774"/>
      <c r="L33" s="1779"/>
      <c r="M33" s="1788" t="s">
        <v>751</v>
      </c>
      <c r="N33" s="1802"/>
      <c r="O33" s="1808" t="s">
        <v>811</v>
      </c>
      <c r="P33" s="1824"/>
      <c r="Q33" s="1824"/>
      <c r="R33" s="1767"/>
      <c r="S33" s="1831" t="s">
        <v>815</v>
      </c>
      <c r="T33" s="1836"/>
      <c r="U33" s="1836"/>
      <c r="V33" s="1836"/>
      <c r="W33" s="1847"/>
      <c r="X33" s="1855" t="s">
        <v>770</v>
      </c>
      <c r="Y33" s="1862"/>
      <c r="Z33" s="1873"/>
      <c r="AA33" s="1886" t="s">
        <v>836</v>
      </c>
      <c r="AB33" s="1898" t="s">
        <v>836</v>
      </c>
      <c r="AC33" s="1898" t="s">
        <v>836</v>
      </c>
      <c r="AD33" s="1898"/>
      <c r="AE33" s="1898"/>
      <c r="AF33" s="1898" t="s">
        <v>836</v>
      </c>
      <c r="AG33" s="1913" t="s">
        <v>836</v>
      </c>
      <c r="AH33" s="1886" t="s">
        <v>836</v>
      </c>
      <c r="AI33" s="1898" t="s">
        <v>836</v>
      </c>
      <c r="AJ33" s="1898" t="s">
        <v>836</v>
      </c>
      <c r="AK33" s="1898"/>
      <c r="AL33" s="1898"/>
      <c r="AM33" s="1898" t="s">
        <v>836</v>
      </c>
      <c r="AN33" s="1913" t="s">
        <v>836</v>
      </c>
      <c r="AO33" s="1886" t="s">
        <v>836</v>
      </c>
      <c r="AP33" s="1898" t="s">
        <v>836</v>
      </c>
      <c r="AQ33" s="1898" t="s">
        <v>836</v>
      </c>
      <c r="AR33" s="1898"/>
      <c r="AS33" s="1898"/>
      <c r="AT33" s="1898" t="s">
        <v>836</v>
      </c>
      <c r="AU33" s="1913" t="s">
        <v>836</v>
      </c>
      <c r="AV33" s="1886" t="s">
        <v>836</v>
      </c>
      <c r="AW33" s="1898" t="s">
        <v>836</v>
      </c>
      <c r="AX33" s="1898" t="s">
        <v>836</v>
      </c>
      <c r="AY33" s="1898"/>
      <c r="AZ33" s="1898"/>
      <c r="BA33" s="1898" t="s">
        <v>836</v>
      </c>
      <c r="BB33" s="1913" t="s">
        <v>836</v>
      </c>
      <c r="BC33" s="1886"/>
      <c r="BD33" s="1898"/>
      <c r="BE33" s="1937"/>
      <c r="BF33" s="1944"/>
      <c r="BG33" s="1952"/>
      <c r="BH33" s="1961"/>
      <c r="BI33" s="1967"/>
      <c r="BJ33" s="1972"/>
      <c r="BK33" s="1977"/>
      <c r="BL33" s="1977"/>
      <c r="BM33" s="1977"/>
      <c r="BN33" s="1988"/>
    </row>
    <row r="34" spans="2:66" ht="20.25" customHeight="1">
      <c r="B34" s="1743"/>
      <c r="C34" s="2675"/>
      <c r="D34" s="2681"/>
      <c r="E34" s="1968"/>
      <c r="F34" s="2691"/>
      <c r="G34" s="1755"/>
      <c r="H34" s="1766"/>
      <c r="I34" s="1774"/>
      <c r="J34" s="1779" t="str">
        <f>G33</f>
        <v>看護職員</v>
      </c>
      <c r="K34" s="1774"/>
      <c r="L34" s="1779" t="str">
        <f>M33</f>
        <v>A</v>
      </c>
      <c r="M34" s="1787"/>
      <c r="N34" s="1801"/>
      <c r="O34" s="1807"/>
      <c r="P34" s="1823"/>
      <c r="Q34" s="1823"/>
      <c r="R34" s="1766"/>
      <c r="S34" s="1831"/>
      <c r="T34" s="1836"/>
      <c r="U34" s="1836"/>
      <c r="V34" s="1836"/>
      <c r="W34" s="1847"/>
      <c r="X34" s="1856" t="s">
        <v>128</v>
      </c>
      <c r="Y34" s="1863"/>
      <c r="Z34" s="1874"/>
      <c r="AA34" s="1885" t="e">
        <f>IF(AA33="","",VLOOKUP(AA33,#REF!,10,FALSE))</f>
        <v>#REF!</v>
      </c>
      <c r="AB34" s="1897" t="e">
        <f>IF(AB33="","",VLOOKUP(AB33,#REF!,10,FALSE))</f>
        <v>#REF!</v>
      </c>
      <c r="AC34" s="1897" t="e">
        <f>IF(AC33="","",VLOOKUP(AC33,#REF!,10,FALSE))</f>
        <v>#REF!</v>
      </c>
      <c r="AD34" s="1897" t="str">
        <f>IF(AD33="","",VLOOKUP(AD33,#REF!,10,FALSE))</f>
        <v/>
      </c>
      <c r="AE34" s="1897" t="str">
        <f>IF(AE33="","",VLOOKUP(AE33,#REF!,10,FALSE))</f>
        <v/>
      </c>
      <c r="AF34" s="1897" t="e">
        <f>IF(AF33="","",VLOOKUP(AF33,#REF!,10,FALSE))</f>
        <v>#REF!</v>
      </c>
      <c r="AG34" s="1912" t="e">
        <f>IF(AG33="","",VLOOKUP(AG33,#REF!,10,FALSE))</f>
        <v>#REF!</v>
      </c>
      <c r="AH34" s="1885" t="e">
        <f>IF(AH33="","",VLOOKUP(AH33,#REF!,10,FALSE))</f>
        <v>#REF!</v>
      </c>
      <c r="AI34" s="1897" t="e">
        <f>IF(AI33="","",VLOOKUP(AI33,#REF!,10,FALSE))</f>
        <v>#REF!</v>
      </c>
      <c r="AJ34" s="1897" t="e">
        <f>IF(AJ33="","",VLOOKUP(AJ33,#REF!,10,FALSE))</f>
        <v>#REF!</v>
      </c>
      <c r="AK34" s="1897" t="str">
        <f>IF(AK33="","",VLOOKUP(AK33,#REF!,10,FALSE))</f>
        <v/>
      </c>
      <c r="AL34" s="1897" t="str">
        <f>IF(AL33="","",VLOOKUP(AL33,#REF!,10,FALSE))</f>
        <v/>
      </c>
      <c r="AM34" s="1897" t="e">
        <f>IF(AM33="","",VLOOKUP(AM33,#REF!,10,FALSE))</f>
        <v>#REF!</v>
      </c>
      <c r="AN34" s="1912" t="e">
        <f>IF(AN33="","",VLOOKUP(AN33,#REF!,10,FALSE))</f>
        <v>#REF!</v>
      </c>
      <c r="AO34" s="1885" t="e">
        <f>IF(AO33="","",VLOOKUP(AO33,#REF!,10,FALSE))</f>
        <v>#REF!</v>
      </c>
      <c r="AP34" s="1897" t="e">
        <f>IF(AP33="","",VLOOKUP(AP33,#REF!,10,FALSE))</f>
        <v>#REF!</v>
      </c>
      <c r="AQ34" s="1897" t="e">
        <f>IF(AQ33="","",VLOOKUP(AQ33,#REF!,10,FALSE))</f>
        <v>#REF!</v>
      </c>
      <c r="AR34" s="1897" t="str">
        <f>IF(AR33="","",VLOOKUP(AR33,#REF!,10,FALSE))</f>
        <v/>
      </c>
      <c r="AS34" s="1897" t="str">
        <f>IF(AS33="","",VLOOKUP(AS33,#REF!,10,FALSE))</f>
        <v/>
      </c>
      <c r="AT34" s="1897" t="e">
        <f>IF(AT33="","",VLOOKUP(AT33,#REF!,10,FALSE))</f>
        <v>#REF!</v>
      </c>
      <c r="AU34" s="1912" t="e">
        <f>IF(AU33="","",VLOOKUP(AU33,#REF!,10,FALSE))</f>
        <v>#REF!</v>
      </c>
      <c r="AV34" s="1885" t="e">
        <f>IF(AV33="","",VLOOKUP(AV33,#REF!,10,FALSE))</f>
        <v>#REF!</v>
      </c>
      <c r="AW34" s="1897" t="e">
        <f>IF(AW33="","",VLOOKUP(AW33,#REF!,10,FALSE))</f>
        <v>#REF!</v>
      </c>
      <c r="AX34" s="1897" t="e">
        <f>IF(AX33="","",VLOOKUP(AX33,#REF!,10,FALSE))</f>
        <v>#REF!</v>
      </c>
      <c r="AY34" s="1897" t="str">
        <f>IF(AY33="","",VLOOKUP(AY33,#REF!,10,FALSE))</f>
        <v/>
      </c>
      <c r="AZ34" s="1897" t="str">
        <f>IF(AZ33="","",VLOOKUP(AZ33,#REF!,10,FALSE))</f>
        <v/>
      </c>
      <c r="BA34" s="1897" t="e">
        <f>IF(BA33="","",VLOOKUP(BA33,#REF!,10,FALSE))</f>
        <v>#REF!</v>
      </c>
      <c r="BB34" s="1912" t="e">
        <f>IF(BB33="","",VLOOKUP(BB33,#REF!,10,FALSE))</f>
        <v>#REF!</v>
      </c>
      <c r="BC34" s="1885" t="str">
        <f>IF(BC33="","",VLOOKUP(BC33,#REF!,10,FALSE))</f>
        <v/>
      </c>
      <c r="BD34" s="1897" t="str">
        <f>IF(BD33="","",VLOOKUP(BD33,#REF!,10,FALSE))</f>
        <v/>
      </c>
      <c r="BE34" s="1897" t="str">
        <f>IF(BE33="","",VLOOKUP(BE33,#REF!,10,FALSE))</f>
        <v/>
      </c>
      <c r="BF34" s="1943" t="e">
        <f>IF($BI$3="４週",SUM(AA34:BB34),IF($BI$3="暦月",SUM(AA34:BE34),""))</f>
        <v>#REF!</v>
      </c>
      <c r="BG34" s="1951"/>
      <c r="BH34" s="1960" t="e">
        <f>IF($BI$3="４週",BF34/4,IF($BI$3="暦月",(BF34/($BI$8/7)),""))</f>
        <v>#REF!</v>
      </c>
      <c r="BI34" s="1951"/>
      <c r="BJ34" s="1971"/>
      <c r="BK34" s="1976"/>
      <c r="BL34" s="1976"/>
      <c r="BM34" s="1976"/>
      <c r="BN34" s="1987"/>
    </row>
    <row r="35" spans="2:66" ht="20.25" customHeight="1">
      <c r="B35" s="1742">
        <f>B33+1</f>
        <v>10</v>
      </c>
      <c r="C35" s="2676" t="s">
        <v>890</v>
      </c>
      <c r="D35" s="2682" t="s">
        <v>549</v>
      </c>
      <c r="E35" s="1968"/>
      <c r="F35" s="2691"/>
      <c r="G35" s="1756" t="s">
        <v>962</v>
      </c>
      <c r="H35" s="1767"/>
      <c r="I35" s="1774"/>
      <c r="J35" s="1779"/>
      <c r="K35" s="1774"/>
      <c r="L35" s="1779"/>
      <c r="M35" s="1788" t="s">
        <v>751</v>
      </c>
      <c r="N35" s="1802"/>
      <c r="O35" s="1808" t="s">
        <v>810</v>
      </c>
      <c r="P35" s="1824"/>
      <c r="Q35" s="1824"/>
      <c r="R35" s="1767"/>
      <c r="S35" s="1831" t="s">
        <v>817</v>
      </c>
      <c r="T35" s="1836"/>
      <c r="U35" s="1836"/>
      <c r="V35" s="1836"/>
      <c r="W35" s="1847"/>
      <c r="X35" s="1857" t="s">
        <v>770</v>
      </c>
      <c r="Y35" s="1864"/>
      <c r="Z35" s="1875"/>
      <c r="AA35" s="1886" t="s">
        <v>847</v>
      </c>
      <c r="AB35" s="1898" t="s">
        <v>849</v>
      </c>
      <c r="AC35" s="1898" t="s">
        <v>835</v>
      </c>
      <c r="AD35" s="1898" t="s">
        <v>835</v>
      </c>
      <c r="AE35" s="1898"/>
      <c r="AF35" s="1898" t="s">
        <v>837</v>
      </c>
      <c r="AG35" s="1913"/>
      <c r="AH35" s="1886"/>
      <c r="AI35" s="1898" t="s">
        <v>847</v>
      </c>
      <c r="AJ35" s="1898" t="s">
        <v>849</v>
      </c>
      <c r="AK35" s="1898" t="s">
        <v>835</v>
      </c>
      <c r="AL35" s="1898" t="s">
        <v>835</v>
      </c>
      <c r="AM35" s="1898"/>
      <c r="AN35" s="1913" t="s">
        <v>837</v>
      </c>
      <c r="AO35" s="1886" t="s">
        <v>837</v>
      </c>
      <c r="AP35" s="1898"/>
      <c r="AQ35" s="1898" t="s">
        <v>847</v>
      </c>
      <c r="AR35" s="1898" t="s">
        <v>849</v>
      </c>
      <c r="AS35" s="1898" t="s">
        <v>835</v>
      </c>
      <c r="AT35" s="1898" t="s">
        <v>835</v>
      </c>
      <c r="AU35" s="1913"/>
      <c r="AV35" s="1886" t="s">
        <v>837</v>
      </c>
      <c r="AW35" s="1898"/>
      <c r="AX35" s="1898"/>
      <c r="AY35" s="1898" t="s">
        <v>847</v>
      </c>
      <c r="AZ35" s="1898" t="s">
        <v>849</v>
      </c>
      <c r="BA35" s="1898" t="s">
        <v>835</v>
      </c>
      <c r="BB35" s="1913" t="s">
        <v>835</v>
      </c>
      <c r="BC35" s="1886"/>
      <c r="BD35" s="1898"/>
      <c r="BE35" s="1937"/>
      <c r="BF35" s="1944"/>
      <c r="BG35" s="1952"/>
      <c r="BH35" s="1961"/>
      <c r="BI35" s="1967"/>
      <c r="BJ35" s="1972"/>
      <c r="BK35" s="1977"/>
      <c r="BL35" s="1977"/>
      <c r="BM35" s="1977"/>
      <c r="BN35" s="1988"/>
    </row>
    <row r="36" spans="2:66" ht="20.25" customHeight="1">
      <c r="B36" s="1743"/>
      <c r="C36" s="2675"/>
      <c r="D36" s="2681"/>
      <c r="E36" s="1968"/>
      <c r="F36" s="2691"/>
      <c r="G36" s="1755"/>
      <c r="H36" s="1766"/>
      <c r="I36" s="1774"/>
      <c r="J36" s="1779" t="str">
        <f>G35</f>
        <v>介護職員</v>
      </c>
      <c r="K36" s="1774"/>
      <c r="L36" s="1779" t="str">
        <f>M35</f>
        <v>A</v>
      </c>
      <c r="M36" s="1787"/>
      <c r="N36" s="1801"/>
      <c r="O36" s="1807"/>
      <c r="P36" s="1823"/>
      <c r="Q36" s="1823"/>
      <c r="R36" s="1766"/>
      <c r="S36" s="1831"/>
      <c r="T36" s="1836"/>
      <c r="U36" s="1836"/>
      <c r="V36" s="1836"/>
      <c r="W36" s="1847"/>
      <c r="X36" s="1856" t="s">
        <v>128</v>
      </c>
      <c r="Y36" s="1863"/>
      <c r="Z36" s="1874"/>
      <c r="AA36" s="1885" t="e">
        <f>IF(AA35="","",VLOOKUP(AA35,#REF!,10,FALSE))</f>
        <v>#REF!</v>
      </c>
      <c r="AB36" s="1897" t="e">
        <f>IF(AB35="","",VLOOKUP(AB35,#REF!,10,FALSE))</f>
        <v>#REF!</v>
      </c>
      <c r="AC36" s="1897" t="e">
        <f>IF(AC35="","",VLOOKUP(AC35,#REF!,10,FALSE))</f>
        <v>#REF!</v>
      </c>
      <c r="AD36" s="1897" t="e">
        <f>IF(AD35="","",VLOOKUP(AD35,#REF!,10,FALSE))</f>
        <v>#REF!</v>
      </c>
      <c r="AE36" s="1897" t="str">
        <f>IF(AE35="","",VLOOKUP(AE35,#REF!,10,FALSE))</f>
        <v/>
      </c>
      <c r="AF36" s="1897" t="e">
        <f>IF(AF35="","",VLOOKUP(AF35,#REF!,10,FALSE))</f>
        <v>#REF!</v>
      </c>
      <c r="AG36" s="1912" t="str">
        <f>IF(AG35="","",VLOOKUP(AG35,#REF!,10,FALSE))</f>
        <v/>
      </c>
      <c r="AH36" s="1885" t="str">
        <f>IF(AH35="","",VLOOKUP(AH35,#REF!,10,FALSE))</f>
        <v/>
      </c>
      <c r="AI36" s="1897" t="e">
        <f>IF(AI35="","",VLOOKUP(AI35,#REF!,10,FALSE))</f>
        <v>#REF!</v>
      </c>
      <c r="AJ36" s="1897" t="e">
        <f>IF(AJ35="","",VLOOKUP(AJ35,#REF!,10,FALSE))</f>
        <v>#REF!</v>
      </c>
      <c r="AK36" s="1897" t="e">
        <f>IF(AK35="","",VLOOKUP(AK35,#REF!,10,FALSE))</f>
        <v>#REF!</v>
      </c>
      <c r="AL36" s="1897" t="e">
        <f>IF(AL35="","",VLOOKUP(AL35,#REF!,10,FALSE))</f>
        <v>#REF!</v>
      </c>
      <c r="AM36" s="1897" t="str">
        <f>IF(AM35="","",VLOOKUP(AM35,#REF!,10,FALSE))</f>
        <v/>
      </c>
      <c r="AN36" s="1912" t="e">
        <f>IF(AN35="","",VLOOKUP(AN35,#REF!,10,FALSE))</f>
        <v>#REF!</v>
      </c>
      <c r="AO36" s="1885" t="e">
        <f>IF(AO35="","",VLOOKUP(AO35,#REF!,10,FALSE))</f>
        <v>#REF!</v>
      </c>
      <c r="AP36" s="1897" t="str">
        <f>IF(AP35="","",VLOOKUP(AP35,#REF!,10,FALSE))</f>
        <v/>
      </c>
      <c r="AQ36" s="1897" t="e">
        <f>IF(AQ35="","",VLOOKUP(AQ35,#REF!,10,FALSE))</f>
        <v>#REF!</v>
      </c>
      <c r="AR36" s="1897" t="e">
        <f>IF(AR35="","",VLOOKUP(AR35,#REF!,10,FALSE))</f>
        <v>#REF!</v>
      </c>
      <c r="AS36" s="1897" t="e">
        <f>IF(AS35="","",VLOOKUP(AS35,#REF!,10,FALSE))</f>
        <v>#REF!</v>
      </c>
      <c r="AT36" s="1897" t="e">
        <f>IF(AT35="","",VLOOKUP(AT35,#REF!,10,FALSE))</f>
        <v>#REF!</v>
      </c>
      <c r="AU36" s="1912" t="str">
        <f>IF(AU35="","",VLOOKUP(AU35,#REF!,10,FALSE))</f>
        <v/>
      </c>
      <c r="AV36" s="1885" t="e">
        <f>IF(AV35="","",VLOOKUP(AV35,#REF!,10,FALSE))</f>
        <v>#REF!</v>
      </c>
      <c r="AW36" s="1897" t="str">
        <f>IF(AW35="","",VLOOKUP(AW35,#REF!,10,FALSE))</f>
        <v/>
      </c>
      <c r="AX36" s="1897" t="str">
        <f>IF(AX35="","",VLOOKUP(AX35,#REF!,10,FALSE))</f>
        <v/>
      </c>
      <c r="AY36" s="1897" t="e">
        <f>IF(AY35="","",VLOOKUP(AY35,#REF!,10,FALSE))</f>
        <v>#REF!</v>
      </c>
      <c r="AZ36" s="1897" t="e">
        <f>IF(AZ35="","",VLOOKUP(AZ35,#REF!,10,FALSE))</f>
        <v>#REF!</v>
      </c>
      <c r="BA36" s="1897" t="e">
        <f>IF(BA35="","",VLOOKUP(BA35,#REF!,10,FALSE))</f>
        <v>#REF!</v>
      </c>
      <c r="BB36" s="1912" t="e">
        <f>IF(BB35="","",VLOOKUP(BB35,#REF!,10,FALSE))</f>
        <v>#REF!</v>
      </c>
      <c r="BC36" s="1885" t="str">
        <f>IF(BC35="","",VLOOKUP(BC35,#REF!,10,FALSE))</f>
        <v/>
      </c>
      <c r="BD36" s="1897" t="str">
        <f>IF(BD35="","",VLOOKUP(BD35,#REF!,10,FALSE))</f>
        <v/>
      </c>
      <c r="BE36" s="1897" t="str">
        <f>IF(BE35="","",VLOOKUP(BE35,#REF!,10,FALSE))</f>
        <v/>
      </c>
      <c r="BF36" s="1943" t="e">
        <f>IF($BI$3="４週",SUM(AA36:BB36),IF($BI$3="暦月",SUM(AA36:BE36),""))</f>
        <v>#REF!</v>
      </c>
      <c r="BG36" s="1951"/>
      <c r="BH36" s="1960" t="e">
        <f>IF($BI$3="４週",BF36/4,IF($BI$3="暦月",(BF36/($BI$8/7)),""))</f>
        <v>#REF!</v>
      </c>
      <c r="BI36" s="1951"/>
      <c r="BJ36" s="1971"/>
      <c r="BK36" s="1976"/>
      <c r="BL36" s="1976"/>
      <c r="BM36" s="1976"/>
      <c r="BN36" s="1987"/>
    </row>
    <row r="37" spans="2:66" ht="20.25" customHeight="1">
      <c r="B37" s="1742">
        <f>B35+1</f>
        <v>11</v>
      </c>
      <c r="C37" s="2676"/>
      <c r="D37" s="2682" t="s">
        <v>549</v>
      </c>
      <c r="E37" s="1968"/>
      <c r="F37" s="2691"/>
      <c r="G37" s="1756" t="s">
        <v>962</v>
      </c>
      <c r="H37" s="1767"/>
      <c r="I37" s="1774"/>
      <c r="J37" s="1779"/>
      <c r="K37" s="1774"/>
      <c r="L37" s="1779"/>
      <c r="M37" s="1788" t="s">
        <v>751</v>
      </c>
      <c r="N37" s="1802"/>
      <c r="O37" s="1808" t="s">
        <v>806</v>
      </c>
      <c r="P37" s="1824"/>
      <c r="Q37" s="1824"/>
      <c r="R37" s="1767"/>
      <c r="S37" s="1831" t="s">
        <v>821</v>
      </c>
      <c r="T37" s="1836"/>
      <c r="U37" s="1836"/>
      <c r="V37" s="1836"/>
      <c r="W37" s="1847"/>
      <c r="X37" s="1857" t="s">
        <v>770</v>
      </c>
      <c r="Y37" s="1864"/>
      <c r="Z37" s="1875"/>
      <c r="AA37" s="1886"/>
      <c r="AB37" s="1898" t="s">
        <v>847</v>
      </c>
      <c r="AC37" s="1898" t="s">
        <v>849</v>
      </c>
      <c r="AD37" s="1898" t="s">
        <v>837</v>
      </c>
      <c r="AE37" s="1898" t="s">
        <v>835</v>
      </c>
      <c r="AF37" s="1898"/>
      <c r="AG37" s="1913" t="s">
        <v>837</v>
      </c>
      <c r="AH37" s="1886" t="s">
        <v>837</v>
      </c>
      <c r="AI37" s="1898"/>
      <c r="AJ37" s="1898" t="s">
        <v>847</v>
      </c>
      <c r="AK37" s="1898" t="s">
        <v>849</v>
      </c>
      <c r="AL37" s="1898" t="s">
        <v>837</v>
      </c>
      <c r="AM37" s="1898" t="s">
        <v>835</v>
      </c>
      <c r="AN37" s="1913"/>
      <c r="AO37" s="1886" t="s">
        <v>837</v>
      </c>
      <c r="AP37" s="1898" t="s">
        <v>835</v>
      </c>
      <c r="AQ37" s="1898"/>
      <c r="AR37" s="1898" t="s">
        <v>847</v>
      </c>
      <c r="AS37" s="1898" t="s">
        <v>849</v>
      </c>
      <c r="AT37" s="1898" t="s">
        <v>837</v>
      </c>
      <c r="AU37" s="1913"/>
      <c r="AV37" s="1886"/>
      <c r="AW37" s="1898" t="s">
        <v>837</v>
      </c>
      <c r="AX37" s="1898" t="s">
        <v>835</v>
      </c>
      <c r="AY37" s="1898"/>
      <c r="AZ37" s="1898" t="s">
        <v>847</v>
      </c>
      <c r="BA37" s="1898" t="s">
        <v>849</v>
      </c>
      <c r="BB37" s="1913" t="s">
        <v>837</v>
      </c>
      <c r="BC37" s="1886"/>
      <c r="BD37" s="1898"/>
      <c r="BE37" s="1937"/>
      <c r="BF37" s="1944"/>
      <c r="BG37" s="1952"/>
      <c r="BH37" s="1961"/>
      <c r="BI37" s="1967"/>
      <c r="BJ37" s="1972"/>
      <c r="BK37" s="1977"/>
      <c r="BL37" s="1977"/>
      <c r="BM37" s="1977"/>
      <c r="BN37" s="1988"/>
    </row>
    <row r="38" spans="2:66" ht="20.25" customHeight="1">
      <c r="B38" s="1743"/>
      <c r="C38" s="2675"/>
      <c r="D38" s="2681"/>
      <c r="E38" s="1968"/>
      <c r="F38" s="2691"/>
      <c r="G38" s="1755"/>
      <c r="H38" s="1766"/>
      <c r="I38" s="1774"/>
      <c r="J38" s="1779" t="str">
        <f>G37</f>
        <v>介護職員</v>
      </c>
      <c r="K38" s="1774"/>
      <c r="L38" s="1779" t="str">
        <f>M37</f>
        <v>A</v>
      </c>
      <c r="M38" s="1787"/>
      <c r="N38" s="1801"/>
      <c r="O38" s="1807"/>
      <c r="P38" s="1823"/>
      <c r="Q38" s="1823"/>
      <c r="R38" s="1766"/>
      <c r="S38" s="1831"/>
      <c r="T38" s="1836"/>
      <c r="U38" s="1836"/>
      <c r="V38" s="1836"/>
      <c r="W38" s="1847"/>
      <c r="X38" s="1856" t="s">
        <v>128</v>
      </c>
      <c r="Y38" s="1863"/>
      <c r="Z38" s="1874"/>
      <c r="AA38" s="1885" t="str">
        <f>IF(AA37="","",VLOOKUP(AA37,#REF!,10,FALSE))</f>
        <v/>
      </c>
      <c r="AB38" s="1897" t="e">
        <f>IF(AB37="","",VLOOKUP(AB37,#REF!,10,FALSE))</f>
        <v>#REF!</v>
      </c>
      <c r="AC38" s="1897" t="e">
        <f>IF(AC37="","",VLOOKUP(AC37,#REF!,10,FALSE))</f>
        <v>#REF!</v>
      </c>
      <c r="AD38" s="1897" t="e">
        <f>IF(AD37="","",VLOOKUP(AD37,#REF!,10,FALSE))</f>
        <v>#REF!</v>
      </c>
      <c r="AE38" s="1897" t="e">
        <f>IF(AE37="","",VLOOKUP(AE37,#REF!,10,FALSE))</f>
        <v>#REF!</v>
      </c>
      <c r="AF38" s="1897" t="str">
        <f>IF(AF37="","",VLOOKUP(AF37,#REF!,10,FALSE))</f>
        <v/>
      </c>
      <c r="AG38" s="1912" t="e">
        <f>IF(AG37="","",VLOOKUP(AG37,#REF!,10,FALSE))</f>
        <v>#REF!</v>
      </c>
      <c r="AH38" s="1885" t="e">
        <f>IF(AH37="","",VLOOKUP(AH37,#REF!,10,FALSE))</f>
        <v>#REF!</v>
      </c>
      <c r="AI38" s="1897" t="str">
        <f>IF(AI37="","",VLOOKUP(AI37,#REF!,10,FALSE))</f>
        <v/>
      </c>
      <c r="AJ38" s="1897" t="e">
        <f>IF(AJ37="","",VLOOKUP(AJ37,#REF!,10,FALSE))</f>
        <v>#REF!</v>
      </c>
      <c r="AK38" s="1897" t="e">
        <f>IF(AK37="","",VLOOKUP(AK37,#REF!,10,FALSE))</f>
        <v>#REF!</v>
      </c>
      <c r="AL38" s="1897" t="e">
        <f>IF(AL37="","",VLOOKUP(AL37,#REF!,10,FALSE))</f>
        <v>#REF!</v>
      </c>
      <c r="AM38" s="1897" t="e">
        <f>IF(AM37="","",VLOOKUP(AM37,#REF!,10,FALSE))</f>
        <v>#REF!</v>
      </c>
      <c r="AN38" s="1912" t="str">
        <f>IF(AN37="","",VLOOKUP(AN37,#REF!,10,FALSE))</f>
        <v/>
      </c>
      <c r="AO38" s="1885" t="e">
        <f>IF(AO37="","",VLOOKUP(AO37,#REF!,10,FALSE))</f>
        <v>#REF!</v>
      </c>
      <c r="AP38" s="1897" t="e">
        <f>IF(AP37="","",VLOOKUP(AP37,#REF!,10,FALSE))</f>
        <v>#REF!</v>
      </c>
      <c r="AQ38" s="1897" t="str">
        <f>IF(AQ37="","",VLOOKUP(AQ37,#REF!,10,FALSE))</f>
        <v/>
      </c>
      <c r="AR38" s="1897" t="e">
        <f>IF(AR37="","",VLOOKUP(AR37,#REF!,10,FALSE))</f>
        <v>#REF!</v>
      </c>
      <c r="AS38" s="1897" t="e">
        <f>IF(AS37="","",VLOOKUP(AS37,#REF!,10,FALSE))</f>
        <v>#REF!</v>
      </c>
      <c r="AT38" s="1897" t="e">
        <f>IF(AT37="","",VLOOKUP(AT37,#REF!,10,FALSE))</f>
        <v>#REF!</v>
      </c>
      <c r="AU38" s="1912" t="str">
        <f>IF(AU37="","",VLOOKUP(AU37,#REF!,10,FALSE))</f>
        <v/>
      </c>
      <c r="AV38" s="1885" t="str">
        <f>IF(AV37="","",VLOOKUP(AV37,#REF!,10,FALSE))</f>
        <v/>
      </c>
      <c r="AW38" s="1897" t="e">
        <f>IF(AW37="","",VLOOKUP(AW37,#REF!,10,FALSE))</f>
        <v>#REF!</v>
      </c>
      <c r="AX38" s="1897" t="e">
        <f>IF(AX37="","",VLOOKUP(AX37,#REF!,10,FALSE))</f>
        <v>#REF!</v>
      </c>
      <c r="AY38" s="1897" t="str">
        <f>IF(AY37="","",VLOOKUP(AY37,#REF!,10,FALSE))</f>
        <v/>
      </c>
      <c r="AZ38" s="1897" t="e">
        <f>IF(AZ37="","",VLOOKUP(AZ37,#REF!,10,FALSE))</f>
        <v>#REF!</v>
      </c>
      <c r="BA38" s="1897" t="e">
        <f>IF(BA37="","",VLOOKUP(BA37,#REF!,10,FALSE))</f>
        <v>#REF!</v>
      </c>
      <c r="BB38" s="1912" t="e">
        <f>IF(BB37="","",VLOOKUP(BB37,#REF!,10,FALSE))</f>
        <v>#REF!</v>
      </c>
      <c r="BC38" s="1885" t="str">
        <f>IF(BC37="","",VLOOKUP(BC37,#REF!,10,FALSE))</f>
        <v/>
      </c>
      <c r="BD38" s="1897" t="str">
        <f>IF(BD37="","",VLOOKUP(BD37,#REF!,10,FALSE))</f>
        <v/>
      </c>
      <c r="BE38" s="1897" t="str">
        <f>IF(BE37="","",VLOOKUP(BE37,#REF!,10,FALSE))</f>
        <v/>
      </c>
      <c r="BF38" s="1943" t="e">
        <f>IF($BI$3="４週",SUM(AA38:BB38),IF($BI$3="暦月",SUM(AA38:BE38),""))</f>
        <v>#REF!</v>
      </c>
      <c r="BG38" s="1951"/>
      <c r="BH38" s="1960" t="e">
        <f>IF($BI$3="４週",BF38/4,IF($BI$3="暦月",(BF38/($BI$8/7)),""))</f>
        <v>#REF!</v>
      </c>
      <c r="BI38" s="1951"/>
      <c r="BJ38" s="1971"/>
      <c r="BK38" s="1976"/>
      <c r="BL38" s="1976"/>
      <c r="BM38" s="1976"/>
      <c r="BN38" s="1987"/>
    </row>
    <row r="39" spans="2:66" ht="20.25" customHeight="1">
      <c r="B39" s="1742">
        <f>B37+1</f>
        <v>12</v>
      </c>
      <c r="C39" s="2676"/>
      <c r="D39" s="2682" t="s">
        <v>549</v>
      </c>
      <c r="E39" s="1968"/>
      <c r="F39" s="2691"/>
      <c r="G39" s="1756" t="s">
        <v>962</v>
      </c>
      <c r="H39" s="1767"/>
      <c r="I39" s="1774"/>
      <c r="J39" s="1779"/>
      <c r="K39" s="1774"/>
      <c r="L39" s="1779"/>
      <c r="M39" s="1788" t="s">
        <v>751</v>
      </c>
      <c r="N39" s="1802"/>
      <c r="O39" s="1808" t="s">
        <v>806</v>
      </c>
      <c r="P39" s="1824"/>
      <c r="Q39" s="1824"/>
      <c r="R39" s="1767"/>
      <c r="S39" s="1831" t="s">
        <v>822</v>
      </c>
      <c r="T39" s="1836"/>
      <c r="U39" s="1836"/>
      <c r="V39" s="1836"/>
      <c r="W39" s="1847"/>
      <c r="X39" s="1857" t="s">
        <v>770</v>
      </c>
      <c r="Y39" s="1864"/>
      <c r="Z39" s="1875"/>
      <c r="AA39" s="1886" t="s">
        <v>837</v>
      </c>
      <c r="AB39" s="1898"/>
      <c r="AC39" s="1898" t="s">
        <v>847</v>
      </c>
      <c r="AD39" s="1898" t="s">
        <v>849</v>
      </c>
      <c r="AE39" s="1898" t="s">
        <v>837</v>
      </c>
      <c r="AF39" s="1898" t="s">
        <v>835</v>
      </c>
      <c r="AG39" s="1913"/>
      <c r="AH39" s="1886" t="s">
        <v>835</v>
      </c>
      <c r="AI39" s="1898" t="s">
        <v>837</v>
      </c>
      <c r="AJ39" s="1898"/>
      <c r="AK39" s="1898" t="s">
        <v>847</v>
      </c>
      <c r="AL39" s="1898" t="s">
        <v>849</v>
      </c>
      <c r="AM39" s="1898" t="s">
        <v>837</v>
      </c>
      <c r="AN39" s="1913"/>
      <c r="AO39" s="1886" t="s">
        <v>835</v>
      </c>
      <c r="AP39" s="1898" t="s">
        <v>837</v>
      </c>
      <c r="AQ39" s="1898"/>
      <c r="AR39" s="1898"/>
      <c r="AS39" s="1898" t="s">
        <v>847</v>
      </c>
      <c r="AT39" s="1898" t="s">
        <v>849</v>
      </c>
      <c r="AU39" s="1913" t="s">
        <v>835</v>
      </c>
      <c r="AV39" s="1886" t="s">
        <v>835</v>
      </c>
      <c r="AW39" s="1898"/>
      <c r="AX39" s="1898" t="s">
        <v>837</v>
      </c>
      <c r="AY39" s="1898" t="s">
        <v>835</v>
      </c>
      <c r="AZ39" s="1898"/>
      <c r="BA39" s="1898" t="s">
        <v>847</v>
      </c>
      <c r="BB39" s="1913" t="s">
        <v>849</v>
      </c>
      <c r="BC39" s="1886"/>
      <c r="BD39" s="1898"/>
      <c r="BE39" s="1937"/>
      <c r="BF39" s="1944"/>
      <c r="BG39" s="1952"/>
      <c r="BH39" s="1961"/>
      <c r="BI39" s="1967"/>
      <c r="BJ39" s="1972"/>
      <c r="BK39" s="1977"/>
      <c r="BL39" s="1977"/>
      <c r="BM39" s="1977"/>
      <c r="BN39" s="1988"/>
    </row>
    <row r="40" spans="2:66" ht="20.25" customHeight="1">
      <c r="B40" s="1743"/>
      <c r="C40" s="2675"/>
      <c r="D40" s="2681"/>
      <c r="E40" s="1968"/>
      <c r="F40" s="2691"/>
      <c r="G40" s="1755"/>
      <c r="H40" s="1766"/>
      <c r="I40" s="1774"/>
      <c r="J40" s="1779" t="str">
        <f>G39</f>
        <v>介護職員</v>
      </c>
      <c r="K40" s="1774"/>
      <c r="L40" s="1779" t="str">
        <f>M39</f>
        <v>A</v>
      </c>
      <c r="M40" s="1787"/>
      <c r="N40" s="1801"/>
      <c r="O40" s="1807"/>
      <c r="P40" s="1823"/>
      <c r="Q40" s="1823"/>
      <c r="R40" s="1766"/>
      <c r="S40" s="1831"/>
      <c r="T40" s="1836"/>
      <c r="U40" s="1836"/>
      <c r="V40" s="1836"/>
      <c r="W40" s="1847"/>
      <c r="X40" s="1856" t="s">
        <v>128</v>
      </c>
      <c r="Y40" s="1863"/>
      <c r="Z40" s="1874"/>
      <c r="AA40" s="1885" t="e">
        <f>IF(AA39="","",VLOOKUP(AA39,#REF!,10,FALSE))</f>
        <v>#REF!</v>
      </c>
      <c r="AB40" s="1897" t="str">
        <f>IF(AB39="","",VLOOKUP(AB39,#REF!,10,FALSE))</f>
        <v/>
      </c>
      <c r="AC40" s="1897" t="e">
        <f>IF(AC39="","",VLOOKUP(AC39,#REF!,10,FALSE))</f>
        <v>#REF!</v>
      </c>
      <c r="AD40" s="1897" t="e">
        <f>IF(AD39="","",VLOOKUP(AD39,#REF!,10,FALSE))</f>
        <v>#REF!</v>
      </c>
      <c r="AE40" s="1897" t="e">
        <f>IF(AE39="","",VLOOKUP(AE39,#REF!,10,FALSE))</f>
        <v>#REF!</v>
      </c>
      <c r="AF40" s="1897" t="e">
        <f>IF(AF39="","",VLOOKUP(AF39,#REF!,10,FALSE))</f>
        <v>#REF!</v>
      </c>
      <c r="AG40" s="1912" t="str">
        <f>IF(AG39="","",VLOOKUP(AG39,#REF!,10,FALSE))</f>
        <v/>
      </c>
      <c r="AH40" s="1885" t="e">
        <f>IF(AH39="","",VLOOKUP(AH39,#REF!,10,FALSE))</f>
        <v>#REF!</v>
      </c>
      <c r="AI40" s="1897" t="e">
        <f>IF(AI39="","",VLOOKUP(AI39,#REF!,10,FALSE))</f>
        <v>#REF!</v>
      </c>
      <c r="AJ40" s="1897" t="str">
        <f>IF(AJ39="","",VLOOKUP(AJ39,#REF!,10,FALSE))</f>
        <v/>
      </c>
      <c r="AK40" s="1897" t="e">
        <f>IF(AK39="","",VLOOKUP(AK39,#REF!,10,FALSE))</f>
        <v>#REF!</v>
      </c>
      <c r="AL40" s="1897" t="e">
        <f>IF(AL39="","",VLOOKUP(AL39,#REF!,10,FALSE))</f>
        <v>#REF!</v>
      </c>
      <c r="AM40" s="1897" t="e">
        <f>IF(AM39="","",VLOOKUP(AM39,#REF!,10,FALSE))</f>
        <v>#REF!</v>
      </c>
      <c r="AN40" s="1912" t="str">
        <f>IF(AN39="","",VLOOKUP(AN39,#REF!,10,FALSE))</f>
        <v/>
      </c>
      <c r="AO40" s="1885" t="e">
        <f>IF(AO39="","",VLOOKUP(AO39,#REF!,10,FALSE))</f>
        <v>#REF!</v>
      </c>
      <c r="AP40" s="1897" t="e">
        <f>IF(AP39="","",VLOOKUP(AP39,#REF!,10,FALSE))</f>
        <v>#REF!</v>
      </c>
      <c r="AQ40" s="1897" t="str">
        <f>IF(AQ39="","",VLOOKUP(AQ39,#REF!,10,FALSE))</f>
        <v/>
      </c>
      <c r="AR40" s="1897" t="str">
        <f>IF(AR39="","",VLOOKUP(AR39,#REF!,10,FALSE))</f>
        <v/>
      </c>
      <c r="AS40" s="1897" t="e">
        <f>IF(AS39="","",VLOOKUP(AS39,#REF!,10,FALSE))</f>
        <v>#REF!</v>
      </c>
      <c r="AT40" s="1897" t="e">
        <f>IF(AT39="","",VLOOKUP(AT39,#REF!,10,FALSE))</f>
        <v>#REF!</v>
      </c>
      <c r="AU40" s="1912" t="e">
        <f>IF(AU39="","",VLOOKUP(AU39,#REF!,10,FALSE))</f>
        <v>#REF!</v>
      </c>
      <c r="AV40" s="1885" t="e">
        <f>IF(AV39="","",VLOOKUP(AV39,#REF!,10,FALSE))</f>
        <v>#REF!</v>
      </c>
      <c r="AW40" s="1897" t="str">
        <f>IF(AW39="","",VLOOKUP(AW39,#REF!,10,FALSE))</f>
        <v/>
      </c>
      <c r="AX40" s="1897" t="e">
        <f>IF(AX39="","",VLOOKUP(AX39,#REF!,10,FALSE))</f>
        <v>#REF!</v>
      </c>
      <c r="AY40" s="1897" t="e">
        <f>IF(AY39="","",VLOOKUP(AY39,#REF!,10,FALSE))</f>
        <v>#REF!</v>
      </c>
      <c r="AZ40" s="1897" t="str">
        <f>IF(AZ39="","",VLOOKUP(AZ39,#REF!,10,FALSE))</f>
        <v/>
      </c>
      <c r="BA40" s="1897" t="e">
        <f>IF(BA39="","",VLOOKUP(BA39,#REF!,10,FALSE))</f>
        <v>#REF!</v>
      </c>
      <c r="BB40" s="1912" t="e">
        <f>IF(BB39="","",VLOOKUP(BB39,#REF!,10,FALSE))</f>
        <v>#REF!</v>
      </c>
      <c r="BC40" s="1885" t="str">
        <f>IF(BC39="","",VLOOKUP(BC39,#REF!,10,FALSE))</f>
        <v/>
      </c>
      <c r="BD40" s="1897" t="str">
        <f>IF(BD39="","",VLOOKUP(BD39,#REF!,10,FALSE))</f>
        <v/>
      </c>
      <c r="BE40" s="1897" t="str">
        <f>IF(BE39="","",VLOOKUP(BE39,#REF!,10,FALSE))</f>
        <v/>
      </c>
      <c r="BF40" s="1943" t="e">
        <f>IF($BI$3="４週",SUM(AA40:BB40),IF($BI$3="暦月",SUM(AA40:BE40),""))</f>
        <v>#REF!</v>
      </c>
      <c r="BG40" s="1951"/>
      <c r="BH40" s="1960" t="e">
        <f>IF($BI$3="４週",BF40/4,IF($BI$3="暦月",(BF40/($BI$8/7)),""))</f>
        <v>#REF!</v>
      </c>
      <c r="BI40" s="1951"/>
      <c r="BJ40" s="1971"/>
      <c r="BK40" s="1976"/>
      <c r="BL40" s="1976"/>
      <c r="BM40" s="1976"/>
      <c r="BN40" s="1987"/>
    </row>
    <row r="41" spans="2:66" ht="20.25" customHeight="1">
      <c r="B41" s="1742">
        <f>B39+1</f>
        <v>13</v>
      </c>
      <c r="C41" s="2676"/>
      <c r="D41" s="2682" t="s">
        <v>549</v>
      </c>
      <c r="E41" s="1968"/>
      <c r="F41" s="2691"/>
      <c r="G41" s="1756" t="s">
        <v>962</v>
      </c>
      <c r="H41" s="1767"/>
      <c r="I41" s="1774"/>
      <c r="J41" s="1779"/>
      <c r="K41" s="1774"/>
      <c r="L41" s="1779"/>
      <c r="M41" s="1788" t="s">
        <v>751</v>
      </c>
      <c r="N41" s="1802"/>
      <c r="O41" s="1808" t="s">
        <v>806</v>
      </c>
      <c r="P41" s="1824"/>
      <c r="Q41" s="1824"/>
      <c r="R41" s="1767"/>
      <c r="S41" s="1831" t="s">
        <v>492</v>
      </c>
      <c r="T41" s="1836"/>
      <c r="U41" s="1836"/>
      <c r="V41" s="1836"/>
      <c r="W41" s="1847"/>
      <c r="X41" s="1857" t="s">
        <v>770</v>
      </c>
      <c r="Y41" s="1864"/>
      <c r="Z41" s="1875"/>
      <c r="AA41" s="1886" t="s">
        <v>835</v>
      </c>
      <c r="AB41" s="1898" t="s">
        <v>837</v>
      </c>
      <c r="AC41" s="1898"/>
      <c r="AD41" s="1898" t="s">
        <v>847</v>
      </c>
      <c r="AE41" s="1898" t="s">
        <v>849</v>
      </c>
      <c r="AF41" s="1898"/>
      <c r="AG41" s="1913" t="s">
        <v>835</v>
      </c>
      <c r="AH41" s="1886" t="s">
        <v>837</v>
      </c>
      <c r="AI41" s="1898" t="s">
        <v>837</v>
      </c>
      <c r="AJ41" s="1898" t="s">
        <v>835</v>
      </c>
      <c r="AK41" s="1898"/>
      <c r="AL41" s="1898" t="s">
        <v>847</v>
      </c>
      <c r="AM41" s="1898" t="s">
        <v>849</v>
      </c>
      <c r="AN41" s="1913"/>
      <c r="AO41" s="1886" t="s">
        <v>837</v>
      </c>
      <c r="AP41" s="1898"/>
      <c r="AQ41" s="1898" t="s">
        <v>837</v>
      </c>
      <c r="AR41" s="1898" t="s">
        <v>837</v>
      </c>
      <c r="AS41" s="1898"/>
      <c r="AT41" s="1898" t="s">
        <v>847</v>
      </c>
      <c r="AU41" s="1913" t="s">
        <v>849</v>
      </c>
      <c r="AV41" s="1886" t="s">
        <v>837</v>
      </c>
      <c r="AW41" s="1898" t="s">
        <v>835</v>
      </c>
      <c r="AX41" s="1898"/>
      <c r="AY41" s="1898" t="s">
        <v>837</v>
      </c>
      <c r="AZ41" s="1898" t="s">
        <v>837</v>
      </c>
      <c r="BA41" s="1898"/>
      <c r="BB41" s="1913" t="s">
        <v>847</v>
      </c>
      <c r="BC41" s="1886"/>
      <c r="BD41" s="1898"/>
      <c r="BE41" s="1937"/>
      <c r="BF41" s="1944"/>
      <c r="BG41" s="1952"/>
      <c r="BH41" s="1961"/>
      <c r="BI41" s="1967"/>
      <c r="BJ41" s="1972"/>
      <c r="BK41" s="1977"/>
      <c r="BL41" s="1977"/>
      <c r="BM41" s="1977"/>
      <c r="BN41" s="1988"/>
    </row>
    <row r="42" spans="2:66" ht="20.25" customHeight="1">
      <c r="B42" s="1743"/>
      <c r="C42" s="2675"/>
      <c r="D42" s="2681"/>
      <c r="E42" s="1968"/>
      <c r="F42" s="2691"/>
      <c r="G42" s="1755"/>
      <c r="H42" s="1766"/>
      <c r="I42" s="1774"/>
      <c r="J42" s="1779" t="str">
        <f>G41</f>
        <v>介護職員</v>
      </c>
      <c r="K42" s="1774"/>
      <c r="L42" s="1779" t="str">
        <f>M41</f>
        <v>A</v>
      </c>
      <c r="M42" s="1787"/>
      <c r="N42" s="1801"/>
      <c r="O42" s="1807"/>
      <c r="P42" s="1823"/>
      <c r="Q42" s="1823"/>
      <c r="R42" s="1766"/>
      <c r="S42" s="1831"/>
      <c r="T42" s="1836"/>
      <c r="U42" s="1836"/>
      <c r="V42" s="1836"/>
      <c r="W42" s="1847"/>
      <c r="X42" s="1856" t="s">
        <v>128</v>
      </c>
      <c r="Y42" s="1863"/>
      <c r="Z42" s="1874"/>
      <c r="AA42" s="1885" t="e">
        <f>IF(AA41="","",VLOOKUP(AA41,#REF!,10,FALSE))</f>
        <v>#REF!</v>
      </c>
      <c r="AB42" s="1897" t="e">
        <f>IF(AB41="","",VLOOKUP(AB41,#REF!,10,FALSE))</f>
        <v>#REF!</v>
      </c>
      <c r="AC42" s="1897" t="str">
        <f>IF(AC41="","",VLOOKUP(AC41,#REF!,10,FALSE))</f>
        <v/>
      </c>
      <c r="AD42" s="1897" t="e">
        <f>IF(AD41="","",VLOOKUP(AD41,#REF!,10,FALSE))</f>
        <v>#REF!</v>
      </c>
      <c r="AE42" s="1897" t="e">
        <f>IF(AE41="","",VLOOKUP(AE41,#REF!,10,FALSE))</f>
        <v>#REF!</v>
      </c>
      <c r="AF42" s="1897" t="str">
        <f>IF(AF41="","",VLOOKUP(AF41,#REF!,10,FALSE))</f>
        <v/>
      </c>
      <c r="AG42" s="1912" t="e">
        <f>IF(AG41="","",VLOOKUP(AG41,#REF!,10,FALSE))</f>
        <v>#REF!</v>
      </c>
      <c r="AH42" s="1885" t="e">
        <f>IF(AH41="","",VLOOKUP(AH41,#REF!,10,FALSE))</f>
        <v>#REF!</v>
      </c>
      <c r="AI42" s="1897" t="e">
        <f>IF(AI41="","",VLOOKUP(AI41,#REF!,10,FALSE))</f>
        <v>#REF!</v>
      </c>
      <c r="AJ42" s="1897" t="e">
        <f>IF(AJ41="","",VLOOKUP(AJ41,#REF!,10,FALSE))</f>
        <v>#REF!</v>
      </c>
      <c r="AK42" s="1897" t="str">
        <f>IF(AK41="","",VLOOKUP(AK41,#REF!,10,FALSE))</f>
        <v/>
      </c>
      <c r="AL42" s="1897" t="e">
        <f>IF(AL41="","",VLOOKUP(AL41,#REF!,10,FALSE))</f>
        <v>#REF!</v>
      </c>
      <c r="AM42" s="1897" t="e">
        <f>IF(AM41="","",VLOOKUP(AM41,#REF!,10,FALSE))</f>
        <v>#REF!</v>
      </c>
      <c r="AN42" s="1912" t="str">
        <f>IF(AN41="","",VLOOKUP(AN41,#REF!,10,FALSE))</f>
        <v/>
      </c>
      <c r="AO42" s="1885" t="e">
        <f>IF(AO41="","",VLOOKUP(AO41,#REF!,10,FALSE))</f>
        <v>#REF!</v>
      </c>
      <c r="AP42" s="1897" t="str">
        <f>IF(AP41="","",VLOOKUP(AP41,#REF!,10,FALSE))</f>
        <v/>
      </c>
      <c r="AQ42" s="1897" t="e">
        <f>IF(AQ41="","",VLOOKUP(AQ41,#REF!,10,FALSE))</f>
        <v>#REF!</v>
      </c>
      <c r="AR42" s="1897" t="e">
        <f>IF(AR41="","",VLOOKUP(AR41,#REF!,10,FALSE))</f>
        <v>#REF!</v>
      </c>
      <c r="AS42" s="1897" t="str">
        <f>IF(AS41="","",VLOOKUP(AS41,#REF!,10,FALSE))</f>
        <v/>
      </c>
      <c r="AT42" s="1897" t="e">
        <f>IF(AT41="","",VLOOKUP(AT41,#REF!,10,FALSE))</f>
        <v>#REF!</v>
      </c>
      <c r="AU42" s="1912" t="e">
        <f>IF(AU41="","",VLOOKUP(AU41,#REF!,10,FALSE))</f>
        <v>#REF!</v>
      </c>
      <c r="AV42" s="1885" t="e">
        <f>IF(AV41="","",VLOOKUP(AV41,#REF!,10,FALSE))</f>
        <v>#REF!</v>
      </c>
      <c r="AW42" s="1897" t="e">
        <f>IF(AW41="","",VLOOKUP(AW41,#REF!,10,FALSE))</f>
        <v>#REF!</v>
      </c>
      <c r="AX42" s="1897" t="str">
        <f>IF(AX41="","",VLOOKUP(AX41,#REF!,10,FALSE))</f>
        <v/>
      </c>
      <c r="AY42" s="1897" t="e">
        <f>IF(AY41="","",VLOOKUP(AY41,#REF!,10,FALSE))</f>
        <v>#REF!</v>
      </c>
      <c r="AZ42" s="1897" t="e">
        <f>IF(AZ41="","",VLOOKUP(AZ41,#REF!,10,FALSE))</f>
        <v>#REF!</v>
      </c>
      <c r="BA42" s="1897" t="str">
        <f>IF(BA41="","",VLOOKUP(BA41,#REF!,10,FALSE))</f>
        <v/>
      </c>
      <c r="BB42" s="1912" t="e">
        <f>IF(BB41="","",VLOOKUP(BB41,#REF!,10,FALSE))</f>
        <v>#REF!</v>
      </c>
      <c r="BC42" s="1885" t="str">
        <f>IF(BC41="","",VLOOKUP(BC41,#REF!,10,FALSE))</f>
        <v/>
      </c>
      <c r="BD42" s="1897" t="str">
        <f>IF(BD41="","",VLOOKUP(BD41,#REF!,10,FALSE))</f>
        <v/>
      </c>
      <c r="BE42" s="1897" t="str">
        <f>IF(BE41="","",VLOOKUP(BE41,#REF!,10,FALSE))</f>
        <v/>
      </c>
      <c r="BF42" s="1943" t="e">
        <f>IF($BI$3="４週",SUM(AA42:BB42),IF($BI$3="暦月",SUM(AA42:BE42),""))</f>
        <v>#REF!</v>
      </c>
      <c r="BG42" s="1951"/>
      <c r="BH42" s="1960" t="e">
        <f>IF($BI$3="４週",BF42/4,IF($BI$3="暦月",(BF42/($BI$8/7)),""))</f>
        <v>#REF!</v>
      </c>
      <c r="BI42" s="1951"/>
      <c r="BJ42" s="1971"/>
      <c r="BK42" s="1976"/>
      <c r="BL42" s="1976"/>
      <c r="BM42" s="1976"/>
      <c r="BN42" s="1987"/>
    </row>
    <row r="43" spans="2:66" ht="20.25" customHeight="1">
      <c r="B43" s="1742">
        <f>B41+1</f>
        <v>14</v>
      </c>
      <c r="C43" s="2676"/>
      <c r="D43" s="2682" t="s">
        <v>549</v>
      </c>
      <c r="E43" s="1968"/>
      <c r="F43" s="2691"/>
      <c r="G43" s="1756" t="s">
        <v>962</v>
      </c>
      <c r="H43" s="1767"/>
      <c r="I43" s="1774"/>
      <c r="J43" s="1779"/>
      <c r="K43" s="1774"/>
      <c r="L43" s="1779"/>
      <c r="M43" s="1788" t="s">
        <v>702</v>
      </c>
      <c r="N43" s="1802"/>
      <c r="O43" s="1808" t="s">
        <v>806</v>
      </c>
      <c r="P43" s="1824"/>
      <c r="Q43" s="1824"/>
      <c r="R43" s="1767"/>
      <c r="S43" s="1831" t="s">
        <v>823</v>
      </c>
      <c r="T43" s="1836"/>
      <c r="U43" s="1836"/>
      <c r="V43" s="1836"/>
      <c r="W43" s="1847"/>
      <c r="X43" s="1857" t="s">
        <v>770</v>
      </c>
      <c r="Y43" s="1864"/>
      <c r="Z43" s="1875"/>
      <c r="AA43" s="1886"/>
      <c r="AB43" s="1898" t="s">
        <v>835</v>
      </c>
      <c r="AC43" s="1898" t="s">
        <v>837</v>
      </c>
      <c r="AD43" s="1898"/>
      <c r="AE43" s="1898" t="s">
        <v>837</v>
      </c>
      <c r="AF43" s="1898" t="s">
        <v>837</v>
      </c>
      <c r="AG43" s="1913"/>
      <c r="AH43" s="1886"/>
      <c r="AI43" s="1898" t="s">
        <v>835</v>
      </c>
      <c r="AJ43" s="1898" t="s">
        <v>837</v>
      </c>
      <c r="AK43" s="1898" t="s">
        <v>837</v>
      </c>
      <c r="AL43" s="1898"/>
      <c r="AM43" s="1898"/>
      <c r="AN43" s="1913" t="s">
        <v>835</v>
      </c>
      <c r="AO43" s="1886"/>
      <c r="AP43" s="1898"/>
      <c r="AQ43" s="1898" t="s">
        <v>835</v>
      </c>
      <c r="AR43" s="1898" t="s">
        <v>835</v>
      </c>
      <c r="AS43" s="1898" t="s">
        <v>837</v>
      </c>
      <c r="AT43" s="1898"/>
      <c r="AU43" s="1913" t="s">
        <v>837</v>
      </c>
      <c r="AV43" s="1886"/>
      <c r="AW43" s="1898" t="s">
        <v>837</v>
      </c>
      <c r="AX43" s="1898" t="s">
        <v>837</v>
      </c>
      <c r="AY43" s="1898"/>
      <c r="AZ43" s="1898" t="s">
        <v>837</v>
      </c>
      <c r="BA43" s="1898" t="s">
        <v>835</v>
      </c>
      <c r="BB43" s="1913"/>
      <c r="BC43" s="1886"/>
      <c r="BD43" s="1898"/>
      <c r="BE43" s="1937"/>
      <c r="BF43" s="1944"/>
      <c r="BG43" s="1952"/>
      <c r="BH43" s="1961"/>
      <c r="BI43" s="1967"/>
      <c r="BJ43" s="1972"/>
      <c r="BK43" s="1977"/>
      <c r="BL43" s="1977"/>
      <c r="BM43" s="1977"/>
      <c r="BN43" s="1988"/>
    </row>
    <row r="44" spans="2:66" ht="20.25" customHeight="1">
      <c r="B44" s="1743"/>
      <c r="C44" s="2675"/>
      <c r="D44" s="2681"/>
      <c r="E44" s="1968"/>
      <c r="F44" s="2691"/>
      <c r="G44" s="1755"/>
      <c r="H44" s="1766"/>
      <c r="I44" s="1774"/>
      <c r="J44" s="1779" t="str">
        <f>G43</f>
        <v>介護職員</v>
      </c>
      <c r="K44" s="1774"/>
      <c r="L44" s="1779" t="str">
        <f>M43</f>
        <v>C</v>
      </c>
      <c r="M44" s="1787"/>
      <c r="N44" s="1801"/>
      <c r="O44" s="1807"/>
      <c r="P44" s="1823"/>
      <c r="Q44" s="1823"/>
      <c r="R44" s="1766"/>
      <c r="S44" s="1831"/>
      <c r="T44" s="1836"/>
      <c r="U44" s="1836"/>
      <c r="V44" s="1836"/>
      <c r="W44" s="1847"/>
      <c r="X44" s="1856" t="s">
        <v>128</v>
      </c>
      <c r="Y44" s="1863"/>
      <c r="Z44" s="1874"/>
      <c r="AA44" s="1885" t="str">
        <f>IF(AA43="","",VLOOKUP(AA43,#REF!,10,FALSE))</f>
        <v/>
      </c>
      <c r="AB44" s="1897" t="e">
        <f>IF(AB43="","",VLOOKUP(AB43,#REF!,10,FALSE))</f>
        <v>#REF!</v>
      </c>
      <c r="AC44" s="1897" t="e">
        <f>IF(AC43="","",VLOOKUP(AC43,#REF!,10,FALSE))</f>
        <v>#REF!</v>
      </c>
      <c r="AD44" s="1897" t="str">
        <f>IF(AD43="","",VLOOKUP(AD43,#REF!,10,FALSE))</f>
        <v/>
      </c>
      <c r="AE44" s="1897" t="e">
        <f>IF(AE43="","",VLOOKUP(AE43,#REF!,10,FALSE))</f>
        <v>#REF!</v>
      </c>
      <c r="AF44" s="1897" t="e">
        <f>IF(AF43="","",VLOOKUP(AF43,#REF!,10,FALSE))</f>
        <v>#REF!</v>
      </c>
      <c r="AG44" s="1912" t="str">
        <f>IF(AG43="","",VLOOKUP(AG43,#REF!,10,FALSE))</f>
        <v/>
      </c>
      <c r="AH44" s="1885" t="str">
        <f>IF(AH43="","",VLOOKUP(AH43,#REF!,10,FALSE))</f>
        <v/>
      </c>
      <c r="AI44" s="1897" t="e">
        <f>IF(AI43="","",VLOOKUP(AI43,#REF!,10,FALSE))</f>
        <v>#REF!</v>
      </c>
      <c r="AJ44" s="1897" t="e">
        <f>IF(AJ43="","",VLOOKUP(AJ43,#REF!,10,FALSE))</f>
        <v>#REF!</v>
      </c>
      <c r="AK44" s="1897" t="e">
        <f>IF(AK43="","",VLOOKUP(AK43,#REF!,10,FALSE))</f>
        <v>#REF!</v>
      </c>
      <c r="AL44" s="1897" t="str">
        <f>IF(AL43="","",VLOOKUP(AL43,#REF!,10,FALSE))</f>
        <v/>
      </c>
      <c r="AM44" s="1897" t="str">
        <f>IF(AM43="","",VLOOKUP(AM43,#REF!,10,FALSE))</f>
        <v/>
      </c>
      <c r="AN44" s="1912" t="e">
        <f>IF(AN43="","",VLOOKUP(AN43,#REF!,10,FALSE))</f>
        <v>#REF!</v>
      </c>
      <c r="AO44" s="1885" t="str">
        <f>IF(AO43="","",VLOOKUP(AO43,#REF!,10,FALSE))</f>
        <v/>
      </c>
      <c r="AP44" s="1897" t="str">
        <f>IF(AP43="","",VLOOKUP(AP43,#REF!,10,FALSE))</f>
        <v/>
      </c>
      <c r="AQ44" s="1897" t="e">
        <f>IF(AQ43="","",VLOOKUP(AQ43,#REF!,10,FALSE))</f>
        <v>#REF!</v>
      </c>
      <c r="AR44" s="1897" t="e">
        <f>IF(AR43="","",VLOOKUP(AR43,#REF!,10,FALSE))</f>
        <v>#REF!</v>
      </c>
      <c r="AS44" s="1897" t="e">
        <f>IF(AS43="","",VLOOKUP(AS43,#REF!,10,FALSE))</f>
        <v>#REF!</v>
      </c>
      <c r="AT44" s="1897" t="str">
        <f>IF(AT43="","",VLOOKUP(AT43,#REF!,10,FALSE))</f>
        <v/>
      </c>
      <c r="AU44" s="1912" t="e">
        <f>IF(AU43="","",VLOOKUP(AU43,#REF!,10,FALSE))</f>
        <v>#REF!</v>
      </c>
      <c r="AV44" s="1885" t="str">
        <f>IF(AV43="","",VLOOKUP(AV43,#REF!,10,FALSE))</f>
        <v/>
      </c>
      <c r="AW44" s="1897" t="e">
        <f>IF(AW43="","",VLOOKUP(AW43,#REF!,10,FALSE))</f>
        <v>#REF!</v>
      </c>
      <c r="AX44" s="1897" t="e">
        <f>IF(AX43="","",VLOOKUP(AX43,#REF!,10,FALSE))</f>
        <v>#REF!</v>
      </c>
      <c r="AY44" s="1897" t="str">
        <f>IF(AY43="","",VLOOKUP(AY43,#REF!,10,FALSE))</f>
        <v/>
      </c>
      <c r="AZ44" s="1897" t="e">
        <f>IF(AZ43="","",VLOOKUP(AZ43,#REF!,10,FALSE))</f>
        <v>#REF!</v>
      </c>
      <c r="BA44" s="1897" t="e">
        <f>IF(BA43="","",VLOOKUP(BA43,#REF!,10,FALSE))</f>
        <v>#REF!</v>
      </c>
      <c r="BB44" s="1912" t="str">
        <f>IF(BB43="","",VLOOKUP(BB43,#REF!,10,FALSE))</f>
        <v/>
      </c>
      <c r="BC44" s="1885" t="str">
        <f>IF(BC43="","",VLOOKUP(BC43,#REF!,10,FALSE))</f>
        <v/>
      </c>
      <c r="BD44" s="1897" t="str">
        <f>IF(BD43="","",VLOOKUP(BD43,#REF!,10,FALSE))</f>
        <v/>
      </c>
      <c r="BE44" s="1897" t="str">
        <f>IF(BE43="","",VLOOKUP(BE43,#REF!,10,FALSE))</f>
        <v/>
      </c>
      <c r="BF44" s="1943" t="e">
        <f>IF($BI$3="４週",SUM(AA44:BB44),IF($BI$3="暦月",SUM(AA44:BE44),""))</f>
        <v>#REF!</v>
      </c>
      <c r="BG44" s="1951"/>
      <c r="BH44" s="1960" t="e">
        <f>IF($BI$3="４週",BF44/4,IF($BI$3="暦月",(BF44/($BI$8/7)),""))</f>
        <v>#REF!</v>
      </c>
      <c r="BI44" s="1951"/>
      <c r="BJ44" s="1971"/>
      <c r="BK44" s="1976"/>
      <c r="BL44" s="1976"/>
      <c r="BM44" s="1976"/>
      <c r="BN44" s="1987"/>
    </row>
    <row r="45" spans="2:66" ht="20.25" customHeight="1">
      <c r="B45" s="1742">
        <f>B43+1</f>
        <v>15</v>
      </c>
      <c r="C45" s="2676" t="s">
        <v>90</v>
      </c>
      <c r="D45" s="2682" t="s">
        <v>947</v>
      </c>
      <c r="E45" s="1968"/>
      <c r="F45" s="2691"/>
      <c r="G45" s="1756" t="s">
        <v>962</v>
      </c>
      <c r="H45" s="1767"/>
      <c r="I45" s="1774"/>
      <c r="J45" s="1779"/>
      <c r="K45" s="1774"/>
      <c r="L45" s="1779"/>
      <c r="M45" s="1788" t="s">
        <v>751</v>
      </c>
      <c r="N45" s="1802"/>
      <c r="O45" s="1808" t="s">
        <v>810</v>
      </c>
      <c r="P45" s="1824"/>
      <c r="Q45" s="1824"/>
      <c r="R45" s="1767"/>
      <c r="S45" s="1831" t="s">
        <v>825</v>
      </c>
      <c r="T45" s="1836"/>
      <c r="U45" s="1836"/>
      <c r="V45" s="1836"/>
      <c r="W45" s="1847"/>
      <c r="X45" s="1857" t="s">
        <v>770</v>
      </c>
      <c r="Y45" s="1864"/>
      <c r="Z45" s="1875"/>
      <c r="AA45" s="1886" t="s">
        <v>837</v>
      </c>
      <c r="AB45" s="1898" t="s">
        <v>837</v>
      </c>
      <c r="AC45" s="1898"/>
      <c r="AD45" s="1898"/>
      <c r="AE45" s="1898" t="s">
        <v>847</v>
      </c>
      <c r="AF45" s="1898" t="s">
        <v>849</v>
      </c>
      <c r="AG45" s="1913" t="s">
        <v>835</v>
      </c>
      <c r="AH45" s="1886" t="s">
        <v>835</v>
      </c>
      <c r="AI45" s="1898"/>
      <c r="AJ45" s="1898" t="s">
        <v>837</v>
      </c>
      <c r="AK45" s="1898" t="s">
        <v>837</v>
      </c>
      <c r="AL45" s="1898"/>
      <c r="AM45" s="1898" t="s">
        <v>847</v>
      </c>
      <c r="AN45" s="1913" t="s">
        <v>849</v>
      </c>
      <c r="AO45" s="1886" t="s">
        <v>835</v>
      </c>
      <c r="AP45" s="1898" t="s">
        <v>835</v>
      </c>
      <c r="AQ45" s="1898"/>
      <c r="AR45" s="1898" t="s">
        <v>837</v>
      </c>
      <c r="AS45" s="1898"/>
      <c r="AT45" s="1898"/>
      <c r="AU45" s="1913" t="s">
        <v>847</v>
      </c>
      <c r="AV45" s="1886" t="s">
        <v>849</v>
      </c>
      <c r="AW45" s="1898" t="s">
        <v>835</v>
      </c>
      <c r="AX45" s="1898" t="s">
        <v>835</v>
      </c>
      <c r="AY45" s="1898"/>
      <c r="AZ45" s="1898" t="s">
        <v>835</v>
      </c>
      <c r="BA45" s="1898" t="s">
        <v>837</v>
      </c>
      <c r="BB45" s="1913" t="s">
        <v>837</v>
      </c>
      <c r="BC45" s="1886"/>
      <c r="BD45" s="1898"/>
      <c r="BE45" s="1937"/>
      <c r="BF45" s="1944"/>
      <c r="BG45" s="1952"/>
      <c r="BH45" s="1961"/>
      <c r="BI45" s="1967"/>
      <c r="BJ45" s="1972"/>
      <c r="BK45" s="1977"/>
      <c r="BL45" s="1977"/>
      <c r="BM45" s="1977"/>
      <c r="BN45" s="1988"/>
    </row>
    <row r="46" spans="2:66" ht="20.25" customHeight="1">
      <c r="B46" s="1743"/>
      <c r="C46" s="2675"/>
      <c r="D46" s="2681"/>
      <c r="E46" s="1968"/>
      <c r="F46" s="2691"/>
      <c r="G46" s="1755"/>
      <c r="H46" s="1766"/>
      <c r="I46" s="1774"/>
      <c r="J46" s="1779" t="str">
        <f>G45</f>
        <v>介護職員</v>
      </c>
      <c r="K46" s="1774"/>
      <c r="L46" s="1779" t="str">
        <f>M45</f>
        <v>A</v>
      </c>
      <c r="M46" s="1787"/>
      <c r="N46" s="1801"/>
      <c r="O46" s="1807"/>
      <c r="P46" s="1823"/>
      <c r="Q46" s="1823"/>
      <c r="R46" s="1766"/>
      <c r="S46" s="1831"/>
      <c r="T46" s="1836"/>
      <c r="U46" s="1836"/>
      <c r="V46" s="1836"/>
      <c r="W46" s="1847"/>
      <c r="X46" s="1856" t="s">
        <v>128</v>
      </c>
      <c r="Y46" s="1863"/>
      <c r="Z46" s="1874"/>
      <c r="AA46" s="1885" t="e">
        <f>IF(AA45="","",VLOOKUP(AA45,#REF!,10,FALSE))</f>
        <v>#REF!</v>
      </c>
      <c r="AB46" s="1897" t="e">
        <f>IF(AB45="","",VLOOKUP(AB45,#REF!,10,FALSE))</f>
        <v>#REF!</v>
      </c>
      <c r="AC46" s="1897" t="str">
        <f>IF(AC45="","",VLOOKUP(AC45,#REF!,10,FALSE))</f>
        <v/>
      </c>
      <c r="AD46" s="1897" t="str">
        <f>IF(AD45="","",VLOOKUP(AD45,#REF!,10,FALSE))</f>
        <v/>
      </c>
      <c r="AE46" s="1897" t="e">
        <f>IF(AE45="","",VLOOKUP(AE45,#REF!,10,FALSE))</f>
        <v>#REF!</v>
      </c>
      <c r="AF46" s="1897" t="e">
        <f>IF(AF45="","",VLOOKUP(AF45,#REF!,10,FALSE))</f>
        <v>#REF!</v>
      </c>
      <c r="AG46" s="1912" t="e">
        <f>IF(AG45="","",VLOOKUP(AG45,#REF!,10,FALSE))</f>
        <v>#REF!</v>
      </c>
      <c r="AH46" s="1885" t="e">
        <f>IF(AH45="","",VLOOKUP(AH45,#REF!,10,FALSE))</f>
        <v>#REF!</v>
      </c>
      <c r="AI46" s="1897" t="str">
        <f>IF(AI45="","",VLOOKUP(AI45,#REF!,10,FALSE))</f>
        <v/>
      </c>
      <c r="AJ46" s="1897" t="e">
        <f>IF(AJ45="","",VLOOKUP(AJ45,#REF!,10,FALSE))</f>
        <v>#REF!</v>
      </c>
      <c r="AK46" s="1897" t="e">
        <f>IF(AK45="","",VLOOKUP(AK45,#REF!,10,FALSE))</f>
        <v>#REF!</v>
      </c>
      <c r="AL46" s="1897" t="str">
        <f>IF(AL45="","",VLOOKUP(AL45,#REF!,10,FALSE))</f>
        <v/>
      </c>
      <c r="AM46" s="1897" t="e">
        <f>IF(AM45="","",VLOOKUP(AM45,#REF!,10,FALSE))</f>
        <v>#REF!</v>
      </c>
      <c r="AN46" s="1912" t="e">
        <f>IF(AN45="","",VLOOKUP(AN45,#REF!,10,FALSE))</f>
        <v>#REF!</v>
      </c>
      <c r="AO46" s="1885" t="e">
        <f>IF(AO45="","",VLOOKUP(AO45,#REF!,10,FALSE))</f>
        <v>#REF!</v>
      </c>
      <c r="AP46" s="1897" t="e">
        <f>IF(AP45="","",VLOOKUP(AP45,#REF!,10,FALSE))</f>
        <v>#REF!</v>
      </c>
      <c r="AQ46" s="1897" t="str">
        <f>IF(AQ45="","",VLOOKUP(AQ45,#REF!,10,FALSE))</f>
        <v/>
      </c>
      <c r="AR46" s="1897" t="e">
        <f>IF(AR45="","",VLOOKUP(AR45,#REF!,10,FALSE))</f>
        <v>#REF!</v>
      </c>
      <c r="AS46" s="1897" t="str">
        <f>IF(AS45="","",VLOOKUP(AS45,#REF!,10,FALSE))</f>
        <v/>
      </c>
      <c r="AT46" s="1897" t="str">
        <f>IF(AT45="","",VLOOKUP(AT45,#REF!,10,FALSE))</f>
        <v/>
      </c>
      <c r="AU46" s="1912" t="e">
        <f>IF(AU45="","",VLOOKUP(AU45,#REF!,10,FALSE))</f>
        <v>#REF!</v>
      </c>
      <c r="AV46" s="1885" t="e">
        <f>IF(AV45="","",VLOOKUP(AV45,#REF!,10,FALSE))</f>
        <v>#REF!</v>
      </c>
      <c r="AW46" s="1897" t="e">
        <f>IF(AW45="","",VLOOKUP(AW45,#REF!,10,FALSE))</f>
        <v>#REF!</v>
      </c>
      <c r="AX46" s="1897" t="e">
        <f>IF(AX45="","",VLOOKUP(AX45,#REF!,10,FALSE))</f>
        <v>#REF!</v>
      </c>
      <c r="AY46" s="1897" t="str">
        <f>IF(AY45="","",VLOOKUP(AY45,#REF!,10,FALSE))</f>
        <v/>
      </c>
      <c r="AZ46" s="1897" t="e">
        <f>IF(AZ45="","",VLOOKUP(AZ45,#REF!,10,FALSE))</f>
        <v>#REF!</v>
      </c>
      <c r="BA46" s="1897" t="e">
        <f>IF(BA45="","",VLOOKUP(BA45,#REF!,10,FALSE))</f>
        <v>#REF!</v>
      </c>
      <c r="BB46" s="1912" t="e">
        <f>IF(BB45="","",VLOOKUP(BB45,#REF!,10,FALSE))</f>
        <v>#REF!</v>
      </c>
      <c r="BC46" s="1885" t="str">
        <f>IF(BC45="","",VLOOKUP(BC45,#REF!,10,FALSE))</f>
        <v/>
      </c>
      <c r="BD46" s="1897" t="str">
        <f>IF(BD45="","",VLOOKUP(BD45,#REF!,10,FALSE))</f>
        <v/>
      </c>
      <c r="BE46" s="1897" t="str">
        <f>IF(BE45="","",VLOOKUP(BE45,#REF!,10,FALSE))</f>
        <v/>
      </c>
      <c r="BF46" s="1943" t="e">
        <f>IF($BI$3="４週",SUM(AA46:BB46),IF($BI$3="暦月",SUM(AA46:BE46),""))</f>
        <v>#REF!</v>
      </c>
      <c r="BG46" s="1951"/>
      <c r="BH46" s="1960" t="e">
        <f>IF($BI$3="４週",BF46/4,IF($BI$3="暦月",(BF46/($BI$8/7)),""))</f>
        <v>#REF!</v>
      </c>
      <c r="BI46" s="1951"/>
      <c r="BJ46" s="1971"/>
      <c r="BK46" s="1976"/>
      <c r="BL46" s="1976"/>
      <c r="BM46" s="1976"/>
      <c r="BN46" s="1987"/>
    </row>
    <row r="47" spans="2:66" ht="20.25" customHeight="1">
      <c r="B47" s="1742">
        <f>B45+1</f>
        <v>16</v>
      </c>
      <c r="C47" s="2676"/>
      <c r="D47" s="2682" t="s">
        <v>947</v>
      </c>
      <c r="E47" s="1968"/>
      <c r="F47" s="2691"/>
      <c r="G47" s="1756" t="s">
        <v>962</v>
      </c>
      <c r="H47" s="1767"/>
      <c r="I47" s="1774"/>
      <c r="J47" s="1779"/>
      <c r="K47" s="1774"/>
      <c r="L47" s="1779"/>
      <c r="M47" s="1788" t="s">
        <v>751</v>
      </c>
      <c r="N47" s="1802"/>
      <c r="O47" s="1808" t="s">
        <v>806</v>
      </c>
      <c r="P47" s="1824"/>
      <c r="Q47" s="1824"/>
      <c r="R47" s="1767"/>
      <c r="S47" s="1831" t="s">
        <v>819</v>
      </c>
      <c r="T47" s="1836"/>
      <c r="U47" s="1836"/>
      <c r="V47" s="1836"/>
      <c r="W47" s="1847"/>
      <c r="X47" s="1857" t="s">
        <v>770</v>
      </c>
      <c r="Y47" s="1864"/>
      <c r="Z47" s="1875"/>
      <c r="AA47" s="1886"/>
      <c r="AB47" s="1898" t="s">
        <v>835</v>
      </c>
      <c r="AC47" s="1898" t="s">
        <v>837</v>
      </c>
      <c r="AD47" s="1898" t="s">
        <v>837</v>
      </c>
      <c r="AE47" s="1898"/>
      <c r="AF47" s="1898" t="s">
        <v>847</v>
      </c>
      <c r="AG47" s="1913" t="s">
        <v>849</v>
      </c>
      <c r="AH47" s="1886" t="s">
        <v>837</v>
      </c>
      <c r="AI47" s="1898"/>
      <c r="AJ47" s="1898" t="s">
        <v>837</v>
      </c>
      <c r="AK47" s="1898" t="s">
        <v>837</v>
      </c>
      <c r="AL47" s="1898"/>
      <c r="AM47" s="1898"/>
      <c r="AN47" s="1913" t="s">
        <v>847</v>
      </c>
      <c r="AO47" s="1886" t="s">
        <v>849</v>
      </c>
      <c r="AP47" s="1898" t="s">
        <v>837</v>
      </c>
      <c r="AQ47" s="1898" t="s">
        <v>837</v>
      </c>
      <c r="AR47" s="1898" t="s">
        <v>837</v>
      </c>
      <c r="AS47" s="1898" t="s">
        <v>835</v>
      </c>
      <c r="AT47" s="1898" t="s">
        <v>835</v>
      </c>
      <c r="AU47" s="1913"/>
      <c r="AV47" s="1886" t="s">
        <v>847</v>
      </c>
      <c r="AW47" s="1898" t="s">
        <v>849</v>
      </c>
      <c r="AX47" s="1898" t="s">
        <v>835</v>
      </c>
      <c r="AY47" s="1898" t="s">
        <v>837</v>
      </c>
      <c r="AZ47" s="1898"/>
      <c r="BA47" s="1898"/>
      <c r="BB47" s="1913" t="s">
        <v>835</v>
      </c>
      <c r="BC47" s="1886"/>
      <c r="BD47" s="1898"/>
      <c r="BE47" s="1937"/>
      <c r="BF47" s="1944"/>
      <c r="BG47" s="1952"/>
      <c r="BH47" s="1961"/>
      <c r="BI47" s="1967"/>
      <c r="BJ47" s="1972"/>
      <c r="BK47" s="1977"/>
      <c r="BL47" s="1977"/>
      <c r="BM47" s="1977"/>
      <c r="BN47" s="1988"/>
    </row>
    <row r="48" spans="2:66" ht="20.25" customHeight="1">
      <c r="B48" s="1743"/>
      <c r="C48" s="2675"/>
      <c r="D48" s="2681"/>
      <c r="E48" s="1968"/>
      <c r="F48" s="2691"/>
      <c r="G48" s="1755"/>
      <c r="H48" s="1766"/>
      <c r="I48" s="1774"/>
      <c r="J48" s="1779" t="str">
        <f>G47</f>
        <v>介護職員</v>
      </c>
      <c r="K48" s="1774"/>
      <c r="L48" s="1779" t="str">
        <f>M47</f>
        <v>A</v>
      </c>
      <c r="M48" s="1787"/>
      <c r="N48" s="1801"/>
      <c r="O48" s="1807"/>
      <c r="P48" s="1823"/>
      <c r="Q48" s="1823"/>
      <c r="R48" s="1766"/>
      <c r="S48" s="1831"/>
      <c r="T48" s="1836"/>
      <c r="U48" s="1836"/>
      <c r="V48" s="1836"/>
      <c r="W48" s="1847"/>
      <c r="X48" s="1856" t="s">
        <v>128</v>
      </c>
      <c r="Y48" s="1863"/>
      <c r="Z48" s="1874"/>
      <c r="AA48" s="1885" t="str">
        <f>IF(AA47="","",VLOOKUP(AA47,#REF!,10,FALSE))</f>
        <v/>
      </c>
      <c r="AB48" s="1897" t="e">
        <f>IF(AB47="","",VLOOKUP(AB47,#REF!,10,FALSE))</f>
        <v>#REF!</v>
      </c>
      <c r="AC48" s="1897" t="e">
        <f>IF(AC47="","",VLOOKUP(AC47,#REF!,10,FALSE))</f>
        <v>#REF!</v>
      </c>
      <c r="AD48" s="1897" t="e">
        <f>IF(AD47="","",VLOOKUP(AD47,#REF!,10,FALSE))</f>
        <v>#REF!</v>
      </c>
      <c r="AE48" s="1897" t="str">
        <f>IF(AE47="","",VLOOKUP(AE47,#REF!,10,FALSE))</f>
        <v/>
      </c>
      <c r="AF48" s="1897" t="e">
        <f>IF(AF47="","",VLOOKUP(AF47,#REF!,10,FALSE))</f>
        <v>#REF!</v>
      </c>
      <c r="AG48" s="1912" t="e">
        <f>IF(AG47="","",VLOOKUP(AG47,#REF!,10,FALSE))</f>
        <v>#REF!</v>
      </c>
      <c r="AH48" s="1885" t="e">
        <f>IF(AH47="","",VLOOKUP(AH47,#REF!,10,FALSE))</f>
        <v>#REF!</v>
      </c>
      <c r="AI48" s="1897" t="str">
        <f>IF(AI47="","",VLOOKUP(AI47,#REF!,10,FALSE))</f>
        <v/>
      </c>
      <c r="AJ48" s="1897" t="e">
        <f>IF(AJ47="","",VLOOKUP(AJ47,#REF!,10,FALSE))</f>
        <v>#REF!</v>
      </c>
      <c r="AK48" s="1897" t="e">
        <f>IF(AK47="","",VLOOKUP(AK47,#REF!,10,FALSE))</f>
        <v>#REF!</v>
      </c>
      <c r="AL48" s="1897" t="str">
        <f>IF(AL47="","",VLOOKUP(AL47,#REF!,10,FALSE))</f>
        <v/>
      </c>
      <c r="AM48" s="1897" t="str">
        <f>IF(AM47="","",VLOOKUP(AM47,#REF!,10,FALSE))</f>
        <v/>
      </c>
      <c r="AN48" s="1912" t="e">
        <f>IF(AN47="","",VLOOKUP(AN47,#REF!,10,FALSE))</f>
        <v>#REF!</v>
      </c>
      <c r="AO48" s="1885" t="e">
        <f>IF(AO47="","",VLOOKUP(AO47,#REF!,10,FALSE))</f>
        <v>#REF!</v>
      </c>
      <c r="AP48" s="1897" t="e">
        <f>IF(AP47="","",VLOOKUP(AP47,#REF!,10,FALSE))</f>
        <v>#REF!</v>
      </c>
      <c r="AQ48" s="1897" t="e">
        <f>IF(AQ47="","",VLOOKUP(AQ47,#REF!,10,FALSE))</f>
        <v>#REF!</v>
      </c>
      <c r="AR48" s="1897" t="e">
        <f>IF(AR47="","",VLOOKUP(AR47,#REF!,10,FALSE))</f>
        <v>#REF!</v>
      </c>
      <c r="AS48" s="1897" t="e">
        <f>IF(AS47="","",VLOOKUP(AS47,#REF!,10,FALSE))</f>
        <v>#REF!</v>
      </c>
      <c r="AT48" s="1897" t="e">
        <f>IF(AT47="","",VLOOKUP(AT47,#REF!,10,FALSE))</f>
        <v>#REF!</v>
      </c>
      <c r="AU48" s="1912" t="str">
        <f>IF(AU47="","",VLOOKUP(AU47,#REF!,10,FALSE))</f>
        <v/>
      </c>
      <c r="AV48" s="1885" t="e">
        <f>IF(AV47="","",VLOOKUP(AV47,#REF!,10,FALSE))</f>
        <v>#REF!</v>
      </c>
      <c r="AW48" s="1897" t="e">
        <f>IF(AW47="","",VLOOKUP(AW47,#REF!,10,FALSE))</f>
        <v>#REF!</v>
      </c>
      <c r="AX48" s="1897" t="e">
        <f>IF(AX47="","",VLOOKUP(AX47,#REF!,10,FALSE))</f>
        <v>#REF!</v>
      </c>
      <c r="AY48" s="1897" t="e">
        <f>IF(AY47="","",VLOOKUP(AY47,#REF!,10,FALSE))</f>
        <v>#REF!</v>
      </c>
      <c r="AZ48" s="1897" t="str">
        <f>IF(AZ47="","",VLOOKUP(AZ47,#REF!,10,FALSE))</f>
        <v/>
      </c>
      <c r="BA48" s="1897" t="str">
        <f>IF(BA47="","",VLOOKUP(BA47,#REF!,10,FALSE))</f>
        <v/>
      </c>
      <c r="BB48" s="1912" t="e">
        <f>IF(BB47="","",VLOOKUP(BB47,#REF!,10,FALSE))</f>
        <v>#REF!</v>
      </c>
      <c r="BC48" s="1885" t="str">
        <f>IF(BC47="","",VLOOKUP(BC47,#REF!,10,FALSE))</f>
        <v/>
      </c>
      <c r="BD48" s="1897" t="str">
        <f>IF(BD47="","",VLOOKUP(BD47,#REF!,10,FALSE))</f>
        <v/>
      </c>
      <c r="BE48" s="1897" t="str">
        <f>IF(BE47="","",VLOOKUP(BE47,#REF!,10,FALSE))</f>
        <v/>
      </c>
      <c r="BF48" s="1943" t="e">
        <f>IF($BI$3="４週",SUM(AA48:BB48),IF($BI$3="暦月",SUM(AA48:BE48),""))</f>
        <v>#REF!</v>
      </c>
      <c r="BG48" s="1951"/>
      <c r="BH48" s="1960" t="e">
        <f>IF($BI$3="４週",BF48/4,IF($BI$3="暦月",(BF48/($BI$8/7)),""))</f>
        <v>#REF!</v>
      </c>
      <c r="BI48" s="1951"/>
      <c r="BJ48" s="1971"/>
      <c r="BK48" s="1976"/>
      <c r="BL48" s="1976"/>
      <c r="BM48" s="1976"/>
      <c r="BN48" s="1987"/>
    </row>
    <row r="49" spans="2:66" ht="20.25" customHeight="1">
      <c r="B49" s="1742">
        <f>B47+1</f>
        <v>17</v>
      </c>
      <c r="C49" s="2676"/>
      <c r="D49" s="2682" t="s">
        <v>947</v>
      </c>
      <c r="E49" s="1968"/>
      <c r="F49" s="2691"/>
      <c r="G49" s="1756" t="s">
        <v>962</v>
      </c>
      <c r="H49" s="1767"/>
      <c r="I49" s="1774"/>
      <c r="J49" s="1779"/>
      <c r="K49" s="1774"/>
      <c r="L49" s="1779"/>
      <c r="M49" s="1788" t="s">
        <v>751</v>
      </c>
      <c r="N49" s="1802"/>
      <c r="O49" s="1808" t="s">
        <v>806</v>
      </c>
      <c r="P49" s="1824"/>
      <c r="Q49" s="1824"/>
      <c r="R49" s="1767"/>
      <c r="S49" s="1831" t="s">
        <v>280</v>
      </c>
      <c r="T49" s="1836"/>
      <c r="U49" s="1836"/>
      <c r="V49" s="1836"/>
      <c r="W49" s="1847"/>
      <c r="X49" s="1857" t="s">
        <v>770</v>
      </c>
      <c r="Y49" s="1864"/>
      <c r="Z49" s="1875"/>
      <c r="AA49" s="1886" t="s">
        <v>835</v>
      </c>
      <c r="AB49" s="1898"/>
      <c r="AC49" s="1898" t="s">
        <v>835</v>
      </c>
      <c r="AD49" s="1898"/>
      <c r="AE49" s="1898" t="s">
        <v>837</v>
      </c>
      <c r="AF49" s="1898"/>
      <c r="AG49" s="1913" t="s">
        <v>847</v>
      </c>
      <c r="AH49" s="1886" t="s">
        <v>849</v>
      </c>
      <c r="AI49" s="1898" t="s">
        <v>837</v>
      </c>
      <c r="AJ49" s="1898" t="s">
        <v>837</v>
      </c>
      <c r="AK49" s="1898" t="s">
        <v>835</v>
      </c>
      <c r="AL49" s="1898" t="s">
        <v>835</v>
      </c>
      <c r="AM49" s="1898"/>
      <c r="AN49" s="1913" t="s">
        <v>837</v>
      </c>
      <c r="AO49" s="1886" t="s">
        <v>847</v>
      </c>
      <c r="AP49" s="1898" t="s">
        <v>849</v>
      </c>
      <c r="AQ49" s="1898" t="s">
        <v>835</v>
      </c>
      <c r="AR49" s="1898"/>
      <c r="AS49" s="1898" t="s">
        <v>837</v>
      </c>
      <c r="AT49" s="1898" t="s">
        <v>837</v>
      </c>
      <c r="AU49" s="1913"/>
      <c r="AV49" s="1886"/>
      <c r="AW49" s="1898" t="s">
        <v>847</v>
      </c>
      <c r="AX49" s="1898" t="s">
        <v>849</v>
      </c>
      <c r="AY49" s="1898" t="s">
        <v>835</v>
      </c>
      <c r="AZ49" s="1898" t="s">
        <v>837</v>
      </c>
      <c r="BA49" s="1898" t="s">
        <v>837</v>
      </c>
      <c r="BB49" s="1913"/>
      <c r="BC49" s="1886"/>
      <c r="BD49" s="1898"/>
      <c r="BE49" s="1937"/>
      <c r="BF49" s="1944"/>
      <c r="BG49" s="1952"/>
      <c r="BH49" s="1961"/>
      <c r="BI49" s="1967"/>
      <c r="BJ49" s="1972"/>
      <c r="BK49" s="1977"/>
      <c r="BL49" s="1977"/>
      <c r="BM49" s="1977"/>
      <c r="BN49" s="1988"/>
    </row>
    <row r="50" spans="2:66" ht="20.25" customHeight="1">
      <c r="B50" s="1743"/>
      <c r="C50" s="2675"/>
      <c r="D50" s="2681"/>
      <c r="E50" s="1968"/>
      <c r="F50" s="2691"/>
      <c r="G50" s="1755"/>
      <c r="H50" s="1766"/>
      <c r="I50" s="1774"/>
      <c r="J50" s="1779" t="str">
        <f>G49</f>
        <v>介護職員</v>
      </c>
      <c r="K50" s="1774"/>
      <c r="L50" s="1779" t="str">
        <f>M49</f>
        <v>A</v>
      </c>
      <c r="M50" s="1787"/>
      <c r="N50" s="1801"/>
      <c r="O50" s="1807"/>
      <c r="P50" s="1823"/>
      <c r="Q50" s="1823"/>
      <c r="R50" s="1766"/>
      <c r="S50" s="1831"/>
      <c r="T50" s="1836"/>
      <c r="U50" s="1836"/>
      <c r="V50" s="1836"/>
      <c r="W50" s="1847"/>
      <c r="X50" s="1856" t="s">
        <v>128</v>
      </c>
      <c r="Y50" s="1863"/>
      <c r="Z50" s="1874"/>
      <c r="AA50" s="1885" t="e">
        <f>IF(AA49="","",VLOOKUP(AA49,#REF!,10,FALSE))</f>
        <v>#REF!</v>
      </c>
      <c r="AB50" s="1897" t="str">
        <f>IF(AB49="","",VLOOKUP(AB49,#REF!,10,FALSE))</f>
        <v/>
      </c>
      <c r="AC50" s="1897" t="e">
        <f>IF(AC49="","",VLOOKUP(AC49,#REF!,10,FALSE))</f>
        <v>#REF!</v>
      </c>
      <c r="AD50" s="1897" t="str">
        <f>IF(AD49="","",VLOOKUP(AD49,#REF!,10,FALSE))</f>
        <v/>
      </c>
      <c r="AE50" s="1897" t="e">
        <f>IF(AE49="","",VLOOKUP(AE49,#REF!,10,FALSE))</f>
        <v>#REF!</v>
      </c>
      <c r="AF50" s="1897" t="str">
        <f>IF(AF49="","",VLOOKUP(AF49,#REF!,10,FALSE))</f>
        <v/>
      </c>
      <c r="AG50" s="1912" t="e">
        <f>IF(AG49="","",VLOOKUP(AG49,#REF!,10,FALSE))</f>
        <v>#REF!</v>
      </c>
      <c r="AH50" s="1885" t="e">
        <f>IF(AH49="","",VLOOKUP(AH49,#REF!,10,FALSE))</f>
        <v>#REF!</v>
      </c>
      <c r="AI50" s="1897" t="e">
        <f>IF(AI49="","",VLOOKUP(AI49,#REF!,10,FALSE))</f>
        <v>#REF!</v>
      </c>
      <c r="AJ50" s="1897" t="e">
        <f>IF(AJ49="","",VLOOKUP(AJ49,#REF!,10,FALSE))</f>
        <v>#REF!</v>
      </c>
      <c r="AK50" s="1897" t="e">
        <f>IF(AK49="","",VLOOKUP(AK49,#REF!,10,FALSE))</f>
        <v>#REF!</v>
      </c>
      <c r="AL50" s="1897" t="e">
        <f>IF(AL49="","",VLOOKUP(AL49,#REF!,10,FALSE))</f>
        <v>#REF!</v>
      </c>
      <c r="AM50" s="1897" t="str">
        <f>IF(AM49="","",VLOOKUP(AM49,#REF!,10,FALSE))</f>
        <v/>
      </c>
      <c r="AN50" s="1912" t="e">
        <f>IF(AN49="","",VLOOKUP(AN49,#REF!,10,FALSE))</f>
        <v>#REF!</v>
      </c>
      <c r="AO50" s="1885" t="e">
        <f>IF(AO49="","",VLOOKUP(AO49,#REF!,10,FALSE))</f>
        <v>#REF!</v>
      </c>
      <c r="AP50" s="1897" t="e">
        <f>IF(AP49="","",VLOOKUP(AP49,#REF!,10,FALSE))</f>
        <v>#REF!</v>
      </c>
      <c r="AQ50" s="1897" t="e">
        <f>IF(AQ49="","",VLOOKUP(AQ49,#REF!,10,FALSE))</f>
        <v>#REF!</v>
      </c>
      <c r="AR50" s="1897" t="str">
        <f>IF(AR49="","",VLOOKUP(AR49,#REF!,10,FALSE))</f>
        <v/>
      </c>
      <c r="AS50" s="1897" t="e">
        <f>IF(AS49="","",VLOOKUP(AS49,#REF!,10,FALSE))</f>
        <v>#REF!</v>
      </c>
      <c r="AT50" s="1897" t="e">
        <f>IF(AT49="","",VLOOKUP(AT49,#REF!,10,FALSE))</f>
        <v>#REF!</v>
      </c>
      <c r="AU50" s="1912" t="str">
        <f>IF(AU49="","",VLOOKUP(AU49,#REF!,10,FALSE))</f>
        <v/>
      </c>
      <c r="AV50" s="1885" t="str">
        <f>IF(AV49="","",VLOOKUP(AV49,#REF!,10,FALSE))</f>
        <v/>
      </c>
      <c r="AW50" s="1897" t="e">
        <f>IF(AW49="","",VLOOKUP(AW49,#REF!,10,FALSE))</f>
        <v>#REF!</v>
      </c>
      <c r="AX50" s="1897" t="e">
        <f>IF(AX49="","",VLOOKUP(AX49,#REF!,10,FALSE))</f>
        <v>#REF!</v>
      </c>
      <c r="AY50" s="1897" t="e">
        <f>IF(AY49="","",VLOOKUP(AY49,#REF!,10,FALSE))</f>
        <v>#REF!</v>
      </c>
      <c r="AZ50" s="1897" t="e">
        <f>IF(AZ49="","",VLOOKUP(AZ49,#REF!,10,FALSE))</f>
        <v>#REF!</v>
      </c>
      <c r="BA50" s="1897" t="e">
        <f>IF(BA49="","",VLOOKUP(BA49,#REF!,10,FALSE))</f>
        <v>#REF!</v>
      </c>
      <c r="BB50" s="1912" t="str">
        <f>IF(BB49="","",VLOOKUP(BB49,#REF!,10,FALSE))</f>
        <v/>
      </c>
      <c r="BC50" s="1885" t="str">
        <f>IF(BC49="","",VLOOKUP(BC49,#REF!,10,FALSE))</f>
        <v/>
      </c>
      <c r="BD50" s="1897" t="str">
        <f>IF(BD49="","",VLOOKUP(BD49,#REF!,10,FALSE))</f>
        <v/>
      </c>
      <c r="BE50" s="1897" t="str">
        <f>IF(BE49="","",VLOOKUP(BE49,#REF!,10,FALSE))</f>
        <v/>
      </c>
      <c r="BF50" s="1943" t="e">
        <f>IF($BI$3="４週",SUM(AA50:BB50),IF($BI$3="暦月",SUM(AA50:BE50),""))</f>
        <v>#REF!</v>
      </c>
      <c r="BG50" s="1951"/>
      <c r="BH50" s="1960" t="e">
        <f>IF($BI$3="４週",BF50/4,IF($BI$3="暦月",(BF50/($BI$8/7)),""))</f>
        <v>#REF!</v>
      </c>
      <c r="BI50" s="1951"/>
      <c r="BJ50" s="1971"/>
      <c r="BK50" s="1976"/>
      <c r="BL50" s="1976"/>
      <c r="BM50" s="1976"/>
      <c r="BN50" s="1987"/>
    </row>
    <row r="51" spans="2:66" ht="20.25" customHeight="1">
      <c r="B51" s="1742">
        <f>B49+1</f>
        <v>18</v>
      </c>
      <c r="C51" s="2676"/>
      <c r="D51" s="2682" t="s">
        <v>947</v>
      </c>
      <c r="E51" s="1968"/>
      <c r="F51" s="2691"/>
      <c r="G51" s="1756" t="s">
        <v>962</v>
      </c>
      <c r="H51" s="1767"/>
      <c r="I51" s="1774"/>
      <c r="J51" s="1779"/>
      <c r="K51" s="1774"/>
      <c r="L51" s="1779"/>
      <c r="M51" s="1788" t="s">
        <v>751</v>
      </c>
      <c r="N51" s="1802"/>
      <c r="O51" s="1808" t="s">
        <v>806</v>
      </c>
      <c r="P51" s="1824"/>
      <c r="Q51" s="1824"/>
      <c r="R51" s="1767"/>
      <c r="S51" s="1831" t="s">
        <v>826</v>
      </c>
      <c r="T51" s="1836"/>
      <c r="U51" s="1836"/>
      <c r="V51" s="1836"/>
      <c r="W51" s="1847"/>
      <c r="X51" s="1857" t="s">
        <v>770</v>
      </c>
      <c r="Y51" s="1864"/>
      <c r="Z51" s="1875"/>
      <c r="AA51" s="1886" t="s">
        <v>849</v>
      </c>
      <c r="AB51" s="1898"/>
      <c r="AC51" s="1898" t="s">
        <v>837</v>
      </c>
      <c r="AD51" s="1898" t="s">
        <v>835</v>
      </c>
      <c r="AE51" s="1898" t="s">
        <v>835</v>
      </c>
      <c r="AF51" s="1898" t="s">
        <v>835</v>
      </c>
      <c r="AG51" s="1913"/>
      <c r="AH51" s="1886" t="s">
        <v>847</v>
      </c>
      <c r="AI51" s="1898" t="s">
        <v>849</v>
      </c>
      <c r="AJ51" s="1898" t="s">
        <v>835</v>
      </c>
      <c r="AK51" s="1898"/>
      <c r="AL51" s="1898" t="s">
        <v>837</v>
      </c>
      <c r="AM51" s="1898" t="s">
        <v>837</v>
      </c>
      <c r="AN51" s="1913"/>
      <c r="AO51" s="1886"/>
      <c r="AP51" s="1898" t="s">
        <v>847</v>
      </c>
      <c r="AQ51" s="1898" t="s">
        <v>849</v>
      </c>
      <c r="AR51" s="1898" t="s">
        <v>835</v>
      </c>
      <c r="AS51" s="1898"/>
      <c r="AT51" s="1898" t="s">
        <v>837</v>
      </c>
      <c r="AU51" s="1913" t="s">
        <v>837</v>
      </c>
      <c r="AV51" s="1886" t="s">
        <v>837</v>
      </c>
      <c r="AW51" s="1898"/>
      <c r="AX51" s="1898" t="s">
        <v>847</v>
      </c>
      <c r="AY51" s="1898" t="s">
        <v>849</v>
      </c>
      <c r="AZ51" s="1898" t="s">
        <v>835</v>
      </c>
      <c r="BA51" s="1898"/>
      <c r="BB51" s="1913" t="s">
        <v>837</v>
      </c>
      <c r="BC51" s="1886"/>
      <c r="BD51" s="1898"/>
      <c r="BE51" s="1937"/>
      <c r="BF51" s="1944"/>
      <c r="BG51" s="1952"/>
      <c r="BH51" s="1961"/>
      <c r="BI51" s="1967"/>
      <c r="BJ51" s="1972"/>
      <c r="BK51" s="1977"/>
      <c r="BL51" s="1977"/>
      <c r="BM51" s="1977"/>
      <c r="BN51" s="1988"/>
    </row>
    <row r="52" spans="2:66" ht="20.25" customHeight="1">
      <c r="B52" s="1743"/>
      <c r="C52" s="2675"/>
      <c r="D52" s="2681"/>
      <c r="E52" s="1968"/>
      <c r="F52" s="2691"/>
      <c r="G52" s="1755"/>
      <c r="H52" s="1766"/>
      <c r="I52" s="1774"/>
      <c r="J52" s="1779" t="str">
        <f>G51</f>
        <v>介護職員</v>
      </c>
      <c r="K52" s="1774"/>
      <c r="L52" s="1779" t="str">
        <f>M51</f>
        <v>A</v>
      </c>
      <c r="M52" s="1787"/>
      <c r="N52" s="1801"/>
      <c r="O52" s="1807"/>
      <c r="P52" s="1823"/>
      <c r="Q52" s="1823"/>
      <c r="R52" s="1766"/>
      <c r="S52" s="1831"/>
      <c r="T52" s="1836"/>
      <c r="U52" s="1836"/>
      <c r="V52" s="1836"/>
      <c r="W52" s="1847"/>
      <c r="X52" s="1856" t="s">
        <v>128</v>
      </c>
      <c r="Y52" s="1863"/>
      <c r="Z52" s="1874"/>
      <c r="AA52" s="1885" t="e">
        <f>IF(AA51="","",VLOOKUP(AA51,#REF!,10,FALSE))</f>
        <v>#REF!</v>
      </c>
      <c r="AB52" s="1897" t="str">
        <f>IF(AB51="","",VLOOKUP(AB51,#REF!,10,FALSE))</f>
        <v/>
      </c>
      <c r="AC52" s="1897" t="e">
        <f>IF(AC51="","",VLOOKUP(AC51,#REF!,10,FALSE))</f>
        <v>#REF!</v>
      </c>
      <c r="AD52" s="1897" t="e">
        <f>IF(AD51="","",VLOOKUP(AD51,#REF!,10,FALSE))</f>
        <v>#REF!</v>
      </c>
      <c r="AE52" s="1897" t="e">
        <f>IF(AE51="","",VLOOKUP(AE51,#REF!,10,FALSE))</f>
        <v>#REF!</v>
      </c>
      <c r="AF52" s="1897" t="e">
        <f>IF(AF51="","",VLOOKUP(AF51,#REF!,10,FALSE))</f>
        <v>#REF!</v>
      </c>
      <c r="AG52" s="1912" t="str">
        <f>IF(AG51="","",VLOOKUP(AG51,#REF!,10,FALSE))</f>
        <v/>
      </c>
      <c r="AH52" s="1885" t="e">
        <f>IF(AH51="","",VLOOKUP(AH51,#REF!,10,FALSE))</f>
        <v>#REF!</v>
      </c>
      <c r="AI52" s="1897" t="e">
        <f>IF(AI51="","",VLOOKUP(AI51,#REF!,10,FALSE))</f>
        <v>#REF!</v>
      </c>
      <c r="AJ52" s="1897" t="e">
        <f>IF(AJ51="","",VLOOKUP(AJ51,#REF!,10,FALSE))</f>
        <v>#REF!</v>
      </c>
      <c r="AK52" s="1897" t="str">
        <f>IF(AK51="","",VLOOKUP(AK51,#REF!,10,FALSE))</f>
        <v/>
      </c>
      <c r="AL52" s="1897" t="e">
        <f>IF(AL51="","",VLOOKUP(AL51,#REF!,10,FALSE))</f>
        <v>#REF!</v>
      </c>
      <c r="AM52" s="1897" t="e">
        <f>IF(AM51="","",VLOOKUP(AM51,#REF!,10,FALSE))</f>
        <v>#REF!</v>
      </c>
      <c r="AN52" s="1912" t="str">
        <f>IF(AN51="","",VLOOKUP(AN51,#REF!,10,FALSE))</f>
        <v/>
      </c>
      <c r="AO52" s="1885" t="str">
        <f>IF(AO51="","",VLOOKUP(AO51,#REF!,10,FALSE))</f>
        <v/>
      </c>
      <c r="AP52" s="1897" t="e">
        <f>IF(AP51="","",VLOOKUP(AP51,#REF!,10,FALSE))</f>
        <v>#REF!</v>
      </c>
      <c r="AQ52" s="1897" t="e">
        <f>IF(AQ51="","",VLOOKUP(AQ51,#REF!,10,FALSE))</f>
        <v>#REF!</v>
      </c>
      <c r="AR52" s="1897" t="e">
        <f>IF(AR51="","",VLOOKUP(AR51,#REF!,10,FALSE))</f>
        <v>#REF!</v>
      </c>
      <c r="AS52" s="1897" t="str">
        <f>IF(AS51="","",VLOOKUP(AS51,#REF!,10,FALSE))</f>
        <v/>
      </c>
      <c r="AT52" s="1897" t="e">
        <f>IF(AT51="","",VLOOKUP(AT51,#REF!,10,FALSE))</f>
        <v>#REF!</v>
      </c>
      <c r="AU52" s="1912" t="e">
        <f>IF(AU51="","",VLOOKUP(AU51,#REF!,10,FALSE))</f>
        <v>#REF!</v>
      </c>
      <c r="AV52" s="1885" t="e">
        <f>IF(AV51="","",VLOOKUP(AV51,#REF!,10,FALSE))</f>
        <v>#REF!</v>
      </c>
      <c r="AW52" s="1897" t="str">
        <f>IF(AW51="","",VLOOKUP(AW51,#REF!,10,FALSE))</f>
        <v/>
      </c>
      <c r="AX52" s="1897" t="e">
        <f>IF(AX51="","",VLOOKUP(AX51,#REF!,10,FALSE))</f>
        <v>#REF!</v>
      </c>
      <c r="AY52" s="1897" t="e">
        <f>IF(AY51="","",VLOOKUP(AY51,#REF!,10,FALSE))</f>
        <v>#REF!</v>
      </c>
      <c r="AZ52" s="1897" t="e">
        <f>IF(AZ51="","",VLOOKUP(AZ51,#REF!,10,FALSE))</f>
        <v>#REF!</v>
      </c>
      <c r="BA52" s="1897" t="str">
        <f>IF(BA51="","",VLOOKUP(BA51,#REF!,10,FALSE))</f>
        <v/>
      </c>
      <c r="BB52" s="1912" t="e">
        <f>IF(BB51="","",VLOOKUP(BB51,#REF!,10,FALSE))</f>
        <v>#REF!</v>
      </c>
      <c r="BC52" s="1885" t="str">
        <f>IF(BC51="","",VLOOKUP(BC51,#REF!,10,FALSE))</f>
        <v/>
      </c>
      <c r="BD52" s="1897" t="str">
        <f>IF(BD51="","",VLOOKUP(BD51,#REF!,10,FALSE))</f>
        <v/>
      </c>
      <c r="BE52" s="1897" t="str">
        <f>IF(BE51="","",VLOOKUP(BE51,#REF!,10,FALSE))</f>
        <v/>
      </c>
      <c r="BF52" s="1943" t="e">
        <f>IF($BI$3="４週",SUM(AA52:BB52),IF($BI$3="暦月",SUM(AA52:BE52),""))</f>
        <v>#REF!</v>
      </c>
      <c r="BG52" s="1951"/>
      <c r="BH52" s="1960" t="e">
        <f>IF($BI$3="４週",BF52/4,IF($BI$3="暦月",(BF52/($BI$8/7)),""))</f>
        <v>#REF!</v>
      </c>
      <c r="BI52" s="1951"/>
      <c r="BJ52" s="1971"/>
      <c r="BK52" s="1976"/>
      <c r="BL52" s="1976"/>
      <c r="BM52" s="1976"/>
      <c r="BN52" s="1987"/>
    </row>
    <row r="53" spans="2:66" ht="20.25" customHeight="1">
      <c r="B53" s="1742">
        <f>B51+1</f>
        <v>19</v>
      </c>
      <c r="C53" s="2676"/>
      <c r="D53" s="2682" t="s">
        <v>947</v>
      </c>
      <c r="E53" s="1968"/>
      <c r="F53" s="2691"/>
      <c r="G53" s="1756" t="s">
        <v>962</v>
      </c>
      <c r="H53" s="1767"/>
      <c r="I53" s="1775"/>
      <c r="J53" s="1780"/>
      <c r="K53" s="1775"/>
      <c r="L53" s="1780"/>
      <c r="M53" s="1788" t="s">
        <v>702</v>
      </c>
      <c r="N53" s="1802"/>
      <c r="O53" s="1808" t="s">
        <v>806</v>
      </c>
      <c r="P53" s="1824"/>
      <c r="Q53" s="1824"/>
      <c r="R53" s="1767"/>
      <c r="S53" s="1831" t="s">
        <v>827</v>
      </c>
      <c r="T53" s="1836"/>
      <c r="U53" s="1836"/>
      <c r="V53" s="1836"/>
      <c r="W53" s="1847"/>
      <c r="X53" s="1855" t="s">
        <v>770</v>
      </c>
      <c r="Y53" s="1862"/>
      <c r="Z53" s="1873"/>
      <c r="AA53" s="1886" t="s">
        <v>837</v>
      </c>
      <c r="AB53" s="1898"/>
      <c r="AC53" s="1898"/>
      <c r="AD53" s="1898" t="s">
        <v>837</v>
      </c>
      <c r="AE53" s="1898"/>
      <c r="AF53" s="1898" t="s">
        <v>837</v>
      </c>
      <c r="AG53" s="1913" t="s">
        <v>837</v>
      </c>
      <c r="AH53" s="1886"/>
      <c r="AI53" s="1898" t="s">
        <v>837</v>
      </c>
      <c r="AJ53" s="1898"/>
      <c r="AK53" s="1898"/>
      <c r="AL53" s="1898" t="s">
        <v>837</v>
      </c>
      <c r="AM53" s="1898" t="s">
        <v>835</v>
      </c>
      <c r="AN53" s="1913" t="s">
        <v>835</v>
      </c>
      <c r="AO53" s="1886" t="s">
        <v>837</v>
      </c>
      <c r="AP53" s="1898"/>
      <c r="AQ53" s="1898" t="s">
        <v>837</v>
      </c>
      <c r="AR53" s="1898"/>
      <c r="AS53" s="1898" t="s">
        <v>837</v>
      </c>
      <c r="AT53" s="1898"/>
      <c r="AU53" s="1913" t="s">
        <v>835</v>
      </c>
      <c r="AV53" s="1886" t="s">
        <v>835</v>
      </c>
      <c r="AW53" s="1898" t="s">
        <v>837</v>
      </c>
      <c r="AX53" s="1898"/>
      <c r="AY53" s="1898" t="s">
        <v>837</v>
      </c>
      <c r="AZ53" s="1898"/>
      <c r="BA53" s="1898" t="s">
        <v>835</v>
      </c>
      <c r="BB53" s="1913"/>
      <c r="BC53" s="1886"/>
      <c r="BD53" s="1898"/>
      <c r="BE53" s="1937"/>
      <c r="BF53" s="1944"/>
      <c r="BG53" s="1952"/>
      <c r="BH53" s="1961"/>
      <c r="BI53" s="1967"/>
      <c r="BJ53" s="1972"/>
      <c r="BK53" s="1977"/>
      <c r="BL53" s="1977"/>
      <c r="BM53" s="1977"/>
      <c r="BN53" s="1988"/>
    </row>
    <row r="54" spans="2:66" ht="20.25" customHeight="1">
      <c r="B54" s="1743"/>
      <c r="C54" s="2675"/>
      <c r="D54" s="2681"/>
      <c r="E54" s="1968"/>
      <c r="F54" s="2691"/>
      <c r="G54" s="1755"/>
      <c r="H54" s="1766"/>
      <c r="I54" s="1774"/>
      <c r="J54" s="1779" t="str">
        <f>G53</f>
        <v>介護職員</v>
      </c>
      <c r="K54" s="1774"/>
      <c r="L54" s="1779" t="str">
        <f>M53</f>
        <v>C</v>
      </c>
      <c r="M54" s="1787"/>
      <c r="N54" s="1801"/>
      <c r="O54" s="1807"/>
      <c r="P54" s="1823"/>
      <c r="Q54" s="1823"/>
      <c r="R54" s="1766"/>
      <c r="S54" s="1831"/>
      <c r="T54" s="1836"/>
      <c r="U54" s="1836"/>
      <c r="V54" s="1836"/>
      <c r="W54" s="1847"/>
      <c r="X54" s="1856" t="s">
        <v>128</v>
      </c>
      <c r="Y54" s="1861"/>
      <c r="Z54" s="1872"/>
      <c r="AA54" s="1885" t="e">
        <f>IF(AA53="","",VLOOKUP(AA53,#REF!,10,FALSE))</f>
        <v>#REF!</v>
      </c>
      <c r="AB54" s="1897" t="str">
        <f>IF(AB53="","",VLOOKUP(AB53,#REF!,10,FALSE))</f>
        <v/>
      </c>
      <c r="AC54" s="1897" t="str">
        <f>IF(AC53="","",VLOOKUP(AC53,#REF!,10,FALSE))</f>
        <v/>
      </c>
      <c r="AD54" s="1897" t="e">
        <f>IF(AD53="","",VLOOKUP(AD53,#REF!,10,FALSE))</f>
        <v>#REF!</v>
      </c>
      <c r="AE54" s="1897" t="str">
        <f>IF(AE53="","",VLOOKUP(AE53,#REF!,10,FALSE))</f>
        <v/>
      </c>
      <c r="AF54" s="1897" t="e">
        <f>IF(AF53="","",VLOOKUP(AF53,#REF!,10,FALSE))</f>
        <v>#REF!</v>
      </c>
      <c r="AG54" s="1912" t="e">
        <f>IF(AG53="","",VLOOKUP(AG53,#REF!,10,FALSE))</f>
        <v>#REF!</v>
      </c>
      <c r="AH54" s="1885" t="str">
        <f>IF(AH53="","",VLOOKUP(AH53,#REF!,10,FALSE))</f>
        <v/>
      </c>
      <c r="AI54" s="1897" t="e">
        <f>IF(AI53="","",VLOOKUP(AI53,#REF!,10,FALSE))</f>
        <v>#REF!</v>
      </c>
      <c r="AJ54" s="1897" t="str">
        <f>IF(AJ53="","",VLOOKUP(AJ53,#REF!,10,FALSE))</f>
        <v/>
      </c>
      <c r="AK54" s="1897" t="str">
        <f>IF(AK53="","",VLOOKUP(AK53,#REF!,10,FALSE))</f>
        <v/>
      </c>
      <c r="AL54" s="1897" t="e">
        <f>IF(AL53="","",VLOOKUP(AL53,#REF!,10,FALSE))</f>
        <v>#REF!</v>
      </c>
      <c r="AM54" s="1897" t="e">
        <f>IF(AM53="","",VLOOKUP(AM53,#REF!,10,FALSE))</f>
        <v>#REF!</v>
      </c>
      <c r="AN54" s="1912" t="e">
        <f>IF(AN53="","",VLOOKUP(AN53,#REF!,10,FALSE))</f>
        <v>#REF!</v>
      </c>
      <c r="AO54" s="1885" t="e">
        <f>IF(AO53="","",VLOOKUP(AO53,#REF!,10,FALSE))</f>
        <v>#REF!</v>
      </c>
      <c r="AP54" s="1897" t="str">
        <f>IF(AP53="","",VLOOKUP(AP53,#REF!,10,FALSE))</f>
        <v/>
      </c>
      <c r="AQ54" s="1897" t="e">
        <f>IF(AQ53="","",VLOOKUP(AQ53,#REF!,10,FALSE))</f>
        <v>#REF!</v>
      </c>
      <c r="AR54" s="1897" t="str">
        <f>IF(AR53="","",VLOOKUP(AR53,#REF!,10,FALSE))</f>
        <v/>
      </c>
      <c r="AS54" s="1897" t="e">
        <f>IF(AS53="","",VLOOKUP(AS53,#REF!,10,FALSE))</f>
        <v>#REF!</v>
      </c>
      <c r="AT54" s="1897" t="str">
        <f>IF(AT53="","",VLOOKUP(AT53,#REF!,10,FALSE))</f>
        <v/>
      </c>
      <c r="AU54" s="1912" t="e">
        <f>IF(AU53="","",VLOOKUP(AU53,#REF!,10,FALSE))</f>
        <v>#REF!</v>
      </c>
      <c r="AV54" s="1885" t="e">
        <f>IF(AV53="","",VLOOKUP(AV53,#REF!,10,FALSE))</f>
        <v>#REF!</v>
      </c>
      <c r="AW54" s="1897" t="e">
        <f>IF(AW53="","",VLOOKUP(AW53,#REF!,10,FALSE))</f>
        <v>#REF!</v>
      </c>
      <c r="AX54" s="1897" t="str">
        <f>IF(AX53="","",VLOOKUP(AX53,#REF!,10,FALSE))</f>
        <v/>
      </c>
      <c r="AY54" s="1897" t="e">
        <f>IF(AY53="","",VLOOKUP(AY53,#REF!,10,FALSE))</f>
        <v>#REF!</v>
      </c>
      <c r="AZ54" s="1897" t="str">
        <f>IF(AZ53="","",VLOOKUP(AZ53,#REF!,10,FALSE))</f>
        <v/>
      </c>
      <c r="BA54" s="1897" t="e">
        <f>IF(BA53="","",VLOOKUP(BA53,#REF!,10,FALSE))</f>
        <v>#REF!</v>
      </c>
      <c r="BB54" s="1912" t="str">
        <f>IF(BB53="","",VLOOKUP(BB53,#REF!,10,FALSE))</f>
        <v/>
      </c>
      <c r="BC54" s="1885" t="str">
        <f>IF(BC53="","",VLOOKUP(BC53,#REF!,10,FALSE))</f>
        <v/>
      </c>
      <c r="BD54" s="1897" t="str">
        <f>IF(BD53="","",VLOOKUP(BD53,#REF!,10,FALSE))</f>
        <v/>
      </c>
      <c r="BE54" s="1897" t="str">
        <f>IF(BE53="","",VLOOKUP(BE53,#REF!,10,FALSE))</f>
        <v/>
      </c>
      <c r="BF54" s="1943" t="e">
        <f>IF($BI$3="４週",SUM(AA54:BB54),IF($BI$3="暦月",SUM(AA54:BE54),""))</f>
        <v>#REF!</v>
      </c>
      <c r="BG54" s="1951"/>
      <c r="BH54" s="1960" t="e">
        <f>IF($BI$3="４週",BF54/4,IF($BI$3="暦月",(BF54/($BI$8/7)),""))</f>
        <v>#REF!</v>
      </c>
      <c r="BI54" s="1951"/>
      <c r="BJ54" s="1971"/>
      <c r="BK54" s="1976"/>
      <c r="BL54" s="1976"/>
      <c r="BM54" s="1976"/>
      <c r="BN54" s="1987"/>
    </row>
    <row r="55" spans="2:66" ht="20.25" customHeight="1">
      <c r="B55" s="1742">
        <f>B53+1</f>
        <v>20</v>
      </c>
      <c r="C55" s="2676" t="s">
        <v>890</v>
      </c>
      <c r="D55" s="2682" t="s">
        <v>7</v>
      </c>
      <c r="E55" s="1968"/>
      <c r="F55" s="2691"/>
      <c r="G55" s="1756" t="s">
        <v>962</v>
      </c>
      <c r="H55" s="1767"/>
      <c r="I55" s="1775"/>
      <c r="J55" s="1780"/>
      <c r="K55" s="1775"/>
      <c r="L55" s="1780"/>
      <c r="M55" s="1788" t="s">
        <v>751</v>
      </c>
      <c r="N55" s="1802"/>
      <c r="O55" s="1808" t="s">
        <v>810</v>
      </c>
      <c r="P55" s="1824"/>
      <c r="Q55" s="1824"/>
      <c r="R55" s="1767"/>
      <c r="S55" s="1831" t="s">
        <v>829</v>
      </c>
      <c r="T55" s="1836"/>
      <c r="U55" s="1836"/>
      <c r="V55" s="1836"/>
      <c r="W55" s="1847"/>
      <c r="X55" s="1855" t="s">
        <v>770</v>
      </c>
      <c r="Y55" s="1862"/>
      <c r="Z55" s="1873"/>
      <c r="AA55" s="1886" t="s">
        <v>847</v>
      </c>
      <c r="AB55" s="1898" t="s">
        <v>849</v>
      </c>
      <c r="AC55" s="1898" t="s">
        <v>835</v>
      </c>
      <c r="AD55" s="1898" t="s">
        <v>835</v>
      </c>
      <c r="AE55" s="1898"/>
      <c r="AF55" s="1898" t="s">
        <v>837</v>
      </c>
      <c r="AG55" s="1913"/>
      <c r="AH55" s="1886"/>
      <c r="AI55" s="1898" t="s">
        <v>847</v>
      </c>
      <c r="AJ55" s="1898" t="s">
        <v>849</v>
      </c>
      <c r="AK55" s="1898" t="s">
        <v>835</v>
      </c>
      <c r="AL55" s="1898" t="s">
        <v>835</v>
      </c>
      <c r="AM55" s="1898"/>
      <c r="AN55" s="1913" t="s">
        <v>837</v>
      </c>
      <c r="AO55" s="1886" t="s">
        <v>837</v>
      </c>
      <c r="AP55" s="1898"/>
      <c r="AQ55" s="1898" t="s">
        <v>847</v>
      </c>
      <c r="AR55" s="1898" t="s">
        <v>849</v>
      </c>
      <c r="AS55" s="1898" t="s">
        <v>835</v>
      </c>
      <c r="AT55" s="1898" t="s">
        <v>835</v>
      </c>
      <c r="AU55" s="1913"/>
      <c r="AV55" s="1886" t="s">
        <v>837</v>
      </c>
      <c r="AW55" s="1898"/>
      <c r="AX55" s="1898"/>
      <c r="AY55" s="1898" t="s">
        <v>847</v>
      </c>
      <c r="AZ55" s="1898" t="s">
        <v>849</v>
      </c>
      <c r="BA55" s="1898" t="s">
        <v>835</v>
      </c>
      <c r="BB55" s="1913" t="s">
        <v>835</v>
      </c>
      <c r="BC55" s="1886"/>
      <c r="BD55" s="1898"/>
      <c r="BE55" s="1937"/>
      <c r="BF55" s="1944"/>
      <c r="BG55" s="1952"/>
      <c r="BH55" s="1961"/>
      <c r="BI55" s="1967"/>
      <c r="BJ55" s="1972"/>
      <c r="BK55" s="1977"/>
      <c r="BL55" s="1977"/>
      <c r="BM55" s="1977"/>
      <c r="BN55" s="1988"/>
    </row>
    <row r="56" spans="2:66" ht="20.25" customHeight="1">
      <c r="B56" s="1743"/>
      <c r="C56" s="2675"/>
      <c r="D56" s="2681"/>
      <c r="E56" s="1968"/>
      <c r="F56" s="2691"/>
      <c r="G56" s="1755"/>
      <c r="H56" s="1766"/>
      <c r="I56" s="1774"/>
      <c r="J56" s="1779" t="str">
        <f>G55</f>
        <v>介護職員</v>
      </c>
      <c r="K56" s="1774"/>
      <c r="L56" s="1779" t="str">
        <f>M55</f>
        <v>A</v>
      </c>
      <c r="M56" s="1787"/>
      <c r="N56" s="1801"/>
      <c r="O56" s="1807"/>
      <c r="P56" s="1823"/>
      <c r="Q56" s="1823"/>
      <c r="R56" s="1766"/>
      <c r="S56" s="1831"/>
      <c r="T56" s="1836"/>
      <c r="U56" s="1836"/>
      <c r="V56" s="1836"/>
      <c r="W56" s="1847"/>
      <c r="X56" s="1856" t="s">
        <v>128</v>
      </c>
      <c r="Y56" s="1863"/>
      <c r="Z56" s="1874"/>
      <c r="AA56" s="1885" t="e">
        <f>IF(AA55="","",VLOOKUP(AA55,#REF!,10,FALSE))</f>
        <v>#REF!</v>
      </c>
      <c r="AB56" s="1897" t="e">
        <f>IF(AB55="","",VLOOKUP(AB55,#REF!,10,FALSE))</f>
        <v>#REF!</v>
      </c>
      <c r="AC56" s="1897" t="e">
        <f>IF(AC55="","",VLOOKUP(AC55,#REF!,10,FALSE))</f>
        <v>#REF!</v>
      </c>
      <c r="AD56" s="1897" t="e">
        <f>IF(AD55="","",VLOOKUP(AD55,#REF!,10,FALSE))</f>
        <v>#REF!</v>
      </c>
      <c r="AE56" s="1897" t="str">
        <f>IF(AE55="","",VLOOKUP(AE55,#REF!,10,FALSE))</f>
        <v/>
      </c>
      <c r="AF56" s="1897" t="e">
        <f>IF(AF55="","",VLOOKUP(AF55,#REF!,10,FALSE))</f>
        <v>#REF!</v>
      </c>
      <c r="AG56" s="1912" t="str">
        <f>IF(AG55="","",VLOOKUP(AG55,#REF!,10,FALSE))</f>
        <v/>
      </c>
      <c r="AH56" s="1885" t="str">
        <f>IF(AH55="","",VLOOKUP(AH55,#REF!,10,FALSE))</f>
        <v/>
      </c>
      <c r="AI56" s="1897" t="e">
        <f>IF(AI55="","",VLOOKUP(AI55,#REF!,10,FALSE))</f>
        <v>#REF!</v>
      </c>
      <c r="AJ56" s="1897" t="e">
        <f>IF(AJ55="","",VLOOKUP(AJ55,#REF!,10,FALSE))</f>
        <v>#REF!</v>
      </c>
      <c r="AK56" s="1897" t="e">
        <f>IF(AK55="","",VLOOKUP(AK55,#REF!,10,FALSE))</f>
        <v>#REF!</v>
      </c>
      <c r="AL56" s="1897" t="e">
        <f>IF(AL55="","",VLOOKUP(AL55,#REF!,10,FALSE))</f>
        <v>#REF!</v>
      </c>
      <c r="AM56" s="1897" t="str">
        <f>IF(AM55="","",VLOOKUP(AM55,#REF!,10,FALSE))</f>
        <v/>
      </c>
      <c r="AN56" s="1912" t="e">
        <f>IF(AN55="","",VLOOKUP(AN55,#REF!,10,FALSE))</f>
        <v>#REF!</v>
      </c>
      <c r="AO56" s="1885" t="e">
        <f>IF(AO55="","",VLOOKUP(AO55,#REF!,10,FALSE))</f>
        <v>#REF!</v>
      </c>
      <c r="AP56" s="1897" t="str">
        <f>IF(AP55="","",VLOOKUP(AP55,#REF!,10,FALSE))</f>
        <v/>
      </c>
      <c r="AQ56" s="1897" t="e">
        <f>IF(AQ55="","",VLOOKUP(AQ55,#REF!,10,FALSE))</f>
        <v>#REF!</v>
      </c>
      <c r="AR56" s="1897" t="e">
        <f>IF(AR55="","",VLOOKUP(AR55,#REF!,10,FALSE))</f>
        <v>#REF!</v>
      </c>
      <c r="AS56" s="1897" t="e">
        <f>IF(AS55="","",VLOOKUP(AS55,#REF!,10,FALSE))</f>
        <v>#REF!</v>
      </c>
      <c r="AT56" s="1897" t="e">
        <f>IF(AT55="","",VLOOKUP(AT55,#REF!,10,FALSE))</f>
        <v>#REF!</v>
      </c>
      <c r="AU56" s="1912" t="str">
        <f>IF(AU55="","",VLOOKUP(AU55,#REF!,10,FALSE))</f>
        <v/>
      </c>
      <c r="AV56" s="1885" t="e">
        <f>IF(AV55="","",VLOOKUP(AV55,#REF!,10,FALSE))</f>
        <v>#REF!</v>
      </c>
      <c r="AW56" s="1897" t="str">
        <f>IF(AW55="","",VLOOKUP(AW55,#REF!,10,FALSE))</f>
        <v/>
      </c>
      <c r="AX56" s="1897" t="str">
        <f>IF(AX55="","",VLOOKUP(AX55,#REF!,10,FALSE))</f>
        <v/>
      </c>
      <c r="AY56" s="1897" t="e">
        <f>IF(AY55="","",VLOOKUP(AY55,#REF!,10,FALSE))</f>
        <v>#REF!</v>
      </c>
      <c r="AZ56" s="1897" t="e">
        <f>IF(AZ55="","",VLOOKUP(AZ55,#REF!,10,FALSE))</f>
        <v>#REF!</v>
      </c>
      <c r="BA56" s="1897" t="e">
        <f>IF(BA55="","",VLOOKUP(BA55,#REF!,10,FALSE))</f>
        <v>#REF!</v>
      </c>
      <c r="BB56" s="1912" t="e">
        <f>IF(BB55="","",VLOOKUP(BB55,#REF!,10,FALSE))</f>
        <v>#REF!</v>
      </c>
      <c r="BC56" s="1885" t="str">
        <f>IF(BC55="","",VLOOKUP(BC55,#REF!,10,FALSE))</f>
        <v/>
      </c>
      <c r="BD56" s="1897" t="str">
        <f>IF(BD55="","",VLOOKUP(BD55,#REF!,10,FALSE))</f>
        <v/>
      </c>
      <c r="BE56" s="1897" t="str">
        <f>IF(BE55="","",VLOOKUP(BE55,#REF!,10,FALSE))</f>
        <v/>
      </c>
      <c r="BF56" s="1943" t="e">
        <f>IF($BI$3="４週",SUM(AA56:BB56),IF($BI$3="暦月",SUM(AA56:BE56),""))</f>
        <v>#REF!</v>
      </c>
      <c r="BG56" s="1951"/>
      <c r="BH56" s="1960" t="e">
        <f>IF($BI$3="４週",BF56/4,IF($BI$3="暦月",(BF56/($BI$8/7)),""))</f>
        <v>#REF!</v>
      </c>
      <c r="BI56" s="1951"/>
      <c r="BJ56" s="1971"/>
      <c r="BK56" s="1976"/>
      <c r="BL56" s="1976"/>
      <c r="BM56" s="1976"/>
      <c r="BN56" s="1987"/>
    </row>
    <row r="57" spans="2:66" ht="20.25" customHeight="1">
      <c r="B57" s="1742">
        <f>B55+1</f>
        <v>21</v>
      </c>
      <c r="C57" s="2676"/>
      <c r="D57" s="2682" t="s">
        <v>7</v>
      </c>
      <c r="E57" s="1968"/>
      <c r="F57" s="2691"/>
      <c r="G57" s="1756" t="s">
        <v>962</v>
      </c>
      <c r="H57" s="1767"/>
      <c r="I57" s="1774"/>
      <c r="J57" s="1779"/>
      <c r="K57" s="1774"/>
      <c r="L57" s="1779"/>
      <c r="M57" s="1788" t="s">
        <v>751</v>
      </c>
      <c r="N57" s="1802"/>
      <c r="O57" s="1808" t="s">
        <v>806</v>
      </c>
      <c r="P57" s="1824"/>
      <c r="Q57" s="1824"/>
      <c r="R57" s="1767"/>
      <c r="S57" s="1831" t="s">
        <v>19</v>
      </c>
      <c r="T57" s="1836"/>
      <c r="U57" s="1836"/>
      <c r="V57" s="1836"/>
      <c r="W57" s="1847"/>
      <c r="X57" s="1857" t="s">
        <v>770</v>
      </c>
      <c r="Y57" s="1864"/>
      <c r="Z57" s="1875"/>
      <c r="AA57" s="1886"/>
      <c r="AB57" s="1898" t="s">
        <v>847</v>
      </c>
      <c r="AC57" s="1898" t="s">
        <v>849</v>
      </c>
      <c r="AD57" s="1898" t="s">
        <v>837</v>
      </c>
      <c r="AE57" s="1898" t="s">
        <v>835</v>
      </c>
      <c r="AF57" s="1898"/>
      <c r="AG57" s="1913" t="s">
        <v>837</v>
      </c>
      <c r="AH57" s="1886" t="s">
        <v>837</v>
      </c>
      <c r="AI57" s="1898"/>
      <c r="AJ57" s="1898" t="s">
        <v>847</v>
      </c>
      <c r="AK57" s="1898" t="s">
        <v>849</v>
      </c>
      <c r="AL57" s="1898" t="s">
        <v>837</v>
      </c>
      <c r="AM57" s="1898" t="s">
        <v>835</v>
      </c>
      <c r="AN57" s="1913"/>
      <c r="AO57" s="1886" t="s">
        <v>837</v>
      </c>
      <c r="AP57" s="1898" t="s">
        <v>835</v>
      </c>
      <c r="AQ57" s="1898"/>
      <c r="AR57" s="1898" t="s">
        <v>847</v>
      </c>
      <c r="AS57" s="1898" t="s">
        <v>849</v>
      </c>
      <c r="AT57" s="1898" t="s">
        <v>837</v>
      </c>
      <c r="AU57" s="1913"/>
      <c r="AV57" s="1886"/>
      <c r="AW57" s="1898" t="s">
        <v>837</v>
      </c>
      <c r="AX57" s="1898" t="s">
        <v>835</v>
      </c>
      <c r="AY57" s="1898"/>
      <c r="AZ57" s="1898" t="s">
        <v>847</v>
      </c>
      <c r="BA57" s="1898" t="s">
        <v>849</v>
      </c>
      <c r="BB57" s="1913" t="s">
        <v>837</v>
      </c>
      <c r="BC57" s="1886"/>
      <c r="BD57" s="1898"/>
      <c r="BE57" s="1937"/>
      <c r="BF57" s="1944"/>
      <c r="BG57" s="1952"/>
      <c r="BH57" s="1961"/>
      <c r="BI57" s="1967"/>
      <c r="BJ57" s="1972"/>
      <c r="BK57" s="1977"/>
      <c r="BL57" s="1977"/>
      <c r="BM57" s="1977"/>
      <c r="BN57" s="1988"/>
    </row>
    <row r="58" spans="2:66" ht="20.25" customHeight="1">
      <c r="B58" s="1743"/>
      <c r="C58" s="2675"/>
      <c r="D58" s="2681"/>
      <c r="E58" s="1968"/>
      <c r="F58" s="2691"/>
      <c r="G58" s="1755"/>
      <c r="H58" s="1766"/>
      <c r="I58" s="1774"/>
      <c r="J58" s="1779" t="str">
        <f>G57</f>
        <v>介護職員</v>
      </c>
      <c r="K58" s="1774"/>
      <c r="L58" s="1779" t="str">
        <f>M57</f>
        <v>A</v>
      </c>
      <c r="M58" s="1787"/>
      <c r="N58" s="1801"/>
      <c r="O58" s="1807"/>
      <c r="P58" s="1823"/>
      <c r="Q58" s="1823"/>
      <c r="R58" s="1766"/>
      <c r="S58" s="1831"/>
      <c r="T58" s="1836"/>
      <c r="U58" s="1836"/>
      <c r="V58" s="1836"/>
      <c r="W58" s="1847"/>
      <c r="X58" s="1856" t="s">
        <v>128</v>
      </c>
      <c r="Y58" s="1863"/>
      <c r="Z58" s="1874"/>
      <c r="AA58" s="1885" t="str">
        <f>IF(AA57="","",VLOOKUP(AA57,#REF!,10,FALSE))</f>
        <v/>
      </c>
      <c r="AB58" s="1897" t="e">
        <f>IF(AB57="","",VLOOKUP(AB57,#REF!,10,FALSE))</f>
        <v>#REF!</v>
      </c>
      <c r="AC58" s="1897" t="e">
        <f>IF(AC57="","",VLOOKUP(AC57,#REF!,10,FALSE))</f>
        <v>#REF!</v>
      </c>
      <c r="AD58" s="1897" t="e">
        <f>IF(AD57="","",VLOOKUP(AD57,#REF!,10,FALSE))</f>
        <v>#REF!</v>
      </c>
      <c r="AE58" s="1897" t="e">
        <f>IF(AE57="","",VLOOKUP(AE57,#REF!,10,FALSE))</f>
        <v>#REF!</v>
      </c>
      <c r="AF58" s="1897" t="str">
        <f>IF(AF57="","",VLOOKUP(AF57,#REF!,10,FALSE))</f>
        <v/>
      </c>
      <c r="AG58" s="1912" t="e">
        <f>IF(AG57="","",VLOOKUP(AG57,#REF!,10,FALSE))</f>
        <v>#REF!</v>
      </c>
      <c r="AH58" s="1885" t="e">
        <f>IF(AH57="","",VLOOKUP(AH57,#REF!,10,FALSE))</f>
        <v>#REF!</v>
      </c>
      <c r="AI58" s="1897" t="str">
        <f>IF(AI57="","",VLOOKUP(AI57,#REF!,10,FALSE))</f>
        <v/>
      </c>
      <c r="AJ58" s="1897" t="e">
        <f>IF(AJ57="","",VLOOKUP(AJ57,#REF!,10,FALSE))</f>
        <v>#REF!</v>
      </c>
      <c r="AK58" s="1897" t="e">
        <f>IF(AK57="","",VLOOKUP(AK57,#REF!,10,FALSE))</f>
        <v>#REF!</v>
      </c>
      <c r="AL58" s="1897" t="e">
        <f>IF(AL57="","",VLOOKUP(AL57,#REF!,10,FALSE))</f>
        <v>#REF!</v>
      </c>
      <c r="AM58" s="1897" t="e">
        <f>IF(AM57="","",VLOOKUP(AM57,#REF!,10,FALSE))</f>
        <v>#REF!</v>
      </c>
      <c r="AN58" s="1912" t="str">
        <f>IF(AN57="","",VLOOKUP(AN57,#REF!,10,FALSE))</f>
        <v/>
      </c>
      <c r="AO58" s="1885" t="e">
        <f>IF(AO57="","",VLOOKUP(AO57,#REF!,10,FALSE))</f>
        <v>#REF!</v>
      </c>
      <c r="AP58" s="1897" t="e">
        <f>IF(AP57="","",VLOOKUP(AP57,#REF!,10,FALSE))</f>
        <v>#REF!</v>
      </c>
      <c r="AQ58" s="1897" t="str">
        <f>IF(AQ57="","",VLOOKUP(AQ57,#REF!,10,FALSE))</f>
        <v/>
      </c>
      <c r="AR58" s="1897" t="e">
        <f>IF(AR57="","",VLOOKUP(AR57,#REF!,10,FALSE))</f>
        <v>#REF!</v>
      </c>
      <c r="AS58" s="1897" t="e">
        <f>IF(AS57="","",VLOOKUP(AS57,#REF!,10,FALSE))</f>
        <v>#REF!</v>
      </c>
      <c r="AT58" s="1897" t="e">
        <f>IF(AT57="","",VLOOKUP(AT57,#REF!,10,FALSE))</f>
        <v>#REF!</v>
      </c>
      <c r="AU58" s="1912" t="str">
        <f>IF(AU57="","",VLOOKUP(AU57,#REF!,10,FALSE))</f>
        <v/>
      </c>
      <c r="AV58" s="1885" t="str">
        <f>IF(AV57="","",VLOOKUP(AV57,#REF!,10,FALSE))</f>
        <v/>
      </c>
      <c r="AW58" s="1897" t="e">
        <f>IF(AW57="","",VLOOKUP(AW57,#REF!,10,FALSE))</f>
        <v>#REF!</v>
      </c>
      <c r="AX58" s="1897" t="e">
        <f>IF(AX57="","",VLOOKUP(AX57,#REF!,10,FALSE))</f>
        <v>#REF!</v>
      </c>
      <c r="AY58" s="1897" t="str">
        <f>IF(AY57="","",VLOOKUP(AY57,#REF!,10,FALSE))</f>
        <v/>
      </c>
      <c r="AZ58" s="1897" t="e">
        <f>IF(AZ57="","",VLOOKUP(AZ57,#REF!,10,FALSE))</f>
        <v>#REF!</v>
      </c>
      <c r="BA58" s="1897" t="e">
        <f>IF(BA57="","",VLOOKUP(BA57,#REF!,10,FALSE))</f>
        <v>#REF!</v>
      </c>
      <c r="BB58" s="1912" t="e">
        <f>IF(BB57="","",VLOOKUP(BB57,#REF!,10,FALSE))</f>
        <v>#REF!</v>
      </c>
      <c r="BC58" s="1885" t="str">
        <f>IF(BC57="","",VLOOKUP(BC57,#REF!,10,FALSE))</f>
        <v/>
      </c>
      <c r="BD58" s="1897" t="str">
        <f>IF(BD57="","",VLOOKUP(BD57,#REF!,10,FALSE))</f>
        <v/>
      </c>
      <c r="BE58" s="1897" t="str">
        <f>IF(BE57="","",VLOOKUP(BE57,#REF!,10,FALSE))</f>
        <v/>
      </c>
      <c r="BF58" s="1943" t="e">
        <f>IF($BI$3="４週",SUM(AA58:BB58),IF($BI$3="暦月",SUM(AA58:BE58),""))</f>
        <v>#REF!</v>
      </c>
      <c r="BG58" s="1951"/>
      <c r="BH58" s="1960" t="e">
        <f>IF($BI$3="４週",BF58/4,IF($BI$3="暦月",(BF58/($BI$8/7)),""))</f>
        <v>#REF!</v>
      </c>
      <c r="BI58" s="1951"/>
      <c r="BJ58" s="1971"/>
      <c r="BK58" s="1976"/>
      <c r="BL58" s="1976"/>
      <c r="BM58" s="1976"/>
      <c r="BN58" s="1987"/>
    </row>
    <row r="59" spans="2:66" ht="20.25" customHeight="1">
      <c r="B59" s="1742">
        <f>B57+1</f>
        <v>22</v>
      </c>
      <c r="C59" s="2676"/>
      <c r="D59" s="2682" t="s">
        <v>7</v>
      </c>
      <c r="E59" s="1968"/>
      <c r="F59" s="2691"/>
      <c r="G59" s="1756" t="s">
        <v>962</v>
      </c>
      <c r="H59" s="1767"/>
      <c r="I59" s="1774"/>
      <c r="J59" s="1779"/>
      <c r="K59" s="1774"/>
      <c r="L59" s="1779"/>
      <c r="M59" s="1788" t="s">
        <v>751</v>
      </c>
      <c r="N59" s="1802"/>
      <c r="O59" s="1808" t="s">
        <v>806</v>
      </c>
      <c r="P59" s="1824"/>
      <c r="Q59" s="1824"/>
      <c r="R59" s="1767"/>
      <c r="S59" s="1831" t="s">
        <v>830</v>
      </c>
      <c r="T59" s="1836"/>
      <c r="U59" s="1836"/>
      <c r="V59" s="1836"/>
      <c r="W59" s="1847"/>
      <c r="X59" s="1857" t="s">
        <v>770</v>
      </c>
      <c r="Y59" s="1864"/>
      <c r="Z59" s="1875"/>
      <c r="AA59" s="1886" t="s">
        <v>837</v>
      </c>
      <c r="AB59" s="1898"/>
      <c r="AC59" s="1898" t="s">
        <v>847</v>
      </c>
      <c r="AD59" s="1898" t="s">
        <v>849</v>
      </c>
      <c r="AE59" s="1898" t="s">
        <v>837</v>
      </c>
      <c r="AF59" s="1898" t="s">
        <v>835</v>
      </c>
      <c r="AG59" s="1913"/>
      <c r="AH59" s="1886" t="s">
        <v>835</v>
      </c>
      <c r="AI59" s="1898" t="s">
        <v>837</v>
      </c>
      <c r="AJ59" s="1898"/>
      <c r="AK59" s="1898" t="s">
        <v>847</v>
      </c>
      <c r="AL59" s="1898" t="s">
        <v>849</v>
      </c>
      <c r="AM59" s="1898" t="s">
        <v>837</v>
      </c>
      <c r="AN59" s="1913"/>
      <c r="AO59" s="1886" t="s">
        <v>835</v>
      </c>
      <c r="AP59" s="1898" t="s">
        <v>837</v>
      </c>
      <c r="AQ59" s="1898"/>
      <c r="AR59" s="1898"/>
      <c r="AS59" s="1898" t="s">
        <v>847</v>
      </c>
      <c r="AT59" s="1898" t="s">
        <v>849</v>
      </c>
      <c r="AU59" s="1913" t="s">
        <v>835</v>
      </c>
      <c r="AV59" s="1886" t="s">
        <v>835</v>
      </c>
      <c r="AW59" s="1898"/>
      <c r="AX59" s="1898" t="s">
        <v>837</v>
      </c>
      <c r="AY59" s="1898" t="s">
        <v>835</v>
      </c>
      <c r="AZ59" s="1898"/>
      <c r="BA59" s="1898" t="s">
        <v>847</v>
      </c>
      <c r="BB59" s="1913" t="s">
        <v>849</v>
      </c>
      <c r="BC59" s="1886"/>
      <c r="BD59" s="1898"/>
      <c r="BE59" s="1937"/>
      <c r="BF59" s="1944"/>
      <c r="BG59" s="1952"/>
      <c r="BH59" s="1961"/>
      <c r="BI59" s="1967"/>
      <c r="BJ59" s="1972"/>
      <c r="BK59" s="1977"/>
      <c r="BL59" s="1977"/>
      <c r="BM59" s="1977"/>
      <c r="BN59" s="1988"/>
    </row>
    <row r="60" spans="2:66" ht="20.25" customHeight="1">
      <c r="B60" s="1743"/>
      <c r="C60" s="2675"/>
      <c r="D60" s="2681"/>
      <c r="E60" s="1968"/>
      <c r="F60" s="2691"/>
      <c r="G60" s="1755"/>
      <c r="H60" s="1766"/>
      <c r="I60" s="1774"/>
      <c r="J60" s="1779" t="str">
        <f>G59</f>
        <v>介護職員</v>
      </c>
      <c r="K60" s="1774"/>
      <c r="L60" s="1779" t="str">
        <f>M59</f>
        <v>A</v>
      </c>
      <c r="M60" s="1787"/>
      <c r="N60" s="1801"/>
      <c r="O60" s="1807"/>
      <c r="P60" s="1823"/>
      <c r="Q60" s="1823"/>
      <c r="R60" s="1766"/>
      <c r="S60" s="1831"/>
      <c r="T60" s="1836"/>
      <c r="U60" s="1836"/>
      <c r="V60" s="1836"/>
      <c r="W60" s="1847"/>
      <c r="X60" s="1856" t="s">
        <v>128</v>
      </c>
      <c r="Y60" s="1863"/>
      <c r="Z60" s="1874"/>
      <c r="AA60" s="1885" t="e">
        <f>IF(AA59="","",VLOOKUP(AA59,#REF!,10,FALSE))</f>
        <v>#REF!</v>
      </c>
      <c r="AB60" s="1897" t="str">
        <f>IF(AB59="","",VLOOKUP(AB59,#REF!,10,FALSE))</f>
        <v/>
      </c>
      <c r="AC60" s="1897" t="e">
        <f>IF(AC59="","",VLOOKUP(AC59,#REF!,10,FALSE))</f>
        <v>#REF!</v>
      </c>
      <c r="AD60" s="1897" t="e">
        <f>IF(AD59="","",VLOOKUP(AD59,#REF!,10,FALSE))</f>
        <v>#REF!</v>
      </c>
      <c r="AE60" s="1897" t="e">
        <f>IF(AE59="","",VLOOKUP(AE59,#REF!,10,FALSE))</f>
        <v>#REF!</v>
      </c>
      <c r="AF60" s="1897" t="e">
        <f>IF(AF59="","",VLOOKUP(AF59,#REF!,10,FALSE))</f>
        <v>#REF!</v>
      </c>
      <c r="AG60" s="1912" t="str">
        <f>IF(AG59="","",VLOOKUP(AG59,#REF!,10,FALSE))</f>
        <v/>
      </c>
      <c r="AH60" s="1885" t="e">
        <f>IF(AH59="","",VLOOKUP(AH59,#REF!,10,FALSE))</f>
        <v>#REF!</v>
      </c>
      <c r="AI60" s="1897" t="e">
        <f>IF(AI59="","",VLOOKUP(AI59,#REF!,10,FALSE))</f>
        <v>#REF!</v>
      </c>
      <c r="AJ60" s="1897" t="str">
        <f>IF(AJ59="","",VLOOKUP(AJ59,#REF!,10,FALSE))</f>
        <v/>
      </c>
      <c r="AK60" s="1897" t="e">
        <f>IF(AK59="","",VLOOKUP(AK59,#REF!,10,FALSE))</f>
        <v>#REF!</v>
      </c>
      <c r="AL60" s="1897" t="e">
        <f>IF(AL59="","",VLOOKUP(AL59,#REF!,10,FALSE))</f>
        <v>#REF!</v>
      </c>
      <c r="AM60" s="1897" t="e">
        <f>IF(AM59="","",VLOOKUP(AM59,#REF!,10,FALSE))</f>
        <v>#REF!</v>
      </c>
      <c r="AN60" s="1912" t="str">
        <f>IF(AN59="","",VLOOKUP(AN59,#REF!,10,FALSE))</f>
        <v/>
      </c>
      <c r="AO60" s="1885" t="e">
        <f>IF(AO59="","",VLOOKUP(AO59,#REF!,10,FALSE))</f>
        <v>#REF!</v>
      </c>
      <c r="AP60" s="1897" t="e">
        <f>IF(AP59="","",VLOOKUP(AP59,#REF!,10,FALSE))</f>
        <v>#REF!</v>
      </c>
      <c r="AQ60" s="1897" t="str">
        <f>IF(AQ59="","",VLOOKUP(AQ59,#REF!,10,FALSE))</f>
        <v/>
      </c>
      <c r="AR60" s="1897" t="str">
        <f>IF(AR59="","",VLOOKUP(AR59,#REF!,10,FALSE))</f>
        <v/>
      </c>
      <c r="AS60" s="1897" t="e">
        <f>IF(AS59="","",VLOOKUP(AS59,#REF!,10,FALSE))</f>
        <v>#REF!</v>
      </c>
      <c r="AT60" s="1897" t="e">
        <f>IF(AT59="","",VLOOKUP(AT59,#REF!,10,FALSE))</f>
        <v>#REF!</v>
      </c>
      <c r="AU60" s="1912" t="e">
        <f>IF(AU59="","",VLOOKUP(AU59,#REF!,10,FALSE))</f>
        <v>#REF!</v>
      </c>
      <c r="AV60" s="1885" t="e">
        <f>IF(AV59="","",VLOOKUP(AV59,#REF!,10,FALSE))</f>
        <v>#REF!</v>
      </c>
      <c r="AW60" s="1897" t="str">
        <f>IF(AW59="","",VLOOKUP(AW59,#REF!,10,FALSE))</f>
        <v/>
      </c>
      <c r="AX60" s="1897" t="e">
        <f>IF(AX59="","",VLOOKUP(AX59,#REF!,10,FALSE))</f>
        <v>#REF!</v>
      </c>
      <c r="AY60" s="1897" t="e">
        <f>IF(AY59="","",VLOOKUP(AY59,#REF!,10,FALSE))</f>
        <v>#REF!</v>
      </c>
      <c r="AZ60" s="1897" t="str">
        <f>IF(AZ59="","",VLOOKUP(AZ59,#REF!,10,FALSE))</f>
        <v/>
      </c>
      <c r="BA60" s="1897" t="e">
        <f>IF(BA59="","",VLOOKUP(BA59,#REF!,10,FALSE))</f>
        <v>#REF!</v>
      </c>
      <c r="BB60" s="1912" t="e">
        <f>IF(BB59="","",VLOOKUP(BB59,#REF!,10,FALSE))</f>
        <v>#REF!</v>
      </c>
      <c r="BC60" s="1885" t="str">
        <f>IF(BC59="","",VLOOKUP(BC59,#REF!,10,FALSE))</f>
        <v/>
      </c>
      <c r="BD60" s="1897" t="str">
        <f>IF(BD59="","",VLOOKUP(BD59,#REF!,10,FALSE))</f>
        <v/>
      </c>
      <c r="BE60" s="1897" t="str">
        <f>IF(BE59="","",VLOOKUP(BE59,#REF!,10,FALSE))</f>
        <v/>
      </c>
      <c r="BF60" s="1943" t="e">
        <f>IF($BI$3="４週",SUM(AA60:BB60),IF($BI$3="暦月",SUM(AA60:BE60),""))</f>
        <v>#REF!</v>
      </c>
      <c r="BG60" s="1951"/>
      <c r="BH60" s="1960" t="e">
        <f>IF($BI$3="４週",BF60/4,IF($BI$3="暦月",(BF60/($BI$8/7)),""))</f>
        <v>#REF!</v>
      </c>
      <c r="BI60" s="1951"/>
      <c r="BJ60" s="1971"/>
      <c r="BK60" s="1976"/>
      <c r="BL60" s="1976"/>
      <c r="BM60" s="1976"/>
      <c r="BN60" s="1987"/>
    </row>
    <row r="61" spans="2:66" ht="20.25" customHeight="1">
      <c r="B61" s="1742">
        <f>B59+1</f>
        <v>23</v>
      </c>
      <c r="C61" s="2676"/>
      <c r="D61" s="2682" t="s">
        <v>7</v>
      </c>
      <c r="E61" s="1968"/>
      <c r="F61" s="2691"/>
      <c r="G61" s="1756" t="s">
        <v>962</v>
      </c>
      <c r="H61" s="1767"/>
      <c r="I61" s="1774"/>
      <c r="J61" s="1779"/>
      <c r="K61" s="1774"/>
      <c r="L61" s="1779"/>
      <c r="M61" s="1788" t="s">
        <v>751</v>
      </c>
      <c r="N61" s="1802"/>
      <c r="O61" s="1808" t="s">
        <v>806</v>
      </c>
      <c r="P61" s="1824"/>
      <c r="Q61" s="1824"/>
      <c r="R61" s="1767"/>
      <c r="S61" s="1831" t="s">
        <v>70</v>
      </c>
      <c r="T61" s="1836"/>
      <c r="U61" s="1836"/>
      <c r="V61" s="1836"/>
      <c r="W61" s="1847"/>
      <c r="X61" s="1857" t="s">
        <v>770</v>
      </c>
      <c r="Y61" s="1864"/>
      <c r="Z61" s="1875"/>
      <c r="AA61" s="1886" t="s">
        <v>835</v>
      </c>
      <c r="AB61" s="1898" t="s">
        <v>837</v>
      </c>
      <c r="AC61" s="1898"/>
      <c r="AD61" s="1898" t="s">
        <v>847</v>
      </c>
      <c r="AE61" s="1898" t="s">
        <v>849</v>
      </c>
      <c r="AF61" s="1898"/>
      <c r="AG61" s="1913" t="s">
        <v>835</v>
      </c>
      <c r="AH61" s="1886" t="s">
        <v>837</v>
      </c>
      <c r="AI61" s="1898" t="s">
        <v>837</v>
      </c>
      <c r="AJ61" s="1898" t="s">
        <v>835</v>
      </c>
      <c r="AK61" s="1898"/>
      <c r="AL61" s="1898" t="s">
        <v>847</v>
      </c>
      <c r="AM61" s="1898" t="s">
        <v>849</v>
      </c>
      <c r="AN61" s="1913"/>
      <c r="AO61" s="1886" t="s">
        <v>837</v>
      </c>
      <c r="AP61" s="1898"/>
      <c r="AQ61" s="1898" t="s">
        <v>837</v>
      </c>
      <c r="AR61" s="1898" t="s">
        <v>837</v>
      </c>
      <c r="AS61" s="1898"/>
      <c r="AT61" s="1898" t="s">
        <v>847</v>
      </c>
      <c r="AU61" s="1913" t="s">
        <v>849</v>
      </c>
      <c r="AV61" s="1886" t="s">
        <v>837</v>
      </c>
      <c r="AW61" s="1898" t="s">
        <v>835</v>
      </c>
      <c r="AX61" s="1898"/>
      <c r="AY61" s="1898" t="s">
        <v>837</v>
      </c>
      <c r="AZ61" s="1898" t="s">
        <v>837</v>
      </c>
      <c r="BA61" s="1898"/>
      <c r="BB61" s="1913" t="s">
        <v>847</v>
      </c>
      <c r="BC61" s="1886"/>
      <c r="BD61" s="1898"/>
      <c r="BE61" s="1937"/>
      <c r="BF61" s="1944"/>
      <c r="BG61" s="1952"/>
      <c r="BH61" s="1961"/>
      <c r="BI61" s="1967"/>
      <c r="BJ61" s="1972"/>
      <c r="BK61" s="1977"/>
      <c r="BL61" s="1977"/>
      <c r="BM61" s="1977"/>
      <c r="BN61" s="1988"/>
    </row>
    <row r="62" spans="2:66" ht="20.25" customHeight="1">
      <c r="B62" s="1743"/>
      <c r="C62" s="2675"/>
      <c r="D62" s="2681"/>
      <c r="E62" s="1968"/>
      <c r="F62" s="2691"/>
      <c r="G62" s="1755"/>
      <c r="H62" s="1766"/>
      <c r="I62" s="1774"/>
      <c r="J62" s="1779" t="str">
        <f>G61</f>
        <v>介護職員</v>
      </c>
      <c r="K62" s="1774"/>
      <c r="L62" s="1779" t="str">
        <f>M61</f>
        <v>A</v>
      </c>
      <c r="M62" s="1787"/>
      <c r="N62" s="1801"/>
      <c r="O62" s="1807"/>
      <c r="P62" s="1823"/>
      <c r="Q62" s="1823"/>
      <c r="R62" s="1766"/>
      <c r="S62" s="1831"/>
      <c r="T62" s="1836"/>
      <c r="U62" s="1836"/>
      <c r="V62" s="1836"/>
      <c r="W62" s="1847"/>
      <c r="X62" s="1856" t="s">
        <v>128</v>
      </c>
      <c r="Y62" s="1863"/>
      <c r="Z62" s="1874"/>
      <c r="AA62" s="1885" t="e">
        <f>IF(AA61="","",VLOOKUP(AA61,#REF!,10,FALSE))</f>
        <v>#REF!</v>
      </c>
      <c r="AB62" s="1897" t="e">
        <f>IF(AB61="","",VLOOKUP(AB61,#REF!,10,FALSE))</f>
        <v>#REF!</v>
      </c>
      <c r="AC62" s="1897" t="str">
        <f>IF(AC61="","",VLOOKUP(AC61,#REF!,10,FALSE))</f>
        <v/>
      </c>
      <c r="AD62" s="1897" t="e">
        <f>IF(AD61="","",VLOOKUP(AD61,#REF!,10,FALSE))</f>
        <v>#REF!</v>
      </c>
      <c r="AE62" s="1897" t="e">
        <f>IF(AE61="","",VLOOKUP(AE61,#REF!,10,FALSE))</f>
        <v>#REF!</v>
      </c>
      <c r="AF62" s="1897" t="str">
        <f>IF(AF61="","",VLOOKUP(AF61,#REF!,10,FALSE))</f>
        <v/>
      </c>
      <c r="AG62" s="1912" t="e">
        <f>IF(AG61="","",VLOOKUP(AG61,#REF!,10,FALSE))</f>
        <v>#REF!</v>
      </c>
      <c r="AH62" s="1885" t="e">
        <f>IF(AH61="","",VLOOKUP(AH61,#REF!,10,FALSE))</f>
        <v>#REF!</v>
      </c>
      <c r="AI62" s="1897" t="e">
        <f>IF(AI61="","",VLOOKUP(AI61,#REF!,10,FALSE))</f>
        <v>#REF!</v>
      </c>
      <c r="AJ62" s="1897" t="e">
        <f>IF(AJ61="","",VLOOKUP(AJ61,#REF!,10,FALSE))</f>
        <v>#REF!</v>
      </c>
      <c r="AK62" s="1897" t="str">
        <f>IF(AK61="","",VLOOKUP(AK61,#REF!,10,FALSE))</f>
        <v/>
      </c>
      <c r="AL62" s="1897" t="e">
        <f>IF(AL61="","",VLOOKUP(AL61,#REF!,10,FALSE))</f>
        <v>#REF!</v>
      </c>
      <c r="AM62" s="1897" t="e">
        <f>IF(AM61="","",VLOOKUP(AM61,#REF!,10,FALSE))</f>
        <v>#REF!</v>
      </c>
      <c r="AN62" s="1912" t="str">
        <f>IF(AN61="","",VLOOKUP(AN61,#REF!,10,FALSE))</f>
        <v/>
      </c>
      <c r="AO62" s="1885" t="e">
        <f>IF(AO61="","",VLOOKUP(AO61,#REF!,10,FALSE))</f>
        <v>#REF!</v>
      </c>
      <c r="AP62" s="1897" t="str">
        <f>IF(AP61="","",VLOOKUP(AP61,#REF!,10,FALSE))</f>
        <v/>
      </c>
      <c r="AQ62" s="1897" t="e">
        <f>IF(AQ61="","",VLOOKUP(AQ61,#REF!,10,FALSE))</f>
        <v>#REF!</v>
      </c>
      <c r="AR62" s="1897" t="e">
        <f>IF(AR61="","",VLOOKUP(AR61,#REF!,10,FALSE))</f>
        <v>#REF!</v>
      </c>
      <c r="AS62" s="1897" t="str">
        <f>IF(AS61="","",VLOOKUP(AS61,#REF!,10,FALSE))</f>
        <v/>
      </c>
      <c r="AT62" s="1897" t="e">
        <f>IF(AT61="","",VLOOKUP(AT61,#REF!,10,FALSE))</f>
        <v>#REF!</v>
      </c>
      <c r="AU62" s="1912" t="e">
        <f>IF(AU61="","",VLOOKUP(AU61,#REF!,10,FALSE))</f>
        <v>#REF!</v>
      </c>
      <c r="AV62" s="1885" t="e">
        <f>IF(AV61="","",VLOOKUP(AV61,#REF!,10,FALSE))</f>
        <v>#REF!</v>
      </c>
      <c r="AW62" s="1897" t="e">
        <f>IF(AW61="","",VLOOKUP(AW61,#REF!,10,FALSE))</f>
        <v>#REF!</v>
      </c>
      <c r="AX62" s="1897" t="str">
        <f>IF(AX61="","",VLOOKUP(AX61,#REF!,10,FALSE))</f>
        <v/>
      </c>
      <c r="AY62" s="1897" t="e">
        <f>IF(AY61="","",VLOOKUP(AY61,#REF!,10,FALSE))</f>
        <v>#REF!</v>
      </c>
      <c r="AZ62" s="1897" t="e">
        <f>IF(AZ61="","",VLOOKUP(AZ61,#REF!,10,FALSE))</f>
        <v>#REF!</v>
      </c>
      <c r="BA62" s="1897" t="str">
        <f>IF(BA61="","",VLOOKUP(BA61,#REF!,10,FALSE))</f>
        <v/>
      </c>
      <c r="BB62" s="1912" t="e">
        <f>IF(BB61="","",VLOOKUP(BB61,#REF!,10,FALSE))</f>
        <v>#REF!</v>
      </c>
      <c r="BC62" s="1885" t="str">
        <f>IF(BC61="","",VLOOKUP(BC61,#REF!,10,FALSE))</f>
        <v/>
      </c>
      <c r="BD62" s="1897" t="str">
        <f>IF(BD61="","",VLOOKUP(BD61,#REF!,10,FALSE))</f>
        <v/>
      </c>
      <c r="BE62" s="1897" t="str">
        <f>IF(BE61="","",VLOOKUP(BE61,#REF!,10,FALSE))</f>
        <v/>
      </c>
      <c r="BF62" s="1943" t="e">
        <f>IF($BI$3="４週",SUM(AA62:BB62),IF($BI$3="暦月",SUM(AA62:BE62),""))</f>
        <v>#REF!</v>
      </c>
      <c r="BG62" s="1951"/>
      <c r="BH62" s="1960" t="e">
        <f>IF($BI$3="４週",BF62/4,IF($BI$3="暦月",(BF62/($BI$8/7)),""))</f>
        <v>#REF!</v>
      </c>
      <c r="BI62" s="1951"/>
      <c r="BJ62" s="1971"/>
      <c r="BK62" s="1976"/>
      <c r="BL62" s="1976"/>
      <c r="BM62" s="1976"/>
      <c r="BN62" s="1987"/>
    </row>
    <row r="63" spans="2:66" ht="20.25" customHeight="1">
      <c r="B63" s="1742">
        <f>B61+1</f>
        <v>24</v>
      </c>
      <c r="C63" s="2676"/>
      <c r="D63" s="2682" t="s">
        <v>7</v>
      </c>
      <c r="E63" s="1968"/>
      <c r="F63" s="2691"/>
      <c r="G63" s="1756" t="s">
        <v>962</v>
      </c>
      <c r="H63" s="1767"/>
      <c r="I63" s="1774"/>
      <c r="J63" s="1779"/>
      <c r="K63" s="1774"/>
      <c r="L63" s="1779"/>
      <c r="M63" s="1788" t="s">
        <v>702</v>
      </c>
      <c r="N63" s="1802"/>
      <c r="O63" s="1808" t="s">
        <v>806</v>
      </c>
      <c r="P63" s="1824"/>
      <c r="Q63" s="1824"/>
      <c r="R63" s="1767"/>
      <c r="S63" s="1831" t="s">
        <v>750</v>
      </c>
      <c r="T63" s="1836"/>
      <c r="U63" s="1836"/>
      <c r="V63" s="1836"/>
      <c r="W63" s="1847"/>
      <c r="X63" s="1857" t="s">
        <v>770</v>
      </c>
      <c r="Y63" s="1864"/>
      <c r="Z63" s="1875"/>
      <c r="AA63" s="1886"/>
      <c r="AB63" s="1898" t="s">
        <v>835</v>
      </c>
      <c r="AC63" s="1898" t="s">
        <v>837</v>
      </c>
      <c r="AD63" s="1898"/>
      <c r="AE63" s="1898" t="s">
        <v>837</v>
      </c>
      <c r="AF63" s="1898" t="s">
        <v>837</v>
      </c>
      <c r="AG63" s="1913"/>
      <c r="AH63" s="1886"/>
      <c r="AI63" s="1898" t="s">
        <v>835</v>
      </c>
      <c r="AJ63" s="1898" t="s">
        <v>837</v>
      </c>
      <c r="AK63" s="1898" t="s">
        <v>837</v>
      </c>
      <c r="AL63" s="1898"/>
      <c r="AM63" s="1898"/>
      <c r="AN63" s="1913" t="s">
        <v>835</v>
      </c>
      <c r="AO63" s="1886"/>
      <c r="AP63" s="1898"/>
      <c r="AQ63" s="1898" t="s">
        <v>835</v>
      </c>
      <c r="AR63" s="1898" t="s">
        <v>835</v>
      </c>
      <c r="AS63" s="1898" t="s">
        <v>837</v>
      </c>
      <c r="AT63" s="1898"/>
      <c r="AU63" s="1913" t="s">
        <v>837</v>
      </c>
      <c r="AV63" s="1886"/>
      <c r="AW63" s="1898" t="s">
        <v>837</v>
      </c>
      <c r="AX63" s="1898" t="s">
        <v>837</v>
      </c>
      <c r="AY63" s="1898"/>
      <c r="AZ63" s="1898" t="s">
        <v>837</v>
      </c>
      <c r="BA63" s="1898" t="s">
        <v>835</v>
      </c>
      <c r="BB63" s="1913"/>
      <c r="BC63" s="1886"/>
      <c r="BD63" s="1898"/>
      <c r="BE63" s="1937"/>
      <c r="BF63" s="1944"/>
      <c r="BG63" s="1952"/>
      <c r="BH63" s="1961"/>
      <c r="BI63" s="1967"/>
      <c r="BJ63" s="1972"/>
      <c r="BK63" s="1977"/>
      <c r="BL63" s="1977"/>
      <c r="BM63" s="1977"/>
      <c r="BN63" s="1988"/>
    </row>
    <row r="64" spans="2:66" ht="20.25" customHeight="1">
      <c r="B64" s="1743"/>
      <c r="C64" s="2675"/>
      <c r="D64" s="2681"/>
      <c r="E64" s="1968"/>
      <c r="F64" s="2691"/>
      <c r="G64" s="1755"/>
      <c r="H64" s="1766"/>
      <c r="I64" s="1774"/>
      <c r="J64" s="1779" t="str">
        <f>G63</f>
        <v>介護職員</v>
      </c>
      <c r="K64" s="1774"/>
      <c r="L64" s="1779" t="str">
        <f>M63</f>
        <v>C</v>
      </c>
      <c r="M64" s="1787"/>
      <c r="N64" s="1801"/>
      <c r="O64" s="1807"/>
      <c r="P64" s="1823"/>
      <c r="Q64" s="1823"/>
      <c r="R64" s="1766"/>
      <c r="S64" s="1831"/>
      <c r="T64" s="1836"/>
      <c r="U64" s="1836"/>
      <c r="V64" s="1836"/>
      <c r="W64" s="1847"/>
      <c r="X64" s="1856" t="s">
        <v>128</v>
      </c>
      <c r="Y64" s="1863"/>
      <c r="Z64" s="1874"/>
      <c r="AA64" s="1885" t="str">
        <f>IF(AA63="","",VLOOKUP(AA63,#REF!,10,FALSE))</f>
        <v/>
      </c>
      <c r="AB64" s="1897" t="e">
        <f>IF(AB63="","",VLOOKUP(AB63,#REF!,10,FALSE))</f>
        <v>#REF!</v>
      </c>
      <c r="AC64" s="1897" t="e">
        <f>IF(AC63="","",VLOOKUP(AC63,#REF!,10,FALSE))</f>
        <v>#REF!</v>
      </c>
      <c r="AD64" s="1897" t="str">
        <f>IF(AD63="","",VLOOKUP(AD63,#REF!,10,FALSE))</f>
        <v/>
      </c>
      <c r="AE64" s="1897" t="e">
        <f>IF(AE63="","",VLOOKUP(AE63,#REF!,10,FALSE))</f>
        <v>#REF!</v>
      </c>
      <c r="AF64" s="1897" t="e">
        <f>IF(AF63="","",VLOOKUP(AF63,#REF!,10,FALSE))</f>
        <v>#REF!</v>
      </c>
      <c r="AG64" s="1912" t="str">
        <f>IF(AG63="","",VLOOKUP(AG63,#REF!,10,FALSE))</f>
        <v/>
      </c>
      <c r="AH64" s="1885" t="str">
        <f>IF(AH63="","",VLOOKUP(AH63,#REF!,10,FALSE))</f>
        <v/>
      </c>
      <c r="AI64" s="1897" t="e">
        <f>IF(AI63="","",VLOOKUP(AI63,#REF!,10,FALSE))</f>
        <v>#REF!</v>
      </c>
      <c r="AJ64" s="1897" t="e">
        <f>IF(AJ63="","",VLOOKUP(AJ63,#REF!,10,FALSE))</f>
        <v>#REF!</v>
      </c>
      <c r="AK64" s="1897" t="e">
        <f>IF(AK63="","",VLOOKUP(AK63,#REF!,10,FALSE))</f>
        <v>#REF!</v>
      </c>
      <c r="AL64" s="1897" t="str">
        <f>IF(AL63="","",VLOOKUP(AL63,#REF!,10,FALSE))</f>
        <v/>
      </c>
      <c r="AM64" s="1897" t="str">
        <f>IF(AM63="","",VLOOKUP(AM63,#REF!,10,FALSE))</f>
        <v/>
      </c>
      <c r="AN64" s="1912" t="e">
        <f>IF(AN63="","",VLOOKUP(AN63,#REF!,10,FALSE))</f>
        <v>#REF!</v>
      </c>
      <c r="AO64" s="1885" t="str">
        <f>IF(AO63="","",VLOOKUP(AO63,#REF!,10,FALSE))</f>
        <v/>
      </c>
      <c r="AP64" s="1897" t="str">
        <f>IF(AP63="","",VLOOKUP(AP63,#REF!,10,FALSE))</f>
        <v/>
      </c>
      <c r="AQ64" s="1897" t="e">
        <f>IF(AQ63="","",VLOOKUP(AQ63,#REF!,10,FALSE))</f>
        <v>#REF!</v>
      </c>
      <c r="AR64" s="1897" t="e">
        <f>IF(AR63="","",VLOOKUP(AR63,#REF!,10,FALSE))</f>
        <v>#REF!</v>
      </c>
      <c r="AS64" s="1897" t="e">
        <f>IF(AS63="","",VLOOKUP(AS63,#REF!,10,FALSE))</f>
        <v>#REF!</v>
      </c>
      <c r="AT64" s="1897" t="str">
        <f>IF(AT63="","",VLOOKUP(AT63,#REF!,10,FALSE))</f>
        <v/>
      </c>
      <c r="AU64" s="1912" t="e">
        <f>IF(AU63="","",VLOOKUP(AU63,#REF!,10,FALSE))</f>
        <v>#REF!</v>
      </c>
      <c r="AV64" s="1885" t="str">
        <f>IF(AV63="","",VLOOKUP(AV63,#REF!,10,FALSE))</f>
        <v/>
      </c>
      <c r="AW64" s="1897" t="e">
        <f>IF(AW63="","",VLOOKUP(AW63,#REF!,10,FALSE))</f>
        <v>#REF!</v>
      </c>
      <c r="AX64" s="1897" t="e">
        <f>IF(AX63="","",VLOOKUP(AX63,#REF!,10,FALSE))</f>
        <v>#REF!</v>
      </c>
      <c r="AY64" s="1897" t="str">
        <f>IF(AY63="","",VLOOKUP(AY63,#REF!,10,FALSE))</f>
        <v/>
      </c>
      <c r="AZ64" s="1897" t="e">
        <f>IF(AZ63="","",VLOOKUP(AZ63,#REF!,10,FALSE))</f>
        <v>#REF!</v>
      </c>
      <c r="BA64" s="1897" t="e">
        <f>IF(BA63="","",VLOOKUP(BA63,#REF!,10,FALSE))</f>
        <v>#REF!</v>
      </c>
      <c r="BB64" s="1912" t="str">
        <f>IF(BB63="","",VLOOKUP(BB63,#REF!,10,FALSE))</f>
        <v/>
      </c>
      <c r="BC64" s="1885" t="str">
        <f>IF(BC63="","",VLOOKUP(BC63,#REF!,10,FALSE))</f>
        <v/>
      </c>
      <c r="BD64" s="1897" t="str">
        <f>IF(BD63="","",VLOOKUP(BD63,#REF!,10,FALSE))</f>
        <v/>
      </c>
      <c r="BE64" s="1897" t="str">
        <f>IF(BE63="","",VLOOKUP(BE63,#REF!,10,FALSE))</f>
        <v/>
      </c>
      <c r="BF64" s="1943" t="e">
        <f>IF($BI$3="４週",SUM(AA64:BB64),IF($BI$3="暦月",SUM(AA64:BE64),""))</f>
        <v>#REF!</v>
      </c>
      <c r="BG64" s="1951"/>
      <c r="BH64" s="1960" t="e">
        <f>IF($BI$3="４週",BF64/4,IF($BI$3="暦月",(BF64/($BI$8/7)),""))</f>
        <v>#REF!</v>
      </c>
      <c r="BI64" s="1951"/>
      <c r="BJ64" s="1971"/>
      <c r="BK64" s="1976"/>
      <c r="BL64" s="1976"/>
      <c r="BM64" s="1976"/>
      <c r="BN64" s="1987"/>
    </row>
    <row r="65" spans="2:66" ht="20.25" customHeight="1">
      <c r="B65" s="1742">
        <f>B63+1</f>
        <v>25</v>
      </c>
      <c r="C65" s="2676" t="s">
        <v>90</v>
      </c>
      <c r="D65" s="2682" t="s">
        <v>45</v>
      </c>
      <c r="E65" s="1968"/>
      <c r="F65" s="2691"/>
      <c r="G65" s="1756" t="s">
        <v>962</v>
      </c>
      <c r="H65" s="1767"/>
      <c r="I65" s="1774"/>
      <c r="J65" s="1779"/>
      <c r="K65" s="1774"/>
      <c r="L65" s="1779"/>
      <c r="M65" s="1788" t="s">
        <v>751</v>
      </c>
      <c r="N65" s="1802"/>
      <c r="O65" s="1808" t="s">
        <v>810</v>
      </c>
      <c r="P65" s="1824"/>
      <c r="Q65" s="1824"/>
      <c r="R65" s="1767"/>
      <c r="S65" s="1831" t="s">
        <v>831</v>
      </c>
      <c r="T65" s="1836"/>
      <c r="U65" s="1836"/>
      <c r="V65" s="1836"/>
      <c r="W65" s="1847"/>
      <c r="X65" s="1857" t="s">
        <v>770</v>
      </c>
      <c r="Y65" s="1864"/>
      <c r="Z65" s="1875"/>
      <c r="AA65" s="1886" t="s">
        <v>837</v>
      </c>
      <c r="AB65" s="1898" t="s">
        <v>837</v>
      </c>
      <c r="AC65" s="1898"/>
      <c r="AD65" s="1898"/>
      <c r="AE65" s="1898" t="s">
        <v>847</v>
      </c>
      <c r="AF65" s="1898" t="s">
        <v>849</v>
      </c>
      <c r="AG65" s="1913" t="s">
        <v>835</v>
      </c>
      <c r="AH65" s="1886" t="s">
        <v>835</v>
      </c>
      <c r="AI65" s="1898"/>
      <c r="AJ65" s="1898" t="s">
        <v>837</v>
      </c>
      <c r="AK65" s="1898" t="s">
        <v>837</v>
      </c>
      <c r="AL65" s="1898"/>
      <c r="AM65" s="1898" t="s">
        <v>847</v>
      </c>
      <c r="AN65" s="1913" t="s">
        <v>849</v>
      </c>
      <c r="AO65" s="1886" t="s">
        <v>835</v>
      </c>
      <c r="AP65" s="1898" t="s">
        <v>835</v>
      </c>
      <c r="AQ65" s="1898"/>
      <c r="AR65" s="1898" t="s">
        <v>837</v>
      </c>
      <c r="AS65" s="1898"/>
      <c r="AT65" s="1898"/>
      <c r="AU65" s="1913" t="s">
        <v>847</v>
      </c>
      <c r="AV65" s="1886" t="s">
        <v>849</v>
      </c>
      <c r="AW65" s="1898" t="s">
        <v>835</v>
      </c>
      <c r="AX65" s="1898" t="s">
        <v>835</v>
      </c>
      <c r="AY65" s="1898"/>
      <c r="AZ65" s="1898" t="s">
        <v>835</v>
      </c>
      <c r="BA65" s="1898" t="s">
        <v>837</v>
      </c>
      <c r="BB65" s="1913" t="s">
        <v>837</v>
      </c>
      <c r="BC65" s="1886"/>
      <c r="BD65" s="1898"/>
      <c r="BE65" s="1937"/>
      <c r="BF65" s="1944"/>
      <c r="BG65" s="1952"/>
      <c r="BH65" s="1961"/>
      <c r="BI65" s="1967"/>
      <c r="BJ65" s="1972"/>
      <c r="BK65" s="1977"/>
      <c r="BL65" s="1977"/>
      <c r="BM65" s="1977"/>
      <c r="BN65" s="1988"/>
    </row>
    <row r="66" spans="2:66" ht="20.25" customHeight="1">
      <c r="B66" s="1743"/>
      <c r="C66" s="2675"/>
      <c r="D66" s="2681"/>
      <c r="E66" s="1968"/>
      <c r="F66" s="2691"/>
      <c r="G66" s="1755"/>
      <c r="H66" s="1766"/>
      <c r="I66" s="1774"/>
      <c r="J66" s="1779" t="str">
        <f>G65</f>
        <v>介護職員</v>
      </c>
      <c r="K66" s="1774"/>
      <c r="L66" s="1779" t="str">
        <f>M65</f>
        <v>A</v>
      </c>
      <c r="M66" s="1787"/>
      <c r="N66" s="1801"/>
      <c r="O66" s="1807"/>
      <c r="P66" s="1823"/>
      <c r="Q66" s="1823"/>
      <c r="R66" s="1766"/>
      <c r="S66" s="1831"/>
      <c r="T66" s="1836"/>
      <c r="U66" s="1836"/>
      <c r="V66" s="1836"/>
      <c r="W66" s="1847"/>
      <c r="X66" s="1856" t="s">
        <v>128</v>
      </c>
      <c r="Y66" s="1863"/>
      <c r="Z66" s="1874"/>
      <c r="AA66" s="1885" t="e">
        <f>IF(AA65="","",VLOOKUP(AA65,#REF!,10,FALSE))</f>
        <v>#REF!</v>
      </c>
      <c r="AB66" s="1897" t="e">
        <f>IF(AB65="","",VLOOKUP(AB65,#REF!,10,FALSE))</f>
        <v>#REF!</v>
      </c>
      <c r="AC66" s="1897" t="str">
        <f>IF(AC65="","",VLOOKUP(AC65,#REF!,10,FALSE))</f>
        <v/>
      </c>
      <c r="AD66" s="1897" t="str">
        <f>IF(AD65="","",VLOOKUP(AD65,#REF!,10,FALSE))</f>
        <v/>
      </c>
      <c r="AE66" s="1897" t="e">
        <f>IF(AE65="","",VLOOKUP(AE65,#REF!,10,FALSE))</f>
        <v>#REF!</v>
      </c>
      <c r="AF66" s="1897" t="e">
        <f>IF(AF65="","",VLOOKUP(AF65,#REF!,10,FALSE))</f>
        <v>#REF!</v>
      </c>
      <c r="AG66" s="1912" t="e">
        <f>IF(AG65="","",VLOOKUP(AG65,#REF!,10,FALSE))</f>
        <v>#REF!</v>
      </c>
      <c r="AH66" s="1885" t="e">
        <f>IF(AH65="","",VLOOKUP(AH65,#REF!,10,FALSE))</f>
        <v>#REF!</v>
      </c>
      <c r="AI66" s="1897" t="str">
        <f>IF(AI65="","",VLOOKUP(AI65,#REF!,10,FALSE))</f>
        <v/>
      </c>
      <c r="AJ66" s="1897" t="e">
        <f>IF(AJ65="","",VLOOKUP(AJ65,#REF!,10,FALSE))</f>
        <v>#REF!</v>
      </c>
      <c r="AK66" s="1897" t="e">
        <f>IF(AK65="","",VLOOKUP(AK65,#REF!,10,FALSE))</f>
        <v>#REF!</v>
      </c>
      <c r="AL66" s="1897" t="str">
        <f>IF(AL65="","",VLOOKUP(AL65,#REF!,10,FALSE))</f>
        <v/>
      </c>
      <c r="AM66" s="1897" t="e">
        <f>IF(AM65="","",VLOOKUP(AM65,#REF!,10,FALSE))</f>
        <v>#REF!</v>
      </c>
      <c r="AN66" s="1912" t="e">
        <f>IF(AN65="","",VLOOKUP(AN65,#REF!,10,FALSE))</f>
        <v>#REF!</v>
      </c>
      <c r="AO66" s="1885" t="e">
        <f>IF(AO65="","",VLOOKUP(AO65,#REF!,10,FALSE))</f>
        <v>#REF!</v>
      </c>
      <c r="AP66" s="1897" t="e">
        <f>IF(AP65="","",VLOOKUP(AP65,#REF!,10,FALSE))</f>
        <v>#REF!</v>
      </c>
      <c r="AQ66" s="1897" t="str">
        <f>IF(AQ65="","",VLOOKUP(AQ65,#REF!,10,FALSE))</f>
        <v/>
      </c>
      <c r="AR66" s="1897" t="e">
        <f>IF(AR65="","",VLOOKUP(AR65,#REF!,10,FALSE))</f>
        <v>#REF!</v>
      </c>
      <c r="AS66" s="1897" t="str">
        <f>IF(AS65="","",VLOOKUP(AS65,#REF!,10,FALSE))</f>
        <v/>
      </c>
      <c r="AT66" s="1897" t="str">
        <f>IF(AT65="","",VLOOKUP(AT65,#REF!,10,FALSE))</f>
        <v/>
      </c>
      <c r="AU66" s="1912" t="e">
        <f>IF(AU65="","",VLOOKUP(AU65,#REF!,10,FALSE))</f>
        <v>#REF!</v>
      </c>
      <c r="AV66" s="1885" t="e">
        <f>IF(AV65="","",VLOOKUP(AV65,#REF!,10,FALSE))</f>
        <v>#REF!</v>
      </c>
      <c r="AW66" s="1897" t="e">
        <f>IF(AW65="","",VLOOKUP(AW65,#REF!,10,FALSE))</f>
        <v>#REF!</v>
      </c>
      <c r="AX66" s="1897" t="e">
        <f>IF(AX65="","",VLOOKUP(AX65,#REF!,10,FALSE))</f>
        <v>#REF!</v>
      </c>
      <c r="AY66" s="1897" t="str">
        <f>IF(AY65="","",VLOOKUP(AY65,#REF!,10,FALSE))</f>
        <v/>
      </c>
      <c r="AZ66" s="1897" t="e">
        <f>IF(AZ65="","",VLOOKUP(AZ65,#REF!,10,FALSE))</f>
        <v>#REF!</v>
      </c>
      <c r="BA66" s="1897" t="e">
        <f>IF(BA65="","",VLOOKUP(BA65,#REF!,10,FALSE))</f>
        <v>#REF!</v>
      </c>
      <c r="BB66" s="1912" t="e">
        <f>IF(BB65="","",VLOOKUP(BB65,#REF!,10,FALSE))</f>
        <v>#REF!</v>
      </c>
      <c r="BC66" s="1885" t="str">
        <f>IF(BC65="","",VLOOKUP(BC65,#REF!,10,FALSE))</f>
        <v/>
      </c>
      <c r="BD66" s="1897" t="str">
        <f>IF(BD65="","",VLOOKUP(BD65,#REF!,10,FALSE))</f>
        <v/>
      </c>
      <c r="BE66" s="1897" t="str">
        <f>IF(BE65="","",VLOOKUP(BE65,#REF!,10,FALSE))</f>
        <v/>
      </c>
      <c r="BF66" s="1943" t="e">
        <f>IF($BI$3="４週",SUM(AA66:BB66),IF($BI$3="暦月",SUM(AA66:BE66),""))</f>
        <v>#REF!</v>
      </c>
      <c r="BG66" s="1951"/>
      <c r="BH66" s="1960" t="e">
        <f>IF($BI$3="４週",BF66/4,IF($BI$3="暦月",(BF66/($BI$8/7)),""))</f>
        <v>#REF!</v>
      </c>
      <c r="BI66" s="1951"/>
      <c r="BJ66" s="1971"/>
      <c r="BK66" s="1976"/>
      <c r="BL66" s="1976"/>
      <c r="BM66" s="1976"/>
      <c r="BN66" s="1987"/>
    </row>
    <row r="67" spans="2:66" ht="20.25" customHeight="1">
      <c r="B67" s="1742">
        <f>B65+1</f>
        <v>26</v>
      </c>
      <c r="C67" s="2676"/>
      <c r="D67" s="2682" t="s">
        <v>45</v>
      </c>
      <c r="E67" s="1968"/>
      <c r="F67" s="2691"/>
      <c r="G67" s="1756" t="s">
        <v>962</v>
      </c>
      <c r="H67" s="1767"/>
      <c r="I67" s="1774"/>
      <c r="J67" s="1779"/>
      <c r="K67" s="1774"/>
      <c r="L67" s="1779"/>
      <c r="M67" s="1788" t="s">
        <v>751</v>
      </c>
      <c r="N67" s="1802"/>
      <c r="O67" s="1808" t="s">
        <v>806</v>
      </c>
      <c r="P67" s="1824"/>
      <c r="Q67" s="1824"/>
      <c r="R67" s="1767"/>
      <c r="S67" s="1831" t="s">
        <v>305</v>
      </c>
      <c r="T67" s="1836"/>
      <c r="U67" s="1836"/>
      <c r="V67" s="1836"/>
      <c r="W67" s="1847"/>
      <c r="X67" s="1857" t="s">
        <v>770</v>
      </c>
      <c r="Y67" s="1864"/>
      <c r="Z67" s="1875"/>
      <c r="AA67" s="1886"/>
      <c r="AB67" s="1898" t="s">
        <v>835</v>
      </c>
      <c r="AC67" s="1898" t="s">
        <v>837</v>
      </c>
      <c r="AD67" s="1898" t="s">
        <v>837</v>
      </c>
      <c r="AE67" s="1898"/>
      <c r="AF67" s="1898" t="s">
        <v>847</v>
      </c>
      <c r="AG67" s="1913" t="s">
        <v>849</v>
      </c>
      <c r="AH67" s="1886" t="s">
        <v>837</v>
      </c>
      <c r="AI67" s="1898"/>
      <c r="AJ67" s="1898" t="s">
        <v>837</v>
      </c>
      <c r="AK67" s="1898" t="s">
        <v>837</v>
      </c>
      <c r="AL67" s="1898"/>
      <c r="AM67" s="1898"/>
      <c r="AN67" s="1913" t="s">
        <v>847</v>
      </c>
      <c r="AO67" s="1886" t="s">
        <v>849</v>
      </c>
      <c r="AP67" s="1898" t="s">
        <v>837</v>
      </c>
      <c r="AQ67" s="1898" t="s">
        <v>837</v>
      </c>
      <c r="AR67" s="1898" t="s">
        <v>837</v>
      </c>
      <c r="AS67" s="1898" t="s">
        <v>835</v>
      </c>
      <c r="AT67" s="1898" t="s">
        <v>835</v>
      </c>
      <c r="AU67" s="1913"/>
      <c r="AV67" s="1886" t="s">
        <v>847</v>
      </c>
      <c r="AW67" s="1898" t="s">
        <v>849</v>
      </c>
      <c r="AX67" s="1898" t="s">
        <v>835</v>
      </c>
      <c r="AY67" s="1898" t="s">
        <v>837</v>
      </c>
      <c r="AZ67" s="1898"/>
      <c r="BA67" s="1898"/>
      <c r="BB67" s="1913" t="s">
        <v>835</v>
      </c>
      <c r="BC67" s="1886"/>
      <c r="BD67" s="1898"/>
      <c r="BE67" s="1937"/>
      <c r="BF67" s="1944"/>
      <c r="BG67" s="1952"/>
      <c r="BH67" s="1961"/>
      <c r="BI67" s="1967"/>
      <c r="BJ67" s="1972"/>
      <c r="BK67" s="1977"/>
      <c r="BL67" s="1977"/>
      <c r="BM67" s="1977"/>
      <c r="BN67" s="1988"/>
    </row>
    <row r="68" spans="2:66" ht="20.25" customHeight="1">
      <c r="B68" s="1743"/>
      <c r="C68" s="2675"/>
      <c r="D68" s="2681"/>
      <c r="E68" s="1968"/>
      <c r="F68" s="2691"/>
      <c r="G68" s="1755"/>
      <c r="H68" s="1766"/>
      <c r="I68" s="1774"/>
      <c r="J68" s="1779" t="str">
        <f>G67</f>
        <v>介護職員</v>
      </c>
      <c r="K68" s="1774"/>
      <c r="L68" s="1779" t="str">
        <f>M67</f>
        <v>A</v>
      </c>
      <c r="M68" s="1787"/>
      <c r="N68" s="1801"/>
      <c r="O68" s="1807"/>
      <c r="P68" s="1823"/>
      <c r="Q68" s="1823"/>
      <c r="R68" s="1766"/>
      <c r="S68" s="1831"/>
      <c r="T68" s="1836"/>
      <c r="U68" s="1836"/>
      <c r="V68" s="1836"/>
      <c r="W68" s="1847"/>
      <c r="X68" s="1856" t="s">
        <v>128</v>
      </c>
      <c r="Y68" s="1863"/>
      <c r="Z68" s="1874"/>
      <c r="AA68" s="1885" t="str">
        <f>IF(AA67="","",VLOOKUP(AA67,#REF!,10,FALSE))</f>
        <v/>
      </c>
      <c r="AB68" s="1897" t="e">
        <f>IF(AB67="","",VLOOKUP(AB67,#REF!,10,FALSE))</f>
        <v>#REF!</v>
      </c>
      <c r="AC68" s="1897" t="e">
        <f>IF(AC67="","",VLOOKUP(AC67,#REF!,10,FALSE))</f>
        <v>#REF!</v>
      </c>
      <c r="AD68" s="1897" t="e">
        <f>IF(AD67="","",VLOOKUP(AD67,#REF!,10,FALSE))</f>
        <v>#REF!</v>
      </c>
      <c r="AE68" s="1897" t="str">
        <f>IF(AE67="","",VLOOKUP(AE67,#REF!,10,FALSE))</f>
        <v/>
      </c>
      <c r="AF68" s="1897" t="e">
        <f>IF(AF67="","",VLOOKUP(AF67,#REF!,10,FALSE))</f>
        <v>#REF!</v>
      </c>
      <c r="AG68" s="1912" t="e">
        <f>IF(AG67="","",VLOOKUP(AG67,#REF!,10,FALSE))</f>
        <v>#REF!</v>
      </c>
      <c r="AH68" s="1885" t="e">
        <f>IF(AH67="","",VLOOKUP(AH67,#REF!,10,FALSE))</f>
        <v>#REF!</v>
      </c>
      <c r="AI68" s="1897" t="str">
        <f>IF(AI67="","",VLOOKUP(AI67,#REF!,10,FALSE))</f>
        <v/>
      </c>
      <c r="AJ68" s="1897" t="e">
        <f>IF(AJ67="","",VLOOKUP(AJ67,#REF!,10,FALSE))</f>
        <v>#REF!</v>
      </c>
      <c r="AK68" s="1897" t="e">
        <f>IF(AK67="","",VLOOKUP(AK67,#REF!,10,FALSE))</f>
        <v>#REF!</v>
      </c>
      <c r="AL68" s="1897" t="str">
        <f>IF(AL67="","",VLOOKUP(AL67,#REF!,10,FALSE))</f>
        <v/>
      </c>
      <c r="AM68" s="1897" t="str">
        <f>IF(AM67="","",VLOOKUP(AM67,#REF!,10,FALSE))</f>
        <v/>
      </c>
      <c r="AN68" s="1912" t="e">
        <f>IF(AN67="","",VLOOKUP(AN67,#REF!,10,FALSE))</f>
        <v>#REF!</v>
      </c>
      <c r="AO68" s="1885" t="e">
        <f>IF(AO67="","",VLOOKUP(AO67,#REF!,10,FALSE))</f>
        <v>#REF!</v>
      </c>
      <c r="AP68" s="1897" t="e">
        <f>IF(AP67="","",VLOOKUP(AP67,#REF!,10,FALSE))</f>
        <v>#REF!</v>
      </c>
      <c r="AQ68" s="1897" t="e">
        <f>IF(AQ67="","",VLOOKUP(AQ67,#REF!,10,FALSE))</f>
        <v>#REF!</v>
      </c>
      <c r="AR68" s="1897" t="e">
        <f>IF(AR67="","",VLOOKUP(AR67,#REF!,10,FALSE))</f>
        <v>#REF!</v>
      </c>
      <c r="AS68" s="1897" t="e">
        <f>IF(AS67="","",VLOOKUP(AS67,#REF!,10,FALSE))</f>
        <v>#REF!</v>
      </c>
      <c r="AT68" s="1897" t="e">
        <f>IF(AT67="","",VLOOKUP(AT67,#REF!,10,FALSE))</f>
        <v>#REF!</v>
      </c>
      <c r="AU68" s="1912" t="str">
        <f>IF(AU67="","",VLOOKUP(AU67,#REF!,10,FALSE))</f>
        <v/>
      </c>
      <c r="AV68" s="1885" t="e">
        <f>IF(AV67="","",VLOOKUP(AV67,#REF!,10,FALSE))</f>
        <v>#REF!</v>
      </c>
      <c r="AW68" s="1897" t="e">
        <f>IF(AW67="","",VLOOKUP(AW67,#REF!,10,FALSE))</f>
        <v>#REF!</v>
      </c>
      <c r="AX68" s="1897" t="e">
        <f>IF(AX67="","",VLOOKUP(AX67,#REF!,10,FALSE))</f>
        <v>#REF!</v>
      </c>
      <c r="AY68" s="1897" t="e">
        <f>IF(AY67="","",VLOOKUP(AY67,#REF!,10,FALSE))</f>
        <v>#REF!</v>
      </c>
      <c r="AZ68" s="1897" t="str">
        <f>IF(AZ67="","",VLOOKUP(AZ67,#REF!,10,FALSE))</f>
        <v/>
      </c>
      <c r="BA68" s="1897" t="str">
        <f>IF(BA67="","",VLOOKUP(BA67,#REF!,10,FALSE))</f>
        <v/>
      </c>
      <c r="BB68" s="1912" t="e">
        <f>IF(BB67="","",VLOOKUP(BB67,#REF!,10,FALSE))</f>
        <v>#REF!</v>
      </c>
      <c r="BC68" s="1885" t="str">
        <f>IF(BC67="","",VLOOKUP(BC67,#REF!,10,FALSE))</f>
        <v/>
      </c>
      <c r="BD68" s="1897" t="str">
        <f>IF(BD67="","",VLOOKUP(BD67,#REF!,10,FALSE))</f>
        <v/>
      </c>
      <c r="BE68" s="1897" t="str">
        <f>IF(BE67="","",VLOOKUP(BE67,#REF!,10,FALSE))</f>
        <v/>
      </c>
      <c r="BF68" s="1943" t="e">
        <f>IF($BI$3="４週",SUM(AA68:BB68),IF($BI$3="暦月",SUM(AA68:BE68),""))</f>
        <v>#REF!</v>
      </c>
      <c r="BG68" s="1951"/>
      <c r="BH68" s="1960" t="e">
        <f>IF($BI$3="４週",BF68/4,IF($BI$3="暦月",(BF68/($BI$8/7)),""))</f>
        <v>#REF!</v>
      </c>
      <c r="BI68" s="1951"/>
      <c r="BJ68" s="1971"/>
      <c r="BK68" s="1976"/>
      <c r="BL68" s="1976"/>
      <c r="BM68" s="1976"/>
      <c r="BN68" s="1987"/>
    </row>
    <row r="69" spans="2:66" ht="20.25" customHeight="1">
      <c r="B69" s="1742">
        <f>B67+1</f>
        <v>27</v>
      </c>
      <c r="C69" s="2676"/>
      <c r="D69" s="2682" t="s">
        <v>45</v>
      </c>
      <c r="E69" s="1968"/>
      <c r="F69" s="2691"/>
      <c r="G69" s="1756" t="s">
        <v>962</v>
      </c>
      <c r="H69" s="1767"/>
      <c r="I69" s="1774"/>
      <c r="J69" s="1779"/>
      <c r="K69" s="1774"/>
      <c r="L69" s="1779"/>
      <c r="M69" s="1788" t="s">
        <v>751</v>
      </c>
      <c r="N69" s="1802"/>
      <c r="O69" s="1808" t="s">
        <v>806</v>
      </c>
      <c r="P69" s="1824"/>
      <c r="Q69" s="1824"/>
      <c r="R69" s="1767"/>
      <c r="S69" s="1831" t="s">
        <v>832</v>
      </c>
      <c r="T69" s="1836"/>
      <c r="U69" s="1836"/>
      <c r="V69" s="1836"/>
      <c r="W69" s="1847"/>
      <c r="X69" s="1857" t="s">
        <v>770</v>
      </c>
      <c r="Y69" s="1864"/>
      <c r="Z69" s="1875"/>
      <c r="AA69" s="1886" t="s">
        <v>835</v>
      </c>
      <c r="AB69" s="1898"/>
      <c r="AC69" s="1898" t="s">
        <v>835</v>
      </c>
      <c r="AD69" s="1898"/>
      <c r="AE69" s="1898" t="s">
        <v>837</v>
      </c>
      <c r="AF69" s="1898"/>
      <c r="AG69" s="1913" t="s">
        <v>847</v>
      </c>
      <c r="AH69" s="1886" t="s">
        <v>849</v>
      </c>
      <c r="AI69" s="1898" t="s">
        <v>837</v>
      </c>
      <c r="AJ69" s="1898" t="s">
        <v>837</v>
      </c>
      <c r="AK69" s="1898" t="s">
        <v>835</v>
      </c>
      <c r="AL69" s="1898" t="s">
        <v>835</v>
      </c>
      <c r="AM69" s="1898"/>
      <c r="AN69" s="1913" t="s">
        <v>837</v>
      </c>
      <c r="AO69" s="1886" t="s">
        <v>847</v>
      </c>
      <c r="AP69" s="1898" t="s">
        <v>849</v>
      </c>
      <c r="AQ69" s="1898" t="s">
        <v>835</v>
      </c>
      <c r="AR69" s="1898"/>
      <c r="AS69" s="1898" t="s">
        <v>837</v>
      </c>
      <c r="AT69" s="1898" t="s">
        <v>837</v>
      </c>
      <c r="AU69" s="1913"/>
      <c r="AV69" s="1886"/>
      <c r="AW69" s="1898" t="s">
        <v>847</v>
      </c>
      <c r="AX69" s="1898" t="s">
        <v>849</v>
      </c>
      <c r="AY69" s="1898" t="s">
        <v>835</v>
      </c>
      <c r="AZ69" s="1898" t="s">
        <v>837</v>
      </c>
      <c r="BA69" s="1898" t="s">
        <v>837</v>
      </c>
      <c r="BB69" s="1913"/>
      <c r="BC69" s="1886"/>
      <c r="BD69" s="1898"/>
      <c r="BE69" s="1937"/>
      <c r="BF69" s="1944"/>
      <c r="BG69" s="1952"/>
      <c r="BH69" s="1961"/>
      <c r="BI69" s="1967"/>
      <c r="BJ69" s="1972"/>
      <c r="BK69" s="1977"/>
      <c r="BL69" s="1977"/>
      <c r="BM69" s="1977"/>
      <c r="BN69" s="1988"/>
    </row>
    <row r="70" spans="2:66" ht="20.25" customHeight="1">
      <c r="B70" s="1743"/>
      <c r="C70" s="2675"/>
      <c r="D70" s="2681"/>
      <c r="E70" s="1968"/>
      <c r="F70" s="2691"/>
      <c r="G70" s="1755"/>
      <c r="H70" s="1766"/>
      <c r="I70" s="1774"/>
      <c r="J70" s="1779" t="str">
        <f>G69</f>
        <v>介護職員</v>
      </c>
      <c r="K70" s="1774"/>
      <c r="L70" s="1779" t="str">
        <f>M69</f>
        <v>A</v>
      </c>
      <c r="M70" s="1787"/>
      <c r="N70" s="1801"/>
      <c r="O70" s="1807"/>
      <c r="P70" s="1823"/>
      <c r="Q70" s="1823"/>
      <c r="R70" s="1766"/>
      <c r="S70" s="1831"/>
      <c r="T70" s="1836"/>
      <c r="U70" s="1836"/>
      <c r="V70" s="1836"/>
      <c r="W70" s="1847"/>
      <c r="X70" s="1856" t="s">
        <v>128</v>
      </c>
      <c r="Y70" s="1863"/>
      <c r="Z70" s="1874"/>
      <c r="AA70" s="1885" t="e">
        <f>IF(AA69="","",VLOOKUP(AA69,#REF!,10,FALSE))</f>
        <v>#REF!</v>
      </c>
      <c r="AB70" s="1897" t="str">
        <f>IF(AB69="","",VLOOKUP(AB69,#REF!,10,FALSE))</f>
        <v/>
      </c>
      <c r="AC70" s="1897" t="e">
        <f>IF(AC69="","",VLOOKUP(AC69,#REF!,10,FALSE))</f>
        <v>#REF!</v>
      </c>
      <c r="AD70" s="1897" t="str">
        <f>IF(AD69="","",VLOOKUP(AD69,#REF!,10,FALSE))</f>
        <v/>
      </c>
      <c r="AE70" s="1897" t="e">
        <f>IF(AE69="","",VLOOKUP(AE69,#REF!,10,FALSE))</f>
        <v>#REF!</v>
      </c>
      <c r="AF70" s="1897" t="str">
        <f>IF(AF69="","",VLOOKUP(AF69,#REF!,10,FALSE))</f>
        <v/>
      </c>
      <c r="AG70" s="1912" t="e">
        <f>IF(AG69="","",VLOOKUP(AG69,#REF!,10,FALSE))</f>
        <v>#REF!</v>
      </c>
      <c r="AH70" s="1885" t="e">
        <f>IF(AH69="","",VLOOKUP(AH69,#REF!,10,FALSE))</f>
        <v>#REF!</v>
      </c>
      <c r="AI70" s="1897" t="e">
        <f>IF(AI69="","",VLOOKUP(AI69,#REF!,10,FALSE))</f>
        <v>#REF!</v>
      </c>
      <c r="AJ70" s="1897" t="e">
        <f>IF(AJ69="","",VLOOKUP(AJ69,#REF!,10,FALSE))</f>
        <v>#REF!</v>
      </c>
      <c r="AK70" s="1897" t="e">
        <f>IF(AK69="","",VLOOKUP(AK69,#REF!,10,FALSE))</f>
        <v>#REF!</v>
      </c>
      <c r="AL70" s="1897" t="e">
        <f>IF(AL69="","",VLOOKUP(AL69,#REF!,10,FALSE))</f>
        <v>#REF!</v>
      </c>
      <c r="AM70" s="1897" t="str">
        <f>IF(AM69="","",VLOOKUP(AM69,#REF!,10,FALSE))</f>
        <v/>
      </c>
      <c r="AN70" s="1912" t="e">
        <f>IF(AN69="","",VLOOKUP(AN69,#REF!,10,FALSE))</f>
        <v>#REF!</v>
      </c>
      <c r="AO70" s="1885" t="e">
        <f>IF(AO69="","",VLOOKUP(AO69,#REF!,10,FALSE))</f>
        <v>#REF!</v>
      </c>
      <c r="AP70" s="1897" t="e">
        <f>IF(AP69="","",VLOOKUP(AP69,#REF!,10,FALSE))</f>
        <v>#REF!</v>
      </c>
      <c r="AQ70" s="1897" t="e">
        <f>IF(AQ69="","",VLOOKUP(AQ69,#REF!,10,FALSE))</f>
        <v>#REF!</v>
      </c>
      <c r="AR70" s="1897" t="str">
        <f>IF(AR69="","",VLOOKUP(AR69,#REF!,10,FALSE))</f>
        <v/>
      </c>
      <c r="AS70" s="1897" t="e">
        <f>IF(AS69="","",VLOOKUP(AS69,#REF!,10,FALSE))</f>
        <v>#REF!</v>
      </c>
      <c r="AT70" s="1897" t="e">
        <f>IF(AT69="","",VLOOKUP(AT69,#REF!,10,FALSE))</f>
        <v>#REF!</v>
      </c>
      <c r="AU70" s="1912" t="str">
        <f>IF(AU69="","",VLOOKUP(AU69,#REF!,10,FALSE))</f>
        <v/>
      </c>
      <c r="AV70" s="1885" t="str">
        <f>IF(AV69="","",VLOOKUP(AV69,#REF!,10,FALSE))</f>
        <v/>
      </c>
      <c r="AW70" s="1897" t="e">
        <f>IF(AW69="","",VLOOKUP(AW69,#REF!,10,FALSE))</f>
        <v>#REF!</v>
      </c>
      <c r="AX70" s="1897" t="e">
        <f>IF(AX69="","",VLOOKUP(AX69,#REF!,10,FALSE))</f>
        <v>#REF!</v>
      </c>
      <c r="AY70" s="1897" t="e">
        <f>IF(AY69="","",VLOOKUP(AY69,#REF!,10,FALSE))</f>
        <v>#REF!</v>
      </c>
      <c r="AZ70" s="1897" t="e">
        <f>IF(AZ69="","",VLOOKUP(AZ69,#REF!,10,FALSE))</f>
        <v>#REF!</v>
      </c>
      <c r="BA70" s="1897" t="e">
        <f>IF(BA69="","",VLOOKUP(BA69,#REF!,10,FALSE))</f>
        <v>#REF!</v>
      </c>
      <c r="BB70" s="1912" t="str">
        <f>IF(BB69="","",VLOOKUP(BB69,#REF!,10,FALSE))</f>
        <v/>
      </c>
      <c r="BC70" s="1885" t="str">
        <f>IF(BC69="","",VLOOKUP(BC69,#REF!,10,FALSE))</f>
        <v/>
      </c>
      <c r="BD70" s="1897" t="str">
        <f>IF(BD69="","",VLOOKUP(BD69,#REF!,10,FALSE))</f>
        <v/>
      </c>
      <c r="BE70" s="1897" t="str">
        <f>IF(BE69="","",VLOOKUP(BE69,#REF!,10,FALSE))</f>
        <v/>
      </c>
      <c r="BF70" s="1943" t="e">
        <f>IF($BI$3="４週",SUM(AA70:BB70),IF($BI$3="暦月",SUM(AA70:BE70),""))</f>
        <v>#REF!</v>
      </c>
      <c r="BG70" s="1951"/>
      <c r="BH70" s="1960" t="e">
        <f>IF($BI$3="４週",BF70/4,IF($BI$3="暦月",(BF70/($BI$8/7)),""))</f>
        <v>#REF!</v>
      </c>
      <c r="BI70" s="1951"/>
      <c r="BJ70" s="1971"/>
      <c r="BK70" s="1976"/>
      <c r="BL70" s="1976"/>
      <c r="BM70" s="1976"/>
      <c r="BN70" s="1987"/>
    </row>
    <row r="71" spans="2:66" ht="20.25" customHeight="1">
      <c r="B71" s="1742">
        <f>B69+1</f>
        <v>28</v>
      </c>
      <c r="C71" s="2676"/>
      <c r="D71" s="2682" t="s">
        <v>45</v>
      </c>
      <c r="E71" s="1968"/>
      <c r="F71" s="2691"/>
      <c r="G71" s="1756" t="s">
        <v>962</v>
      </c>
      <c r="H71" s="1767"/>
      <c r="I71" s="1774"/>
      <c r="J71" s="1779"/>
      <c r="K71" s="1774"/>
      <c r="L71" s="1779"/>
      <c r="M71" s="1788" t="s">
        <v>751</v>
      </c>
      <c r="N71" s="1802"/>
      <c r="O71" s="1808" t="s">
        <v>806</v>
      </c>
      <c r="P71" s="1824"/>
      <c r="Q71" s="1824"/>
      <c r="R71" s="1767"/>
      <c r="S71" s="1831" t="s">
        <v>833</v>
      </c>
      <c r="T71" s="1836"/>
      <c r="U71" s="1836"/>
      <c r="V71" s="1836"/>
      <c r="W71" s="1847"/>
      <c r="X71" s="1857" t="s">
        <v>770</v>
      </c>
      <c r="Y71" s="1864"/>
      <c r="Z71" s="1875"/>
      <c r="AA71" s="1886" t="s">
        <v>849</v>
      </c>
      <c r="AB71" s="1898"/>
      <c r="AC71" s="1898" t="s">
        <v>837</v>
      </c>
      <c r="AD71" s="1898" t="s">
        <v>835</v>
      </c>
      <c r="AE71" s="1898" t="s">
        <v>835</v>
      </c>
      <c r="AF71" s="1898" t="s">
        <v>835</v>
      </c>
      <c r="AG71" s="1913"/>
      <c r="AH71" s="1886" t="s">
        <v>847</v>
      </c>
      <c r="AI71" s="1898" t="s">
        <v>849</v>
      </c>
      <c r="AJ71" s="1898" t="s">
        <v>835</v>
      </c>
      <c r="AK71" s="1898"/>
      <c r="AL71" s="1898" t="s">
        <v>837</v>
      </c>
      <c r="AM71" s="1898" t="s">
        <v>837</v>
      </c>
      <c r="AN71" s="1913"/>
      <c r="AO71" s="1886"/>
      <c r="AP71" s="1898" t="s">
        <v>847</v>
      </c>
      <c r="AQ71" s="1898" t="s">
        <v>849</v>
      </c>
      <c r="AR71" s="1898" t="s">
        <v>835</v>
      </c>
      <c r="AS71" s="1898"/>
      <c r="AT71" s="1898" t="s">
        <v>837</v>
      </c>
      <c r="AU71" s="1913" t="s">
        <v>837</v>
      </c>
      <c r="AV71" s="1886" t="s">
        <v>837</v>
      </c>
      <c r="AW71" s="1898"/>
      <c r="AX71" s="1898" t="s">
        <v>847</v>
      </c>
      <c r="AY71" s="1898" t="s">
        <v>849</v>
      </c>
      <c r="AZ71" s="1898" t="s">
        <v>835</v>
      </c>
      <c r="BA71" s="1898"/>
      <c r="BB71" s="1913" t="s">
        <v>837</v>
      </c>
      <c r="BC71" s="1886"/>
      <c r="BD71" s="1898"/>
      <c r="BE71" s="1937"/>
      <c r="BF71" s="1944"/>
      <c r="BG71" s="1952"/>
      <c r="BH71" s="1961"/>
      <c r="BI71" s="1967"/>
      <c r="BJ71" s="1972"/>
      <c r="BK71" s="1977"/>
      <c r="BL71" s="1977"/>
      <c r="BM71" s="1977"/>
      <c r="BN71" s="1988"/>
    </row>
    <row r="72" spans="2:66" ht="20.25" customHeight="1">
      <c r="B72" s="1743"/>
      <c r="C72" s="2675"/>
      <c r="D72" s="2681"/>
      <c r="E72" s="1968"/>
      <c r="F72" s="2691"/>
      <c r="G72" s="1755"/>
      <c r="H72" s="1766"/>
      <c r="I72" s="1774"/>
      <c r="J72" s="1779" t="str">
        <f>G71</f>
        <v>介護職員</v>
      </c>
      <c r="K72" s="1774"/>
      <c r="L72" s="1779" t="str">
        <f>M71</f>
        <v>A</v>
      </c>
      <c r="M72" s="1787"/>
      <c r="N72" s="1801"/>
      <c r="O72" s="1807"/>
      <c r="P72" s="1823"/>
      <c r="Q72" s="1823"/>
      <c r="R72" s="1766"/>
      <c r="S72" s="1831"/>
      <c r="T72" s="1836"/>
      <c r="U72" s="1836"/>
      <c r="V72" s="1836"/>
      <c r="W72" s="1847"/>
      <c r="X72" s="1856" t="s">
        <v>128</v>
      </c>
      <c r="Y72" s="1863"/>
      <c r="Z72" s="1874"/>
      <c r="AA72" s="1885" t="e">
        <f>IF(AA71="","",VLOOKUP(AA71,#REF!,10,FALSE))</f>
        <v>#REF!</v>
      </c>
      <c r="AB72" s="1897" t="str">
        <f>IF(AB71="","",VLOOKUP(AB71,#REF!,10,FALSE))</f>
        <v/>
      </c>
      <c r="AC72" s="1897" t="e">
        <f>IF(AC71="","",VLOOKUP(AC71,#REF!,10,FALSE))</f>
        <v>#REF!</v>
      </c>
      <c r="AD72" s="1897" t="e">
        <f>IF(AD71="","",VLOOKUP(AD71,#REF!,10,FALSE))</f>
        <v>#REF!</v>
      </c>
      <c r="AE72" s="1897" t="e">
        <f>IF(AE71="","",VLOOKUP(AE71,#REF!,10,FALSE))</f>
        <v>#REF!</v>
      </c>
      <c r="AF72" s="1897" t="e">
        <f>IF(AF71="","",VLOOKUP(AF71,#REF!,10,FALSE))</f>
        <v>#REF!</v>
      </c>
      <c r="AG72" s="1912" t="str">
        <f>IF(AG71="","",VLOOKUP(AG71,#REF!,10,FALSE))</f>
        <v/>
      </c>
      <c r="AH72" s="1885" t="e">
        <f>IF(AH71="","",VLOOKUP(AH71,#REF!,10,FALSE))</f>
        <v>#REF!</v>
      </c>
      <c r="AI72" s="1897" t="e">
        <f>IF(AI71="","",VLOOKUP(AI71,#REF!,10,FALSE))</f>
        <v>#REF!</v>
      </c>
      <c r="AJ72" s="1897" t="e">
        <f>IF(AJ71="","",VLOOKUP(AJ71,#REF!,10,FALSE))</f>
        <v>#REF!</v>
      </c>
      <c r="AK72" s="1897" t="str">
        <f>IF(AK71="","",VLOOKUP(AK71,#REF!,10,FALSE))</f>
        <v/>
      </c>
      <c r="AL72" s="1897" t="e">
        <f>IF(AL71="","",VLOOKUP(AL71,#REF!,10,FALSE))</f>
        <v>#REF!</v>
      </c>
      <c r="AM72" s="1897" t="e">
        <f>IF(AM71="","",VLOOKUP(AM71,#REF!,10,FALSE))</f>
        <v>#REF!</v>
      </c>
      <c r="AN72" s="1912" t="str">
        <f>IF(AN71="","",VLOOKUP(AN71,#REF!,10,FALSE))</f>
        <v/>
      </c>
      <c r="AO72" s="1885" t="str">
        <f>IF(AO71="","",VLOOKUP(AO71,#REF!,10,FALSE))</f>
        <v/>
      </c>
      <c r="AP72" s="1897" t="e">
        <f>IF(AP71="","",VLOOKUP(AP71,#REF!,10,FALSE))</f>
        <v>#REF!</v>
      </c>
      <c r="AQ72" s="1897" t="e">
        <f>IF(AQ71="","",VLOOKUP(AQ71,#REF!,10,FALSE))</f>
        <v>#REF!</v>
      </c>
      <c r="AR72" s="1897" t="e">
        <f>IF(AR71="","",VLOOKUP(AR71,#REF!,10,FALSE))</f>
        <v>#REF!</v>
      </c>
      <c r="AS72" s="1897" t="str">
        <f>IF(AS71="","",VLOOKUP(AS71,#REF!,10,FALSE))</f>
        <v/>
      </c>
      <c r="AT72" s="1897" t="e">
        <f>IF(AT71="","",VLOOKUP(AT71,#REF!,10,FALSE))</f>
        <v>#REF!</v>
      </c>
      <c r="AU72" s="1912" t="e">
        <f>IF(AU71="","",VLOOKUP(AU71,#REF!,10,FALSE))</f>
        <v>#REF!</v>
      </c>
      <c r="AV72" s="1885" t="e">
        <f>IF(AV71="","",VLOOKUP(AV71,#REF!,10,FALSE))</f>
        <v>#REF!</v>
      </c>
      <c r="AW72" s="1897" t="str">
        <f>IF(AW71="","",VLOOKUP(AW71,#REF!,10,FALSE))</f>
        <v/>
      </c>
      <c r="AX72" s="1897" t="e">
        <f>IF(AX71="","",VLOOKUP(AX71,#REF!,10,FALSE))</f>
        <v>#REF!</v>
      </c>
      <c r="AY72" s="1897" t="e">
        <f>IF(AY71="","",VLOOKUP(AY71,#REF!,10,FALSE))</f>
        <v>#REF!</v>
      </c>
      <c r="AZ72" s="1897" t="e">
        <f>IF(AZ71="","",VLOOKUP(AZ71,#REF!,10,FALSE))</f>
        <v>#REF!</v>
      </c>
      <c r="BA72" s="1897" t="str">
        <f>IF(BA71="","",VLOOKUP(BA71,#REF!,10,FALSE))</f>
        <v/>
      </c>
      <c r="BB72" s="1912" t="e">
        <f>IF(BB71="","",VLOOKUP(BB71,#REF!,10,FALSE))</f>
        <v>#REF!</v>
      </c>
      <c r="BC72" s="1885" t="str">
        <f>IF(BC71="","",VLOOKUP(BC71,#REF!,10,FALSE))</f>
        <v/>
      </c>
      <c r="BD72" s="1897" t="str">
        <f>IF(BD71="","",VLOOKUP(BD71,#REF!,10,FALSE))</f>
        <v/>
      </c>
      <c r="BE72" s="1897" t="str">
        <f>IF(BE71="","",VLOOKUP(BE71,#REF!,10,FALSE))</f>
        <v/>
      </c>
      <c r="BF72" s="1943" t="e">
        <f>IF($BI$3="４週",SUM(AA72:BB72),IF($BI$3="暦月",SUM(AA72:BE72),""))</f>
        <v>#REF!</v>
      </c>
      <c r="BG72" s="1951"/>
      <c r="BH72" s="1960" t="e">
        <f>IF($BI$3="４週",BF72/4,IF($BI$3="暦月",(BF72/($BI$8/7)),""))</f>
        <v>#REF!</v>
      </c>
      <c r="BI72" s="1951"/>
      <c r="BJ72" s="1971"/>
      <c r="BK72" s="1976"/>
      <c r="BL72" s="1976"/>
      <c r="BM72" s="1976"/>
      <c r="BN72" s="1987"/>
    </row>
    <row r="73" spans="2:66" ht="20.25" customHeight="1">
      <c r="B73" s="1742">
        <f>B71+1</f>
        <v>29</v>
      </c>
      <c r="C73" s="2676"/>
      <c r="D73" s="2682" t="s">
        <v>45</v>
      </c>
      <c r="E73" s="1968"/>
      <c r="F73" s="2691"/>
      <c r="G73" s="1756" t="s">
        <v>962</v>
      </c>
      <c r="H73" s="1767"/>
      <c r="I73" s="1774"/>
      <c r="J73" s="1779"/>
      <c r="K73" s="1774"/>
      <c r="L73" s="1779"/>
      <c r="M73" s="1788" t="s">
        <v>702</v>
      </c>
      <c r="N73" s="1802"/>
      <c r="O73" s="1808" t="s">
        <v>806</v>
      </c>
      <c r="P73" s="1824"/>
      <c r="Q73" s="1824"/>
      <c r="R73" s="1767"/>
      <c r="S73" s="1831" t="s">
        <v>834</v>
      </c>
      <c r="T73" s="1836"/>
      <c r="U73" s="1836"/>
      <c r="V73" s="1836"/>
      <c r="W73" s="1847"/>
      <c r="X73" s="1857" t="s">
        <v>770</v>
      </c>
      <c r="Y73" s="1864"/>
      <c r="Z73" s="1875"/>
      <c r="AA73" s="1886" t="s">
        <v>837</v>
      </c>
      <c r="AB73" s="1898"/>
      <c r="AC73" s="1898"/>
      <c r="AD73" s="1898" t="s">
        <v>837</v>
      </c>
      <c r="AE73" s="1898"/>
      <c r="AF73" s="1898" t="s">
        <v>837</v>
      </c>
      <c r="AG73" s="1913" t="s">
        <v>837</v>
      </c>
      <c r="AH73" s="1886"/>
      <c r="AI73" s="1898" t="s">
        <v>837</v>
      </c>
      <c r="AJ73" s="1898"/>
      <c r="AK73" s="1898"/>
      <c r="AL73" s="1898" t="s">
        <v>837</v>
      </c>
      <c r="AM73" s="1898" t="s">
        <v>835</v>
      </c>
      <c r="AN73" s="1913" t="s">
        <v>835</v>
      </c>
      <c r="AO73" s="1886" t="s">
        <v>837</v>
      </c>
      <c r="AP73" s="1898"/>
      <c r="AQ73" s="1898" t="s">
        <v>837</v>
      </c>
      <c r="AR73" s="1898"/>
      <c r="AS73" s="1898" t="s">
        <v>837</v>
      </c>
      <c r="AT73" s="1898"/>
      <c r="AU73" s="1913" t="s">
        <v>835</v>
      </c>
      <c r="AV73" s="1886" t="s">
        <v>835</v>
      </c>
      <c r="AW73" s="1898" t="s">
        <v>837</v>
      </c>
      <c r="AX73" s="1898"/>
      <c r="AY73" s="1898" t="s">
        <v>837</v>
      </c>
      <c r="AZ73" s="1898"/>
      <c r="BA73" s="1898" t="s">
        <v>835</v>
      </c>
      <c r="BB73" s="1913"/>
      <c r="BC73" s="1886"/>
      <c r="BD73" s="1898"/>
      <c r="BE73" s="1937"/>
      <c r="BF73" s="1944"/>
      <c r="BG73" s="1952"/>
      <c r="BH73" s="1961"/>
      <c r="BI73" s="1967"/>
      <c r="BJ73" s="1972"/>
      <c r="BK73" s="1977"/>
      <c r="BL73" s="1977"/>
      <c r="BM73" s="1977"/>
      <c r="BN73" s="1988"/>
    </row>
    <row r="74" spans="2:66" ht="20.25" customHeight="1">
      <c r="B74" s="1743"/>
      <c r="C74" s="2675"/>
      <c r="D74" s="2681"/>
      <c r="E74" s="1968"/>
      <c r="F74" s="2691"/>
      <c r="G74" s="1757"/>
      <c r="H74" s="1768"/>
      <c r="I74" s="1776"/>
      <c r="J74" s="1781" t="str">
        <f>G73</f>
        <v>介護職員</v>
      </c>
      <c r="K74" s="1776"/>
      <c r="L74" s="1781" t="str">
        <f>M73</f>
        <v>C</v>
      </c>
      <c r="M74" s="1789"/>
      <c r="N74" s="1803"/>
      <c r="O74" s="1809"/>
      <c r="P74" s="1825"/>
      <c r="Q74" s="1825"/>
      <c r="R74" s="1768"/>
      <c r="S74" s="1831"/>
      <c r="T74" s="1836"/>
      <c r="U74" s="1836"/>
      <c r="V74" s="1836"/>
      <c r="W74" s="1847"/>
      <c r="X74" s="1856" t="s">
        <v>128</v>
      </c>
      <c r="Y74" s="1863"/>
      <c r="Z74" s="1874"/>
      <c r="AA74" s="1885" t="e">
        <f>IF(AA73="","",VLOOKUP(AA73,#REF!,10,FALSE))</f>
        <v>#REF!</v>
      </c>
      <c r="AB74" s="1897" t="str">
        <f>IF(AB73="","",VLOOKUP(AB73,#REF!,10,FALSE))</f>
        <v/>
      </c>
      <c r="AC74" s="1897" t="str">
        <f>IF(AC73="","",VLOOKUP(AC73,#REF!,10,FALSE))</f>
        <v/>
      </c>
      <c r="AD74" s="1897" t="e">
        <f>IF(AD73="","",VLOOKUP(AD73,#REF!,10,FALSE))</f>
        <v>#REF!</v>
      </c>
      <c r="AE74" s="1897" t="str">
        <f>IF(AE73="","",VLOOKUP(AE73,#REF!,10,FALSE))</f>
        <v/>
      </c>
      <c r="AF74" s="1897" t="e">
        <f>IF(AF73="","",VLOOKUP(AF73,#REF!,10,FALSE))</f>
        <v>#REF!</v>
      </c>
      <c r="AG74" s="1912" t="e">
        <f>IF(AG73="","",VLOOKUP(AG73,#REF!,10,FALSE))</f>
        <v>#REF!</v>
      </c>
      <c r="AH74" s="1885" t="str">
        <f>IF(AH73="","",VLOOKUP(AH73,#REF!,10,FALSE))</f>
        <v/>
      </c>
      <c r="AI74" s="1897" t="e">
        <f>IF(AI73="","",VLOOKUP(AI73,#REF!,10,FALSE))</f>
        <v>#REF!</v>
      </c>
      <c r="AJ74" s="1897" t="str">
        <f>IF(AJ73="","",VLOOKUP(AJ73,#REF!,10,FALSE))</f>
        <v/>
      </c>
      <c r="AK74" s="1897" t="str">
        <f>IF(AK73="","",VLOOKUP(AK73,#REF!,10,FALSE))</f>
        <v/>
      </c>
      <c r="AL74" s="1897" t="e">
        <f>IF(AL73="","",VLOOKUP(AL73,#REF!,10,FALSE))</f>
        <v>#REF!</v>
      </c>
      <c r="AM74" s="1897" t="e">
        <f>IF(AM73="","",VLOOKUP(AM73,#REF!,10,FALSE))</f>
        <v>#REF!</v>
      </c>
      <c r="AN74" s="1912" t="e">
        <f>IF(AN73="","",VLOOKUP(AN73,#REF!,10,FALSE))</f>
        <v>#REF!</v>
      </c>
      <c r="AO74" s="1885" t="e">
        <f>IF(AO73="","",VLOOKUP(AO73,#REF!,10,FALSE))</f>
        <v>#REF!</v>
      </c>
      <c r="AP74" s="1897" t="str">
        <f>IF(AP73="","",VLOOKUP(AP73,#REF!,10,FALSE))</f>
        <v/>
      </c>
      <c r="AQ74" s="1897" t="e">
        <f>IF(AQ73="","",VLOOKUP(AQ73,#REF!,10,FALSE))</f>
        <v>#REF!</v>
      </c>
      <c r="AR74" s="1897" t="str">
        <f>IF(AR73="","",VLOOKUP(AR73,#REF!,10,FALSE))</f>
        <v/>
      </c>
      <c r="AS74" s="1897" t="e">
        <f>IF(AS73="","",VLOOKUP(AS73,#REF!,10,FALSE))</f>
        <v>#REF!</v>
      </c>
      <c r="AT74" s="1897" t="str">
        <f>IF(AT73="","",VLOOKUP(AT73,#REF!,10,FALSE))</f>
        <v/>
      </c>
      <c r="AU74" s="1912" t="e">
        <f>IF(AU73="","",VLOOKUP(AU73,#REF!,10,FALSE))</f>
        <v>#REF!</v>
      </c>
      <c r="AV74" s="1885" t="e">
        <f>IF(AV73="","",VLOOKUP(AV73,#REF!,10,FALSE))</f>
        <v>#REF!</v>
      </c>
      <c r="AW74" s="1897" t="e">
        <f>IF(AW73="","",VLOOKUP(AW73,#REF!,10,FALSE))</f>
        <v>#REF!</v>
      </c>
      <c r="AX74" s="1897" t="str">
        <f>IF(AX73="","",VLOOKUP(AX73,#REF!,10,FALSE))</f>
        <v/>
      </c>
      <c r="AY74" s="1897" t="e">
        <f>IF(AY73="","",VLOOKUP(AY73,#REF!,10,FALSE))</f>
        <v>#REF!</v>
      </c>
      <c r="AZ74" s="1897" t="str">
        <f>IF(AZ73="","",VLOOKUP(AZ73,#REF!,10,FALSE))</f>
        <v/>
      </c>
      <c r="BA74" s="1897" t="e">
        <f>IF(BA73="","",VLOOKUP(BA73,#REF!,10,FALSE))</f>
        <v>#REF!</v>
      </c>
      <c r="BB74" s="1912" t="str">
        <f>IF(BB73="","",VLOOKUP(BB73,#REF!,10,FALSE))</f>
        <v/>
      </c>
      <c r="BC74" s="1885" t="str">
        <f>IF(BC73="","",VLOOKUP(BC73,#REF!,10,FALSE))</f>
        <v/>
      </c>
      <c r="BD74" s="1897" t="str">
        <f>IF(BD73="","",VLOOKUP(BD73,#REF!,10,FALSE))</f>
        <v/>
      </c>
      <c r="BE74" s="1897" t="str">
        <f>IF(BE73="","",VLOOKUP(BE73,#REF!,10,FALSE))</f>
        <v/>
      </c>
      <c r="BF74" s="1945" t="e">
        <f>IF($BI$3="４週",SUM(AA74:BB74),IF($BI$3="暦月",SUM(AA74:BE74),""))</f>
        <v>#REF!</v>
      </c>
      <c r="BG74" s="1953"/>
      <c r="BH74" s="1962" t="e">
        <f>IF($BI$3="４週",BF74/4,IF($BI$3="暦月",(BF74/($BI$8/7)),""))</f>
        <v>#REF!</v>
      </c>
      <c r="BI74" s="1953"/>
      <c r="BJ74" s="1973"/>
      <c r="BK74" s="1978"/>
      <c r="BL74" s="1978"/>
      <c r="BM74" s="1978"/>
      <c r="BN74" s="1989"/>
    </row>
    <row r="75" spans="2:66" ht="20.25" customHeight="1">
      <c r="B75" s="1742">
        <f>B73+1</f>
        <v>30</v>
      </c>
      <c r="C75" s="2676"/>
      <c r="D75" s="2682"/>
      <c r="E75" s="1968"/>
      <c r="F75" s="2691"/>
      <c r="G75" s="1756"/>
      <c r="H75" s="1767"/>
      <c r="I75" s="1775"/>
      <c r="J75" s="1780"/>
      <c r="K75" s="1775"/>
      <c r="L75" s="1780"/>
      <c r="M75" s="1788"/>
      <c r="N75" s="1802"/>
      <c r="O75" s="1808"/>
      <c r="P75" s="1824"/>
      <c r="Q75" s="1824"/>
      <c r="R75" s="1767"/>
      <c r="S75" s="1831"/>
      <c r="T75" s="1836"/>
      <c r="U75" s="1836"/>
      <c r="V75" s="1836"/>
      <c r="W75" s="1847"/>
      <c r="X75" s="1992" t="s">
        <v>770</v>
      </c>
      <c r="Y75" s="1993"/>
      <c r="Z75" s="1994"/>
      <c r="AA75" s="1886"/>
      <c r="AB75" s="1898"/>
      <c r="AC75" s="1898"/>
      <c r="AD75" s="1898"/>
      <c r="AE75" s="1898"/>
      <c r="AF75" s="1898"/>
      <c r="AG75" s="1913"/>
      <c r="AH75" s="1886"/>
      <c r="AI75" s="1898"/>
      <c r="AJ75" s="1898"/>
      <c r="AK75" s="1898"/>
      <c r="AL75" s="1898"/>
      <c r="AM75" s="1898"/>
      <c r="AN75" s="1913"/>
      <c r="AO75" s="1886"/>
      <c r="AP75" s="1898"/>
      <c r="AQ75" s="1898"/>
      <c r="AR75" s="1898"/>
      <c r="AS75" s="1898"/>
      <c r="AT75" s="1898"/>
      <c r="AU75" s="1913"/>
      <c r="AV75" s="1886"/>
      <c r="AW75" s="1898"/>
      <c r="AX75" s="1898"/>
      <c r="AY75" s="1898"/>
      <c r="AZ75" s="1898"/>
      <c r="BA75" s="1898"/>
      <c r="BB75" s="1913"/>
      <c r="BC75" s="1886"/>
      <c r="BD75" s="1898"/>
      <c r="BE75" s="1937"/>
      <c r="BF75" s="1944"/>
      <c r="BG75" s="1952"/>
      <c r="BH75" s="1961"/>
      <c r="BI75" s="1967"/>
      <c r="BJ75" s="1972"/>
      <c r="BK75" s="1977"/>
      <c r="BL75" s="1977"/>
      <c r="BM75" s="1977"/>
      <c r="BN75" s="1988"/>
    </row>
    <row r="76" spans="2:66" ht="20.25" customHeight="1">
      <c r="B76" s="1744"/>
      <c r="C76" s="2677"/>
      <c r="D76" s="2683"/>
      <c r="E76" s="2686"/>
      <c r="F76" s="2692"/>
      <c r="G76" s="1758"/>
      <c r="H76" s="1769"/>
      <c r="I76" s="1777"/>
      <c r="J76" s="1782">
        <f>G76</f>
        <v>0</v>
      </c>
      <c r="K76" s="1777"/>
      <c r="L76" s="1782">
        <f>M76</f>
        <v>0</v>
      </c>
      <c r="M76" s="1790"/>
      <c r="N76" s="1804"/>
      <c r="O76" s="1810"/>
      <c r="P76" s="1826"/>
      <c r="Q76" s="1826"/>
      <c r="R76" s="1769"/>
      <c r="S76" s="1832"/>
      <c r="T76" s="1837"/>
      <c r="U76" s="1837"/>
      <c r="V76" s="1837"/>
      <c r="W76" s="1848"/>
      <c r="X76" s="1858" t="s">
        <v>128</v>
      </c>
      <c r="Y76" s="1865"/>
      <c r="Z76" s="1876"/>
      <c r="AA76" s="1887" t="str">
        <f>IF(AA75="","",VLOOKUP(AA75,#REF!,10,FALSE))</f>
        <v/>
      </c>
      <c r="AB76" s="1899" t="str">
        <f>IF(AB75="","",VLOOKUP(AB75,#REF!,10,FALSE))</f>
        <v/>
      </c>
      <c r="AC76" s="1899" t="str">
        <f>IF(AC75="","",VLOOKUP(AC75,#REF!,10,FALSE))</f>
        <v/>
      </c>
      <c r="AD76" s="1899" t="str">
        <f>IF(AD75="","",VLOOKUP(AD75,#REF!,10,FALSE))</f>
        <v/>
      </c>
      <c r="AE76" s="1899" t="str">
        <f>IF(AE75="","",VLOOKUP(AE75,#REF!,10,FALSE))</f>
        <v/>
      </c>
      <c r="AF76" s="1899" t="str">
        <f>IF(AF75="","",VLOOKUP(AF75,#REF!,10,FALSE))</f>
        <v/>
      </c>
      <c r="AG76" s="1914" t="str">
        <f>IF(AG75="","",VLOOKUP(AG75,#REF!,10,FALSE))</f>
        <v/>
      </c>
      <c r="AH76" s="1887" t="str">
        <f>IF(AH75="","",VLOOKUP(AH75,#REF!,10,FALSE))</f>
        <v/>
      </c>
      <c r="AI76" s="1899" t="str">
        <f>IF(AI75="","",VLOOKUP(AI75,#REF!,10,FALSE))</f>
        <v/>
      </c>
      <c r="AJ76" s="1899" t="str">
        <f>IF(AJ75="","",VLOOKUP(AJ75,#REF!,10,FALSE))</f>
        <v/>
      </c>
      <c r="AK76" s="1899" t="str">
        <f>IF(AK75="","",VLOOKUP(AK75,#REF!,10,FALSE))</f>
        <v/>
      </c>
      <c r="AL76" s="1899" t="str">
        <f>IF(AL75="","",VLOOKUP(AL75,#REF!,10,FALSE))</f>
        <v/>
      </c>
      <c r="AM76" s="1899" t="str">
        <f>IF(AM75="","",VLOOKUP(AM75,#REF!,10,FALSE))</f>
        <v/>
      </c>
      <c r="AN76" s="1914" t="str">
        <f>IF(AN75="","",VLOOKUP(AN75,#REF!,10,FALSE))</f>
        <v/>
      </c>
      <c r="AO76" s="1887" t="str">
        <f>IF(AO75="","",VLOOKUP(AO75,#REF!,10,FALSE))</f>
        <v/>
      </c>
      <c r="AP76" s="1899" t="str">
        <f>IF(AP75="","",VLOOKUP(AP75,#REF!,10,FALSE))</f>
        <v/>
      </c>
      <c r="AQ76" s="1899" t="str">
        <f>IF(AQ75="","",VLOOKUP(AQ75,#REF!,10,FALSE))</f>
        <v/>
      </c>
      <c r="AR76" s="1899" t="str">
        <f>IF(AR75="","",VLOOKUP(AR75,#REF!,10,FALSE))</f>
        <v/>
      </c>
      <c r="AS76" s="1899" t="str">
        <f>IF(AS75="","",VLOOKUP(AS75,#REF!,10,FALSE))</f>
        <v/>
      </c>
      <c r="AT76" s="1899" t="str">
        <f>IF(AT75="","",VLOOKUP(AT75,#REF!,10,FALSE))</f>
        <v/>
      </c>
      <c r="AU76" s="1914" t="str">
        <f>IF(AU75="","",VLOOKUP(AU75,#REF!,10,FALSE))</f>
        <v/>
      </c>
      <c r="AV76" s="1887" t="str">
        <f>IF(AV75="","",VLOOKUP(AV75,#REF!,10,FALSE))</f>
        <v/>
      </c>
      <c r="AW76" s="1899" t="str">
        <f>IF(AW75="","",VLOOKUP(AW75,#REF!,10,FALSE))</f>
        <v/>
      </c>
      <c r="AX76" s="1899" t="str">
        <f>IF(AX75="","",VLOOKUP(AX75,#REF!,10,FALSE))</f>
        <v/>
      </c>
      <c r="AY76" s="1899" t="str">
        <f>IF(AY75="","",VLOOKUP(AY75,#REF!,10,FALSE))</f>
        <v/>
      </c>
      <c r="AZ76" s="1899" t="str">
        <f>IF(AZ75="","",VLOOKUP(AZ75,#REF!,10,FALSE))</f>
        <v/>
      </c>
      <c r="BA76" s="1899" t="str">
        <f>IF(BA75="","",VLOOKUP(BA75,#REF!,10,FALSE))</f>
        <v/>
      </c>
      <c r="BB76" s="1914" t="str">
        <f>IF(BB75="","",VLOOKUP(BB75,#REF!,10,FALSE))</f>
        <v/>
      </c>
      <c r="BC76" s="1887" t="str">
        <f>IF(BC75="","",VLOOKUP(BC75,#REF!,10,FALSE))</f>
        <v/>
      </c>
      <c r="BD76" s="1899" t="str">
        <f>IF(BD75="","",VLOOKUP(BD75,#REF!,10,FALSE))</f>
        <v/>
      </c>
      <c r="BE76" s="1995" t="str">
        <f>IF(BE75="","",VLOOKUP(BE75,#REF!,10,FALSE))</f>
        <v/>
      </c>
      <c r="BF76" s="1946">
        <f>IF($BI$3="４週",SUM(AA76:BB76),IF($BI$3="暦月",SUM(AA76:BE76),""))</f>
        <v>0</v>
      </c>
      <c r="BG76" s="1954"/>
      <c r="BH76" s="1963">
        <f>IF($BI$3="４週",BF76/4,IF($BI$3="暦月",(BF76/($BI$8/7)),""))</f>
        <v>0</v>
      </c>
      <c r="BI76" s="1954"/>
      <c r="BJ76" s="1974"/>
      <c r="BK76" s="1979"/>
      <c r="BL76" s="1979"/>
      <c r="BM76" s="1979"/>
      <c r="BN76" s="1990"/>
    </row>
    <row r="77" spans="2:66" ht="20.25" customHeight="1">
      <c r="B77" s="1745"/>
      <c r="C77" s="1745"/>
      <c r="D77" s="1745"/>
      <c r="E77" s="1745"/>
      <c r="F77" s="1745"/>
      <c r="G77" s="1759"/>
      <c r="H77" s="1759"/>
      <c r="I77" s="1759"/>
      <c r="J77" s="1759"/>
      <c r="K77" s="1759"/>
      <c r="L77" s="1759"/>
      <c r="M77" s="1791"/>
      <c r="N77" s="1791"/>
      <c r="O77" s="1759"/>
      <c r="P77" s="1759"/>
      <c r="Q77" s="1759"/>
      <c r="R77" s="1759"/>
      <c r="S77" s="1833"/>
      <c r="T77" s="1833"/>
      <c r="U77" s="1833"/>
      <c r="V77" s="1841"/>
      <c r="W77" s="1841"/>
      <c r="X77" s="1841"/>
      <c r="Y77" s="1866"/>
      <c r="Z77" s="1877"/>
      <c r="AA77" s="1888"/>
      <c r="AB77" s="1888"/>
      <c r="AC77" s="1888"/>
      <c r="AD77" s="1888"/>
      <c r="AE77" s="1888"/>
      <c r="AF77" s="1888"/>
      <c r="AG77" s="1888"/>
      <c r="AH77" s="1888"/>
      <c r="AI77" s="1888"/>
      <c r="AJ77" s="1888"/>
      <c r="AK77" s="1888"/>
      <c r="AL77" s="1888"/>
      <c r="AM77" s="1888"/>
      <c r="AN77" s="1888"/>
      <c r="AO77" s="1888"/>
      <c r="AP77" s="1888"/>
      <c r="AQ77" s="1888"/>
      <c r="AR77" s="1888"/>
      <c r="AS77" s="1888"/>
      <c r="AT77" s="1888"/>
      <c r="AU77" s="1888"/>
      <c r="AV77" s="1888"/>
      <c r="AW77" s="1888"/>
      <c r="AX77" s="1888"/>
      <c r="AY77" s="1888"/>
      <c r="AZ77" s="1888"/>
      <c r="BA77" s="1888"/>
      <c r="BB77" s="1888"/>
      <c r="BC77" s="1888"/>
      <c r="BD77" s="1888"/>
      <c r="BE77" s="1888"/>
      <c r="BF77" s="1888"/>
      <c r="BG77" s="1888"/>
      <c r="BH77" s="1929"/>
      <c r="BI77" s="1929"/>
      <c r="BJ77" s="1833"/>
      <c r="BK77" s="1833"/>
      <c r="BL77" s="1833"/>
      <c r="BM77" s="1833"/>
      <c r="BN77" s="1833"/>
    </row>
    <row r="78" spans="2:66" ht="20.25" customHeight="1">
      <c r="B78" s="1745"/>
      <c r="C78" s="1745"/>
      <c r="D78" s="1745"/>
      <c r="E78" s="1745"/>
      <c r="F78" s="1745"/>
      <c r="G78" s="1759"/>
      <c r="H78" s="1759"/>
      <c r="I78" s="1759"/>
      <c r="J78" s="1759"/>
      <c r="K78" s="1759"/>
      <c r="L78" s="1759"/>
      <c r="M78" s="1792"/>
      <c r="N78" s="1805" t="s">
        <v>502</v>
      </c>
      <c r="O78" s="1805"/>
      <c r="P78" s="1805"/>
      <c r="Q78" s="1805"/>
      <c r="R78" s="1805"/>
      <c r="S78" s="1805"/>
      <c r="T78" s="1805"/>
      <c r="U78" s="1805"/>
      <c r="V78" s="1805"/>
      <c r="W78" s="1805"/>
      <c r="X78" s="1815"/>
      <c r="Y78" s="1805"/>
      <c r="Z78" s="1805"/>
      <c r="AA78" s="1805"/>
      <c r="AB78" s="1805"/>
      <c r="AC78" s="1805"/>
      <c r="AD78" s="1893"/>
      <c r="AE78" s="1893"/>
      <c r="AF78" s="1893"/>
      <c r="AG78" s="1893"/>
      <c r="AH78" s="1893"/>
      <c r="AI78" s="1893"/>
      <c r="AJ78" s="1893"/>
      <c r="AK78" s="1893"/>
      <c r="AL78" s="1893"/>
      <c r="AM78" s="1893"/>
      <c r="AN78" s="1893"/>
      <c r="AO78" s="1893"/>
      <c r="AP78" s="1893"/>
      <c r="AQ78" s="1893"/>
      <c r="AR78" s="1893"/>
      <c r="AS78" s="1893"/>
      <c r="AT78" s="1893"/>
      <c r="AU78" s="1893"/>
      <c r="AV78" s="1893"/>
      <c r="AW78" s="1893"/>
      <c r="AX78" s="1893"/>
      <c r="AY78" s="1893"/>
      <c r="AZ78" s="1893"/>
      <c r="BA78" s="1893"/>
      <c r="BB78" s="1893"/>
      <c r="BC78" s="1893"/>
      <c r="BD78" s="1893"/>
      <c r="BE78" s="1893"/>
      <c r="BF78" s="1893"/>
      <c r="BG78" s="1893"/>
      <c r="BH78" s="1927"/>
      <c r="BI78" s="1929"/>
      <c r="BJ78" s="1833"/>
      <c r="BK78" s="1833"/>
      <c r="BL78" s="1833"/>
      <c r="BM78" s="1833"/>
      <c r="BN78" s="1833"/>
    </row>
    <row r="79" spans="2:66" ht="20.25" customHeight="1">
      <c r="B79" s="1745"/>
      <c r="C79" s="1745"/>
      <c r="D79" s="1745"/>
      <c r="E79" s="1745"/>
      <c r="F79" s="1745"/>
      <c r="G79" s="1759"/>
      <c r="H79" s="1759"/>
      <c r="I79" s="1759"/>
      <c r="J79" s="1759"/>
      <c r="K79" s="1759"/>
      <c r="L79" s="1759"/>
      <c r="M79" s="1792"/>
      <c r="N79" s="1805"/>
      <c r="O79" s="1805" t="s">
        <v>1066</v>
      </c>
      <c r="P79" s="1805"/>
      <c r="Q79" s="1805"/>
      <c r="R79" s="1805"/>
      <c r="S79" s="1805"/>
      <c r="T79" s="1805"/>
      <c r="U79" s="1805"/>
      <c r="V79" s="1805"/>
      <c r="W79" s="1805"/>
      <c r="X79" s="1815"/>
      <c r="Y79" s="1805"/>
      <c r="Z79" s="1805"/>
      <c r="AA79" s="1805"/>
      <c r="AB79" s="1805"/>
      <c r="AC79" s="1805"/>
      <c r="AD79" s="1893"/>
      <c r="AE79" s="1805" t="s">
        <v>1068</v>
      </c>
      <c r="AF79" s="1805"/>
      <c r="AG79" s="1805"/>
      <c r="AH79" s="1805"/>
      <c r="AI79" s="1805"/>
      <c r="AJ79" s="1805"/>
      <c r="AK79" s="1805"/>
      <c r="AL79" s="1805"/>
      <c r="AM79" s="1805"/>
      <c r="AN79" s="1815"/>
      <c r="AO79" s="1805"/>
      <c r="AP79" s="1805"/>
      <c r="AQ79" s="1805"/>
      <c r="AR79" s="1805"/>
      <c r="AS79" s="1893"/>
      <c r="AT79" s="1893"/>
      <c r="AU79" s="1805" t="s">
        <v>1070</v>
      </c>
      <c r="AV79" s="1893"/>
      <c r="AW79" s="1893"/>
      <c r="AX79" s="1893"/>
      <c r="AY79" s="1893"/>
      <c r="AZ79" s="1893"/>
      <c r="BA79" s="1893"/>
      <c r="BB79" s="1893"/>
      <c r="BC79" s="1893"/>
      <c r="BD79" s="1893"/>
      <c r="BE79" s="1893"/>
      <c r="BF79" s="1893"/>
      <c r="BG79" s="1893"/>
      <c r="BH79" s="1927"/>
      <c r="BI79" s="1929"/>
      <c r="BJ79" s="1833"/>
      <c r="BK79" s="1833"/>
      <c r="BL79" s="1833"/>
      <c r="BM79" s="1833"/>
      <c r="BN79" s="1833"/>
    </row>
    <row r="80" spans="2:66" ht="20.25" customHeight="1">
      <c r="B80" s="1745"/>
      <c r="C80" s="1745"/>
      <c r="D80" s="1745"/>
      <c r="E80" s="1745"/>
      <c r="F80" s="1745"/>
      <c r="G80" s="1759"/>
      <c r="H80" s="1759"/>
      <c r="I80" s="1759"/>
      <c r="J80" s="1759"/>
      <c r="K80" s="1759"/>
      <c r="L80" s="1759"/>
      <c r="M80" s="1792"/>
      <c r="N80" s="1805"/>
      <c r="O80" s="1811" t="s">
        <v>749</v>
      </c>
      <c r="P80" s="1811"/>
      <c r="Q80" s="1811" t="s">
        <v>353</v>
      </c>
      <c r="R80" s="1811"/>
      <c r="S80" s="1811"/>
      <c r="T80" s="1811"/>
      <c r="U80" s="1805"/>
      <c r="V80" s="1842" t="s">
        <v>669</v>
      </c>
      <c r="W80" s="1842"/>
      <c r="X80" s="1842"/>
      <c r="Y80" s="1842"/>
      <c r="Z80" s="1817"/>
      <c r="AA80" s="1889" t="s">
        <v>748</v>
      </c>
      <c r="AB80" s="1889"/>
      <c r="AC80" s="1793"/>
      <c r="AD80" s="1893"/>
      <c r="AE80" s="1811" t="s">
        <v>749</v>
      </c>
      <c r="AF80" s="1811"/>
      <c r="AG80" s="1811" t="s">
        <v>353</v>
      </c>
      <c r="AH80" s="1811"/>
      <c r="AI80" s="1811"/>
      <c r="AJ80" s="1811"/>
      <c r="AK80" s="1805"/>
      <c r="AL80" s="1842" t="s">
        <v>669</v>
      </c>
      <c r="AM80" s="1842"/>
      <c r="AN80" s="1842"/>
      <c r="AO80" s="1842"/>
      <c r="AP80" s="1817"/>
      <c r="AQ80" s="1889" t="s">
        <v>748</v>
      </c>
      <c r="AR80" s="1889"/>
      <c r="AS80" s="1893"/>
      <c r="AT80" s="1893"/>
      <c r="AU80" s="1893"/>
      <c r="AV80" s="1893"/>
      <c r="AW80" s="1893"/>
      <c r="AX80" s="1893"/>
      <c r="AY80" s="1893"/>
      <c r="AZ80" s="1893"/>
      <c r="BA80" s="1893"/>
      <c r="BB80" s="1893"/>
      <c r="BC80" s="1893"/>
      <c r="BD80" s="1893"/>
      <c r="BE80" s="1893"/>
      <c r="BF80" s="1893"/>
      <c r="BG80" s="1893"/>
      <c r="BH80" s="1927"/>
      <c r="BI80" s="1929"/>
      <c r="BJ80" s="1791"/>
      <c r="BK80" s="1791"/>
      <c r="BL80" s="1791"/>
      <c r="BM80" s="1791"/>
      <c r="BN80" s="1833"/>
    </row>
    <row r="81" spans="2:66" ht="20.25" customHeight="1">
      <c r="B81" s="1745"/>
      <c r="C81" s="1745"/>
      <c r="D81" s="1745"/>
      <c r="E81" s="1745"/>
      <c r="F81" s="1745"/>
      <c r="G81" s="1759"/>
      <c r="H81" s="1759"/>
      <c r="I81" s="1759"/>
      <c r="J81" s="1759"/>
      <c r="K81" s="1759"/>
      <c r="L81" s="1759"/>
      <c r="M81" s="1792"/>
      <c r="N81" s="1805"/>
      <c r="O81" s="1812"/>
      <c r="P81" s="1812"/>
      <c r="Q81" s="1812" t="s">
        <v>758</v>
      </c>
      <c r="R81" s="1812"/>
      <c r="S81" s="1812" t="s">
        <v>763</v>
      </c>
      <c r="T81" s="1812"/>
      <c r="U81" s="1805"/>
      <c r="V81" s="1812" t="s">
        <v>758</v>
      </c>
      <c r="W81" s="1812"/>
      <c r="X81" s="1812" t="s">
        <v>763</v>
      </c>
      <c r="Y81" s="1812"/>
      <c r="Z81" s="1817"/>
      <c r="AA81" s="1889" t="s">
        <v>776</v>
      </c>
      <c r="AB81" s="1889"/>
      <c r="AC81" s="1793"/>
      <c r="AD81" s="1893"/>
      <c r="AE81" s="1812"/>
      <c r="AF81" s="1812"/>
      <c r="AG81" s="1812" t="s">
        <v>758</v>
      </c>
      <c r="AH81" s="1812"/>
      <c r="AI81" s="1812" t="s">
        <v>763</v>
      </c>
      <c r="AJ81" s="1812"/>
      <c r="AK81" s="1805"/>
      <c r="AL81" s="1812" t="s">
        <v>758</v>
      </c>
      <c r="AM81" s="1812"/>
      <c r="AN81" s="1812" t="s">
        <v>763</v>
      </c>
      <c r="AO81" s="1812"/>
      <c r="AP81" s="1817"/>
      <c r="AQ81" s="1889" t="s">
        <v>776</v>
      </c>
      <c r="AR81" s="1889"/>
      <c r="AS81" s="1893"/>
      <c r="AT81" s="1893"/>
      <c r="AU81" s="2669" t="s">
        <v>910</v>
      </c>
      <c r="AV81" s="2669"/>
      <c r="AW81" s="2669"/>
      <c r="AX81" s="2669"/>
      <c r="AY81" s="1817"/>
      <c r="AZ81" s="1889" t="s">
        <v>962</v>
      </c>
      <c r="BA81" s="2669"/>
      <c r="BB81" s="2669"/>
      <c r="BC81" s="2669"/>
      <c r="BD81" s="1817"/>
      <c r="BE81" s="1812" t="s">
        <v>428</v>
      </c>
      <c r="BF81" s="1812"/>
      <c r="BG81" s="1812"/>
      <c r="BH81" s="1812"/>
      <c r="BI81" s="1929"/>
      <c r="BJ81" s="1930"/>
      <c r="BK81" s="1930"/>
      <c r="BL81" s="1930"/>
      <c r="BM81" s="1930"/>
      <c r="BN81" s="1833"/>
    </row>
    <row r="82" spans="2:66" ht="20.25" customHeight="1">
      <c r="B82" s="1745"/>
      <c r="C82" s="1745"/>
      <c r="D82" s="1745"/>
      <c r="E82" s="1745"/>
      <c r="F82" s="1745"/>
      <c r="G82" s="1759"/>
      <c r="H82" s="1759"/>
      <c r="I82" s="1759"/>
      <c r="J82" s="1759"/>
      <c r="K82" s="1759"/>
      <c r="L82" s="1759"/>
      <c r="M82" s="1792"/>
      <c r="N82" s="1805"/>
      <c r="O82" s="1813" t="s">
        <v>751</v>
      </c>
      <c r="P82" s="1813"/>
      <c r="Q82" s="1827" t="e">
        <f>SUMIFS($BF$17:$BF$76,$J$17:$J$76,"看護職員",$L$17:$L$76,"A")</f>
        <v>#REF!</v>
      </c>
      <c r="R82" s="1827"/>
      <c r="S82" s="1827" t="e">
        <f>SUMIFS($BH$17:$BH$76,$J$17:$J$76,"看護職員",$L$17:$L$76,"A")</f>
        <v>#REF!</v>
      </c>
      <c r="T82" s="1827"/>
      <c r="U82" s="1839"/>
      <c r="V82" s="1843">
        <v>0</v>
      </c>
      <c r="W82" s="1843"/>
      <c r="X82" s="1843">
        <v>0</v>
      </c>
      <c r="Y82" s="1843"/>
      <c r="Z82" s="1878"/>
      <c r="AA82" s="1890">
        <v>2</v>
      </c>
      <c r="AB82" s="1900"/>
      <c r="AC82" s="1793"/>
      <c r="AD82" s="1893"/>
      <c r="AE82" s="1813" t="s">
        <v>751</v>
      </c>
      <c r="AF82" s="1813"/>
      <c r="AG82" s="1827" t="e">
        <f>SUMIFS($BF$17:$BF$76,$J$17:$J$76,"介護職員",$L$17:$L$76,"A")</f>
        <v>#REF!</v>
      </c>
      <c r="AH82" s="1827"/>
      <c r="AI82" s="1827" t="e">
        <f>SUMIFS($BH$17:$BH$76,$J$17:$J$76,"介護職員",$L$17:$L$76,"A")</f>
        <v>#REF!</v>
      </c>
      <c r="AJ82" s="1827"/>
      <c r="AK82" s="1839"/>
      <c r="AL82" s="1843">
        <v>0</v>
      </c>
      <c r="AM82" s="1843"/>
      <c r="AN82" s="1843">
        <v>0</v>
      </c>
      <c r="AO82" s="1843"/>
      <c r="AP82" s="1878"/>
      <c r="AQ82" s="1890">
        <v>16</v>
      </c>
      <c r="AR82" s="1900"/>
      <c r="AS82" s="1893"/>
      <c r="AT82" s="1893"/>
      <c r="AU82" s="2670">
        <f>Y96</f>
        <v>2.5</v>
      </c>
      <c r="AV82" s="1813"/>
      <c r="AW82" s="1813"/>
      <c r="AX82" s="1813"/>
      <c r="AY82" s="1811" t="s">
        <v>764</v>
      </c>
      <c r="AZ82" s="2670">
        <f>AO96</f>
        <v>19.2</v>
      </c>
      <c r="BA82" s="1813"/>
      <c r="BB82" s="1813"/>
      <c r="BC82" s="1813"/>
      <c r="BD82" s="1811" t="s">
        <v>628</v>
      </c>
      <c r="BE82" s="1867">
        <f>ROUNDDOWN(AU82+AZ82,1)</f>
        <v>21.7</v>
      </c>
      <c r="BF82" s="1867"/>
      <c r="BG82" s="1867"/>
      <c r="BH82" s="1867"/>
      <c r="BI82" s="1929"/>
      <c r="BJ82" s="1931"/>
      <c r="BK82" s="1931"/>
      <c r="BL82" s="1931"/>
      <c r="BM82" s="1931"/>
      <c r="BN82" s="1833"/>
    </row>
    <row r="83" spans="2:66" ht="20.25" customHeight="1">
      <c r="B83" s="1745"/>
      <c r="C83" s="1745"/>
      <c r="D83" s="1745"/>
      <c r="E83" s="1745"/>
      <c r="F83" s="1745"/>
      <c r="G83" s="1759"/>
      <c r="H83" s="1759"/>
      <c r="I83" s="1759"/>
      <c r="J83" s="1759"/>
      <c r="K83" s="1759"/>
      <c r="L83" s="1759"/>
      <c r="M83" s="1792"/>
      <c r="N83" s="1805"/>
      <c r="O83" s="1813" t="s">
        <v>192</v>
      </c>
      <c r="P83" s="1813"/>
      <c r="Q83" s="1827" t="e">
        <f>SUMIFS($BF$17:$BF$76,$J$17:$J$76,"看護職員",$L$17:$L$76,"B")</f>
        <v>#REF!</v>
      </c>
      <c r="R83" s="1827"/>
      <c r="S83" s="1827" t="e">
        <f>SUMIFS($BH$17:$BH$76,$J$17:$J$76,"看護職員",$L$17:$L$76,"B")</f>
        <v>#REF!</v>
      </c>
      <c r="T83" s="1827"/>
      <c r="U83" s="1839"/>
      <c r="V83" s="1843">
        <v>80</v>
      </c>
      <c r="W83" s="1843"/>
      <c r="X83" s="1843">
        <v>20</v>
      </c>
      <c r="Y83" s="1843"/>
      <c r="Z83" s="1878"/>
      <c r="AA83" s="1890">
        <v>0</v>
      </c>
      <c r="AB83" s="1900"/>
      <c r="AC83" s="1793"/>
      <c r="AD83" s="1893"/>
      <c r="AE83" s="1813" t="s">
        <v>192</v>
      </c>
      <c r="AF83" s="1813"/>
      <c r="AG83" s="1827">
        <f>SUMIFS($BF$17:$BF$76,$J$17:$J$76,"介護職員",$L$17:$L$76,"B")</f>
        <v>0</v>
      </c>
      <c r="AH83" s="1827"/>
      <c r="AI83" s="1827">
        <f>SUMIFS($BH$17:$BH$76,$J$17:$J$76,"介護職員",$L$17:$L$76,"B")</f>
        <v>0</v>
      </c>
      <c r="AJ83" s="1827"/>
      <c r="AK83" s="1839"/>
      <c r="AL83" s="1843">
        <v>0</v>
      </c>
      <c r="AM83" s="1843"/>
      <c r="AN83" s="1843">
        <v>0</v>
      </c>
      <c r="AO83" s="1843"/>
      <c r="AP83" s="1878"/>
      <c r="AQ83" s="1890">
        <v>0</v>
      </c>
      <c r="AR83" s="1900"/>
      <c r="AS83" s="1893"/>
      <c r="AT83" s="1893"/>
      <c r="AU83" s="1893"/>
      <c r="AV83" s="1893"/>
      <c r="AW83" s="1893"/>
      <c r="AX83" s="1893"/>
      <c r="AY83" s="1893"/>
      <c r="AZ83" s="1893"/>
      <c r="BA83" s="1893"/>
      <c r="BB83" s="1893"/>
      <c r="BC83" s="1893"/>
      <c r="BD83" s="1893"/>
      <c r="BE83" s="1893"/>
      <c r="BF83" s="1893"/>
      <c r="BG83" s="1893"/>
      <c r="BH83" s="1927"/>
      <c r="BI83" s="1929"/>
      <c r="BJ83" s="1833"/>
      <c r="BK83" s="1833"/>
      <c r="BL83" s="1833"/>
      <c r="BM83" s="1833"/>
      <c r="BN83" s="1833"/>
    </row>
    <row r="84" spans="2:66" ht="20.25" customHeight="1">
      <c r="B84" s="1745"/>
      <c r="C84" s="1745"/>
      <c r="D84" s="1745"/>
      <c r="E84" s="1745"/>
      <c r="F84" s="1745"/>
      <c r="G84" s="1759"/>
      <c r="H84" s="1759"/>
      <c r="I84" s="1759"/>
      <c r="J84" s="1759"/>
      <c r="K84" s="1759"/>
      <c r="L84" s="1759"/>
      <c r="M84" s="1792"/>
      <c r="N84" s="1805"/>
      <c r="O84" s="1813" t="s">
        <v>702</v>
      </c>
      <c r="P84" s="1813"/>
      <c r="Q84" s="1827">
        <f>SUMIFS($BF$17:$BF$76,$J$17:$J$76,"看護職員",$L$17:$L$76,"C")</f>
        <v>0</v>
      </c>
      <c r="R84" s="1827"/>
      <c r="S84" s="1827">
        <f>SUMIFS($BH$17:$BH$76,$J$17:$J$76,"看護職員",$L$17:$L$76,"C")</f>
        <v>0</v>
      </c>
      <c r="T84" s="1827"/>
      <c r="U84" s="1839"/>
      <c r="V84" s="1843">
        <v>0</v>
      </c>
      <c r="W84" s="1843"/>
      <c r="X84" s="1843">
        <v>0</v>
      </c>
      <c r="Y84" s="1843"/>
      <c r="Z84" s="1878"/>
      <c r="AA84" s="1891" t="s">
        <v>41</v>
      </c>
      <c r="AB84" s="1901"/>
      <c r="AC84" s="1793"/>
      <c r="AD84" s="1893"/>
      <c r="AE84" s="1813" t="s">
        <v>702</v>
      </c>
      <c r="AF84" s="1813"/>
      <c r="AG84" s="1827" t="e">
        <f>SUMIFS($BF$17:$BF$76,$J$17:$J$76,"介護職員",$L$17:$L$76,"C")</f>
        <v>#REF!</v>
      </c>
      <c r="AH84" s="1827"/>
      <c r="AI84" s="1827" t="e">
        <f>SUMIFS($BH$17:$BH$76,$J$17:$J$76,"介護職員",$L$17:$L$76,"C")</f>
        <v>#REF!</v>
      </c>
      <c r="AJ84" s="1827"/>
      <c r="AK84" s="1839"/>
      <c r="AL84" s="1843">
        <v>512</v>
      </c>
      <c r="AM84" s="1843"/>
      <c r="AN84" s="1843">
        <v>128</v>
      </c>
      <c r="AO84" s="1843"/>
      <c r="AP84" s="1878"/>
      <c r="AQ84" s="1891" t="s">
        <v>41</v>
      </c>
      <c r="AR84" s="1901"/>
      <c r="AS84" s="1893"/>
      <c r="AT84" s="1893"/>
      <c r="AU84" s="1893"/>
      <c r="AV84" s="1893"/>
      <c r="AW84" s="1893"/>
      <c r="AX84" s="1893"/>
      <c r="AY84" s="1893"/>
      <c r="AZ84" s="1893"/>
      <c r="BA84" s="1893"/>
      <c r="BB84" s="1893"/>
      <c r="BC84" s="1893"/>
      <c r="BD84" s="1893"/>
      <c r="BE84" s="1893"/>
      <c r="BF84" s="1893"/>
      <c r="BG84" s="1893"/>
      <c r="BH84" s="1927"/>
      <c r="BI84" s="1929"/>
      <c r="BJ84" s="1833"/>
      <c r="BK84" s="1833"/>
      <c r="BL84" s="1833"/>
      <c r="BM84" s="1833"/>
      <c r="BN84" s="1833"/>
    </row>
    <row r="85" spans="2:66" ht="20.25" customHeight="1">
      <c r="B85" s="1745"/>
      <c r="C85" s="1745"/>
      <c r="D85" s="1745"/>
      <c r="E85" s="1745"/>
      <c r="F85" s="1745"/>
      <c r="G85" s="1759"/>
      <c r="H85" s="1759"/>
      <c r="I85" s="1759"/>
      <c r="J85" s="1759"/>
      <c r="K85" s="1759"/>
      <c r="L85" s="1759"/>
      <c r="M85" s="1792"/>
      <c r="N85" s="1805"/>
      <c r="O85" s="1813" t="s">
        <v>752</v>
      </c>
      <c r="P85" s="1813"/>
      <c r="Q85" s="1827">
        <f>SUMIFS($BF$17:$BF$76,$J$17:$J$76,"看護職員",$L$17:$L$76,"D")</f>
        <v>0</v>
      </c>
      <c r="R85" s="1827"/>
      <c r="S85" s="1827">
        <f>SUMIFS($BH$17:$BH$76,$J$17:$J$76,"看護職員",$L$17:$L$76,"D")</f>
        <v>0</v>
      </c>
      <c r="T85" s="1827"/>
      <c r="U85" s="1839"/>
      <c r="V85" s="1843">
        <v>0</v>
      </c>
      <c r="W85" s="1843"/>
      <c r="X85" s="1843">
        <v>0</v>
      </c>
      <c r="Y85" s="1843"/>
      <c r="Z85" s="1878"/>
      <c r="AA85" s="1891" t="s">
        <v>41</v>
      </c>
      <c r="AB85" s="1901"/>
      <c r="AC85" s="1793"/>
      <c r="AD85" s="1893"/>
      <c r="AE85" s="1813" t="s">
        <v>752</v>
      </c>
      <c r="AF85" s="1813"/>
      <c r="AG85" s="1827">
        <f>SUMIFS($BF$17:$BF$76,$J$17:$J$76,"介護職員",$L$17:$L$76,"D")</f>
        <v>0</v>
      </c>
      <c r="AH85" s="1827"/>
      <c r="AI85" s="1827">
        <f>SUMIFS($BH$17:$BH$76,$J$17:$J$76,"介護職員",$L$17:$L$76,"D")</f>
        <v>0</v>
      </c>
      <c r="AJ85" s="1827"/>
      <c r="AK85" s="1839"/>
      <c r="AL85" s="1843">
        <v>0</v>
      </c>
      <c r="AM85" s="1843"/>
      <c r="AN85" s="1843">
        <v>0</v>
      </c>
      <c r="AO85" s="1843"/>
      <c r="AP85" s="1878"/>
      <c r="AQ85" s="1891" t="s">
        <v>41</v>
      </c>
      <c r="AR85" s="1901"/>
      <c r="AS85" s="1893"/>
      <c r="AT85" s="1893"/>
      <c r="AU85" s="1805" t="s">
        <v>777</v>
      </c>
      <c r="AV85" s="1805"/>
      <c r="AW85" s="1805"/>
      <c r="AX85" s="1805"/>
      <c r="AY85" s="1805"/>
      <c r="AZ85" s="1805"/>
      <c r="BA85" s="1893"/>
      <c r="BB85" s="1893"/>
      <c r="BC85" s="1893"/>
      <c r="BD85" s="1893"/>
      <c r="BE85" s="1893"/>
      <c r="BF85" s="1893"/>
      <c r="BG85" s="1893"/>
      <c r="BH85" s="1927"/>
      <c r="BI85" s="1929"/>
      <c r="BJ85" s="1833"/>
      <c r="BK85" s="1833"/>
      <c r="BL85" s="1833"/>
      <c r="BM85" s="1833"/>
      <c r="BN85" s="1833"/>
    </row>
    <row r="86" spans="2:66" ht="20.25" customHeight="1">
      <c r="B86" s="1745"/>
      <c r="C86" s="1745"/>
      <c r="D86" s="1745"/>
      <c r="E86" s="1745"/>
      <c r="F86" s="1745"/>
      <c r="G86" s="1759"/>
      <c r="H86" s="1759"/>
      <c r="I86" s="1759"/>
      <c r="J86" s="1759"/>
      <c r="K86" s="1759"/>
      <c r="L86" s="1759"/>
      <c r="M86" s="1792"/>
      <c r="N86" s="1805"/>
      <c r="O86" s="1813" t="s">
        <v>428</v>
      </c>
      <c r="P86" s="1813"/>
      <c r="Q86" s="1827" t="e">
        <f>SUM(Q82:R85)</f>
        <v>#REF!</v>
      </c>
      <c r="R86" s="1827"/>
      <c r="S86" s="1827" t="e">
        <f>SUM(S82:T85)</f>
        <v>#REF!</v>
      </c>
      <c r="T86" s="1827"/>
      <c r="U86" s="1839"/>
      <c r="V86" s="1827">
        <f>SUM(V82:W85)</f>
        <v>80</v>
      </c>
      <c r="W86" s="1827"/>
      <c r="X86" s="1827">
        <f>SUM(X82:Y85)</f>
        <v>20</v>
      </c>
      <c r="Y86" s="1827"/>
      <c r="Z86" s="1878"/>
      <c r="AA86" s="1892">
        <f>SUM(AA82:AB83)</f>
        <v>2</v>
      </c>
      <c r="AB86" s="1902"/>
      <c r="AC86" s="1793"/>
      <c r="AD86" s="1893"/>
      <c r="AE86" s="1813" t="s">
        <v>428</v>
      </c>
      <c r="AF86" s="1813"/>
      <c r="AG86" s="1827" t="e">
        <f>SUM(AG82:AH85)</f>
        <v>#REF!</v>
      </c>
      <c r="AH86" s="1827"/>
      <c r="AI86" s="1827" t="e">
        <f>SUM(AI82:AJ85)</f>
        <v>#REF!</v>
      </c>
      <c r="AJ86" s="1827"/>
      <c r="AK86" s="1839"/>
      <c r="AL86" s="1827">
        <f>SUM(AL82:AM85)</f>
        <v>512</v>
      </c>
      <c r="AM86" s="1827"/>
      <c r="AN86" s="1827">
        <f>SUM(AN82:AO85)</f>
        <v>128</v>
      </c>
      <c r="AO86" s="1827"/>
      <c r="AP86" s="1878"/>
      <c r="AQ86" s="1892">
        <f>SUM(AQ82:AR83)</f>
        <v>16</v>
      </c>
      <c r="AR86" s="1902"/>
      <c r="AS86" s="1893"/>
      <c r="AT86" s="1893"/>
      <c r="AU86" s="1813" t="s">
        <v>779</v>
      </c>
      <c r="AV86" s="1813"/>
      <c r="AW86" s="1813" t="s">
        <v>757</v>
      </c>
      <c r="AX86" s="1813"/>
      <c r="AY86" s="1813"/>
      <c r="AZ86" s="1813"/>
      <c r="BA86" s="1893"/>
      <c r="BB86" s="1893"/>
      <c r="BC86" s="1893"/>
      <c r="BD86" s="1893"/>
      <c r="BE86" s="1893"/>
      <c r="BF86" s="1893"/>
      <c r="BG86" s="1893"/>
      <c r="BH86" s="1927"/>
      <c r="BI86" s="1929"/>
      <c r="BJ86" s="1833"/>
      <c r="BK86" s="1833"/>
      <c r="BL86" s="1833"/>
      <c r="BM86" s="1833"/>
      <c r="BN86" s="1833"/>
    </row>
    <row r="87" spans="2:66" ht="20.25" customHeight="1">
      <c r="B87" s="1745"/>
      <c r="C87" s="1745"/>
      <c r="D87" s="1745"/>
      <c r="E87" s="1745"/>
      <c r="F87" s="1745"/>
      <c r="G87" s="1759"/>
      <c r="H87" s="1759"/>
      <c r="I87" s="1759"/>
      <c r="J87" s="1759"/>
      <c r="K87" s="1759"/>
      <c r="L87" s="1759"/>
      <c r="M87" s="1792"/>
      <c r="N87" s="1792"/>
      <c r="O87" s="1814"/>
      <c r="P87" s="1814"/>
      <c r="Q87" s="1814"/>
      <c r="R87" s="1814"/>
      <c r="S87" s="1834"/>
      <c r="T87" s="1834"/>
      <c r="U87" s="1834"/>
      <c r="V87" s="1844"/>
      <c r="W87" s="1844"/>
      <c r="X87" s="1844"/>
      <c r="Y87" s="1844"/>
      <c r="Z87" s="1879"/>
      <c r="AA87" s="1893"/>
      <c r="AB87" s="1893"/>
      <c r="AC87" s="1893"/>
      <c r="AD87" s="1893"/>
      <c r="AE87" s="1814"/>
      <c r="AF87" s="1814"/>
      <c r="AG87" s="1814"/>
      <c r="AH87" s="1814"/>
      <c r="AI87" s="1834"/>
      <c r="AJ87" s="1834"/>
      <c r="AK87" s="1834"/>
      <c r="AL87" s="1844"/>
      <c r="AM87" s="1844"/>
      <c r="AN87" s="1844"/>
      <c r="AO87" s="1844"/>
      <c r="AP87" s="1879"/>
      <c r="AQ87" s="1893"/>
      <c r="AR87" s="1893"/>
      <c r="AS87" s="1893"/>
      <c r="AT87" s="1893"/>
      <c r="AU87" s="1813" t="s">
        <v>751</v>
      </c>
      <c r="AV87" s="1813"/>
      <c r="AW87" s="1813" t="s">
        <v>782</v>
      </c>
      <c r="AX87" s="1813"/>
      <c r="AY87" s="1813"/>
      <c r="AZ87" s="1813"/>
      <c r="BA87" s="1893"/>
      <c r="BB87" s="1893"/>
      <c r="BC87" s="1893"/>
      <c r="BD87" s="1893"/>
      <c r="BE87" s="1893"/>
      <c r="BF87" s="1893"/>
      <c r="BG87" s="1893"/>
      <c r="BH87" s="1927"/>
      <c r="BI87" s="1929"/>
      <c r="BJ87" s="1833"/>
      <c r="BK87" s="1833"/>
      <c r="BL87" s="1833"/>
      <c r="BM87" s="1833"/>
      <c r="BN87" s="1833"/>
    </row>
    <row r="88" spans="2:66" ht="20.25" customHeight="1">
      <c r="B88" s="1745"/>
      <c r="C88" s="1745"/>
      <c r="D88" s="1745"/>
      <c r="E88" s="1745"/>
      <c r="F88" s="1745"/>
      <c r="G88" s="1759"/>
      <c r="H88" s="1759"/>
      <c r="I88" s="1759"/>
      <c r="J88" s="1759"/>
      <c r="K88" s="1759"/>
      <c r="L88" s="1759"/>
      <c r="M88" s="1792"/>
      <c r="N88" s="1792"/>
      <c r="O88" s="1815" t="s">
        <v>541</v>
      </c>
      <c r="P88" s="1805"/>
      <c r="Q88" s="1805"/>
      <c r="R88" s="1805"/>
      <c r="S88" s="1805"/>
      <c r="T88" s="1805"/>
      <c r="U88" s="1840" t="s">
        <v>768</v>
      </c>
      <c r="V88" s="1845" t="s">
        <v>769</v>
      </c>
      <c r="W88" s="1849"/>
      <c r="X88" s="1859"/>
      <c r="Y88" s="1859"/>
      <c r="Z88" s="1805"/>
      <c r="AA88" s="1805"/>
      <c r="AB88" s="1805"/>
      <c r="AC88" s="1893"/>
      <c r="AD88" s="1893"/>
      <c r="AE88" s="1815" t="s">
        <v>541</v>
      </c>
      <c r="AF88" s="1805"/>
      <c r="AG88" s="1805"/>
      <c r="AH88" s="1805"/>
      <c r="AI88" s="1805"/>
      <c r="AJ88" s="1805"/>
      <c r="AK88" s="1840" t="s">
        <v>768</v>
      </c>
      <c r="AL88" s="2667" t="str">
        <f>V88</f>
        <v>週</v>
      </c>
      <c r="AM88" s="2668"/>
      <c r="AN88" s="1859"/>
      <c r="AO88" s="1859"/>
      <c r="AP88" s="1805"/>
      <c r="AQ88" s="1805"/>
      <c r="AR88" s="1805"/>
      <c r="AS88" s="1893"/>
      <c r="AT88" s="1893"/>
      <c r="AU88" s="1813" t="s">
        <v>192</v>
      </c>
      <c r="AV88" s="1813"/>
      <c r="AW88" s="1813" t="s">
        <v>783</v>
      </c>
      <c r="AX88" s="1813"/>
      <c r="AY88" s="1813"/>
      <c r="AZ88" s="1813"/>
      <c r="BA88" s="1893"/>
      <c r="BB88" s="1893"/>
      <c r="BC88" s="1893"/>
      <c r="BD88" s="1893"/>
      <c r="BE88" s="1893"/>
      <c r="BF88" s="1893"/>
      <c r="BG88" s="1893"/>
      <c r="BH88" s="1927"/>
      <c r="BI88" s="1929"/>
      <c r="BJ88" s="1833"/>
      <c r="BK88" s="1833"/>
      <c r="BL88" s="1833"/>
      <c r="BM88" s="1833"/>
      <c r="BN88" s="1833"/>
    </row>
    <row r="89" spans="2:66" ht="20.25" customHeight="1">
      <c r="B89" s="1745"/>
      <c r="C89" s="1745"/>
      <c r="D89" s="1745"/>
      <c r="E89" s="1745"/>
      <c r="F89" s="1745"/>
      <c r="G89" s="1759"/>
      <c r="H89" s="1759"/>
      <c r="I89" s="1759"/>
      <c r="J89" s="1759"/>
      <c r="K89" s="1759"/>
      <c r="L89" s="1759"/>
      <c r="M89" s="1792"/>
      <c r="N89" s="1792"/>
      <c r="O89" s="1805" t="s">
        <v>686</v>
      </c>
      <c r="P89" s="1805"/>
      <c r="Q89" s="1805"/>
      <c r="R89" s="1805"/>
      <c r="S89" s="1805"/>
      <c r="T89" s="1805" t="s">
        <v>760</v>
      </c>
      <c r="U89" s="1805"/>
      <c r="V89" s="1805"/>
      <c r="W89" s="1805"/>
      <c r="X89" s="1815"/>
      <c r="Y89" s="1805"/>
      <c r="Z89" s="1805"/>
      <c r="AA89" s="1805"/>
      <c r="AB89" s="1805"/>
      <c r="AC89" s="1893"/>
      <c r="AD89" s="1893"/>
      <c r="AE89" s="1805" t="s">
        <v>686</v>
      </c>
      <c r="AF89" s="1805"/>
      <c r="AG89" s="1805"/>
      <c r="AH89" s="1805"/>
      <c r="AI89" s="1805"/>
      <c r="AJ89" s="1805" t="s">
        <v>760</v>
      </c>
      <c r="AK89" s="1805"/>
      <c r="AL89" s="1805"/>
      <c r="AM89" s="1805"/>
      <c r="AN89" s="1815"/>
      <c r="AO89" s="1805"/>
      <c r="AP89" s="1805"/>
      <c r="AQ89" s="1805"/>
      <c r="AR89" s="1805"/>
      <c r="AS89" s="1893"/>
      <c r="AT89" s="1893"/>
      <c r="AU89" s="1813" t="s">
        <v>702</v>
      </c>
      <c r="AV89" s="1813"/>
      <c r="AW89" s="1813" t="s">
        <v>1</v>
      </c>
      <c r="AX89" s="1813"/>
      <c r="AY89" s="1813"/>
      <c r="AZ89" s="1813"/>
      <c r="BA89" s="1893"/>
      <c r="BB89" s="1893"/>
      <c r="BC89" s="1893"/>
      <c r="BD89" s="1893"/>
      <c r="BE89" s="1893"/>
      <c r="BF89" s="1893"/>
      <c r="BG89" s="1893"/>
      <c r="BH89" s="1927"/>
      <c r="BI89" s="1929"/>
      <c r="BJ89" s="1833"/>
      <c r="BK89" s="1833"/>
      <c r="BL89" s="1833"/>
      <c r="BM89" s="1833"/>
      <c r="BN89" s="1833"/>
    </row>
    <row r="90" spans="2:66" ht="20.25" customHeight="1">
      <c r="B90" s="1745"/>
      <c r="C90" s="1745"/>
      <c r="D90" s="1745"/>
      <c r="E90" s="1745"/>
      <c r="F90" s="1745"/>
      <c r="G90" s="1759"/>
      <c r="H90" s="1759"/>
      <c r="I90" s="1759"/>
      <c r="J90" s="1759"/>
      <c r="K90" s="1759"/>
      <c r="L90" s="1759"/>
      <c r="M90" s="1792"/>
      <c r="N90" s="1792"/>
      <c r="O90" s="1805" t="str">
        <f>IF($V$88="週","対象時間数（週平均）","対象時間数（当月合計）")</f>
        <v>対象時間数（週平均）</v>
      </c>
      <c r="P90" s="1805"/>
      <c r="Q90" s="1805"/>
      <c r="R90" s="1805"/>
      <c r="S90" s="1805"/>
      <c r="T90" s="1805" t="str">
        <f>IF($V$88="週","週に勤務すべき時間数","当月に勤務すべき時間数")</f>
        <v>週に勤務すべき時間数</v>
      </c>
      <c r="U90" s="1805"/>
      <c r="V90" s="1805"/>
      <c r="W90" s="1805"/>
      <c r="X90" s="1815"/>
      <c r="Y90" s="1805" t="s">
        <v>771</v>
      </c>
      <c r="Z90" s="1805"/>
      <c r="AA90" s="1805"/>
      <c r="AB90" s="1805"/>
      <c r="AC90" s="1893"/>
      <c r="AD90" s="1893"/>
      <c r="AE90" s="1805" t="str">
        <f>IF(AL88="週","対象時間数（週平均）","対象時間数（当月合計）")</f>
        <v>対象時間数（週平均）</v>
      </c>
      <c r="AF90" s="1805"/>
      <c r="AG90" s="1805"/>
      <c r="AH90" s="1805"/>
      <c r="AI90" s="1805"/>
      <c r="AJ90" s="1805" t="str">
        <f>IF($AL$88="週","週に勤務すべき時間数","当月に勤務すべき時間数")</f>
        <v>週に勤務すべき時間数</v>
      </c>
      <c r="AK90" s="1805"/>
      <c r="AL90" s="1805"/>
      <c r="AM90" s="1805"/>
      <c r="AN90" s="1815"/>
      <c r="AO90" s="1805" t="s">
        <v>771</v>
      </c>
      <c r="AP90" s="1805"/>
      <c r="AQ90" s="1805"/>
      <c r="AR90" s="1805"/>
      <c r="AS90" s="1893"/>
      <c r="AT90" s="1893"/>
      <c r="AU90" s="1813" t="s">
        <v>752</v>
      </c>
      <c r="AV90" s="1813"/>
      <c r="AW90" s="1813" t="s">
        <v>74</v>
      </c>
      <c r="AX90" s="1813"/>
      <c r="AY90" s="1813"/>
      <c r="AZ90" s="1813"/>
      <c r="BA90" s="1893"/>
      <c r="BB90" s="1893"/>
      <c r="BC90" s="1893"/>
      <c r="BD90" s="1893"/>
      <c r="BE90" s="1893"/>
      <c r="BF90" s="1893"/>
      <c r="BG90" s="1893"/>
      <c r="BH90" s="1927"/>
      <c r="BI90" s="1929"/>
      <c r="BJ90" s="1833"/>
      <c r="BK90" s="1833"/>
      <c r="BL90" s="1833"/>
      <c r="BM90" s="1833"/>
      <c r="BN90" s="1833"/>
    </row>
    <row r="91" spans="2:66" ht="20.25" customHeight="1">
      <c r="M91" s="1793"/>
      <c r="N91" s="1793"/>
      <c r="O91" s="1816">
        <f>IF($V$88="週",X86,V86)</f>
        <v>20</v>
      </c>
      <c r="P91" s="1816"/>
      <c r="Q91" s="1816"/>
      <c r="R91" s="1816"/>
      <c r="S91" s="1811" t="s">
        <v>249</v>
      </c>
      <c r="T91" s="1813">
        <f>IF($V$88="週",$BE$6,$BI$6)</f>
        <v>40</v>
      </c>
      <c r="U91" s="1813"/>
      <c r="V91" s="1813"/>
      <c r="W91" s="1813"/>
      <c r="X91" s="1811" t="s">
        <v>628</v>
      </c>
      <c r="Y91" s="1838">
        <f>ROUNDDOWN(O91/T91,1)</f>
        <v>0.5</v>
      </c>
      <c r="Z91" s="1838"/>
      <c r="AA91" s="1838"/>
      <c r="AB91" s="1838"/>
      <c r="AC91" s="1793"/>
      <c r="AD91" s="1793"/>
      <c r="AE91" s="1816">
        <f>IF($AL$88="週",AN86,AL86)</f>
        <v>128</v>
      </c>
      <c r="AF91" s="1816"/>
      <c r="AG91" s="1816"/>
      <c r="AH91" s="1816"/>
      <c r="AI91" s="1811" t="s">
        <v>249</v>
      </c>
      <c r="AJ91" s="1813">
        <f>IF($AL$88="週",$BE$6,$BI$6)</f>
        <v>40</v>
      </c>
      <c r="AK91" s="1813"/>
      <c r="AL91" s="1813"/>
      <c r="AM91" s="1813"/>
      <c r="AN91" s="1811" t="s">
        <v>628</v>
      </c>
      <c r="AO91" s="1838">
        <f>ROUNDDOWN(AE91/AJ91,1)</f>
        <v>3.2</v>
      </c>
      <c r="AP91" s="1838"/>
      <c r="AQ91" s="1838"/>
      <c r="AR91" s="1838"/>
      <c r="AS91" s="1793"/>
      <c r="AT91" s="1793"/>
      <c r="AU91" s="1793"/>
      <c r="AV91" s="1793"/>
      <c r="AW91" s="1793"/>
      <c r="AX91" s="1793"/>
      <c r="AY91" s="1793"/>
      <c r="AZ91" s="1793"/>
      <c r="BA91" s="1793"/>
      <c r="BB91" s="1793"/>
      <c r="BC91" s="1793"/>
      <c r="BD91" s="1793"/>
      <c r="BE91" s="1793"/>
      <c r="BF91" s="1793"/>
      <c r="BG91" s="1793"/>
      <c r="BH91" s="1793"/>
    </row>
    <row r="92" spans="2:66" ht="20.25" customHeight="1">
      <c r="M92" s="1793"/>
      <c r="N92" s="1793"/>
      <c r="O92" s="1805"/>
      <c r="P92" s="1805"/>
      <c r="Q92" s="1805"/>
      <c r="R92" s="1805"/>
      <c r="S92" s="1805"/>
      <c r="T92" s="1805"/>
      <c r="U92" s="1805"/>
      <c r="V92" s="1805"/>
      <c r="W92" s="1805"/>
      <c r="X92" s="1815"/>
      <c r="Y92" s="1805" t="s">
        <v>319</v>
      </c>
      <c r="Z92" s="1805"/>
      <c r="AA92" s="1805"/>
      <c r="AB92" s="1805"/>
      <c r="AC92" s="1793"/>
      <c r="AD92" s="1793"/>
      <c r="AE92" s="1805"/>
      <c r="AF92" s="1805"/>
      <c r="AG92" s="1805"/>
      <c r="AH92" s="1805"/>
      <c r="AI92" s="1805"/>
      <c r="AJ92" s="1805"/>
      <c r="AK92" s="1805"/>
      <c r="AL92" s="1805"/>
      <c r="AM92" s="1805"/>
      <c r="AN92" s="1815"/>
      <c r="AO92" s="1805" t="s">
        <v>319</v>
      </c>
      <c r="AP92" s="1805"/>
      <c r="AQ92" s="1805"/>
      <c r="AR92" s="1805"/>
      <c r="AS92" s="1793"/>
      <c r="AT92" s="1793"/>
      <c r="AU92" s="1793"/>
      <c r="AV92" s="1793"/>
      <c r="AW92" s="1793"/>
      <c r="AX92" s="1793"/>
      <c r="AY92" s="1793"/>
      <c r="AZ92" s="1793"/>
      <c r="BA92" s="1793"/>
      <c r="BB92" s="1793"/>
      <c r="BC92" s="1793"/>
      <c r="BD92" s="1793"/>
      <c r="BE92" s="1793"/>
      <c r="BF92" s="1793"/>
      <c r="BG92" s="1793"/>
      <c r="BH92" s="1793"/>
    </row>
    <row r="93" spans="2:66" ht="20.25" customHeight="1">
      <c r="M93" s="1793"/>
      <c r="N93" s="1793"/>
      <c r="O93" s="1805" t="s">
        <v>753</v>
      </c>
      <c r="P93" s="1805"/>
      <c r="Q93" s="1805"/>
      <c r="R93" s="1805"/>
      <c r="S93" s="1805"/>
      <c r="T93" s="1805"/>
      <c r="U93" s="1805"/>
      <c r="V93" s="1805"/>
      <c r="W93" s="1805"/>
      <c r="X93" s="1815"/>
      <c r="Y93" s="1805"/>
      <c r="Z93" s="1805"/>
      <c r="AA93" s="1805"/>
      <c r="AB93" s="1805"/>
      <c r="AC93" s="1793"/>
      <c r="AD93" s="1793"/>
      <c r="AE93" s="1805" t="s">
        <v>1069</v>
      </c>
      <c r="AF93" s="1805"/>
      <c r="AG93" s="1805"/>
      <c r="AH93" s="1805"/>
      <c r="AI93" s="1805"/>
      <c r="AJ93" s="1805"/>
      <c r="AK93" s="1805"/>
      <c r="AL93" s="1805"/>
      <c r="AM93" s="1805"/>
      <c r="AN93" s="1815"/>
      <c r="AO93" s="1805"/>
      <c r="AP93" s="1805"/>
      <c r="AQ93" s="1805"/>
      <c r="AR93" s="1805"/>
      <c r="AS93" s="1793"/>
      <c r="AT93" s="1793"/>
      <c r="AU93" s="1793"/>
      <c r="AV93" s="1793"/>
      <c r="AW93" s="1793"/>
      <c r="AX93" s="1793"/>
      <c r="AY93" s="1793"/>
      <c r="AZ93" s="1793"/>
      <c r="BA93" s="1793"/>
      <c r="BB93" s="1793"/>
      <c r="BC93" s="1793"/>
      <c r="BD93" s="1793"/>
      <c r="BE93" s="1793"/>
      <c r="BF93" s="1793"/>
      <c r="BG93" s="1793"/>
      <c r="BH93" s="1793"/>
    </row>
    <row r="94" spans="2:66" ht="20.25" customHeight="1">
      <c r="M94" s="1793"/>
      <c r="N94" s="1793"/>
      <c r="O94" s="1805" t="s">
        <v>748</v>
      </c>
      <c r="P94" s="1805"/>
      <c r="Q94" s="1805"/>
      <c r="R94" s="1805"/>
      <c r="S94" s="1805"/>
      <c r="T94" s="1805"/>
      <c r="U94" s="1805"/>
      <c r="V94" s="1805"/>
      <c r="W94" s="1805"/>
      <c r="X94" s="1815"/>
      <c r="Y94" s="1811"/>
      <c r="Z94" s="1811"/>
      <c r="AA94" s="1811"/>
      <c r="AB94" s="1811"/>
      <c r="AC94" s="1793"/>
      <c r="AD94" s="1793"/>
      <c r="AE94" s="1805" t="s">
        <v>748</v>
      </c>
      <c r="AF94" s="1805"/>
      <c r="AG94" s="1805"/>
      <c r="AH94" s="1805"/>
      <c r="AI94" s="1805"/>
      <c r="AJ94" s="1805"/>
      <c r="AK94" s="1805"/>
      <c r="AL94" s="1805"/>
      <c r="AM94" s="1805"/>
      <c r="AN94" s="1815"/>
      <c r="AO94" s="1811"/>
      <c r="AP94" s="1811"/>
      <c r="AQ94" s="1811"/>
      <c r="AR94" s="1811"/>
      <c r="AS94" s="1793"/>
      <c r="AT94" s="1793"/>
      <c r="AU94" s="1793"/>
      <c r="AV94" s="1793"/>
      <c r="AW94" s="1793"/>
      <c r="AX94" s="1793"/>
      <c r="AY94" s="1793"/>
      <c r="AZ94" s="1793"/>
      <c r="BA94" s="1793"/>
      <c r="BB94" s="1793"/>
      <c r="BC94" s="1793"/>
      <c r="BD94" s="1793"/>
      <c r="BE94" s="1793"/>
      <c r="BF94" s="1793"/>
      <c r="BG94" s="1793"/>
      <c r="BH94" s="1793"/>
    </row>
    <row r="95" spans="2:66" ht="20.25" customHeight="1">
      <c r="M95" s="1793"/>
      <c r="N95" s="1793"/>
      <c r="O95" s="1817" t="s">
        <v>358</v>
      </c>
      <c r="P95" s="1817"/>
      <c r="Q95" s="1817"/>
      <c r="R95" s="1817"/>
      <c r="S95" s="1817"/>
      <c r="T95" s="1805" t="s">
        <v>765</v>
      </c>
      <c r="U95" s="1817"/>
      <c r="V95" s="1817"/>
      <c r="W95" s="1817"/>
      <c r="X95" s="1817"/>
      <c r="Y95" s="1812" t="s">
        <v>428</v>
      </c>
      <c r="Z95" s="1812"/>
      <c r="AA95" s="1812"/>
      <c r="AB95" s="1812"/>
      <c r="AC95" s="1793"/>
      <c r="AD95" s="1793"/>
      <c r="AE95" s="1817" t="s">
        <v>358</v>
      </c>
      <c r="AF95" s="1817"/>
      <c r="AG95" s="1817"/>
      <c r="AH95" s="1817"/>
      <c r="AI95" s="1817"/>
      <c r="AJ95" s="1805" t="s">
        <v>765</v>
      </c>
      <c r="AK95" s="1817"/>
      <c r="AL95" s="1817"/>
      <c r="AM95" s="1817"/>
      <c r="AN95" s="1817"/>
      <c r="AO95" s="1812" t="s">
        <v>428</v>
      </c>
      <c r="AP95" s="1812"/>
      <c r="AQ95" s="1812"/>
      <c r="AR95" s="1812"/>
      <c r="AS95" s="1793"/>
      <c r="AT95" s="1793"/>
      <c r="AU95" s="1793"/>
      <c r="AV95" s="1793"/>
      <c r="AW95" s="1793"/>
      <c r="AX95" s="1793"/>
      <c r="AY95" s="1793"/>
      <c r="AZ95" s="1793"/>
      <c r="BA95" s="1793"/>
      <c r="BB95" s="1793"/>
      <c r="BC95" s="1793"/>
      <c r="BD95" s="1793"/>
      <c r="BE95" s="1793"/>
      <c r="BF95" s="1793"/>
      <c r="BG95" s="1793"/>
      <c r="BH95" s="1793"/>
    </row>
    <row r="96" spans="2:66" ht="20.25" customHeight="1">
      <c r="M96" s="1793"/>
      <c r="N96" s="1793"/>
      <c r="O96" s="1813">
        <f>AA86</f>
        <v>2</v>
      </c>
      <c r="P96" s="1813"/>
      <c r="Q96" s="1813"/>
      <c r="R96" s="1813"/>
      <c r="S96" s="1811" t="s">
        <v>764</v>
      </c>
      <c r="T96" s="1838">
        <f>Y91</f>
        <v>0.5</v>
      </c>
      <c r="U96" s="1838"/>
      <c r="V96" s="1838"/>
      <c r="W96" s="1838"/>
      <c r="X96" s="1811" t="s">
        <v>628</v>
      </c>
      <c r="Y96" s="1867">
        <f>ROUNDDOWN(O96+T96,1)</f>
        <v>2.5</v>
      </c>
      <c r="Z96" s="1867"/>
      <c r="AA96" s="1867"/>
      <c r="AB96" s="1867"/>
      <c r="AC96" s="1903"/>
      <c r="AD96" s="1903"/>
      <c r="AE96" s="2665">
        <f>AQ86</f>
        <v>16</v>
      </c>
      <c r="AF96" s="2665"/>
      <c r="AG96" s="2665"/>
      <c r="AH96" s="2665"/>
      <c r="AI96" s="1879" t="s">
        <v>764</v>
      </c>
      <c r="AJ96" s="2666">
        <f>AO91</f>
        <v>3.2</v>
      </c>
      <c r="AK96" s="2666"/>
      <c r="AL96" s="2666"/>
      <c r="AM96" s="2666"/>
      <c r="AN96" s="1879" t="s">
        <v>628</v>
      </c>
      <c r="AO96" s="1867">
        <f>ROUNDDOWN(AE96+AJ96,1)</f>
        <v>19.2</v>
      </c>
      <c r="AP96" s="1867"/>
      <c r="AQ96" s="1867"/>
      <c r="AR96" s="1867"/>
      <c r="AS96" s="1793"/>
      <c r="AT96" s="1793"/>
      <c r="AU96" s="1793"/>
      <c r="AV96" s="1793"/>
      <c r="AW96" s="1793"/>
      <c r="AX96" s="1793"/>
      <c r="AY96" s="1793"/>
      <c r="AZ96" s="1793"/>
      <c r="BA96" s="1793"/>
      <c r="BB96" s="1793"/>
      <c r="BC96" s="1793"/>
      <c r="BD96" s="1793"/>
      <c r="BE96" s="1793"/>
      <c r="BF96" s="1793"/>
      <c r="BG96" s="1793"/>
      <c r="BH96" s="1793"/>
    </row>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43" spans="7:63">
      <c r="G143" s="1760"/>
      <c r="H143" s="1760"/>
      <c r="I143" s="1760"/>
      <c r="J143" s="1760"/>
      <c r="K143" s="1760"/>
      <c r="L143" s="1760"/>
      <c r="M143" s="1760"/>
      <c r="N143" s="1760"/>
      <c r="O143" s="1818"/>
      <c r="P143" s="1818"/>
      <c r="Q143" s="1818"/>
      <c r="R143" s="1818"/>
      <c r="S143" s="1818"/>
      <c r="T143" s="1818"/>
      <c r="U143" s="1818"/>
      <c r="V143" s="1818"/>
      <c r="W143" s="1818"/>
      <c r="X143" s="1818"/>
      <c r="Y143" s="1818"/>
      <c r="Z143" s="1818"/>
      <c r="AA143" s="1818"/>
      <c r="AB143" s="1818"/>
      <c r="AC143" s="1818"/>
      <c r="AD143" s="1818"/>
      <c r="AE143" s="1818"/>
      <c r="AF143" s="1818"/>
      <c r="AG143" s="1818"/>
      <c r="AH143" s="1818"/>
      <c r="AI143" s="1818"/>
      <c r="AJ143" s="1818"/>
      <c r="AK143" s="1818"/>
      <c r="AL143" s="1818"/>
      <c r="AM143" s="1818"/>
      <c r="AN143" s="1818"/>
      <c r="AO143" s="1818"/>
      <c r="AP143" s="1818"/>
      <c r="AQ143" s="1818"/>
      <c r="AR143" s="1818"/>
      <c r="AS143" s="1818"/>
      <c r="AT143" s="1818"/>
      <c r="AU143" s="1818"/>
      <c r="AV143" s="1818"/>
      <c r="AW143" s="1818"/>
      <c r="AX143" s="1818"/>
      <c r="AY143" s="1818"/>
      <c r="AZ143" s="1818"/>
      <c r="BA143" s="1818"/>
      <c r="BB143" s="1818"/>
      <c r="BC143" s="1818"/>
      <c r="BD143" s="1818"/>
      <c r="BE143" s="1818"/>
      <c r="BF143" s="1818"/>
      <c r="BG143" s="1818"/>
      <c r="BH143" s="1818"/>
      <c r="BI143" s="1818"/>
      <c r="BJ143" s="1818"/>
      <c r="BK143" s="1818"/>
    </row>
    <row r="144" spans="7:63">
      <c r="G144" s="1760"/>
      <c r="H144" s="1760"/>
      <c r="I144" s="1760"/>
      <c r="J144" s="1760"/>
      <c r="K144" s="1760"/>
      <c r="L144" s="1760"/>
      <c r="M144" s="1760"/>
      <c r="N144" s="1760"/>
      <c r="O144" s="1818"/>
      <c r="P144" s="1818"/>
      <c r="Q144" s="1818"/>
      <c r="R144" s="1818"/>
      <c r="S144" s="1818"/>
      <c r="T144" s="1818"/>
      <c r="U144" s="1818"/>
      <c r="V144" s="1818"/>
      <c r="W144" s="1818"/>
      <c r="X144" s="1818"/>
      <c r="Y144" s="1818"/>
      <c r="Z144" s="1818"/>
      <c r="AA144" s="1818"/>
      <c r="AB144" s="1818"/>
      <c r="AC144" s="1818"/>
      <c r="AD144" s="1818"/>
      <c r="AE144" s="1818"/>
      <c r="AF144" s="1818"/>
      <c r="AG144" s="1818"/>
      <c r="AH144" s="1818"/>
      <c r="AI144" s="1818"/>
      <c r="AJ144" s="1818"/>
      <c r="AK144" s="1818"/>
      <c r="AL144" s="1818"/>
      <c r="AM144" s="1818"/>
      <c r="AN144" s="1818"/>
      <c r="AO144" s="1818"/>
      <c r="AP144" s="1818"/>
      <c r="AQ144" s="1818"/>
      <c r="AR144" s="1818"/>
      <c r="AS144" s="1818"/>
      <c r="AT144" s="1818"/>
      <c r="AU144" s="1818"/>
      <c r="AV144" s="1818"/>
      <c r="AW144" s="1818"/>
      <c r="AX144" s="1818"/>
      <c r="AY144" s="1818"/>
      <c r="AZ144" s="1818"/>
      <c r="BA144" s="1818"/>
      <c r="BB144" s="1818"/>
      <c r="BC144" s="1818"/>
      <c r="BD144" s="1818"/>
      <c r="BE144" s="1818"/>
      <c r="BF144" s="1818"/>
      <c r="BG144" s="1818"/>
      <c r="BH144" s="1818"/>
      <c r="BI144" s="1818"/>
      <c r="BJ144" s="1818"/>
      <c r="BK144" s="1818"/>
    </row>
    <row r="145" spans="7:16">
      <c r="G145" s="1761"/>
      <c r="H145" s="1761"/>
      <c r="I145" s="1761"/>
      <c r="J145" s="1761"/>
      <c r="K145" s="1761"/>
      <c r="L145" s="1761"/>
      <c r="M145" s="1761"/>
      <c r="N145" s="1761"/>
      <c r="O145" s="1760"/>
      <c r="P145" s="1760"/>
    </row>
    <row r="146" spans="7:16">
      <c r="G146" s="1761"/>
      <c r="H146" s="1761"/>
      <c r="I146" s="1761"/>
      <c r="J146" s="1761"/>
      <c r="K146" s="1761"/>
      <c r="L146" s="1761"/>
      <c r="M146" s="1761"/>
      <c r="N146" s="1761"/>
      <c r="O146" s="1760"/>
      <c r="P146" s="1760"/>
    </row>
    <row r="147" spans="7:16">
      <c r="G147" s="1760"/>
      <c r="H147" s="1760"/>
      <c r="I147" s="1760"/>
      <c r="J147" s="1760"/>
      <c r="K147" s="1760"/>
      <c r="L147" s="1760"/>
      <c r="M147" s="1760"/>
      <c r="N147" s="1760"/>
    </row>
    <row r="148" spans="7:16">
      <c r="G148" s="1760"/>
      <c r="H148" s="1760"/>
      <c r="I148" s="1760"/>
      <c r="J148" s="1760"/>
      <c r="K148" s="1760"/>
      <c r="L148" s="1760"/>
      <c r="M148" s="1760"/>
      <c r="N148" s="1760"/>
    </row>
    <row r="149" spans="7:16">
      <c r="G149" s="1760"/>
      <c r="H149" s="1760"/>
      <c r="I149" s="1760"/>
      <c r="J149" s="1760"/>
      <c r="K149" s="1760"/>
      <c r="L149" s="1760"/>
      <c r="M149" s="1760"/>
      <c r="N149" s="1760"/>
    </row>
    <row r="150" spans="7:16">
      <c r="G150" s="1760"/>
      <c r="H150" s="1760"/>
      <c r="I150" s="1760"/>
      <c r="J150" s="1760"/>
      <c r="K150" s="1760"/>
      <c r="L150" s="1760"/>
      <c r="M150" s="1760"/>
      <c r="N150" s="1760"/>
    </row>
  </sheetData>
  <mergeCells count="496">
    <mergeCell ref="AX1:BM1"/>
    <mergeCell ref="AG2:AH2"/>
    <mergeCell ref="AJ2:AK2"/>
    <mergeCell ref="AN2:AO2"/>
    <mergeCell ref="AX2:BM2"/>
    <mergeCell ref="BI3:BL3"/>
    <mergeCell ref="BI4:BL4"/>
    <mergeCell ref="BE6:BF6"/>
    <mergeCell ref="BI6:BJ6"/>
    <mergeCell ref="BI8:BJ8"/>
    <mergeCell ref="BI10:BJ10"/>
    <mergeCell ref="AA12:BE12"/>
    <mergeCell ref="AA13:AG13"/>
    <mergeCell ref="AH13:AN13"/>
    <mergeCell ref="AO13:AU13"/>
    <mergeCell ref="AV13:BB13"/>
    <mergeCell ref="BC13:BE13"/>
    <mergeCell ref="BF17:BG17"/>
    <mergeCell ref="BH17:BI17"/>
    <mergeCell ref="BF18:BG18"/>
    <mergeCell ref="BH18:BI18"/>
    <mergeCell ref="BF19:BG19"/>
    <mergeCell ref="BH19:BI19"/>
    <mergeCell ref="BF20:BG20"/>
    <mergeCell ref="BH20:BI20"/>
    <mergeCell ref="BF21:BG21"/>
    <mergeCell ref="BH21:BI21"/>
    <mergeCell ref="BF22:BG22"/>
    <mergeCell ref="BH22:BI22"/>
    <mergeCell ref="BF23:BG23"/>
    <mergeCell ref="BH23:BI23"/>
    <mergeCell ref="BF24:BG24"/>
    <mergeCell ref="BH24:BI24"/>
    <mergeCell ref="BF25:BG25"/>
    <mergeCell ref="BH25:BI25"/>
    <mergeCell ref="BF26:BG26"/>
    <mergeCell ref="BH26:BI26"/>
    <mergeCell ref="BF27:BG27"/>
    <mergeCell ref="BH27:BI27"/>
    <mergeCell ref="BF28:BG28"/>
    <mergeCell ref="BH28:BI28"/>
    <mergeCell ref="BF29:BG29"/>
    <mergeCell ref="BH29:BI29"/>
    <mergeCell ref="BF30:BG30"/>
    <mergeCell ref="BH30:BI30"/>
    <mergeCell ref="BF31:BG31"/>
    <mergeCell ref="BH31:BI31"/>
    <mergeCell ref="BF32:BG32"/>
    <mergeCell ref="BH32:BI32"/>
    <mergeCell ref="BF33:BG33"/>
    <mergeCell ref="BH33:BI33"/>
    <mergeCell ref="BF34:BG34"/>
    <mergeCell ref="BH34:BI34"/>
    <mergeCell ref="BF35:BG35"/>
    <mergeCell ref="BH35:BI35"/>
    <mergeCell ref="BF36:BG36"/>
    <mergeCell ref="BH36:BI36"/>
    <mergeCell ref="BF37:BG37"/>
    <mergeCell ref="BH37:BI37"/>
    <mergeCell ref="BF38:BG38"/>
    <mergeCell ref="BH38:BI38"/>
    <mergeCell ref="BF39:BG39"/>
    <mergeCell ref="BH39:BI39"/>
    <mergeCell ref="BF40:BG40"/>
    <mergeCell ref="BH40:BI40"/>
    <mergeCell ref="BF41:BG41"/>
    <mergeCell ref="BH41:BI41"/>
    <mergeCell ref="BF42:BG42"/>
    <mergeCell ref="BH42:BI42"/>
    <mergeCell ref="BF43:BG43"/>
    <mergeCell ref="BH43:BI43"/>
    <mergeCell ref="BF44:BG44"/>
    <mergeCell ref="BH44:BI44"/>
    <mergeCell ref="BF45:BG45"/>
    <mergeCell ref="BH45:BI45"/>
    <mergeCell ref="BF46:BG46"/>
    <mergeCell ref="BH46:BI46"/>
    <mergeCell ref="BF47:BG47"/>
    <mergeCell ref="BH47:BI47"/>
    <mergeCell ref="BF48:BG48"/>
    <mergeCell ref="BH48:BI48"/>
    <mergeCell ref="BF49:BG49"/>
    <mergeCell ref="BH49:BI49"/>
    <mergeCell ref="BF50:BG50"/>
    <mergeCell ref="BH50:BI50"/>
    <mergeCell ref="BF51:BG51"/>
    <mergeCell ref="BH51:BI51"/>
    <mergeCell ref="BF52:BG52"/>
    <mergeCell ref="BH52:BI52"/>
    <mergeCell ref="BF53:BG53"/>
    <mergeCell ref="BH53:BI53"/>
    <mergeCell ref="BF54:BG54"/>
    <mergeCell ref="BH54:BI54"/>
    <mergeCell ref="BF55:BG55"/>
    <mergeCell ref="BH55:BI55"/>
    <mergeCell ref="BF56:BG56"/>
    <mergeCell ref="BH56:BI56"/>
    <mergeCell ref="BF57:BG57"/>
    <mergeCell ref="BH57:BI57"/>
    <mergeCell ref="BF58:BG58"/>
    <mergeCell ref="BH58:BI58"/>
    <mergeCell ref="BF59:BG59"/>
    <mergeCell ref="BH59:BI59"/>
    <mergeCell ref="BF60:BG60"/>
    <mergeCell ref="BH60:BI60"/>
    <mergeCell ref="BF61:BG61"/>
    <mergeCell ref="BH61:BI61"/>
    <mergeCell ref="BF62:BG62"/>
    <mergeCell ref="BH62:BI62"/>
    <mergeCell ref="BF63:BG63"/>
    <mergeCell ref="BH63:BI63"/>
    <mergeCell ref="BF64:BG64"/>
    <mergeCell ref="BH64:BI64"/>
    <mergeCell ref="BF65:BG65"/>
    <mergeCell ref="BH65:BI65"/>
    <mergeCell ref="BF66:BG66"/>
    <mergeCell ref="BH66:BI66"/>
    <mergeCell ref="BF67:BG67"/>
    <mergeCell ref="BH67:BI67"/>
    <mergeCell ref="BF68:BG68"/>
    <mergeCell ref="BH68:BI68"/>
    <mergeCell ref="BF69:BG69"/>
    <mergeCell ref="BH69:BI69"/>
    <mergeCell ref="BF70:BG70"/>
    <mergeCell ref="BH70:BI70"/>
    <mergeCell ref="BF71:BG71"/>
    <mergeCell ref="BH71:BI71"/>
    <mergeCell ref="BF72:BG72"/>
    <mergeCell ref="BH72:BI72"/>
    <mergeCell ref="BF73:BG73"/>
    <mergeCell ref="BH73:BI73"/>
    <mergeCell ref="BF74:BG74"/>
    <mergeCell ref="BH74:BI74"/>
    <mergeCell ref="BF75:BG75"/>
    <mergeCell ref="BH75:BI75"/>
    <mergeCell ref="BF76:BG76"/>
    <mergeCell ref="BH76:BI76"/>
    <mergeCell ref="BJ79:BM79"/>
    <mergeCell ref="Q80:T80"/>
    <mergeCell ref="V80:Y80"/>
    <mergeCell ref="AG80:AJ80"/>
    <mergeCell ref="AL80:AO80"/>
    <mergeCell ref="BJ80:BM80"/>
    <mergeCell ref="Q81:R81"/>
    <mergeCell ref="S81:T81"/>
    <mergeCell ref="V81:W81"/>
    <mergeCell ref="X81:Y81"/>
    <mergeCell ref="AG81:AH81"/>
    <mergeCell ref="AI81:AJ81"/>
    <mergeCell ref="AL81:AM81"/>
    <mergeCell ref="AN81:AO81"/>
    <mergeCell ref="BE81:BH81"/>
    <mergeCell ref="BJ81:BM81"/>
    <mergeCell ref="O82:P82"/>
    <mergeCell ref="Q82:R82"/>
    <mergeCell ref="S82:T82"/>
    <mergeCell ref="V82:W82"/>
    <mergeCell ref="X82:Y82"/>
    <mergeCell ref="AA82:AB82"/>
    <mergeCell ref="AE82:AF82"/>
    <mergeCell ref="AG82:AH82"/>
    <mergeCell ref="AI82:AJ82"/>
    <mergeCell ref="AL82:AM82"/>
    <mergeCell ref="AN82:AO82"/>
    <mergeCell ref="AQ82:AR82"/>
    <mergeCell ref="AU82:AX82"/>
    <mergeCell ref="AZ82:BC82"/>
    <mergeCell ref="BE82:BH82"/>
    <mergeCell ref="O83:P83"/>
    <mergeCell ref="Q83:R83"/>
    <mergeCell ref="S83:T83"/>
    <mergeCell ref="V83:W83"/>
    <mergeCell ref="X83:Y83"/>
    <mergeCell ref="AA83:AB83"/>
    <mergeCell ref="AE83:AF83"/>
    <mergeCell ref="AG83:AH83"/>
    <mergeCell ref="AI83:AJ83"/>
    <mergeCell ref="AL83:AM83"/>
    <mergeCell ref="AN83:AO83"/>
    <mergeCell ref="AQ83:AR83"/>
    <mergeCell ref="O84:P84"/>
    <mergeCell ref="Q84:R84"/>
    <mergeCell ref="S84:T84"/>
    <mergeCell ref="V84:W84"/>
    <mergeCell ref="X84:Y84"/>
    <mergeCell ref="AA84:AB84"/>
    <mergeCell ref="AE84:AF84"/>
    <mergeCell ref="AG84:AH84"/>
    <mergeCell ref="AI84:AJ84"/>
    <mergeCell ref="AL84:AM84"/>
    <mergeCell ref="AN84:AO84"/>
    <mergeCell ref="AQ84:AR84"/>
    <mergeCell ref="O85:P85"/>
    <mergeCell ref="Q85:R85"/>
    <mergeCell ref="S85:T85"/>
    <mergeCell ref="V85:W85"/>
    <mergeCell ref="X85:Y85"/>
    <mergeCell ref="AA85:AB85"/>
    <mergeCell ref="AE85:AF85"/>
    <mergeCell ref="AG85:AH85"/>
    <mergeCell ref="AI85:AJ85"/>
    <mergeCell ref="AL85:AM85"/>
    <mergeCell ref="AN85:AO85"/>
    <mergeCell ref="AQ85:AR85"/>
    <mergeCell ref="O86:P86"/>
    <mergeCell ref="Q86:R86"/>
    <mergeCell ref="S86:T86"/>
    <mergeCell ref="V86:W86"/>
    <mergeCell ref="X86:Y86"/>
    <mergeCell ref="AA86:AB86"/>
    <mergeCell ref="AE86:AF86"/>
    <mergeCell ref="AG86:AH86"/>
    <mergeCell ref="AI86:AJ86"/>
    <mergeCell ref="AL86:AM86"/>
    <mergeCell ref="AN86:AO86"/>
    <mergeCell ref="AQ86:AR86"/>
    <mergeCell ref="AU86:AV86"/>
    <mergeCell ref="AW86:AZ86"/>
    <mergeCell ref="AU87:AV87"/>
    <mergeCell ref="AW87:AZ87"/>
    <mergeCell ref="V88:W88"/>
    <mergeCell ref="AL88:AM88"/>
    <mergeCell ref="AU88:AV88"/>
    <mergeCell ref="AW88:AZ88"/>
    <mergeCell ref="AU89:AV89"/>
    <mergeCell ref="AW89:AZ89"/>
    <mergeCell ref="AU90:AV90"/>
    <mergeCell ref="AW90:AZ90"/>
    <mergeCell ref="O91:R91"/>
    <mergeCell ref="T91:W91"/>
    <mergeCell ref="Y91:AB91"/>
    <mergeCell ref="AE91:AH91"/>
    <mergeCell ref="AJ91:AM91"/>
    <mergeCell ref="AO91:AR91"/>
    <mergeCell ref="Y94:AB94"/>
    <mergeCell ref="AO94:AR94"/>
    <mergeCell ref="Y95:AB95"/>
    <mergeCell ref="AO95:AR95"/>
    <mergeCell ref="O96:R96"/>
    <mergeCell ref="T96:W96"/>
    <mergeCell ref="Y96:AB96"/>
    <mergeCell ref="AE96:AH96"/>
    <mergeCell ref="AJ96:AM96"/>
    <mergeCell ref="AO96:AR96"/>
    <mergeCell ref="B12:B16"/>
    <mergeCell ref="C12:C16"/>
    <mergeCell ref="D12:F16"/>
    <mergeCell ref="G12:H16"/>
    <mergeCell ref="M12:N16"/>
    <mergeCell ref="O12:R16"/>
    <mergeCell ref="S12:W16"/>
    <mergeCell ref="BF12:BG16"/>
    <mergeCell ref="BH12:BI16"/>
    <mergeCell ref="BJ12:BN16"/>
    <mergeCell ref="B17:B18"/>
    <mergeCell ref="C17:C18"/>
    <mergeCell ref="D17:F18"/>
    <mergeCell ref="G17:H18"/>
    <mergeCell ref="M17:N18"/>
    <mergeCell ref="O17:R18"/>
    <mergeCell ref="S17:W18"/>
    <mergeCell ref="BJ17:BN18"/>
    <mergeCell ref="B19:B20"/>
    <mergeCell ref="C19:C20"/>
    <mergeCell ref="D19:F20"/>
    <mergeCell ref="G19:H20"/>
    <mergeCell ref="M19:N20"/>
    <mergeCell ref="O19:R20"/>
    <mergeCell ref="S19:W20"/>
    <mergeCell ref="BJ19:BN20"/>
    <mergeCell ref="B21:B22"/>
    <mergeCell ref="C21:C22"/>
    <mergeCell ref="D21:F22"/>
    <mergeCell ref="G21:H22"/>
    <mergeCell ref="M21:N22"/>
    <mergeCell ref="O21:R22"/>
    <mergeCell ref="S21:W22"/>
    <mergeCell ref="BJ21:BN22"/>
    <mergeCell ref="B23:B24"/>
    <mergeCell ref="C23:C24"/>
    <mergeCell ref="D23:F24"/>
    <mergeCell ref="G23:H24"/>
    <mergeCell ref="M23:N24"/>
    <mergeCell ref="O23:R24"/>
    <mergeCell ref="S23:W24"/>
    <mergeCell ref="BJ23:BN24"/>
    <mergeCell ref="B25:B26"/>
    <mergeCell ref="C25:C26"/>
    <mergeCell ref="D25:F26"/>
    <mergeCell ref="G25:H26"/>
    <mergeCell ref="M25:N26"/>
    <mergeCell ref="O25:R26"/>
    <mergeCell ref="S25:W26"/>
    <mergeCell ref="BJ25:BN26"/>
    <mergeCell ref="B27:B28"/>
    <mergeCell ref="C27:C28"/>
    <mergeCell ref="D27:F28"/>
    <mergeCell ref="G27:H28"/>
    <mergeCell ref="M27:N28"/>
    <mergeCell ref="O27:R28"/>
    <mergeCell ref="S27:W28"/>
    <mergeCell ref="BJ27:BN28"/>
    <mergeCell ref="B29:B30"/>
    <mergeCell ref="C29:C30"/>
    <mergeCell ref="D29:F30"/>
    <mergeCell ref="G29:H30"/>
    <mergeCell ref="M29:N30"/>
    <mergeCell ref="O29:R30"/>
    <mergeCell ref="S29:W30"/>
    <mergeCell ref="BJ29:BN30"/>
    <mergeCell ref="B31:B32"/>
    <mergeCell ref="C31:C32"/>
    <mergeCell ref="D31:F32"/>
    <mergeCell ref="G31:H32"/>
    <mergeCell ref="M31:N32"/>
    <mergeCell ref="O31:R32"/>
    <mergeCell ref="S31:W32"/>
    <mergeCell ref="BJ31:BN32"/>
    <mergeCell ref="B33:B34"/>
    <mergeCell ref="C33:C34"/>
    <mergeCell ref="D33:F34"/>
    <mergeCell ref="G33:H34"/>
    <mergeCell ref="M33:N34"/>
    <mergeCell ref="O33:R34"/>
    <mergeCell ref="S33:W34"/>
    <mergeCell ref="BJ33:BN34"/>
    <mergeCell ref="B35:B36"/>
    <mergeCell ref="C35:C36"/>
    <mergeCell ref="D35:F36"/>
    <mergeCell ref="G35:H36"/>
    <mergeCell ref="M35:N36"/>
    <mergeCell ref="O35:R36"/>
    <mergeCell ref="S35:W36"/>
    <mergeCell ref="BJ35:BN36"/>
    <mergeCell ref="B37:B38"/>
    <mergeCell ref="C37:C38"/>
    <mergeCell ref="D37:F38"/>
    <mergeCell ref="G37:H38"/>
    <mergeCell ref="M37:N38"/>
    <mergeCell ref="O37:R38"/>
    <mergeCell ref="S37:W38"/>
    <mergeCell ref="BJ37:BN38"/>
    <mergeCell ref="B39:B40"/>
    <mergeCell ref="C39:C40"/>
    <mergeCell ref="D39:F40"/>
    <mergeCell ref="G39:H40"/>
    <mergeCell ref="M39:N40"/>
    <mergeCell ref="O39:R40"/>
    <mergeCell ref="S39:W40"/>
    <mergeCell ref="BJ39:BN40"/>
    <mergeCell ref="B41:B42"/>
    <mergeCell ref="C41:C42"/>
    <mergeCell ref="D41:F42"/>
    <mergeCell ref="G41:H42"/>
    <mergeCell ref="M41:N42"/>
    <mergeCell ref="O41:R42"/>
    <mergeCell ref="S41:W42"/>
    <mergeCell ref="BJ41:BN42"/>
    <mergeCell ref="B43:B44"/>
    <mergeCell ref="C43:C44"/>
    <mergeCell ref="D43:F44"/>
    <mergeCell ref="G43:H44"/>
    <mergeCell ref="M43:N44"/>
    <mergeCell ref="O43:R44"/>
    <mergeCell ref="S43:W44"/>
    <mergeCell ref="BJ43:BN44"/>
    <mergeCell ref="B45:B46"/>
    <mergeCell ref="C45:C46"/>
    <mergeCell ref="D45:F46"/>
    <mergeCell ref="G45:H46"/>
    <mergeCell ref="M45:N46"/>
    <mergeCell ref="O45:R46"/>
    <mergeCell ref="S45:W46"/>
    <mergeCell ref="BJ45:BN46"/>
    <mergeCell ref="B47:B48"/>
    <mergeCell ref="C47:C48"/>
    <mergeCell ref="D47:F48"/>
    <mergeCell ref="G47:H48"/>
    <mergeCell ref="M47:N48"/>
    <mergeCell ref="O47:R48"/>
    <mergeCell ref="S47:W48"/>
    <mergeCell ref="BJ47:BN48"/>
    <mergeCell ref="B49:B50"/>
    <mergeCell ref="C49:C50"/>
    <mergeCell ref="D49:F50"/>
    <mergeCell ref="G49:H50"/>
    <mergeCell ref="M49:N50"/>
    <mergeCell ref="O49:R50"/>
    <mergeCell ref="S49:W50"/>
    <mergeCell ref="BJ49:BN50"/>
    <mergeCell ref="B51:B52"/>
    <mergeCell ref="C51:C52"/>
    <mergeCell ref="D51:F52"/>
    <mergeCell ref="G51:H52"/>
    <mergeCell ref="M51:N52"/>
    <mergeCell ref="O51:R52"/>
    <mergeCell ref="S51:W52"/>
    <mergeCell ref="BJ51:BN52"/>
    <mergeCell ref="B53:B54"/>
    <mergeCell ref="C53:C54"/>
    <mergeCell ref="D53:F54"/>
    <mergeCell ref="G53:H54"/>
    <mergeCell ref="M53:N54"/>
    <mergeCell ref="O53:R54"/>
    <mergeCell ref="S53:W54"/>
    <mergeCell ref="BJ53:BN54"/>
    <mergeCell ref="B55:B56"/>
    <mergeCell ref="C55:C56"/>
    <mergeCell ref="D55:F56"/>
    <mergeCell ref="G55:H56"/>
    <mergeCell ref="M55:N56"/>
    <mergeCell ref="O55:R56"/>
    <mergeCell ref="S55:W56"/>
    <mergeCell ref="BJ55:BN56"/>
    <mergeCell ref="B57:B58"/>
    <mergeCell ref="C57:C58"/>
    <mergeCell ref="D57:F58"/>
    <mergeCell ref="G57:H58"/>
    <mergeCell ref="M57:N58"/>
    <mergeCell ref="O57:R58"/>
    <mergeCell ref="S57:W58"/>
    <mergeCell ref="BJ57:BN58"/>
    <mergeCell ref="B59:B60"/>
    <mergeCell ref="C59:C60"/>
    <mergeCell ref="D59:F60"/>
    <mergeCell ref="G59:H60"/>
    <mergeCell ref="M59:N60"/>
    <mergeCell ref="O59:R60"/>
    <mergeCell ref="S59:W60"/>
    <mergeCell ref="BJ59:BN60"/>
    <mergeCell ref="B61:B62"/>
    <mergeCell ref="C61:C62"/>
    <mergeCell ref="D61:F62"/>
    <mergeCell ref="G61:H62"/>
    <mergeCell ref="M61:N62"/>
    <mergeCell ref="O61:R62"/>
    <mergeCell ref="S61:W62"/>
    <mergeCell ref="BJ61:BN62"/>
    <mergeCell ref="B63:B64"/>
    <mergeCell ref="C63:C64"/>
    <mergeCell ref="D63:F64"/>
    <mergeCell ref="G63:H64"/>
    <mergeCell ref="M63:N64"/>
    <mergeCell ref="O63:R64"/>
    <mergeCell ref="S63:W64"/>
    <mergeCell ref="BJ63:BN64"/>
    <mergeCell ref="B65:B66"/>
    <mergeCell ref="C65:C66"/>
    <mergeCell ref="D65:F66"/>
    <mergeCell ref="G65:H66"/>
    <mergeCell ref="M65:N66"/>
    <mergeCell ref="O65:R66"/>
    <mergeCell ref="S65:W66"/>
    <mergeCell ref="BJ65:BN66"/>
    <mergeCell ref="B67:B68"/>
    <mergeCell ref="C67:C68"/>
    <mergeCell ref="D67:F68"/>
    <mergeCell ref="G67:H68"/>
    <mergeCell ref="M67:N68"/>
    <mergeCell ref="O67:R68"/>
    <mergeCell ref="S67:W68"/>
    <mergeCell ref="BJ67:BN68"/>
    <mergeCell ref="B69:B70"/>
    <mergeCell ref="C69:C70"/>
    <mergeCell ref="D69:F70"/>
    <mergeCell ref="G69:H70"/>
    <mergeCell ref="M69:N70"/>
    <mergeCell ref="O69:R70"/>
    <mergeCell ref="S69:W70"/>
    <mergeCell ref="BJ69:BN70"/>
    <mergeCell ref="B71:B72"/>
    <mergeCell ref="C71:C72"/>
    <mergeCell ref="D71:F72"/>
    <mergeCell ref="G71:H72"/>
    <mergeCell ref="M71:N72"/>
    <mergeCell ref="O71:R72"/>
    <mergeCell ref="S71:W72"/>
    <mergeCell ref="BJ71:BN72"/>
    <mergeCell ref="B73:B74"/>
    <mergeCell ref="C73:C74"/>
    <mergeCell ref="D73:F74"/>
    <mergeCell ref="G73:H74"/>
    <mergeCell ref="M73:N74"/>
    <mergeCell ref="O73:R74"/>
    <mergeCell ref="S73:W74"/>
    <mergeCell ref="BJ73:BN74"/>
    <mergeCell ref="B75:B76"/>
    <mergeCell ref="C75:C76"/>
    <mergeCell ref="D75:F76"/>
    <mergeCell ref="G75:H76"/>
    <mergeCell ref="M75:N76"/>
    <mergeCell ref="O75:R76"/>
    <mergeCell ref="S75:W76"/>
    <mergeCell ref="BJ75:BN76"/>
    <mergeCell ref="O80:P81"/>
    <mergeCell ref="AE80:AF81"/>
  </mergeCells>
  <phoneticPr fontId="6"/>
  <conditionalFormatting sqref="AA90:AD90 AS90:BE90">
    <cfRule type="expression" dxfId="583" priority="147">
      <formula>OR(#REF!=$B77,#REF!=$B77)</formula>
    </cfRule>
  </conditionalFormatting>
  <conditionalFormatting sqref="AD80 AA80:AB80 AA89:AD89 AS89:BE89 AS80:BE80">
    <cfRule type="expression" dxfId="582" priority="149">
      <formula>OR(#REF!=$B78,#REF!=$B78)</formula>
    </cfRule>
  </conditionalFormatting>
  <conditionalFormatting sqref="AQ90:AR90">
    <cfRule type="expression" dxfId="581" priority="143">
      <formula>OR(#REF!=$B77,#REF!=$B77)</formula>
    </cfRule>
  </conditionalFormatting>
  <conditionalFormatting sqref="AQ80:AR80 AQ89:AR89">
    <cfRule type="expression" dxfId="580" priority="145">
      <formula>OR(#REF!=$B78,#REF!=$B78)</formula>
    </cfRule>
  </conditionalFormatting>
  <conditionalFormatting sqref="AA18:BI18">
    <cfRule type="expression" dxfId="579" priority="77">
      <formula>INDIRECT(ADDRESS(ROW(),COLUMN()))=TRUNC(INDIRECT(ADDRESS(ROW(),COLUMN())))</formula>
    </cfRule>
  </conditionalFormatting>
  <conditionalFormatting sqref="BF20:BI20">
    <cfRule type="expression" dxfId="578" priority="76">
      <formula>INDIRECT(ADDRESS(ROW(),COLUMN()))=TRUNC(INDIRECT(ADDRESS(ROW(),COLUMN())))</formula>
    </cfRule>
  </conditionalFormatting>
  <conditionalFormatting sqref="BF22:BI22">
    <cfRule type="expression" dxfId="577" priority="74">
      <formula>INDIRECT(ADDRESS(ROW(),COLUMN()))=TRUNC(INDIRECT(ADDRESS(ROW(),COLUMN())))</formula>
    </cfRule>
  </conditionalFormatting>
  <conditionalFormatting sqref="BF24:BI24">
    <cfRule type="expression" dxfId="576" priority="73">
      <formula>INDIRECT(ADDRESS(ROW(),COLUMN()))=TRUNC(INDIRECT(ADDRESS(ROW(),COLUMN())))</formula>
    </cfRule>
  </conditionalFormatting>
  <conditionalFormatting sqref="BF26:BI26">
    <cfRule type="expression" dxfId="575" priority="72">
      <formula>INDIRECT(ADDRESS(ROW(),COLUMN()))=TRUNC(INDIRECT(ADDRESS(ROW(),COLUMN())))</formula>
    </cfRule>
  </conditionalFormatting>
  <conditionalFormatting sqref="BF28:BI28">
    <cfRule type="expression" dxfId="574" priority="71">
      <formula>INDIRECT(ADDRESS(ROW(),COLUMN()))=TRUNC(INDIRECT(ADDRESS(ROW(),COLUMN())))</formula>
    </cfRule>
  </conditionalFormatting>
  <conditionalFormatting sqref="BF30:BI30">
    <cfRule type="expression" dxfId="573" priority="70">
      <formula>INDIRECT(ADDRESS(ROW(),COLUMN()))=TRUNC(INDIRECT(ADDRESS(ROW(),COLUMN())))</formula>
    </cfRule>
  </conditionalFormatting>
  <conditionalFormatting sqref="BF32:BI32">
    <cfRule type="expression" dxfId="572" priority="69">
      <formula>INDIRECT(ADDRESS(ROW(),COLUMN()))=TRUNC(INDIRECT(ADDRESS(ROW(),COLUMN())))</formula>
    </cfRule>
  </conditionalFormatting>
  <conditionalFormatting sqref="BF34:BI34">
    <cfRule type="expression" dxfId="571" priority="68">
      <formula>INDIRECT(ADDRESS(ROW(),COLUMN()))=TRUNC(INDIRECT(ADDRESS(ROW(),COLUMN())))</formula>
    </cfRule>
  </conditionalFormatting>
  <conditionalFormatting sqref="BF36:BI36">
    <cfRule type="expression" dxfId="570" priority="67">
      <formula>INDIRECT(ADDRESS(ROW(),COLUMN()))=TRUNC(INDIRECT(ADDRESS(ROW(),COLUMN())))</formula>
    </cfRule>
  </conditionalFormatting>
  <conditionalFormatting sqref="BF38:BI38">
    <cfRule type="expression" dxfId="569" priority="66">
      <formula>INDIRECT(ADDRESS(ROW(),COLUMN()))=TRUNC(INDIRECT(ADDRESS(ROW(),COLUMN())))</formula>
    </cfRule>
  </conditionalFormatting>
  <conditionalFormatting sqref="BF40:BI40">
    <cfRule type="expression" dxfId="568" priority="65">
      <formula>INDIRECT(ADDRESS(ROW(),COLUMN()))=TRUNC(INDIRECT(ADDRESS(ROW(),COLUMN())))</formula>
    </cfRule>
  </conditionalFormatting>
  <conditionalFormatting sqref="BF42:BI42">
    <cfRule type="expression" dxfId="567" priority="64">
      <formula>INDIRECT(ADDRESS(ROW(),COLUMN()))=TRUNC(INDIRECT(ADDRESS(ROW(),COLUMN())))</formula>
    </cfRule>
  </conditionalFormatting>
  <conditionalFormatting sqref="BF44:BI44">
    <cfRule type="expression" dxfId="566" priority="63">
      <formula>INDIRECT(ADDRESS(ROW(),COLUMN()))=TRUNC(INDIRECT(ADDRESS(ROW(),COLUMN())))</formula>
    </cfRule>
  </conditionalFormatting>
  <conditionalFormatting sqref="BF46:BI46">
    <cfRule type="expression" dxfId="565" priority="62">
      <formula>INDIRECT(ADDRESS(ROW(),COLUMN()))=TRUNC(INDIRECT(ADDRESS(ROW(),COLUMN())))</formula>
    </cfRule>
  </conditionalFormatting>
  <conditionalFormatting sqref="BF48:BI48">
    <cfRule type="expression" dxfId="564" priority="61">
      <formula>INDIRECT(ADDRESS(ROW(),COLUMN()))=TRUNC(INDIRECT(ADDRESS(ROW(),COLUMN())))</formula>
    </cfRule>
  </conditionalFormatting>
  <conditionalFormatting sqref="BF50:BI50">
    <cfRule type="expression" dxfId="563" priority="60">
      <formula>INDIRECT(ADDRESS(ROW(),COLUMN()))=TRUNC(INDIRECT(ADDRESS(ROW(),COLUMN())))</formula>
    </cfRule>
  </conditionalFormatting>
  <conditionalFormatting sqref="BF52:BI52">
    <cfRule type="expression" dxfId="562" priority="59">
      <formula>INDIRECT(ADDRESS(ROW(),COLUMN()))=TRUNC(INDIRECT(ADDRESS(ROW(),COLUMN())))</formula>
    </cfRule>
  </conditionalFormatting>
  <conditionalFormatting sqref="BF54:BI54">
    <cfRule type="expression" dxfId="561" priority="58">
      <formula>INDIRECT(ADDRESS(ROW(),COLUMN()))=TRUNC(INDIRECT(ADDRESS(ROW(),COLUMN())))</formula>
    </cfRule>
  </conditionalFormatting>
  <conditionalFormatting sqref="BF56:BI56">
    <cfRule type="expression" dxfId="560" priority="57">
      <formula>INDIRECT(ADDRESS(ROW(),COLUMN()))=TRUNC(INDIRECT(ADDRESS(ROW(),COLUMN())))</formula>
    </cfRule>
  </conditionalFormatting>
  <conditionalFormatting sqref="BF58:BI58">
    <cfRule type="expression" dxfId="559" priority="56">
      <formula>INDIRECT(ADDRESS(ROW(),COLUMN()))=TRUNC(INDIRECT(ADDRESS(ROW(),COLUMN())))</formula>
    </cfRule>
  </conditionalFormatting>
  <conditionalFormatting sqref="BF60:BI60">
    <cfRule type="expression" dxfId="558" priority="55">
      <formula>INDIRECT(ADDRESS(ROW(),COLUMN()))=TRUNC(INDIRECT(ADDRESS(ROW(),COLUMN())))</formula>
    </cfRule>
  </conditionalFormatting>
  <conditionalFormatting sqref="BF62:BI62">
    <cfRule type="expression" dxfId="557" priority="54">
      <formula>INDIRECT(ADDRESS(ROW(),COLUMN()))=TRUNC(INDIRECT(ADDRESS(ROW(),COLUMN())))</formula>
    </cfRule>
  </conditionalFormatting>
  <conditionalFormatting sqref="BF64:BI64">
    <cfRule type="expression" dxfId="556" priority="53">
      <formula>INDIRECT(ADDRESS(ROW(),COLUMN()))=TRUNC(INDIRECT(ADDRESS(ROW(),COLUMN())))</formula>
    </cfRule>
  </conditionalFormatting>
  <conditionalFormatting sqref="BF66:BI66">
    <cfRule type="expression" dxfId="555" priority="52">
      <formula>INDIRECT(ADDRESS(ROW(),COLUMN()))=TRUNC(INDIRECT(ADDRESS(ROW(),COLUMN())))</formula>
    </cfRule>
  </conditionalFormatting>
  <conditionalFormatting sqref="BF68:BI68">
    <cfRule type="expression" dxfId="554" priority="51">
      <formula>INDIRECT(ADDRESS(ROW(),COLUMN()))=TRUNC(INDIRECT(ADDRESS(ROW(),COLUMN())))</formula>
    </cfRule>
  </conditionalFormatting>
  <conditionalFormatting sqref="BF70:BI70">
    <cfRule type="expression" dxfId="553" priority="50">
      <formula>INDIRECT(ADDRESS(ROW(),COLUMN()))=TRUNC(INDIRECT(ADDRESS(ROW(),COLUMN())))</formula>
    </cfRule>
  </conditionalFormatting>
  <conditionalFormatting sqref="BF72:BI72">
    <cfRule type="expression" dxfId="552" priority="49">
      <formula>INDIRECT(ADDRESS(ROW(),COLUMN()))=TRUNC(INDIRECT(ADDRESS(ROW(),COLUMN())))</formula>
    </cfRule>
  </conditionalFormatting>
  <conditionalFormatting sqref="BF74:BI74">
    <cfRule type="expression" dxfId="551" priority="48">
      <formula>INDIRECT(ADDRESS(ROW(),COLUMN()))=TRUNC(INDIRECT(ADDRESS(ROW(),COLUMN())))</formula>
    </cfRule>
  </conditionalFormatting>
  <conditionalFormatting sqref="BF76:BI76">
    <cfRule type="expression" dxfId="550" priority="41">
      <formula>INDIRECT(ADDRESS(ROW(),COLUMN()))=TRUNC(INDIRECT(ADDRESS(ROW(),COLUMN())))</formula>
    </cfRule>
  </conditionalFormatting>
  <conditionalFormatting sqref="Q82:AB86">
    <cfRule type="expression" dxfId="549" priority="40">
      <formula>INDIRECT(ADDRESS(ROW(),COLUMN()))=TRUNC(INDIRECT(ADDRESS(ROW(),COLUMN())))</formula>
    </cfRule>
  </conditionalFormatting>
  <conditionalFormatting sqref="AG86:AR86 AK82:AR85">
    <cfRule type="expression" dxfId="548" priority="39">
      <formula>INDIRECT(ADDRESS(ROW(),COLUMN()))=TRUNC(INDIRECT(ADDRESS(ROW(),COLUMN())))</formula>
    </cfRule>
  </conditionalFormatting>
  <conditionalFormatting sqref="O91:R91">
    <cfRule type="expression" dxfId="547" priority="38">
      <formula>INDIRECT(ADDRESS(ROW(),COLUMN()))=TRUNC(INDIRECT(ADDRESS(ROW(),COLUMN())))</formula>
    </cfRule>
  </conditionalFormatting>
  <conditionalFormatting sqref="AE91:AH91">
    <cfRule type="expression" dxfId="546" priority="37">
      <formula>INDIRECT(ADDRESS(ROW(),COLUMN()))=TRUNC(INDIRECT(ADDRESS(ROW(),COLUMN())))</formula>
    </cfRule>
  </conditionalFormatting>
  <conditionalFormatting sqref="AG82:AJ85">
    <cfRule type="expression" dxfId="545" priority="36">
      <formula>INDIRECT(ADDRESS(ROW(),COLUMN()))=TRUNC(INDIRECT(ADDRESS(ROW(),COLUMN())))</formula>
    </cfRule>
  </conditionalFormatting>
  <conditionalFormatting sqref="AA62:BE62">
    <cfRule type="expression" dxfId="544" priority="8">
      <formula>INDIRECT(ADDRESS(ROW(),COLUMN()))=TRUNC(INDIRECT(ADDRESS(ROW(),COLUMN())))</formula>
    </cfRule>
  </conditionalFormatting>
  <conditionalFormatting sqref="AA20:BE20">
    <cfRule type="expression" dxfId="543" priority="29">
      <formula>INDIRECT(ADDRESS(ROW(),COLUMN()))=TRUNC(INDIRECT(ADDRESS(ROW(),COLUMN())))</formula>
    </cfRule>
  </conditionalFormatting>
  <conditionalFormatting sqref="AA22:BE22">
    <cfRule type="expression" dxfId="542" priority="28">
      <formula>INDIRECT(ADDRESS(ROW(),COLUMN()))=TRUNC(INDIRECT(ADDRESS(ROW(),COLUMN())))</formula>
    </cfRule>
  </conditionalFormatting>
  <conditionalFormatting sqref="AA24:BE24">
    <cfRule type="expression" dxfId="541" priority="27">
      <formula>INDIRECT(ADDRESS(ROW(),COLUMN()))=TRUNC(INDIRECT(ADDRESS(ROW(),COLUMN())))</formula>
    </cfRule>
  </conditionalFormatting>
  <conditionalFormatting sqref="AA26:BE26">
    <cfRule type="expression" dxfId="540" priority="26">
      <formula>INDIRECT(ADDRESS(ROW(),COLUMN()))=TRUNC(INDIRECT(ADDRESS(ROW(),COLUMN())))</formula>
    </cfRule>
  </conditionalFormatting>
  <conditionalFormatting sqref="AA28:BE28">
    <cfRule type="expression" dxfId="539" priority="25">
      <formula>INDIRECT(ADDRESS(ROW(),COLUMN()))=TRUNC(INDIRECT(ADDRESS(ROW(),COLUMN())))</formula>
    </cfRule>
  </conditionalFormatting>
  <conditionalFormatting sqref="AA30:BE30">
    <cfRule type="expression" dxfId="538" priority="24">
      <formula>INDIRECT(ADDRESS(ROW(),COLUMN()))=TRUNC(INDIRECT(ADDRESS(ROW(),COLUMN())))</formula>
    </cfRule>
  </conditionalFormatting>
  <conditionalFormatting sqref="AA32:BE32">
    <cfRule type="expression" dxfId="537" priority="23">
      <formula>INDIRECT(ADDRESS(ROW(),COLUMN()))=TRUNC(INDIRECT(ADDRESS(ROW(),COLUMN())))</formula>
    </cfRule>
  </conditionalFormatting>
  <conditionalFormatting sqref="AA34:BE34">
    <cfRule type="expression" dxfId="536" priority="22">
      <formula>INDIRECT(ADDRESS(ROW(),COLUMN()))=TRUNC(INDIRECT(ADDRESS(ROW(),COLUMN())))</formula>
    </cfRule>
  </conditionalFormatting>
  <conditionalFormatting sqref="AA36:BE36">
    <cfRule type="expression" dxfId="535" priority="21">
      <formula>INDIRECT(ADDRESS(ROW(),COLUMN()))=TRUNC(INDIRECT(ADDRESS(ROW(),COLUMN())))</formula>
    </cfRule>
  </conditionalFormatting>
  <conditionalFormatting sqref="AA38:BE38">
    <cfRule type="expression" dxfId="534" priority="20">
      <formula>INDIRECT(ADDRESS(ROW(),COLUMN()))=TRUNC(INDIRECT(ADDRESS(ROW(),COLUMN())))</formula>
    </cfRule>
  </conditionalFormatting>
  <conditionalFormatting sqref="AA40:BE40">
    <cfRule type="expression" dxfId="533" priority="19">
      <formula>INDIRECT(ADDRESS(ROW(),COLUMN()))=TRUNC(INDIRECT(ADDRESS(ROW(),COLUMN())))</formula>
    </cfRule>
  </conditionalFormatting>
  <conditionalFormatting sqref="AA42:BE42">
    <cfRule type="expression" dxfId="532" priority="18">
      <formula>INDIRECT(ADDRESS(ROW(),COLUMN()))=TRUNC(INDIRECT(ADDRESS(ROW(),COLUMN())))</formula>
    </cfRule>
  </conditionalFormatting>
  <conditionalFormatting sqref="AA44:BE44">
    <cfRule type="expression" dxfId="531" priority="17">
      <formula>INDIRECT(ADDRESS(ROW(),COLUMN()))=TRUNC(INDIRECT(ADDRESS(ROW(),COLUMN())))</formula>
    </cfRule>
  </conditionalFormatting>
  <conditionalFormatting sqref="AA46:BE46">
    <cfRule type="expression" dxfId="530" priority="16">
      <formula>INDIRECT(ADDRESS(ROW(),COLUMN()))=TRUNC(INDIRECT(ADDRESS(ROW(),COLUMN())))</formula>
    </cfRule>
  </conditionalFormatting>
  <conditionalFormatting sqref="AA48:BE48">
    <cfRule type="expression" dxfId="529" priority="15">
      <formula>INDIRECT(ADDRESS(ROW(),COLUMN()))=TRUNC(INDIRECT(ADDRESS(ROW(),COLUMN())))</formula>
    </cfRule>
  </conditionalFormatting>
  <conditionalFormatting sqref="AA50:BE50">
    <cfRule type="expression" dxfId="528" priority="14">
      <formula>INDIRECT(ADDRESS(ROW(),COLUMN()))=TRUNC(INDIRECT(ADDRESS(ROW(),COLUMN())))</formula>
    </cfRule>
  </conditionalFormatting>
  <conditionalFormatting sqref="AA52:BE52">
    <cfRule type="expression" dxfId="527" priority="13">
      <formula>INDIRECT(ADDRESS(ROW(),COLUMN()))=TRUNC(INDIRECT(ADDRESS(ROW(),COLUMN())))</formula>
    </cfRule>
  </conditionalFormatting>
  <conditionalFormatting sqref="AA54:BE54">
    <cfRule type="expression" dxfId="526" priority="12">
      <formula>INDIRECT(ADDRESS(ROW(),COLUMN()))=TRUNC(INDIRECT(ADDRESS(ROW(),COLUMN())))</formula>
    </cfRule>
  </conditionalFormatting>
  <conditionalFormatting sqref="AA56:BE56">
    <cfRule type="expression" dxfId="525" priority="11">
      <formula>INDIRECT(ADDRESS(ROW(),COLUMN()))=TRUNC(INDIRECT(ADDRESS(ROW(),COLUMN())))</formula>
    </cfRule>
  </conditionalFormatting>
  <conditionalFormatting sqref="AA58:BE58">
    <cfRule type="expression" dxfId="524" priority="10">
      <formula>INDIRECT(ADDRESS(ROW(),COLUMN()))=TRUNC(INDIRECT(ADDRESS(ROW(),COLUMN())))</formula>
    </cfRule>
  </conditionalFormatting>
  <conditionalFormatting sqref="AA60:BE60">
    <cfRule type="expression" dxfId="523" priority="9">
      <formula>INDIRECT(ADDRESS(ROW(),COLUMN()))=TRUNC(INDIRECT(ADDRESS(ROW(),COLUMN())))</formula>
    </cfRule>
  </conditionalFormatting>
  <conditionalFormatting sqref="AA64:BE64">
    <cfRule type="expression" dxfId="522" priority="7">
      <formula>INDIRECT(ADDRESS(ROW(),COLUMN()))=TRUNC(INDIRECT(ADDRESS(ROW(),COLUMN())))</formula>
    </cfRule>
  </conditionalFormatting>
  <conditionalFormatting sqref="AA66:BE66">
    <cfRule type="expression" dxfId="521" priority="6">
      <formula>INDIRECT(ADDRESS(ROW(),COLUMN()))=TRUNC(INDIRECT(ADDRESS(ROW(),COLUMN())))</formula>
    </cfRule>
  </conditionalFormatting>
  <conditionalFormatting sqref="AA68:BE68">
    <cfRule type="expression" dxfId="520" priority="5">
      <formula>INDIRECT(ADDRESS(ROW(),COLUMN()))=TRUNC(INDIRECT(ADDRESS(ROW(),COLUMN())))</formula>
    </cfRule>
  </conditionalFormatting>
  <conditionalFormatting sqref="AA70:BE70">
    <cfRule type="expression" dxfId="519" priority="4">
      <formula>INDIRECT(ADDRESS(ROW(),COLUMN()))=TRUNC(INDIRECT(ADDRESS(ROW(),COLUMN())))</formula>
    </cfRule>
  </conditionalFormatting>
  <conditionalFormatting sqref="AA72:BE72">
    <cfRule type="expression" dxfId="518" priority="3">
      <formula>INDIRECT(ADDRESS(ROW(),COLUMN()))=TRUNC(INDIRECT(ADDRESS(ROW(),COLUMN())))</formula>
    </cfRule>
  </conditionalFormatting>
  <conditionalFormatting sqref="AA74:BE74">
    <cfRule type="expression" dxfId="517" priority="2">
      <formula>INDIRECT(ADDRESS(ROW(),COLUMN()))=TRUNC(INDIRECT(ADDRESS(ROW(),COLUMN())))</formula>
    </cfRule>
  </conditionalFormatting>
  <conditionalFormatting sqref="AA76:BE76">
    <cfRule type="expression" dxfId="516" priority="1">
      <formula>INDIRECT(ADDRESS(ROW(),COLUMN()))=TRUNC(INDIRECT(ADDRESS(ROW(),COLUMN())))</formula>
    </cfRule>
  </conditionalFormatting>
  <dataValidations count="11">
    <dataValidation type="list" allowBlank="1" showDropDown="0" showInputMessage="1" showErrorMessage="1" sqref="BI4:BL4">
      <formula1>"予定,実績,予定・実績"</formula1>
    </dataValidation>
    <dataValidation type="decimal" allowBlank="1" showDropDown="0" showInputMessage="1" showErrorMessage="1" error="入力可能範囲　32～40" sqref="BE6:BF6">
      <formula1>32</formula1>
      <formula2>40</formula2>
    </dataValidation>
    <dataValidation type="list" allowBlank="1" showDropDown="0" showInputMessage="1" showErrorMessage="1" sqref="AJ3:AJ4">
      <formula1>#REF!</formula1>
    </dataValidation>
    <dataValidation type="list" allowBlank="1" showDropDown="0" showInputMessage="1" showErrorMessage="1" sqref="BI3:BL3">
      <formula1>"４週,暦月"</formula1>
    </dataValidation>
    <dataValidation type="list" allowBlank="1" showDropDown="0" showInputMessage="1" showError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formula1>【記載例】シフト記号表</formula1>
    </dataValidation>
    <dataValidation type="list" allowBlank="1" showDropDown="0" showInputMessage="1" showErrorMessage="1" sqref="V88:W88">
      <formula1>"週,暦月"</formula1>
    </dataValidation>
    <dataValidation type="list" allowBlank="1" showDropDown="0" showInputMessage="1" showErrorMessage="0" sqref="C17:C90">
      <formula1>"◎,○"</formula1>
    </dataValidation>
    <dataValidation type="list" allowBlank="1" showDropDown="0" showInputMessage="1" showErrorMessage="0" sqref="G17:H76">
      <formula1>職種</formula1>
    </dataValidation>
    <dataValidation type="list" errorStyle="warning" allowBlank="1" showDropDown="0" showInputMessage="1" showErrorMessage="0" error="リストにない場合のみ、入力してください。" sqref="O17:R76">
      <formula1>INDIRECT(G17)</formula1>
    </dataValidation>
    <dataValidation type="list" allowBlank="1" showDropDown="0" showInputMessage="1" showErrorMessage="0" sqref="M17:N76">
      <formula1>"A, B, C, D"</formula1>
    </dataValidation>
    <dataValidation allowBlank="1" showDropDown="0" showInputMessage="1" showErrorMessage="1" error="入力可能範囲　32～40" sqref="BI10"/>
  </dataValidations>
  <printOptions horizontalCentered="1"/>
  <pageMargins left="0.15748031496062992" right="0.15748031496062992" top="0.59055118110236227" bottom="0.47244094488188981" header="0.15748031496062992" footer="0.15748031496062992"/>
  <pageSetup paperSize="9" scale="38" fitToWidth="1" fitToHeight="0" orientation="landscape" usePrinterDefaults="1"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DropDown="0" showInputMessage="1" showErrorMessage="0" error="プルダウンにないケースは直接入力してください。">
          <x14:formula1>
            <xm:f>'プルダウン・リスト（従来型・ユニット型共通）'!$C$4:$C$17</xm:f>
          </x14:formula1>
          <xm:sqref>AX1:BM1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rgb="FFFFFFCC"/>
    <pageSetUpPr fitToPage="1"/>
  </sheetPr>
  <dimension ref="B1:N54"/>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10.59765625" style="1997" hidden="1" customWidth="1"/>
    <col min="5" max="5" width="3.3984375" style="1997" bestFit="1" customWidth="1"/>
    <col min="6" max="6" width="15.59765625" style="1996" customWidth="1"/>
    <col min="7" max="7" width="3.3984375" style="1996" bestFit="1" customWidth="1"/>
    <col min="8" max="8" width="15.59765625" style="1996" customWidth="1"/>
    <col min="9" max="9" width="3.3984375" style="1996" bestFit="1" customWidth="1"/>
    <col min="10" max="10" width="15.59765625" style="1997" customWidth="1"/>
    <col min="11" max="11" width="3.3984375" style="1996" bestFit="1" customWidth="1"/>
    <col min="12" max="12" width="15.59765625" style="1996" customWidth="1"/>
    <col min="13" max="13" width="3.3984375" style="1996" customWidth="1"/>
    <col min="14" max="14" width="50.59765625" style="1996" customWidth="1"/>
    <col min="15" max="16384" width="9" style="1996"/>
  </cols>
  <sheetData>
    <row r="1" spans="2:14">
      <c r="B1" s="1998" t="s">
        <v>842</v>
      </c>
    </row>
    <row r="2" spans="2:14">
      <c r="B2" s="1999" t="s">
        <v>487</v>
      </c>
      <c r="F2" s="2000"/>
      <c r="G2" s="2011"/>
      <c r="H2" s="2011"/>
      <c r="I2" s="2011"/>
      <c r="J2" s="2007"/>
      <c r="K2" s="2011"/>
      <c r="L2" s="2011"/>
    </row>
    <row r="3" spans="2:14">
      <c r="B3" s="2000" t="s">
        <v>843</v>
      </c>
      <c r="F3" s="2007" t="s">
        <v>871</v>
      </c>
      <c r="G3" s="2011"/>
      <c r="H3" s="2011"/>
      <c r="I3" s="2011"/>
      <c r="J3" s="2007"/>
      <c r="K3" s="2011"/>
      <c r="L3" s="2011"/>
    </row>
    <row r="4" spans="2:14">
      <c r="B4" s="1999"/>
      <c r="F4" s="2008" t="s">
        <v>662</v>
      </c>
      <c r="G4" s="2008"/>
      <c r="H4" s="2008"/>
      <c r="I4" s="2008"/>
      <c r="J4" s="2008"/>
      <c r="K4" s="2008"/>
      <c r="L4" s="2008"/>
      <c r="N4" s="2008" t="s">
        <v>876</v>
      </c>
    </row>
    <row r="5" spans="2:14">
      <c r="B5" s="1997" t="s">
        <v>504</v>
      </c>
      <c r="C5" s="1997" t="s">
        <v>779</v>
      </c>
      <c r="F5" s="1997" t="s">
        <v>36</v>
      </c>
      <c r="G5" s="1997"/>
      <c r="H5" s="1997" t="s">
        <v>530</v>
      </c>
      <c r="J5" s="1997" t="s">
        <v>875</v>
      </c>
      <c r="L5" s="1997" t="s">
        <v>662</v>
      </c>
      <c r="N5" s="2008"/>
    </row>
    <row r="6" spans="2:14">
      <c r="B6" s="2001">
        <v>1</v>
      </c>
      <c r="C6" s="2002" t="s">
        <v>835</v>
      </c>
      <c r="D6" s="2006" t="str">
        <f t="shared" ref="D6:D38" si="0">C6</f>
        <v>a</v>
      </c>
      <c r="E6" s="2001" t="s">
        <v>591</v>
      </c>
      <c r="F6" s="2009">
        <v>0.29166666666666669</v>
      </c>
      <c r="G6" s="2001" t="s">
        <v>363</v>
      </c>
      <c r="H6" s="2009">
        <v>0.66666666666666663</v>
      </c>
      <c r="I6" s="2012" t="s">
        <v>874</v>
      </c>
      <c r="J6" s="2009">
        <v>4.1666666666666664e-002</v>
      </c>
      <c r="K6" s="2013" t="s">
        <v>156</v>
      </c>
      <c r="L6" s="2008">
        <f t="shared" ref="L6:L22" si="1">IF(OR(F6="",H6=""),"",(H6+IF(F6&gt;H6,1,0)-F6-J6)*24)</f>
        <v>7.9999999999999982</v>
      </c>
      <c r="N6" s="2014"/>
    </row>
    <row r="7" spans="2:14">
      <c r="B7" s="2001">
        <v>2</v>
      </c>
      <c r="C7" s="2002" t="s">
        <v>836</v>
      </c>
      <c r="D7" s="2006" t="str">
        <f t="shared" si="0"/>
        <v>b</v>
      </c>
      <c r="E7" s="2001" t="s">
        <v>591</v>
      </c>
      <c r="F7" s="2009">
        <v>0.375</v>
      </c>
      <c r="G7" s="2001" t="s">
        <v>363</v>
      </c>
      <c r="H7" s="2009">
        <v>0.75</v>
      </c>
      <c r="I7" s="2012" t="s">
        <v>874</v>
      </c>
      <c r="J7" s="2009">
        <v>4.1666666666666664e-002</v>
      </c>
      <c r="K7" s="2013" t="s">
        <v>156</v>
      </c>
      <c r="L7" s="2008">
        <f t="shared" si="1"/>
        <v>8</v>
      </c>
      <c r="N7" s="2014"/>
    </row>
    <row r="8" spans="2:14">
      <c r="B8" s="2001">
        <v>3</v>
      </c>
      <c r="C8" s="2002" t="s">
        <v>838</v>
      </c>
      <c r="D8" s="2006" t="str">
        <f t="shared" si="0"/>
        <v>c</v>
      </c>
      <c r="E8" s="2001" t="s">
        <v>591</v>
      </c>
      <c r="F8" s="2009">
        <v>0.41666666666666669</v>
      </c>
      <c r="G8" s="2001" t="s">
        <v>363</v>
      </c>
      <c r="H8" s="2009">
        <v>0.79166666666666663</v>
      </c>
      <c r="I8" s="2012" t="s">
        <v>874</v>
      </c>
      <c r="J8" s="2009">
        <v>4.1666666666666664e-002</v>
      </c>
      <c r="K8" s="2013" t="s">
        <v>156</v>
      </c>
      <c r="L8" s="2008">
        <f t="shared" si="1"/>
        <v>7.9999999999999982</v>
      </c>
      <c r="N8" s="2014"/>
    </row>
    <row r="9" spans="2:14">
      <c r="B9" s="2001">
        <v>4</v>
      </c>
      <c r="C9" s="2002" t="s">
        <v>837</v>
      </c>
      <c r="D9" s="2006" t="str">
        <f t="shared" si="0"/>
        <v>d</v>
      </c>
      <c r="E9" s="2001" t="s">
        <v>591</v>
      </c>
      <c r="F9" s="2009">
        <v>0.5</v>
      </c>
      <c r="G9" s="2001" t="s">
        <v>363</v>
      </c>
      <c r="H9" s="2009">
        <v>0.875</v>
      </c>
      <c r="I9" s="2012" t="s">
        <v>874</v>
      </c>
      <c r="J9" s="2009">
        <v>4.1666666666666664e-002</v>
      </c>
      <c r="K9" s="2013" t="s">
        <v>156</v>
      </c>
      <c r="L9" s="2008">
        <f t="shared" si="1"/>
        <v>8</v>
      </c>
      <c r="N9" s="2014"/>
    </row>
    <row r="10" spans="2:14">
      <c r="B10" s="2001">
        <v>5</v>
      </c>
      <c r="C10" s="2002" t="s">
        <v>390</v>
      </c>
      <c r="D10" s="2006" t="str">
        <f t="shared" si="0"/>
        <v>e</v>
      </c>
      <c r="E10" s="2001" t="s">
        <v>591</v>
      </c>
      <c r="F10" s="2009">
        <v>0.375</v>
      </c>
      <c r="G10" s="2001" t="s">
        <v>363</v>
      </c>
      <c r="H10" s="2009">
        <v>0.54166666666666663</v>
      </c>
      <c r="I10" s="2012" t="s">
        <v>874</v>
      </c>
      <c r="J10" s="2009">
        <v>0</v>
      </c>
      <c r="K10" s="2013" t="s">
        <v>156</v>
      </c>
      <c r="L10" s="2008">
        <f t="shared" si="1"/>
        <v>3.9999999999999991</v>
      </c>
      <c r="N10" s="2014"/>
    </row>
    <row r="11" spans="2:14">
      <c r="B11" s="2001">
        <v>6</v>
      </c>
      <c r="C11" s="2002" t="s">
        <v>844</v>
      </c>
      <c r="D11" s="2006" t="str">
        <f t="shared" si="0"/>
        <v>f</v>
      </c>
      <c r="E11" s="2001" t="s">
        <v>591</v>
      </c>
      <c r="F11" s="2009">
        <v>0.54166666666666663</v>
      </c>
      <c r="G11" s="2001" t="s">
        <v>363</v>
      </c>
      <c r="H11" s="2009">
        <v>0.77083333333333337</v>
      </c>
      <c r="I11" s="2012" t="s">
        <v>874</v>
      </c>
      <c r="J11" s="2009">
        <v>0</v>
      </c>
      <c r="K11" s="2013" t="s">
        <v>156</v>
      </c>
      <c r="L11" s="2008">
        <f t="shared" si="1"/>
        <v>5.5000000000000018</v>
      </c>
      <c r="N11" s="2014"/>
    </row>
    <row r="12" spans="2:14">
      <c r="B12" s="2001">
        <v>7</v>
      </c>
      <c r="C12" s="2002" t="s">
        <v>845</v>
      </c>
      <c r="D12" s="2006" t="str">
        <f t="shared" si="0"/>
        <v>g</v>
      </c>
      <c r="E12" s="2001" t="s">
        <v>591</v>
      </c>
      <c r="F12" s="2009">
        <v>0.58333333333333337</v>
      </c>
      <c r="G12" s="2001" t="s">
        <v>363</v>
      </c>
      <c r="H12" s="2009">
        <v>0.83333333333333337</v>
      </c>
      <c r="I12" s="2012" t="s">
        <v>874</v>
      </c>
      <c r="J12" s="2009">
        <v>0</v>
      </c>
      <c r="K12" s="2013" t="s">
        <v>156</v>
      </c>
      <c r="L12" s="2008">
        <f t="shared" si="1"/>
        <v>6</v>
      </c>
      <c r="N12" s="2014"/>
    </row>
    <row r="13" spans="2:14">
      <c r="B13" s="2001">
        <v>8</v>
      </c>
      <c r="C13" s="2002" t="s">
        <v>847</v>
      </c>
      <c r="D13" s="2006" t="str">
        <f t="shared" si="0"/>
        <v>h</v>
      </c>
      <c r="E13" s="2001" t="s">
        <v>591</v>
      </c>
      <c r="F13" s="2009">
        <v>0.66666666666666663</v>
      </c>
      <c r="G13" s="2001" t="s">
        <v>363</v>
      </c>
      <c r="H13" s="2009">
        <v>0</v>
      </c>
      <c r="I13" s="2012" t="s">
        <v>874</v>
      </c>
      <c r="J13" s="2009">
        <v>2.0833333333333332e-002</v>
      </c>
      <c r="K13" s="2013" t="s">
        <v>156</v>
      </c>
      <c r="L13" s="2008">
        <f t="shared" si="1"/>
        <v>7.5000000000000018</v>
      </c>
      <c r="N13" s="2014" t="s">
        <v>1075</v>
      </c>
    </row>
    <row r="14" spans="2:14">
      <c r="B14" s="2001">
        <v>9</v>
      </c>
      <c r="C14" s="2002" t="s">
        <v>849</v>
      </c>
      <c r="D14" s="2006" t="str">
        <f t="shared" si="0"/>
        <v>i</v>
      </c>
      <c r="E14" s="2001" t="s">
        <v>591</v>
      </c>
      <c r="F14" s="2009">
        <v>0</v>
      </c>
      <c r="G14" s="2001" t="s">
        <v>363</v>
      </c>
      <c r="H14" s="2009">
        <v>0.375</v>
      </c>
      <c r="I14" s="2012" t="s">
        <v>874</v>
      </c>
      <c r="J14" s="2009">
        <v>2.0833333333333332e-002</v>
      </c>
      <c r="K14" s="2013" t="s">
        <v>156</v>
      </c>
      <c r="L14" s="2008">
        <f t="shared" si="1"/>
        <v>8.5</v>
      </c>
      <c r="N14" s="2014" t="s">
        <v>271</v>
      </c>
    </row>
    <row r="15" spans="2:14">
      <c r="B15" s="2001">
        <v>10</v>
      </c>
      <c r="C15" s="2002" t="s">
        <v>850</v>
      </c>
      <c r="D15" s="2006" t="str">
        <f t="shared" si="0"/>
        <v>j</v>
      </c>
      <c r="E15" s="2001" t="s">
        <v>591</v>
      </c>
      <c r="F15" s="2009"/>
      <c r="G15" s="2001" t="s">
        <v>363</v>
      </c>
      <c r="H15" s="2009"/>
      <c r="I15" s="2012" t="s">
        <v>874</v>
      </c>
      <c r="J15" s="2009">
        <v>0</v>
      </c>
      <c r="K15" s="2013" t="s">
        <v>156</v>
      </c>
      <c r="L15" s="2008" t="str">
        <f t="shared" si="1"/>
        <v/>
      </c>
      <c r="N15" s="2014"/>
    </row>
    <row r="16" spans="2:14">
      <c r="B16" s="2001">
        <v>11</v>
      </c>
      <c r="C16" s="2002" t="s">
        <v>451</v>
      </c>
      <c r="D16" s="2006" t="str">
        <f t="shared" si="0"/>
        <v>k</v>
      </c>
      <c r="E16" s="2001" t="s">
        <v>591</v>
      </c>
      <c r="F16" s="2009"/>
      <c r="G16" s="2001" t="s">
        <v>363</v>
      </c>
      <c r="H16" s="2009"/>
      <c r="I16" s="2012" t="s">
        <v>874</v>
      </c>
      <c r="J16" s="2009">
        <v>0</v>
      </c>
      <c r="K16" s="2013" t="s">
        <v>156</v>
      </c>
      <c r="L16" s="2008" t="str">
        <f t="shared" si="1"/>
        <v/>
      </c>
      <c r="N16" s="2014"/>
    </row>
    <row r="17" spans="2:14">
      <c r="B17" s="2001">
        <v>12</v>
      </c>
      <c r="C17" s="2002" t="s">
        <v>851</v>
      </c>
      <c r="D17" s="2006" t="str">
        <f t="shared" si="0"/>
        <v>l</v>
      </c>
      <c r="E17" s="2001" t="s">
        <v>591</v>
      </c>
      <c r="F17" s="2009"/>
      <c r="G17" s="2001" t="s">
        <v>363</v>
      </c>
      <c r="H17" s="2009"/>
      <c r="I17" s="2012" t="s">
        <v>874</v>
      </c>
      <c r="J17" s="2009">
        <v>0</v>
      </c>
      <c r="K17" s="2013" t="s">
        <v>156</v>
      </c>
      <c r="L17" s="2008" t="str">
        <f t="shared" si="1"/>
        <v/>
      </c>
      <c r="N17" s="2014"/>
    </row>
    <row r="18" spans="2:14">
      <c r="B18" s="2001">
        <v>13</v>
      </c>
      <c r="C18" s="2002" t="s">
        <v>463</v>
      </c>
      <c r="D18" s="2006" t="str">
        <f t="shared" si="0"/>
        <v>m</v>
      </c>
      <c r="E18" s="2001" t="s">
        <v>591</v>
      </c>
      <c r="F18" s="2009"/>
      <c r="G18" s="2001" t="s">
        <v>363</v>
      </c>
      <c r="H18" s="2009"/>
      <c r="I18" s="2012" t="s">
        <v>874</v>
      </c>
      <c r="J18" s="2009">
        <v>0</v>
      </c>
      <c r="K18" s="2013" t="s">
        <v>156</v>
      </c>
      <c r="L18" s="2008" t="str">
        <f t="shared" si="1"/>
        <v/>
      </c>
      <c r="N18" s="2014"/>
    </row>
    <row r="19" spans="2:14">
      <c r="B19" s="2001">
        <v>14</v>
      </c>
      <c r="C19" s="2002" t="s">
        <v>118</v>
      </c>
      <c r="D19" s="2006" t="str">
        <f t="shared" si="0"/>
        <v>n</v>
      </c>
      <c r="E19" s="2001" t="s">
        <v>591</v>
      </c>
      <c r="F19" s="2009"/>
      <c r="G19" s="2001" t="s">
        <v>363</v>
      </c>
      <c r="H19" s="2009"/>
      <c r="I19" s="2012" t="s">
        <v>874</v>
      </c>
      <c r="J19" s="2009">
        <v>0</v>
      </c>
      <c r="K19" s="2013" t="s">
        <v>156</v>
      </c>
      <c r="L19" s="2008" t="str">
        <f t="shared" si="1"/>
        <v/>
      </c>
      <c r="N19" s="2014"/>
    </row>
    <row r="20" spans="2:14">
      <c r="B20" s="2001">
        <v>15</v>
      </c>
      <c r="C20" s="2002" t="s">
        <v>590</v>
      </c>
      <c r="D20" s="2006" t="str">
        <f t="shared" si="0"/>
        <v>o</v>
      </c>
      <c r="E20" s="2001" t="s">
        <v>591</v>
      </c>
      <c r="F20" s="2009"/>
      <c r="G20" s="2001" t="s">
        <v>363</v>
      </c>
      <c r="H20" s="2009"/>
      <c r="I20" s="2012" t="s">
        <v>874</v>
      </c>
      <c r="J20" s="2009">
        <v>0</v>
      </c>
      <c r="K20" s="2013" t="s">
        <v>156</v>
      </c>
      <c r="L20" s="2008" t="str">
        <f t="shared" si="1"/>
        <v/>
      </c>
      <c r="N20" s="2014"/>
    </row>
    <row r="21" spans="2:14">
      <c r="B21" s="2001">
        <v>16</v>
      </c>
      <c r="C21" s="2002" t="s">
        <v>409</v>
      </c>
      <c r="D21" s="2006" t="str">
        <f t="shared" si="0"/>
        <v>p</v>
      </c>
      <c r="E21" s="2001" t="s">
        <v>591</v>
      </c>
      <c r="F21" s="2009"/>
      <c r="G21" s="2001" t="s">
        <v>363</v>
      </c>
      <c r="H21" s="2009"/>
      <c r="I21" s="2012" t="s">
        <v>874</v>
      </c>
      <c r="J21" s="2009">
        <v>0</v>
      </c>
      <c r="K21" s="2013" t="s">
        <v>156</v>
      </c>
      <c r="L21" s="2008" t="str">
        <f t="shared" si="1"/>
        <v/>
      </c>
      <c r="N21" s="2014"/>
    </row>
    <row r="22" spans="2:14">
      <c r="B22" s="2001">
        <v>17</v>
      </c>
      <c r="C22" s="2002" t="s">
        <v>852</v>
      </c>
      <c r="D22" s="2006" t="str">
        <f t="shared" si="0"/>
        <v>q</v>
      </c>
      <c r="E22" s="2001" t="s">
        <v>591</v>
      </c>
      <c r="F22" s="2009"/>
      <c r="G22" s="2001" t="s">
        <v>363</v>
      </c>
      <c r="H22" s="2009"/>
      <c r="I22" s="2012" t="s">
        <v>874</v>
      </c>
      <c r="J22" s="2009">
        <v>0</v>
      </c>
      <c r="K22" s="2013" t="s">
        <v>156</v>
      </c>
      <c r="L22" s="2008" t="str">
        <f t="shared" si="1"/>
        <v/>
      </c>
      <c r="N22" s="2014"/>
    </row>
    <row r="23" spans="2:14">
      <c r="B23" s="2001">
        <v>18</v>
      </c>
      <c r="C23" s="2002" t="s">
        <v>115</v>
      </c>
      <c r="D23" s="2006" t="str">
        <f t="shared" si="0"/>
        <v>r</v>
      </c>
      <c r="E23" s="2001" t="s">
        <v>591</v>
      </c>
      <c r="F23" s="2010"/>
      <c r="G23" s="2001" t="s">
        <v>363</v>
      </c>
      <c r="H23" s="2010"/>
      <c r="I23" s="2012" t="s">
        <v>874</v>
      </c>
      <c r="J23" s="2010"/>
      <c r="K23" s="2013" t="s">
        <v>156</v>
      </c>
      <c r="L23" s="2002">
        <v>1</v>
      </c>
      <c r="N23" s="2014"/>
    </row>
    <row r="24" spans="2:14">
      <c r="B24" s="2001">
        <v>19</v>
      </c>
      <c r="C24" s="2002" t="s">
        <v>853</v>
      </c>
      <c r="D24" s="2006" t="str">
        <f t="shared" si="0"/>
        <v>s</v>
      </c>
      <c r="E24" s="2001" t="s">
        <v>591</v>
      </c>
      <c r="F24" s="2010"/>
      <c r="G24" s="2001" t="s">
        <v>363</v>
      </c>
      <c r="H24" s="2010"/>
      <c r="I24" s="2012" t="s">
        <v>874</v>
      </c>
      <c r="J24" s="2010"/>
      <c r="K24" s="2013" t="s">
        <v>156</v>
      </c>
      <c r="L24" s="2002">
        <v>2</v>
      </c>
      <c r="N24" s="2014"/>
    </row>
    <row r="25" spans="2:14">
      <c r="B25" s="2001">
        <v>20</v>
      </c>
      <c r="C25" s="2002" t="s">
        <v>854</v>
      </c>
      <c r="D25" s="2006" t="str">
        <f t="shared" si="0"/>
        <v>t</v>
      </c>
      <c r="E25" s="2001" t="s">
        <v>591</v>
      </c>
      <c r="F25" s="2010"/>
      <c r="G25" s="2001" t="s">
        <v>363</v>
      </c>
      <c r="H25" s="2010"/>
      <c r="I25" s="2012" t="s">
        <v>874</v>
      </c>
      <c r="J25" s="2010"/>
      <c r="K25" s="2013" t="s">
        <v>156</v>
      </c>
      <c r="L25" s="2002">
        <v>3</v>
      </c>
      <c r="N25" s="2014"/>
    </row>
    <row r="26" spans="2:14">
      <c r="B26" s="2001">
        <v>21</v>
      </c>
      <c r="C26" s="2002" t="s">
        <v>857</v>
      </c>
      <c r="D26" s="2006" t="str">
        <f t="shared" si="0"/>
        <v>u</v>
      </c>
      <c r="E26" s="2001" t="s">
        <v>591</v>
      </c>
      <c r="F26" s="2010"/>
      <c r="G26" s="2001" t="s">
        <v>363</v>
      </c>
      <c r="H26" s="2010"/>
      <c r="I26" s="2012" t="s">
        <v>874</v>
      </c>
      <c r="J26" s="2010"/>
      <c r="K26" s="2013" t="s">
        <v>156</v>
      </c>
      <c r="L26" s="2002">
        <v>4</v>
      </c>
      <c r="N26" s="2014"/>
    </row>
    <row r="27" spans="2:14">
      <c r="B27" s="2001">
        <v>22</v>
      </c>
      <c r="C27" s="2002" t="s">
        <v>858</v>
      </c>
      <c r="D27" s="2006" t="str">
        <f t="shared" si="0"/>
        <v>v</v>
      </c>
      <c r="E27" s="2001" t="s">
        <v>591</v>
      </c>
      <c r="F27" s="2010"/>
      <c r="G27" s="2001" t="s">
        <v>363</v>
      </c>
      <c r="H27" s="2010"/>
      <c r="I27" s="2012" t="s">
        <v>874</v>
      </c>
      <c r="J27" s="2010"/>
      <c r="K27" s="2013" t="s">
        <v>156</v>
      </c>
      <c r="L27" s="2002">
        <v>5</v>
      </c>
      <c r="N27" s="2014"/>
    </row>
    <row r="28" spans="2:14">
      <c r="B28" s="2001">
        <v>23</v>
      </c>
      <c r="C28" s="2002" t="s">
        <v>762</v>
      </c>
      <c r="D28" s="2006" t="str">
        <f t="shared" si="0"/>
        <v>w</v>
      </c>
      <c r="E28" s="2001" t="s">
        <v>591</v>
      </c>
      <c r="F28" s="2010"/>
      <c r="G28" s="2001" t="s">
        <v>363</v>
      </c>
      <c r="H28" s="2010"/>
      <c r="I28" s="2012" t="s">
        <v>874</v>
      </c>
      <c r="J28" s="2010"/>
      <c r="K28" s="2013" t="s">
        <v>156</v>
      </c>
      <c r="L28" s="2002">
        <v>6</v>
      </c>
      <c r="N28" s="2014"/>
    </row>
    <row r="29" spans="2:14">
      <c r="B29" s="2001">
        <v>24</v>
      </c>
      <c r="C29" s="2002" t="s">
        <v>438</v>
      </c>
      <c r="D29" s="2006" t="str">
        <f t="shared" si="0"/>
        <v>x</v>
      </c>
      <c r="E29" s="2001" t="s">
        <v>591</v>
      </c>
      <c r="F29" s="2010"/>
      <c r="G29" s="2001" t="s">
        <v>363</v>
      </c>
      <c r="H29" s="2010"/>
      <c r="I29" s="2012" t="s">
        <v>874</v>
      </c>
      <c r="J29" s="2010"/>
      <c r="K29" s="2013" t="s">
        <v>156</v>
      </c>
      <c r="L29" s="2002">
        <v>7</v>
      </c>
      <c r="N29" s="2014"/>
    </row>
    <row r="30" spans="2:14">
      <c r="B30" s="2001">
        <v>25</v>
      </c>
      <c r="C30" s="2002" t="s">
        <v>495</v>
      </c>
      <c r="D30" s="2006" t="str">
        <f t="shared" si="0"/>
        <v>y</v>
      </c>
      <c r="E30" s="2001" t="s">
        <v>591</v>
      </c>
      <c r="F30" s="2010"/>
      <c r="G30" s="2001" t="s">
        <v>363</v>
      </c>
      <c r="H30" s="2010"/>
      <c r="I30" s="2012" t="s">
        <v>874</v>
      </c>
      <c r="J30" s="2010"/>
      <c r="K30" s="2013" t="s">
        <v>156</v>
      </c>
      <c r="L30" s="2002">
        <v>8</v>
      </c>
      <c r="N30" s="2014"/>
    </row>
    <row r="31" spans="2:14">
      <c r="B31" s="2001">
        <v>26</v>
      </c>
      <c r="C31" s="2002" t="s">
        <v>440</v>
      </c>
      <c r="D31" s="2006" t="str">
        <f t="shared" si="0"/>
        <v>z</v>
      </c>
      <c r="E31" s="2001" t="s">
        <v>591</v>
      </c>
      <c r="F31" s="2010"/>
      <c r="G31" s="2001" t="s">
        <v>363</v>
      </c>
      <c r="H31" s="2010"/>
      <c r="I31" s="2012" t="s">
        <v>874</v>
      </c>
      <c r="J31" s="2010"/>
      <c r="K31" s="2013" t="s">
        <v>156</v>
      </c>
      <c r="L31" s="2002">
        <v>1</v>
      </c>
      <c r="N31" s="2014"/>
    </row>
    <row r="32" spans="2:14">
      <c r="B32" s="2001">
        <v>27</v>
      </c>
      <c r="C32" s="2002" t="s">
        <v>438</v>
      </c>
      <c r="D32" s="2006" t="str">
        <f t="shared" si="0"/>
        <v>x</v>
      </c>
      <c r="E32" s="2001" t="s">
        <v>591</v>
      </c>
      <c r="F32" s="2010"/>
      <c r="G32" s="2001" t="s">
        <v>363</v>
      </c>
      <c r="H32" s="2010"/>
      <c r="I32" s="2012" t="s">
        <v>874</v>
      </c>
      <c r="J32" s="2010"/>
      <c r="K32" s="2013" t="s">
        <v>156</v>
      </c>
      <c r="L32" s="2002">
        <v>2</v>
      </c>
      <c r="N32" s="2014"/>
    </row>
    <row r="33" spans="2:14">
      <c r="B33" s="2001">
        <v>28</v>
      </c>
      <c r="C33" s="2002" t="s">
        <v>861</v>
      </c>
      <c r="D33" s="2006" t="str">
        <f t="shared" si="0"/>
        <v>aa</v>
      </c>
      <c r="E33" s="2001" t="s">
        <v>591</v>
      </c>
      <c r="F33" s="2010"/>
      <c r="G33" s="2001" t="s">
        <v>363</v>
      </c>
      <c r="H33" s="2010"/>
      <c r="I33" s="2012" t="s">
        <v>874</v>
      </c>
      <c r="J33" s="2010"/>
      <c r="K33" s="2013" t="s">
        <v>156</v>
      </c>
      <c r="L33" s="2002">
        <v>3</v>
      </c>
      <c r="N33" s="2014"/>
    </row>
    <row r="34" spans="2:14">
      <c r="B34" s="2001">
        <v>29</v>
      </c>
      <c r="C34" s="2002" t="s">
        <v>863</v>
      </c>
      <c r="D34" s="2006" t="str">
        <f t="shared" si="0"/>
        <v>ab</v>
      </c>
      <c r="E34" s="2001" t="s">
        <v>591</v>
      </c>
      <c r="F34" s="2010"/>
      <c r="G34" s="2001" t="s">
        <v>363</v>
      </c>
      <c r="H34" s="2010"/>
      <c r="I34" s="2012" t="s">
        <v>874</v>
      </c>
      <c r="J34" s="2010"/>
      <c r="K34" s="2013" t="s">
        <v>156</v>
      </c>
      <c r="L34" s="2002">
        <v>4</v>
      </c>
      <c r="N34" s="2014"/>
    </row>
    <row r="35" spans="2:14">
      <c r="B35" s="2001">
        <v>30</v>
      </c>
      <c r="C35" s="2002" t="s">
        <v>364</v>
      </c>
      <c r="D35" s="2006" t="str">
        <f t="shared" si="0"/>
        <v>ac</v>
      </c>
      <c r="E35" s="2001" t="s">
        <v>591</v>
      </c>
      <c r="F35" s="2010"/>
      <c r="G35" s="2001" t="s">
        <v>363</v>
      </c>
      <c r="H35" s="2010"/>
      <c r="I35" s="2012" t="s">
        <v>874</v>
      </c>
      <c r="J35" s="2010"/>
      <c r="K35" s="2013" t="s">
        <v>156</v>
      </c>
      <c r="L35" s="2002">
        <v>5</v>
      </c>
      <c r="N35" s="2014"/>
    </row>
    <row r="36" spans="2:14">
      <c r="B36" s="2001">
        <v>31</v>
      </c>
      <c r="C36" s="2002" t="s">
        <v>865</v>
      </c>
      <c r="D36" s="2006" t="str">
        <f t="shared" si="0"/>
        <v>ad</v>
      </c>
      <c r="E36" s="2001" t="s">
        <v>591</v>
      </c>
      <c r="F36" s="2010"/>
      <c r="G36" s="2001" t="s">
        <v>363</v>
      </c>
      <c r="H36" s="2010"/>
      <c r="I36" s="2012" t="s">
        <v>874</v>
      </c>
      <c r="J36" s="2010"/>
      <c r="K36" s="2013" t="s">
        <v>156</v>
      </c>
      <c r="L36" s="2002">
        <v>6</v>
      </c>
      <c r="N36" s="2014"/>
    </row>
    <row r="37" spans="2:14">
      <c r="B37" s="2001">
        <v>32</v>
      </c>
      <c r="C37" s="2002" t="s">
        <v>818</v>
      </c>
      <c r="D37" s="2006" t="str">
        <f t="shared" si="0"/>
        <v>ae</v>
      </c>
      <c r="E37" s="2001" t="s">
        <v>591</v>
      </c>
      <c r="F37" s="2010"/>
      <c r="G37" s="2001" t="s">
        <v>363</v>
      </c>
      <c r="H37" s="2010"/>
      <c r="I37" s="2012" t="s">
        <v>874</v>
      </c>
      <c r="J37" s="2010"/>
      <c r="K37" s="2013" t="s">
        <v>156</v>
      </c>
      <c r="L37" s="2002">
        <v>7</v>
      </c>
      <c r="N37" s="2014"/>
    </row>
    <row r="38" spans="2:14">
      <c r="B38" s="2001">
        <v>33</v>
      </c>
      <c r="C38" s="2002" t="s">
        <v>525</v>
      </c>
      <c r="D38" s="2006" t="str">
        <f t="shared" si="0"/>
        <v>af</v>
      </c>
      <c r="E38" s="2001" t="s">
        <v>591</v>
      </c>
      <c r="F38" s="2010"/>
      <c r="G38" s="2001" t="s">
        <v>363</v>
      </c>
      <c r="H38" s="2010"/>
      <c r="I38" s="2012" t="s">
        <v>874</v>
      </c>
      <c r="J38" s="2010"/>
      <c r="K38" s="2013" t="s">
        <v>156</v>
      </c>
      <c r="L38" s="2002">
        <v>8</v>
      </c>
      <c r="N38" s="2014"/>
    </row>
    <row r="39" spans="2:14">
      <c r="B39" s="2001">
        <v>34</v>
      </c>
      <c r="C39" s="2003" t="s">
        <v>866</v>
      </c>
      <c r="D39" s="2006"/>
      <c r="E39" s="2001" t="s">
        <v>591</v>
      </c>
      <c r="F39" s="2009">
        <v>0.29166666666666669</v>
      </c>
      <c r="G39" s="2001" t="s">
        <v>363</v>
      </c>
      <c r="H39" s="2009">
        <v>0.39583333333333331</v>
      </c>
      <c r="I39" s="2012" t="s">
        <v>874</v>
      </c>
      <c r="J39" s="2009">
        <v>0</v>
      </c>
      <c r="K39" s="2013" t="s">
        <v>156</v>
      </c>
      <c r="L39" s="2008">
        <f>IF(OR(F39="",H39=""),"",(H39+IF(F39&gt;H39,1,0)-F39-J39)*24)</f>
        <v>2.4999999999999991</v>
      </c>
      <c r="N39" s="2014"/>
    </row>
    <row r="40" spans="2:14">
      <c r="B40" s="2001"/>
      <c r="C40" s="2004" t="s">
        <v>41</v>
      </c>
      <c r="D40" s="2006"/>
      <c r="E40" s="2001" t="s">
        <v>591</v>
      </c>
      <c r="F40" s="2009">
        <v>0.6875</v>
      </c>
      <c r="G40" s="2001" t="s">
        <v>363</v>
      </c>
      <c r="H40" s="2009">
        <v>0.83333333333333337</v>
      </c>
      <c r="I40" s="2012" t="s">
        <v>874</v>
      </c>
      <c r="J40" s="2009">
        <v>0</v>
      </c>
      <c r="K40" s="2013" t="s">
        <v>156</v>
      </c>
      <c r="L40" s="2008">
        <f>IF(OR(F40="",H40=""),"",(H40+IF(F40&gt;H40,1,0)-F40-J40)*24)</f>
        <v>3.5000000000000009</v>
      </c>
      <c r="N40" s="2014"/>
    </row>
    <row r="41" spans="2:14">
      <c r="B41" s="2001"/>
      <c r="C41" s="2005" t="s">
        <v>41</v>
      </c>
      <c r="D41" s="2006" t="str">
        <f>C39</f>
        <v>ag</v>
      </c>
      <c r="E41" s="2001" t="s">
        <v>591</v>
      </c>
      <c r="F41" s="2009" t="s">
        <v>41</v>
      </c>
      <c r="G41" s="2001" t="s">
        <v>363</v>
      </c>
      <c r="H41" s="2009" t="s">
        <v>41</v>
      </c>
      <c r="I41" s="2012" t="s">
        <v>874</v>
      </c>
      <c r="J41" s="2009" t="s">
        <v>41</v>
      </c>
      <c r="K41" s="2013" t="s">
        <v>156</v>
      </c>
      <c r="L41" s="2008">
        <f>IF(OR(L39="",L40=""),"",L39+L40)</f>
        <v>6</v>
      </c>
      <c r="N41" s="2014" t="s">
        <v>778</v>
      </c>
    </row>
    <row r="42" spans="2:14">
      <c r="B42" s="2001"/>
      <c r="C42" s="2003" t="s">
        <v>450</v>
      </c>
      <c r="D42" s="2006"/>
      <c r="E42" s="2001" t="s">
        <v>591</v>
      </c>
      <c r="F42" s="2009"/>
      <c r="G42" s="2001" t="s">
        <v>363</v>
      </c>
      <c r="H42" s="2009"/>
      <c r="I42" s="2012" t="s">
        <v>874</v>
      </c>
      <c r="J42" s="2009">
        <v>0</v>
      </c>
      <c r="K42" s="2013" t="s">
        <v>156</v>
      </c>
      <c r="L42" s="2008" t="str">
        <f>IF(OR(F42="",H42=""),"",(H42+IF(F42&gt;H42,1,0)-F42-J42)*24)</f>
        <v/>
      </c>
      <c r="N42" s="2014"/>
    </row>
    <row r="43" spans="2:14">
      <c r="B43" s="2001">
        <v>35</v>
      </c>
      <c r="C43" s="2004" t="s">
        <v>41</v>
      </c>
      <c r="D43" s="2006"/>
      <c r="E43" s="2001" t="s">
        <v>591</v>
      </c>
      <c r="F43" s="2009"/>
      <c r="G43" s="2001" t="s">
        <v>363</v>
      </c>
      <c r="H43" s="2009"/>
      <c r="I43" s="2012" t="s">
        <v>874</v>
      </c>
      <c r="J43" s="2009">
        <v>0</v>
      </c>
      <c r="K43" s="2013" t="s">
        <v>156</v>
      </c>
      <c r="L43" s="2008" t="str">
        <f>IF(OR(F43="",H43=""),"",(H43+IF(F43&gt;H43,1,0)-F43-J43)*24)</f>
        <v/>
      </c>
      <c r="N43" s="2014"/>
    </row>
    <row r="44" spans="2:14">
      <c r="B44" s="2001"/>
      <c r="C44" s="2005" t="s">
        <v>41</v>
      </c>
      <c r="D44" s="2006" t="str">
        <f>C42</f>
        <v>ah</v>
      </c>
      <c r="E44" s="2001" t="s">
        <v>591</v>
      </c>
      <c r="F44" s="2009" t="s">
        <v>41</v>
      </c>
      <c r="G44" s="2001" t="s">
        <v>363</v>
      </c>
      <c r="H44" s="2009" t="s">
        <v>41</v>
      </c>
      <c r="I44" s="2012" t="s">
        <v>874</v>
      </c>
      <c r="J44" s="2009" t="s">
        <v>41</v>
      </c>
      <c r="K44" s="2013" t="s">
        <v>156</v>
      </c>
      <c r="L44" s="2008" t="str">
        <f>IF(OR(L42="",L43=""),"",L42+L43)</f>
        <v/>
      </c>
      <c r="N44" s="2014" t="s">
        <v>15</v>
      </c>
    </row>
    <row r="45" spans="2:14">
      <c r="B45" s="2001"/>
      <c r="C45" s="2003" t="s">
        <v>828</v>
      </c>
      <c r="D45" s="2006"/>
      <c r="E45" s="2001" t="s">
        <v>591</v>
      </c>
      <c r="F45" s="2009"/>
      <c r="G45" s="2001" t="s">
        <v>363</v>
      </c>
      <c r="H45" s="2009"/>
      <c r="I45" s="2012" t="s">
        <v>874</v>
      </c>
      <c r="J45" s="2009">
        <v>0</v>
      </c>
      <c r="K45" s="2013" t="s">
        <v>156</v>
      </c>
      <c r="L45" s="2008" t="str">
        <f>IF(OR(F45="",H45=""),"",(H45+IF(F45&gt;H45,1,0)-F45-J45)*24)</f>
        <v/>
      </c>
      <c r="N45" s="2014"/>
    </row>
    <row r="46" spans="2:14">
      <c r="B46" s="2001">
        <v>36</v>
      </c>
      <c r="C46" s="2004" t="s">
        <v>41</v>
      </c>
      <c r="D46" s="2006"/>
      <c r="E46" s="2001" t="s">
        <v>591</v>
      </c>
      <c r="F46" s="2009"/>
      <c r="G46" s="2001" t="s">
        <v>363</v>
      </c>
      <c r="H46" s="2009"/>
      <c r="I46" s="2012" t="s">
        <v>874</v>
      </c>
      <c r="J46" s="2009">
        <v>0</v>
      </c>
      <c r="K46" s="2013" t="s">
        <v>156</v>
      </c>
      <c r="L46" s="2008" t="str">
        <f>IF(OR(F46="",H46=""),"",(H46+IF(F46&gt;H46,1,0)-F46-J46)*24)</f>
        <v/>
      </c>
      <c r="N46" s="2014"/>
    </row>
    <row r="47" spans="2:14">
      <c r="B47" s="2001"/>
      <c r="C47" s="2005" t="s">
        <v>41</v>
      </c>
      <c r="D47" s="2006" t="str">
        <f>C45</f>
        <v>ai</v>
      </c>
      <c r="E47" s="2001" t="s">
        <v>591</v>
      </c>
      <c r="F47" s="2009" t="s">
        <v>41</v>
      </c>
      <c r="G47" s="2001" t="s">
        <v>363</v>
      </c>
      <c r="H47" s="2009" t="s">
        <v>41</v>
      </c>
      <c r="I47" s="2012" t="s">
        <v>874</v>
      </c>
      <c r="J47" s="2009" t="s">
        <v>41</v>
      </c>
      <c r="K47" s="2013" t="s">
        <v>156</v>
      </c>
      <c r="L47" s="2008" t="str">
        <f>IF(OR(L45="",L46=""),"",L45+L46)</f>
        <v/>
      </c>
      <c r="N47" s="2014" t="s">
        <v>15</v>
      </c>
    </row>
    <row r="49" spans="3:4">
      <c r="C49" s="1999" t="s">
        <v>612</v>
      </c>
      <c r="D49" s="1999"/>
    </row>
    <row r="50" spans="3:4">
      <c r="C50" s="1999" t="s">
        <v>868</v>
      </c>
      <c r="D50" s="1999"/>
    </row>
    <row r="51" spans="3:4">
      <c r="C51" s="1999" t="s">
        <v>869</v>
      </c>
      <c r="D51" s="1999"/>
    </row>
    <row r="52" spans="3:4">
      <c r="C52" s="1999" t="s">
        <v>730</v>
      </c>
      <c r="D52" s="1999"/>
    </row>
    <row r="53" spans="3:4">
      <c r="C53" s="1999" t="s">
        <v>870</v>
      </c>
      <c r="D53" s="1999"/>
    </row>
    <row r="54" spans="3:4">
      <c r="C54" s="1999" t="s">
        <v>610</v>
      </c>
      <c r="D54" s="1999"/>
    </row>
  </sheetData>
  <mergeCells count="2">
    <mergeCell ref="F4:L4"/>
    <mergeCell ref="N4:N5"/>
  </mergeCells>
  <phoneticPr fontId="6"/>
  <printOptions horizontalCentered="1"/>
  <pageMargins left="0.70866141732283472" right="0.70866141732283472" top="0.55118110236220474" bottom="0.35433070866141736" header="0.31496062992125984" footer="0.31496062992125984"/>
  <pageSetup paperSize="9" scale="55"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28">
    <tabColor rgb="FFCCFFCC"/>
    <pageSetUpPr fitToPage="1"/>
  </sheetPr>
  <dimension ref="B1:BB80"/>
  <sheetViews>
    <sheetView workbookViewId="0"/>
  </sheetViews>
  <sheetFormatPr defaultColWidth="9" defaultRowHeight="18.75"/>
  <cols>
    <col min="1" max="1" width="1.3984375" style="2693" customWidth="1"/>
    <col min="2" max="3" width="9" style="2693"/>
    <col min="4" max="4" width="40.59765625" style="2693" customWidth="1"/>
    <col min="5" max="16384" width="9" style="2693"/>
  </cols>
  <sheetData>
    <row r="1" spans="2:11">
      <c r="B1" s="2693" t="s">
        <v>878</v>
      </c>
      <c r="D1" s="2700"/>
      <c r="E1" s="2700"/>
      <c r="F1" s="2700"/>
    </row>
    <row r="2" spans="2:11" s="2694" customFormat="1" ht="20.25" customHeight="1">
      <c r="B2" s="2696" t="s">
        <v>1089</v>
      </c>
      <c r="C2" s="2696"/>
      <c r="D2" s="2700"/>
      <c r="E2" s="2700"/>
      <c r="F2" s="2700"/>
    </row>
    <row r="3" spans="2:11" s="2694" customFormat="1" ht="20.25" customHeight="1">
      <c r="B3" s="2696"/>
      <c r="C3" s="2696"/>
      <c r="D3" s="2700"/>
      <c r="E3" s="2700"/>
      <c r="F3" s="2700"/>
    </row>
    <row r="4" spans="2:11" s="2695" customFormat="1" ht="20.25" customHeight="1">
      <c r="B4" s="2697"/>
      <c r="C4" s="2700" t="s">
        <v>900</v>
      </c>
      <c r="D4" s="2700"/>
      <c r="F4" s="2711" t="s">
        <v>914</v>
      </c>
      <c r="G4" s="2711"/>
      <c r="H4" s="2711"/>
      <c r="I4" s="2711"/>
      <c r="J4" s="2711"/>
      <c r="K4" s="2711"/>
    </row>
    <row r="5" spans="2:11" s="2695" customFormat="1" ht="20.25" customHeight="1">
      <c r="B5" s="2698"/>
      <c r="C5" s="2700" t="s">
        <v>904</v>
      </c>
      <c r="D5" s="2700"/>
      <c r="F5" s="2711"/>
      <c r="G5" s="2711"/>
      <c r="H5" s="2711"/>
      <c r="I5" s="2711"/>
      <c r="J5" s="2711"/>
      <c r="K5" s="2711"/>
    </row>
    <row r="6" spans="2:11" s="2694" customFormat="1" ht="20.25" customHeight="1">
      <c r="B6" s="2699" t="s">
        <v>879</v>
      </c>
      <c r="C6" s="2700"/>
      <c r="D6" s="2700"/>
      <c r="E6" s="2705"/>
      <c r="F6" s="2708"/>
    </row>
    <row r="7" spans="2:11" s="2694" customFormat="1" ht="20.25" customHeight="1">
      <c r="B7" s="2696"/>
      <c r="C7" s="2696"/>
      <c r="D7" s="2700"/>
      <c r="E7" s="2705"/>
      <c r="F7" s="2708"/>
    </row>
    <row r="8" spans="2:11" s="2694" customFormat="1" ht="20.25" customHeight="1">
      <c r="B8" s="2700" t="s">
        <v>583</v>
      </c>
      <c r="C8" s="2696"/>
      <c r="D8" s="2700"/>
      <c r="E8" s="2705"/>
      <c r="F8" s="2708"/>
    </row>
    <row r="9" spans="2:11" s="2694" customFormat="1" ht="20.25" customHeight="1">
      <c r="B9" s="2696"/>
      <c r="C9" s="2696"/>
      <c r="D9" s="2700"/>
      <c r="E9" s="2700"/>
      <c r="F9" s="2700"/>
    </row>
    <row r="10" spans="2:11" s="2694" customFormat="1" ht="20.25" customHeight="1">
      <c r="B10" s="2700" t="s">
        <v>880</v>
      </c>
      <c r="C10" s="2696"/>
      <c r="D10" s="2700"/>
      <c r="E10" s="2700"/>
      <c r="F10" s="2700"/>
    </row>
    <row r="11" spans="2:11" s="2694" customFormat="1" ht="20.25" customHeight="1">
      <c r="B11" s="2700"/>
      <c r="C11" s="2696"/>
      <c r="D11" s="2700"/>
    </row>
    <row r="12" spans="2:11" s="2694" customFormat="1" ht="20.25" customHeight="1">
      <c r="B12" s="2700" t="s">
        <v>881</v>
      </c>
      <c r="C12" s="2696"/>
      <c r="D12" s="2700"/>
    </row>
    <row r="13" spans="2:11" s="2694" customFormat="1" ht="20.25" customHeight="1">
      <c r="B13" s="2700"/>
      <c r="C13" s="2696"/>
      <c r="D13" s="2700"/>
    </row>
    <row r="14" spans="2:11" s="2694" customFormat="1" ht="20.25" customHeight="1">
      <c r="B14" s="2700" t="s">
        <v>884</v>
      </c>
      <c r="C14" s="2696"/>
      <c r="D14" s="2700"/>
    </row>
    <row r="15" spans="2:11" s="2694" customFormat="1" ht="20.25" customHeight="1">
      <c r="B15" s="2700"/>
      <c r="C15" s="2696"/>
      <c r="D15" s="2700"/>
    </row>
    <row r="16" spans="2:11" s="2694" customFormat="1" ht="20.25" customHeight="1">
      <c r="B16" s="2700" t="s">
        <v>1088</v>
      </c>
      <c r="C16" s="2696"/>
      <c r="D16" s="2700"/>
    </row>
    <row r="17" spans="2:4" s="2694" customFormat="1" ht="20.25" customHeight="1">
      <c r="B17" s="2700" t="s">
        <v>379</v>
      </c>
      <c r="C17" s="2696"/>
      <c r="D17" s="2700"/>
    </row>
    <row r="18" spans="2:4" s="2694" customFormat="1" ht="20.25" customHeight="1">
      <c r="B18" s="2700"/>
      <c r="C18" s="2696"/>
      <c r="D18" s="2700"/>
    </row>
    <row r="19" spans="2:4" s="2694" customFormat="1" ht="20.25" customHeight="1">
      <c r="B19" s="2700" t="s">
        <v>172</v>
      </c>
      <c r="C19" s="2696"/>
      <c r="D19" s="2700"/>
    </row>
    <row r="20" spans="2:4" s="2694" customFormat="1" ht="20.25" customHeight="1">
      <c r="B20" s="2700" t="s">
        <v>1090</v>
      </c>
      <c r="C20" s="2696"/>
      <c r="D20" s="2700"/>
    </row>
    <row r="21" spans="2:4" s="2694" customFormat="1" ht="20.25" customHeight="1">
      <c r="B21" s="2700" t="s">
        <v>1092</v>
      </c>
      <c r="C21" s="2696"/>
      <c r="D21" s="2700"/>
    </row>
    <row r="22" spans="2:4" s="2694" customFormat="1" ht="20.25" customHeight="1">
      <c r="B22" s="2700"/>
      <c r="C22" s="2696"/>
      <c r="D22" s="2700"/>
    </row>
    <row r="23" spans="2:4" s="2694" customFormat="1" ht="20.25" customHeight="1">
      <c r="B23" s="2700" t="s">
        <v>101</v>
      </c>
      <c r="C23" s="2696"/>
      <c r="D23" s="2700"/>
    </row>
    <row r="24" spans="2:4" s="2694" customFormat="1" ht="20.25" customHeight="1">
      <c r="B24" s="2700" t="s">
        <v>291</v>
      </c>
      <c r="C24" s="2696"/>
      <c r="D24" s="2700"/>
    </row>
    <row r="25" spans="2:4" s="2694" customFormat="1" ht="20.25" customHeight="1">
      <c r="B25" s="2700" t="s">
        <v>1093</v>
      </c>
      <c r="C25" s="2696"/>
      <c r="D25" s="2700"/>
    </row>
    <row r="26" spans="2:4" s="2694" customFormat="1" ht="20.25" customHeight="1">
      <c r="B26" s="2700" t="s">
        <v>859</v>
      </c>
      <c r="C26" s="2696"/>
      <c r="D26" s="2700"/>
    </row>
    <row r="27" spans="2:4" s="2694" customFormat="1" ht="20.25" customHeight="1">
      <c r="B27" s="2700"/>
      <c r="C27" s="2700"/>
      <c r="D27" s="2700"/>
    </row>
    <row r="28" spans="2:4" s="2694" customFormat="1" ht="17.25" customHeight="1">
      <c r="B28" s="2700" t="s">
        <v>1094</v>
      </c>
      <c r="C28" s="2700"/>
      <c r="D28" s="2700"/>
    </row>
    <row r="29" spans="2:4" s="2694" customFormat="1" ht="17.25" customHeight="1">
      <c r="B29" s="2700" t="s">
        <v>887</v>
      </c>
      <c r="C29" s="2700"/>
      <c r="D29" s="2700"/>
    </row>
    <row r="30" spans="2:4" s="2694" customFormat="1" ht="17.25" customHeight="1">
      <c r="B30" s="2700"/>
      <c r="C30" s="2700"/>
      <c r="D30" s="2700"/>
    </row>
    <row r="31" spans="2:4" s="2694" customFormat="1" ht="17.25" customHeight="1">
      <c r="B31" s="2700"/>
      <c r="C31" s="2704" t="s">
        <v>504</v>
      </c>
      <c r="D31" s="2704" t="s">
        <v>380</v>
      </c>
    </row>
    <row r="32" spans="2:4" s="2694" customFormat="1" ht="17.25" customHeight="1">
      <c r="B32" s="2700"/>
      <c r="C32" s="2704">
        <v>1</v>
      </c>
      <c r="D32" s="2707" t="s">
        <v>800</v>
      </c>
    </row>
    <row r="33" spans="2:25" s="2694" customFormat="1" ht="17.25" customHeight="1">
      <c r="B33" s="2700"/>
      <c r="C33" s="2704">
        <v>2</v>
      </c>
      <c r="D33" s="2707" t="s">
        <v>1085</v>
      </c>
    </row>
    <row r="34" spans="2:25" s="2694" customFormat="1" ht="17.25" customHeight="1">
      <c r="B34" s="2700"/>
      <c r="C34" s="2704">
        <v>3</v>
      </c>
      <c r="D34" s="2707" t="s">
        <v>801</v>
      </c>
    </row>
    <row r="35" spans="2:25" s="2694" customFormat="1" ht="17.25" customHeight="1">
      <c r="B35" s="2700"/>
      <c r="C35" s="2704">
        <v>4</v>
      </c>
      <c r="D35" s="2707" t="s">
        <v>910</v>
      </c>
    </row>
    <row r="36" spans="2:25" s="2694" customFormat="1" ht="17.25" customHeight="1">
      <c r="B36" s="2700"/>
      <c r="C36" s="2704">
        <v>5</v>
      </c>
      <c r="D36" s="2707" t="s">
        <v>962</v>
      </c>
    </row>
    <row r="37" spans="2:25" s="2694" customFormat="1" ht="17.25" customHeight="1">
      <c r="B37" s="2700"/>
      <c r="C37" s="2704">
        <v>6</v>
      </c>
      <c r="D37" s="2707" t="s">
        <v>906</v>
      </c>
    </row>
    <row r="38" spans="2:25" s="2694" customFormat="1" ht="17.25" customHeight="1">
      <c r="B38" s="2700"/>
      <c r="C38" s="2704">
        <v>7</v>
      </c>
      <c r="D38" s="2707" t="s">
        <v>963</v>
      </c>
    </row>
    <row r="39" spans="2:25" s="2694" customFormat="1" ht="17.25" customHeight="1">
      <c r="B39" s="2700"/>
      <c r="C39" s="2704">
        <v>8</v>
      </c>
      <c r="D39" s="2707" t="s">
        <v>1029</v>
      </c>
    </row>
    <row r="40" spans="2:25" s="2694" customFormat="1" ht="17.25" customHeight="1">
      <c r="B40" s="2700"/>
      <c r="C40" s="2705"/>
      <c r="D40" s="2708"/>
    </row>
    <row r="41" spans="2:25" s="2694" customFormat="1" ht="17.25" customHeight="1">
      <c r="B41" s="2700" t="s">
        <v>194</v>
      </c>
      <c r="C41" s="2700"/>
      <c r="D41" s="2700"/>
      <c r="E41" s="2695"/>
      <c r="F41" s="2695"/>
    </row>
    <row r="42" spans="2:25" s="2694" customFormat="1" ht="17.25" customHeight="1">
      <c r="B42" s="2700" t="s">
        <v>400</v>
      </c>
      <c r="C42" s="2700"/>
      <c r="D42" s="2700"/>
      <c r="E42" s="2695"/>
      <c r="F42" s="2695"/>
    </row>
    <row r="43" spans="2:25" s="2694" customFormat="1" ht="17.25" customHeight="1">
      <c r="B43" s="2700"/>
      <c r="C43" s="2700"/>
      <c r="D43" s="2700"/>
      <c r="E43" s="2695"/>
      <c r="F43" s="2695"/>
      <c r="G43" s="2712"/>
      <c r="H43" s="2712"/>
      <c r="J43" s="2712"/>
      <c r="K43" s="2712"/>
      <c r="L43" s="2712"/>
      <c r="M43" s="2712"/>
      <c r="N43" s="2712"/>
      <c r="O43" s="2712"/>
      <c r="R43" s="2712"/>
      <c r="S43" s="2712"/>
      <c r="T43" s="2712"/>
      <c r="W43" s="2712"/>
      <c r="X43" s="2712"/>
      <c r="Y43" s="2712"/>
    </row>
    <row r="44" spans="2:25" s="2694" customFormat="1" ht="17.25" customHeight="1">
      <c r="B44" s="2700"/>
      <c r="C44" s="2704" t="s">
        <v>779</v>
      </c>
      <c r="D44" s="2704" t="s">
        <v>757</v>
      </c>
      <c r="E44" s="2695"/>
      <c r="F44" s="2695"/>
      <c r="G44" s="2712"/>
      <c r="H44" s="2712"/>
      <c r="J44" s="2712"/>
      <c r="K44" s="2712"/>
      <c r="L44" s="2712"/>
      <c r="M44" s="2712"/>
      <c r="N44" s="2712"/>
      <c r="O44" s="2712"/>
      <c r="R44" s="2712"/>
      <c r="S44" s="2712"/>
      <c r="T44" s="2712"/>
      <c r="W44" s="2712"/>
      <c r="X44" s="2712"/>
      <c r="Y44" s="2712"/>
    </row>
    <row r="45" spans="2:25" s="2694" customFormat="1" ht="17.25" customHeight="1">
      <c r="B45" s="2700"/>
      <c r="C45" s="2704" t="s">
        <v>751</v>
      </c>
      <c r="D45" s="2707" t="s">
        <v>782</v>
      </c>
      <c r="E45" s="2695"/>
      <c r="F45" s="2695"/>
      <c r="G45" s="2712"/>
      <c r="H45" s="2712"/>
      <c r="J45" s="2712"/>
      <c r="K45" s="2712"/>
      <c r="L45" s="2712"/>
      <c r="M45" s="2712"/>
      <c r="N45" s="2712"/>
      <c r="O45" s="2712"/>
      <c r="R45" s="2712"/>
      <c r="S45" s="2712"/>
      <c r="T45" s="2712"/>
      <c r="W45" s="2712"/>
      <c r="X45" s="2712"/>
      <c r="Y45" s="2712"/>
    </row>
    <row r="46" spans="2:25" s="2694" customFormat="1" ht="17.25" customHeight="1">
      <c r="B46" s="2700"/>
      <c r="C46" s="2704" t="s">
        <v>192</v>
      </c>
      <c r="D46" s="2707" t="s">
        <v>783</v>
      </c>
      <c r="E46" s="2695"/>
      <c r="F46" s="2695"/>
      <c r="G46" s="2712"/>
      <c r="H46" s="2712"/>
      <c r="J46" s="2712"/>
      <c r="K46" s="2712"/>
      <c r="L46" s="2712"/>
      <c r="M46" s="2712"/>
      <c r="N46" s="2712"/>
      <c r="O46" s="2712"/>
      <c r="R46" s="2712"/>
      <c r="S46" s="2712"/>
      <c r="T46" s="2712"/>
      <c r="W46" s="2712"/>
      <c r="X46" s="2712"/>
      <c r="Y46" s="2712"/>
    </row>
    <row r="47" spans="2:25" s="2694" customFormat="1" ht="17.25" customHeight="1">
      <c r="B47" s="2700"/>
      <c r="C47" s="2704" t="s">
        <v>702</v>
      </c>
      <c r="D47" s="2707" t="s">
        <v>1</v>
      </c>
      <c r="E47" s="2695"/>
      <c r="F47" s="2695"/>
      <c r="G47" s="2712"/>
      <c r="H47" s="2712"/>
      <c r="J47" s="2712"/>
      <c r="K47" s="2712"/>
      <c r="L47" s="2712"/>
      <c r="M47" s="2712"/>
      <c r="N47" s="2712"/>
      <c r="O47" s="2712"/>
      <c r="R47" s="2712"/>
      <c r="S47" s="2712"/>
      <c r="T47" s="2712"/>
      <c r="W47" s="2712"/>
      <c r="X47" s="2712"/>
      <c r="Y47" s="2712"/>
    </row>
    <row r="48" spans="2:25" s="2694" customFormat="1" ht="17.25" customHeight="1">
      <c r="B48" s="2700"/>
      <c r="C48" s="2704" t="s">
        <v>752</v>
      </c>
      <c r="D48" s="2707" t="s">
        <v>913</v>
      </c>
      <c r="E48" s="2695"/>
      <c r="F48" s="2695"/>
      <c r="G48" s="2712"/>
      <c r="H48" s="2712"/>
      <c r="J48" s="2712"/>
      <c r="K48" s="2712"/>
      <c r="L48" s="2712"/>
      <c r="M48" s="2712"/>
      <c r="N48" s="2712"/>
      <c r="O48" s="2712"/>
      <c r="R48" s="2712"/>
      <c r="S48" s="2712"/>
      <c r="T48" s="2712"/>
      <c r="W48" s="2712"/>
      <c r="X48" s="2712"/>
      <c r="Y48" s="2712"/>
    </row>
    <row r="49" spans="2:51" s="2694" customFormat="1" ht="17.25" customHeight="1">
      <c r="B49" s="2700"/>
      <c r="C49" s="2700"/>
      <c r="D49" s="2700"/>
      <c r="E49" s="2695"/>
      <c r="F49" s="2695"/>
      <c r="G49" s="2712"/>
      <c r="H49" s="2712"/>
      <c r="J49" s="2712"/>
      <c r="K49" s="2712"/>
      <c r="L49" s="2712"/>
      <c r="M49" s="2712"/>
      <c r="N49" s="2712"/>
      <c r="O49" s="2712"/>
      <c r="R49" s="2712"/>
      <c r="S49" s="2712"/>
      <c r="T49" s="2712"/>
      <c r="W49" s="2712"/>
      <c r="X49" s="2712"/>
      <c r="Y49" s="2712"/>
    </row>
    <row r="50" spans="2:51" s="2694" customFormat="1" ht="17.25" customHeight="1">
      <c r="B50" s="2700"/>
      <c r="C50" s="2706" t="s">
        <v>905</v>
      </c>
      <c r="D50" s="2700"/>
      <c r="E50" s="2695"/>
      <c r="F50" s="2695"/>
      <c r="G50" s="2712"/>
      <c r="H50" s="2712"/>
      <c r="J50" s="2712"/>
      <c r="K50" s="2712"/>
      <c r="L50" s="2712"/>
      <c r="M50" s="2712"/>
      <c r="N50" s="2712"/>
      <c r="O50" s="2712"/>
      <c r="R50" s="2712"/>
      <c r="S50" s="2712"/>
      <c r="T50" s="2712"/>
      <c r="W50" s="2712"/>
      <c r="X50" s="2712"/>
      <c r="Y50" s="2712"/>
    </row>
    <row r="51" spans="2:51" s="2694" customFormat="1" ht="17.25" customHeight="1">
      <c r="B51" s="2695"/>
      <c r="C51" s="2700" t="s">
        <v>990</v>
      </c>
      <c r="D51" s="2695"/>
      <c r="E51" s="2695"/>
      <c r="F51" s="2706"/>
      <c r="G51" s="2712"/>
      <c r="H51" s="2712"/>
      <c r="J51" s="2712"/>
      <c r="K51" s="2712"/>
      <c r="L51" s="2712"/>
      <c r="M51" s="2712"/>
      <c r="N51" s="2712"/>
      <c r="O51" s="2712"/>
      <c r="R51" s="2712"/>
      <c r="S51" s="2712"/>
      <c r="T51" s="2712"/>
      <c r="W51" s="2712"/>
      <c r="X51" s="2712"/>
      <c r="Y51" s="2712"/>
    </row>
    <row r="52" spans="2:51" s="2694" customFormat="1" ht="17.25" customHeight="1">
      <c r="B52" s="2695"/>
      <c r="C52" s="2700" t="s">
        <v>907</v>
      </c>
      <c r="D52" s="2695"/>
      <c r="E52" s="2695"/>
      <c r="F52" s="2700"/>
      <c r="G52" s="2712"/>
      <c r="H52" s="2712"/>
      <c r="J52" s="2712"/>
      <c r="K52" s="2712"/>
      <c r="L52" s="2712"/>
      <c r="M52" s="2712"/>
      <c r="N52" s="2712"/>
      <c r="O52" s="2712"/>
      <c r="R52" s="2712"/>
      <c r="S52" s="2712"/>
      <c r="T52" s="2712"/>
      <c r="W52" s="2712"/>
      <c r="X52" s="2712"/>
      <c r="Y52" s="2712"/>
    </row>
    <row r="53" spans="2:51" s="2694" customFormat="1" ht="17.25" customHeight="1">
      <c r="B53" s="2700"/>
      <c r="C53" s="2700"/>
      <c r="D53" s="2700"/>
      <c r="E53" s="2706"/>
      <c r="F53" s="2712"/>
      <c r="G53" s="2712"/>
      <c r="H53" s="2712"/>
      <c r="J53" s="2712"/>
      <c r="K53" s="2712"/>
      <c r="L53" s="2712"/>
      <c r="M53" s="2712"/>
      <c r="N53" s="2712"/>
      <c r="O53" s="2712"/>
      <c r="R53" s="2712"/>
      <c r="S53" s="2712"/>
      <c r="T53" s="2712"/>
      <c r="W53" s="2712"/>
      <c r="X53" s="2712"/>
      <c r="Y53" s="2712"/>
    </row>
    <row r="54" spans="2:51" s="2694" customFormat="1" ht="17.25" customHeight="1">
      <c r="B54" s="2700" t="s">
        <v>263</v>
      </c>
      <c r="C54" s="2700"/>
      <c r="D54" s="2700"/>
    </row>
    <row r="55" spans="2:51" s="2694" customFormat="1" ht="17.25" customHeight="1">
      <c r="B55" s="2700" t="s">
        <v>639</v>
      </c>
      <c r="C55" s="2700"/>
      <c r="D55" s="2700"/>
    </row>
    <row r="56" spans="2:51" s="2694" customFormat="1" ht="17.25" customHeight="1">
      <c r="B56" s="2701" t="s">
        <v>89</v>
      </c>
      <c r="C56" s="2695"/>
      <c r="D56" s="2695"/>
      <c r="E56" s="2709"/>
      <c r="F56" s="2709"/>
      <c r="G56" s="2709"/>
      <c r="H56" s="2709"/>
      <c r="I56" s="2709"/>
      <c r="J56" s="2709"/>
      <c r="K56" s="2709"/>
      <c r="L56" s="2709"/>
      <c r="M56" s="2709"/>
      <c r="N56" s="2709"/>
      <c r="O56" s="2713"/>
      <c r="P56" s="2713"/>
      <c r="Q56" s="2709"/>
      <c r="R56" s="2713"/>
      <c r="S56" s="2709"/>
      <c r="T56" s="2709"/>
      <c r="U56" s="2713"/>
      <c r="Y56" s="2709"/>
      <c r="Z56" s="2709"/>
      <c r="AA56" s="2709"/>
      <c r="AB56" s="2709"/>
      <c r="AD56" s="2709"/>
      <c r="AE56" s="2713"/>
      <c r="AF56" s="2713"/>
      <c r="AG56" s="2713"/>
      <c r="AH56" s="2713"/>
      <c r="AI56" s="2714"/>
      <c r="AJ56" s="2713"/>
      <c r="AK56" s="2713"/>
      <c r="AL56" s="2713"/>
      <c r="AM56" s="2713"/>
      <c r="AN56" s="2713"/>
      <c r="AO56" s="2713"/>
      <c r="AP56" s="2713"/>
      <c r="AQ56" s="2713"/>
      <c r="AR56" s="2713"/>
      <c r="AS56" s="2713"/>
      <c r="AT56" s="2713"/>
      <c r="AU56" s="2713"/>
      <c r="AV56" s="2713"/>
      <c r="AW56" s="2713"/>
      <c r="AX56" s="2713"/>
      <c r="AY56" s="2714"/>
    </row>
    <row r="57" spans="2:51" s="2694" customFormat="1" ht="17.25" customHeight="1">
      <c r="B57" s="2701" t="s">
        <v>935</v>
      </c>
      <c r="C57" s="2695"/>
      <c r="D57" s="2695"/>
      <c r="E57" s="2709"/>
      <c r="F57" s="2709"/>
      <c r="G57" s="2709"/>
      <c r="H57" s="2709"/>
      <c r="I57" s="2709"/>
      <c r="J57" s="2709"/>
      <c r="K57" s="2709"/>
      <c r="L57" s="2709"/>
      <c r="M57" s="2709"/>
      <c r="N57" s="2709"/>
      <c r="O57" s="2713"/>
      <c r="P57" s="2713"/>
      <c r="Q57" s="2709"/>
      <c r="R57" s="2713"/>
      <c r="S57" s="2709"/>
      <c r="T57" s="2709"/>
      <c r="U57" s="2713"/>
      <c r="Y57" s="2709"/>
      <c r="Z57" s="2709"/>
      <c r="AA57" s="2709"/>
      <c r="AB57" s="2709"/>
      <c r="AD57" s="2709"/>
      <c r="AE57" s="2713"/>
      <c r="AF57" s="2713"/>
      <c r="AG57" s="2713"/>
      <c r="AH57" s="2713"/>
      <c r="AI57" s="2714"/>
      <c r="AJ57" s="2713"/>
      <c r="AK57" s="2713"/>
      <c r="AL57" s="2713"/>
      <c r="AM57" s="2713"/>
      <c r="AN57" s="2713"/>
      <c r="AO57" s="2713"/>
      <c r="AP57" s="2713"/>
      <c r="AQ57" s="2713"/>
      <c r="AR57" s="2713"/>
      <c r="AS57" s="2713"/>
      <c r="AT57" s="2713"/>
      <c r="AU57" s="2713"/>
      <c r="AV57" s="2713"/>
      <c r="AW57" s="2713"/>
      <c r="AX57" s="2713"/>
      <c r="AY57" s="2714"/>
    </row>
    <row r="58" spans="2:51" s="2694" customFormat="1" ht="17.25" customHeight="1"/>
    <row r="59" spans="2:51" s="2694" customFormat="1" ht="17.25" customHeight="1">
      <c r="B59" s="2700" t="s">
        <v>352</v>
      </c>
      <c r="C59" s="2700"/>
    </row>
    <row r="60" spans="2:51" s="2694" customFormat="1" ht="17.25" customHeight="1">
      <c r="B60" s="2700"/>
      <c r="C60" s="2700"/>
    </row>
    <row r="61" spans="2:51" s="2694" customFormat="1" ht="17.25" customHeight="1">
      <c r="B61" s="2700" t="s">
        <v>1013</v>
      </c>
      <c r="C61" s="2700"/>
    </row>
    <row r="62" spans="2:51" s="2694" customFormat="1" ht="17.25" customHeight="1">
      <c r="B62" s="2700" t="s">
        <v>892</v>
      </c>
      <c r="C62" s="2700"/>
    </row>
    <row r="63" spans="2:51" s="2694" customFormat="1" ht="17.25" customHeight="1">
      <c r="B63" s="2700"/>
      <c r="C63" s="2700"/>
    </row>
    <row r="64" spans="2:51" s="2694" customFormat="1" ht="17.25" customHeight="1">
      <c r="B64" s="2700" t="s">
        <v>1059</v>
      </c>
      <c r="C64" s="2700"/>
    </row>
    <row r="65" spans="2:54" s="2694" customFormat="1" ht="17.25" customHeight="1">
      <c r="B65" s="2700" t="s">
        <v>339</v>
      </c>
      <c r="C65" s="2700"/>
    </row>
    <row r="66" spans="2:54" s="2694" customFormat="1" ht="17.25" customHeight="1">
      <c r="B66" s="2700"/>
      <c r="C66" s="2700"/>
    </row>
    <row r="67" spans="2:54" s="2694" customFormat="1" ht="17.25" customHeight="1">
      <c r="B67" s="2700" t="s">
        <v>381</v>
      </c>
      <c r="C67" s="2700"/>
      <c r="D67" s="2700"/>
    </row>
    <row r="68" spans="2:54" s="2694" customFormat="1" ht="17.25" customHeight="1">
      <c r="B68" s="2700"/>
      <c r="C68" s="2700"/>
      <c r="D68" s="2700"/>
    </row>
    <row r="69" spans="2:54" s="2694" customFormat="1" ht="17.25" customHeight="1">
      <c r="B69" s="2695" t="s">
        <v>1062</v>
      </c>
      <c r="C69" s="2695"/>
      <c r="D69" s="2700"/>
    </row>
    <row r="70" spans="2:54" s="2694" customFormat="1" ht="17.25" customHeight="1">
      <c r="B70" s="2695" t="s">
        <v>666</v>
      </c>
      <c r="C70" s="2695"/>
      <c r="D70" s="2700"/>
    </row>
    <row r="71" spans="2:54" s="2694" customFormat="1" ht="17.25" customHeight="1">
      <c r="B71" s="2695" t="s">
        <v>893</v>
      </c>
    </row>
    <row r="72" spans="2:54" s="2694" customFormat="1" ht="17.25" customHeight="1">
      <c r="B72" s="2695"/>
    </row>
    <row r="73" spans="2:54" s="2694" customFormat="1" ht="17.25" customHeight="1">
      <c r="B73" s="2695" t="s">
        <v>1095</v>
      </c>
      <c r="E73" s="2710"/>
      <c r="F73" s="2710"/>
      <c r="G73" s="2710"/>
      <c r="H73" s="2710"/>
      <c r="I73" s="2710"/>
      <c r="J73" s="2710"/>
      <c r="K73" s="2710"/>
      <c r="L73" s="2710"/>
      <c r="M73" s="2710"/>
      <c r="N73" s="2710"/>
      <c r="O73" s="2710"/>
      <c r="P73" s="2710"/>
      <c r="Q73" s="2710"/>
      <c r="R73" s="2710"/>
      <c r="S73" s="2710"/>
      <c r="T73" s="2710"/>
      <c r="U73" s="2710"/>
      <c r="V73" s="2710"/>
      <c r="W73" s="2710"/>
      <c r="X73" s="2710"/>
      <c r="Y73" s="2710"/>
      <c r="Z73" s="2710"/>
      <c r="AA73" s="2710"/>
      <c r="AB73" s="2710"/>
      <c r="AC73" s="2710"/>
      <c r="AD73" s="2710"/>
      <c r="AE73" s="2710"/>
      <c r="AF73" s="2710"/>
      <c r="AG73" s="2710"/>
      <c r="AH73" s="2710"/>
      <c r="AI73" s="2710"/>
      <c r="AJ73" s="2710"/>
      <c r="AK73" s="2710"/>
      <c r="AL73" s="2710"/>
      <c r="AM73" s="2710"/>
      <c r="AN73" s="2710"/>
      <c r="AO73" s="2710"/>
      <c r="AP73" s="2710"/>
      <c r="AQ73" s="2710"/>
      <c r="AR73" s="2710"/>
      <c r="AS73" s="2710"/>
      <c r="AT73" s="2710"/>
      <c r="AU73" s="2710"/>
      <c r="AV73" s="2710"/>
      <c r="AW73" s="2710"/>
      <c r="AX73" s="2710"/>
    </row>
    <row r="74" spans="2:54" s="2694" customFormat="1" ht="17.25" customHeight="1">
      <c r="B74" s="2702" t="s">
        <v>895</v>
      </c>
      <c r="E74" s="2710"/>
      <c r="F74" s="2710"/>
      <c r="G74" s="2710"/>
      <c r="H74" s="2710"/>
      <c r="I74" s="2710"/>
      <c r="J74" s="2710"/>
      <c r="K74" s="2710"/>
      <c r="L74" s="2710"/>
      <c r="M74" s="2710"/>
      <c r="N74" s="2710"/>
      <c r="O74" s="2710"/>
      <c r="P74" s="2710"/>
      <c r="Q74" s="2710"/>
      <c r="R74" s="2710"/>
      <c r="S74" s="2710"/>
      <c r="T74" s="2710"/>
      <c r="U74" s="2710"/>
      <c r="V74" s="2710"/>
      <c r="W74" s="2710"/>
      <c r="X74" s="2710"/>
      <c r="Y74" s="2710"/>
      <c r="Z74" s="2710"/>
      <c r="AA74" s="2710"/>
      <c r="AB74" s="2710"/>
      <c r="AC74" s="2710"/>
      <c r="AD74" s="2710"/>
      <c r="AE74" s="2710"/>
      <c r="AF74" s="2710"/>
      <c r="AG74" s="2710"/>
      <c r="AH74" s="2710"/>
      <c r="AI74" s="2710"/>
      <c r="AJ74" s="2710"/>
      <c r="AK74" s="2710"/>
      <c r="AL74" s="2710"/>
      <c r="AM74" s="2710"/>
      <c r="AN74" s="2710"/>
      <c r="AO74" s="2710"/>
      <c r="AP74" s="2710"/>
      <c r="AQ74" s="2710"/>
      <c r="AR74" s="2710"/>
      <c r="AS74" s="2710"/>
      <c r="AT74" s="2710"/>
      <c r="AU74" s="2710"/>
      <c r="AV74" s="2710"/>
      <c r="AW74" s="2710"/>
      <c r="AX74" s="2710"/>
      <c r="AY74" s="2710"/>
      <c r="AZ74" s="2710"/>
      <c r="BA74" s="2710"/>
      <c r="BB74" s="2710"/>
    </row>
    <row r="75" spans="2:54" ht="18.75" customHeight="1">
      <c r="B75" s="2703" t="s">
        <v>324</v>
      </c>
    </row>
    <row r="76" spans="2:54" ht="18.75" customHeight="1">
      <c r="B76" s="2702" t="s">
        <v>1054</v>
      </c>
    </row>
    <row r="77" spans="2:54" ht="18.75" customHeight="1">
      <c r="B77" s="2703" t="s">
        <v>896</v>
      </c>
    </row>
    <row r="78" spans="2:54" ht="18.75" customHeight="1">
      <c r="B78" s="2702" t="s">
        <v>897</v>
      </c>
    </row>
    <row r="79" spans="2:54" ht="18.75" customHeight="1">
      <c r="B79" s="2702" t="s">
        <v>898</v>
      </c>
    </row>
    <row r="80" spans="2:54" ht="18.75" customHeight="1">
      <c r="B80" s="2702" t="s">
        <v>193</v>
      </c>
    </row>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sheetData>
  <mergeCells count="1">
    <mergeCell ref="F4:K5"/>
  </mergeCells>
  <phoneticPr fontId="6"/>
  <pageMargins left="0.70866141732283472" right="0.70866141732283472" top="0.74803149606299213" bottom="0.35433070866141736" header="0.31496062992125984" footer="0.31496062992125984"/>
  <pageSetup paperSize="9" scale="45" fitToWidth="1" fitToHeight="1"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rgb="FFCCFFCC"/>
    <pageSetUpPr fitToPage="1"/>
  </sheetPr>
  <dimension ref="B1:BB70"/>
  <sheetViews>
    <sheetView workbookViewId="0"/>
  </sheetViews>
  <sheetFormatPr defaultColWidth="9" defaultRowHeight="15"/>
  <cols>
    <col min="1" max="1" width="1.3984375" style="2015" customWidth="1"/>
    <col min="2" max="3" width="9" style="2015"/>
    <col min="4" max="4" width="40.59765625" style="2015" customWidth="1"/>
    <col min="5" max="16384" width="9" style="2015"/>
  </cols>
  <sheetData>
    <row r="1" spans="2:11" ht="15.75">
      <c r="B1" s="2015" t="s">
        <v>878</v>
      </c>
      <c r="D1" s="2022"/>
      <c r="E1" s="2022"/>
      <c r="F1" s="2022"/>
    </row>
    <row r="2" spans="2:11" s="2016" customFormat="1" ht="20.25" customHeight="1">
      <c r="B2" s="2018" t="s">
        <v>1017</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20.25" customHeight="1">
      <c r="B16" s="2022" t="s">
        <v>1088</v>
      </c>
      <c r="C16" s="2018"/>
      <c r="D16" s="2022"/>
    </row>
    <row r="17" spans="2:6" s="2016" customFormat="1" ht="20.25" customHeight="1">
      <c r="B17" s="2022" t="s">
        <v>379</v>
      </c>
      <c r="C17" s="2018"/>
      <c r="D17" s="2022"/>
    </row>
    <row r="18" spans="2:6" s="2016" customFormat="1" ht="20.25" customHeight="1">
      <c r="B18" s="2022"/>
      <c r="C18" s="2018"/>
      <c r="D18" s="2022"/>
    </row>
    <row r="19" spans="2:6" s="2016" customFormat="1" ht="17.25" customHeight="1">
      <c r="B19" s="2022" t="s">
        <v>407</v>
      </c>
      <c r="C19" s="2022"/>
      <c r="D19" s="2022"/>
    </row>
    <row r="20" spans="2:6" s="2016" customFormat="1" ht="17.25" customHeight="1">
      <c r="B20" s="2022" t="s">
        <v>754</v>
      </c>
      <c r="C20" s="2022"/>
      <c r="D20" s="2022"/>
    </row>
    <row r="21" spans="2:6" s="2016" customFormat="1" ht="17.25" customHeight="1">
      <c r="B21" s="2022"/>
      <c r="C21" s="2022"/>
      <c r="D21" s="2022"/>
    </row>
    <row r="22" spans="2:6" s="2016" customFormat="1" ht="17.25" customHeight="1">
      <c r="B22" s="2022"/>
      <c r="C22" s="2026" t="s">
        <v>504</v>
      </c>
      <c r="D22" s="2026" t="s">
        <v>380</v>
      </c>
    </row>
    <row r="23" spans="2:6" s="2016" customFormat="1" ht="17.25" customHeight="1">
      <c r="B23" s="2022"/>
      <c r="C23" s="2026">
        <v>1</v>
      </c>
      <c r="D23" s="2027" t="s">
        <v>800</v>
      </c>
    </row>
    <row r="24" spans="2:6" s="2016" customFormat="1" ht="17.25" customHeight="1">
      <c r="B24" s="2022"/>
      <c r="C24" s="2026">
        <v>2</v>
      </c>
      <c r="D24" s="2027" t="s">
        <v>1085</v>
      </c>
    </row>
    <row r="25" spans="2:6" s="2016" customFormat="1" ht="17.25" customHeight="1">
      <c r="B25" s="2022"/>
      <c r="C25" s="2026">
        <v>3</v>
      </c>
      <c r="D25" s="2027" t="s">
        <v>801</v>
      </c>
    </row>
    <row r="26" spans="2:6" s="2016" customFormat="1" ht="17.25" customHeight="1">
      <c r="B26" s="2022"/>
      <c r="C26" s="2026">
        <v>4</v>
      </c>
      <c r="D26" s="2027" t="s">
        <v>910</v>
      </c>
    </row>
    <row r="27" spans="2:6" s="2016" customFormat="1" ht="17.25" customHeight="1">
      <c r="B27" s="2022"/>
      <c r="C27" s="2026">
        <v>5</v>
      </c>
      <c r="D27" s="2027" t="s">
        <v>962</v>
      </c>
    </row>
    <row r="28" spans="2:6" s="2016" customFormat="1" ht="17.25" customHeight="1">
      <c r="B28" s="2022"/>
      <c r="C28" s="2026">
        <v>6</v>
      </c>
      <c r="D28" s="2027" t="s">
        <v>906</v>
      </c>
    </row>
    <row r="29" spans="2:6" s="2016" customFormat="1" ht="17.25" customHeight="1">
      <c r="B29" s="2022"/>
      <c r="C29" s="2026">
        <v>7</v>
      </c>
      <c r="D29" s="2027" t="s">
        <v>963</v>
      </c>
    </row>
    <row r="30" spans="2:6" s="2016" customFormat="1" ht="17.25" customHeight="1">
      <c r="B30" s="2022"/>
      <c r="C30" s="2026">
        <v>8</v>
      </c>
      <c r="D30" s="2027" t="s">
        <v>1029</v>
      </c>
    </row>
    <row r="31" spans="2:6" s="2016" customFormat="1" ht="17.25" customHeight="1">
      <c r="B31" s="2022"/>
      <c r="C31" s="1745"/>
      <c r="D31" s="2028"/>
    </row>
    <row r="32" spans="2:6" s="2016" customFormat="1" ht="17.25" customHeight="1">
      <c r="B32" s="2022" t="s">
        <v>948</v>
      </c>
      <c r="C32" s="2022"/>
      <c r="D32" s="2022"/>
      <c r="E32" s="2017"/>
      <c r="F32" s="2017"/>
    </row>
    <row r="33" spans="2:51" s="2016" customFormat="1" ht="17.25" customHeight="1">
      <c r="B33" s="2022" t="s">
        <v>400</v>
      </c>
      <c r="C33" s="2022"/>
      <c r="D33" s="2022"/>
      <c r="E33" s="2017"/>
      <c r="F33" s="2017"/>
    </row>
    <row r="34" spans="2:51" s="2016" customFormat="1" ht="17.25" customHeight="1">
      <c r="B34" s="2022"/>
      <c r="C34" s="2022"/>
      <c r="D34" s="2022"/>
      <c r="E34" s="2017"/>
      <c r="F34" s="2017"/>
    </row>
    <row r="35" spans="2:51" s="2016" customFormat="1" ht="17.25" customHeight="1">
      <c r="B35" s="2022"/>
      <c r="C35" s="2026" t="s">
        <v>779</v>
      </c>
      <c r="D35" s="2026" t="s">
        <v>757</v>
      </c>
      <c r="E35" s="2017"/>
      <c r="F35" s="2017"/>
    </row>
    <row r="36" spans="2:51" s="2016" customFormat="1" ht="17.25" customHeight="1">
      <c r="B36" s="2022"/>
      <c r="C36" s="2026" t="s">
        <v>751</v>
      </c>
      <c r="D36" s="2027" t="s">
        <v>782</v>
      </c>
      <c r="E36" s="2017"/>
      <c r="F36" s="2017"/>
    </row>
    <row r="37" spans="2:51" s="2016" customFormat="1" ht="17.25" customHeight="1">
      <c r="B37" s="2022"/>
      <c r="C37" s="2026" t="s">
        <v>192</v>
      </c>
      <c r="D37" s="2027" t="s">
        <v>783</v>
      </c>
      <c r="E37" s="2017"/>
      <c r="F37" s="2017"/>
    </row>
    <row r="38" spans="2:51" s="2016" customFormat="1" ht="17.25" customHeight="1">
      <c r="B38" s="2022"/>
      <c r="C38" s="2026" t="s">
        <v>702</v>
      </c>
      <c r="D38" s="2027" t="s">
        <v>1</v>
      </c>
      <c r="E38" s="2017"/>
      <c r="F38" s="2017"/>
    </row>
    <row r="39" spans="2:51" s="2016" customFormat="1" ht="17.25" customHeight="1">
      <c r="B39" s="2022"/>
      <c r="C39" s="2026" t="s">
        <v>752</v>
      </c>
      <c r="D39" s="2027" t="s">
        <v>913</v>
      </c>
      <c r="E39" s="2017"/>
      <c r="F39" s="2017"/>
    </row>
    <row r="40" spans="2:51" s="2016" customFormat="1" ht="17.25" customHeight="1">
      <c r="B40" s="2022"/>
      <c r="C40" s="2022"/>
      <c r="D40" s="2022"/>
      <c r="E40" s="2017"/>
      <c r="F40" s="2017"/>
    </row>
    <row r="41" spans="2:51" s="2016" customFormat="1" ht="17.25" customHeight="1">
      <c r="B41" s="2022"/>
      <c r="C41" s="2022" t="s">
        <v>905</v>
      </c>
      <c r="D41" s="2022"/>
      <c r="E41" s="2017"/>
      <c r="F41" s="2017"/>
    </row>
    <row r="42" spans="2:51" s="2016" customFormat="1" ht="17.25" customHeight="1">
      <c r="B42" s="2017"/>
      <c r="C42" s="2022" t="s">
        <v>251</v>
      </c>
      <c r="D42" s="2017"/>
      <c r="E42" s="2017"/>
      <c r="F42" s="2022"/>
    </row>
    <row r="43" spans="2:51" s="2016" customFormat="1" ht="17.25" customHeight="1">
      <c r="B43" s="2017"/>
      <c r="C43" s="2022" t="s">
        <v>907</v>
      </c>
      <c r="D43" s="2017"/>
      <c r="E43" s="2017"/>
      <c r="F43" s="2022"/>
    </row>
    <row r="44" spans="2:51" s="2016" customFormat="1" ht="17.25" customHeight="1">
      <c r="B44" s="2022"/>
      <c r="C44" s="2022"/>
      <c r="D44" s="2022"/>
      <c r="E44" s="2022"/>
    </row>
    <row r="45" spans="2:51" s="2016" customFormat="1" ht="17.25" customHeight="1">
      <c r="B45" s="2022" t="s">
        <v>915</v>
      </c>
      <c r="C45" s="2022"/>
      <c r="D45" s="2022"/>
    </row>
    <row r="46" spans="2:51" s="2016" customFormat="1" ht="17.25" customHeight="1">
      <c r="B46" s="2022" t="s">
        <v>639</v>
      </c>
      <c r="C46" s="2022"/>
      <c r="D46" s="2022"/>
    </row>
    <row r="47" spans="2:51" s="2016" customFormat="1" ht="17.25" customHeight="1">
      <c r="B47" s="2023" t="s">
        <v>89</v>
      </c>
      <c r="C47" s="2017"/>
      <c r="D47" s="2017"/>
      <c r="O47" s="2031"/>
      <c r="P47" s="2031"/>
      <c r="R47" s="2031"/>
      <c r="U47" s="2031"/>
      <c r="AE47" s="2031"/>
      <c r="AF47" s="2031"/>
      <c r="AG47" s="2031"/>
      <c r="AH47" s="2031"/>
      <c r="AI47" s="2032"/>
      <c r="AJ47" s="2031"/>
      <c r="AK47" s="2031"/>
      <c r="AL47" s="2031"/>
      <c r="AM47" s="2031"/>
      <c r="AN47" s="2031"/>
      <c r="AO47" s="2031"/>
      <c r="AP47" s="2031"/>
      <c r="AQ47" s="2031"/>
      <c r="AR47" s="2031"/>
      <c r="AS47" s="2031"/>
      <c r="AT47" s="2031"/>
      <c r="AU47" s="2031"/>
      <c r="AV47" s="2031"/>
      <c r="AW47" s="2031"/>
      <c r="AX47" s="2031"/>
      <c r="AY47" s="2032"/>
    </row>
    <row r="48" spans="2:51" s="2016" customFormat="1" ht="17.25" customHeight="1"/>
    <row r="49" spans="2:54" s="2016" customFormat="1" ht="17.25" customHeight="1">
      <c r="B49" s="2022" t="s">
        <v>202</v>
      </c>
      <c r="C49" s="2022"/>
    </row>
    <row r="50" spans="2:54" s="2016" customFormat="1" ht="17.25" customHeight="1">
      <c r="B50" s="2022"/>
      <c r="C50" s="2022"/>
    </row>
    <row r="51" spans="2:54" s="2016" customFormat="1" ht="17.25" customHeight="1">
      <c r="B51" s="2022" t="s">
        <v>950</v>
      </c>
      <c r="C51" s="2022"/>
    </row>
    <row r="52" spans="2:54" s="2016" customFormat="1" ht="17.25" customHeight="1">
      <c r="B52" s="2022" t="s">
        <v>892</v>
      </c>
      <c r="C52" s="2022"/>
    </row>
    <row r="53" spans="2:54" s="2016" customFormat="1" ht="17.25" customHeight="1">
      <c r="B53" s="2022"/>
      <c r="C53" s="2022"/>
    </row>
    <row r="54" spans="2:54" s="2016" customFormat="1" ht="17.25" customHeight="1">
      <c r="B54" s="2022" t="s">
        <v>954</v>
      </c>
      <c r="C54" s="2022"/>
    </row>
    <row r="55" spans="2:54" s="2016" customFormat="1" ht="17.25" customHeight="1">
      <c r="B55" s="2022" t="s">
        <v>339</v>
      </c>
      <c r="C55" s="2022"/>
    </row>
    <row r="56" spans="2:54" s="2016" customFormat="1" ht="17.25" customHeight="1">
      <c r="B56" s="2022"/>
      <c r="C56" s="2022"/>
    </row>
    <row r="57" spans="2:54" s="2016" customFormat="1" ht="17.25" customHeight="1">
      <c r="B57" s="2022" t="s">
        <v>957</v>
      </c>
      <c r="C57" s="2022"/>
      <c r="D57" s="2022"/>
    </row>
    <row r="58" spans="2:54" s="2016" customFormat="1" ht="17.25" customHeight="1">
      <c r="B58" s="2022"/>
      <c r="C58" s="2022"/>
      <c r="D58" s="2022"/>
    </row>
    <row r="59" spans="2:54" s="2016" customFormat="1" ht="17.25" customHeight="1">
      <c r="B59" s="2017" t="s">
        <v>276</v>
      </c>
      <c r="C59" s="2017"/>
      <c r="D59" s="2022"/>
    </row>
    <row r="60" spans="2:54" s="2016" customFormat="1" ht="17.25" customHeight="1">
      <c r="B60" s="2017" t="s">
        <v>666</v>
      </c>
      <c r="C60" s="2017"/>
      <c r="D60" s="2022"/>
    </row>
    <row r="61" spans="2:54" s="2016" customFormat="1" ht="17.25" customHeight="1">
      <c r="B61" s="2017" t="s">
        <v>893</v>
      </c>
    </row>
    <row r="62" spans="2:54" s="2016" customFormat="1" ht="17.25" customHeight="1">
      <c r="B62" s="2017"/>
    </row>
    <row r="63" spans="2:54" s="2016" customFormat="1" ht="17.25" customHeight="1">
      <c r="B63" s="2017" t="s">
        <v>1082</v>
      </c>
      <c r="E63" s="2029"/>
      <c r="F63" s="2029"/>
      <c r="G63" s="2029"/>
      <c r="H63" s="2029"/>
      <c r="I63" s="2029"/>
      <c r="J63" s="2029"/>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29"/>
      <c r="AX63" s="2029"/>
    </row>
    <row r="64" spans="2:54" s="2016" customFormat="1" ht="17.25" customHeight="1">
      <c r="B64" s="2024" t="s">
        <v>895</v>
      </c>
      <c r="E64" s="2029"/>
      <c r="F64" s="2029"/>
      <c r="G64" s="2029"/>
      <c r="H64" s="2029"/>
      <c r="I64" s="2029"/>
      <c r="J64" s="2029"/>
      <c r="K64" s="2029"/>
      <c r="L64" s="2029"/>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29"/>
      <c r="AK64" s="2029"/>
      <c r="AL64" s="2029"/>
      <c r="AM64" s="2029"/>
      <c r="AN64" s="2029"/>
      <c r="AO64" s="2029"/>
      <c r="AP64" s="2029"/>
      <c r="AQ64" s="2029"/>
      <c r="AR64" s="2029"/>
      <c r="AS64" s="2029"/>
      <c r="AT64" s="2029"/>
      <c r="AU64" s="2029"/>
      <c r="AV64" s="2029"/>
      <c r="AW64" s="2029"/>
      <c r="AX64" s="2029"/>
      <c r="AY64" s="2029"/>
      <c r="AZ64" s="2029"/>
      <c r="BA64" s="2029"/>
      <c r="BB64" s="2029"/>
    </row>
    <row r="65" spans="2:2" ht="18.75" customHeight="1">
      <c r="B65" s="2025" t="s">
        <v>324</v>
      </c>
    </row>
    <row r="66" spans="2:2" ht="18.75" customHeight="1">
      <c r="B66" s="2024" t="s">
        <v>553</v>
      </c>
    </row>
    <row r="67" spans="2:2" ht="18.75" customHeight="1">
      <c r="B67" s="2025" t="s">
        <v>896</v>
      </c>
    </row>
    <row r="68" spans="2:2" ht="18.75" customHeight="1">
      <c r="B68" s="2024" t="s">
        <v>897</v>
      </c>
    </row>
    <row r="69" spans="2:2" ht="18.75" customHeight="1">
      <c r="B69" s="2024" t="s">
        <v>898</v>
      </c>
    </row>
    <row r="70" spans="2:2" ht="18.75" customHeight="1">
      <c r="B70" s="2024" t="s">
        <v>193</v>
      </c>
    </row>
    <row r="71" spans="2:2" ht="18.75" customHeight="1"/>
    <row r="72" spans="2:2" ht="18.75" customHeight="1"/>
    <row r="73" spans="2:2" ht="18.75" customHeight="1"/>
    <row r="74" spans="2:2" ht="18.75" customHeight="1"/>
    <row r="75" spans="2:2" ht="18.75" customHeight="1"/>
    <row r="76" spans="2:2" ht="18.75" customHeight="1"/>
    <row r="77" spans="2:2" ht="18.75" customHeight="1"/>
    <row r="78" spans="2:2" ht="18.75" customHeight="1"/>
    <row r="79" spans="2:2" ht="18.75" customHeight="1"/>
    <row r="80" spans="2:2"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sheetData>
  <mergeCells count="1">
    <mergeCell ref="F4:K5"/>
  </mergeCells>
  <phoneticPr fontId="6"/>
  <pageMargins left="0.70866141732283472" right="0.70866141732283472" top="0.74803149606299213" bottom="0.35433070866141736" header="0.31496062992125984" footer="0.31496062992125984"/>
  <pageSetup paperSize="9" scale="45" fitToWidth="1" fitToHeight="1" orientation="portrait" usePrinterDefaults="1"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29">
    <pageSetUpPr fitToPage="1"/>
  </sheetPr>
  <dimension ref="B1:L56"/>
  <sheetViews>
    <sheetView workbookViewId="0">
      <selection activeCell="L10" sqref="L10"/>
    </sheetView>
  </sheetViews>
  <sheetFormatPr defaultColWidth="9" defaultRowHeight="15"/>
  <cols>
    <col min="1" max="1" width="1.8984375" style="2015" customWidth="1"/>
    <col min="2" max="2" width="11.5" style="2015" customWidth="1"/>
    <col min="3" max="12" width="40.59765625" style="2015" customWidth="1"/>
    <col min="13" max="16384" width="9" style="2015"/>
  </cols>
  <sheetData>
    <row r="1" spans="2:4" ht="15.75">
      <c r="B1" s="2033" t="s">
        <v>104</v>
      </c>
      <c r="C1" s="2033"/>
      <c r="D1" s="2033"/>
    </row>
    <row r="2" spans="2:4" ht="15.75">
      <c r="B2" s="2033"/>
      <c r="C2" s="2033"/>
      <c r="D2" s="2033"/>
    </row>
    <row r="3" spans="2:4" ht="15.75">
      <c r="B3" s="2026" t="s">
        <v>504</v>
      </c>
      <c r="C3" s="2026" t="s">
        <v>916</v>
      </c>
      <c r="D3" s="2033"/>
    </row>
    <row r="4" spans="2:4" ht="15.75">
      <c r="B4" s="2034">
        <v>1</v>
      </c>
      <c r="C4" s="2039" t="s">
        <v>1096</v>
      </c>
      <c r="D4" s="2033"/>
    </row>
    <row r="5" spans="2:4" ht="15.75">
      <c r="B5" s="2034">
        <v>2</v>
      </c>
      <c r="C5" s="2039" t="s">
        <v>1084</v>
      </c>
      <c r="D5" s="2033"/>
    </row>
    <row r="6" spans="2:4" ht="15.75">
      <c r="B6" s="2034">
        <v>3</v>
      </c>
      <c r="C6" s="2039" t="s">
        <v>944</v>
      </c>
      <c r="D6" s="2033"/>
    </row>
    <row r="7" spans="2:4" ht="15.75">
      <c r="B7" s="2034">
        <v>4</v>
      </c>
      <c r="C7" s="2039" t="s">
        <v>951</v>
      </c>
      <c r="D7" s="2033"/>
    </row>
    <row r="8" spans="2:4" ht="15.75">
      <c r="B8" s="2034">
        <v>5</v>
      </c>
      <c r="C8" s="2039" t="s">
        <v>1097</v>
      </c>
      <c r="D8" s="2033"/>
    </row>
    <row r="9" spans="2:4" ht="15.75">
      <c r="B9" s="2034">
        <v>6</v>
      </c>
      <c r="C9" s="2039" t="s">
        <v>1040</v>
      </c>
    </row>
    <row r="10" spans="2:4" ht="15.75">
      <c r="B10" s="2034">
        <v>7</v>
      </c>
      <c r="C10" s="2039" t="s">
        <v>72</v>
      </c>
      <c r="D10" s="2033"/>
    </row>
    <row r="11" spans="2:4" ht="15.75">
      <c r="B11" s="2034">
        <v>8</v>
      </c>
      <c r="C11" s="2039" t="s">
        <v>1098</v>
      </c>
      <c r="D11" s="2033"/>
    </row>
    <row r="12" spans="2:4" ht="15.75">
      <c r="B12" s="2034">
        <v>9</v>
      </c>
      <c r="C12" s="2039" t="s">
        <v>1099</v>
      </c>
      <c r="D12" s="2033"/>
    </row>
    <row r="13" spans="2:4" ht="15.75">
      <c r="B13" s="2034">
        <v>10</v>
      </c>
      <c r="C13" s="2039" t="s">
        <v>1000</v>
      </c>
      <c r="D13" s="2033"/>
    </row>
    <row r="14" spans="2:4" ht="15.75">
      <c r="B14" s="2034">
        <v>11</v>
      </c>
      <c r="C14" s="2039" t="s">
        <v>918</v>
      </c>
      <c r="D14" s="2033"/>
    </row>
    <row r="15" spans="2:4" ht="15.75">
      <c r="B15" s="2034">
        <v>12</v>
      </c>
      <c r="C15" s="2039" t="s">
        <v>806</v>
      </c>
      <c r="D15" s="2033"/>
    </row>
    <row r="16" spans="2:4" ht="15.75">
      <c r="B16" s="2034">
        <v>13</v>
      </c>
      <c r="C16" s="2039" t="s">
        <v>806</v>
      </c>
      <c r="D16" s="2033"/>
    </row>
    <row r="17" spans="2:12" ht="15.75">
      <c r="B17" s="2034">
        <v>14</v>
      </c>
      <c r="C17" s="2039" t="s">
        <v>806</v>
      </c>
      <c r="D17" s="2033"/>
    </row>
    <row r="19" spans="2:12" ht="15.75">
      <c r="B19" s="2033" t="s">
        <v>605</v>
      </c>
    </row>
    <row r="20" spans="2:12" ht="15.75"/>
    <row r="21" spans="2:12" ht="16.5">
      <c r="B21" s="2035" t="s">
        <v>380</v>
      </c>
      <c r="C21" s="2040" t="s">
        <v>800</v>
      </c>
      <c r="D21" s="2044" t="s">
        <v>1085</v>
      </c>
      <c r="E21" s="2044" t="s">
        <v>801</v>
      </c>
      <c r="F21" s="2044" t="s">
        <v>910</v>
      </c>
      <c r="G21" s="2044" t="s">
        <v>962</v>
      </c>
      <c r="H21" s="2047" t="s">
        <v>906</v>
      </c>
      <c r="I21" s="2047" t="s">
        <v>963</v>
      </c>
      <c r="J21" s="2047" t="s">
        <v>1029</v>
      </c>
      <c r="K21" s="2047" t="s">
        <v>806</v>
      </c>
      <c r="L21" s="2051" t="s">
        <v>806</v>
      </c>
    </row>
    <row r="22" spans="2:12" ht="15.75">
      <c r="B22" s="2036" t="s">
        <v>498</v>
      </c>
      <c r="C22" s="2041" t="s">
        <v>710</v>
      </c>
      <c r="D22" s="2045" t="s">
        <v>1085</v>
      </c>
      <c r="E22" s="2045" t="s">
        <v>710</v>
      </c>
      <c r="F22" s="2045" t="s">
        <v>811</v>
      </c>
      <c r="G22" s="2045" t="s">
        <v>810</v>
      </c>
      <c r="H22" s="2048" t="s">
        <v>671</v>
      </c>
      <c r="I22" s="2048" t="s">
        <v>741</v>
      </c>
      <c r="J22" s="2048" t="s">
        <v>1029</v>
      </c>
      <c r="K22" s="2048"/>
      <c r="L22" s="2052"/>
    </row>
    <row r="23" spans="2:12" ht="15.75">
      <c r="B23" s="2037"/>
      <c r="C23" s="2715" t="s">
        <v>248</v>
      </c>
      <c r="D23" s="2042" t="s">
        <v>806</v>
      </c>
      <c r="E23" s="2042" t="s">
        <v>1102</v>
      </c>
      <c r="F23" s="2042" t="s">
        <v>16</v>
      </c>
      <c r="G23" s="2042" t="s">
        <v>806</v>
      </c>
      <c r="H23" s="2049" t="s">
        <v>906</v>
      </c>
      <c r="I23" s="2049" t="s">
        <v>911</v>
      </c>
      <c r="J23" s="2042" t="s">
        <v>806</v>
      </c>
      <c r="K23" s="2049"/>
      <c r="L23" s="2053"/>
    </row>
    <row r="24" spans="2:12" ht="15.75">
      <c r="B24" s="2037"/>
      <c r="C24" s="2715" t="s">
        <v>848</v>
      </c>
      <c r="D24" s="2042" t="s">
        <v>806</v>
      </c>
      <c r="E24" s="2042" t="s">
        <v>69</v>
      </c>
      <c r="F24" s="2042" t="s">
        <v>806</v>
      </c>
      <c r="G24" s="2042" t="s">
        <v>806</v>
      </c>
      <c r="H24" s="2042" t="s">
        <v>806</v>
      </c>
      <c r="I24" s="2049" t="s">
        <v>912</v>
      </c>
      <c r="J24" s="2042" t="s">
        <v>806</v>
      </c>
      <c r="K24" s="2049"/>
      <c r="L24" s="2053"/>
    </row>
    <row r="25" spans="2:12" ht="15.75">
      <c r="B25" s="2037"/>
      <c r="C25" s="2715" t="s">
        <v>806</v>
      </c>
      <c r="D25" s="2042" t="s">
        <v>806</v>
      </c>
      <c r="E25" s="2042" t="s">
        <v>806</v>
      </c>
      <c r="F25" s="2042" t="s">
        <v>806</v>
      </c>
      <c r="G25" s="2042" t="s">
        <v>806</v>
      </c>
      <c r="H25" s="2042" t="s">
        <v>806</v>
      </c>
      <c r="I25" s="2049" t="s">
        <v>581</v>
      </c>
      <c r="J25" s="2042" t="s">
        <v>806</v>
      </c>
      <c r="K25" s="2049"/>
      <c r="L25" s="2053"/>
    </row>
    <row r="26" spans="2:12" ht="15.75">
      <c r="B26" s="2037"/>
      <c r="C26" s="2716" t="s">
        <v>806</v>
      </c>
      <c r="D26" s="2042" t="s">
        <v>806</v>
      </c>
      <c r="E26" s="2042" t="s">
        <v>806</v>
      </c>
      <c r="F26" s="2042" t="s">
        <v>806</v>
      </c>
      <c r="G26" s="2042" t="s">
        <v>806</v>
      </c>
      <c r="H26" s="2042" t="s">
        <v>806</v>
      </c>
      <c r="I26" s="2049" t="s">
        <v>16</v>
      </c>
      <c r="J26" s="2042" t="s">
        <v>806</v>
      </c>
      <c r="K26" s="2049"/>
      <c r="L26" s="2053"/>
    </row>
    <row r="27" spans="2:12" ht="15.75">
      <c r="B27" s="2037"/>
      <c r="C27" s="2716" t="s">
        <v>806</v>
      </c>
      <c r="D27" s="2042" t="s">
        <v>806</v>
      </c>
      <c r="E27" s="2042" t="s">
        <v>806</v>
      </c>
      <c r="F27" s="2042" t="s">
        <v>806</v>
      </c>
      <c r="G27" s="2042" t="s">
        <v>806</v>
      </c>
      <c r="H27" s="2042" t="s">
        <v>806</v>
      </c>
      <c r="I27" s="2049" t="s">
        <v>1009</v>
      </c>
      <c r="J27" s="2042" t="s">
        <v>806</v>
      </c>
      <c r="K27" s="2049"/>
      <c r="L27" s="2053"/>
    </row>
    <row r="28" spans="2:12" ht="15.75">
      <c r="B28" s="2037"/>
      <c r="C28" s="2716" t="s">
        <v>806</v>
      </c>
      <c r="D28" s="2042" t="s">
        <v>806</v>
      </c>
      <c r="E28" s="2042" t="s">
        <v>806</v>
      </c>
      <c r="F28" s="2042" t="s">
        <v>806</v>
      </c>
      <c r="G28" s="2042" t="s">
        <v>806</v>
      </c>
      <c r="H28" s="2042" t="s">
        <v>806</v>
      </c>
      <c r="I28" s="2049" t="s">
        <v>1010</v>
      </c>
      <c r="J28" s="2042" t="s">
        <v>806</v>
      </c>
      <c r="K28" s="2049"/>
      <c r="L28" s="2053"/>
    </row>
    <row r="29" spans="2:12" ht="15.75">
      <c r="B29" s="2037"/>
      <c r="C29" s="2716" t="s">
        <v>806</v>
      </c>
      <c r="D29" s="2042" t="s">
        <v>806</v>
      </c>
      <c r="E29" s="2042" t="s">
        <v>806</v>
      </c>
      <c r="F29" s="2042" t="s">
        <v>806</v>
      </c>
      <c r="G29" s="2042" t="s">
        <v>806</v>
      </c>
      <c r="H29" s="2042" t="s">
        <v>806</v>
      </c>
      <c r="I29" s="2049" t="s">
        <v>799</v>
      </c>
      <c r="J29" s="2042" t="s">
        <v>806</v>
      </c>
      <c r="K29" s="2049"/>
      <c r="L29" s="2053"/>
    </row>
    <row r="30" spans="2:12" ht="15.75">
      <c r="B30" s="2037"/>
      <c r="C30" s="2716" t="s">
        <v>806</v>
      </c>
      <c r="D30" s="2042" t="s">
        <v>806</v>
      </c>
      <c r="E30" s="2042" t="s">
        <v>806</v>
      </c>
      <c r="F30" s="2042" t="s">
        <v>806</v>
      </c>
      <c r="G30" s="2042" t="s">
        <v>806</v>
      </c>
      <c r="H30" s="2042" t="s">
        <v>806</v>
      </c>
      <c r="I30" s="2049" t="s">
        <v>493</v>
      </c>
      <c r="J30" s="2042" t="s">
        <v>806</v>
      </c>
      <c r="K30" s="2049"/>
      <c r="L30" s="2053"/>
    </row>
    <row r="31" spans="2:12" ht="16.5">
      <c r="B31" s="2038"/>
      <c r="C31" s="2043" t="s">
        <v>806</v>
      </c>
      <c r="D31" s="2046" t="s">
        <v>806</v>
      </c>
      <c r="E31" s="2046" t="s">
        <v>806</v>
      </c>
      <c r="F31" s="2046" t="s">
        <v>806</v>
      </c>
      <c r="G31" s="2046" t="s">
        <v>806</v>
      </c>
      <c r="H31" s="2046" t="s">
        <v>806</v>
      </c>
      <c r="I31" s="2046" t="s">
        <v>806</v>
      </c>
      <c r="J31" s="2046" t="s">
        <v>806</v>
      </c>
      <c r="K31" s="2050"/>
      <c r="L31" s="2054"/>
    </row>
    <row r="36" spans="3:3">
      <c r="C36" s="2015" t="s">
        <v>920</v>
      </c>
    </row>
    <row r="37" spans="3:3">
      <c r="C37" s="2015" t="s">
        <v>447</v>
      </c>
    </row>
    <row r="38" spans="3:3">
      <c r="C38" s="2015" t="s">
        <v>94</v>
      </c>
    </row>
    <row r="39" spans="3:3">
      <c r="C39" s="2015" t="s">
        <v>922</v>
      </c>
    </row>
    <row r="40" spans="3:3">
      <c r="C40" s="2015" t="s">
        <v>841</v>
      </c>
    </row>
    <row r="41" spans="3:3">
      <c r="C41" s="2015" t="s">
        <v>786</v>
      </c>
    </row>
    <row r="42" spans="3:3">
      <c r="C42" s="2015" t="s">
        <v>40</v>
      </c>
    </row>
    <row r="43" spans="3:3">
      <c r="C43" s="2015" t="s">
        <v>560</v>
      </c>
    </row>
    <row r="44" spans="3:3">
      <c r="C44" s="2015" t="s">
        <v>1100</v>
      </c>
    </row>
    <row r="45" spans="3:3">
      <c r="C45" s="2015" t="s">
        <v>296</v>
      </c>
    </row>
    <row r="46" spans="3:3">
      <c r="C46" s="2015" t="s">
        <v>1101</v>
      </c>
    </row>
    <row r="48" spans="3:3">
      <c r="C48" s="2015" t="s">
        <v>123</v>
      </c>
    </row>
    <row r="49" spans="3:3">
      <c r="C49" s="2015" t="s">
        <v>928</v>
      </c>
    </row>
    <row r="51" spans="3:3">
      <c r="C51" s="2015" t="s">
        <v>936</v>
      </c>
    </row>
    <row r="52" spans="3:3">
      <c r="C52" s="2015" t="s">
        <v>883</v>
      </c>
    </row>
    <row r="53" spans="3:3">
      <c r="C53" s="2015" t="s">
        <v>766</v>
      </c>
    </row>
    <row r="54" spans="3:3">
      <c r="C54" s="2015" t="s">
        <v>930</v>
      </c>
    </row>
    <row r="55" spans="3:3">
      <c r="C55" s="2015" t="s">
        <v>518</v>
      </c>
    </row>
    <row r="56" spans="3:3">
      <c r="C56" s="2015" t="s">
        <v>469</v>
      </c>
    </row>
  </sheetData>
  <mergeCells count="1">
    <mergeCell ref="B22:B31"/>
  </mergeCells>
  <phoneticPr fontId="6"/>
  <pageMargins left="0.70866141732283472" right="0.70866141732283472" top="0.74803149606299213" bottom="0.74803149606299213" header="0.31496062992125984" footer="0.31496062992125984"/>
  <pageSetup paperSize="9" scale="28" fitToWidth="1" fitToHeight="1" orientation="landscape" usePrinterDefaults="1"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dimension ref="B1:BM239"/>
  <sheetViews>
    <sheetView showGridLines="0" zoomScaleSheetLayoutView="100" workbookViewId="0"/>
  </sheetViews>
  <sheetFormatPr defaultColWidth="4.5" defaultRowHeight="15.75"/>
  <cols>
    <col min="1" max="1" width="0.8984375" style="1732" customWidth="1"/>
    <col min="2" max="5" width="5.69921875" style="1732" customWidth="1"/>
    <col min="6" max="7" width="5.69921875" style="1732" hidden="1" customWidth="1"/>
    <col min="8" max="60" width="5.69921875" style="1732" customWidth="1"/>
    <col min="61" max="61" width="1.09765625" style="1732" customWidth="1"/>
    <col min="62" max="16384" width="4.5" style="1732"/>
  </cols>
  <sheetData>
    <row r="1" spans="2:65" s="1733" customFormat="1" ht="20.25" customHeight="1">
      <c r="C1" s="1746" t="s">
        <v>663</v>
      </c>
      <c r="D1" s="1746"/>
      <c r="E1" s="1746"/>
      <c r="F1" s="1746"/>
      <c r="G1" s="1746"/>
      <c r="H1" s="1746"/>
      <c r="K1" s="1794" t="s">
        <v>755</v>
      </c>
      <c r="N1" s="1746"/>
      <c r="O1" s="1746"/>
      <c r="P1" s="1746"/>
      <c r="Q1" s="1746"/>
      <c r="R1" s="1746"/>
      <c r="S1" s="1746"/>
      <c r="T1" s="1746"/>
      <c r="U1" s="1746"/>
      <c r="AQ1" s="1828" t="s">
        <v>56</v>
      </c>
      <c r="AR1" s="1933" t="s">
        <v>1105</v>
      </c>
      <c r="AS1" s="1934"/>
      <c r="AT1" s="1934"/>
      <c r="AU1" s="1934"/>
      <c r="AV1" s="1934"/>
      <c r="AW1" s="1934"/>
      <c r="AX1" s="1934"/>
      <c r="AY1" s="1934"/>
      <c r="AZ1" s="1934"/>
      <c r="BA1" s="1934"/>
      <c r="BB1" s="1934"/>
      <c r="BC1" s="1934"/>
      <c r="BD1" s="1934"/>
      <c r="BE1" s="1934"/>
      <c r="BF1" s="1934"/>
      <c r="BG1" s="1934"/>
      <c r="BH1" s="1828" t="s">
        <v>156</v>
      </c>
    </row>
    <row r="2" spans="2:65" s="1734" customFormat="1" ht="20.25" customHeight="1">
      <c r="H2" s="1794"/>
      <c r="K2" s="1794"/>
      <c r="L2" s="1794"/>
      <c r="N2" s="1828"/>
      <c r="O2" s="1828"/>
      <c r="P2" s="1828"/>
      <c r="Q2" s="1828"/>
      <c r="R2" s="1828"/>
      <c r="S2" s="1828"/>
      <c r="T2" s="1828"/>
      <c r="U2" s="1828"/>
      <c r="Z2" s="1828" t="s">
        <v>780</v>
      </c>
      <c r="AA2" s="1904">
        <v>6</v>
      </c>
      <c r="AB2" s="1904"/>
      <c r="AC2" s="1828" t="s">
        <v>679</v>
      </c>
      <c r="AD2" s="1920">
        <f>IF(AA2=0,"",YEAR(DATE(2018+AA2,1,1)))</f>
        <v>2024</v>
      </c>
      <c r="AE2" s="1920"/>
      <c r="AF2" s="1923" t="s">
        <v>592</v>
      </c>
      <c r="AG2" s="1923" t="s">
        <v>785</v>
      </c>
      <c r="AH2" s="1904">
        <v>4</v>
      </c>
      <c r="AI2" s="1904"/>
      <c r="AJ2" s="1923" t="s">
        <v>313</v>
      </c>
      <c r="AQ2" s="1828" t="s">
        <v>338</v>
      </c>
      <c r="AR2" s="1904" t="s">
        <v>307</v>
      </c>
      <c r="AS2" s="1904"/>
      <c r="AT2" s="1904"/>
      <c r="AU2" s="1904"/>
      <c r="AV2" s="1904"/>
      <c r="AW2" s="1904"/>
      <c r="AX2" s="1904"/>
      <c r="AY2" s="1904"/>
      <c r="AZ2" s="1904"/>
      <c r="BA2" s="1904"/>
      <c r="BB2" s="1904"/>
      <c r="BC2" s="1904"/>
      <c r="BD2" s="1904"/>
      <c r="BE2" s="1904"/>
      <c r="BF2" s="1904"/>
      <c r="BG2" s="1904"/>
      <c r="BH2" s="1828" t="s">
        <v>156</v>
      </c>
      <c r="BI2" s="1828"/>
      <c r="BJ2" s="1828"/>
      <c r="BK2" s="1828"/>
    </row>
    <row r="3" spans="2:65" s="1734" customFormat="1" ht="20.25" customHeight="1">
      <c r="H3" s="1794"/>
      <c r="K3" s="1794"/>
      <c r="M3" s="1828"/>
      <c r="N3" s="1828"/>
      <c r="O3" s="1828"/>
      <c r="P3" s="1828"/>
      <c r="Q3" s="1828"/>
      <c r="R3" s="1828"/>
      <c r="S3" s="1828"/>
      <c r="AA3" s="1905"/>
      <c r="AB3" s="1905"/>
      <c r="AC3" s="1918"/>
      <c r="AD3" s="1921"/>
      <c r="AE3" s="1918"/>
      <c r="BB3" s="1955" t="s">
        <v>794</v>
      </c>
      <c r="BC3" s="1964" t="s">
        <v>796</v>
      </c>
      <c r="BD3" s="1968"/>
      <c r="BE3" s="1968"/>
      <c r="BF3" s="1980"/>
      <c r="BG3" s="1828"/>
    </row>
    <row r="4" spans="2:65" s="1734" customFormat="1" ht="20.25" customHeight="1">
      <c r="H4" s="1794"/>
      <c r="K4" s="1794"/>
      <c r="M4" s="1828"/>
      <c r="N4" s="1828"/>
      <c r="O4" s="1828"/>
      <c r="P4" s="1828"/>
      <c r="Q4" s="1828"/>
      <c r="R4" s="1828"/>
      <c r="S4" s="1828"/>
      <c r="AA4" s="1905"/>
      <c r="AB4" s="1905"/>
      <c r="AC4" s="1918"/>
      <c r="AD4" s="1921"/>
      <c r="AE4" s="1918"/>
      <c r="BB4" s="1955" t="s">
        <v>795</v>
      </c>
      <c r="BC4" s="1964" t="s">
        <v>797</v>
      </c>
      <c r="BD4" s="1968"/>
      <c r="BE4" s="1968"/>
      <c r="BF4" s="1980"/>
      <c r="BG4" s="1828"/>
    </row>
    <row r="5" spans="2:65" s="1734" customFormat="1" ht="5.0999999999999996" customHeight="1">
      <c r="H5" s="1794"/>
      <c r="K5" s="1794"/>
      <c r="M5" s="1828"/>
      <c r="N5" s="1828"/>
      <c r="O5" s="1828"/>
      <c r="P5" s="1828"/>
      <c r="Q5" s="1828"/>
      <c r="R5" s="1828"/>
      <c r="S5" s="1828"/>
      <c r="AA5" s="1920"/>
      <c r="AB5" s="1920"/>
      <c r="AH5" s="1733"/>
      <c r="AI5" s="1733"/>
      <c r="AJ5" s="1733"/>
      <c r="AK5" s="1733"/>
      <c r="AL5" s="1733"/>
      <c r="AM5" s="1733"/>
      <c r="AN5" s="1733"/>
      <c r="AO5" s="1733"/>
      <c r="AP5" s="1733"/>
      <c r="AQ5" s="1733"/>
      <c r="AR5" s="1733"/>
      <c r="AS5" s="1733"/>
      <c r="AT5" s="1733"/>
      <c r="AU5" s="1733"/>
      <c r="AV5" s="1733"/>
      <c r="AW5" s="1733"/>
      <c r="AX5" s="1733"/>
      <c r="AY5" s="1733"/>
      <c r="AZ5" s="1733"/>
      <c r="BA5" s="1733"/>
      <c r="BB5" s="1733"/>
      <c r="BC5" s="1733"/>
      <c r="BD5" s="1733"/>
      <c r="BE5" s="1733"/>
      <c r="BF5" s="1981"/>
      <c r="BG5" s="1981"/>
    </row>
    <row r="6" spans="2:65" s="1734" customFormat="1" ht="21" customHeight="1">
      <c r="B6" s="1736"/>
      <c r="C6" s="1747"/>
      <c r="D6" s="1747"/>
      <c r="E6" s="1747"/>
      <c r="F6" s="1747"/>
      <c r="G6" s="1747"/>
      <c r="H6" s="1747"/>
      <c r="I6" s="1796"/>
      <c r="J6" s="1796"/>
      <c r="K6" s="1796"/>
      <c r="L6" s="1749"/>
      <c r="M6" s="1796"/>
      <c r="N6" s="1796"/>
      <c r="O6" s="1796"/>
      <c r="P6" s="1735"/>
      <c r="Q6" s="1735"/>
      <c r="R6" s="1735"/>
      <c r="S6" s="1735"/>
      <c r="T6" s="1735"/>
      <c r="U6" s="1735"/>
      <c r="V6" s="1735"/>
      <c r="W6" s="1735"/>
      <c r="X6" s="1735"/>
      <c r="Y6" s="1735"/>
      <c r="Z6" s="1735"/>
      <c r="AA6" s="1735"/>
      <c r="AB6" s="1735"/>
      <c r="AC6" s="1735"/>
      <c r="AD6" s="1735"/>
      <c r="AE6" s="1735"/>
      <c r="AF6" s="1735"/>
      <c r="AG6" s="1735"/>
      <c r="AH6" s="1924"/>
      <c r="AI6" s="1924"/>
      <c r="AJ6" s="1924"/>
      <c r="AK6" s="1924"/>
      <c r="AL6" s="1924"/>
      <c r="AM6" s="1924" t="s">
        <v>658</v>
      </c>
      <c r="AN6" s="1733"/>
      <c r="AO6" s="1733"/>
      <c r="AP6" s="1733"/>
      <c r="AQ6" s="1733"/>
      <c r="AR6" s="1733"/>
      <c r="AS6" s="1733"/>
      <c r="AU6" s="2221"/>
      <c r="AV6" s="2221"/>
      <c r="AW6" s="1793"/>
      <c r="AX6" s="1733"/>
      <c r="AY6" s="1936">
        <v>40</v>
      </c>
      <c r="AZ6" s="1938"/>
      <c r="BA6" s="1793" t="s">
        <v>140</v>
      </c>
      <c r="BB6" s="1733"/>
      <c r="BC6" s="1936">
        <v>160</v>
      </c>
      <c r="BD6" s="1938"/>
      <c r="BE6" s="1793" t="s">
        <v>93</v>
      </c>
      <c r="BF6" s="1733"/>
      <c r="BG6" s="1981"/>
    </row>
    <row r="7" spans="2:65" s="1734" customFormat="1" ht="5.0999999999999996" customHeight="1">
      <c r="B7" s="1736"/>
      <c r="C7" s="1748"/>
      <c r="D7" s="1748"/>
      <c r="E7" s="1748"/>
      <c r="F7" s="1748"/>
      <c r="G7" s="1748"/>
      <c r="H7" s="1796"/>
      <c r="I7" s="1796"/>
      <c r="J7" s="1796"/>
      <c r="K7" s="1796"/>
      <c r="L7" s="1796"/>
      <c r="M7" s="1796"/>
      <c r="N7" s="1796"/>
      <c r="O7" s="1796"/>
      <c r="P7" s="1735"/>
      <c r="Q7" s="1735"/>
      <c r="R7" s="1735"/>
      <c r="S7" s="1735"/>
      <c r="T7" s="1735"/>
      <c r="U7" s="1735"/>
      <c r="V7" s="1735"/>
      <c r="W7" s="1735"/>
      <c r="X7" s="1735"/>
      <c r="Y7" s="1735"/>
      <c r="Z7" s="1735"/>
      <c r="AA7" s="1735"/>
      <c r="AB7" s="1735"/>
      <c r="AC7" s="1735"/>
      <c r="AD7" s="1735"/>
      <c r="AE7" s="1735"/>
      <c r="AF7" s="1735"/>
      <c r="AG7" s="1735"/>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82"/>
      <c r="BG7" s="1982"/>
      <c r="BH7" s="1735"/>
    </row>
    <row r="8" spans="2:65" s="1734" customFormat="1" ht="21" customHeight="1">
      <c r="B8" s="1737"/>
      <c r="C8" s="1749"/>
      <c r="D8" s="1749"/>
      <c r="E8" s="1749"/>
      <c r="F8" s="1749"/>
      <c r="G8" s="1749"/>
      <c r="H8" s="1796"/>
      <c r="I8" s="1796"/>
      <c r="J8" s="1796"/>
      <c r="K8" s="1796"/>
      <c r="L8" s="1796"/>
      <c r="M8" s="1796"/>
      <c r="N8" s="1796"/>
      <c r="O8" s="1796"/>
      <c r="P8" s="1735"/>
      <c r="Q8" s="1735"/>
      <c r="R8" s="1735"/>
      <c r="S8" s="1735"/>
      <c r="T8" s="1735"/>
      <c r="U8" s="1735"/>
      <c r="V8" s="1735"/>
      <c r="W8" s="1735"/>
      <c r="X8" s="1735"/>
      <c r="Y8" s="1735"/>
      <c r="Z8" s="1735"/>
      <c r="AA8" s="1735"/>
      <c r="AB8" s="1735"/>
      <c r="AC8" s="1735"/>
      <c r="AD8" s="1735"/>
      <c r="AE8" s="1735"/>
      <c r="AF8" s="1735"/>
      <c r="AG8" s="1735"/>
      <c r="AH8" s="1925"/>
      <c r="AI8" s="1925"/>
      <c r="AJ8" s="1925"/>
      <c r="AK8" s="1747"/>
      <c r="AL8" s="1926"/>
      <c r="AM8" s="1928"/>
      <c r="AN8" s="1928"/>
      <c r="AO8" s="1736"/>
      <c r="AP8" s="1932"/>
      <c r="AQ8" s="1932"/>
      <c r="AR8" s="1932"/>
      <c r="AS8" s="1935"/>
      <c r="AT8" s="1935"/>
      <c r="AU8" s="1924"/>
      <c r="AV8" s="1932"/>
      <c r="AW8" s="1932"/>
      <c r="AX8" s="1749"/>
      <c r="AY8" s="1924"/>
      <c r="AZ8" s="1924" t="s">
        <v>623</v>
      </c>
      <c r="BA8" s="1924"/>
      <c r="BB8" s="1924"/>
      <c r="BC8" s="1965">
        <f>DAY(EOMONTH(DATE(AD2,AH2,1),0))</f>
        <v>30</v>
      </c>
      <c r="BD8" s="1969"/>
      <c r="BE8" s="1924" t="s">
        <v>798</v>
      </c>
      <c r="BF8" s="1924"/>
      <c r="BG8" s="1924"/>
      <c r="BH8" s="1735"/>
      <c r="BK8" s="1828"/>
      <c r="BL8" s="1828"/>
      <c r="BM8" s="1828"/>
    </row>
    <row r="9" spans="2:65" s="1734" customFormat="1" ht="5.0999999999999996" customHeight="1">
      <c r="B9" s="1737"/>
      <c r="C9" s="2056"/>
      <c r="D9" s="2056"/>
      <c r="E9" s="2056"/>
      <c r="F9" s="2056"/>
      <c r="G9" s="2056"/>
      <c r="H9" s="1932"/>
      <c r="I9" s="1932"/>
      <c r="J9" s="1932"/>
      <c r="K9" s="1932"/>
      <c r="L9" s="1932"/>
      <c r="M9" s="1932"/>
      <c r="N9" s="1932"/>
      <c r="O9" s="1932"/>
      <c r="P9" s="1735"/>
      <c r="Q9" s="1735"/>
      <c r="R9" s="1735"/>
      <c r="S9" s="1735"/>
      <c r="T9" s="1735"/>
      <c r="U9" s="1735"/>
      <c r="V9" s="1735"/>
      <c r="W9" s="1735"/>
      <c r="X9" s="1735"/>
      <c r="Y9" s="1735"/>
      <c r="Z9" s="1735"/>
      <c r="AA9" s="1735"/>
      <c r="AB9" s="1735"/>
      <c r="AC9" s="1735"/>
      <c r="AD9" s="1735"/>
      <c r="AE9" s="1735"/>
      <c r="AF9" s="1735"/>
      <c r="AG9" s="1735"/>
      <c r="AH9" s="1748"/>
      <c r="AI9" s="1747"/>
      <c r="AJ9" s="2071"/>
      <c r="AK9" s="1925"/>
      <c r="AL9" s="1747"/>
      <c r="AM9" s="1747"/>
      <c r="AN9" s="1747"/>
      <c r="AO9" s="1747"/>
      <c r="AP9" s="2071"/>
      <c r="AQ9" s="1924"/>
      <c r="AR9" s="2218"/>
      <c r="AS9" s="2218"/>
      <c r="AT9" s="2218"/>
      <c r="AU9" s="1924"/>
      <c r="AV9" s="1924"/>
      <c r="AW9" s="1924"/>
      <c r="AX9" s="1924"/>
      <c r="AY9" s="1924"/>
      <c r="AZ9" s="1924"/>
      <c r="BA9" s="1924"/>
      <c r="BB9" s="1924"/>
      <c r="BC9" s="1924"/>
      <c r="BD9" s="1924"/>
      <c r="BE9" s="1924"/>
      <c r="BF9" s="1924"/>
      <c r="BG9" s="1924"/>
      <c r="BH9" s="1735"/>
      <c r="BK9" s="1828"/>
      <c r="BL9" s="1828"/>
      <c r="BM9" s="1828"/>
    </row>
    <row r="10" spans="2:65" s="1734" customFormat="1" ht="21" customHeight="1">
      <c r="B10" s="1737"/>
      <c r="C10" s="2056"/>
      <c r="D10" s="2056"/>
      <c r="E10" s="2056"/>
      <c r="F10" s="2056"/>
      <c r="G10" s="2056"/>
      <c r="H10" s="1932"/>
      <c r="I10" s="1932"/>
      <c r="J10" s="1932"/>
      <c r="K10" s="1932"/>
      <c r="L10" s="1932"/>
      <c r="M10" s="1932"/>
      <c r="N10" s="1932"/>
      <c r="O10" s="1932"/>
      <c r="P10" s="1735"/>
      <c r="Q10" s="1735"/>
      <c r="R10" s="1735"/>
      <c r="S10" s="1735"/>
      <c r="T10" s="1735"/>
      <c r="U10" s="1735"/>
      <c r="V10" s="1735"/>
      <c r="W10" s="1735"/>
      <c r="X10" s="1735"/>
      <c r="Y10" s="1735"/>
      <c r="Z10" s="1735"/>
      <c r="AA10" s="1735"/>
      <c r="AB10" s="1735"/>
      <c r="AC10" s="1735"/>
      <c r="AD10" s="1735"/>
      <c r="AE10" s="1735"/>
      <c r="AF10" s="1735"/>
      <c r="AG10" s="1735"/>
      <c r="AH10" s="1748"/>
      <c r="AI10" s="1747"/>
      <c r="AJ10" s="2071"/>
      <c r="AK10" s="1925"/>
      <c r="AL10" s="1747"/>
      <c r="AM10" s="1747"/>
      <c r="AN10" s="1924" t="s">
        <v>1024</v>
      </c>
      <c r="AO10" s="1924"/>
      <c r="AP10" s="2071"/>
      <c r="AQ10" s="1924"/>
      <c r="AR10" s="1747"/>
      <c r="AS10" s="1747"/>
      <c r="AT10" s="2071"/>
      <c r="AU10" s="1924"/>
      <c r="AV10" s="2218"/>
      <c r="AW10" s="2218"/>
      <c r="AX10" s="2218"/>
      <c r="AY10" s="1924"/>
      <c r="AZ10" s="1924"/>
      <c r="BA10" s="1982" t="s">
        <v>325</v>
      </c>
      <c r="BB10" s="1924"/>
      <c r="BC10" s="1936"/>
      <c r="BD10" s="1938"/>
      <c r="BE10" s="1793" t="s">
        <v>1028</v>
      </c>
      <c r="BF10" s="1924"/>
      <c r="BG10" s="1924"/>
      <c r="BH10" s="1735"/>
      <c r="BK10" s="1828"/>
      <c r="BL10" s="1828"/>
      <c r="BM10" s="1828"/>
    </row>
    <row r="11" spans="2:65" s="1734" customFormat="1" ht="5.0999999999999996" customHeight="1">
      <c r="B11" s="1737"/>
      <c r="C11" s="2056"/>
      <c r="D11" s="2056"/>
      <c r="E11" s="2056"/>
      <c r="F11" s="2056"/>
      <c r="G11" s="2056"/>
      <c r="H11" s="1932"/>
      <c r="I11" s="1932"/>
      <c r="J11" s="1932"/>
      <c r="K11" s="1932"/>
      <c r="L11" s="1932"/>
      <c r="M11" s="1932"/>
      <c r="N11" s="1932"/>
      <c r="O11" s="1932"/>
      <c r="P11" s="1735"/>
      <c r="Q11" s="1735"/>
      <c r="R11" s="1735"/>
      <c r="S11" s="1735"/>
      <c r="T11" s="1735"/>
      <c r="U11" s="1735"/>
      <c r="V11" s="1735"/>
      <c r="W11" s="1735"/>
      <c r="X11" s="1735"/>
      <c r="Y11" s="1735"/>
      <c r="Z11" s="1735"/>
      <c r="AA11" s="1735"/>
      <c r="AB11" s="1735"/>
      <c r="AC11" s="1735"/>
      <c r="AD11" s="1735"/>
      <c r="AE11" s="1735"/>
      <c r="AF11" s="1735"/>
      <c r="AG11" s="1735"/>
      <c r="AH11" s="1748"/>
      <c r="AI11" s="1747"/>
      <c r="AJ11" s="2071"/>
      <c r="AK11" s="1925"/>
      <c r="AL11" s="1747"/>
      <c r="AM11" s="1747"/>
      <c r="AN11" s="1747"/>
      <c r="AO11" s="1747"/>
      <c r="AP11" s="2071"/>
      <c r="AQ11" s="1924"/>
      <c r="AR11" s="2218"/>
      <c r="AS11" s="2218"/>
      <c r="AT11" s="2218"/>
      <c r="AU11" s="1924"/>
      <c r="AV11" s="1924"/>
      <c r="AW11" s="1924"/>
      <c r="AX11" s="1924"/>
      <c r="AY11" s="1924"/>
      <c r="AZ11" s="1924"/>
      <c r="BA11" s="1924"/>
      <c r="BB11" s="1924"/>
      <c r="BC11" s="1924"/>
      <c r="BD11" s="1924"/>
      <c r="BE11" s="1924"/>
      <c r="BF11" s="1924"/>
      <c r="BG11" s="1924"/>
      <c r="BH11" s="1735"/>
      <c r="BK11" s="1828"/>
      <c r="BL11" s="1828"/>
      <c r="BM11" s="1828"/>
    </row>
    <row r="12" spans="2:65" s="1734" customFormat="1" ht="21" customHeight="1">
      <c r="R12" s="1796"/>
      <c r="S12" s="1796"/>
      <c r="T12" s="1926"/>
      <c r="U12" s="2593"/>
      <c r="V12" s="2593"/>
      <c r="W12" s="1736"/>
      <c r="X12" s="2215"/>
      <c r="Y12" s="1735"/>
      <c r="Z12" s="1735"/>
      <c r="AA12" s="1748"/>
      <c r="AB12" s="1928"/>
      <c r="AC12" s="1736"/>
      <c r="AD12" s="1748"/>
      <c r="AE12" s="1748"/>
      <c r="AF12" s="1748"/>
      <c r="AG12" s="2210"/>
      <c r="AH12" s="1925"/>
      <c r="AI12" s="1925"/>
      <c r="AJ12" s="1925"/>
      <c r="AK12" s="1747"/>
      <c r="AL12" s="1926"/>
      <c r="AM12" s="1928"/>
      <c r="AN12" s="1924"/>
      <c r="AO12" s="2071"/>
      <c r="AP12" s="2071"/>
      <c r="AQ12" s="2071"/>
      <c r="AR12" s="2071"/>
      <c r="AS12" s="1736" t="s">
        <v>499</v>
      </c>
      <c r="AT12" s="2071"/>
      <c r="AU12" s="2071"/>
      <c r="AV12" s="2071"/>
      <c r="AW12" s="2071"/>
      <c r="AX12" s="2071"/>
      <c r="AY12" s="2071"/>
      <c r="AZ12" s="2071"/>
      <c r="BA12" s="2071"/>
      <c r="BB12" s="2071"/>
      <c r="BC12" s="1748"/>
      <c r="BD12" s="1925"/>
      <c r="BE12" s="1747"/>
      <c r="BF12" s="1747"/>
      <c r="BG12" s="1748"/>
      <c r="BH12" s="1747"/>
      <c r="BK12" s="1828"/>
      <c r="BL12" s="1828"/>
      <c r="BM12" s="1828"/>
    </row>
    <row r="13" spans="2:65" s="1734" customFormat="1" ht="21" customHeight="1">
      <c r="R13" s="2071"/>
      <c r="S13" s="1747"/>
      <c r="T13" s="1747"/>
      <c r="U13" s="1747"/>
      <c r="V13" s="1747"/>
      <c r="W13" s="1735"/>
      <c r="X13" s="1735"/>
      <c r="Y13" s="1735"/>
      <c r="Z13" s="1735"/>
      <c r="AA13" s="2071"/>
      <c r="AB13" s="1747"/>
      <c r="AC13" s="1747"/>
      <c r="AD13" s="2071"/>
      <c r="AE13" s="2071"/>
      <c r="AF13" s="2071"/>
      <c r="AG13" s="2210"/>
      <c r="AH13" s="1748"/>
      <c r="AI13" s="1925"/>
      <c r="AJ13" s="1747"/>
      <c r="AK13" s="1925"/>
      <c r="AL13" s="1747"/>
      <c r="AM13" s="1747"/>
      <c r="AN13" s="1747"/>
      <c r="AO13" s="1748"/>
      <c r="AP13" s="1736"/>
      <c r="AQ13" s="1748"/>
      <c r="AR13" s="1748"/>
      <c r="AS13" s="1736" t="s">
        <v>1026</v>
      </c>
      <c r="AT13" s="1747"/>
      <c r="AU13" s="1747"/>
      <c r="AV13" s="1747"/>
      <c r="AW13" s="1747"/>
      <c r="AX13" s="1747"/>
      <c r="AY13" s="1747"/>
      <c r="AZ13" s="1747"/>
      <c r="BA13" s="1747"/>
      <c r="BB13" s="2223">
        <v>0.29166666666666669</v>
      </c>
      <c r="BC13" s="2227"/>
      <c r="BD13" s="2232"/>
      <c r="BE13" s="1749" t="s">
        <v>363</v>
      </c>
      <c r="BF13" s="2223">
        <v>0.83333333333333337</v>
      </c>
      <c r="BG13" s="2227"/>
      <c r="BH13" s="2232"/>
      <c r="BK13" s="1828"/>
      <c r="BL13" s="1828"/>
      <c r="BM13" s="1828"/>
    </row>
    <row r="14" spans="2:65" s="1734" customFormat="1" ht="21" customHeight="1">
      <c r="R14" s="2207"/>
      <c r="S14" s="2207"/>
      <c r="T14" s="2207"/>
      <c r="U14" s="2207"/>
      <c r="V14" s="2207"/>
      <c r="W14" s="2207"/>
      <c r="X14" s="1735"/>
      <c r="Y14" s="1735"/>
      <c r="Z14" s="1735"/>
      <c r="AA14" s="1749"/>
      <c r="AB14" s="2207"/>
      <c r="AC14" s="2207"/>
      <c r="AD14" s="1749"/>
      <c r="AE14" s="1748"/>
      <c r="AF14" s="1748"/>
      <c r="AG14" s="2209"/>
      <c r="AH14" s="1736"/>
      <c r="AI14" s="1925"/>
      <c r="AJ14" s="1747"/>
      <c r="AK14" s="1925"/>
      <c r="AL14" s="1747"/>
      <c r="AM14" s="1747"/>
      <c r="AN14" s="1747"/>
      <c r="AO14" s="1749"/>
      <c r="AP14" s="1796"/>
      <c r="AQ14" s="1796"/>
      <c r="AR14" s="1796"/>
      <c r="AS14" s="1736" t="s">
        <v>1027</v>
      </c>
      <c r="AT14" s="1747"/>
      <c r="AU14" s="1747"/>
      <c r="AV14" s="1747"/>
      <c r="AW14" s="1747"/>
      <c r="AX14" s="1747"/>
      <c r="AY14" s="1747"/>
      <c r="AZ14" s="1747"/>
      <c r="BA14" s="1747"/>
      <c r="BB14" s="2223">
        <v>0.83333333333333337</v>
      </c>
      <c r="BC14" s="2227"/>
      <c r="BD14" s="2232"/>
      <c r="BE14" s="1749" t="s">
        <v>363</v>
      </c>
      <c r="BF14" s="2223">
        <v>0.29166666666666669</v>
      </c>
      <c r="BG14" s="2227"/>
      <c r="BH14" s="2232"/>
      <c r="BK14" s="1828"/>
      <c r="BL14" s="1828"/>
      <c r="BM14" s="1828"/>
    </row>
    <row r="15" spans="2:65" ht="12" customHeight="1">
      <c r="B15" s="1738"/>
      <c r="C15" s="1750"/>
      <c r="D15" s="1750"/>
      <c r="E15" s="1750"/>
      <c r="F15" s="1750"/>
      <c r="G15" s="1750"/>
      <c r="H15" s="1750"/>
      <c r="I15" s="1738"/>
      <c r="J15" s="1738"/>
      <c r="K15" s="1738"/>
      <c r="L15" s="1738"/>
      <c r="M15" s="1738"/>
      <c r="N15" s="1738"/>
      <c r="O15" s="1738"/>
      <c r="P15" s="1738"/>
      <c r="Q15" s="1738"/>
      <c r="R15" s="1738"/>
      <c r="S15" s="1738"/>
      <c r="T15" s="1738"/>
      <c r="U15" s="1738"/>
      <c r="V15" s="1738"/>
      <c r="W15" s="1738"/>
      <c r="X15" s="1738"/>
      <c r="Y15" s="1738"/>
      <c r="Z15" s="1738"/>
      <c r="AA15" s="1750"/>
      <c r="AB15" s="1738"/>
      <c r="AC15" s="1738"/>
      <c r="AD15" s="1738"/>
      <c r="AE15" s="1738"/>
      <c r="AF15" s="1738"/>
      <c r="AG15" s="1738"/>
      <c r="AH15" s="1738"/>
      <c r="AI15" s="1738"/>
      <c r="AJ15" s="1738"/>
      <c r="AK15" s="1738"/>
      <c r="AL15" s="1738"/>
      <c r="AM15" s="1738"/>
      <c r="AR15" s="1760"/>
      <c r="BI15" s="1991"/>
      <c r="BJ15" s="1991"/>
      <c r="BK15" s="1991"/>
    </row>
    <row r="16" spans="2:65" ht="21.6" customHeight="1">
      <c r="B16" s="1739" t="s">
        <v>504</v>
      </c>
      <c r="C16" s="1751" t="s">
        <v>519</v>
      </c>
      <c r="D16" s="1819"/>
      <c r="E16" s="1762"/>
      <c r="F16" s="1762"/>
      <c r="G16" s="2538"/>
      <c r="H16" s="2099" t="s">
        <v>707</v>
      </c>
      <c r="I16" s="1770" t="s">
        <v>1022</v>
      </c>
      <c r="J16" s="1819"/>
      <c r="K16" s="1819"/>
      <c r="L16" s="1762"/>
      <c r="M16" s="1770" t="s">
        <v>959</v>
      </c>
      <c r="N16" s="1819"/>
      <c r="O16" s="1762"/>
      <c r="P16" s="1770" t="s">
        <v>642</v>
      </c>
      <c r="Q16" s="1819"/>
      <c r="R16" s="1819"/>
      <c r="S16" s="1819"/>
      <c r="T16" s="1983"/>
      <c r="U16" s="2594"/>
      <c r="V16" s="2601"/>
      <c r="W16" s="2601"/>
      <c r="X16" s="2601"/>
      <c r="Y16" s="2601"/>
      <c r="Z16" s="2601"/>
      <c r="AA16" s="2601"/>
      <c r="AB16" s="2601"/>
      <c r="AC16" s="2601"/>
      <c r="AD16" s="2601"/>
      <c r="AE16" s="2601"/>
      <c r="AF16" s="2601"/>
      <c r="AG16" s="2601"/>
      <c r="AH16" s="2601"/>
      <c r="AI16" s="2616" t="s">
        <v>967</v>
      </c>
      <c r="AJ16" s="2601"/>
      <c r="AK16" s="2601"/>
      <c r="AL16" s="2601"/>
      <c r="AM16" s="2601"/>
      <c r="AN16" s="2601" t="s">
        <v>1025</v>
      </c>
      <c r="AO16" s="2601"/>
      <c r="AP16" s="2617"/>
      <c r="AQ16" s="2618"/>
      <c r="AR16" s="2601" t="s">
        <v>156</v>
      </c>
      <c r="AS16" s="2601"/>
      <c r="AT16" s="2601"/>
      <c r="AU16" s="2601"/>
      <c r="AV16" s="2601"/>
      <c r="AW16" s="2601"/>
      <c r="AX16" s="2601"/>
      <c r="AY16" s="2619"/>
      <c r="AZ16" s="1939" t="str">
        <f>IF(BC3="計画","(11)1～4週目の勤務時間数合計","(11)1か月の勤務時間数　合計")</f>
        <v>(11)1か月の勤務時間数　合計</v>
      </c>
      <c r="BA16" s="1947"/>
      <c r="BB16" s="1956" t="s">
        <v>955</v>
      </c>
      <c r="BC16" s="1947"/>
      <c r="BD16" s="1751" t="s">
        <v>939</v>
      </c>
      <c r="BE16" s="1819"/>
      <c r="BF16" s="1819"/>
      <c r="BG16" s="1819"/>
      <c r="BH16" s="1983"/>
    </row>
    <row r="17" spans="2:60" ht="20.25" customHeight="1">
      <c r="B17" s="1740"/>
      <c r="C17" s="1752"/>
      <c r="D17" s="1820"/>
      <c r="E17" s="1763"/>
      <c r="F17" s="1763"/>
      <c r="G17" s="2539"/>
      <c r="H17" s="2100"/>
      <c r="I17" s="1771"/>
      <c r="J17" s="1820"/>
      <c r="K17" s="1820"/>
      <c r="L17" s="1763"/>
      <c r="M17" s="1771"/>
      <c r="N17" s="1820"/>
      <c r="O17" s="1763"/>
      <c r="P17" s="1771"/>
      <c r="Q17" s="1820"/>
      <c r="R17" s="1820"/>
      <c r="S17" s="1820"/>
      <c r="T17" s="1984"/>
      <c r="U17" s="1881" t="s">
        <v>775</v>
      </c>
      <c r="V17" s="1881"/>
      <c r="W17" s="1881"/>
      <c r="X17" s="1881"/>
      <c r="Y17" s="1881"/>
      <c r="Z17" s="1881"/>
      <c r="AA17" s="1908"/>
      <c r="AB17" s="1915" t="s">
        <v>784</v>
      </c>
      <c r="AC17" s="1881"/>
      <c r="AD17" s="1881"/>
      <c r="AE17" s="1881"/>
      <c r="AF17" s="1881"/>
      <c r="AG17" s="1881"/>
      <c r="AH17" s="1908"/>
      <c r="AI17" s="1915" t="s">
        <v>789</v>
      </c>
      <c r="AJ17" s="1881"/>
      <c r="AK17" s="1881"/>
      <c r="AL17" s="1881"/>
      <c r="AM17" s="1881"/>
      <c r="AN17" s="1881"/>
      <c r="AO17" s="1908"/>
      <c r="AP17" s="1915" t="s">
        <v>551</v>
      </c>
      <c r="AQ17" s="1881"/>
      <c r="AR17" s="1881"/>
      <c r="AS17" s="1881"/>
      <c r="AT17" s="1881"/>
      <c r="AU17" s="1881"/>
      <c r="AV17" s="1908"/>
      <c r="AW17" s="1915" t="s">
        <v>71</v>
      </c>
      <c r="AX17" s="1881"/>
      <c r="AY17" s="1881"/>
      <c r="AZ17" s="1940"/>
      <c r="BA17" s="1948"/>
      <c r="BB17" s="1957"/>
      <c r="BC17" s="1948"/>
      <c r="BD17" s="1752"/>
      <c r="BE17" s="1820"/>
      <c r="BF17" s="1820"/>
      <c r="BG17" s="1820"/>
      <c r="BH17" s="1984"/>
    </row>
    <row r="18" spans="2:60" ht="20.25" customHeight="1">
      <c r="B18" s="1740"/>
      <c r="C18" s="1752"/>
      <c r="D18" s="1820"/>
      <c r="E18" s="1763"/>
      <c r="F18" s="1763"/>
      <c r="G18" s="2539"/>
      <c r="H18" s="2100"/>
      <c r="I18" s="1771"/>
      <c r="J18" s="1820"/>
      <c r="K18" s="1820"/>
      <c r="L18" s="1763"/>
      <c r="M18" s="1771"/>
      <c r="N18" s="1820"/>
      <c r="O18" s="1763"/>
      <c r="P18" s="1771"/>
      <c r="Q18" s="1820"/>
      <c r="R18" s="1820"/>
      <c r="S18" s="1820"/>
      <c r="T18" s="1984"/>
      <c r="U18" s="1882">
        <v>1</v>
      </c>
      <c r="V18" s="1813">
        <v>2</v>
      </c>
      <c r="W18" s="1813">
        <v>3</v>
      </c>
      <c r="X18" s="1813">
        <v>4</v>
      </c>
      <c r="Y18" s="1813">
        <v>5</v>
      </c>
      <c r="Z18" s="1813">
        <v>6</v>
      </c>
      <c r="AA18" s="1909">
        <v>7</v>
      </c>
      <c r="AB18" s="1916">
        <v>8</v>
      </c>
      <c r="AC18" s="1813">
        <v>9</v>
      </c>
      <c r="AD18" s="1813">
        <v>10</v>
      </c>
      <c r="AE18" s="1813">
        <v>11</v>
      </c>
      <c r="AF18" s="1813">
        <v>12</v>
      </c>
      <c r="AG18" s="1813">
        <v>13</v>
      </c>
      <c r="AH18" s="1909">
        <v>14</v>
      </c>
      <c r="AI18" s="1882">
        <v>15</v>
      </c>
      <c r="AJ18" s="1813">
        <v>16</v>
      </c>
      <c r="AK18" s="1813">
        <v>17</v>
      </c>
      <c r="AL18" s="1813">
        <v>18</v>
      </c>
      <c r="AM18" s="1813">
        <v>19</v>
      </c>
      <c r="AN18" s="1813">
        <v>20</v>
      </c>
      <c r="AO18" s="1909">
        <v>21</v>
      </c>
      <c r="AP18" s="1916">
        <v>22</v>
      </c>
      <c r="AQ18" s="1813">
        <v>23</v>
      </c>
      <c r="AR18" s="1813">
        <v>24</v>
      </c>
      <c r="AS18" s="1813">
        <v>25</v>
      </c>
      <c r="AT18" s="1813">
        <v>26</v>
      </c>
      <c r="AU18" s="1813">
        <v>27</v>
      </c>
      <c r="AV18" s="1909">
        <v>28</v>
      </c>
      <c r="AW18" s="1916" t="str">
        <f>IF($BC$3="暦月",IF(DAY(DATE($AD$2,$AH$2,29))=29,29,""),"")</f>
        <v/>
      </c>
      <c r="AX18" s="1813" t="str">
        <f>IF($BC$3="暦月",IF(DAY(DATE($AD$2,$AH$2,30))=30,30,""),"")</f>
        <v/>
      </c>
      <c r="AY18" s="1909" t="str">
        <f>IF($BC$3="暦月",IF(DAY(DATE($AD$2,$AH$2,31))=31,31,""),"")</f>
        <v/>
      </c>
      <c r="AZ18" s="1940"/>
      <c r="BA18" s="1948"/>
      <c r="BB18" s="1957"/>
      <c r="BC18" s="1948"/>
      <c r="BD18" s="1752"/>
      <c r="BE18" s="1820"/>
      <c r="BF18" s="1820"/>
      <c r="BG18" s="1820"/>
      <c r="BH18" s="1984"/>
    </row>
    <row r="19" spans="2:60" ht="20.25" hidden="1" customHeight="1">
      <c r="B19" s="1740"/>
      <c r="C19" s="1752"/>
      <c r="D19" s="1820"/>
      <c r="E19" s="1763"/>
      <c r="F19" s="1763"/>
      <c r="G19" s="2539"/>
      <c r="H19" s="2100"/>
      <c r="I19" s="1771"/>
      <c r="J19" s="1820"/>
      <c r="K19" s="1820"/>
      <c r="L19" s="1763"/>
      <c r="M19" s="1771"/>
      <c r="N19" s="1820"/>
      <c r="O19" s="1763"/>
      <c r="P19" s="1771"/>
      <c r="Q19" s="1820"/>
      <c r="R19" s="1820"/>
      <c r="S19" s="1820"/>
      <c r="T19" s="1984"/>
      <c r="U19" s="1882">
        <f>WEEKDAY(DATE($AD$2,$AH$2,1))</f>
        <v>2</v>
      </c>
      <c r="V19" s="1813">
        <f>WEEKDAY(DATE($AD$2,$AH$2,2))</f>
        <v>3</v>
      </c>
      <c r="W19" s="1813">
        <f>WEEKDAY(DATE($AD$2,$AH$2,3))</f>
        <v>4</v>
      </c>
      <c r="X19" s="1813">
        <f>WEEKDAY(DATE($AD$2,$AH$2,4))</f>
        <v>5</v>
      </c>
      <c r="Y19" s="1813">
        <f>WEEKDAY(DATE($AD$2,$AH$2,5))</f>
        <v>6</v>
      </c>
      <c r="Z19" s="1813">
        <f>WEEKDAY(DATE($AD$2,$AH$2,6))</f>
        <v>7</v>
      </c>
      <c r="AA19" s="1909">
        <f>WEEKDAY(DATE($AD$2,$AH$2,7))</f>
        <v>1</v>
      </c>
      <c r="AB19" s="1916">
        <f>WEEKDAY(DATE($AD$2,$AH$2,8))</f>
        <v>2</v>
      </c>
      <c r="AC19" s="1813">
        <f>WEEKDAY(DATE($AD$2,$AH$2,9))</f>
        <v>3</v>
      </c>
      <c r="AD19" s="1813">
        <f>WEEKDAY(DATE($AD$2,$AH$2,10))</f>
        <v>4</v>
      </c>
      <c r="AE19" s="1813">
        <f>WEEKDAY(DATE($AD$2,$AH$2,11))</f>
        <v>5</v>
      </c>
      <c r="AF19" s="1813">
        <f>WEEKDAY(DATE($AD$2,$AH$2,12))</f>
        <v>6</v>
      </c>
      <c r="AG19" s="1813">
        <f>WEEKDAY(DATE($AD$2,$AH$2,13))</f>
        <v>7</v>
      </c>
      <c r="AH19" s="1909">
        <f>WEEKDAY(DATE($AD$2,$AH$2,14))</f>
        <v>1</v>
      </c>
      <c r="AI19" s="1916">
        <f>WEEKDAY(DATE($AD$2,$AH$2,15))</f>
        <v>2</v>
      </c>
      <c r="AJ19" s="1813">
        <f>WEEKDAY(DATE($AD$2,$AH$2,16))</f>
        <v>3</v>
      </c>
      <c r="AK19" s="1813">
        <f>WEEKDAY(DATE($AD$2,$AH$2,17))</f>
        <v>4</v>
      </c>
      <c r="AL19" s="1813">
        <f>WEEKDAY(DATE($AD$2,$AH$2,18))</f>
        <v>5</v>
      </c>
      <c r="AM19" s="1813">
        <f>WEEKDAY(DATE($AD$2,$AH$2,19))</f>
        <v>6</v>
      </c>
      <c r="AN19" s="1813">
        <f>WEEKDAY(DATE($AD$2,$AH$2,20))</f>
        <v>7</v>
      </c>
      <c r="AO19" s="1909">
        <f>WEEKDAY(DATE($AD$2,$AH$2,21))</f>
        <v>1</v>
      </c>
      <c r="AP19" s="1916">
        <f>WEEKDAY(DATE($AD$2,$AH$2,22))</f>
        <v>2</v>
      </c>
      <c r="AQ19" s="1813">
        <f>WEEKDAY(DATE($AD$2,$AH$2,23))</f>
        <v>3</v>
      </c>
      <c r="AR19" s="1813">
        <f>WEEKDAY(DATE($AD$2,$AH$2,24))</f>
        <v>4</v>
      </c>
      <c r="AS19" s="1813">
        <f>WEEKDAY(DATE($AD$2,$AH$2,25))</f>
        <v>5</v>
      </c>
      <c r="AT19" s="1813">
        <f>WEEKDAY(DATE($AD$2,$AH$2,26))</f>
        <v>6</v>
      </c>
      <c r="AU19" s="1813">
        <f>WEEKDAY(DATE($AD$2,$AH$2,27))</f>
        <v>7</v>
      </c>
      <c r="AV19" s="1909">
        <f>WEEKDAY(DATE($AD$2,$AH$2,28))</f>
        <v>1</v>
      </c>
      <c r="AW19" s="1916">
        <f>IF(AW18=29,WEEKDAY(DATE($AD$2,$AH$2,29)),0)</f>
        <v>0</v>
      </c>
      <c r="AX19" s="1813">
        <f>IF(AX18=30,WEEKDAY(DATE($AD$2,$AH$2,30)),0)</f>
        <v>0</v>
      </c>
      <c r="AY19" s="1909">
        <f>IF(AY18=31,WEEKDAY(DATE($AD$2,$AH$2,31)),0)</f>
        <v>0</v>
      </c>
      <c r="AZ19" s="1940"/>
      <c r="BA19" s="1948"/>
      <c r="BB19" s="1957"/>
      <c r="BC19" s="1948"/>
      <c r="BD19" s="1752"/>
      <c r="BE19" s="1820"/>
      <c r="BF19" s="1820"/>
      <c r="BG19" s="1820"/>
      <c r="BH19" s="1984"/>
    </row>
    <row r="20" spans="2:60" ht="20.25" customHeight="1">
      <c r="B20" s="1741"/>
      <c r="C20" s="1753"/>
      <c r="D20" s="1821"/>
      <c r="E20" s="1764"/>
      <c r="F20" s="1764"/>
      <c r="G20" s="2540"/>
      <c r="H20" s="2101"/>
      <c r="I20" s="1772"/>
      <c r="J20" s="1821"/>
      <c r="K20" s="1821"/>
      <c r="L20" s="1764"/>
      <c r="M20" s="1772"/>
      <c r="N20" s="1821"/>
      <c r="O20" s="1764"/>
      <c r="P20" s="1772"/>
      <c r="Q20" s="1821"/>
      <c r="R20" s="1821"/>
      <c r="S20" s="1821"/>
      <c r="T20" s="1985"/>
      <c r="U20" s="1883" t="str">
        <f t="shared" ref="U20:AV20" si="0">IF(U19=1,"日",IF(U19=2,"月",IF(U19=3,"火",IF(U19=4,"水",IF(U19=5,"木",IF(U19=6,"金","土"))))))</f>
        <v>月</v>
      </c>
      <c r="V20" s="1895" t="str">
        <f t="shared" si="0"/>
        <v>火</v>
      </c>
      <c r="W20" s="1895" t="str">
        <f t="shared" si="0"/>
        <v>水</v>
      </c>
      <c r="X20" s="1895" t="str">
        <f t="shared" si="0"/>
        <v>木</v>
      </c>
      <c r="Y20" s="1895" t="str">
        <f t="shared" si="0"/>
        <v>金</v>
      </c>
      <c r="Z20" s="1895" t="str">
        <f t="shared" si="0"/>
        <v>土</v>
      </c>
      <c r="AA20" s="1910" t="str">
        <f t="shared" si="0"/>
        <v>日</v>
      </c>
      <c r="AB20" s="1917" t="str">
        <f t="shared" si="0"/>
        <v>月</v>
      </c>
      <c r="AC20" s="1895" t="str">
        <f t="shared" si="0"/>
        <v>火</v>
      </c>
      <c r="AD20" s="1895" t="str">
        <f t="shared" si="0"/>
        <v>水</v>
      </c>
      <c r="AE20" s="1895" t="str">
        <f t="shared" si="0"/>
        <v>木</v>
      </c>
      <c r="AF20" s="1895" t="str">
        <f t="shared" si="0"/>
        <v>金</v>
      </c>
      <c r="AG20" s="1895" t="str">
        <f t="shared" si="0"/>
        <v>土</v>
      </c>
      <c r="AH20" s="1910" t="str">
        <f t="shared" si="0"/>
        <v>日</v>
      </c>
      <c r="AI20" s="1917" t="str">
        <f t="shared" si="0"/>
        <v>月</v>
      </c>
      <c r="AJ20" s="1895" t="str">
        <f t="shared" si="0"/>
        <v>火</v>
      </c>
      <c r="AK20" s="1895" t="str">
        <f t="shared" si="0"/>
        <v>水</v>
      </c>
      <c r="AL20" s="1895" t="str">
        <f t="shared" si="0"/>
        <v>木</v>
      </c>
      <c r="AM20" s="1895" t="str">
        <f t="shared" si="0"/>
        <v>金</v>
      </c>
      <c r="AN20" s="1895" t="str">
        <f t="shared" si="0"/>
        <v>土</v>
      </c>
      <c r="AO20" s="1910" t="str">
        <f t="shared" si="0"/>
        <v>日</v>
      </c>
      <c r="AP20" s="1917" t="str">
        <f t="shared" si="0"/>
        <v>月</v>
      </c>
      <c r="AQ20" s="1895" t="str">
        <f t="shared" si="0"/>
        <v>火</v>
      </c>
      <c r="AR20" s="1895" t="str">
        <f t="shared" si="0"/>
        <v>水</v>
      </c>
      <c r="AS20" s="1895" t="str">
        <f t="shared" si="0"/>
        <v>木</v>
      </c>
      <c r="AT20" s="1895" t="str">
        <f t="shared" si="0"/>
        <v>金</v>
      </c>
      <c r="AU20" s="1895" t="str">
        <f t="shared" si="0"/>
        <v>土</v>
      </c>
      <c r="AV20" s="1910" t="str">
        <f t="shared" si="0"/>
        <v>日</v>
      </c>
      <c r="AW20" s="1895" t="str">
        <f>IF(AW19=1,"日",IF(AW19=2,"月",IF(AW19=3,"火",IF(AW19=4,"水",IF(AW19=5,"木",IF(AW19=6,"金",IF(AW19=0,"","土")))))))</f>
        <v/>
      </c>
      <c r="AX20" s="1895" t="str">
        <f>IF(AX19=1,"日",IF(AX19=2,"月",IF(AX19=3,"火",IF(AX19=4,"水",IF(AX19=5,"木",IF(AX19=6,"金",IF(AX19=0,"","土")))))))</f>
        <v/>
      </c>
      <c r="AY20" s="1895" t="str">
        <f>IF(AY19=1,"日",IF(AY19=2,"月",IF(AY19=3,"火",IF(AY19=4,"水",IF(AY19=5,"木",IF(AY19=6,"金",IF(AY19=0,"","土")))))))</f>
        <v/>
      </c>
      <c r="AZ20" s="1941"/>
      <c r="BA20" s="1949"/>
      <c r="BB20" s="1958"/>
      <c r="BC20" s="1949"/>
      <c r="BD20" s="1753"/>
      <c r="BE20" s="1821"/>
      <c r="BF20" s="1821"/>
      <c r="BG20" s="1821"/>
      <c r="BH20" s="1985"/>
    </row>
    <row r="21" spans="2:60" ht="20.25" customHeight="1">
      <c r="B21" s="2529"/>
      <c r="C21" s="1754"/>
      <c r="D21" s="1822"/>
      <c r="E21" s="1765"/>
      <c r="F21" s="1765"/>
      <c r="G21" s="1800"/>
      <c r="H21" s="2102"/>
      <c r="I21" s="1786"/>
      <c r="J21" s="2542"/>
      <c r="K21" s="2542"/>
      <c r="L21" s="1800"/>
      <c r="M21" s="2546"/>
      <c r="N21" s="2550"/>
      <c r="O21" s="2554"/>
      <c r="P21" s="2558" t="s">
        <v>770</v>
      </c>
      <c r="Q21" s="2565"/>
      <c r="R21" s="2565"/>
      <c r="S21" s="2573"/>
      <c r="T21" s="2581"/>
      <c r="U21" s="2595"/>
      <c r="V21" s="2595"/>
      <c r="W21" s="2595"/>
      <c r="X21" s="2595"/>
      <c r="Y21" s="2595"/>
      <c r="Z21" s="2595"/>
      <c r="AA21" s="2607"/>
      <c r="AB21" s="2612"/>
      <c r="AC21" s="2595"/>
      <c r="AD21" s="2595"/>
      <c r="AE21" s="2595"/>
      <c r="AF21" s="2595"/>
      <c r="AG21" s="2595"/>
      <c r="AH21" s="2607"/>
      <c r="AI21" s="2612"/>
      <c r="AJ21" s="2595"/>
      <c r="AK21" s="2595"/>
      <c r="AL21" s="2595"/>
      <c r="AM21" s="2595"/>
      <c r="AN21" s="2595"/>
      <c r="AO21" s="2607"/>
      <c r="AP21" s="2612"/>
      <c r="AQ21" s="2595"/>
      <c r="AR21" s="2595"/>
      <c r="AS21" s="2595"/>
      <c r="AT21" s="2595"/>
      <c r="AU21" s="2595"/>
      <c r="AV21" s="2607"/>
      <c r="AW21" s="2612"/>
      <c r="AX21" s="2595"/>
      <c r="AY21" s="2595"/>
      <c r="AZ21" s="2623"/>
      <c r="BA21" s="2630"/>
      <c r="BB21" s="2637"/>
      <c r="BC21" s="2630"/>
      <c r="BD21" s="1970"/>
      <c r="BE21" s="1975"/>
      <c r="BF21" s="1975"/>
      <c r="BG21" s="1975"/>
      <c r="BH21" s="1986"/>
    </row>
    <row r="22" spans="2:60" ht="20.25" customHeight="1">
      <c r="B22" s="2059">
        <v>1</v>
      </c>
      <c r="C22" s="1755"/>
      <c r="D22" s="1823"/>
      <c r="E22" s="1766"/>
      <c r="F22" s="1766">
        <f>C21</f>
        <v>0</v>
      </c>
      <c r="G22" s="1801"/>
      <c r="H22" s="2103"/>
      <c r="I22" s="1787"/>
      <c r="J22" s="2543"/>
      <c r="K22" s="2543"/>
      <c r="L22" s="1801"/>
      <c r="M22" s="2547"/>
      <c r="N22" s="2551"/>
      <c r="O22" s="2555"/>
      <c r="P22" s="2559" t="s">
        <v>1023</v>
      </c>
      <c r="Q22" s="2566"/>
      <c r="R22" s="2566"/>
      <c r="S22" s="2574"/>
      <c r="T22" s="2582"/>
      <c r="U22" s="2181" t="str">
        <f>IF(U21="","",VLOOKUP(U21,'シフト記号表（勤務時間帯） (5)'!$D$6:$X$47,21,FALSE))</f>
        <v/>
      </c>
      <c r="V22" s="2190" t="str">
        <f>IF(V21="","",VLOOKUP(V21,'シフト記号表（勤務時間帯） (5)'!$D$6:$X$47,21,FALSE))</f>
        <v/>
      </c>
      <c r="W22" s="2190" t="str">
        <f>IF(W21="","",VLOOKUP(W21,'シフト記号表（勤務時間帯） (5)'!$D$6:$X$47,21,FALSE))</f>
        <v/>
      </c>
      <c r="X22" s="2190" t="str">
        <f>IF(X21="","",VLOOKUP(X21,'シフト記号表（勤務時間帯） (5)'!$D$6:$X$47,21,FALSE))</f>
        <v/>
      </c>
      <c r="Y22" s="2190" t="str">
        <f>IF(Y21="","",VLOOKUP(Y21,'シフト記号表（勤務時間帯） (5)'!$D$6:$X$47,21,FALSE))</f>
        <v/>
      </c>
      <c r="Z22" s="2190" t="str">
        <f>IF(Z21="","",VLOOKUP(Z21,'シフト記号表（勤務時間帯） (5)'!$D$6:$X$47,21,FALSE))</f>
        <v/>
      </c>
      <c r="AA22" s="2197" t="str">
        <f>IF(AA21="","",VLOOKUP(AA21,'シフト記号表（勤務時間帯） (5)'!$D$6:$X$47,21,FALSE))</f>
        <v/>
      </c>
      <c r="AB22" s="2181" t="str">
        <f>IF(AB21="","",VLOOKUP(AB21,'シフト記号表（勤務時間帯） (5)'!$D$6:$X$47,21,FALSE))</f>
        <v/>
      </c>
      <c r="AC22" s="2190" t="str">
        <f>IF(AC21="","",VLOOKUP(AC21,'シフト記号表（勤務時間帯） (5)'!$D$6:$X$47,21,FALSE))</f>
        <v/>
      </c>
      <c r="AD22" s="2190" t="str">
        <f>IF(AD21="","",VLOOKUP(AD21,'シフト記号表（勤務時間帯） (5)'!$D$6:$X$47,21,FALSE))</f>
        <v/>
      </c>
      <c r="AE22" s="2190" t="str">
        <f>IF(AE21="","",VLOOKUP(AE21,'シフト記号表（勤務時間帯） (5)'!$D$6:$X$47,21,FALSE))</f>
        <v/>
      </c>
      <c r="AF22" s="2190" t="str">
        <f>IF(AF21="","",VLOOKUP(AF21,'シフト記号表（勤務時間帯） (5)'!$D$6:$X$47,21,FALSE))</f>
        <v/>
      </c>
      <c r="AG22" s="2190" t="str">
        <f>IF(AG21="","",VLOOKUP(AG21,'シフト記号表（勤務時間帯） (5)'!$D$6:$X$47,21,FALSE))</f>
        <v/>
      </c>
      <c r="AH22" s="2197" t="str">
        <f>IF(AH21="","",VLOOKUP(AH21,'シフト記号表（勤務時間帯） (5)'!$D$6:$X$47,21,FALSE))</f>
        <v/>
      </c>
      <c r="AI22" s="2181" t="str">
        <f>IF(AI21="","",VLOOKUP(AI21,'シフト記号表（勤務時間帯） (5)'!$D$6:$X$47,21,FALSE))</f>
        <v/>
      </c>
      <c r="AJ22" s="2190" t="str">
        <f>IF(AJ21="","",VLOOKUP(AJ21,'シフト記号表（勤務時間帯） (5)'!$D$6:$X$47,21,FALSE))</f>
        <v/>
      </c>
      <c r="AK22" s="2190" t="str">
        <f>IF(AK21="","",VLOOKUP(AK21,'シフト記号表（勤務時間帯） (5)'!$D$6:$X$47,21,FALSE))</f>
        <v/>
      </c>
      <c r="AL22" s="2190" t="str">
        <f>IF(AL21="","",VLOOKUP(AL21,'シフト記号表（勤務時間帯） (5)'!$D$6:$X$47,21,FALSE))</f>
        <v/>
      </c>
      <c r="AM22" s="2190" t="str">
        <f>IF(AM21="","",VLOOKUP(AM21,'シフト記号表（勤務時間帯） (5)'!$D$6:$X$47,21,FALSE))</f>
        <v/>
      </c>
      <c r="AN22" s="2190" t="str">
        <f>IF(AN21="","",VLOOKUP(AN21,'シフト記号表（勤務時間帯） (5)'!$D$6:$X$47,21,FALSE))</f>
        <v/>
      </c>
      <c r="AO22" s="2197" t="str">
        <f>IF(AO21="","",VLOOKUP(AO21,'シフト記号表（勤務時間帯） (5)'!$D$6:$X$47,21,FALSE))</f>
        <v/>
      </c>
      <c r="AP22" s="2181" t="str">
        <f>IF(AP21="","",VLOOKUP(AP21,'シフト記号表（勤務時間帯） (5)'!$D$6:$X$47,21,FALSE))</f>
        <v/>
      </c>
      <c r="AQ22" s="2190" t="str">
        <f>IF(AQ21="","",VLOOKUP(AQ21,'シフト記号表（勤務時間帯） (5)'!$D$6:$X$47,21,FALSE))</f>
        <v/>
      </c>
      <c r="AR22" s="2190" t="str">
        <f>IF(AR21="","",VLOOKUP(AR21,'シフト記号表（勤務時間帯） (5)'!$D$6:$X$47,21,FALSE))</f>
        <v/>
      </c>
      <c r="AS22" s="2190" t="str">
        <f>IF(AS21="","",VLOOKUP(AS21,'シフト記号表（勤務時間帯） (5)'!$D$6:$X$47,21,FALSE))</f>
        <v/>
      </c>
      <c r="AT22" s="2190" t="str">
        <f>IF(AT21="","",VLOOKUP(AT21,'シフト記号表（勤務時間帯） (5)'!$D$6:$X$47,21,FALSE))</f>
        <v/>
      </c>
      <c r="AU22" s="2190" t="str">
        <f>IF(AU21="","",VLOOKUP(AU21,'シフト記号表（勤務時間帯） (5)'!$D$6:$X$47,21,FALSE))</f>
        <v/>
      </c>
      <c r="AV22" s="2197" t="str">
        <f>IF(AV21="","",VLOOKUP(AV21,'シフト記号表（勤務時間帯） (5)'!$D$6:$X$47,21,FALSE))</f>
        <v/>
      </c>
      <c r="AW22" s="2181" t="str">
        <f>IF(AW21="","",VLOOKUP(AW21,'シフト記号表（勤務時間帯） (5)'!$D$6:$X$47,21,FALSE))</f>
        <v/>
      </c>
      <c r="AX22" s="2190" t="str">
        <f>IF(AX21="","",VLOOKUP(AX21,'シフト記号表（勤務時間帯） (5)'!$D$6:$X$47,21,FALSE))</f>
        <v/>
      </c>
      <c r="AY22" s="2190" t="str">
        <f>IF(AY21="","",VLOOKUP(AY21,'シフト記号表（勤務時間帯） (5)'!$D$6:$X$47,21,FALSE))</f>
        <v/>
      </c>
      <c r="AZ22" s="1943">
        <f>IF($BC$3="４週",SUM(U22:AV22),IF($BC$3="暦月",SUM(U22:AY22),""))</f>
        <v>0</v>
      </c>
      <c r="BA22" s="1951"/>
      <c r="BB22" s="1960">
        <f>IF($BC$3="４週",AZ22/4,IF($BC$3="暦月",(AZ22/($BC$8/7)),""))</f>
        <v>0</v>
      </c>
      <c r="BC22" s="1951"/>
      <c r="BD22" s="1971"/>
      <c r="BE22" s="1976"/>
      <c r="BF22" s="1976"/>
      <c r="BG22" s="1976"/>
      <c r="BH22" s="1987"/>
    </row>
    <row r="23" spans="2:60" ht="20.25" customHeight="1">
      <c r="B23" s="1743"/>
      <c r="C23" s="1757"/>
      <c r="D23" s="1825"/>
      <c r="E23" s="1768"/>
      <c r="F23" s="1768"/>
      <c r="G23" s="1803">
        <f>C21</f>
        <v>0</v>
      </c>
      <c r="H23" s="2104"/>
      <c r="I23" s="1789"/>
      <c r="J23" s="2544"/>
      <c r="K23" s="2544"/>
      <c r="L23" s="1803"/>
      <c r="M23" s="2548"/>
      <c r="N23" s="2552"/>
      <c r="O23" s="2556"/>
      <c r="P23" s="2560" t="s">
        <v>34</v>
      </c>
      <c r="Q23" s="2567"/>
      <c r="R23" s="2567"/>
      <c r="S23" s="2575"/>
      <c r="T23" s="2583"/>
      <c r="U23" s="1885" t="str">
        <f>IF(U21="","",VLOOKUP(U21,'シフト記号表（勤務時間帯） (5)'!$D$6:$Z$47,23,FALSE))</f>
        <v/>
      </c>
      <c r="V23" s="1897" t="str">
        <f>IF(V21="","",VLOOKUP(V21,'シフト記号表（勤務時間帯） (5)'!$D$6:$Z$47,23,FALSE))</f>
        <v/>
      </c>
      <c r="W23" s="1897" t="str">
        <f>IF(W21="","",VLOOKUP(W21,'シフト記号表（勤務時間帯） (5)'!$D$6:$Z$47,23,FALSE))</f>
        <v/>
      </c>
      <c r="X23" s="1897" t="str">
        <f>IF(X21="","",VLOOKUP(X21,'シフト記号表（勤務時間帯） (5)'!$D$6:$Z$47,23,FALSE))</f>
        <v/>
      </c>
      <c r="Y23" s="1897" t="str">
        <f>IF(Y21="","",VLOOKUP(Y21,'シフト記号表（勤務時間帯） (5)'!$D$6:$Z$47,23,FALSE))</f>
        <v/>
      </c>
      <c r="Z23" s="1897" t="str">
        <f>IF(Z21="","",VLOOKUP(Z21,'シフト記号表（勤務時間帯） (5)'!$D$6:$Z$47,23,FALSE))</f>
        <v/>
      </c>
      <c r="AA23" s="1912" t="str">
        <f>IF(AA21="","",VLOOKUP(AA21,'シフト記号表（勤務時間帯） (5)'!$D$6:$Z$47,23,FALSE))</f>
        <v/>
      </c>
      <c r="AB23" s="1885" t="str">
        <f>IF(AB21="","",VLOOKUP(AB21,'シフト記号表（勤務時間帯） (5)'!$D$6:$Z$47,23,FALSE))</f>
        <v/>
      </c>
      <c r="AC23" s="1897" t="str">
        <f>IF(AC21="","",VLOOKUP(AC21,'シフト記号表（勤務時間帯） (5)'!$D$6:$Z$47,23,FALSE))</f>
        <v/>
      </c>
      <c r="AD23" s="1897" t="str">
        <f>IF(AD21="","",VLOOKUP(AD21,'シフト記号表（勤務時間帯） (5)'!$D$6:$Z$47,23,FALSE))</f>
        <v/>
      </c>
      <c r="AE23" s="1897" t="str">
        <f>IF(AE21="","",VLOOKUP(AE21,'シフト記号表（勤務時間帯） (5)'!$D$6:$Z$47,23,FALSE))</f>
        <v/>
      </c>
      <c r="AF23" s="1897" t="str">
        <f>IF(AF21="","",VLOOKUP(AF21,'シフト記号表（勤務時間帯） (5)'!$D$6:$Z$47,23,FALSE))</f>
        <v/>
      </c>
      <c r="AG23" s="1897" t="str">
        <f>IF(AG21="","",VLOOKUP(AG21,'シフト記号表（勤務時間帯） (5)'!$D$6:$Z$47,23,FALSE))</f>
        <v/>
      </c>
      <c r="AH23" s="1912" t="str">
        <f>IF(AH21="","",VLOOKUP(AH21,'シフト記号表（勤務時間帯） (5)'!$D$6:$Z$47,23,FALSE))</f>
        <v/>
      </c>
      <c r="AI23" s="1885" t="str">
        <f>IF(AI21="","",VLOOKUP(AI21,'シフト記号表（勤務時間帯） (5)'!$D$6:$Z$47,23,FALSE))</f>
        <v/>
      </c>
      <c r="AJ23" s="1897" t="str">
        <f>IF(AJ21="","",VLOOKUP(AJ21,'シフト記号表（勤務時間帯） (5)'!$D$6:$Z$47,23,FALSE))</f>
        <v/>
      </c>
      <c r="AK23" s="1897" t="str">
        <f>IF(AK21="","",VLOOKUP(AK21,'シフト記号表（勤務時間帯） (5)'!$D$6:$Z$47,23,FALSE))</f>
        <v/>
      </c>
      <c r="AL23" s="1897" t="str">
        <f>IF(AL21="","",VLOOKUP(AL21,'シフト記号表（勤務時間帯） (5)'!$D$6:$Z$47,23,FALSE))</f>
        <v/>
      </c>
      <c r="AM23" s="1897" t="str">
        <f>IF(AM21="","",VLOOKUP(AM21,'シフト記号表（勤務時間帯） (5)'!$D$6:$Z$47,23,FALSE))</f>
        <v/>
      </c>
      <c r="AN23" s="1897" t="str">
        <f>IF(AN21="","",VLOOKUP(AN21,'シフト記号表（勤務時間帯） (5)'!$D$6:$Z$47,23,FALSE))</f>
        <v/>
      </c>
      <c r="AO23" s="1912" t="str">
        <f>IF(AO21="","",VLOOKUP(AO21,'シフト記号表（勤務時間帯） (5)'!$D$6:$Z$47,23,FALSE))</f>
        <v/>
      </c>
      <c r="AP23" s="1885" t="str">
        <f>IF(AP21="","",VLOOKUP(AP21,'シフト記号表（勤務時間帯） (5)'!$D$6:$Z$47,23,FALSE))</f>
        <v/>
      </c>
      <c r="AQ23" s="1897" t="str">
        <f>IF(AQ21="","",VLOOKUP(AQ21,'シフト記号表（勤務時間帯） (5)'!$D$6:$Z$47,23,FALSE))</f>
        <v/>
      </c>
      <c r="AR23" s="1897" t="str">
        <f>IF(AR21="","",VLOOKUP(AR21,'シフト記号表（勤務時間帯） (5)'!$D$6:$Z$47,23,FALSE))</f>
        <v/>
      </c>
      <c r="AS23" s="1897" t="str">
        <f>IF(AS21="","",VLOOKUP(AS21,'シフト記号表（勤務時間帯） (5)'!$D$6:$Z$47,23,FALSE))</f>
        <v/>
      </c>
      <c r="AT23" s="1897" t="str">
        <f>IF(AT21="","",VLOOKUP(AT21,'シフト記号表（勤務時間帯） (5)'!$D$6:$Z$47,23,FALSE))</f>
        <v/>
      </c>
      <c r="AU23" s="1897" t="str">
        <f>IF(AU21="","",VLOOKUP(AU21,'シフト記号表（勤務時間帯） (5)'!$D$6:$Z$47,23,FALSE))</f>
        <v/>
      </c>
      <c r="AV23" s="1912" t="str">
        <f>IF(AV21="","",VLOOKUP(AV21,'シフト記号表（勤務時間帯） (5)'!$D$6:$Z$47,23,FALSE))</f>
        <v/>
      </c>
      <c r="AW23" s="1885" t="str">
        <f>IF(AW21="","",VLOOKUP(AW21,'シフト記号表（勤務時間帯） (5)'!$D$6:$Z$47,23,FALSE))</f>
        <v/>
      </c>
      <c r="AX23" s="1897" t="str">
        <f>IF(AX21="","",VLOOKUP(AX21,'シフト記号表（勤務時間帯） (5)'!$D$6:$Z$47,23,FALSE))</f>
        <v/>
      </c>
      <c r="AY23" s="1897" t="str">
        <f>IF(AY21="","",VLOOKUP(AY21,'シフト記号表（勤務時間帯） (5)'!$D$6:$Z$47,23,FALSE))</f>
        <v/>
      </c>
      <c r="AZ23" s="1945">
        <f>IF($BC$3="４週",SUM(U23:AV23),IF($BC$3="暦月",SUM(U23:AY23),""))</f>
        <v>0</v>
      </c>
      <c r="BA23" s="1953"/>
      <c r="BB23" s="1962">
        <f>IF($BC$3="４週",AZ23/4,IF($BC$3="暦月",(AZ23/($BC$8/7)),""))</f>
        <v>0</v>
      </c>
      <c r="BC23" s="1953"/>
      <c r="BD23" s="1973"/>
      <c r="BE23" s="1978"/>
      <c r="BF23" s="1978"/>
      <c r="BG23" s="1978"/>
      <c r="BH23" s="1989"/>
    </row>
    <row r="24" spans="2:60" ht="20.25" customHeight="1">
      <c r="B24" s="2530"/>
      <c r="C24" s="1756"/>
      <c r="D24" s="1824"/>
      <c r="E24" s="1767"/>
      <c r="F24" s="1767"/>
      <c r="G24" s="1802"/>
      <c r="H24" s="2095"/>
      <c r="I24" s="1788"/>
      <c r="J24" s="2545"/>
      <c r="K24" s="2545"/>
      <c r="L24" s="1802"/>
      <c r="M24" s="2549"/>
      <c r="N24" s="2553"/>
      <c r="O24" s="2557"/>
      <c r="P24" s="2561" t="s">
        <v>770</v>
      </c>
      <c r="Q24" s="2568"/>
      <c r="R24" s="2568"/>
      <c r="S24" s="2576"/>
      <c r="T24" s="2584"/>
      <c r="U24" s="2596"/>
      <c r="V24" s="2602"/>
      <c r="W24" s="2602"/>
      <c r="X24" s="2602"/>
      <c r="Y24" s="2602"/>
      <c r="Z24" s="2602"/>
      <c r="AA24" s="2608"/>
      <c r="AB24" s="2596"/>
      <c r="AC24" s="2602"/>
      <c r="AD24" s="2602"/>
      <c r="AE24" s="2602"/>
      <c r="AF24" s="2602"/>
      <c r="AG24" s="2602"/>
      <c r="AH24" s="2608"/>
      <c r="AI24" s="2596"/>
      <c r="AJ24" s="2602"/>
      <c r="AK24" s="2602"/>
      <c r="AL24" s="2602"/>
      <c r="AM24" s="2602"/>
      <c r="AN24" s="2602"/>
      <c r="AO24" s="2608"/>
      <c r="AP24" s="2596"/>
      <c r="AQ24" s="2602"/>
      <c r="AR24" s="2602"/>
      <c r="AS24" s="2602"/>
      <c r="AT24" s="2602"/>
      <c r="AU24" s="2602"/>
      <c r="AV24" s="2608"/>
      <c r="AW24" s="2596"/>
      <c r="AX24" s="2602"/>
      <c r="AY24" s="2602"/>
      <c r="AZ24" s="2624"/>
      <c r="BA24" s="2631"/>
      <c r="BB24" s="2638"/>
      <c r="BC24" s="2631"/>
      <c r="BD24" s="1972"/>
      <c r="BE24" s="1977"/>
      <c r="BF24" s="1977"/>
      <c r="BG24" s="1977"/>
      <c r="BH24" s="1988"/>
    </row>
    <row r="25" spans="2:60" ht="20.25" customHeight="1">
      <c r="B25" s="2059">
        <f>B22+1</f>
        <v>2</v>
      </c>
      <c r="C25" s="1755"/>
      <c r="D25" s="1823"/>
      <c r="E25" s="1766"/>
      <c r="F25" s="1766">
        <f>C24</f>
        <v>0</v>
      </c>
      <c r="G25" s="1801"/>
      <c r="H25" s="2103"/>
      <c r="I25" s="1787"/>
      <c r="J25" s="2543"/>
      <c r="K25" s="2543"/>
      <c r="L25" s="1801"/>
      <c r="M25" s="2547"/>
      <c r="N25" s="2551"/>
      <c r="O25" s="2555"/>
      <c r="P25" s="2559" t="s">
        <v>1023</v>
      </c>
      <c r="Q25" s="2566"/>
      <c r="R25" s="2566"/>
      <c r="S25" s="2574"/>
      <c r="T25" s="2582"/>
      <c r="U25" s="2181" t="str">
        <f>IF(U24="","",VLOOKUP(U24,'シフト記号表（勤務時間帯） (5)'!$D$6:$X$47,21,FALSE))</f>
        <v/>
      </c>
      <c r="V25" s="2190" t="str">
        <f>IF(V24="","",VLOOKUP(V24,'シフト記号表（勤務時間帯） (5)'!$D$6:$X$47,21,FALSE))</f>
        <v/>
      </c>
      <c r="W25" s="2190" t="str">
        <f>IF(W24="","",VLOOKUP(W24,'シフト記号表（勤務時間帯） (5)'!$D$6:$X$47,21,FALSE))</f>
        <v/>
      </c>
      <c r="X25" s="2190" t="str">
        <f>IF(X24="","",VLOOKUP(X24,'シフト記号表（勤務時間帯） (5)'!$D$6:$X$47,21,FALSE))</f>
        <v/>
      </c>
      <c r="Y25" s="2190" t="str">
        <f>IF(Y24="","",VLOOKUP(Y24,'シフト記号表（勤務時間帯） (5)'!$D$6:$X$47,21,FALSE))</f>
        <v/>
      </c>
      <c r="Z25" s="2190" t="str">
        <f>IF(Z24="","",VLOOKUP(Z24,'シフト記号表（勤務時間帯） (5)'!$D$6:$X$47,21,FALSE))</f>
        <v/>
      </c>
      <c r="AA25" s="2197" t="str">
        <f>IF(AA24="","",VLOOKUP(AA24,'シフト記号表（勤務時間帯） (5)'!$D$6:$X$47,21,FALSE))</f>
        <v/>
      </c>
      <c r="AB25" s="2181" t="str">
        <f>IF(AB24="","",VLOOKUP(AB24,'シフト記号表（勤務時間帯） (5)'!$D$6:$X$47,21,FALSE))</f>
        <v/>
      </c>
      <c r="AC25" s="2190" t="str">
        <f>IF(AC24="","",VLOOKUP(AC24,'シフト記号表（勤務時間帯） (5)'!$D$6:$X$47,21,FALSE))</f>
        <v/>
      </c>
      <c r="AD25" s="2190" t="str">
        <f>IF(AD24="","",VLOOKUP(AD24,'シフト記号表（勤務時間帯） (5)'!$D$6:$X$47,21,FALSE))</f>
        <v/>
      </c>
      <c r="AE25" s="2190" t="str">
        <f>IF(AE24="","",VLOOKUP(AE24,'シフト記号表（勤務時間帯） (5)'!$D$6:$X$47,21,FALSE))</f>
        <v/>
      </c>
      <c r="AF25" s="2190" t="str">
        <f>IF(AF24="","",VLOOKUP(AF24,'シフト記号表（勤務時間帯） (5)'!$D$6:$X$47,21,FALSE))</f>
        <v/>
      </c>
      <c r="AG25" s="2190" t="str">
        <f>IF(AG24="","",VLOOKUP(AG24,'シフト記号表（勤務時間帯） (5)'!$D$6:$X$47,21,FALSE))</f>
        <v/>
      </c>
      <c r="AH25" s="2197" t="str">
        <f>IF(AH24="","",VLOOKUP(AH24,'シフト記号表（勤務時間帯） (5)'!$D$6:$X$47,21,FALSE))</f>
        <v/>
      </c>
      <c r="AI25" s="2181" t="str">
        <f>IF(AI24="","",VLOOKUP(AI24,'シフト記号表（勤務時間帯） (5)'!$D$6:$X$47,21,FALSE))</f>
        <v/>
      </c>
      <c r="AJ25" s="2190" t="str">
        <f>IF(AJ24="","",VLOOKUP(AJ24,'シフト記号表（勤務時間帯） (5)'!$D$6:$X$47,21,FALSE))</f>
        <v/>
      </c>
      <c r="AK25" s="2190" t="str">
        <f>IF(AK24="","",VLOOKUP(AK24,'シフト記号表（勤務時間帯） (5)'!$D$6:$X$47,21,FALSE))</f>
        <v/>
      </c>
      <c r="AL25" s="2190" t="str">
        <f>IF(AL24="","",VLOOKUP(AL24,'シフト記号表（勤務時間帯） (5)'!$D$6:$X$47,21,FALSE))</f>
        <v/>
      </c>
      <c r="AM25" s="2190" t="str">
        <f>IF(AM24="","",VLOOKUP(AM24,'シフト記号表（勤務時間帯） (5)'!$D$6:$X$47,21,FALSE))</f>
        <v/>
      </c>
      <c r="AN25" s="2190" t="str">
        <f>IF(AN24="","",VLOOKUP(AN24,'シフト記号表（勤務時間帯） (5)'!$D$6:$X$47,21,FALSE))</f>
        <v/>
      </c>
      <c r="AO25" s="2197" t="str">
        <f>IF(AO24="","",VLOOKUP(AO24,'シフト記号表（勤務時間帯） (5)'!$D$6:$X$47,21,FALSE))</f>
        <v/>
      </c>
      <c r="AP25" s="2181" t="str">
        <f>IF(AP24="","",VLOOKUP(AP24,'シフト記号表（勤務時間帯） (5)'!$D$6:$X$47,21,FALSE))</f>
        <v/>
      </c>
      <c r="AQ25" s="2190" t="str">
        <f>IF(AQ24="","",VLOOKUP(AQ24,'シフト記号表（勤務時間帯） (5)'!$D$6:$X$47,21,FALSE))</f>
        <v/>
      </c>
      <c r="AR25" s="2190" t="str">
        <f>IF(AR24="","",VLOOKUP(AR24,'シフト記号表（勤務時間帯） (5)'!$D$6:$X$47,21,FALSE))</f>
        <v/>
      </c>
      <c r="AS25" s="2190" t="str">
        <f>IF(AS24="","",VLOOKUP(AS24,'シフト記号表（勤務時間帯） (5)'!$D$6:$X$47,21,FALSE))</f>
        <v/>
      </c>
      <c r="AT25" s="2190" t="str">
        <f>IF(AT24="","",VLOOKUP(AT24,'シフト記号表（勤務時間帯） (5)'!$D$6:$X$47,21,FALSE))</f>
        <v/>
      </c>
      <c r="AU25" s="2190" t="str">
        <f>IF(AU24="","",VLOOKUP(AU24,'シフト記号表（勤務時間帯） (5)'!$D$6:$X$47,21,FALSE))</f>
        <v/>
      </c>
      <c r="AV25" s="2197" t="str">
        <f>IF(AV24="","",VLOOKUP(AV24,'シフト記号表（勤務時間帯） (5)'!$D$6:$X$47,21,FALSE))</f>
        <v/>
      </c>
      <c r="AW25" s="2181" t="str">
        <f>IF(AW24="","",VLOOKUP(AW24,'シフト記号表（勤務時間帯） (5)'!$D$6:$X$47,21,FALSE))</f>
        <v/>
      </c>
      <c r="AX25" s="2190" t="str">
        <f>IF(AX24="","",VLOOKUP(AX24,'シフト記号表（勤務時間帯） (5)'!$D$6:$X$47,21,FALSE))</f>
        <v/>
      </c>
      <c r="AY25" s="2190" t="str">
        <f>IF(AY24="","",VLOOKUP(AY24,'シフト記号表（勤務時間帯） (5)'!$D$6:$X$47,21,FALSE))</f>
        <v/>
      </c>
      <c r="AZ25" s="1943">
        <f>IF($BC$3="４週",SUM(U25:AV25),IF($BC$3="暦月",SUM(U25:AY25),""))</f>
        <v>0</v>
      </c>
      <c r="BA25" s="1951"/>
      <c r="BB25" s="1960">
        <f>IF($BC$3="４週",AZ25/4,IF($BC$3="暦月",(AZ25/($BC$8/7)),""))</f>
        <v>0</v>
      </c>
      <c r="BC25" s="1951"/>
      <c r="BD25" s="1971"/>
      <c r="BE25" s="1976"/>
      <c r="BF25" s="1976"/>
      <c r="BG25" s="1976"/>
      <c r="BH25" s="1987"/>
    </row>
    <row r="26" spans="2:60" ht="20.25" customHeight="1">
      <c r="B26" s="1743"/>
      <c r="C26" s="1757"/>
      <c r="D26" s="1825"/>
      <c r="E26" s="1768"/>
      <c r="F26" s="1768"/>
      <c r="G26" s="1803">
        <f>C24</f>
        <v>0</v>
      </c>
      <c r="H26" s="2104"/>
      <c r="I26" s="1789"/>
      <c r="J26" s="2544"/>
      <c r="K26" s="2544"/>
      <c r="L26" s="1803"/>
      <c r="M26" s="2548"/>
      <c r="N26" s="2552"/>
      <c r="O26" s="2556"/>
      <c r="P26" s="2560" t="s">
        <v>34</v>
      </c>
      <c r="Q26" s="2567"/>
      <c r="R26" s="2567"/>
      <c r="S26" s="2575"/>
      <c r="T26" s="2583"/>
      <c r="U26" s="1885" t="str">
        <f>IF(U24="","",VLOOKUP(U24,'シフト記号表（勤務時間帯） (5)'!$D$6:$Z$47,23,FALSE))</f>
        <v/>
      </c>
      <c r="V26" s="1897" t="str">
        <f>IF(V24="","",VLOOKUP(V24,'シフト記号表（勤務時間帯） (5)'!$D$6:$Z$47,23,FALSE))</f>
        <v/>
      </c>
      <c r="W26" s="1897" t="str">
        <f>IF(W24="","",VLOOKUP(W24,'シフト記号表（勤務時間帯） (5)'!$D$6:$Z$47,23,FALSE))</f>
        <v/>
      </c>
      <c r="X26" s="1897" t="str">
        <f>IF(X24="","",VLOOKUP(X24,'シフト記号表（勤務時間帯） (5)'!$D$6:$Z$47,23,FALSE))</f>
        <v/>
      </c>
      <c r="Y26" s="1897" t="str">
        <f>IF(Y24="","",VLOOKUP(Y24,'シフト記号表（勤務時間帯） (5)'!$D$6:$Z$47,23,FALSE))</f>
        <v/>
      </c>
      <c r="Z26" s="1897" t="str">
        <f>IF(Z24="","",VLOOKUP(Z24,'シフト記号表（勤務時間帯） (5)'!$D$6:$Z$47,23,FALSE))</f>
        <v/>
      </c>
      <c r="AA26" s="1912" t="str">
        <f>IF(AA24="","",VLOOKUP(AA24,'シフト記号表（勤務時間帯） (5)'!$D$6:$Z$47,23,FALSE))</f>
        <v/>
      </c>
      <c r="AB26" s="1885" t="str">
        <f>IF(AB24="","",VLOOKUP(AB24,'シフト記号表（勤務時間帯） (5)'!$D$6:$Z$47,23,FALSE))</f>
        <v/>
      </c>
      <c r="AC26" s="1897" t="str">
        <f>IF(AC24="","",VLOOKUP(AC24,'シフト記号表（勤務時間帯） (5)'!$D$6:$Z$47,23,FALSE))</f>
        <v/>
      </c>
      <c r="AD26" s="1897" t="str">
        <f>IF(AD24="","",VLOOKUP(AD24,'シフト記号表（勤務時間帯） (5)'!$D$6:$Z$47,23,FALSE))</f>
        <v/>
      </c>
      <c r="AE26" s="1897" t="str">
        <f>IF(AE24="","",VLOOKUP(AE24,'シフト記号表（勤務時間帯） (5)'!$D$6:$Z$47,23,FALSE))</f>
        <v/>
      </c>
      <c r="AF26" s="1897" t="str">
        <f>IF(AF24="","",VLOOKUP(AF24,'シフト記号表（勤務時間帯） (5)'!$D$6:$Z$47,23,FALSE))</f>
        <v/>
      </c>
      <c r="AG26" s="1897" t="str">
        <f>IF(AG24="","",VLOOKUP(AG24,'シフト記号表（勤務時間帯） (5)'!$D$6:$Z$47,23,FALSE))</f>
        <v/>
      </c>
      <c r="AH26" s="1912" t="str">
        <f>IF(AH24="","",VLOOKUP(AH24,'シフト記号表（勤務時間帯） (5)'!$D$6:$Z$47,23,FALSE))</f>
        <v/>
      </c>
      <c r="AI26" s="1885" t="str">
        <f>IF(AI24="","",VLOOKUP(AI24,'シフト記号表（勤務時間帯） (5)'!$D$6:$Z$47,23,FALSE))</f>
        <v/>
      </c>
      <c r="AJ26" s="1897" t="str">
        <f>IF(AJ24="","",VLOOKUP(AJ24,'シフト記号表（勤務時間帯） (5)'!$D$6:$Z$47,23,FALSE))</f>
        <v/>
      </c>
      <c r="AK26" s="1897" t="str">
        <f>IF(AK24="","",VLOOKUP(AK24,'シフト記号表（勤務時間帯） (5)'!$D$6:$Z$47,23,FALSE))</f>
        <v/>
      </c>
      <c r="AL26" s="1897" t="str">
        <f>IF(AL24="","",VLOOKUP(AL24,'シフト記号表（勤務時間帯） (5)'!$D$6:$Z$47,23,FALSE))</f>
        <v/>
      </c>
      <c r="AM26" s="1897" t="str">
        <f>IF(AM24="","",VLOOKUP(AM24,'シフト記号表（勤務時間帯） (5)'!$D$6:$Z$47,23,FALSE))</f>
        <v/>
      </c>
      <c r="AN26" s="1897" t="str">
        <f>IF(AN24="","",VLOOKUP(AN24,'シフト記号表（勤務時間帯） (5)'!$D$6:$Z$47,23,FALSE))</f>
        <v/>
      </c>
      <c r="AO26" s="1912" t="str">
        <f>IF(AO24="","",VLOOKUP(AO24,'シフト記号表（勤務時間帯） (5)'!$D$6:$Z$47,23,FALSE))</f>
        <v/>
      </c>
      <c r="AP26" s="1885" t="str">
        <f>IF(AP24="","",VLOOKUP(AP24,'シフト記号表（勤務時間帯） (5)'!$D$6:$Z$47,23,FALSE))</f>
        <v/>
      </c>
      <c r="AQ26" s="1897" t="str">
        <f>IF(AQ24="","",VLOOKUP(AQ24,'シフト記号表（勤務時間帯） (5)'!$D$6:$Z$47,23,FALSE))</f>
        <v/>
      </c>
      <c r="AR26" s="1897" t="str">
        <f>IF(AR24="","",VLOOKUP(AR24,'シフト記号表（勤務時間帯） (5)'!$D$6:$Z$47,23,FALSE))</f>
        <v/>
      </c>
      <c r="AS26" s="1897" t="str">
        <f>IF(AS24="","",VLOOKUP(AS24,'シフト記号表（勤務時間帯） (5)'!$D$6:$Z$47,23,FALSE))</f>
        <v/>
      </c>
      <c r="AT26" s="1897" t="str">
        <f>IF(AT24="","",VLOOKUP(AT24,'シフト記号表（勤務時間帯） (5)'!$D$6:$Z$47,23,FALSE))</f>
        <v/>
      </c>
      <c r="AU26" s="1897" t="str">
        <f>IF(AU24="","",VLOOKUP(AU24,'シフト記号表（勤務時間帯） (5)'!$D$6:$Z$47,23,FALSE))</f>
        <v/>
      </c>
      <c r="AV26" s="1912" t="str">
        <f>IF(AV24="","",VLOOKUP(AV24,'シフト記号表（勤務時間帯） (5)'!$D$6:$Z$47,23,FALSE))</f>
        <v/>
      </c>
      <c r="AW26" s="1885" t="str">
        <f>IF(AW24="","",VLOOKUP(AW24,'シフト記号表（勤務時間帯） (5)'!$D$6:$Z$47,23,FALSE))</f>
        <v/>
      </c>
      <c r="AX26" s="1897" t="str">
        <f>IF(AX24="","",VLOOKUP(AX24,'シフト記号表（勤務時間帯） (5)'!$D$6:$Z$47,23,FALSE))</f>
        <v/>
      </c>
      <c r="AY26" s="1897" t="str">
        <f>IF(AY24="","",VLOOKUP(AY24,'シフト記号表（勤務時間帯） (5)'!$D$6:$Z$47,23,FALSE))</f>
        <v/>
      </c>
      <c r="AZ26" s="1945">
        <f>IF($BC$3="４週",SUM(U26:AV26),IF($BC$3="暦月",SUM(U26:AY26),""))</f>
        <v>0</v>
      </c>
      <c r="BA26" s="1953"/>
      <c r="BB26" s="1962">
        <f>IF($BC$3="４週",AZ26/4,IF($BC$3="暦月",(AZ26/($BC$8/7)),""))</f>
        <v>0</v>
      </c>
      <c r="BC26" s="1953"/>
      <c r="BD26" s="1973"/>
      <c r="BE26" s="1978"/>
      <c r="BF26" s="1978"/>
      <c r="BG26" s="1978"/>
      <c r="BH26" s="1989"/>
    </row>
    <row r="27" spans="2:60" ht="20.25" customHeight="1">
      <c r="B27" s="2530"/>
      <c r="C27" s="1756"/>
      <c r="D27" s="1824"/>
      <c r="E27" s="1767"/>
      <c r="F27" s="1766"/>
      <c r="G27" s="1801"/>
      <c r="H27" s="2541"/>
      <c r="I27" s="1788"/>
      <c r="J27" s="2545"/>
      <c r="K27" s="2545"/>
      <c r="L27" s="1802"/>
      <c r="M27" s="2549"/>
      <c r="N27" s="2553"/>
      <c r="O27" s="2557"/>
      <c r="P27" s="2561" t="s">
        <v>770</v>
      </c>
      <c r="Q27" s="2568"/>
      <c r="R27" s="2568"/>
      <c r="S27" s="2576"/>
      <c r="T27" s="2584"/>
      <c r="U27" s="2596"/>
      <c r="V27" s="2602"/>
      <c r="W27" s="2602"/>
      <c r="X27" s="2602"/>
      <c r="Y27" s="2602"/>
      <c r="Z27" s="2602"/>
      <c r="AA27" s="2608"/>
      <c r="AB27" s="2596"/>
      <c r="AC27" s="2602"/>
      <c r="AD27" s="2602"/>
      <c r="AE27" s="2602"/>
      <c r="AF27" s="2602"/>
      <c r="AG27" s="2602"/>
      <c r="AH27" s="2608"/>
      <c r="AI27" s="2596"/>
      <c r="AJ27" s="2602"/>
      <c r="AK27" s="2602"/>
      <c r="AL27" s="2602"/>
      <c r="AM27" s="2602"/>
      <c r="AN27" s="2602"/>
      <c r="AO27" s="2608"/>
      <c r="AP27" s="2596"/>
      <c r="AQ27" s="2602"/>
      <c r="AR27" s="2602"/>
      <c r="AS27" s="2602"/>
      <c r="AT27" s="2602"/>
      <c r="AU27" s="2602"/>
      <c r="AV27" s="2608"/>
      <c r="AW27" s="2596"/>
      <c r="AX27" s="2602"/>
      <c r="AY27" s="2602"/>
      <c r="AZ27" s="2624"/>
      <c r="BA27" s="2631"/>
      <c r="BB27" s="2638"/>
      <c r="BC27" s="2631"/>
      <c r="BD27" s="1972"/>
      <c r="BE27" s="1977"/>
      <c r="BF27" s="1977"/>
      <c r="BG27" s="1977"/>
      <c r="BH27" s="1988"/>
    </row>
    <row r="28" spans="2:60" ht="20.25" customHeight="1">
      <c r="B28" s="2059">
        <f>B25+1</f>
        <v>3</v>
      </c>
      <c r="C28" s="1755"/>
      <c r="D28" s="1823"/>
      <c r="E28" s="1766"/>
      <c r="F28" s="1766">
        <f>C27</f>
        <v>0</v>
      </c>
      <c r="G28" s="1801"/>
      <c r="H28" s="2103"/>
      <c r="I28" s="1787"/>
      <c r="J28" s="2543"/>
      <c r="K28" s="2543"/>
      <c r="L28" s="1801"/>
      <c r="M28" s="2547"/>
      <c r="N28" s="2551"/>
      <c r="O28" s="2555"/>
      <c r="P28" s="2559" t="s">
        <v>1023</v>
      </c>
      <c r="Q28" s="2566"/>
      <c r="R28" s="2566"/>
      <c r="S28" s="2574"/>
      <c r="T28" s="2582"/>
      <c r="U28" s="2181" t="str">
        <f>IF(U27="","",VLOOKUP(U27,'シフト記号表（勤務時間帯） (5)'!$D$6:$X$47,21,FALSE))</f>
        <v/>
      </c>
      <c r="V28" s="2190" t="str">
        <f>IF(V27="","",VLOOKUP(V27,'シフト記号表（勤務時間帯） (5)'!$D$6:$X$47,21,FALSE))</f>
        <v/>
      </c>
      <c r="W28" s="2190" t="str">
        <f>IF(W27="","",VLOOKUP(W27,'シフト記号表（勤務時間帯） (5)'!$D$6:$X$47,21,FALSE))</f>
        <v/>
      </c>
      <c r="X28" s="2190" t="str">
        <f>IF(X27="","",VLOOKUP(X27,'シフト記号表（勤務時間帯） (5)'!$D$6:$X$47,21,FALSE))</f>
        <v/>
      </c>
      <c r="Y28" s="2190" t="str">
        <f>IF(Y27="","",VLOOKUP(Y27,'シフト記号表（勤務時間帯） (5)'!$D$6:$X$47,21,FALSE))</f>
        <v/>
      </c>
      <c r="Z28" s="2190" t="str">
        <f>IF(Z27="","",VLOOKUP(Z27,'シフト記号表（勤務時間帯） (5)'!$D$6:$X$47,21,FALSE))</f>
        <v/>
      </c>
      <c r="AA28" s="2197" t="str">
        <f>IF(AA27="","",VLOOKUP(AA27,'シフト記号表（勤務時間帯） (5)'!$D$6:$X$47,21,FALSE))</f>
        <v/>
      </c>
      <c r="AB28" s="2181" t="str">
        <f>IF(AB27="","",VLOOKUP(AB27,'シフト記号表（勤務時間帯） (5)'!$D$6:$X$47,21,FALSE))</f>
        <v/>
      </c>
      <c r="AC28" s="2190" t="str">
        <f>IF(AC27="","",VLOOKUP(AC27,'シフト記号表（勤務時間帯） (5)'!$D$6:$X$47,21,FALSE))</f>
        <v/>
      </c>
      <c r="AD28" s="2190" t="str">
        <f>IF(AD27="","",VLOOKUP(AD27,'シフト記号表（勤務時間帯） (5)'!$D$6:$X$47,21,FALSE))</f>
        <v/>
      </c>
      <c r="AE28" s="2190" t="str">
        <f>IF(AE27="","",VLOOKUP(AE27,'シフト記号表（勤務時間帯） (5)'!$D$6:$X$47,21,FALSE))</f>
        <v/>
      </c>
      <c r="AF28" s="2190" t="str">
        <f>IF(AF27="","",VLOOKUP(AF27,'シフト記号表（勤務時間帯） (5)'!$D$6:$X$47,21,FALSE))</f>
        <v/>
      </c>
      <c r="AG28" s="2190" t="str">
        <f>IF(AG27="","",VLOOKUP(AG27,'シフト記号表（勤務時間帯） (5)'!$D$6:$X$47,21,FALSE))</f>
        <v/>
      </c>
      <c r="AH28" s="2197" t="str">
        <f>IF(AH27="","",VLOOKUP(AH27,'シフト記号表（勤務時間帯） (5)'!$D$6:$X$47,21,FALSE))</f>
        <v/>
      </c>
      <c r="AI28" s="2181" t="str">
        <f>IF(AI27="","",VLOOKUP(AI27,'シフト記号表（勤務時間帯） (5)'!$D$6:$X$47,21,FALSE))</f>
        <v/>
      </c>
      <c r="AJ28" s="2190" t="str">
        <f>IF(AJ27="","",VLOOKUP(AJ27,'シフト記号表（勤務時間帯） (5)'!$D$6:$X$47,21,FALSE))</f>
        <v/>
      </c>
      <c r="AK28" s="2190" t="str">
        <f>IF(AK27="","",VLOOKUP(AK27,'シフト記号表（勤務時間帯） (5)'!$D$6:$X$47,21,FALSE))</f>
        <v/>
      </c>
      <c r="AL28" s="2190" t="str">
        <f>IF(AL27="","",VLOOKUP(AL27,'シフト記号表（勤務時間帯） (5)'!$D$6:$X$47,21,FALSE))</f>
        <v/>
      </c>
      <c r="AM28" s="2190" t="str">
        <f>IF(AM27="","",VLOOKUP(AM27,'シフト記号表（勤務時間帯） (5)'!$D$6:$X$47,21,FALSE))</f>
        <v/>
      </c>
      <c r="AN28" s="2190" t="str">
        <f>IF(AN27="","",VLOOKUP(AN27,'シフト記号表（勤務時間帯） (5)'!$D$6:$X$47,21,FALSE))</f>
        <v/>
      </c>
      <c r="AO28" s="2197" t="str">
        <f>IF(AO27="","",VLOOKUP(AO27,'シフト記号表（勤務時間帯） (5)'!$D$6:$X$47,21,FALSE))</f>
        <v/>
      </c>
      <c r="AP28" s="2181" t="str">
        <f>IF(AP27="","",VLOOKUP(AP27,'シフト記号表（勤務時間帯） (5)'!$D$6:$X$47,21,FALSE))</f>
        <v/>
      </c>
      <c r="AQ28" s="2190" t="str">
        <f>IF(AQ27="","",VLOOKUP(AQ27,'シフト記号表（勤務時間帯） (5)'!$D$6:$X$47,21,FALSE))</f>
        <v/>
      </c>
      <c r="AR28" s="2190" t="str">
        <f>IF(AR27="","",VLOOKUP(AR27,'シフト記号表（勤務時間帯） (5)'!$D$6:$X$47,21,FALSE))</f>
        <v/>
      </c>
      <c r="AS28" s="2190" t="str">
        <f>IF(AS27="","",VLOOKUP(AS27,'シフト記号表（勤務時間帯） (5)'!$D$6:$X$47,21,FALSE))</f>
        <v/>
      </c>
      <c r="AT28" s="2190" t="str">
        <f>IF(AT27="","",VLOOKUP(AT27,'シフト記号表（勤務時間帯） (5)'!$D$6:$X$47,21,FALSE))</f>
        <v/>
      </c>
      <c r="AU28" s="2190" t="str">
        <f>IF(AU27="","",VLOOKUP(AU27,'シフト記号表（勤務時間帯） (5)'!$D$6:$X$47,21,FALSE))</f>
        <v/>
      </c>
      <c r="AV28" s="2197" t="str">
        <f>IF(AV27="","",VLOOKUP(AV27,'シフト記号表（勤務時間帯） (5)'!$D$6:$X$47,21,FALSE))</f>
        <v/>
      </c>
      <c r="AW28" s="2181" t="str">
        <f>IF(AW27="","",VLOOKUP(AW27,'シフト記号表（勤務時間帯） (5)'!$D$6:$X$47,21,FALSE))</f>
        <v/>
      </c>
      <c r="AX28" s="2190" t="str">
        <f>IF(AX27="","",VLOOKUP(AX27,'シフト記号表（勤務時間帯） (5)'!$D$6:$X$47,21,FALSE))</f>
        <v/>
      </c>
      <c r="AY28" s="2190" t="str">
        <f>IF(AY27="","",VLOOKUP(AY27,'シフト記号表（勤務時間帯） (5)'!$D$6:$X$47,21,FALSE))</f>
        <v/>
      </c>
      <c r="AZ28" s="1943">
        <f>IF($BC$3="４週",SUM(U28:AV28),IF($BC$3="暦月",SUM(U28:AY28),""))</f>
        <v>0</v>
      </c>
      <c r="BA28" s="1951"/>
      <c r="BB28" s="1960">
        <f>IF($BC$3="４週",AZ28/4,IF($BC$3="暦月",(AZ28/($BC$8/7)),""))</f>
        <v>0</v>
      </c>
      <c r="BC28" s="1951"/>
      <c r="BD28" s="1971"/>
      <c r="BE28" s="1976"/>
      <c r="BF28" s="1976"/>
      <c r="BG28" s="1976"/>
      <c r="BH28" s="1987"/>
    </row>
    <row r="29" spans="2:60" ht="20.25" customHeight="1">
      <c r="B29" s="1743"/>
      <c r="C29" s="1757"/>
      <c r="D29" s="1825"/>
      <c r="E29" s="1768"/>
      <c r="F29" s="1768"/>
      <c r="G29" s="1803">
        <f>C27</f>
        <v>0</v>
      </c>
      <c r="H29" s="2104"/>
      <c r="I29" s="1789"/>
      <c r="J29" s="2544"/>
      <c r="K29" s="2544"/>
      <c r="L29" s="1803"/>
      <c r="M29" s="2548"/>
      <c r="N29" s="2552"/>
      <c r="O29" s="2556"/>
      <c r="P29" s="2560" t="s">
        <v>34</v>
      </c>
      <c r="Q29" s="2569"/>
      <c r="R29" s="2569"/>
      <c r="S29" s="2577"/>
      <c r="T29" s="2585"/>
      <c r="U29" s="1885" t="str">
        <f>IF(U27="","",VLOOKUP(U27,'シフト記号表（勤務時間帯） (5)'!$D$6:$Z$47,23,FALSE))</f>
        <v/>
      </c>
      <c r="V29" s="1897" t="str">
        <f>IF(V27="","",VLOOKUP(V27,'シフト記号表（勤務時間帯） (5)'!$D$6:$Z$47,23,FALSE))</f>
        <v/>
      </c>
      <c r="W29" s="1897" t="str">
        <f>IF(W27="","",VLOOKUP(W27,'シフト記号表（勤務時間帯） (5)'!$D$6:$Z$47,23,FALSE))</f>
        <v/>
      </c>
      <c r="X29" s="1897" t="str">
        <f>IF(X27="","",VLOOKUP(X27,'シフト記号表（勤務時間帯） (5)'!$D$6:$Z$47,23,FALSE))</f>
        <v/>
      </c>
      <c r="Y29" s="1897" t="str">
        <f>IF(Y27="","",VLOOKUP(Y27,'シフト記号表（勤務時間帯） (5)'!$D$6:$Z$47,23,FALSE))</f>
        <v/>
      </c>
      <c r="Z29" s="1897" t="str">
        <f>IF(Z27="","",VLOOKUP(Z27,'シフト記号表（勤務時間帯） (5)'!$D$6:$Z$47,23,FALSE))</f>
        <v/>
      </c>
      <c r="AA29" s="1912" t="str">
        <f>IF(AA27="","",VLOOKUP(AA27,'シフト記号表（勤務時間帯） (5)'!$D$6:$Z$47,23,FALSE))</f>
        <v/>
      </c>
      <c r="AB29" s="1885" t="str">
        <f>IF(AB27="","",VLOOKUP(AB27,'シフト記号表（勤務時間帯） (5)'!$D$6:$Z$47,23,FALSE))</f>
        <v/>
      </c>
      <c r="AC29" s="1897" t="str">
        <f>IF(AC27="","",VLOOKUP(AC27,'シフト記号表（勤務時間帯） (5)'!$D$6:$Z$47,23,FALSE))</f>
        <v/>
      </c>
      <c r="AD29" s="1897" t="str">
        <f>IF(AD27="","",VLOOKUP(AD27,'シフト記号表（勤務時間帯） (5)'!$D$6:$Z$47,23,FALSE))</f>
        <v/>
      </c>
      <c r="AE29" s="1897" t="str">
        <f>IF(AE27="","",VLOOKUP(AE27,'シフト記号表（勤務時間帯） (5)'!$D$6:$Z$47,23,FALSE))</f>
        <v/>
      </c>
      <c r="AF29" s="1897" t="str">
        <f>IF(AF27="","",VLOOKUP(AF27,'シフト記号表（勤務時間帯） (5)'!$D$6:$Z$47,23,FALSE))</f>
        <v/>
      </c>
      <c r="AG29" s="1897" t="str">
        <f>IF(AG27="","",VLOOKUP(AG27,'シフト記号表（勤務時間帯） (5)'!$D$6:$Z$47,23,FALSE))</f>
        <v/>
      </c>
      <c r="AH29" s="1912" t="str">
        <f>IF(AH27="","",VLOOKUP(AH27,'シフト記号表（勤務時間帯） (5)'!$D$6:$Z$47,23,FALSE))</f>
        <v/>
      </c>
      <c r="AI29" s="1885" t="str">
        <f>IF(AI27="","",VLOOKUP(AI27,'シフト記号表（勤務時間帯） (5)'!$D$6:$Z$47,23,FALSE))</f>
        <v/>
      </c>
      <c r="AJ29" s="1897" t="str">
        <f>IF(AJ27="","",VLOOKUP(AJ27,'シフト記号表（勤務時間帯） (5)'!$D$6:$Z$47,23,FALSE))</f>
        <v/>
      </c>
      <c r="AK29" s="1897" t="str">
        <f>IF(AK27="","",VLOOKUP(AK27,'シフト記号表（勤務時間帯） (5)'!$D$6:$Z$47,23,FALSE))</f>
        <v/>
      </c>
      <c r="AL29" s="1897" t="str">
        <f>IF(AL27="","",VLOOKUP(AL27,'シフト記号表（勤務時間帯） (5)'!$D$6:$Z$47,23,FALSE))</f>
        <v/>
      </c>
      <c r="AM29" s="1897" t="str">
        <f>IF(AM27="","",VLOOKUP(AM27,'シフト記号表（勤務時間帯） (5)'!$D$6:$Z$47,23,FALSE))</f>
        <v/>
      </c>
      <c r="AN29" s="1897" t="str">
        <f>IF(AN27="","",VLOOKUP(AN27,'シフト記号表（勤務時間帯） (5)'!$D$6:$Z$47,23,FALSE))</f>
        <v/>
      </c>
      <c r="AO29" s="1912" t="str">
        <f>IF(AO27="","",VLOOKUP(AO27,'シフト記号表（勤務時間帯） (5)'!$D$6:$Z$47,23,FALSE))</f>
        <v/>
      </c>
      <c r="AP29" s="1885" t="str">
        <f>IF(AP27="","",VLOOKUP(AP27,'シフト記号表（勤務時間帯） (5)'!$D$6:$Z$47,23,FALSE))</f>
        <v/>
      </c>
      <c r="AQ29" s="1897" t="str">
        <f>IF(AQ27="","",VLOOKUP(AQ27,'シフト記号表（勤務時間帯） (5)'!$D$6:$Z$47,23,FALSE))</f>
        <v/>
      </c>
      <c r="AR29" s="1897" t="str">
        <f>IF(AR27="","",VLOOKUP(AR27,'シフト記号表（勤務時間帯） (5)'!$D$6:$Z$47,23,FALSE))</f>
        <v/>
      </c>
      <c r="AS29" s="1897" t="str">
        <f>IF(AS27="","",VLOOKUP(AS27,'シフト記号表（勤務時間帯） (5)'!$D$6:$Z$47,23,FALSE))</f>
        <v/>
      </c>
      <c r="AT29" s="1897" t="str">
        <f>IF(AT27="","",VLOOKUP(AT27,'シフト記号表（勤務時間帯） (5)'!$D$6:$Z$47,23,FALSE))</f>
        <v/>
      </c>
      <c r="AU29" s="1897" t="str">
        <f>IF(AU27="","",VLOOKUP(AU27,'シフト記号表（勤務時間帯） (5)'!$D$6:$Z$47,23,FALSE))</f>
        <v/>
      </c>
      <c r="AV29" s="1912" t="str">
        <f>IF(AV27="","",VLOOKUP(AV27,'シフト記号表（勤務時間帯） (5)'!$D$6:$Z$47,23,FALSE))</f>
        <v/>
      </c>
      <c r="AW29" s="1885" t="str">
        <f>IF(AW27="","",VLOOKUP(AW27,'シフト記号表（勤務時間帯） (5)'!$D$6:$Z$47,23,FALSE))</f>
        <v/>
      </c>
      <c r="AX29" s="1897" t="str">
        <f>IF(AX27="","",VLOOKUP(AX27,'シフト記号表（勤務時間帯） (5)'!$D$6:$Z$47,23,FALSE))</f>
        <v/>
      </c>
      <c r="AY29" s="1897" t="str">
        <f>IF(AY27="","",VLOOKUP(AY27,'シフト記号表（勤務時間帯） (5)'!$D$6:$Z$47,23,FALSE))</f>
        <v/>
      </c>
      <c r="AZ29" s="1945">
        <f>IF($BC$3="４週",SUM(U29:AV29),IF($BC$3="暦月",SUM(U29:AY29),""))</f>
        <v>0</v>
      </c>
      <c r="BA29" s="1953"/>
      <c r="BB29" s="1962">
        <f>IF($BC$3="４週",AZ29/4,IF($BC$3="暦月",(AZ29/($BC$8/7)),""))</f>
        <v>0</v>
      </c>
      <c r="BC29" s="1953"/>
      <c r="BD29" s="1973"/>
      <c r="BE29" s="1978"/>
      <c r="BF29" s="1978"/>
      <c r="BG29" s="1978"/>
      <c r="BH29" s="1989"/>
    </row>
    <row r="30" spans="2:60" ht="20.25" customHeight="1">
      <c r="B30" s="2530"/>
      <c r="C30" s="1756"/>
      <c r="D30" s="1824"/>
      <c r="E30" s="1767"/>
      <c r="F30" s="1766"/>
      <c r="G30" s="1801"/>
      <c r="H30" s="2541"/>
      <c r="I30" s="1788"/>
      <c r="J30" s="2545"/>
      <c r="K30" s="2545"/>
      <c r="L30" s="1802"/>
      <c r="M30" s="2549"/>
      <c r="N30" s="2553"/>
      <c r="O30" s="2557"/>
      <c r="P30" s="2561" t="s">
        <v>770</v>
      </c>
      <c r="Q30" s="2568"/>
      <c r="R30" s="2568"/>
      <c r="S30" s="2576"/>
      <c r="T30" s="2584"/>
      <c r="U30" s="2596"/>
      <c r="V30" s="2602"/>
      <c r="W30" s="2602"/>
      <c r="X30" s="2602"/>
      <c r="Y30" s="2602"/>
      <c r="Z30" s="2602"/>
      <c r="AA30" s="2608"/>
      <c r="AB30" s="2596"/>
      <c r="AC30" s="2602"/>
      <c r="AD30" s="2602"/>
      <c r="AE30" s="2602"/>
      <c r="AF30" s="2602"/>
      <c r="AG30" s="2602"/>
      <c r="AH30" s="2608"/>
      <c r="AI30" s="2596"/>
      <c r="AJ30" s="2602"/>
      <c r="AK30" s="2602"/>
      <c r="AL30" s="2602"/>
      <c r="AM30" s="2602"/>
      <c r="AN30" s="2602"/>
      <c r="AO30" s="2608"/>
      <c r="AP30" s="2596"/>
      <c r="AQ30" s="2602"/>
      <c r="AR30" s="2602"/>
      <c r="AS30" s="2602"/>
      <c r="AT30" s="2602"/>
      <c r="AU30" s="2602"/>
      <c r="AV30" s="2608"/>
      <c r="AW30" s="2596"/>
      <c r="AX30" s="2602"/>
      <c r="AY30" s="2602"/>
      <c r="AZ30" s="2624"/>
      <c r="BA30" s="2631"/>
      <c r="BB30" s="2638"/>
      <c r="BC30" s="2631"/>
      <c r="BD30" s="1972"/>
      <c r="BE30" s="1977"/>
      <c r="BF30" s="1977"/>
      <c r="BG30" s="1977"/>
      <c r="BH30" s="1988"/>
    </row>
    <row r="31" spans="2:60" ht="20.25" customHeight="1">
      <c r="B31" s="2059">
        <f>B28+1</f>
        <v>4</v>
      </c>
      <c r="C31" s="1755"/>
      <c r="D31" s="1823"/>
      <c r="E31" s="1766"/>
      <c r="F31" s="1766">
        <f>C30</f>
        <v>0</v>
      </c>
      <c r="G31" s="1801"/>
      <c r="H31" s="2103"/>
      <c r="I31" s="1787"/>
      <c r="J31" s="2543"/>
      <c r="K31" s="2543"/>
      <c r="L31" s="1801"/>
      <c r="M31" s="2547"/>
      <c r="N31" s="2551"/>
      <c r="O31" s="2555"/>
      <c r="P31" s="2559" t="s">
        <v>1023</v>
      </c>
      <c r="Q31" s="2566"/>
      <c r="R31" s="2566"/>
      <c r="S31" s="2574"/>
      <c r="T31" s="2582"/>
      <c r="U31" s="2181" t="str">
        <f>IF(U30="","",VLOOKUP(U30,'シフト記号表（勤務時間帯） (5)'!$D$6:$X$47,21,FALSE))</f>
        <v/>
      </c>
      <c r="V31" s="2190" t="str">
        <f>IF(V30="","",VLOOKUP(V30,'シフト記号表（勤務時間帯） (5)'!$D$6:$X$47,21,FALSE))</f>
        <v/>
      </c>
      <c r="W31" s="2190" t="str">
        <f>IF(W30="","",VLOOKUP(W30,'シフト記号表（勤務時間帯） (5)'!$D$6:$X$47,21,FALSE))</f>
        <v/>
      </c>
      <c r="X31" s="2190" t="str">
        <f>IF(X30="","",VLOOKUP(X30,'シフト記号表（勤務時間帯） (5)'!$D$6:$X$47,21,FALSE))</f>
        <v/>
      </c>
      <c r="Y31" s="2190" t="str">
        <f>IF(Y30="","",VLOOKUP(Y30,'シフト記号表（勤務時間帯） (5)'!$D$6:$X$47,21,FALSE))</f>
        <v/>
      </c>
      <c r="Z31" s="2190" t="str">
        <f>IF(Z30="","",VLOOKUP(Z30,'シフト記号表（勤務時間帯） (5)'!$D$6:$X$47,21,FALSE))</f>
        <v/>
      </c>
      <c r="AA31" s="2197" t="str">
        <f>IF(AA30="","",VLOOKUP(AA30,'シフト記号表（勤務時間帯） (5)'!$D$6:$X$47,21,FALSE))</f>
        <v/>
      </c>
      <c r="AB31" s="2181" t="str">
        <f>IF(AB30="","",VLOOKUP(AB30,'シフト記号表（勤務時間帯） (5)'!$D$6:$X$47,21,FALSE))</f>
        <v/>
      </c>
      <c r="AC31" s="2190" t="str">
        <f>IF(AC30="","",VLOOKUP(AC30,'シフト記号表（勤務時間帯） (5)'!$D$6:$X$47,21,FALSE))</f>
        <v/>
      </c>
      <c r="AD31" s="2190" t="str">
        <f>IF(AD30="","",VLOOKUP(AD30,'シフト記号表（勤務時間帯） (5)'!$D$6:$X$47,21,FALSE))</f>
        <v/>
      </c>
      <c r="AE31" s="2190" t="str">
        <f>IF(AE30="","",VLOOKUP(AE30,'シフト記号表（勤務時間帯） (5)'!$D$6:$X$47,21,FALSE))</f>
        <v/>
      </c>
      <c r="AF31" s="2190" t="str">
        <f>IF(AF30="","",VLOOKUP(AF30,'シフト記号表（勤務時間帯） (5)'!$D$6:$X$47,21,FALSE))</f>
        <v/>
      </c>
      <c r="AG31" s="2190" t="str">
        <f>IF(AG30="","",VLOOKUP(AG30,'シフト記号表（勤務時間帯） (5)'!$D$6:$X$47,21,FALSE))</f>
        <v/>
      </c>
      <c r="AH31" s="2197" t="str">
        <f>IF(AH30="","",VLOOKUP(AH30,'シフト記号表（勤務時間帯） (5)'!$D$6:$X$47,21,FALSE))</f>
        <v/>
      </c>
      <c r="AI31" s="2181" t="str">
        <f>IF(AI30="","",VLOOKUP(AI30,'シフト記号表（勤務時間帯） (5)'!$D$6:$X$47,21,FALSE))</f>
        <v/>
      </c>
      <c r="AJ31" s="2190" t="str">
        <f>IF(AJ30="","",VLOOKUP(AJ30,'シフト記号表（勤務時間帯） (5)'!$D$6:$X$47,21,FALSE))</f>
        <v/>
      </c>
      <c r="AK31" s="2190" t="str">
        <f>IF(AK30="","",VLOOKUP(AK30,'シフト記号表（勤務時間帯） (5)'!$D$6:$X$47,21,FALSE))</f>
        <v/>
      </c>
      <c r="AL31" s="2190" t="str">
        <f>IF(AL30="","",VLOOKUP(AL30,'シフト記号表（勤務時間帯） (5)'!$D$6:$X$47,21,FALSE))</f>
        <v/>
      </c>
      <c r="AM31" s="2190" t="str">
        <f>IF(AM30="","",VLOOKUP(AM30,'シフト記号表（勤務時間帯） (5)'!$D$6:$X$47,21,FALSE))</f>
        <v/>
      </c>
      <c r="AN31" s="2190" t="str">
        <f>IF(AN30="","",VLOOKUP(AN30,'シフト記号表（勤務時間帯） (5)'!$D$6:$X$47,21,FALSE))</f>
        <v/>
      </c>
      <c r="AO31" s="2197" t="str">
        <f>IF(AO30="","",VLOOKUP(AO30,'シフト記号表（勤務時間帯） (5)'!$D$6:$X$47,21,FALSE))</f>
        <v/>
      </c>
      <c r="AP31" s="2181" t="str">
        <f>IF(AP30="","",VLOOKUP(AP30,'シフト記号表（勤務時間帯） (5)'!$D$6:$X$47,21,FALSE))</f>
        <v/>
      </c>
      <c r="AQ31" s="2190" t="str">
        <f>IF(AQ30="","",VLOOKUP(AQ30,'シフト記号表（勤務時間帯） (5)'!$D$6:$X$47,21,FALSE))</f>
        <v/>
      </c>
      <c r="AR31" s="2190" t="str">
        <f>IF(AR30="","",VLOOKUP(AR30,'シフト記号表（勤務時間帯） (5)'!$D$6:$X$47,21,FALSE))</f>
        <v/>
      </c>
      <c r="AS31" s="2190" t="str">
        <f>IF(AS30="","",VLOOKUP(AS30,'シフト記号表（勤務時間帯） (5)'!$D$6:$X$47,21,FALSE))</f>
        <v/>
      </c>
      <c r="AT31" s="2190" t="str">
        <f>IF(AT30="","",VLOOKUP(AT30,'シフト記号表（勤務時間帯） (5)'!$D$6:$X$47,21,FALSE))</f>
        <v/>
      </c>
      <c r="AU31" s="2190" t="str">
        <f>IF(AU30="","",VLOOKUP(AU30,'シフト記号表（勤務時間帯） (5)'!$D$6:$X$47,21,FALSE))</f>
        <v/>
      </c>
      <c r="AV31" s="2197" t="str">
        <f>IF(AV30="","",VLOOKUP(AV30,'シフト記号表（勤務時間帯） (5)'!$D$6:$X$47,21,FALSE))</f>
        <v/>
      </c>
      <c r="AW31" s="2181" t="str">
        <f>IF(AW30="","",VLOOKUP(AW30,'シフト記号表（勤務時間帯） (5)'!$D$6:$X$47,21,FALSE))</f>
        <v/>
      </c>
      <c r="AX31" s="2190" t="str">
        <f>IF(AX30="","",VLOOKUP(AX30,'シフト記号表（勤務時間帯） (5)'!$D$6:$X$47,21,FALSE))</f>
        <v/>
      </c>
      <c r="AY31" s="2190" t="str">
        <f>IF(AY30="","",VLOOKUP(AY30,'シフト記号表（勤務時間帯） (5)'!$D$6:$X$47,21,FALSE))</f>
        <v/>
      </c>
      <c r="AZ31" s="1943">
        <f>IF($BC$3="４週",SUM(U31:AV31),IF($BC$3="暦月",SUM(U31:AY31),""))</f>
        <v>0</v>
      </c>
      <c r="BA31" s="1951"/>
      <c r="BB31" s="1960">
        <f>IF($BC$3="４週",AZ31/4,IF($BC$3="暦月",(AZ31/($BC$8/7)),""))</f>
        <v>0</v>
      </c>
      <c r="BC31" s="1951"/>
      <c r="BD31" s="1971"/>
      <c r="BE31" s="1976"/>
      <c r="BF31" s="1976"/>
      <c r="BG31" s="1976"/>
      <c r="BH31" s="1987"/>
    </row>
    <row r="32" spans="2:60" ht="20.25" customHeight="1">
      <c r="B32" s="1743"/>
      <c r="C32" s="1757"/>
      <c r="D32" s="1825"/>
      <c r="E32" s="1768"/>
      <c r="F32" s="1768"/>
      <c r="G32" s="1803">
        <f>C30</f>
        <v>0</v>
      </c>
      <c r="H32" s="2104"/>
      <c r="I32" s="1789"/>
      <c r="J32" s="2544"/>
      <c r="K32" s="2544"/>
      <c r="L32" s="1803"/>
      <c r="M32" s="2548"/>
      <c r="N32" s="2552"/>
      <c r="O32" s="2556"/>
      <c r="P32" s="2560" t="s">
        <v>34</v>
      </c>
      <c r="Q32" s="2570"/>
      <c r="R32" s="2570"/>
      <c r="S32" s="2575"/>
      <c r="T32" s="2583"/>
      <c r="U32" s="1885" t="str">
        <f>IF(U30="","",VLOOKUP(U30,'シフト記号表（勤務時間帯） (5)'!$D$6:$Z$47,23,FALSE))</f>
        <v/>
      </c>
      <c r="V32" s="1897" t="str">
        <f>IF(V30="","",VLOOKUP(V30,'シフト記号表（勤務時間帯） (5)'!$D$6:$Z$47,23,FALSE))</f>
        <v/>
      </c>
      <c r="W32" s="1897" t="str">
        <f>IF(W30="","",VLOOKUP(W30,'シフト記号表（勤務時間帯） (5)'!$D$6:$Z$47,23,FALSE))</f>
        <v/>
      </c>
      <c r="X32" s="1897" t="str">
        <f>IF(X30="","",VLOOKUP(X30,'シフト記号表（勤務時間帯） (5)'!$D$6:$Z$47,23,FALSE))</f>
        <v/>
      </c>
      <c r="Y32" s="1897" t="str">
        <f>IF(Y30="","",VLOOKUP(Y30,'シフト記号表（勤務時間帯） (5)'!$D$6:$Z$47,23,FALSE))</f>
        <v/>
      </c>
      <c r="Z32" s="1897" t="str">
        <f>IF(Z30="","",VLOOKUP(Z30,'シフト記号表（勤務時間帯） (5)'!$D$6:$Z$47,23,FALSE))</f>
        <v/>
      </c>
      <c r="AA32" s="1912" t="str">
        <f>IF(AA30="","",VLOOKUP(AA30,'シフト記号表（勤務時間帯） (5)'!$D$6:$Z$47,23,FALSE))</f>
        <v/>
      </c>
      <c r="AB32" s="1885" t="str">
        <f>IF(AB30="","",VLOOKUP(AB30,'シフト記号表（勤務時間帯） (5)'!$D$6:$Z$47,23,FALSE))</f>
        <v/>
      </c>
      <c r="AC32" s="1897" t="str">
        <f>IF(AC30="","",VLOOKUP(AC30,'シフト記号表（勤務時間帯） (5)'!$D$6:$Z$47,23,FALSE))</f>
        <v/>
      </c>
      <c r="AD32" s="1897" t="str">
        <f>IF(AD30="","",VLOOKUP(AD30,'シフト記号表（勤務時間帯） (5)'!$D$6:$Z$47,23,FALSE))</f>
        <v/>
      </c>
      <c r="AE32" s="1897" t="str">
        <f>IF(AE30="","",VLOOKUP(AE30,'シフト記号表（勤務時間帯） (5)'!$D$6:$Z$47,23,FALSE))</f>
        <v/>
      </c>
      <c r="AF32" s="1897" t="str">
        <f>IF(AF30="","",VLOOKUP(AF30,'シフト記号表（勤務時間帯） (5)'!$D$6:$Z$47,23,FALSE))</f>
        <v/>
      </c>
      <c r="AG32" s="1897" t="str">
        <f>IF(AG30="","",VLOOKUP(AG30,'シフト記号表（勤務時間帯） (5)'!$D$6:$Z$47,23,FALSE))</f>
        <v/>
      </c>
      <c r="AH32" s="1912" t="str">
        <f>IF(AH30="","",VLOOKUP(AH30,'シフト記号表（勤務時間帯） (5)'!$D$6:$Z$47,23,FALSE))</f>
        <v/>
      </c>
      <c r="AI32" s="1885" t="str">
        <f>IF(AI30="","",VLOOKUP(AI30,'シフト記号表（勤務時間帯） (5)'!$D$6:$Z$47,23,FALSE))</f>
        <v/>
      </c>
      <c r="AJ32" s="1897" t="str">
        <f>IF(AJ30="","",VLOOKUP(AJ30,'シフト記号表（勤務時間帯） (5)'!$D$6:$Z$47,23,FALSE))</f>
        <v/>
      </c>
      <c r="AK32" s="1897" t="str">
        <f>IF(AK30="","",VLOOKUP(AK30,'シフト記号表（勤務時間帯） (5)'!$D$6:$Z$47,23,FALSE))</f>
        <v/>
      </c>
      <c r="AL32" s="1897" t="str">
        <f>IF(AL30="","",VLOOKUP(AL30,'シフト記号表（勤務時間帯） (5)'!$D$6:$Z$47,23,FALSE))</f>
        <v/>
      </c>
      <c r="AM32" s="1897" t="str">
        <f>IF(AM30="","",VLOOKUP(AM30,'シフト記号表（勤務時間帯） (5)'!$D$6:$Z$47,23,FALSE))</f>
        <v/>
      </c>
      <c r="AN32" s="1897" t="str">
        <f>IF(AN30="","",VLOOKUP(AN30,'シフト記号表（勤務時間帯） (5)'!$D$6:$Z$47,23,FALSE))</f>
        <v/>
      </c>
      <c r="AO32" s="1912" t="str">
        <f>IF(AO30="","",VLOOKUP(AO30,'シフト記号表（勤務時間帯） (5)'!$D$6:$Z$47,23,FALSE))</f>
        <v/>
      </c>
      <c r="AP32" s="1885" t="str">
        <f>IF(AP30="","",VLOOKUP(AP30,'シフト記号表（勤務時間帯） (5)'!$D$6:$Z$47,23,FALSE))</f>
        <v/>
      </c>
      <c r="AQ32" s="1897" t="str">
        <f>IF(AQ30="","",VLOOKUP(AQ30,'シフト記号表（勤務時間帯） (5)'!$D$6:$Z$47,23,FALSE))</f>
        <v/>
      </c>
      <c r="AR32" s="1897" t="str">
        <f>IF(AR30="","",VLOOKUP(AR30,'シフト記号表（勤務時間帯） (5)'!$D$6:$Z$47,23,FALSE))</f>
        <v/>
      </c>
      <c r="AS32" s="1897" t="str">
        <f>IF(AS30="","",VLOOKUP(AS30,'シフト記号表（勤務時間帯） (5)'!$D$6:$Z$47,23,FALSE))</f>
        <v/>
      </c>
      <c r="AT32" s="1897" t="str">
        <f>IF(AT30="","",VLOOKUP(AT30,'シフト記号表（勤務時間帯） (5)'!$D$6:$Z$47,23,FALSE))</f>
        <v/>
      </c>
      <c r="AU32" s="1897" t="str">
        <f>IF(AU30="","",VLOOKUP(AU30,'シフト記号表（勤務時間帯） (5)'!$D$6:$Z$47,23,FALSE))</f>
        <v/>
      </c>
      <c r="AV32" s="1912" t="str">
        <f>IF(AV30="","",VLOOKUP(AV30,'シフト記号表（勤務時間帯） (5)'!$D$6:$Z$47,23,FALSE))</f>
        <v/>
      </c>
      <c r="AW32" s="1885" t="str">
        <f>IF(AW30="","",VLOOKUP(AW30,'シフト記号表（勤務時間帯） (5)'!$D$6:$Z$47,23,FALSE))</f>
        <v/>
      </c>
      <c r="AX32" s="1897" t="str">
        <f>IF(AX30="","",VLOOKUP(AX30,'シフト記号表（勤務時間帯） (5)'!$D$6:$Z$47,23,FALSE))</f>
        <v/>
      </c>
      <c r="AY32" s="1897" t="str">
        <f>IF(AY30="","",VLOOKUP(AY30,'シフト記号表（勤務時間帯） (5)'!$D$6:$Z$47,23,FALSE))</f>
        <v/>
      </c>
      <c r="AZ32" s="1945">
        <f>IF($BC$3="４週",SUM(U32:AV32),IF($BC$3="暦月",SUM(U32:AY32),""))</f>
        <v>0</v>
      </c>
      <c r="BA32" s="1953"/>
      <c r="BB32" s="1962">
        <f>IF($BC$3="４週",AZ32/4,IF($BC$3="暦月",(AZ32/($BC$8/7)),""))</f>
        <v>0</v>
      </c>
      <c r="BC32" s="1953"/>
      <c r="BD32" s="1973"/>
      <c r="BE32" s="1978"/>
      <c r="BF32" s="1978"/>
      <c r="BG32" s="1978"/>
      <c r="BH32" s="1989"/>
    </row>
    <row r="33" spans="2:60" ht="20.25" customHeight="1">
      <c r="B33" s="2530"/>
      <c r="C33" s="1756"/>
      <c r="D33" s="1824"/>
      <c r="E33" s="1767"/>
      <c r="F33" s="1766"/>
      <c r="G33" s="1801"/>
      <c r="H33" s="2541"/>
      <c r="I33" s="1788"/>
      <c r="J33" s="2545"/>
      <c r="K33" s="2545"/>
      <c r="L33" s="1802"/>
      <c r="M33" s="2549"/>
      <c r="N33" s="2553"/>
      <c r="O33" s="2557"/>
      <c r="P33" s="2561" t="s">
        <v>770</v>
      </c>
      <c r="Q33" s="2568"/>
      <c r="R33" s="2568"/>
      <c r="S33" s="2576"/>
      <c r="T33" s="2584"/>
      <c r="U33" s="2596"/>
      <c r="V33" s="2602"/>
      <c r="W33" s="2602"/>
      <c r="X33" s="2602"/>
      <c r="Y33" s="2602"/>
      <c r="Z33" s="2602"/>
      <c r="AA33" s="2608"/>
      <c r="AB33" s="2596"/>
      <c r="AC33" s="2602"/>
      <c r="AD33" s="2602"/>
      <c r="AE33" s="2602"/>
      <c r="AF33" s="2602"/>
      <c r="AG33" s="2602"/>
      <c r="AH33" s="2608"/>
      <c r="AI33" s="2596"/>
      <c r="AJ33" s="2602"/>
      <c r="AK33" s="2602"/>
      <c r="AL33" s="2602"/>
      <c r="AM33" s="2602"/>
      <c r="AN33" s="2602"/>
      <c r="AO33" s="2608"/>
      <c r="AP33" s="2596"/>
      <c r="AQ33" s="2602"/>
      <c r="AR33" s="2602"/>
      <c r="AS33" s="2602"/>
      <c r="AT33" s="2602"/>
      <c r="AU33" s="2602"/>
      <c r="AV33" s="2608"/>
      <c r="AW33" s="2596"/>
      <c r="AX33" s="2602"/>
      <c r="AY33" s="2602"/>
      <c r="AZ33" s="2624"/>
      <c r="BA33" s="2631"/>
      <c r="BB33" s="2638"/>
      <c r="BC33" s="2631"/>
      <c r="BD33" s="1972"/>
      <c r="BE33" s="1977"/>
      <c r="BF33" s="1977"/>
      <c r="BG33" s="1977"/>
      <c r="BH33" s="1988"/>
    </row>
    <row r="34" spans="2:60" ht="20.25" customHeight="1">
      <c r="B34" s="2059">
        <f>B31+1</f>
        <v>5</v>
      </c>
      <c r="C34" s="1755"/>
      <c r="D34" s="1823"/>
      <c r="E34" s="1766"/>
      <c r="F34" s="1766">
        <f>C33</f>
        <v>0</v>
      </c>
      <c r="G34" s="1801"/>
      <c r="H34" s="2103"/>
      <c r="I34" s="1787"/>
      <c r="J34" s="2543"/>
      <c r="K34" s="2543"/>
      <c r="L34" s="1801"/>
      <c r="M34" s="2547"/>
      <c r="N34" s="2551"/>
      <c r="O34" s="2555"/>
      <c r="P34" s="2559" t="s">
        <v>1023</v>
      </c>
      <c r="Q34" s="2566"/>
      <c r="R34" s="2566"/>
      <c r="S34" s="2574"/>
      <c r="T34" s="2582"/>
      <c r="U34" s="2181" t="str">
        <f>IF(U33="","",VLOOKUP(U33,'シフト記号表（勤務時間帯） (5)'!$D$6:$X$47,21,FALSE))</f>
        <v/>
      </c>
      <c r="V34" s="2190" t="str">
        <f>IF(V33="","",VLOOKUP(V33,'シフト記号表（勤務時間帯） (5)'!$D$6:$X$47,21,FALSE))</f>
        <v/>
      </c>
      <c r="W34" s="2190" t="str">
        <f>IF(W33="","",VLOOKUP(W33,'シフト記号表（勤務時間帯） (5)'!$D$6:$X$47,21,FALSE))</f>
        <v/>
      </c>
      <c r="X34" s="2190" t="str">
        <f>IF(X33="","",VLOOKUP(X33,'シフト記号表（勤務時間帯） (5)'!$D$6:$X$47,21,FALSE))</f>
        <v/>
      </c>
      <c r="Y34" s="2190" t="str">
        <f>IF(Y33="","",VLOOKUP(Y33,'シフト記号表（勤務時間帯） (5)'!$D$6:$X$47,21,FALSE))</f>
        <v/>
      </c>
      <c r="Z34" s="2190" t="str">
        <f>IF(Z33="","",VLOOKUP(Z33,'シフト記号表（勤務時間帯） (5)'!$D$6:$X$47,21,FALSE))</f>
        <v/>
      </c>
      <c r="AA34" s="2197" t="str">
        <f>IF(AA33="","",VLOOKUP(AA33,'シフト記号表（勤務時間帯） (5)'!$D$6:$X$47,21,FALSE))</f>
        <v/>
      </c>
      <c r="AB34" s="2181" t="str">
        <f>IF(AB33="","",VLOOKUP(AB33,'シフト記号表（勤務時間帯） (5)'!$D$6:$X$47,21,FALSE))</f>
        <v/>
      </c>
      <c r="AC34" s="2190" t="str">
        <f>IF(AC33="","",VLOOKUP(AC33,'シフト記号表（勤務時間帯） (5)'!$D$6:$X$47,21,FALSE))</f>
        <v/>
      </c>
      <c r="AD34" s="2190" t="str">
        <f>IF(AD33="","",VLOOKUP(AD33,'シフト記号表（勤務時間帯） (5)'!$D$6:$X$47,21,FALSE))</f>
        <v/>
      </c>
      <c r="AE34" s="2190" t="str">
        <f>IF(AE33="","",VLOOKUP(AE33,'シフト記号表（勤務時間帯） (5)'!$D$6:$X$47,21,FALSE))</f>
        <v/>
      </c>
      <c r="AF34" s="2190" t="str">
        <f>IF(AF33="","",VLOOKUP(AF33,'シフト記号表（勤務時間帯） (5)'!$D$6:$X$47,21,FALSE))</f>
        <v/>
      </c>
      <c r="AG34" s="2190" t="str">
        <f>IF(AG33="","",VLOOKUP(AG33,'シフト記号表（勤務時間帯） (5)'!$D$6:$X$47,21,FALSE))</f>
        <v/>
      </c>
      <c r="AH34" s="2197" t="str">
        <f>IF(AH33="","",VLOOKUP(AH33,'シフト記号表（勤務時間帯） (5)'!$D$6:$X$47,21,FALSE))</f>
        <v/>
      </c>
      <c r="AI34" s="2181" t="str">
        <f>IF(AI33="","",VLOOKUP(AI33,'シフト記号表（勤務時間帯） (5)'!$D$6:$X$47,21,FALSE))</f>
        <v/>
      </c>
      <c r="AJ34" s="2190" t="str">
        <f>IF(AJ33="","",VLOOKUP(AJ33,'シフト記号表（勤務時間帯） (5)'!$D$6:$X$47,21,FALSE))</f>
        <v/>
      </c>
      <c r="AK34" s="2190" t="str">
        <f>IF(AK33="","",VLOOKUP(AK33,'シフト記号表（勤務時間帯） (5)'!$D$6:$X$47,21,FALSE))</f>
        <v/>
      </c>
      <c r="AL34" s="2190" t="str">
        <f>IF(AL33="","",VLOOKUP(AL33,'シフト記号表（勤務時間帯） (5)'!$D$6:$X$47,21,FALSE))</f>
        <v/>
      </c>
      <c r="AM34" s="2190" t="str">
        <f>IF(AM33="","",VLOOKUP(AM33,'シフト記号表（勤務時間帯） (5)'!$D$6:$X$47,21,FALSE))</f>
        <v/>
      </c>
      <c r="AN34" s="2190" t="str">
        <f>IF(AN33="","",VLOOKUP(AN33,'シフト記号表（勤務時間帯） (5)'!$D$6:$X$47,21,FALSE))</f>
        <v/>
      </c>
      <c r="AO34" s="2197" t="str">
        <f>IF(AO33="","",VLOOKUP(AO33,'シフト記号表（勤務時間帯） (5)'!$D$6:$X$47,21,FALSE))</f>
        <v/>
      </c>
      <c r="AP34" s="2181" t="str">
        <f>IF(AP33="","",VLOOKUP(AP33,'シフト記号表（勤務時間帯） (5)'!$D$6:$X$47,21,FALSE))</f>
        <v/>
      </c>
      <c r="AQ34" s="2190" t="str">
        <f>IF(AQ33="","",VLOOKUP(AQ33,'シフト記号表（勤務時間帯） (5)'!$D$6:$X$47,21,FALSE))</f>
        <v/>
      </c>
      <c r="AR34" s="2190" t="str">
        <f>IF(AR33="","",VLOOKUP(AR33,'シフト記号表（勤務時間帯） (5)'!$D$6:$X$47,21,FALSE))</f>
        <v/>
      </c>
      <c r="AS34" s="2190" t="str">
        <f>IF(AS33="","",VLOOKUP(AS33,'シフト記号表（勤務時間帯） (5)'!$D$6:$X$47,21,FALSE))</f>
        <v/>
      </c>
      <c r="AT34" s="2190" t="str">
        <f>IF(AT33="","",VLOOKUP(AT33,'シフト記号表（勤務時間帯） (5)'!$D$6:$X$47,21,FALSE))</f>
        <v/>
      </c>
      <c r="AU34" s="2190" t="str">
        <f>IF(AU33="","",VLOOKUP(AU33,'シフト記号表（勤務時間帯） (5)'!$D$6:$X$47,21,FALSE))</f>
        <v/>
      </c>
      <c r="AV34" s="2197" t="str">
        <f>IF(AV33="","",VLOOKUP(AV33,'シフト記号表（勤務時間帯） (5)'!$D$6:$X$47,21,FALSE))</f>
        <v/>
      </c>
      <c r="AW34" s="2181" t="str">
        <f>IF(AW33="","",VLOOKUP(AW33,'シフト記号表（勤務時間帯） (5)'!$D$6:$X$47,21,FALSE))</f>
        <v/>
      </c>
      <c r="AX34" s="2190" t="str">
        <f>IF(AX33="","",VLOOKUP(AX33,'シフト記号表（勤務時間帯） (5)'!$D$6:$X$47,21,FALSE))</f>
        <v/>
      </c>
      <c r="AY34" s="2190" t="str">
        <f>IF(AY33="","",VLOOKUP(AY33,'シフト記号表（勤務時間帯） (5)'!$D$6:$X$47,21,FALSE))</f>
        <v/>
      </c>
      <c r="AZ34" s="1943">
        <f>IF($BC$3="４週",SUM(U34:AV34),IF($BC$3="暦月",SUM(U34:AY34),""))</f>
        <v>0</v>
      </c>
      <c r="BA34" s="1951"/>
      <c r="BB34" s="1960">
        <f>IF($BC$3="４週",AZ34/4,IF($BC$3="暦月",(AZ34/($BC$8/7)),""))</f>
        <v>0</v>
      </c>
      <c r="BC34" s="1951"/>
      <c r="BD34" s="1971"/>
      <c r="BE34" s="1976"/>
      <c r="BF34" s="1976"/>
      <c r="BG34" s="1976"/>
      <c r="BH34" s="1987"/>
    </row>
    <row r="35" spans="2:60" ht="20.25" customHeight="1">
      <c r="B35" s="1743"/>
      <c r="C35" s="1757"/>
      <c r="D35" s="1825"/>
      <c r="E35" s="1768"/>
      <c r="F35" s="1768"/>
      <c r="G35" s="1803">
        <f>C33</f>
        <v>0</v>
      </c>
      <c r="H35" s="2104"/>
      <c r="I35" s="1789"/>
      <c r="J35" s="2544"/>
      <c r="K35" s="2544"/>
      <c r="L35" s="1803"/>
      <c r="M35" s="2548"/>
      <c r="N35" s="2552"/>
      <c r="O35" s="2556"/>
      <c r="P35" s="2560" t="s">
        <v>34</v>
      </c>
      <c r="Q35" s="2567"/>
      <c r="R35" s="2567"/>
      <c r="S35" s="2578"/>
      <c r="T35" s="2586"/>
      <c r="U35" s="1885" t="str">
        <f>IF(U33="","",VLOOKUP(U33,'シフト記号表（勤務時間帯） (5)'!$D$6:$Z$47,23,FALSE))</f>
        <v/>
      </c>
      <c r="V35" s="1897" t="str">
        <f>IF(V33="","",VLOOKUP(V33,'シフト記号表（勤務時間帯） (5)'!$D$6:$Z$47,23,FALSE))</f>
        <v/>
      </c>
      <c r="W35" s="1897" t="str">
        <f>IF(W33="","",VLOOKUP(W33,'シフト記号表（勤務時間帯） (5)'!$D$6:$Z$47,23,FALSE))</f>
        <v/>
      </c>
      <c r="X35" s="1897" t="str">
        <f>IF(X33="","",VLOOKUP(X33,'シフト記号表（勤務時間帯） (5)'!$D$6:$Z$47,23,FALSE))</f>
        <v/>
      </c>
      <c r="Y35" s="1897" t="str">
        <f>IF(Y33="","",VLOOKUP(Y33,'シフト記号表（勤務時間帯） (5)'!$D$6:$Z$47,23,FALSE))</f>
        <v/>
      </c>
      <c r="Z35" s="1897" t="str">
        <f>IF(Z33="","",VLOOKUP(Z33,'シフト記号表（勤務時間帯） (5)'!$D$6:$Z$47,23,FALSE))</f>
        <v/>
      </c>
      <c r="AA35" s="1912" t="str">
        <f>IF(AA33="","",VLOOKUP(AA33,'シフト記号表（勤務時間帯） (5)'!$D$6:$Z$47,23,FALSE))</f>
        <v/>
      </c>
      <c r="AB35" s="1885" t="str">
        <f>IF(AB33="","",VLOOKUP(AB33,'シフト記号表（勤務時間帯） (5)'!$D$6:$Z$47,23,FALSE))</f>
        <v/>
      </c>
      <c r="AC35" s="1897" t="str">
        <f>IF(AC33="","",VLOOKUP(AC33,'シフト記号表（勤務時間帯） (5)'!$D$6:$Z$47,23,FALSE))</f>
        <v/>
      </c>
      <c r="AD35" s="1897" t="str">
        <f>IF(AD33="","",VLOOKUP(AD33,'シフト記号表（勤務時間帯） (5)'!$D$6:$Z$47,23,FALSE))</f>
        <v/>
      </c>
      <c r="AE35" s="1897" t="str">
        <f>IF(AE33="","",VLOOKUP(AE33,'シフト記号表（勤務時間帯） (5)'!$D$6:$Z$47,23,FALSE))</f>
        <v/>
      </c>
      <c r="AF35" s="1897" t="str">
        <f>IF(AF33="","",VLOOKUP(AF33,'シフト記号表（勤務時間帯） (5)'!$D$6:$Z$47,23,FALSE))</f>
        <v/>
      </c>
      <c r="AG35" s="1897" t="str">
        <f>IF(AG33="","",VLOOKUP(AG33,'シフト記号表（勤務時間帯） (5)'!$D$6:$Z$47,23,FALSE))</f>
        <v/>
      </c>
      <c r="AH35" s="1912" t="str">
        <f>IF(AH33="","",VLOOKUP(AH33,'シフト記号表（勤務時間帯） (5)'!$D$6:$Z$47,23,FALSE))</f>
        <v/>
      </c>
      <c r="AI35" s="1885" t="str">
        <f>IF(AI33="","",VLOOKUP(AI33,'シフト記号表（勤務時間帯） (5)'!$D$6:$Z$47,23,FALSE))</f>
        <v/>
      </c>
      <c r="AJ35" s="1897" t="str">
        <f>IF(AJ33="","",VLOOKUP(AJ33,'シフト記号表（勤務時間帯） (5)'!$D$6:$Z$47,23,FALSE))</f>
        <v/>
      </c>
      <c r="AK35" s="1897" t="str">
        <f>IF(AK33="","",VLOOKUP(AK33,'シフト記号表（勤務時間帯） (5)'!$D$6:$Z$47,23,FALSE))</f>
        <v/>
      </c>
      <c r="AL35" s="1897" t="str">
        <f>IF(AL33="","",VLOOKUP(AL33,'シフト記号表（勤務時間帯） (5)'!$D$6:$Z$47,23,FALSE))</f>
        <v/>
      </c>
      <c r="AM35" s="1897" t="str">
        <f>IF(AM33="","",VLOOKUP(AM33,'シフト記号表（勤務時間帯） (5)'!$D$6:$Z$47,23,FALSE))</f>
        <v/>
      </c>
      <c r="AN35" s="1897" t="str">
        <f>IF(AN33="","",VLOOKUP(AN33,'シフト記号表（勤務時間帯） (5)'!$D$6:$Z$47,23,FALSE))</f>
        <v/>
      </c>
      <c r="AO35" s="1912" t="str">
        <f>IF(AO33="","",VLOOKUP(AO33,'シフト記号表（勤務時間帯） (5)'!$D$6:$Z$47,23,FALSE))</f>
        <v/>
      </c>
      <c r="AP35" s="1885" t="str">
        <f>IF(AP33="","",VLOOKUP(AP33,'シフト記号表（勤務時間帯） (5)'!$D$6:$Z$47,23,FALSE))</f>
        <v/>
      </c>
      <c r="AQ35" s="1897" t="str">
        <f>IF(AQ33="","",VLOOKUP(AQ33,'シフト記号表（勤務時間帯） (5)'!$D$6:$Z$47,23,FALSE))</f>
        <v/>
      </c>
      <c r="AR35" s="1897" t="str">
        <f>IF(AR33="","",VLOOKUP(AR33,'シフト記号表（勤務時間帯） (5)'!$D$6:$Z$47,23,FALSE))</f>
        <v/>
      </c>
      <c r="AS35" s="1897" t="str">
        <f>IF(AS33="","",VLOOKUP(AS33,'シフト記号表（勤務時間帯） (5)'!$D$6:$Z$47,23,FALSE))</f>
        <v/>
      </c>
      <c r="AT35" s="1897" t="str">
        <f>IF(AT33="","",VLOOKUP(AT33,'シフト記号表（勤務時間帯） (5)'!$D$6:$Z$47,23,FALSE))</f>
        <v/>
      </c>
      <c r="AU35" s="1897" t="str">
        <f>IF(AU33="","",VLOOKUP(AU33,'シフト記号表（勤務時間帯） (5)'!$D$6:$Z$47,23,FALSE))</f>
        <v/>
      </c>
      <c r="AV35" s="1912" t="str">
        <f>IF(AV33="","",VLOOKUP(AV33,'シフト記号表（勤務時間帯） (5)'!$D$6:$Z$47,23,FALSE))</f>
        <v/>
      </c>
      <c r="AW35" s="1885" t="str">
        <f>IF(AW33="","",VLOOKUP(AW33,'シフト記号表（勤務時間帯） (5)'!$D$6:$Z$47,23,FALSE))</f>
        <v/>
      </c>
      <c r="AX35" s="1897" t="str">
        <f>IF(AX33="","",VLOOKUP(AX33,'シフト記号表（勤務時間帯） (5)'!$D$6:$Z$47,23,FALSE))</f>
        <v/>
      </c>
      <c r="AY35" s="1897" t="str">
        <f>IF(AY33="","",VLOOKUP(AY33,'シフト記号表（勤務時間帯） (5)'!$D$6:$Z$47,23,FALSE))</f>
        <v/>
      </c>
      <c r="AZ35" s="1945">
        <f>IF($BC$3="４週",SUM(U35:AV35),IF($BC$3="暦月",SUM(U35:AY35),""))</f>
        <v>0</v>
      </c>
      <c r="BA35" s="1953"/>
      <c r="BB35" s="1962">
        <f>IF($BC$3="４週",AZ35/4,IF($BC$3="暦月",(AZ35/($BC$8/7)),""))</f>
        <v>0</v>
      </c>
      <c r="BC35" s="1953"/>
      <c r="BD35" s="1973"/>
      <c r="BE35" s="1978"/>
      <c r="BF35" s="1978"/>
      <c r="BG35" s="1978"/>
      <c r="BH35" s="1989"/>
    </row>
    <row r="36" spans="2:60" ht="20.25" customHeight="1">
      <c r="B36" s="2530"/>
      <c r="C36" s="1756"/>
      <c r="D36" s="1824"/>
      <c r="E36" s="1767"/>
      <c r="F36" s="1766"/>
      <c r="G36" s="1801"/>
      <c r="H36" s="2541"/>
      <c r="I36" s="1788"/>
      <c r="J36" s="2545"/>
      <c r="K36" s="2545"/>
      <c r="L36" s="1802"/>
      <c r="M36" s="2549"/>
      <c r="N36" s="2553"/>
      <c r="O36" s="2557"/>
      <c r="P36" s="2561" t="s">
        <v>770</v>
      </c>
      <c r="Q36" s="2569"/>
      <c r="R36" s="2569"/>
      <c r="S36" s="2577"/>
      <c r="T36" s="2587"/>
      <c r="U36" s="2596"/>
      <c r="V36" s="2602"/>
      <c r="W36" s="2602"/>
      <c r="X36" s="2602"/>
      <c r="Y36" s="2602"/>
      <c r="Z36" s="2602"/>
      <c r="AA36" s="2608"/>
      <c r="AB36" s="2596"/>
      <c r="AC36" s="2602"/>
      <c r="AD36" s="2602"/>
      <c r="AE36" s="2602"/>
      <c r="AF36" s="2602"/>
      <c r="AG36" s="2602"/>
      <c r="AH36" s="2608"/>
      <c r="AI36" s="2596"/>
      <c r="AJ36" s="2602"/>
      <c r="AK36" s="2602"/>
      <c r="AL36" s="2602"/>
      <c r="AM36" s="2602"/>
      <c r="AN36" s="2602"/>
      <c r="AO36" s="2608"/>
      <c r="AP36" s="2596"/>
      <c r="AQ36" s="2602"/>
      <c r="AR36" s="2602"/>
      <c r="AS36" s="2602"/>
      <c r="AT36" s="2602"/>
      <c r="AU36" s="2602"/>
      <c r="AV36" s="2608"/>
      <c r="AW36" s="2596"/>
      <c r="AX36" s="2602"/>
      <c r="AY36" s="2602"/>
      <c r="AZ36" s="2624"/>
      <c r="BA36" s="2631"/>
      <c r="BB36" s="2638"/>
      <c r="BC36" s="2631"/>
      <c r="BD36" s="1972"/>
      <c r="BE36" s="1977"/>
      <c r="BF36" s="1977"/>
      <c r="BG36" s="1977"/>
      <c r="BH36" s="1988"/>
    </row>
    <row r="37" spans="2:60" ht="20.25" customHeight="1">
      <c r="B37" s="2059">
        <f>B34+1</f>
        <v>6</v>
      </c>
      <c r="C37" s="1755"/>
      <c r="D37" s="1823"/>
      <c r="E37" s="1766"/>
      <c r="F37" s="1766">
        <f>C36</f>
        <v>0</v>
      </c>
      <c r="G37" s="1801"/>
      <c r="H37" s="2103"/>
      <c r="I37" s="1787"/>
      <c r="J37" s="2543"/>
      <c r="K37" s="2543"/>
      <c r="L37" s="1801"/>
      <c r="M37" s="2547"/>
      <c r="N37" s="2551"/>
      <c r="O37" s="2555"/>
      <c r="P37" s="2559" t="s">
        <v>1023</v>
      </c>
      <c r="Q37" s="2566"/>
      <c r="R37" s="2566"/>
      <c r="S37" s="2574"/>
      <c r="T37" s="2582"/>
      <c r="U37" s="2181" t="str">
        <f>IF(U36="","",VLOOKUP(U36,'シフト記号表（勤務時間帯） (5)'!$D$6:$X$47,21,FALSE))</f>
        <v/>
      </c>
      <c r="V37" s="2190" t="str">
        <f>IF(V36="","",VLOOKUP(V36,'シフト記号表（勤務時間帯） (5)'!$D$6:$X$47,21,FALSE))</f>
        <v/>
      </c>
      <c r="W37" s="2190" t="str">
        <f>IF(W36="","",VLOOKUP(W36,'シフト記号表（勤務時間帯） (5)'!$D$6:$X$47,21,FALSE))</f>
        <v/>
      </c>
      <c r="X37" s="2190" t="str">
        <f>IF(X36="","",VLOOKUP(X36,'シフト記号表（勤務時間帯） (5)'!$D$6:$X$47,21,FALSE))</f>
        <v/>
      </c>
      <c r="Y37" s="2190" t="str">
        <f>IF(Y36="","",VLOOKUP(Y36,'シフト記号表（勤務時間帯） (5)'!$D$6:$X$47,21,FALSE))</f>
        <v/>
      </c>
      <c r="Z37" s="2190" t="str">
        <f>IF(Z36="","",VLOOKUP(Z36,'シフト記号表（勤務時間帯） (5)'!$D$6:$X$47,21,FALSE))</f>
        <v/>
      </c>
      <c r="AA37" s="2197" t="str">
        <f>IF(AA36="","",VLOOKUP(AA36,'シフト記号表（勤務時間帯） (5)'!$D$6:$X$47,21,FALSE))</f>
        <v/>
      </c>
      <c r="AB37" s="2181" t="str">
        <f>IF(AB36="","",VLOOKUP(AB36,'シフト記号表（勤務時間帯） (5)'!$D$6:$X$47,21,FALSE))</f>
        <v/>
      </c>
      <c r="AC37" s="2190" t="str">
        <f>IF(AC36="","",VLOOKUP(AC36,'シフト記号表（勤務時間帯） (5)'!$D$6:$X$47,21,FALSE))</f>
        <v/>
      </c>
      <c r="AD37" s="2190" t="str">
        <f>IF(AD36="","",VLOOKUP(AD36,'シフト記号表（勤務時間帯） (5)'!$D$6:$X$47,21,FALSE))</f>
        <v/>
      </c>
      <c r="AE37" s="2190" t="str">
        <f>IF(AE36="","",VLOOKUP(AE36,'シフト記号表（勤務時間帯） (5)'!$D$6:$X$47,21,FALSE))</f>
        <v/>
      </c>
      <c r="AF37" s="2190" t="str">
        <f>IF(AF36="","",VLOOKUP(AF36,'シフト記号表（勤務時間帯） (5)'!$D$6:$X$47,21,FALSE))</f>
        <v/>
      </c>
      <c r="AG37" s="2190" t="str">
        <f>IF(AG36="","",VLOOKUP(AG36,'シフト記号表（勤務時間帯） (5)'!$D$6:$X$47,21,FALSE))</f>
        <v/>
      </c>
      <c r="AH37" s="2197" t="str">
        <f>IF(AH36="","",VLOOKUP(AH36,'シフト記号表（勤務時間帯） (5)'!$D$6:$X$47,21,FALSE))</f>
        <v/>
      </c>
      <c r="AI37" s="2181" t="str">
        <f>IF(AI36="","",VLOOKUP(AI36,'シフト記号表（勤務時間帯） (5)'!$D$6:$X$47,21,FALSE))</f>
        <v/>
      </c>
      <c r="AJ37" s="2190" t="str">
        <f>IF(AJ36="","",VLOOKUP(AJ36,'シフト記号表（勤務時間帯） (5)'!$D$6:$X$47,21,FALSE))</f>
        <v/>
      </c>
      <c r="AK37" s="2190" t="str">
        <f>IF(AK36="","",VLOOKUP(AK36,'シフト記号表（勤務時間帯） (5)'!$D$6:$X$47,21,FALSE))</f>
        <v/>
      </c>
      <c r="AL37" s="2190" t="str">
        <f>IF(AL36="","",VLOOKUP(AL36,'シフト記号表（勤務時間帯） (5)'!$D$6:$X$47,21,FALSE))</f>
        <v/>
      </c>
      <c r="AM37" s="2190" t="str">
        <f>IF(AM36="","",VLOOKUP(AM36,'シフト記号表（勤務時間帯） (5)'!$D$6:$X$47,21,FALSE))</f>
        <v/>
      </c>
      <c r="AN37" s="2190" t="str">
        <f>IF(AN36="","",VLOOKUP(AN36,'シフト記号表（勤務時間帯） (5)'!$D$6:$X$47,21,FALSE))</f>
        <v/>
      </c>
      <c r="AO37" s="2197" t="str">
        <f>IF(AO36="","",VLOOKUP(AO36,'シフト記号表（勤務時間帯） (5)'!$D$6:$X$47,21,FALSE))</f>
        <v/>
      </c>
      <c r="AP37" s="2181" t="str">
        <f>IF(AP36="","",VLOOKUP(AP36,'シフト記号表（勤務時間帯） (5)'!$D$6:$X$47,21,FALSE))</f>
        <v/>
      </c>
      <c r="AQ37" s="2190" t="str">
        <f>IF(AQ36="","",VLOOKUP(AQ36,'シフト記号表（勤務時間帯） (5)'!$D$6:$X$47,21,FALSE))</f>
        <v/>
      </c>
      <c r="AR37" s="2190" t="str">
        <f>IF(AR36="","",VLOOKUP(AR36,'シフト記号表（勤務時間帯） (5)'!$D$6:$X$47,21,FALSE))</f>
        <v/>
      </c>
      <c r="AS37" s="2190" t="str">
        <f>IF(AS36="","",VLOOKUP(AS36,'シフト記号表（勤務時間帯） (5)'!$D$6:$X$47,21,FALSE))</f>
        <v/>
      </c>
      <c r="AT37" s="2190" t="str">
        <f>IF(AT36="","",VLOOKUP(AT36,'シフト記号表（勤務時間帯） (5)'!$D$6:$X$47,21,FALSE))</f>
        <v/>
      </c>
      <c r="AU37" s="2190" t="str">
        <f>IF(AU36="","",VLOOKUP(AU36,'シフト記号表（勤務時間帯） (5)'!$D$6:$X$47,21,FALSE))</f>
        <v/>
      </c>
      <c r="AV37" s="2197" t="str">
        <f>IF(AV36="","",VLOOKUP(AV36,'シフト記号表（勤務時間帯） (5)'!$D$6:$X$47,21,FALSE))</f>
        <v/>
      </c>
      <c r="AW37" s="2181" t="str">
        <f>IF(AW36="","",VLOOKUP(AW36,'シフト記号表（勤務時間帯） (5)'!$D$6:$X$47,21,FALSE))</f>
        <v/>
      </c>
      <c r="AX37" s="2190" t="str">
        <f>IF(AX36="","",VLOOKUP(AX36,'シフト記号表（勤務時間帯） (5)'!$D$6:$X$47,21,FALSE))</f>
        <v/>
      </c>
      <c r="AY37" s="2190" t="str">
        <f>IF(AY36="","",VLOOKUP(AY36,'シフト記号表（勤務時間帯） (5)'!$D$6:$X$47,21,FALSE))</f>
        <v/>
      </c>
      <c r="AZ37" s="1943">
        <f>IF($BC$3="４週",SUM(U37:AV37),IF($BC$3="暦月",SUM(U37:AY37),""))</f>
        <v>0</v>
      </c>
      <c r="BA37" s="1951"/>
      <c r="BB37" s="1960">
        <f>IF($BC$3="４週",AZ37/4,IF($BC$3="暦月",(AZ37/($BC$8/7)),""))</f>
        <v>0</v>
      </c>
      <c r="BC37" s="1951"/>
      <c r="BD37" s="1971"/>
      <c r="BE37" s="1976"/>
      <c r="BF37" s="1976"/>
      <c r="BG37" s="1976"/>
      <c r="BH37" s="1987"/>
    </row>
    <row r="38" spans="2:60" ht="20.25" customHeight="1">
      <c r="B38" s="1743"/>
      <c r="C38" s="1757"/>
      <c r="D38" s="1825"/>
      <c r="E38" s="1768"/>
      <c r="F38" s="1768"/>
      <c r="G38" s="1803">
        <f>C36</f>
        <v>0</v>
      </c>
      <c r="H38" s="2104"/>
      <c r="I38" s="1789"/>
      <c r="J38" s="2544"/>
      <c r="K38" s="2544"/>
      <c r="L38" s="1803"/>
      <c r="M38" s="2548"/>
      <c r="N38" s="2552"/>
      <c r="O38" s="2556"/>
      <c r="P38" s="2560" t="s">
        <v>34</v>
      </c>
      <c r="Q38" s="2570"/>
      <c r="R38" s="2570"/>
      <c r="S38" s="2575"/>
      <c r="T38" s="2583"/>
      <c r="U38" s="1885" t="str">
        <f>IF(U36="","",VLOOKUP(U36,'シフト記号表（勤務時間帯） (5)'!$D$6:$Z$47,23,FALSE))</f>
        <v/>
      </c>
      <c r="V38" s="1897" t="str">
        <f>IF(V36="","",VLOOKUP(V36,'シフト記号表（勤務時間帯） (5)'!$D$6:$Z$47,23,FALSE))</f>
        <v/>
      </c>
      <c r="W38" s="1897" t="str">
        <f>IF(W36="","",VLOOKUP(W36,'シフト記号表（勤務時間帯） (5)'!$D$6:$Z$47,23,FALSE))</f>
        <v/>
      </c>
      <c r="X38" s="1897" t="str">
        <f>IF(X36="","",VLOOKUP(X36,'シフト記号表（勤務時間帯） (5)'!$D$6:$Z$47,23,FALSE))</f>
        <v/>
      </c>
      <c r="Y38" s="1897" t="str">
        <f>IF(Y36="","",VLOOKUP(Y36,'シフト記号表（勤務時間帯） (5)'!$D$6:$Z$47,23,FALSE))</f>
        <v/>
      </c>
      <c r="Z38" s="1897" t="str">
        <f>IF(Z36="","",VLOOKUP(Z36,'シフト記号表（勤務時間帯） (5)'!$D$6:$Z$47,23,FALSE))</f>
        <v/>
      </c>
      <c r="AA38" s="1912" t="str">
        <f>IF(AA36="","",VLOOKUP(AA36,'シフト記号表（勤務時間帯） (5)'!$D$6:$Z$47,23,FALSE))</f>
        <v/>
      </c>
      <c r="AB38" s="1885" t="str">
        <f>IF(AB36="","",VLOOKUP(AB36,'シフト記号表（勤務時間帯） (5)'!$D$6:$Z$47,23,FALSE))</f>
        <v/>
      </c>
      <c r="AC38" s="1897" t="str">
        <f>IF(AC36="","",VLOOKUP(AC36,'シフト記号表（勤務時間帯） (5)'!$D$6:$Z$47,23,FALSE))</f>
        <v/>
      </c>
      <c r="AD38" s="1897" t="str">
        <f>IF(AD36="","",VLOOKUP(AD36,'シフト記号表（勤務時間帯） (5)'!$D$6:$Z$47,23,FALSE))</f>
        <v/>
      </c>
      <c r="AE38" s="1897" t="str">
        <f>IF(AE36="","",VLOOKUP(AE36,'シフト記号表（勤務時間帯） (5)'!$D$6:$Z$47,23,FALSE))</f>
        <v/>
      </c>
      <c r="AF38" s="1897" t="str">
        <f>IF(AF36="","",VLOOKUP(AF36,'シフト記号表（勤務時間帯） (5)'!$D$6:$Z$47,23,FALSE))</f>
        <v/>
      </c>
      <c r="AG38" s="1897" t="str">
        <f>IF(AG36="","",VLOOKUP(AG36,'シフト記号表（勤務時間帯） (5)'!$D$6:$Z$47,23,FALSE))</f>
        <v/>
      </c>
      <c r="AH38" s="1912" t="str">
        <f>IF(AH36="","",VLOOKUP(AH36,'シフト記号表（勤務時間帯） (5)'!$D$6:$Z$47,23,FALSE))</f>
        <v/>
      </c>
      <c r="AI38" s="1885" t="str">
        <f>IF(AI36="","",VLOOKUP(AI36,'シフト記号表（勤務時間帯） (5)'!$D$6:$Z$47,23,FALSE))</f>
        <v/>
      </c>
      <c r="AJ38" s="1897" t="str">
        <f>IF(AJ36="","",VLOOKUP(AJ36,'シフト記号表（勤務時間帯） (5)'!$D$6:$Z$47,23,FALSE))</f>
        <v/>
      </c>
      <c r="AK38" s="1897" t="str">
        <f>IF(AK36="","",VLOOKUP(AK36,'シフト記号表（勤務時間帯） (5)'!$D$6:$Z$47,23,FALSE))</f>
        <v/>
      </c>
      <c r="AL38" s="1897" t="str">
        <f>IF(AL36="","",VLOOKUP(AL36,'シフト記号表（勤務時間帯） (5)'!$D$6:$Z$47,23,FALSE))</f>
        <v/>
      </c>
      <c r="AM38" s="1897" t="str">
        <f>IF(AM36="","",VLOOKUP(AM36,'シフト記号表（勤務時間帯） (5)'!$D$6:$Z$47,23,FALSE))</f>
        <v/>
      </c>
      <c r="AN38" s="1897" t="str">
        <f>IF(AN36="","",VLOOKUP(AN36,'シフト記号表（勤務時間帯） (5)'!$D$6:$Z$47,23,FALSE))</f>
        <v/>
      </c>
      <c r="AO38" s="1912" t="str">
        <f>IF(AO36="","",VLOOKUP(AO36,'シフト記号表（勤務時間帯） (5)'!$D$6:$Z$47,23,FALSE))</f>
        <v/>
      </c>
      <c r="AP38" s="1885" t="str">
        <f>IF(AP36="","",VLOOKUP(AP36,'シフト記号表（勤務時間帯） (5)'!$D$6:$Z$47,23,FALSE))</f>
        <v/>
      </c>
      <c r="AQ38" s="1897" t="str">
        <f>IF(AQ36="","",VLOOKUP(AQ36,'シフト記号表（勤務時間帯） (5)'!$D$6:$Z$47,23,FALSE))</f>
        <v/>
      </c>
      <c r="AR38" s="1897" t="str">
        <f>IF(AR36="","",VLOOKUP(AR36,'シフト記号表（勤務時間帯） (5)'!$D$6:$Z$47,23,FALSE))</f>
        <v/>
      </c>
      <c r="AS38" s="1897" t="str">
        <f>IF(AS36="","",VLOOKUP(AS36,'シフト記号表（勤務時間帯） (5)'!$D$6:$Z$47,23,FALSE))</f>
        <v/>
      </c>
      <c r="AT38" s="1897" t="str">
        <f>IF(AT36="","",VLOOKUP(AT36,'シフト記号表（勤務時間帯） (5)'!$D$6:$Z$47,23,FALSE))</f>
        <v/>
      </c>
      <c r="AU38" s="1897" t="str">
        <f>IF(AU36="","",VLOOKUP(AU36,'シフト記号表（勤務時間帯） (5)'!$D$6:$Z$47,23,FALSE))</f>
        <v/>
      </c>
      <c r="AV38" s="1912" t="str">
        <f>IF(AV36="","",VLOOKUP(AV36,'シフト記号表（勤務時間帯） (5)'!$D$6:$Z$47,23,FALSE))</f>
        <v/>
      </c>
      <c r="AW38" s="1885" t="str">
        <f>IF(AW36="","",VLOOKUP(AW36,'シフト記号表（勤務時間帯） (5)'!$D$6:$Z$47,23,FALSE))</f>
        <v/>
      </c>
      <c r="AX38" s="1897" t="str">
        <f>IF(AX36="","",VLOOKUP(AX36,'シフト記号表（勤務時間帯） (5)'!$D$6:$Z$47,23,FALSE))</f>
        <v/>
      </c>
      <c r="AY38" s="1897" t="str">
        <f>IF(AY36="","",VLOOKUP(AY36,'シフト記号表（勤務時間帯） (5)'!$D$6:$Z$47,23,FALSE))</f>
        <v/>
      </c>
      <c r="AZ38" s="1945">
        <f>IF($BC$3="４週",SUM(U38:AV38),IF($BC$3="暦月",SUM(U38:AY38),""))</f>
        <v>0</v>
      </c>
      <c r="BA38" s="1953"/>
      <c r="BB38" s="1962">
        <f>IF($BC$3="４週",AZ38/4,IF($BC$3="暦月",(AZ38/($BC$8/7)),""))</f>
        <v>0</v>
      </c>
      <c r="BC38" s="1953"/>
      <c r="BD38" s="1973"/>
      <c r="BE38" s="1978"/>
      <c r="BF38" s="1978"/>
      <c r="BG38" s="1978"/>
      <c r="BH38" s="1989"/>
    </row>
    <row r="39" spans="2:60" ht="20.25" customHeight="1">
      <c r="B39" s="2530"/>
      <c r="C39" s="1756"/>
      <c r="D39" s="1824"/>
      <c r="E39" s="1767"/>
      <c r="F39" s="1766"/>
      <c r="G39" s="1801"/>
      <c r="H39" s="2541"/>
      <c r="I39" s="1788"/>
      <c r="J39" s="2545"/>
      <c r="K39" s="2545"/>
      <c r="L39" s="1802"/>
      <c r="M39" s="2549"/>
      <c r="N39" s="2553"/>
      <c r="O39" s="2557"/>
      <c r="P39" s="2561" t="s">
        <v>770</v>
      </c>
      <c r="Q39" s="2568"/>
      <c r="R39" s="2568"/>
      <c r="S39" s="2576"/>
      <c r="T39" s="2584"/>
      <c r="U39" s="2596"/>
      <c r="V39" s="2602"/>
      <c r="W39" s="2602"/>
      <c r="X39" s="2602"/>
      <c r="Y39" s="2602"/>
      <c r="Z39" s="2602"/>
      <c r="AA39" s="2608"/>
      <c r="AB39" s="2596"/>
      <c r="AC39" s="2602"/>
      <c r="AD39" s="2602"/>
      <c r="AE39" s="2602"/>
      <c r="AF39" s="2602"/>
      <c r="AG39" s="2602"/>
      <c r="AH39" s="2608"/>
      <c r="AI39" s="2596"/>
      <c r="AJ39" s="2602"/>
      <c r="AK39" s="2602"/>
      <c r="AL39" s="2602"/>
      <c r="AM39" s="2602"/>
      <c r="AN39" s="2602"/>
      <c r="AO39" s="2608"/>
      <c r="AP39" s="2596"/>
      <c r="AQ39" s="2602"/>
      <c r="AR39" s="2602"/>
      <c r="AS39" s="2602"/>
      <c r="AT39" s="2602"/>
      <c r="AU39" s="2602"/>
      <c r="AV39" s="2608"/>
      <c r="AW39" s="2596"/>
      <c r="AX39" s="2602"/>
      <c r="AY39" s="2602"/>
      <c r="AZ39" s="2624"/>
      <c r="BA39" s="2631"/>
      <c r="BB39" s="2638"/>
      <c r="BC39" s="2631"/>
      <c r="BD39" s="1972"/>
      <c r="BE39" s="1977"/>
      <c r="BF39" s="1977"/>
      <c r="BG39" s="1977"/>
      <c r="BH39" s="1988"/>
    </row>
    <row r="40" spans="2:60" ht="20.25" customHeight="1">
      <c r="B40" s="2059">
        <f>B37+1</f>
        <v>7</v>
      </c>
      <c r="C40" s="1755"/>
      <c r="D40" s="1823"/>
      <c r="E40" s="1766"/>
      <c r="F40" s="1766">
        <f>C39</f>
        <v>0</v>
      </c>
      <c r="G40" s="1801"/>
      <c r="H40" s="2103"/>
      <c r="I40" s="1787"/>
      <c r="J40" s="2543"/>
      <c r="K40" s="2543"/>
      <c r="L40" s="1801"/>
      <c r="M40" s="2547"/>
      <c r="N40" s="2551"/>
      <c r="O40" s="2555"/>
      <c r="P40" s="2559" t="s">
        <v>1023</v>
      </c>
      <c r="Q40" s="2566"/>
      <c r="R40" s="2566"/>
      <c r="S40" s="2574"/>
      <c r="T40" s="2582"/>
      <c r="U40" s="2181" t="str">
        <f>IF(U39="","",VLOOKUP(U39,'シフト記号表（勤務時間帯） (5)'!$D$6:$X$47,21,FALSE))</f>
        <v/>
      </c>
      <c r="V40" s="2190" t="str">
        <f>IF(V39="","",VLOOKUP(V39,'シフト記号表（勤務時間帯） (5)'!$D$6:$X$47,21,FALSE))</f>
        <v/>
      </c>
      <c r="W40" s="2190" t="str">
        <f>IF(W39="","",VLOOKUP(W39,'シフト記号表（勤務時間帯） (5)'!$D$6:$X$47,21,FALSE))</f>
        <v/>
      </c>
      <c r="X40" s="2190" t="str">
        <f>IF(X39="","",VLOOKUP(X39,'シフト記号表（勤務時間帯） (5)'!$D$6:$X$47,21,FALSE))</f>
        <v/>
      </c>
      <c r="Y40" s="2190" t="str">
        <f>IF(Y39="","",VLOOKUP(Y39,'シフト記号表（勤務時間帯） (5)'!$D$6:$X$47,21,FALSE))</f>
        <v/>
      </c>
      <c r="Z40" s="2190" t="str">
        <f>IF(Z39="","",VLOOKUP(Z39,'シフト記号表（勤務時間帯） (5)'!$D$6:$X$47,21,FALSE))</f>
        <v/>
      </c>
      <c r="AA40" s="2197" t="str">
        <f>IF(AA39="","",VLOOKUP(AA39,'シフト記号表（勤務時間帯） (5)'!$D$6:$X$47,21,FALSE))</f>
        <v/>
      </c>
      <c r="AB40" s="2181" t="str">
        <f>IF(AB39="","",VLOOKUP(AB39,'シフト記号表（勤務時間帯） (5)'!$D$6:$X$47,21,FALSE))</f>
        <v/>
      </c>
      <c r="AC40" s="2190" t="str">
        <f>IF(AC39="","",VLOOKUP(AC39,'シフト記号表（勤務時間帯） (5)'!$D$6:$X$47,21,FALSE))</f>
        <v/>
      </c>
      <c r="AD40" s="2190" t="str">
        <f>IF(AD39="","",VLOOKUP(AD39,'シフト記号表（勤務時間帯） (5)'!$D$6:$X$47,21,FALSE))</f>
        <v/>
      </c>
      <c r="AE40" s="2190" t="str">
        <f>IF(AE39="","",VLOOKUP(AE39,'シフト記号表（勤務時間帯） (5)'!$D$6:$X$47,21,FALSE))</f>
        <v/>
      </c>
      <c r="AF40" s="2190" t="str">
        <f>IF(AF39="","",VLOOKUP(AF39,'シフト記号表（勤務時間帯） (5)'!$D$6:$X$47,21,FALSE))</f>
        <v/>
      </c>
      <c r="AG40" s="2190" t="str">
        <f>IF(AG39="","",VLOOKUP(AG39,'シフト記号表（勤務時間帯） (5)'!$D$6:$X$47,21,FALSE))</f>
        <v/>
      </c>
      <c r="AH40" s="2197" t="str">
        <f>IF(AH39="","",VLOOKUP(AH39,'シフト記号表（勤務時間帯） (5)'!$D$6:$X$47,21,FALSE))</f>
        <v/>
      </c>
      <c r="AI40" s="2181" t="str">
        <f>IF(AI39="","",VLOOKUP(AI39,'シフト記号表（勤務時間帯） (5)'!$D$6:$X$47,21,FALSE))</f>
        <v/>
      </c>
      <c r="AJ40" s="2190" t="str">
        <f>IF(AJ39="","",VLOOKUP(AJ39,'シフト記号表（勤務時間帯） (5)'!$D$6:$X$47,21,FALSE))</f>
        <v/>
      </c>
      <c r="AK40" s="2190" t="str">
        <f>IF(AK39="","",VLOOKUP(AK39,'シフト記号表（勤務時間帯） (5)'!$D$6:$X$47,21,FALSE))</f>
        <v/>
      </c>
      <c r="AL40" s="2190" t="str">
        <f>IF(AL39="","",VLOOKUP(AL39,'シフト記号表（勤務時間帯） (5)'!$D$6:$X$47,21,FALSE))</f>
        <v/>
      </c>
      <c r="AM40" s="2190" t="str">
        <f>IF(AM39="","",VLOOKUP(AM39,'シフト記号表（勤務時間帯） (5)'!$D$6:$X$47,21,FALSE))</f>
        <v/>
      </c>
      <c r="AN40" s="2190" t="str">
        <f>IF(AN39="","",VLOOKUP(AN39,'シフト記号表（勤務時間帯） (5)'!$D$6:$X$47,21,FALSE))</f>
        <v/>
      </c>
      <c r="AO40" s="2197" t="str">
        <f>IF(AO39="","",VLOOKUP(AO39,'シフト記号表（勤務時間帯） (5)'!$D$6:$X$47,21,FALSE))</f>
        <v/>
      </c>
      <c r="AP40" s="2181" t="str">
        <f>IF(AP39="","",VLOOKUP(AP39,'シフト記号表（勤務時間帯） (5)'!$D$6:$X$47,21,FALSE))</f>
        <v/>
      </c>
      <c r="AQ40" s="2190" t="str">
        <f>IF(AQ39="","",VLOOKUP(AQ39,'シフト記号表（勤務時間帯） (5)'!$D$6:$X$47,21,FALSE))</f>
        <v/>
      </c>
      <c r="AR40" s="2190" t="str">
        <f>IF(AR39="","",VLOOKUP(AR39,'シフト記号表（勤務時間帯） (5)'!$D$6:$X$47,21,FALSE))</f>
        <v/>
      </c>
      <c r="AS40" s="2190" t="str">
        <f>IF(AS39="","",VLOOKUP(AS39,'シフト記号表（勤務時間帯） (5)'!$D$6:$X$47,21,FALSE))</f>
        <v/>
      </c>
      <c r="AT40" s="2190" t="str">
        <f>IF(AT39="","",VLOOKUP(AT39,'シフト記号表（勤務時間帯） (5)'!$D$6:$X$47,21,FALSE))</f>
        <v/>
      </c>
      <c r="AU40" s="2190" t="str">
        <f>IF(AU39="","",VLOOKUP(AU39,'シフト記号表（勤務時間帯） (5)'!$D$6:$X$47,21,FALSE))</f>
        <v/>
      </c>
      <c r="AV40" s="2197" t="str">
        <f>IF(AV39="","",VLOOKUP(AV39,'シフト記号表（勤務時間帯） (5)'!$D$6:$X$47,21,FALSE))</f>
        <v/>
      </c>
      <c r="AW40" s="2181" t="str">
        <f>IF(AW39="","",VLOOKUP(AW39,'シフト記号表（勤務時間帯） (5)'!$D$6:$X$47,21,FALSE))</f>
        <v/>
      </c>
      <c r="AX40" s="2190" t="str">
        <f>IF(AX39="","",VLOOKUP(AX39,'シフト記号表（勤務時間帯） (5)'!$D$6:$X$47,21,FALSE))</f>
        <v/>
      </c>
      <c r="AY40" s="2190" t="str">
        <f>IF(AY39="","",VLOOKUP(AY39,'シフト記号表（勤務時間帯） (5)'!$D$6:$X$47,21,FALSE))</f>
        <v/>
      </c>
      <c r="AZ40" s="1943">
        <f>IF($BC$3="４週",SUM(U40:AV40),IF($BC$3="暦月",SUM(U40:AY40),""))</f>
        <v>0</v>
      </c>
      <c r="BA40" s="1951"/>
      <c r="BB40" s="1960">
        <f>IF($BC$3="４週",AZ40/4,IF($BC$3="暦月",(AZ40/($BC$8/7)),""))</f>
        <v>0</v>
      </c>
      <c r="BC40" s="1951"/>
      <c r="BD40" s="1971"/>
      <c r="BE40" s="1976"/>
      <c r="BF40" s="1976"/>
      <c r="BG40" s="1976"/>
      <c r="BH40" s="1987"/>
    </row>
    <row r="41" spans="2:60" ht="20.25" customHeight="1">
      <c r="B41" s="1743"/>
      <c r="C41" s="1757"/>
      <c r="D41" s="1825"/>
      <c r="E41" s="1768"/>
      <c r="F41" s="1768"/>
      <c r="G41" s="1803">
        <f>C39</f>
        <v>0</v>
      </c>
      <c r="H41" s="2104"/>
      <c r="I41" s="1789"/>
      <c r="J41" s="2544"/>
      <c r="K41" s="2544"/>
      <c r="L41" s="1803"/>
      <c r="M41" s="2548"/>
      <c r="N41" s="2552"/>
      <c r="O41" s="2556"/>
      <c r="P41" s="2560" t="s">
        <v>34</v>
      </c>
      <c r="Q41" s="2569"/>
      <c r="R41" s="2569"/>
      <c r="S41" s="2577"/>
      <c r="T41" s="2585"/>
      <c r="U41" s="1885" t="str">
        <f>IF(U39="","",VLOOKUP(U39,'シフト記号表（勤務時間帯） (5)'!$D$6:$Z$47,23,FALSE))</f>
        <v/>
      </c>
      <c r="V41" s="1897" t="str">
        <f>IF(V39="","",VLOOKUP(V39,'シフト記号表（勤務時間帯） (5)'!$D$6:$Z$47,23,FALSE))</f>
        <v/>
      </c>
      <c r="W41" s="1897" t="str">
        <f>IF(W39="","",VLOOKUP(W39,'シフト記号表（勤務時間帯） (5)'!$D$6:$Z$47,23,FALSE))</f>
        <v/>
      </c>
      <c r="X41" s="1897" t="str">
        <f>IF(X39="","",VLOOKUP(X39,'シフト記号表（勤務時間帯） (5)'!$D$6:$Z$47,23,FALSE))</f>
        <v/>
      </c>
      <c r="Y41" s="1897" t="str">
        <f>IF(Y39="","",VLOOKUP(Y39,'シフト記号表（勤務時間帯） (5)'!$D$6:$Z$47,23,FALSE))</f>
        <v/>
      </c>
      <c r="Z41" s="1897" t="str">
        <f>IF(Z39="","",VLOOKUP(Z39,'シフト記号表（勤務時間帯） (5)'!$D$6:$Z$47,23,FALSE))</f>
        <v/>
      </c>
      <c r="AA41" s="1912" t="str">
        <f>IF(AA39="","",VLOOKUP(AA39,'シフト記号表（勤務時間帯） (5)'!$D$6:$Z$47,23,FALSE))</f>
        <v/>
      </c>
      <c r="AB41" s="1885" t="str">
        <f>IF(AB39="","",VLOOKUP(AB39,'シフト記号表（勤務時間帯） (5)'!$D$6:$Z$47,23,FALSE))</f>
        <v/>
      </c>
      <c r="AC41" s="1897" t="str">
        <f>IF(AC39="","",VLOOKUP(AC39,'シフト記号表（勤務時間帯） (5)'!$D$6:$Z$47,23,FALSE))</f>
        <v/>
      </c>
      <c r="AD41" s="1897" t="str">
        <f>IF(AD39="","",VLOOKUP(AD39,'シフト記号表（勤務時間帯） (5)'!$D$6:$Z$47,23,FALSE))</f>
        <v/>
      </c>
      <c r="AE41" s="1897" t="str">
        <f>IF(AE39="","",VLOOKUP(AE39,'シフト記号表（勤務時間帯） (5)'!$D$6:$Z$47,23,FALSE))</f>
        <v/>
      </c>
      <c r="AF41" s="1897" t="str">
        <f>IF(AF39="","",VLOOKUP(AF39,'シフト記号表（勤務時間帯） (5)'!$D$6:$Z$47,23,FALSE))</f>
        <v/>
      </c>
      <c r="AG41" s="1897" t="str">
        <f>IF(AG39="","",VLOOKUP(AG39,'シフト記号表（勤務時間帯） (5)'!$D$6:$Z$47,23,FALSE))</f>
        <v/>
      </c>
      <c r="AH41" s="1912" t="str">
        <f>IF(AH39="","",VLOOKUP(AH39,'シフト記号表（勤務時間帯） (5)'!$D$6:$Z$47,23,FALSE))</f>
        <v/>
      </c>
      <c r="AI41" s="1885" t="str">
        <f>IF(AI39="","",VLOOKUP(AI39,'シフト記号表（勤務時間帯） (5)'!$D$6:$Z$47,23,FALSE))</f>
        <v/>
      </c>
      <c r="AJ41" s="1897" t="str">
        <f>IF(AJ39="","",VLOOKUP(AJ39,'シフト記号表（勤務時間帯） (5)'!$D$6:$Z$47,23,FALSE))</f>
        <v/>
      </c>
      <c r="AK41" s="1897" t="str">
        <f>IF(AK39="","",VLOOKUP(AK39,'シフト記号表（勤務時間帯） (5)'!$D$6:$Z$47,23,FALSE))</f>
        <v/>
      </c>
      <c r="AL41" s="1897" t="str">
        <f>IF(AL39="","",VLOOKUP(AL39,'シフト記号表（勤務時間帯） (5)'!$D$6:$Z$47,23,FALSE))</f>
        <v/>
      </c>
      <c r="AM41" s="1897" t="str">
        <f>IF(AM39="","",VLOOKUP(AM39,'シフト記号表（勤務時間帯） (5)'!$D$6:$Z$47,23,FALSE))</f>
        <v/>
      </c>
      <c r="AN41" s="1897" t="str">
        <f>IF(AN39="","",VLOOKUP(AN39,'シフト記号表（勤務時間帯） (5)'!$D$6:$Z$47,23,FALSE))</f>
        <v/>
      </c>
      <c r="AO41" s="1912" t="str">
        <f>IF(AO39="","",VLOOKUP(AO39,'シフト記号表（勤務時間帯） (5)'!$D$6:$Z$47,23,FALSE))</f>
        <v/>
      </c>
      <c r="AP41" s="1885" t="str">
        <f>IF(AP39="","",VLOOKUP(AP39,'シフト記号表（勤務時間帯） (5)'!$D$6:$Z$47,23,FALSE))</f>
        <v/>
      </c>
      <c r="AQ41" s="1897" t="str">
        <f>IF(AQ39="","",VLOOKUP(AQ39,'シフト記号表（勤務時間帯） (5)'!$D$6:$Z$47,23,FALSE))</f>
        <v/>
      </c>
      <c r="AR41" s="1897" t="str">
        <f>IF(AR39="","",VLOOKUP(AR39,'シフト記号表（勤務時間帯） (5)'!$D$6:$Z$47,23,FALSE))</f>
        <v/>
      </c>
      <c r="AS41" s="1897" t="str">
        <f>IF(AS39="","",VLOOKUP(AS39,'シフト記号表（勤務時間帯） (5)'!$D$6:$Z$47,23,FALSE))</f>
        <v/>
      </c>
      <c r="AT41" s="1897" t="str">
        <f>IF(AT39="","",VLOOKUP(AT39,'シフト記号表（勤務時間帯） (5)'!$D$6:$Z$47,23,FALSE))</f>
        <v/>
      </c>
      <c r="AU41" s="1897" t="str">
        <f>IF(AU39="","",VLOOKUP(AU39,'シフト記号表（勤務時間帯） (5)'!$D$6:$Z$47,23,FALSE))</f>
        <v/>
      </c>
      <c r="AV41" s="1912" t="str">
        <f>IF(AV39="","",VLOOKUP(AV39,'シフト記号表（勤務時間帯） (5)'!$D$6:$Z$47,23,FALSE))</f>
        <v/>
      </c>
      <c r="AW41" s="1885" t="str">
        <f>IF(AW39="","",VLOOKUP(AW39,'シフト記号表（勤務時間帯） (5)'!$D$6:$Z$47,23,FALSE))</f>
        <v/>
      </c>
      <c r="AX41" s="1897" t="str">
        <f>IF(AX39="","",VLOOKUP(AX39,'シフト記号表（勤務時間帯） (5)'!$D$6:$Z$47,23,FALSE))</f>
        <v/>
      </c>
      <c r="AY41" s="1897" t="str">
        <f>IF(AY39="","",VLOOKUP(AY39,'シフト記号表（勤務時間帯） (5)'!$D$6:$Z$47,23,FALSE))</f>
        <v/>
      </c>
      <c r="AZ41" s="1945">
        <f>IF($BC$3="４週",SUM(U41:AV41),IF($BC$3="暦月",SUM(U41:AY41),""))</f>
        <v>0</v>
      </c>
      <c r="BA41" s="1953"/>
      <c r="BB41" s="1962">
        <f>IF($BC$3="４週",AZ41/4,IF($BC$3="暦月",(AZ41/($BC$8/7)),""))</f>
        <v>0</v>
      </c>
      <c r="BC41" s="1953"/>
      <c r="BD41" s="1973"/>
      <c r="BE41" s="1978"/>
      <c r="BF41" s="1978"/>
      <c r="BG41" s="1978"/>
      <c r="BH41" s="1989"/>
    </row>
    <row r="42" spans="2:60" ht="20.25" customHeight="1">
      <c r="B42" s="2530"/>
      <c r="C42" s="1756"/>
      <c r="D42" s="1824"/>
      <c r="E42" s="1767"/>
      <c r="F42" s="1766"/>
      <c r="G42" s="1801"/>
      <c r="H42" s="2541"/>
      <c r="I42" s="1788"/>
      <c r="J42" s="2545"/>
      <c r="K42" s="2545"/>
      <c r="L42" s="1802"/>
      <c r="M42" s="2549"/>
      <c r="N42" s="2553"/>
      <c r="O42" s="2557"/>
      <c r="P42" s="2561" t="s">
        <v>770</v>
      </c>
      <c r="Q42" s="2568"/>
      <c r="R42" s="2568"/>
      <c r="S42" s="2576"/>
      <c r="T42" s="2584"/>
      <c r="U42" s="2596"/>
      <c r="V42" s="2602"/>
      <c r="W42" s="2602"/>
      <c r="X42" s="2602"/>
      <c r="Y42" s="2602"/>
      <c r="Z42" s="2602"/>
      <c r="AA42" s="2608"/>
      <c r="AB42" s="2596"/>
      <c r="AC42" s="2602"/>
      <c r="AD42" s="2602"/>
      <c r="AE42" s="2602"/>
      <c r="AF42" s="2602"/>
      <c r="AG42" s="2602"/>
      <c r="AH42" s="2608"/>
      <c r="AI42" s="2596"/>
      <c r="AJ42" s="2602"/>
      <c r="AK42" s="2602"/>
      <c r="AL42" s="2602"/>
      <c r="AM42" s="2602"/>
      <c r="AN42" s="2602"/>
      <c r="AO42" s="2608"/>
      <c r="AP42" s="2596"/>
      <c r="AQ42" s="2602"/>
      <c r="AR42" s="2602"/>
      <c r="AS42" s="2602"/>
      <c r="AT42" s="2602"/>
      <c r="AU42" s="2602"/>
      <c r="AV42" s="2608"/>
      <c r="AW42" s="2596"/>
      <c r="AX42" s="2602"/>
      <c r="AY42" s="2602"/>
      <c r="AZ42" s="2624"/>
      <c r="BA42" s="2631"/>
      <c r="BB42" s="2638"/>
      <c r="BC42" s="2631"/>
      <c r="BD42" s="1972"/>
      <c r="BE42" s="1977"/>
      <c r="BF42" s="1977"/>
      <c r="BG42" s="1977"/>
      <c r="BH42" s="1988"/>
    </row>
    <row r="43" spans="2:60" ht="20.25" customHeight="1">
      <c r="B43" s="2059">
        <f>B40+1</f>
        <v>8</v>
      </c>
      <c r="C43" s="1755"/>
      <c r="D43" s="1823"/>
      <c r="E43" s="1766"/>
      <c r="F43" s="1766">
        <f>C42</f>
        <v>0</v>
      </c>
      <c r="G43" s="1801"/>
      <c r="H43" s="2103"/>
      <c r="I43" s="1787"/>
      <c r="J43" s="2543"/>
      <c r="K43" s="2543"/>
      <c r="L43" s="1801"/>
      <c r="M43" s="2547"/>
      <c r="N43" s="2551"/>
      <c r="O43" s="2555"/>
      <c r="P43" s="2559" t="s">
        <v>1023</v>
      </c>
      <c r="Q43" s="2566"/>
      <c r="R43" s="2566"/>
      <c r="S43" s="2574"/>
      <c r="T43" s="2582"/>
      <c r="U43" s="2181" t="str">
        <f>IF(U42="","",VLOOKUP(U42,'シフト記号表（勤務時間帯） (5)'!$D$6:$X$47,21,FALSE))</f>
        <v/>
      </c>
      <c r="V43" s="2190" t="str">
        <f>IF(V42="","",VLOOKUP(V42,'シフト記号表（勤務時間帯） (5)'!$D$6:$X$47,21,FALSE))</f>
        <v/>
      </c>
      <c r="W43" s="2190" t="str">
        <f>IF(W42="","",VLOOKUP(W42,'シフト記号表（勤務時間帯） (5)'!$D$6:$X$47,21,FALSE))</f>
        <v/>
      </c>
      <c r="X43" s="2190" t="str">
        <f>IF(X42="","",VLOOKUP(X42,'シフト記号表（勤務時間帯） (5)'!$D$6:$X$47,21,FALSE))</f>
        <v/>
      </c>
      <c r="Y43" s="2190" t="str">
        <f>IF(Y42="","",VLOOKUP(Y42,'シフト記号表（勤務時間帯） (5)'!$D$6:$X$47,21,FALSE))</f>
        <v/>
      </c>
      <c r="Z43" s="2190" t="str">
        <f>IF(Z42="","",VLOOKUP(Z42,'シフト記号表（勤務時間帯） (5)'!$D$6:$X$47,21,FALSE))</f>
        <v/>
      </c>
      <c r="AA43" s="2197" t="str">
        <f>IF(AA42="","",VLOOKUP(AA42,'シフト記号表（勤務時間帯） (5)'!$D$6:$X$47,21,FALSE))</f>
        <v/>
      </c>
      <c r="AB43" s="2181" t="str">
        <f>IF(AB42="","",VLOOKUP(AB42,'シフト記号表（勤務時間帯） (5)'!$D$6:$X$47,21,FALSE))</f>
        <v/>
      </c>
      <c r="AC43" s="2190" t="str">
        <f>IF(AC42="","",VLOOKUP(AC42,'シフト記号表（勤務時間帯） (5)'!$D$6:$X$47,21,FALSE))</f>
        <v/>
      </c>
      <c r="AD43" s="2190" t="str">
        <f>IF(AD42="","",VLOOKUP(AD42,'シフト記号表（勤務時間帯） (5)'!$D$6:$X$47,21,FALSE))</f>
        <v/>
      </c>
      <c r="AE43" s="2190" t="str">
        <f>IF(AE42="","",VLOOKUP(AE42,'シフト記号表（勤務時間帯） (5)'!$D$6:$X$47,21,FALSE))</f>
        <v/>
      </c>
      <c r="AF43" s="2190" t="str">
        <f>IF(AF42="","",VLOOKUP(AF42,'シフト記号表（勤務時間帯） (5)'!$D$6:$X$47,21,FALSE))</f>
        <v/>
      </c>
      <c r="AG43" s="2190" t="str">
        <f>IF(AG42="","",VLOOKUP(AG42,'シフト記号表（勤務時間帯） (5)'!$D$6:$X$47,21,FALSE))</f>
        <v/>
      </c>
      <c r="AH43" s="2197" t="str">
        <f>IF(AH42="","",VLOOKUP(AH42,'シフト記号表（勤務時間帯） (5)'!$D$6:$X$47,21,FALSE))</f>
        <v/>
      </c>
      <c r="AI43" s="2181" t="str">
        <f>IF(AI42="","",VLOOKUP(AI42,'シフト記号表（勤務時間帯） (5)'!$D$6:$X$47,21,FALSE))</f>
        <v/>
      </c>
      <c r="AJ43" s="2190" t="str">
        <f>IF(AJ42="","",VLOOKUP(AJ42,'シフト記号表（勤務時間帯） (5)'!$D$6:$X$47,21,FALSE))</f>
        <v/>
      </c>
      <c r="AK43" s="2190" t="str">
        <f>IF(AK42="","",VLOOKUP(AK42,'シフト記号表（勤務時間帯） (5)'!$D$6:$X$47,21,FALSE))</f>
        <v/>
      </c>
      <c r="AL43" s="2190" t="str">
        <f>IF(AL42="","",VLOOKUP(AL42,'シフト記号表（勤務時間帯） (5)'!$D$6:$X$47,21,FALSE))</f>
        <v/>
      </c>
      <c r="AM43" s="2190" t="str">
        <f>IF(AM42="","",VLOOKUP(AM42,'シフト記号表（勤務時間帯） (5)'!$D$6:$X$47,21,FALSE))</f>
        <v/>
      </c>
      <c r="AN43" s="2190" t="str">
        <f>IF(AN42="","",VLOOKUP(AN42,'シフト記号表（勤務時間帯） (5)'!$D$6:$X$47,21,FALSE))</f>
        <v/>
      </c>
      <c r="AO43" s="2197" t="str">
        <f>IF(AO42="","",VLOOKUP(AO42,'シフト記号表（勤務時間帯） (5)'!$D$6:$X$47,21,FALSE))</f>
        <v/>
      </c>
      <c r="AP43" s="2181" t="str">
        <f>IF(AP42="","",VLOOKUP(AP42,'シフト記号表（勤務時間帯） (5)'!$D$6:$X$47,21,FALSE))</f>
        <v/>
      </c>
      <c r="AQ43" s="2190" t="str">
        <f>IF(AQ42="","",VLOOKUP(AQ42,'シフト記号表（勤務時間帯） (5)'!$D$6:$X$47,21,FALSE))</f>
        <v/>
      </c>
      <c r="AR43" s="2190" t="str">
        <f>IF(AR42="","",VLOOKUP(AR42,'シフト記号表（勤務時間帯） (5)'!$D$6:$X$47,21,FALSE))</f>
        <v/>
      </c>
      <c r="AS43" s="2190" t="str">
        <f>IF(AS42="","",VLOOKUP(AS42,'シフト記号表（勤務時間帯） (5)'!$D$6:$X$47,21,FALSE))</f>
        <v/>
      </c>
      <c r="AT43" s="2190" t="str">
        <f>IF(AT42="","",VLOOKUP(AT42,'シフト記号表（勤務時間帯） (5)'!$D$6:$X$47,21,FALSE))</f>
        <v/>
      </c>
      <c r="AU43" s="2190" t="str">
        <f>IF(AU42="","",VLOOKUP(AU42,'シフト記号表（勤務時間帯） (5)'!$D$6:$X$47,21,FALSE))</f>
        <v/>
      </c>
      <c r="AV43" s="2197" t="str">
        <f>IF(AV42="","",VLOOKUP(AV42,'シフト記号表（勤務時間帯） (5)'!$D$6:$X$47,21,FALSE))</f>
        <v/>
      </c>
      <c r="AW43" s="2181" t="str">
        <f>IF(AW42="","",VLOOKUP(AW42,'シフト記号表（勤務時間帯） (5)'!$D$6:$X$47,21,FALSE))</f>
        <v/>
      </c>
      <c r="AX43" s="2190" t="str">
        <f>IF(AX42="","",VLOOKUP(AX42,'シフト記号表（勤務時間帯） (5)'!$D$6:$X$47,21,FALSE))</f>
        <v/>
      </c>
      <c r="AY43" s="2190" t="str">
        <f>IF(AY42="","",VLOOKUP(AY42,'シフト記号表（勤務時間帯） (5)'!$D$6:$X$47,21,FALSE))</f>
        <v/>
      </c>
      <c r="AZ43" s="1943">
        <f>IF($BC$3="４週",SUM(U43:AV43),IF($BC$3="暦月",SUM(U43:AY43),""))</f>
        <v>0</v>
      </c>
      <c r="BA43" s="1951"/>
      <c r="BB43" s="1960">
        <f>IF($BC$3="４週",AZ43/4,IF($BC$3="暦月",(AZ43/($BC$8/7)),""))</f>
        <v>0</v>
      </c>
      <c r="BC43" s="1951"/>
      <c r="BD43" s="1971"/>
      <c r="BE43" s="1976"/>
      <c r="BF43" s="1976"/>
      <c r="BG43" s="1976"/>
      <c r="BH43" s="1987"/>
    </row>
    <row r="44" spans="2:60" ht="20.25" customHeight="1">
      <c r="B44" s="1743"/>
      <c r="C44" s="1757"/>
      <c r="D44" s="1825"/>
      <c r="E44" s="1768"/>
      <c r="F44" s="1768"/>
      <c r="G44" s="1803">
        <f>C42</f>
        <v>0</v>
      </c>
      <c r="H44" s="2104"/>
      <c r="I44" s="1789"/>
      <c r="J44" s="2544"/>
      <c r="K44" s="2544"/>
      <c r="L44" s="1803"/>
      <c r="M44" s="2548"/>
      <c r="N44" s="2552"/>
      <c r="O44" s="2556"/>
      <c r="P44" s="2560" t="s">
        <v>34</v>
      </c>
      <c r="Q44" s="2570"/>
      <c r="R44" s="2570"/>
      <c r="S44" s="2575"/>
      <c r="T44" s="2583"/>
      <c r="U44" s="1885" t="str">
        <f>IF(U42="","",VLOOKUP(U42,'シフト記号表（勤務時間帯） (5)'!$D$6:$Z$47,23,FALSE))</f>
        <v/>
      </c>
      <c r="V44" s="1897" t="str">
        <f>IF(V42="","",VLOOKUP(V42,'シフト記号表（勤務時間帯） (5)'!$D$6:$Z$47,23,FALSE))</f>
        <v/>
      </c>
      <c r="W44" s="1897" t="str">
        <f>IF(W42="","",VLOOKUP(W42,'シフト記号表（勤務時間帯） (5)'!$D$6:$Z$47,23,FALSE))</f>
        <v/>
      </c>
      <c r="X44" s="1897" t="str">
        <f>IF(X42="","",VLOOKUP(X42,'シフト記号表（勤務時間帯） (5)'!$D$6:$Z$47,23,FALSE))</f>
        <v/>
      </c>
      <c r="Y44" s="1897" t="str">
        <f>IF(Y42="","",VLOOKUP(Y42,'シフト記号表（勤務時間帯） (5)'!$D$6:$Z$47,23,FALSE))</f>
        <v/>
      </c>
      <c r="Z44" s="1897" t="str">
        <f>IF(Z42="","",VLOOKUP(Z42,'シフト記号表（勤務時間帯） (5)'!$D$6:$Z$47,23,FALSE))</f>
        <v/>
      </c>
      <c r="AA44" s="1912" t="str">
        <f>IF(AA42="","",VLOOKUP(AA42,'シフト記号表（勤務時間帯） (5)'!$D$6:$Z$47,23,FALSE))</f>
        <v/>
      </c>
      <c r="AB44" s="1885" t="str">
        <f>IF(AB42="","",VLOOKUP(AB42,'シフト記号表（勤務時間帯） (5)'!$D$6:$Z$47,23,FALSE))</f>
        <v/>
      </c>
      <c r="AC44" s="1897" t="str">
        <f>IF(AC42="","",VLOOKUP(AC42,'シフト記号表（勤務時間帯） (5)'!$D$6:$Z$47,23,FALSE))</f>
        <v/>
      </c>
      <c r="AD44" s="1897" t="str">
        <f>IF(AD42="","",VLOOKUP(AD42,'シフト記号表（勤務時間帯） (5)'!$D$6:$Z$47,23,FALSE))</f>
        <v/>
      </c>
      <c r="AE44" s="1897" t="str">
        <f>IF(AE42="","",VLOOKUP(AE42,'シフト記号表（勤務時間帯） (5)'!$D$6:$Z$47,23,FALSE))</f>
        <v/>
      </c>
      <c r="AF44" s="1897" t="str">
        <f>IF(AF42="","",VLOOKUP(AF42,'シフト記号表（勤務時間帯） (5)'!$D$6:$Z$47,23,FALSE))</f>
        <v/>
      </c>
      <c r="AG44" s="1897" t="str">
        <f>IF(AG42="","",VLOOKUP(AG42,'シフト記号表（勤務時間帯） (5)'!$D$6:$Z$47,23,FALSE))</f>
        <v/>
      </c>
      <c r="AH44" s="1912" t="str">
        <f>IF(AH42="","",VLOOKUP(AH42,'シフト記号表（勤務時間帯） (5)'!$D$6:$Z$47,23,FALSE))</f>
        <v/>
      </c>
      <c r="AI44" s="1885" t="str">
        <f>IF(AI42="","",VLOOKUP(AI42,'シフト記号表（勤務時間帯） (5)'!$D$6:$Z$47,23,FALSE))</f>
        <v/>
      </c>
      <c r="AJ44" s="1897" t="str">
        <f>IF(AJ42="","",VLOOKUP(AJ42,'シフト記号表（勤務時間帯） (5)'!$D$6:$Z$47,23,FALSE))</f>
        <v/>
      </c>
      <c r="AK44" s="1897" t="str">
        <f>IF(AK42="","",VLOOKUP(AK42,'シフト記号表（勤務時間帯） (5)'!$D$6:$Z$47,23,FALSE))</f>
        <v/>
      </c>
      <c r="AL44" s="1897" t="str">
        <f>IF(AL42="","",VLOOKUP(AL42,'シフト記号表（勤務時間帯） (5)'!$D$6:$Z$47,23,FALSE))</f>
        <v/>
      </c>
      <c r="AM44" s="1897" t="str">
        <f>IF(AM42="","",VLOOKUP(AM42,'シフト記号表（勤務時間帯） (5)'!$D$6:$Z$47,23,FALSE))</f>
        <v/>
      </c>
      <c r="AN44" s="1897" t="str">
        <f>IF(AN42="","",VLOOKUP(AN42,'シフト記号表（勤務時間帯） (5)'!$D$6:$Z$47,23,FALSE))</f>
        <v/>
      </c>
      <c r="AO44" s="1912" t="str">
        <f>IF(AO42="","",VLOOKUP(AO42,'シフト記号表（勤務時間帯） (5)'!$D$6:$Z$47,23,FALSE))</f>
        <v/>
      </c>
      <c r="AP44" s="1885" t="str">
        <f>IF(AP42="","",VLOOKUP(AP42,'シフト記号表（勤務時間帯） (5)'!$D$6:$Z$47,23,FALSE))</f>
        <v/>
      </c>
      <c r="AQ44" s="1897" t="str">
        <f>IF(AQ42="","",VLOOKUP(AQ42,'シフト記号表（勤務時間帯） (5)'!$D$6:$Z$47,23,FALSE))</f>
        <v/>
      </c>
      <c r="AR44" s="1897" t="str">
        <f>IF(AR42="","",VLOOKUP(AR42,'シフト記号表（勤務時間帯） (5)'!$D$6:$Z$47,23,FALSE))</f>
        <v/>
      </c>
      <c r="AS44" s="1897" t="str">
        <f>IF(AS42="","",VLOOKUP(AS42,'シフト記号表（勤務時間帯） (5)'!$D$6:$Z$47,23,FALSE))</f>
        <v/>
      </c>
      <c r="AT44" s="1897" t="str">
        <f>IF(AT42="","",VLOOKUP(AT42,'シフト記号表（勤務時間帯） (5)'!$D$6:$Z$47,23,FALSE))</f>
        <v/>
      </c>
      <c r="AU44" s="1897" t="str">
        <f>IF(AU42="","",VLOOKUP(AU42,'シフト記号表（勤務時間帯） (5)'!$D$6:$Z$47,23,FALSE))</f>
        <v/>
      </c>
      <c r="AV44" s="1912" t="str">
        <f>IF(AV42="","",VLOOKUP(AV42,'シフト記号表（勤務時間帯） (5)'!$D$6:$Z$47,23,FALSE))</f>
        <v/>
      </c>
      <c r="AW44" s="1885" t="str">
        <f>IF(AW42="","",VLOOKUP(AW42,'シフト記号表（勤務時間帯） (5)'!$D$6:$Z$47,23,FALSE))</f>
        <v/>
      </c>
      <c r="AX44" s="1897" t="str">
        <f>IF(AX42="","",VLOOKUP(AX42,'シフト記号表（勤務時間帯） (5)'!$D$6:$Z$47,23,FALSE))</f>
        <v/>
      </c>
      <c r="AY44" s="1897" t="str">
        <f>IF(AY42="","",VLOOKUP(AY42,'シフト記号表（勤務時間帯） (5)'!$D$6:$Z$47,23,FALSE))</f>
        <v/>
      </c>
      <c r="AZ44" s="1945">
        <f>IF($BC$3="４週",SUM(U44:AV44),IF($BC$3="暦月",SUM(U44:AY44),""))</f>
        <v>0</v>
      </c>
      <c r="BA44" s="1953"/>
      <c r="BB44" s="1962">
        <f>IF($BC$3="４週",AZ44/4,IF($BC$3="暦月",(AZ44/($BC$8/7)),""))</f>
        <v>0</v>
      </c>
      <c r="BC44" s="1953"/>
      <c r="BD44" s="1973"/>
      <c r="BE44" s="1978"/>
      <c r="BF44" s="1978"/>
      <c r="BG44" s="1978"/>
      <c r="BH44" s="1989"/>
    </row>
    <row r="45" spans="2:60" ht="20.25" customHeight="1">
      <c r="B45" s="2530"/>
      <c r="C45" s="1756"/>
      <c r="D45" s="1824"/>
      <c r="E45" s="1767"/>
      <c r="F45" s="1766"/>
      <c r="G45" s="1801"/>
      <c r="H45" s="2541"/>
      <c r="I45" s="1788"/>
      <c r="J45" s="2545"/>
      <c r="K45" s="2545"/>
      <c r="L45" s="1802"/>
      <c r="M45" s="2549"/>
      <c r="N45" s="2553"/>
      <c r="O45" s="2557"/>
      <c r="P45" s="2561" t="s">
        <v>770</v>
      </c>
      <c r="Q45" s="2568"/>
      <c r="R45" s="2568"/>
      <c r="S45" s="2576"/>
      <c r="T45" s="2584"/>
      <c r="U45" s="2596"/>
      <c r="V45" s="2602"/>
      <c r="W45" s="2602"/>
      <c r="X45" s="2602"/>
      <c r="Y45" s="2602"/>
      <c r="Z45" s="2602"/>
      <c r="AA45" s="2608"/>
      <c r="AB45" s="2596"/>
      <c r="AC45" s="2602"/>
      <c r="AD45" s="2602"/>
      <c r="AE45" s="2602"/>
      <c r="AF45" s="2602"/>
      <c r="AG45" s="2602"/>
      <c r="AH45" s="2608"/>
      <c r="AI45" s="2596"/>
      <c r="AJ45" s="2602"/>
      <c r="AK45" s="2602"/>
      <c r="AL45" s="2602"/>
      <c r="AM45" s="2602"/>
      <c r="AN45" s="2602"/>
      <c r="AO45" s="2608"/>
      <c r="AP45" s="2596"/>
      <c r="AQ45" s="2602"/>
      <c r="AR45" s="2602"/>
      <c r="AS45" s="2602"/>
      <c r="AT45" s="2602"/>
      <c r="AU45" s="2602"/>
      <c r="AV45" s="2608"/>
      <c r="AW45" s="2596"/>
      <c r="AX45" s="2602"/>
      <c r="AY45" s="2602"/>
      <c r="AZ45" s="2624"/>
      <c r="BA45" s="2631"/>
      <c r="BB45" s="2638"/>
      <c r="BC45" s="2631"/>
      <c r="BD45" s="1972"/>
      <c r="BE45" s="1977"/>
      <c r="BF45" s="1977"/>
      <c r="BG45" s="1977"/>
      <c r="BH45" s="1988"/>
    </row>
    <row r="46" spans="2:60" ht="20.25" customHeight="1">
      <c r="B46" s="2059">
        <f>B43+1</f>
        <v>9</v>
      </c>
      <c r="C46" s="1755"/>
      <c r="D46" s="1823"/>
      <c r="E46" s="1766"/>
      <c r="F46" s="1766">
        <f>C45</f>
        <v>0</v>
      </c>
      <c r="G46" s="1801"/>
      <c r="H46" s="2103"/>
      <c r="I46" s="1787"/>
      <c r="J46" s="2543"/>
      <c r="K46" s="2543"/>
      <c r="L46" s="1801"/>
      <c r="M46" s="2547"/>
      <c r="N46" s="2551"/>
      <c r="O46" s="2555"/>
      <c r="P46" s="2559" t="s">
        <v>1023</v>
      </c>
      <c r="Q46" s="2566"/>
      <c r="R46" s="2566"/>
      <c r="S46" s="2574"/>
      <c r="T46" s="2582"/>
      <c r="U46" s="2181" t="str">
        <f>IF(U45="","",VLOOKUP(U45,'シフト記号表（勤務時間帯） (5)'!$D$6:$X$47,21,FALSE))</f>
        <v/>
      </c>
      <c r="V46" s="2190" t="str">
        <f>IF(V45="","",VLOOKUP(V45,'シフト記号表（勤務時間帯） (5)'!$D$6:$X$47,21,FALSE))</f>
        <v/>
      </c>
      <c r="W46" s="2190" t="str">
        <f>IF(W45="","",VLOOKUP(W45,'シフト記号表（勤務時間帯） (5)'!$D$6:$X$47,21,FALSE))</f>
        <v/>
      </c>
      <c r="X46" s="2190" t="str">
        <f>IF(X45="","",VLOOKUP(X45,'シフト記号表（勤務時間帯） (5)'!$D$6:$X$47,21,FALSE))</f>
        <v/>
      </c>
      <c r="Y46" s="2190" t="str">
        <f>IF(Y45="","",VLOOKUP(Y45,'シフト記号表（勤務時間帯） (5)'!$D$6:$X$47,21,FALSE))</f>
        <v/>
      </c>
      <c r="Z46" s="2190" t="str">
        <f>IF(Z45="","",VLOOKUP(Z45,'シフト記号表（勤務時間帯） (5)'!$D$6:$X$47,21,FALSE))</f>
        <v/>
      </c>
      <c r="AA46" s="2197" t="str">
        <f>IF(AA45="","",VLOOKUP(AA45,'シフト記号表（勤務時間帯） (5)'!$D$6:$X$47,21,FALSE))</f>
        <v/>
      </c>
      <c r="AB46" s="2181" t="str">
        <f>IF(AB45="","",VLOOKUP(AB45,'シフト記号表（勤務時間帯） (5)'!$D$6:$X$47,21,FALSE))</f>
        <v/>
      </c>
      <c r="AC46" s="2190" t="str">
        <f>IF(AC45="","",VLOOKUP(AC45,'シフト記号表（勤務時間帯） (5)'!$D$6:$X$47,21,FALSE))</f>
        <v/>
      </c>
      <c r="AD46" s="2190" t="str">
        <f>IF(AD45="","",VLOOKUP(AD45,'シフト記号表（勤務時間帯） (5)'!$D$6:$X$47,21,FALSE))</f>
        <v/>
      </c>
      <c r="AE46" s="2190" t="str">
        <f>IF(AE45="","",VLOOKUP(AE45,'シフト記号表（勤務時間帯） (5)'!$D$6:$X$47,21,FALSE))</f>
        <v/>
      </c>
      <c r="AF46" s="2190" t="str">
        <f>IF(AF45="","",VLOOKUP(AF45,'シフト記号表（勤務時間帯） (5)'!$D$6:$X$47,21,FALSE))</f>
        <v/>
      </c>
      <c r="AG46" s="2190" t="str">
        <f>IF(AG45="","",VLOOKUP(AG45,'シフト記号表（勤務時間帯） (5)'!$D$6:$X$47,21,FALSE))</f>
        <v/>
      </c>
      <c r="AH46" s="2197" t="str">
        <f>IF(AH45="","",VLOOKUP(AH45,'シフト記号表（勤務時間帯） (5)'!$D$6:$X$47,21,FALSE))</f>
        <v/>
      </c>
      <c r="AI46" s="2181" t="str">
        <f>IF(AI45="","",VLOOKUP(AI45,'シフト記号表（勤務時間帯） (5)'!$D$6:$X$47,21,FALSE))</f>
        <v/>
      </c>
      <c r="AJ46" s="2190" t="str">
        <f>IF(AJ45="","",VLOOKUP(AJ45,'シフト記号表（勤務時間帯） (5)'!$D$6:$X$47,21,FALSE))</f>
        <v/>
      </c>
      <c r="AK46" s="2190" t="str">
        <f>IF(AK45="","",VLOOKUP(AK45,'シフト記号表（勤務時間帯） (5)'!$D$6:$X$47,21,FALSE))</f>
        <v/>
      </c>
      <c r="AL46" s="2190" t="str">
        <f>IF(AL45="","",VLOOKUP(AL45,'シフト記号表（勤務時間帯） (5)'!$D$6:$X$47,21,FALSE))</f>
        <v/>
      </c>
      <c r="AM46" s="2190" t="str">
        <f>IF(AM45="","",VLOOKUP(AM45,'シフト記号表（勤務時間帯） (5)'!$D$6:$X$47,21,FALSE))</f>
        <v/>
      </c>
      <c r="AN46" s="2190" t="str">
        <f>IF(AN45="","",VLOOKUP(AN45,'シフト記号表（勤務時間帯） (5)'!$D$6:$X$47,21,FALSE))</f>
        <v/>
      </c>
      <c r="AO46" s="2197" t="str">
        <f>IF(AO45="","",VLOOKUP(AO45,'シフト記号表（勤務時間帯） (5)'!$D$6:$X$47,21,FALSE))</f>
        <v/>
      </c>
      <c r="AP46" s="2181" t="str">
        <f>IF(AP45="","",VLOOKUP(AP45,'シフト記号表（勤務時間帯） (5)'!$D$6:$X$47,21,FALSE))</f>
        <v/>
      </c>
      <c r="AQ46" s="2190" t="str">
        <f>IF(AQ45="","",VLOOKUP(AQ45,'シフト記号表（勤務時間帯） (5)'!$D$6:$X$47,21,FALSE))</f>
        <v/>
      </c>
      <c r="AR46" s="2190" t="str">
        <f>IF(AR45="","",VLOOKUP(AR45,'シフト記号表（勤務時間帯） (5)'!$D$6:$X$47,21,FALSE))</f>
        <v/>
      </c>
      <c r="AS46" s="2190" t="str">
        <f>IF(AS45="","",VLOOKUP(AS45,'シフト記号表（勤務時間帯） (5)'!$D$6:$X$47,21,FALSE))</f>
        <v/>
      </c>
      <c r="AT46" s="2190" t="str">
        <f>IF(AT45="","",VLOOKUP(AT45,'シフト記号表（勤務時間帯） (5)'!$D$6:$X$47,21,FALSE))</f>
        <v/>
      </c>
      <c r="AU46" s="2190" t="str">
        <f>IF(AU45="","",VLOOKUP(AU45,'シフト記号表（勤務時間帯） (5)'!$D$6:$X$47,21,FALSE))</f>
        <v/>
      </c>
      <c r="AV46" s="2197" t="str">
        <f>IF(AV45="","",VLOOKUP(AV45,'シフト記号表（勤務時間帯） (5)'!$D$6:$X$47,21,FALSE))</f>
        <v/>
      </c>
      <c r="AW46" s="2181" t="str">
        <f>IF(AW45="","",VLOOKUP(AW45,'シフト記号表（勤務時間帯） (5)'!$D$6:$X$47,21,FALSE))</f>
        <v/>
      </c>
      <c r="AX46" s="2190" t="str">
        <f>IF(AX45="","",VLOOKUP(AX45,'シフト記号表（勤務時間帯） (5)'!$D$6:$X$47,21,FALSE))</f>
        <v/>
      </c>
      <c r="AY46" s="2190" t="str">
        <f>IF(AY45="","",VLOOKUP(AY45,'シフト記号表（勤務時間帯） (5)'!$D$6:$X$47,21,FALSE))</f>
        <v/>
      </c>
      <c r="AZ46" s="1943">
        <f>IF($BC$3="４週",SUM(U46:AV46),IF($BC$3="暦月",SUM(U46:AY46),""))</f>
        <v>0</v>
      </c>
      <c r="BA46" s="1951"/>
      <c r="BB46" s="1960">
        <f>IF($BC$3="４週",AZ46/4,IF($BC$3="暦月",(AZ46/($BC$8/7)),""))</f>
        <v>0</v>
      </c>
      <c r="BC46" s="1951"/>
      <c r="BD46" s="1971"/>
      <c r="BE46" s="1976"/>
      <c r="BF46" s="1976"/>
      <c r="BG46" s="1976"/>
      <c r="BH46" s="1987"/>
    </row>
    <row r="47" spans="2:60" ht="20.25" customHeight="1">
      <c r="B47" s="1743"/>
      <c r="C47" s="1757"/>
      <c r="D47" s="1825"/>
      <c r="E47" s="1768"/>
      <c r="F47" s="1768"/>
      <c r="G47" s="1803">
        <f>C45</f>
        <v>0</v>
      </c>
      <c r="H47" s="2104"/>
      <c r="I47" s="1789"/>
      <c r="J47" s="2544"/>
      <c r="K47" s="2544"/>
      <c r="L47" s="1803"/>
      <c r="M47" s="2548"/>
      <c r="N47" s="2552"/>
      <c r="O47" s="2556"/>
      <c r="P47" s="2560" t="s">
        <v>34</v>
      </c>
      <c r="Q47" s="2567"/>
      <c r="R47" s="2567"/>
      <c r="S47" s="2578"/>
      <c r="T47" s="2586"/>
      <c r="U47" s="1885" t="str">
        <f>IF(U45="","",VLOOKUP(U45,'シフト記号表（勤務時間帯） (5)'!$D$6:$Z$47,23,FALSE))</f>
        <v/>
      </c>
      <c r="V47" s="1897" t="str">
        <f>IF(V45="","",VLOOKUP(V45,'シフト記号表（勤務時間帯） (5)'!$D$6:$Z$47,23,FALSE))</f>
        <v/>
      </c>
      <c r="W47" s="1897" t="str">
        <f>IF(W45="","",VLOOKUP(W45,'シフト記号表（勤務時間帯） (5)'!$D$6:$Z$47,23,FALSE))</f>
        <v/>
      </c>
      <c r="X47" s="1897" t="str">
        <f>IF(X45="","",VLOOKUP(X45,'シフト記号表（勤務時間帯） (5)'!$D$6:$Z$47,23,FALSE))</f>
        <v/>
      </c>
      <c r="Y47" s="1897" t="str">
        <f>IF(Y45="","",VLOOKUP(Y45,'シフト記号表（勤務時間帯） (5)'!$D$6:$Z$47,23,FALSE))</f>
        <v/>
      </c>
      <c r="Z47" s="1897" t="str">
        <f>IF(Z45="","",VLOOKUP(Z45,'シフト記号表（勤務時間帯） (5)'!$D$6:$Z$47,23,FALSE))</f>
        <v/>
      </c>
      <c r="AA47" s="1912" t="str">
        <f>IF(AA45="","",VLOOKUP(AA45,'シフト記号表（勤務時間帯） (5)'!$D$6:$Z$47,23,FALSE))</f>
        <v/>
      </c>
      <c r="AB47" s="1885" t="str">
        <f>IF(AB45="","",VLOOKUP(AB45,'シフト記号表（勤務時間帯） (5)'!$D$6:$Z$47,23,FALSE))</f>
        <v/>
      </c>
      <c r="AC47" s="1897" t="str">
        <f>IF(AC45="","",VLOOKUP(AC45,'シフト記号表（勤務時間帯） (5)'!$D$6:$Z$47,23,FALSE))</f>
        <v/>
      </c>
      <c r="AD47" s="1897" t="str">
        <f>IF(AD45="","",VLOOKUP(AD45,'シフト記号表（勤務時間帯） (5)'!$D$6:$Z$47,23,FALSE))</f>
        <v/>
      </c>
      <c r="AE47" s="1897" t="str">
        <f>IF(AE45="","",VLOOKUP(AE45,'シフト記号表（勤務時間帯） (5)'!$D$6:$Z$47,23,FALSE))</f>
        <v/>
      </c>
      <c r="AF47" s="1897" t="str">
        <f>IF(AF45="","",VLOOKUP(AF45,'シフト記号表（勤務時間帯） (5)'!$D$6:$Z$47,23,FALSE))</f>
        <v/>
      </c>
      <c r="AG47" s="1897" t="str">
        <f>IF(AG45="","",VLOOKUP(AG45,'シフト記号表（勤務時間帯） (5)'!$D$6:$Z$47,23,FALSE))</f>
        <v/>
      </c>
      <c r="AH47" s="1912" t="str">
        <f>IF(AH45="","",VLOOKUP(AH45,'シフト記号表（勤務時間帯） (5)'!$D$6:$Z$47,23,FALSE))</f>
        <v/>
      </c>
      <c r="AI47" s="1885" t="str">
        <f>IF(AI45="","",VLOOKUP(AI45,'シフト記号表（勤務時間帯） (5)'!$D$6:$Z$47,23,FALSE))</f>
        <v/>
      </c>
      <c r="AJ47" s="1897" t="str">
        <f>IF(AJ45="","",VLOOKUP(AJ45,'シフト記号表（勤務時間帯） (5)'!$D$6:$Z$47,23,FALSE))</f>
        <v/>
      </c>
      <c r="AK47" s="1897" t="str">
        <f>IF(AK45="","",VLOOKUP(AK45,'シフト記号表（勤務時間帯） (5)'!$D$6:$Z$47,23,FALSE))</f>
        <v/>
      </c>
      <c r="AL47" s="1897" t="str">
        <f>IF(AL45="","",VLOOKUP(AL45,'シフト記号表（勤務時間帯） (5)'!$D$6:$Z$47,23,FALSE))</f>
        <v/>
      </c>
      <c r="AM47" s="1897" t="str">
        <f>IF(AM45="","",VLOOKUP(AM45,'シフト記号表（勤務時間帯） (5)'!$D$6:$Z$47,23,FALSE))</f>
        <v/>
      </c>
      <c r="AN47" s="1897" t="str">
        <f>IF(AN45="","",VLOOKUP(AN45,'シフト記号表（勤務時間帯） (5)'!$D$6:$Z$47,23,FALSE))</f>
        <v/>
      </c>
      <c r="AO47" s="1912" t="str">
        <f>IF(AO45="","",VLOOKUP(AO45,'シフト記号表（勤務時間帯） (5)'!$D$6:$Z$47,23,FALSE))</f>
        <v/>
      </c>
      <c r="AP47" s="1885" t="str">
        <f>IF(AP45="","",VLOOKUP(AP45,'シフト記号表（勤務時間帯） (5)'!$D$6:$Z$47,23,FALSE))</f>
        <v/>
      </c>
      <c r="AQ47" s="1897" t="str">
        <f>IF(AQ45="","",VLOOKUP(AQ45,'シフト記号表（勤務時間帯） (5)'!$D$6:$Z$47,23,FALSE))</f>
        <v/>
      </c>
      <c r="AR47" s="1897" t="str">
        <f>IF(AR45="","",VLOOKUP(AR45,'シフト記号表（勤務時間帯） (5)'!$D$6:$Z$47,23,FALSE))</f>
        <v/>
      </c>
      <c r="AS47" s="1897" t="str">
        <f>IF(AS45="","",VLOOKUP(AS45,'シフト記号表（勤務時間帯） (5)'!$D$6:$Z$47,23,FALSE))</f>
        <v/>
      </c>
      <c r="AT47" s="1897" t="str">
        <f>IF(AT45="","",VLOOKUP(AT45,'シフト記号表（勤務時間帯） (5)'!$D$6:$Z$47,23,FALSE))</f>
        <v/>
      </c>
      <c r="AU47" s="1897" t="str">
        <f>IF(AU45="","",VLOOKUP(AU45,'シフト記号表（勤務時間帯） (5)'!$D$6:$Z$47,23,FALSE))</f>
        <v/>
      </c>
      <c r="AV47" s="1912" t="str">
        <f>IF(AV45="","",VLOOKUP(AV45,'シフト記号表（勤務時間帯） (5)'!$D$6:$Z$47,23,FALSE))</f>
        <v/>
      </c>
      <c r="AW47" s="1885" t="str">
        <f>IF(AW45="","",VLOOKUP(AW45,'シフト記号表（勤務時間帯） (5)'!$D$6:$Z$47,23,FALSE))</f>
        <v/>
      </c>
      <c r="AX47" s="1897" t="str">
        <f>IF(AX45="","",VLOOKUP(AX45,'シフト記号表（勤務時間帯） (5)'!$D$6:$Z$47,23,FALSE))</f>
        <v/>
      </c>
      <c r="AY47" s="1897" t="str">
        <f>IF(AY45="","",VLOOKUP(AY45,'シフト記号表（勤務時間帯） (5)'!$D$6:$Z$47,23,FALSE))</f>
        <v/>
      </c>
      <c r="AZ47" s="1945">
        <f>IF($BC$3="４週",SUM(U47:AV47),IF($BC$3="暦月",SUM(U47:AY47),""))</f>
        <v>0</v>
      </c>
      <c r="BA47" s="1953"/>
      <c r="BB47" s="1962">
        <f>IF($BC$3="４週",AZ47/4,IF($BC$3="暦月",(AZ47/($BC$8/7)),""))</f>
        <v>0</v>
      </c>
      <c r="BC47" s="1953"/>
      <c r="BD47" s="1973"/>
      <c r="BE47" s="1978"/>
      <c r="BF47" s="1978"/>
      <c r="BG47" s="1978"/>
      <c r="BH47" s="1989"/>
    </row>
    <row r="48" spans="2:60" ht="20.25" customHeight="1">
      <c r="B48" s="2530"/>
      <c r="C48" s="1756"/>
      <c r="D48" s="1824"/>
      <c r="E48" s="1767"/>
      <c r="F48" s="1766"/>
      <c r="G48" s="1801"/>
      <c r="H48" s="2541"/>
      <c r="I48" s="1788"/>
      <c r="J48" s="2545"/>
      <c r="K48" s="2545"/>
      <c r="L48" s="1802"/>
      <c r="M48" s="2549"/>
      <c r="N48" s="2553"/>
      <c r="O48" s="2557"/>
      <c r="P48" s="2561" t="s">
        <v>770</v>
      </c>
      <c r="Q48" s="2569"/>
      <c r="R48" s="2569"/>
      <c r="S48" s="2577"/>
      <c r="T48" s="2587"/>
      <c r="U48" s="2596"/>
      <c r="V48" s="2602"/>
      <c r="W48" s="2602"/>
      <c r="X48" s="2602"/>
      <c r="Y48" s="2602"/>
      <c r="Z48" s="2602"/>
      <c r="AA48" s="2608"/>
      <c r="AB48" s="2596"/>
      <c r="AC48" s="2602"/>
      <c r="AD48" s="2602"/>
      <c r="AE48" s="2602"/>
      <c r="AF48" s="2602"/>
      <c r="AG48" s="2602"/>
      <c r="AH48" s="2608"/>
      <c r="AI48" s="2596"/>
      <c r="AJ48" s="2602"/>
      <c r="AK48" s="2602"/>
      <c r="AL48" s="2602"/>
      <c r="AM48" s="2602"/>
      <c r="AN48" s="2602"/>
      <c r="AO48" s="2608"/>
      <c r="AP48" s="2596"/>
      <c r="AQ48" s="2602"/>
      <c r="AR48" s="2602"/>
      <c r="AS48" s="2602"/>
      <c r="AT48" s="2602"/>
      <c r="AU48" s="2602"/>
      <c r="AV48" s="2608"/>
      <c r="AW48" s="2596"/>
      <c r="AX48" s="2602"/>
      <c r="AY48" s="2602"/>
      <c r="AZ48" s="2624"/>
      <c r="BA48" s="2631"/>
      <c r="BB48" s="2638"/>
      <c r="BC48" s="2631"/>
      <c r="BD48" s="1972"/>
      <c r="BE48" s="1977"/>
      <c r="BF48" s="1977"/>
      <c r="BG48" s="1977"/>
      <c r="BH48" s="1988"/>
    </row>
    <row r="49" spans="2:60" ht="20.25" customHeight="1">
      <c r="B49" s="2059">
        <f>B46+1</f>
        <v>10</v>
      </c>
      <c r="C49" s="1755"/>
      <c r="D49" s="1823"/>
      <c r="E49" s="1766"/>
      <c r="F49" s="1766">
        <f>C48</f>
        <v>0</v>
      </c>
      <c r="G49" s="1801"/>
      <c r="H49" s="2103"/>
      <c r="I49" s="1787"/>
      <c r="J49" s="2543"/>
      <c r="K49" s="2543"/>
      <c r="L49" s="1801"/>
      <c r="M49" s="2547"/>
      <c r="N49" s="2551"/>
      <c r="O49" s="2555"/>
      <c r="P49" s="2559" t="s">
        <v>1023</v>
      </c>
      <c r="Q49" s="2566"/>
      <c r="R49" s="2566"/>
      <c r="S49" s="2574"/>
      <c r="T49" s="2582"/>
      <c r="U49" s="2181" t="str">
        <f>IF(U48="","",VLOOKUP(U48,'シフト記号表（勤務時間帯） (5)'!$D$6:$X$47,21,FALSE))</f>
        <v/>
      </c>
      <c r="V49" s="2190" t="str">
        <f>IF(V48="","",VLOOKUP(V48,'シフト記号表（勤務時間帯） (5)'!$D$6:$X$47,21,FALSE))</f>
        <v/>
      </c>
      <c r="W49" s="2190" t="str">
        <f>IF(W48="","",VLOOKUP(W48,'シフト記号表（勤務時間帯） (5)'!$D$6:$X$47,21,FALSE))</f>
        <v/>
      </c>
      <c r="X49" s="2190" t="str">
        <f>IF(X48="","",VLOOKUP(X48,'シフト記号表（勤務時間帯） (5)'!$D$6:$X$47,21,FALSE))</f>
        <v/>
      </c>
      <c r="Y49" s="2190" t="str">
        <f>IF(Y48="","",VLOOKUP(Y48,'シフト記号表（勤務時間帯） (5)'!$D$6:$X$47,21,FALSE))</f>
        <v/>
      </c>
      <c r="Z49" s="2190" t="str">
        <f>IF(Z48="","",VLOOKUP(Z48,'シフト記号表（勤務時間帯） (5)'!$D$6:$X$47,21,FALSE))</f>
        <v/>
      </c>
      <c r="AA49" s="2197" t="str">
        <f>IF(AA48="","",VLOOKUP(AA48,'シフト記号表（勤務時間帯） (5)'!$D$6:$X$47,21,FALSE))</f>
        <v/>
      </c>
      <c r="AB49" s="2181" t="str">
        <f>IF(AB48="","",VLOOKUP(AB48,'シフト記号表（勤務時間帯） (5)'!$D$6:$X$47,21,FALSE))</f>
        <v/>
      </c>
      <c r="AC49" s="2190" t="str">
        <f>IF(AC48="","",VLOOKUP(AC48,'シフト記号表（勤務時間帯） (5)'!$D$6:$X$47,21,FALSE))</f>
        <v/>
      </c>
      <c r="AD49" s="2190" t="str">
        <f>IF(AD48="","",VLOOKUP(AD48,'シフト記号表（勤務時間帯） (5)'!$D$6:$X$47,21,FALSE))</f>
        <v/>
      </c>
      <c r="AE49" s="2190" t="str">
        <f>IF(AE48="","",VLOOKUP(AE48,'シフト記号表（勤務時間帯） (5)'!$D$6:$X$47,21,FALSE))</f>
        <v/>
      </c>
      <c r="AF49" s="2190" t="str">
        <f>IF(AF48="","",VLOOKUP(AF48,'シフト記号表（勤務時間帯） (5)'!$D$6:$X$47,21,FALSE))</f>
        <v/>
      </c>
      <c r="AG49" s="2190" t="str">
        <f>IF(AG48="","",VLOOKUP(AG48,'シフト記号表（勤務時間帯） (5)'!$D$6:$X$47,21,FALSE))</f>
        <v/>
      </c>
      <c r="AH49" s="2197" t="str">
        <f>IF(AH48="","",VLOOKUP(AH48,'シフト記号表（勤務時間帯） (5)'!$D$6:$X$47,21,FALSE))</f>
        <v/>
      </c>
      <c r="AI49" s="2181" t="str">
        <f>IF(AI48="","",VLOOKUP(AI48,'シフト記号表（勤務時間帯） (5)'!$D$6:$X$47,21,FALSE))</f>
        <v/>
      </c>
      <c r="AJ49" s="2190" t="str">
        <f>IF(AJ48="","",VLOOKUP(AJ48,'シフト記号表（勤務時間帯） (5)'!$D$6:$X$47,21,FALSE))</f>
        <v/>
      </c>
      <c r="AK49" s="2190" t="str">
        <f>IF(AK48="","",VLOOKUP(AK48,'シフト記号表（勤務時間帯） (5)'!$D$6:$X$47,21,FALSE))</f>
        <v/>
      </c>
      <c r="AL49" s="2190" t="str">
        <f>IF(AL48="","",VLOOKUP(AL48,'シフト記号表（勤務時間帯） (5)'!$D$6:$X$47,21,FALSE))</f>
        <v/>
      </c>
      <c r="AM49" s="2190" t="str">
        <f>IF(AM48="","",VLOOKUP(AM48,'シフト記号表（勤務時間帯） (5)'!$D$6:$X$47,21,FALSE))</f>
        <v/>
      </c>
      <c r="AN49" s="2190" t="str">
        <f>IF(AN48="","",VLOOKUP(AN48,'シフト記号表（勤務時間帯） (5)'!$D$6:$X$47,21,FALSE))</f>
        <v/>
      </c>
      <c r="AO49" s="2197" t="str">
        <f>IF(AO48="","",VLOOKUP(AO48,'シフト記号表（勤務時間帯） (5)'!$D$6:$X$47,21,FALSE))</f>
        <v/>
      </c>
      <c r="AP49" s="2181" t="str">
        <f>IF(AP48="","",VLOOKUP(AP48,'シフト記号表（勤務時間帯） (5)'!$D$6:$X$47,21,FALSE))</f>
        <v/>
      </c>
      <c r="AQ49" s="2190" t="str">
        <f>IF(AQ48="","",VLOOKUP(AQ48,'シフト記号表（勤務時間帯） (5)'!$D$6:$X$47,21,FALSE))</f>
        <v/>
      </c>
      <c r="AR49" s="2190" t="str">
        <f>IF(AR48="","",VLOOKUP(AR48,'シフト記号表（勤務時間帯） (5)'!$D$6:$X$47,21,FALSE))</f>
        <v/>
      </c>
      <c r="AS49" s="2190" t="str">
        <f>IF(AS48="","",VLOOKUP(AS48,'シフト記号表（勤務時間帯） (5)'!$D$6:$X$47,21,FALSE))</f>
        <v/>
      </c>
      <c r="AT49" s="2190" t="str">
        <f>IF(AT48="","",VLOOKUP(AT48,'シフト記号表（勤務時間帯） (5)'!$D$6:$X$47,21,FALSE))</f>
        <v/>
      </c>
      <c r="AU49" s="2190" t="str">
        <f>IF(AU48="","",VLOOKUP(AU48,'シフト記号表（勤務時間帯） (5)'!$D$6:$X$47,21,FALSE))</f>
        <v/>
      </c>
      <c r="AV49" s="2197" t="str">
        <f>IF(AV48="","",VLOOKUP(AV48,'シフト記号表（勤務時間帯） (5)'!$D$6:$X$47,21,FALSE))</f>
        <v/>
      </c>
      <c r="AW49" s="2181" t="str">
        <f>IF(AW48="","",VLOOKUP(AW48,'シフト記号表（勤務時間帯） (5)'!$D$6:$X$47,21,FALSE))</f>
        <v/>
      </c>
      <c r="AX49" s="2190" t="str">
        <f>IF(AX48="","",VLOOKUP(AX48,'シフト記号表（勤務時間帯） (5)'!$D$6:$X$47,21,FALSE))</f>
        <v/>
      </c>
      <c r="AY49" s="2190" t="str">
        <f>IF(AY48="","",VLOOKUP(AY48,'シフト記号表（勤務時間帯） (5)'!$D$6:$X$47,21,FALSE))</f>
        <v/>
      </c>
      <c r="AZ49" s="1943">
        <f>IF($BC$3="４週",SUM(U49:AV49),IF($BC$3="暦月",SUM(U49:AY49),""))</f>
        <v>0</v>
      </c>
      <c r="BA49" s="1951"/>
      <c r="BB49" s="1960">
        <f>IF($BC$3="４週",AZ49/4,IF($BC$3="暦月",(AZ49/($BC$8/7)),""))</f>
        <v>0</v>
      </c>
      <c r="BC49" s="1951"/>
      <c r="BD49" s="1971"/>
      <c r="BE49" s="1976"/>
      <c r="BF49" s="1976"/>
      <c r="BG49" s="1976"/>
      <c r="BH49" s="1987"/>
    </row>
    <row r="50" spans="2:60" ht="20.25" customHeight="1">
      <c r="B50" s="1743"/>
      <c r="C50" s="1757"/>
      <c r="D50" s="1825"/>
      <c r="E50" s="1768"/>
      <c r="F50" s="1768"/>
      <c r="G50" s="1803">
        <f>C48</f>
        <v>0</v>
      </c>
      <c r="H50" s="2104"/>
      <c r="I50" s="1789"/>
      <c r="J50" s="2544"/>
      <c r="K50" s="2544"/>
      <c r="L50" s="1803"/>
      <c r="M50" s="2548"/>
      <c r="N50" s="2552"/>
      <c r="O50" s="2556"/>
      <c r="P50" s="2562" t="s">
        <v>34</v>
      </c>
      <c r="Q50" s="2571"/>
      <c r="R50" s="2571"/>
      <c r="S50" s="2579"/>
      <c r="T50" s="2588"/>
      <c r="U50" s="1885" t="str">
        <f>IF(U48="","",VLOOKUP(U48,'シフト記号表（勤務時間帯） (5)'!$D$6:$Z$47,23,FALSE))</f>
        <v/>
      </c>
      <c r="V50" s="1897" t="str">
        <f>IF(V48="","",VLOOKUP(V48,'シフト記号表（勤務時間帯） (5)'!$D$6:$Z$47,23,FALSE))</f>
        <v/>
      </c>
      <c r="W50" s="1897" t="str">
        <f>IF(W48="","",VLOOKUP(W48,'シフト記号表（勤務時間帯） (5)'!$D$6:$Z$47,23,FALSE))</f>
        <v/>
      </c>
      <c r="X50" s="1897" t="str">
        <f>IF(X48="","",VLOOKUP(X48,'シフト記号表（勤務時間帯） (5)'!$D$6:$Z$47,23,FALSE))</f>
        <v/>
      </c>
      <c r="Y50" s="1897" t="str">
        <f>IF(Y48="","",VLOOKUP(Y48,'シフト記号表（勤務時間帯） (5)'!$D$6:$Z$47,23,FALSE))</f>
        <v/>
      </c>
      <c r="Z50" s="1897" t="str">
        <f>IF(Z48="","",VLOOKUP(Z48,'シフト記号表（勤務時間帯） (5)'!$D$6:$Z$47,23,FALSE))</f>
        <v/>
      </c>
      <c r="AA50" s="1912" t="str">
        <f>IF(AA48="","",VLOOKUP(AA48,'シフト記号表（勤務時間帯） (5)'!$D$6:$Z$47,23,FALSE))</f>
        <v/>
      </c>
      <c r="AB50" s="1885" t="str">
        <f>IF(AB48="","",VLOOKUP(AB48,'シフト記号表（勤務時間帯） (5)'!$D$6:$Z$47,23,FALSE))</f>
        <v/>
      </c>
      <c r="AC50" s="1897" t="str">
        <f>IF(AC48="","",VLOOKUP(AC48,'シフト記号表（勤務時間帯） (5)'!$D$6:$Z$47,23,FALSE))</f>
        <v/>
      </c>
      <c r="AD50" s="1897" t="str">
        <f>IF(AD48="","",VLOOKUP(AD48,'シフト記号表（勤務時間帯） (5)'!$D$6:$Z$47,23,FALSE))</f>
        <v/>
      </c>
      <c r="AE50" s="1897" t="str">
        <f>IF(AE48="","",VLOOKUP(AE48,'シフト記号表（勤務時間帯） (5)'!$D$6:$Z$47,23,FALSE))</f>
        <v/>
      </c>
      <c r="AF50" s="1897" t="str">
        <f>IF(AF48="","",VLOOKUP(AF48,'シフト記号表（勤務時間帯） (5)'!$D$6:$Z$47,23,FALSE))</f>
        <v/>
      </c>
      <c r="AG50" s="1897" t="str">
        <f>IF(AG48="","",VLOOKUP(AG48,'シフト記号表（勤務時間帯） (5)'!$D$6:$Z$47,23,FALSE))</f>
        <v/>
      </c>
      <c r="AH50" s="1912" t="str">
        <f>IF(AH48="","",VLOOKUP(AH48,'シフト記号表（勤務時間帯） (5)'!$D$6:$Z$47,23,FALSE))</f>
        <v/>
      </c>
      <c r="AI50" s="1885" t="str">
        <f>IF(AI48="","",VLOOKUP(AI48,'シフト記号表（勤務時間帯） (5)'!$D$6:$Z$47,23,FALSE))</f>
        <v/>
      </c>
      <c r="AJ50" s="1897" t="str">
        <f>IF(AJ48="","",VLOOKUP(AJ48,'シフト記号表（勤務時間帯） (5)'!$D$6:$Z$47,23,FALSE))</f>
        <v/>
      </c>
      <c r="AK50" s="1897" t="str">
        <f>IF(AK48="","",VLOOKUP(AK48,'シフト記号表（勤務時間帯） (5)'!$D$6:$Z$47,23,FALSE))</f>
        <v/>
      </c>
      <c r="AL50" s="1897" t="str">
        <f>IF(AL48="","",VLOOKUP(AL48,'シフト記号表（勤務時間帯） (5)'!$D$6:$Z$47,23,FALSE))</f>
        <v/>
      </c>
      <c r="AM50" s="1897" t="str">
        <f>IF(AM48="","",VLOOKUP(AM48,'シフト記号表（勤務時間帯） (5)'!$D$6:$Z$47,23,FALSE))</f>
        <v/>
      </c>
      <c r="AN50" s="1897" t="str">
        <f>IF(AN48="","",VLOOKUP(AN48,'シフト記号表（勤務時間帯） (5)'!$D$6:$Z$47,23,FALSE))</f>
        <v/>
      </c>
      <c r="AO50" s="1912" t="str">
        <f>IF(AO48="","",VLOOKUP(AO48,'シフト記号表（勤務時間帯） (5)'!$D$6:$Z$47,23,FALSE))</f>
        <v/>
      </c>
      <c r="AP50" s="1885" t="str">
        <f>IF(AP48="","",VLOOKUP(AP48,'シフト記号表（勤務時間帯） (5)'!$D$6:$Z$47,23,FALSE))</f>
        <v/>
      </c>
      <c r="AQ50" s="1897" t="str">
        <f>IF(AQ48="","",VLOOKUP(AQ48,'シフト記号表（勤務時間帯） (5)'!$D$6:$Z$47,23,FALSE))</f>
        <v/>
      </c>
      <c r="AR50" s="1897" t="str">
        <f>IF(AR48="","",VLOOKUP(AR48,'シフト記号表（勤務時間帯） (5)'!$D$6:$Z$47,23,FALSE))</f>
        <v/>
      </c>
      <c r="AS50" s="1897" t="str">
        <f>IF(AS48="","",VLOOKUP(AS48,'シフト記号表（勤務時間帯） (5)'!$D$6:$Z$47,23,FALSE))</f>
        <v/>
      </c>
      <c r="AT50" s="1897" t="str">
        <f>IF(AT48="","",VLOOKUP(AT48,'シフト記号表（勤務時間帯） (5)'!$D$6:$Z$47,23,FALSE))</f>
        <v/>
      </c>
      <c r="AU50" s="1897" t="str">
        <f>IF(AU48="","",VLOOKUP(AU48,'シフト記号表（勤務時間帯） (5)'!$D$6:$Z$47,23,FALSE))</f>
        <v/>
      </c>
      <c r="AV50" s="1912" t="str">
        <f>IF(AV48="","",VLOOKUP(AV48,'シフト記号表（勤務時間帯） (5)'!$D$6:$Z$47,23,FALSE))</f>
        <v/>
      </c>
      <c r="AW50" s="1885" t="str">
        <f>IF(AW48="","",VLOOKUP(AW48,'シフト記号表（勤務時間帯） (5)'!$D$6:$Z$47,23,FALSE))</f>
        <v/>
      </c>
      <c r="AX50" s="1897" t="str">
        <f>IF(AX48="","",VLOOKUP(AX48,'シフト記号表（勤務時間帯） (5)'!$D$6:$Z$47,23,FALSE))</f>
        <v/>
      </c>
      <c r="AY50" s="1897" t="str">
        <f>IF(AY48="","",VLOOKUP(AY48,'シフト記号表（勤務時間帯） (5)'!$D$6:$Z$47,23,FALSE))</f>
        <v/>
      </c>
      <c r="AZ50" s="1945">
        <f>IF($BC$3="４週",SUM(U50:AV50),IF($BC$3="暦月",SUM(U50:AY50),""))</f>
        <v>0</v>
      </c>
      <c r="BA50" s="1953"/>
      <c r="BB50" s="1962">
        <f>IF($BC$3="４週",AZ50/4,IF($BC$3="暦月",(AZ50/($BC$8/7)),""))</f>
        <v>0</v>
      </c>
      <c r="BC50" s="1953"/>
      <c r="BD50" s="1973"/>
      <c r="BE50" s="1978"/>
      <c r="BF50" s="1978"/>
      <c r="BG50" s="1978"/>
      <c r="BH50" s="1989"/>
    </row>
    <row r="51" spans="2:60" ht="20.25" customHeight="1">
      <c r="B51" s="2530"/>
      <c r="C51" s="1756"/>
      <c r="D51" s="1824"/>
      <c r="E51" s="1767"/>
      <c r="F51" s="1766"/>
      <c r="G51" s="1801"/>
      <c r="H51" s="2541"/>
      <c r="I51" s="1788"/>
      <c r="J51" s="2545"/>
      <c r="K51" s="2545"/>
      <c r="L51" s="1802"/>
      <c r="M51" s="2549"/>
      <c r="N51" s="2553"/>
      <c r="O51" s="2557"/>
      <c r="P51" s="2561" t="s">
        <v>770</v>
      </c>
      <c r="Q51" s="2569"/>
      <c r="R51" s="2569"/>
      <c r="S51" s="2577"/>
      <c r="T51" s="2587"/>
      <c r="U51" s="2596"/>
      <c r="V51" s="2602"/>
      <c r="W51" s="2602"/>
      <c r="X51" s="2602"/>
      <c r="Y51" s="2602"/>
      <c r="Z51" s="2602"/>
      <c r="AA51" s="2608"/>
      <c r="AB51" s="2596"/>
      <c r="AC51" s="2602"/>
      <c r="AD51" s="2602"/>
      <c r="AE51" s="2602"/>
      <c r="AF51" s="2602"/>
      <c r="AG51" s="2602"/>
      <c r="AH51" s="2608"/>
      <c r="AI51" s="2596"/>
      <c r="AJ51" s="2602"/>
      <c r="AK51" s="2602"/>
      <c r="AL51" s="2602"/>
      <c r="AM51" s="2602"/>
      <c r="AN51" s="2602"/>
      <c r="AO51" s="2608"/>
      <c r="AP51" s="2596"/>
      <c r="AQ51" s="2602"/>
      <c r="AR51" s="2602"/>
      <c r="AS51" s="2602"/>
      <c r="AT51" s="2602"/>
      <c r="AU51" s="2602"/>
      <c r="AV51" s="2608"/>
      <c r="AW51" s="2596"/>
      <c r="AX51" s="2602"/>
      <c r="AY51" s="2602"/>
      <c r="AZ51" s="2624"/>
      <c r="BA51" s="2631"/>
      <c r="BB51" s="2638"/>
      <c r="BC51" s="2631"/>
      <c r="BD51" s="1972"/>
      <c r="BE51" s="1977"/>
      <c r="BF51" s="1977"/>
      <c r="BG51" s="1977"/>
      <c r="BH51" s="1988"/>
    </row>
    <row r="52" spans="2:60" ht="20.25" customHeight="1">
      <c r="B52" s="2059">
        <f>B49+1</f>
        <v>11</v>
      </c>
      <c r="C52" s="1755"/>
      <c r="D52" s="1823"/>
      <c r="E52" s="1766"/>
      <c r="F52" s="1766">
        <f>C51</f>
        <v>0</v>
      </c>
      <c r="G52" s="1801"/>
      <c r="H52" s="2103"/>
      <c r="I52" s="1787"/>
      <c r="J52" s="2543"/>
      <c r="K52" s="2543"/>
      <c r="L52" s="1801"/>
      <c r="M52" s="2547"/>
      <c r="N52" s="2551"/>
      <c r="O52" s="2555"/>
      <c r="P52" s="2559" t="s">
        <v>1023</v>
      </c>
      <c r="Q52" s="2566"/>
      <c r="R52" s="2566"/>
      <c r="S52" s="2574"/>
      <c r="T52" s="2582"/>
      <c r="U52" s="2181" t="str">
        <f>IF(U51="","",VLOOKUP(U51,'シフト記号表（勤務時間帯） (5)'!$D$6:$X$47,21,FALSE))</f>
        <v/>
      </c>
      <c r="V52" s="2190" t="str">
        <f>IF(V51="","",VLOOKUP(V51,'シフト記号表（勤務時間帯） (5)'!$D$6:$X$47,21,FALSE))</f>
        <v/>
      </c>
      <c r="W52" s="2190" t="str">
        <f>IF(W51="","",VLOOKUP(W51,'シフト記号表（勤務時間帯） (5)'!$D$6:$X$47,21,FALSE))</f>
        <v/>
      </c>
      <c r="X52" s="2190" t="str">
        <f>IF(X51="","",VLOOKUP(X51,'シフト記号表（勤務時間帯） (5)'!$D$6:$X$47,21,FALSE))</f>
        <v/>
      </c>
      <c r="Y52" s="2190" t="str">
        <f>IF(Y51="","",VLOOKUP(Y51,'シフト記号表（勤務時間帯） (5)'!$D$6:$X$47,21,FALSE))</f>
        <v/>
      </c>
      <c r="Z52" s="2190" t="str">
        <f>IF(Z51="","",VLOOKUP(Z51,'シフト記号表（勤務時間帯） (5)'!$D$6:$X$47,21,FALSE))</f>
        <v/>
      </c>
      <c r="AA52" s="2197" t="str">
        <f>IF(AA51="","",VLOOKUP(AA51,'シフト記号表（勤務時間帯） (5)'!$D$6:$X$47,21,FALSE))</f>
        <v/>
      </c>
      <c r="AB52" s="2181" t="str">
        <f>IF(AB51="","",VLOOKUP(AB51,'シフト記号表（勤務時間帯） (5)'!$D$6:$X$47,21,FALSE))</f>
        <v/>
      </c>
      <c r="AC52" s="2190" t="str">
        <f>IF(AC51="","",VLOOKUP(AC51,'シフト記号表（勤務時間帯） (5)'!$D$6:$X$47,21,FALSE))</f>
        <v/>
      </c>
      <c r="AD52" s="2190" t="str">
        <f>IF(AD51="","",VLOOKUP(AD51,'シフト記号表（勤務時間帯） (5)'!$D$6:$X$47,21,FALSE))</f>
        <v/>
      </c>
      <c r="AE52" s="2190" t="str">
        <f>IF(AE51="","",VLOOKUP(AE51,'シフト記号表（勤務時間帯） (5)'!$D$6:$X$47,21,FALSE))</f>
        <v/>
      </c>
      <c r="AF52" s="2190" t="str">
        <f>IF(AF51="","",VLOOKUP(AF51,'シフト記号表（勤務時間帯） (5)'!$D$6:$X$47,21,FALSE))</f>
        <v/>
      </c>
      <c r="AG52" s="2190" t="str">
        <f>IF(AG51="","",VLOOKUP(AG51,'シフト記号表（勤務時間帯） (5)'!$D$6:$X$47,21,FALSE))</f>
        <v/>
      </c>
      <c r="AH52" s="2197" t="str">
        <f>IF(AH51="","",VLOOKUP(AH51,'シフト記号表（勤務時間帯） (5)'!$D$6:$X$47,21,FALSE))</f>
        <v/>
      </c>
      <c r="AI52" s="2181" t="str">
        <f>IF(AI51="","",VLOOKUP(AI51,'シフト記号表（勤務時間帯） (5)'!$D$6:$X$47,21,FALSE))</f>
        <v/>
      </c>
      <c r="AJ52" s="2190" t="str">
        <f>IF(AJ51="","",VLOOKUP(AJ51,'シフト記号表（勤務時間帯） (5)'!$D$6:$X$47,21,FALSE))</f>
        <v/>
      </c>
      <c r="AK52" s="2190" t="str">
        <f>IF(AK51="","",VLOOKUP(AK51,'シフト記号表（勤務時間帯） (5)'!$D$6:$X$47,21,FALSE))</f>
        <v/>
      </c>
      <c r="AL52" s="2190" t="str">
        <f>IF(AL51="","",VLOOKUP(AL51,'シフト記号表（勤務時間帯） (5)'!$D$6:$X$47,21,FALSE))</f>
        <v/>
      </c>
      <c r="AM52" s="2190" t="str">
        <f>IF(AM51="","",VLOOKUP(AM51,'シフト記号表（勤務時間帯） (5)'!$D$6:$X$47,21,FALSE))</f>
        <v/>
      </c>
      <c r="AN52" s="2190" t="str">
        <f>IF(AN51="","",VLOOKUP(AN51,'シフト記号表（勤務時間帯） (5)'!$D$6:$X$47,21,FALSE))</f>
        <v/>
      </c>
      <c r="AO52" s="2197" t="str">
        <f>IF(AO51="","",VLOOKUP(AO51,'シフト記号表（勤務時間帯） (5)'!$D$6:$X$47,21,FALSE))</f>
        <v/>
      </c>
      <c r="AP52" s="2181" t="str">
        <f>IF(AP51="","",VLOOKUP(AP51,'シフト記号表（勤務時間帯） (5)'!$D$6:$X$47,21,FALSE))</f>
        <v/>
      </c>
      <c r="AQ52" s="2190" t="str">
        <f>IF(AQ51="","",VLOOKUP(AQ51,'シフト記号表（勤務時間帯） (5)'!$D$6:$X$47,21,FALSE))</f>
        <v/>
      </c>
      <c r="AR52" s="2190" t="str">
        <f>IF(AR51="","",VLOOKUP(AR51,'シフト記号表（勤務時間帯） (5)'!$D$6:$X$47,21,FALSE))</f>
        <v/>
      </c>
      <c r="AS52" s="2190" t="str">
        <f>IF(AS51="","",VLOOKUP(AS51,'シフト記号表（勤務時間帯） (5)'!$D$6:$X$47,21,FALSE))</f>
        <v/>
      </c>
      <c r="AT52" s="2190" t="str">
        <f>IF(AT51="","",VLOOKUP(AT51,'シフト記号表（勤務時間帯） (5)'!$D$6:$X$47,21,FALSE))</f>
        <v/>
      </c>
      <c r="AU52" s="2190" t="str">
        <f>IF(AU51="","",VLOOKUP(AU51,'シフト記号表（勤務時間帯） (5)'!$D$6:$X$47,21,FALSE))</f>
        <v/>
      </c>
      <c r="AV52" s="2197" t="str">
        <f>IF(AV51="","",VLOOKUP(AV51,'シフト記号表（勤務時間帯） (5)'!$D$6:$X$47,21,FALSE))</f>
        <v/>
      </c>
      <c r="AW52" s="2181" t="str">
        <f>IF(AW51="","",VLOOKUP(AW51,'シフト記号表（勤務時間帯） (5)'!$D$6:$X$47,21,FALSE))</f>
        <v/>
      </c>
      <c r="AX52" s="2190" t="str">
        <f>IF(AX51="","",VLOOKUP(AX51,'シフト記号表（勤務時間帯） (5)'!$D$6:$X$47,21,FALSE))</f>
        <v/>
      </c>
      <c r="AY52" s="2190" t="str">
        <f>IF(AY51="","",VLOOKUP(AY51,'シフト記号表（勤務時間帯） (5)'!$D$6:$X$47,21,FALSE))</f>
        <v/>
      </c>
      <c r="AZ52" s="1943">
        <f>IF($BC$3="４週",SUM(U52:AV52),IF($BC$3="暦月",SUM(U52:AY52),""))</f>
        <v>0</v>
      </c>
      <c r="BA52" s="1951"/>
      <c r="BB52" s="1960">
        <f>IF($BC$3="４週",AZ52/4,IF($BC$3="暦月",(AZ52/($BC$8/7)),""))</f>
        <v>0</v>
      </c>
      <c r="BC52" s="1951"/>
      <c r="BD52" s="1971"/>
      <c r="BE52" s="1976"/>
      <c r="BF52" s="1976"/>
      <c r="BG52" s="1976"/>
      <c r="BH52" s="1987"/>
    </row>
    <row r="53" spans="2:60" ht="20.25" customHeight="1">
      <c r="B53" s="1743"/>
      <c r="C53" s="1757"/>
      <c r="D53" s="1825"/>
      <c r="E53" s="1768"/>
      <c r="F53" s="1768"/>
      <c r="G53" s="1803">
        <f>C51</f>
        <v>0</v>
      </c>
      <c r="H53" s="2104"/>
      <c r="I53" s="1789"/>
      <c r="J53" s="2544"/>
      <c r="K53" s="2544"/>
      <c r="L53" s="1803"/>
      <c r="M53" s="2548"/>
      <c r="N53" s="2552"/>
      <c r="O53" s="2556"/>
      <c r="P53" s="2562" t="s">
        <v>34</v>
      </c>
      <c r="Q53" s="2571"/>
      <c r="R53" s="2571"/>
      <c r="S53" s="2579"/>
      <c r="T53" s="2588"/>
      <c r="U53" s="1885" t="str">
        <f>IF(U51="","",VLOOKUP(U51,'シフト記号表（勤務時間帯） (5)'!$D$6:$Z$47,23,FALSE))</f>
        <v/>
      </c>
      <c r="V53" s="1897" t="str">
        <f>IF(V51="","",VLOOKUP(V51,'シフト記号表（勤務時間帯） (5)'!$D$6:$Z$47,23,FALSE))</f>
        <v/>
      </c>
      <c r="W53" s="1897" t="str">
        <f>IF(W51="","",VLOOKUP(W51,'シフト記号表（勤務時間帯） (5)'!$D$6:$Z$47,23,FALSE))</f>
        <v/>
      </c>
      <c r="X53" s="1897" t="str">
        <f>IF(X51="","",VLOOKUP(X51,'シフト記号表（勤務時間帯） (5)'!$D$6:$Z$47,23,FALSE))</f>
        <v/>
      </c>
      <c r="Y53" s="1897" t="str">
        <f>IF(Y51="","",VLOOKUP(Y51,'シフト記号表（勤務時間帯） (5)'!$D$6:$Z$47,23,FALSE))</f>
        <v/>
      </c>
      <c r="Z53" s="1897" t="str">
        <f>IF(Z51="","",VLOOKUP(Z51,'シフト記号表（勤務時間帯） (5)'!$D$6:$Z$47,23,FALSE))</f>
        <v/>
      </c>
      <c r="AA53" s="1912" t="str">
        <f>IF(AA51="","",VLOOKUP(AA51,'シフト記号表（勤務時間帯） (5)'!$D$6:$Z$47,23,FALSE))</f>
        <v/>
      </c>
      <c r="AB53" s="1885" t="str">
        <f>IF(AB51="","",VLOOKUP(AB51,'シフト記号表（勤務時間帯） (5)'!$D$6:$Z$47,23,FALSE))</f>
        <v/>
      </c>
      <c r="AC53" s="1897" t="str">
        <f>IF(AC51="","",VLOOKUP(AC51,'シフト記号表（勤務時間帯） (5)'!$D$6:$Z$47,23,FALSE))</f>
        <v/>
      </c>
      <c r="AD53" s="1897" t="str">
        <f>IF(AD51="","",VLOOKUP(AD51,'シフト記号表（勤務時間帯） (5)'!$D$6:$Z$47,23,FALSE))</f>
        <v/>
      </c>
      <c r="AE53" s="1897" t="str">
        <f>IF(AE51="","",VLOOKUP(AE51,'シフト記号表（勤務時間帯） (5)'!$D$6:$Z$47,23,FALSE))</f>
        <v/>
      </c>
      <c r="AF53" s="1897" t="str">
        <f>IF(AF51="","",VLOOKUP(AF51,'シフト記号表（勤務時間帯） (5)'!$D$6:$Z$47,23,FALSE))</f>
        <v/>
      </c>
      <c r="AG53" s="1897" t="str">
        <f>IF(AG51="","",VLOOKUP(AG51,'シフト記号表（勤務時間帯） (5)'!$D$6:$Z$47,23,FALSE))</f>
        <v/>
      </c>
      <c r="AH53" s="1912" t="str">
        <f>IF(AH51="","",VLOOKUP(AH51,'シフト記号表（勤務時間帯） (5)'!$D$6:$Z$47,23,FALSE))</f>
        <v/>
      </c>
      <c r="AI53" s="1885" t="str">
        <f>IF(AI51="","",VLOOKUP(AI51,'シフト記号表（勤務時間帯） (5)'!$D$6:$Z$47,23,FALSE))</f>
        <v/>
      </c>
      <c r="AJ53" s="1897" t="str">
        <f>IF(AJ51="","",VLOOKUP(AJ51,'シフト記号表（勤務時間帯） (5)'!$D$6:$Z$47,23,FALSE))</f>
        <v/>
      </c>
      <c r="AK53" s="1897" t="str">
        <f>IF(AK51="","",VLOOKUP(AK51,'シフト記号表（勤務時間帯） (5)'!$D$6:$Z$47,23,FALSE))</f>
        <v/>
      </c>
      <c r="AL53" s="1897" t="str">
        <f>IF(AL51="","",VLOOKUP(AL51,'シフト記号表（勤務時間帯） (5)'!$D$6:$Z$47,23,FALSE))</f>
        <v/>
      </c>
      <c r="AM53" s="1897" t="str">
        <f>IF(AM51="","",VLOOKUP(AM51,'シフト記号表（勤務時間帯） (5)'!$D$6:$Z$47,23,FALSE))</f>
        <v/>
      </c>
      <c r="AN53" s="1897" t="str">
        <f>IF(AN51="","",VLOOKUP(AN51,'シフト記号表（勤務時間帯） (5)'!$D$6:$Z$47,23,FALSE))</f>
        <v/>
      </c>
      <c r="AO53" s="1912" t="str">
        <f>IF(AO51="","",VLOOKUP(AO51,'シフト記号表（勤務時間帯） (5)'!$D$6:$Z$47,23,FALSE))</f>
        <v/>
      </c>
      <c r="AP53" s="1885" t="str">
        <f>IF(AP51="","",VLOOKUP(AP51,'シフト記号表（勤務時間帯） (5)'!$D$6:$Z$47,23,FALSE))</f>
        <v/>
      </c>
      <c r="AQ53" s="1897" t="str">
        <f>IF(AQ51="","",VLOOKUP(AQ51,'シフト記号表（勤務時間帯） (5)'!$D$6:$Z$47,23,FALSE))</f>
        <v/>
      </c>
      <c r="AR53" s="1897" t="str">
        <f>IF(AR51="","",VLOOKUP(AR51,'シフト記号表（勤務時間帯） (5)'!$D$6:$Z$47,23,FALSE))</f>
        <v/>
      </c>
      <c r="AS53" s="1897" t="str">
        <f>IF(AS51="","",VLOOKUP(AS51,'シフト記号表（勤務時間帯） (5)'!$D$6:$Z$47,23,FALSE))</f>
        <v/>
      </c>
      <c r="AT53" s="1897" t="str">
        <f>IF(AT51="","",VLOOKUP(AT51,'シフト記号表（勤務時間帯） (5)'!$D$6:$Z$47,23,FALSE))</f>
        <v/>
      </c>
      <c r="AU53" s="1897" t="str">
        <f>IF(AU51="","",VLOOKUP(AU51,'シフト記号表（勤務時間帯） (5)'!$D$6:$Z$47,23,FALSE))</f>
        <v/>
      </c>
      <c r="AV53" s="1912" t="str">
        <f>IF(AV51="","",VLOOKUP(AV51,'シフト記号表（勤務時間帯） (5)'!$D$6:$Z$47,23,FALSE))</f>
        <v/>
      </c>
      <c r="AW53" s="1885" t="str">
        <f>IF(AW51="","",VLOOKUP(AW51,'シフト記号表（勤務時間帯） (5)'!$D$6:$Z$47,23,FALSE))</f>
        <v/>
      </c>
      <c r="AX53" s="1897" t="str">
        <f>IF(AX51="","",VLOOKUP(AX51,'シフト記号表（勤務時間帯） (5)'!$D$6:$Z$47,23,FALSE))</f>
        <v/>
      </c>
      <c r="AY53" s="1897" t="str">
        <f>IF(AY51="","",VLOOKUP(AY51,'シフト記号表（勤務時間帯） (5)'!$D$6:$Z$47,23,FALSE))</f>
        <v/>
      </c>
      <c r="AZ53" s="1945">
        <f>IF($BC$3="４週",SUM(U53:AV53),IF($BC$3="暦月",SUM(U53:AY53),""))</f>
        <v>0</v>
      </c>
      <c r="BA53" s="1953"/>
      <c r="BB53" s="1962">
        <f>IF($BC$3="４週",AZ53/4,IF($BC$3="暦月",(AZ53/($BC$8/7)),""))</f>
        <v>0</v>
      </c>
      <c r="BC53" s="1953"/>
      <c r="BD53" s="1973"/>
      <c r="BE53" s="1978"/>
      <c r="BF53" s="1978"/>
      <c r="BG53" s="1978"/>
      <c r="BH53" s="1989"/>
    </row>
    <row r="54" spans="2:60" ht="20.25" customHeight="1">
      <c r="B54" s="2530"/>
      <c r="C54" s="1756"/>
      <c r="D54" s="1824"/>
      <c r="E54" s="1767"/>
      <c r="F54" s="1766"/>
      <c r="G54" s="1801"/>
      <c r="H54" s="2541"/>
      <c r="I54" s="1788"/>
      <c r="J54" s="2545"/>
      <c r="K54" s="2545"/>
      <c r="L54" s="1802"/>
      <c r="M54" s="2549"/>
      <c r="N54" s="2553"/>
      <c r="O54" s="2557"/>
      <c r="P54" s="2561" t="s">
        <v>770</v>
      </c>
      <c r="Q54" s="2569"/>
      <c r="R54" s="2569"/>
      <c r="S54" s="2577"/>
      <c r="T54" s="2587"/>
      <c r="U54" s="2596"/>
      <c r="V54" s="2602"/>
      <c r="W54" s="2602"/>
      <c r="X54" s="2602"/>
      <c r="Y54" s="2602"/>
      <c r="Z54" s="2602"/>
      <c r="AA54" s="2608"/>
      <c r="AB54" s="2596"/>
      <c r="AC54" s="2602"/>
      <c r="AD54" s="2602"/>
      <c r="AE54" s="2602"/>
      <c r="AF54" s="2602"/>
      <c r="AG54" s="2602"/>
      <c r="AH54" s="2608"/>
      <c r="AI54" s="2596"/>
      <c r="AJ54" s="2602"/>
      <c r="AK54" s="2602"/>
      <c r="AL54" s="2602"/>
      <c r="AM54" s="2602"/>
      <c r="AN54" s="2602"/>
      <c r="AO54" s="2608"/>
      <c r="AP54" s="2596"/>
      <c r="AQ54" s="2602"/>
      <c r="AR54" s="2602"/>
      <c r="AS54" s="2602"/>
      <c r="AT54" s="2602"/>
      <c r="AU54" s="2602"/>
      <c r="AV54" s="2608"/>
      <c r="AW54" s="2596"/>
      <c r="AX54" s="2602"/>
      <c r="AY54" s="2602"/>
      <c r="AZ54" s="2624"/>
      <c r="BA54" s="2631"/>
      <c r="BB54" s="2638"/>
      <c r="BC54" s="2631"/>
      <c r="BD54" s="1972"/>
      <c r="BE54" s="1977"/>
      <c r="BF54" s="1977"/>
      <c r="BG54" s="1977"/>
      <c r="BH54" s="1988"/>
    </row>
    <row r="55" spans="2:60" ht="20.25" customHeight="1">
      <c r="B55" s="2059">
        <f>B52+1</f>
        <v>12</v>
      </c>
      <c r="C55" s="1755"/>
      <c r="D55" s="1823"/>
      <c r="E55" s="1766"/>
      <c r="F55" s="1766">
        <f>C54</f>
        <v>0</v>
      </c>
      <c r="G55" s="1801"/>
      <c r="H55" s="2103"/>
      <c r="I55" s="1787"/>
      <c r="J55" s="2543"/>
      <c r="K55" s="2543"/>
      <c r="L55" s="1801"/>
      <c r="M55" s="2547"/>
      <c r="N55" s="2551"/>
      <c r="O55" s="2555"/>
      <c r="P55" s="2559" t="s">
        <v>1023</v>
      </c>
      <c r="Q55" s="2566"/>
      <c r="R55" s="2566"/>
      <c r="S55" s="2574"/>
      <c r="T55" s="2582"/>
      <c r="U55" s="2181" t="str">
        <f>IF(U54="","",VLOOKUP(U54,'シフト記号表（勤務時間帯） (5)'!$D$6:$X$47,21,FALSE))</f>
        <v/>
      </c>
      <c r="V55" s="2190" t="str">
        <f>IF(V54="","",VLOOKUP(V54,'シフト記号表（勤務時間帯） (5)'!$D$6:$X$47,21,FALSE))</f>
        <v/>
      </c>
      <c r="W55" s="2190" t="str">
        <f>IF(W54="","",VLOOKUP(W54,'シフト記号表（勤務時間帯） (5)'!$D$6:$X$47,21,FALSE))</f>
        <v/>
      </c>
      <c r="X55" s="2190" t="str">
        <f>IF(X54="","",VLOOKUP(X54,'シフト記号表（勤務時間帯） (5)'!$D$6:$X$47,21,FALSE))</f>
        <v/>
      </c>
      <c r="Y55" s="2190" t="str">
        <f>IF(Y54="","",VLOOKUP(Y54,'シフト記号表（勤務時間帯） (5)'!$D$6:$X$47,21,FALSE))</f>
        <v/>
      </c>
      <c r="Z55" s="2190" t="str">
        <f>IF(Z54="","",VLOOKUP(Z54,'シフト記号表（勤務時間帯） (5)'!$D$6:$X$47,21,FALSE))</f>
        <v/>
      </c>
      <c r="AA55" s="2197" t="str">
        <f>IF(AA54="","",VLOOKUP(AA54,'シフト記号表（勤務時間帯） (5)'!$D$6:$X$47,21,FALSE))</f>
        <v/>
      </c>
      <c r="AB55" s="2181" t="str">
        <f>IF(AB54="","",VLOOKUP(AB54,'シフト記号表（勤務時間帯） (5)'!$D$6:$X$47,21,FALSE))</f>
        <v/>
      </c>
      <c r="AC55" s="2190" t="str">
        <f>IF(AC54="","",VLOOKUP(AC54,'シフト記号表（勤務時間帯） (5)'!$D$6:$X$47,21,FALSE))</f>
        <v/>
      </c>
      <c r="AD55" s="2190" t="str">
        <f>IF(AD54="","",VLOOKUP(AD54,'シフト記号表（勤務時間帯） (5)'!$D$6:$X$47,21,FALSE))</f>
        <v/>
      </c>
      <c r="AE55" s="2190" t="str">
        <f>IF(AE54="","",VLOOKUP(AE54,'シフト記号表（勤務時間帯） (5)'!$D$6:$X$47,21,FALSE))</f>
        <v/>
      </c>
      <c r="AF55" s="2190" t="str">
        <f>IF(AF54="","",VLOOKUP(AF54,'シフト記号表（勤務時間帯） (5)'!$D$6:$X$47,21,FALSE))</f>
        <v/>
      </c>
      <c r="AG55" s="2190" t="str">
        <f>IF(AG54="","",VLOOKUP(AG54,'シフト記号表（勤務時間帯） (5)'!$D$6:$X$47,21,FALSE))</f>
        <v/>
      </c>
      <c r="AH55" s="2197" t="str">
        <f>IF(AH54="","",VLOOKUP(AH54,'シフト記号表（勤務時間帯） (5)'!$D$6:$X$47,21,FALSE))</f>
        <v/>
      </c>
      <c r="AI55" s="2181" t="str">
        <f>IF(AI54="","",VLOOKUP(AI54,'シフト記号表（勤務時間帯） (5)'!$D$6:$X$47,21,FALSE))</f>
        <v/>
      </c>
      <c r="AJ55" s="2190" t="str">
        <f>IF(AJ54="","",VLOOKUP(AJ54,'シフト記号表（勤務時間帯） (5)'!$D$6:$X$47,21,FALSE))</f>
        <v/>
      </c>
      <c r="AK55" s="2190" t="str">
        <f>IF(AK54="","",VLOOKUP(AK54,'シフト記号表（勤務時間帯） (5)'!$D$6:$X$47,21,FALSE))</f>
        <v/>
      </c>
      <c r="AL55" s="2190" t="str">
        <f>IF(AL54="","",VLOOKUP(AL54,'シフト記号表（勤務時間帯） (5)'!$D$6:$X$47,21,FALSE))</f>
        <v/>
      </c>
      <c r="AM55" s="2190" t="str">
        <f>IF(AM54="","",VLOOKUP(AM54,'シフト記号表（勤務時間帯） (5)'!$D$6:$X$47,21,FALSE))</f>
        <v/>
      </c>
      <c r="AN55" s="2190" t="str">
        <f>IF(AN54="","",VLOOKUP(AN54,'シフト記号表（勤務時間帯） (5)'!$D$6:$X$47,21,FALSE))</f>
        <v/>
      </c>
      <c r="AO55" s="2197" t="str">
        <f>IF(AO54="","",VLOOKUP(AO54,'シフト記号表（勤務時間帯） (5)'!$D$6:$X$47,21,FALSE))</f>
        <v/>
      </c>
      <c r="AP55" s="2181" t="str">
        <f>IF(AP54="","",VLOOKUP(AP54,'シフト記号表（勤務時間帯） (5)'!$D$6:$X$47,21,FALSE))</f>
        <v/>
      </c>
      <c r="AQ55" s="2190" t="str">
        <f>IF(AQ54="","",VLOOKUP(AQ54,'シフト記号表（勤務時間帯） (5)'!$D$6:$X$47,21,FALSE))</f>
        <v/>
      </c>
      <c r="AR55" s="2190" t="str">
        <f>IF(AR54="","",VLOOKUP(AR54,'シフト記号表（勤務時間帯） (5)'!$D$6:$X$47,21,FALSE))</f>
        <v/>
      </c>
      <c r="AS55" s="2190" t="str">
        <f>IF(AS54="","",VLOOKUP(AS54,'シフト記号表（勤務時間帯） (5)'!$D$6:$X$47,21,FALSE))</f>
        <v/>
      </c>
      <c r="AT55" s="2190" t="str">
        <f>IF(AT54="","",VLOOKUP(AT54,'シフト記号表（勤務時間帯） (5)'!$D$6:$X$47,21,FALSE))</f>
        <v/>
      </c>
      <c r="AU55" s="2190" t="str">
        <f>IF(AU54="","",VLOOKUP(AU54,'シフト記号表（勤務時間帯） (5)'!$D$6:$X$47,21,FALSE))</f>
        <v/>
      </c>
      <c r="AV55" s="2197" t="str">
        <f>IF(AV54="","",VLOOKUP(AV54,'シフト記号表（勤務時間帯） (5)'!$D$6:$X$47,21,FALSE))</f>
        <v/>
      </c>
      <c r="AW55" s="2181" t="str">
        <f>IF(AW54="","",VLOOKUP(AW54,'シフト記号表（勤務時間帯） (5)'!$D$6:$X$47,21,FALSE))</f>
        <v/>
      </c>
      <c r="AX55" s="2190" t="str">
        <f>IF(AX54="","",VLOOKUP(AX54,'シフト記号表（勤務時間帯） (5)'!$D$6:$X$47,21,FALSE))</f>
        <v/>
      </c>
      <c r="AY55" s="2190" t="str">
        <f>IF(AY54="","",VLOOKUP(AY54,'シフト記号表（勤務時間帯） (5)'!$D$6:$X$47,21,FALSE))</f>
        <v/>
      </c>
      <c r="AZ55" s="1943">
        <f>IF($BC$3="４週",SUM(U55:AV55),IF($BC$3="暦月",SUM(U55:AY55),""))</f>
        <v>0</v>
      </c>
      <c r="BA55" s="1951"/>
      <c r="BB55" s="1960">
        <f>IF($BC$3="４週",AZ55/4,IF($BC$3="暦月",(AZ55/($BC$8/7)),""))</f>
        <v>0</v>
      </c>
      <c r="BC55" s="1951"/>
      <c r="BD55" s="1971"/>
      <c r="BE55" s="1976"/>
      <c r="BF55" s="1976"/>
      <c r="BG55" s="1976"/>
      <c r="BH55" s="1987"/>
    </row>
    <row r="56" spans="2:60" ht="20.25" customHeight="1">
      <c r="B56" s="1743"/>
      <c r="C56" s="1757"/>
      <c r="D56" s="1825"/>
      <c r="E56" s="1768"/>
      <c r="F56" s="1768"/>
      <c r="G56" s="1803">
        <f>C54</f>
        <v>0</v>
      </c>
      <c r="H56" s="2104"/>
      <c r="I56" s="1789"/>
      <c r="J56" s="2544"/>
      <c r="K56" s="2544"/>
      <c r="L56" s="1803"/>
      <c r="M56" s="2548"/>
      <c r="N56" s="2552"/>
      <c r="O56" s="2556"/>
      <c r="P56" s="2562" t="s">
        <v>34</v>
      </c>
      <c r="Q56" s="2571"/>
      <c r="R56" s="2571"/>
      <c r="S56" s="2579"/>
      <c r="T56" s="2588"/>
      <c r="U56" s="1885" t="str">
        <f>IF(U54="","",VLOOKUP(U54,'シフト記号表（勤務時間帯） (5)'!$D$6:$Z$47,23,FALSE))</f>
        <v/>
      </c>
      <c r="V56" s="1897" t="str">
        <f>IF(V54="","",VLOOKUP(V54,'シフト記号表（勤務時間帯） (5)'!$D$6:$Z$47,23,FALSE))</f>
        <v/>
      </c>
      <c r="W56" s="1897" t="str">
        <f>IF(W54="","",VLOOKUP(W54,'シフト記号表（勤務時間帯） (5)'!$D$6:$Z$47,23,FALSE))</f>
        <v/>
      </c>
      <c r="X56" s="1897" t="str">
        <f>IF(X54="","",VLOOKUP(X54,'シフト記号表（勤務時間帯） (5)'!$D$6:$Z$47,23,FALSE))</f>
        <v/>
      </c>
      <c r="Y56" s="1897" t="str">
        <f>IF(Y54="","",VLOOKUP(Y54,'シフト記号表（勤務時間帯） (5)'!$D$6:$Z$47,23,FALSE))</f>
        <v/>
      </c>
      <c r="Z56" s="1897" t="str">
        <f>IF(Z54="","",VLOOKUP(Z54,'シフト記号表（勤務時間帯） (5)'!$D$6:$Z$47,23,FALSE))</f>
        <v/>
      </c>
      <c r="AA56" s="1912" t="str">
        <f>IF(AA54="","",VLOOKUP(AA54,'シフト記号表（勤務時間帯） (5)'!$D$6:$Z$47,23,FALSE))</f>
        <v/>
      </c>
      <c r="AB56" s="1885" t="str">
        <f>IF(AB54="","",VLOOKUP(AB54,'シフト記号表（勤務時間帯） (5)'!$D$6:$Z$47,23,FALSE))</f>
        <v/>
      </c>
      <c r="AC56" s="1897" t="str">
        <f>IF(AC54="","",VLOOKUP(AC54,'シフト記号表（勤務時間帯） (5)'!$D$6:$Z$47,23,FALSE))</f>
        <v/>
      </c>
      <c r="AD56" s="1897" t="str">
        <f>IF(AD54="","",VLOOKUP(AD54,'シフト記号表（勤務時間帯） (5)'!$D$6:$Z$47,23,FALSE))</f>
        <v/>
      </c>
      <c r="AE56" s="1897" t="str">
        <f>IF(AE54="","",VLOOKUP(AE54,'シフト記号表（勤務時間帯） (5)'!$D$6:$Z$47,23,FALSE))</f>
        <v/>
      </c>
      <c r="AF56" s="1897" t="str">
        <f>IF(AF54="","",VLOOKUP(AF54,'シフト記号表（勤務時間帯） (5)'!$D$6:$Z$47,23,FALSE))</f>
        <v/>
      </c>
      <c r="AG56" s="1897" t="str">
        <f>IF(AG54="","",VLOOKUP(AG54,'シフト記号表（勤務時間帯） (5)'!$D$6:$Z$47,23,FALSE))</f>
        <v/>
      </c>
      <c r="AH56" s="1912" t="str">
        <f>IF(AH54="","",VLOOKUP(AH54,'シフト記号表（勤務時間帯） (5)'!$D$6:$Z$47,23,FALSE))</f>
        <v/>
      </c>
      <c r="AI56" s="1885" t="str">
        <f>IF(AI54="","",VLOOKUP(AI54,'シフト記号表（勤務時間帯） (5)'!$D$6:$Z$47,23,FALSE))</f>
        <v/>
      </c>
      <c r="AJ56" s="1897" t="str">
        <f>IF(AJ54="","",VLOOKUP(AJ54,'シフト記号表（勤務時間帯） (5)'!$D$6:$Z$47,23,FALSE))</f>
        <v/>
      </c>
      <c r="AK56" s="1897" t="str">
        <f>IF(AK54="","",VLOOKUP(AK54,'シフト記号表（勤務時間帯） (5)'!$D$6:$Z$47,23,FALSE))</f>
        <v/>
      </c>
      <c r="AL56" s="1897" t="str">
        <f>IF(AL54="","",VLOOKUP(AL54,'シフト記号表（勤務時間帯） (5)'!$D$6:$Z$47,23,FALSE))</f>
        <v/>
      </c>
      <c r="AM56" s="1897" t="str">
        <f>IF(AM54="","",VLOOKUP(AM54,'シフト記号表（勤務時間帯） (5)'!$D$6:$Z$47,23,FALSE))</f>
        <v/>
      </c>
      <c r="AN56" s="1897" t="str">
        <f>IF(AN54="","",VLOOKUP(AN54,'シフト記号表（勤務時間帯） (5)'!$D$6:$Z$47,23,FALSE))</f>
        <v/>
      </c>
      <c r="AO56" s="1912" t="str">
        <f>IF(AO54="","",VLOOKUP(AO54,'シフト記号表（勤務時間帯） (5)'!$D$6:$Z$47,23,FALSE))</f>
        <v/>
      </c>
      <c r="AP56" s="1885" t="str">
        <f>IF(AP54="","",VLOOKUP(AP54,'シフト記号表（勤務時間帯） (5)'!$D$6:$Z$47,23,FALSE))</f>
        <v/>
      </c>
      <c r="AQ56" s="1897" t="str">
        <f>IF(AQ54="","",VLOOKUP(AQ54,'シフト記号表（勤務時間帯） (5)'!$D$6:$Z$47,23,FALSE))</f>
        <v/>
      </c>
      <c r="AR56" s="1897" t="str">
        <f>IF(AR54="","",VLOOKUP(AR54,'シフト記号表（勤務時間帯） (5)'!$D$6:$Z$47,23,FALSE))</f>
        <v/>
      </c>
      <c r="AS56" s="1897" t="str">
        <f>IF(AS54="","",VLOOKUP(AS54,'シフト記号表（勤務時間帯） (5)'!$D$6:$Z$47,23,FALSE))</f>
        <v/>
      </c>
      <c r="AT56" s="1897" t="str">
        <f>IF(AT54="","",VLOOKUP(AT54,'シフト記号表（勤務時間帯） (5)'!$D$6:$Z$47,23,FALSE))</f>
        <v/>
      </c>
      <c r="AU56" s="1897" t="str">
        <f>IF(AU54="","",VLOOKUP(AU54,'シフト記号表（勤務時間帯） (5)'!$D$6:$Z$47,23,FALSE))</f>
        <v/>
      </c>
      <c r="AV56" s="1912" t="str">
        <f>IF(AV54="","",VLOOKUP(AV54,'シフト記号表（勤務時間帯） (5)'!$D$6:$Z$47,23,FALSE))</f>
        <v/>
      </c>
      <c r="AW56" s="1885" t="str">
        <f>IF(AW54="","",VLOOKUP(AW54,'シフト記号表（勤務時間帯） (5)'!$D$6:$Z$47,23,FALSE))</f>
        <v/>
      </c>
      <c r="AX56" s="1897" t="str">
        <f>IF(AX54="","",VLOOKUP(AX54,'シフト記号表（勤務時間帯） (5)'!$D$6:$Z$47,23,FALSE))</f>
        <v/>
      </c>
      <c r="AY56" s="1897" t="str">
        <f>IF(AY54="","",VLOOKUP(AY54,'シフト記号表（勤務時間帯） (5)'!$D$6:$Z$47,23,FALSE))</f>
        <v/>
      </c>
      <c r="AZ56" s="1945">
        <f>IF($BC$3="４週",SUM(U56:AV56),IF($BC$3="暦月",SUM(U56:AY56),""))</f>
        <v>0</v>
      </c>
      <c r="BA56" s="1953"/>
      <c r="BB56" s="1962">
        <f>IF($BC$3="４週",AZ56/4,IF($BC$3="暦月",(AZ56/($BC$8/7)),""))</f>
        <v>0</v>
      </c>
      <c r="BC56" s="1953"/>
      <c r="BD56" s="1973"/>
      <c r="BE56" s="1978"/>
      <c r="BF56" s="1978"/>
      <c r="BG56" s="1978"/>
      <c r="BH56" s="1989"/>
    </row>
    <row r="57" spans="2:60" ht="20.25" customHeight="1">
      <c r="B57" s="2530"/>
      <c r="C57" s="1756"/>
      <c r="D57" s="1824"/>
      <c r="E57" s="1767"/>
      <c r="F57" s="1766"/>
      <c r="G57" s="1801"/>
      <c r="H57" s="2541"/>
      <c r="I57" s="1788"/>
      <c r="J57" s="2545"/>
      <c r="K57" s="2545"/>
      <c r="L57" s="1802"/>
      <c r="M57" s="2549"/>
      <c r="N57" s="2553"/>
      <c r="O57" s="2557"/>
      <c r="P57" s="2561" t="s">
        <v>770</v>
      </c>
      <c r="Q57" s="2569"/>
      <c r="R57" s="2569"/>
      <c r="S57" s="2577"/>
      <c r="T57" s="2587"/>
      <c r="U57" s="2596"/>
      <c r="V57" s="2602"/>
      <c r="W57" s="2602"/>
      <c r="X57" s="2602"/>
      <c r="Y57" s="2602"/>
      <c r="Z57" s="2602"/>
      <c r="AA57" s="2608"/>
      <c r="AB57" s="2596"/>
      <c r="AC57" s="2602"/>
      <c r="AD57" s="2602"/>
      <c r="AE57" s="2602"/>
      <c r="AF57" s="2602"/>
      <c r="AG57" s="2602"/>
      <c r="AH57" s="2608"/>
      <c r="AI57" s="2596"/>
      <c r="AJ57" s="2602"/>
      <c r="AK57" s="2602"/>
      <c r="AL57" s="2602"/>
      <c r="AM57" s="2602"/>
      <c r="AN57" s="2602"/>
      <c r="AO57" s="2608"/>
      <c r="AP57" s="2596"/>
      <c r="AQ57" s="2602"/>
      <c r="AR57" s="2602"/>
      <c r="AS57" s="2602"/>
      <c r="AT57" s="2602"/>
      <c r="AU57" s="2602"/>
      <c r="AV57" s="2608"/>
      <c r="AW57" s="2596"/>
      <c r="AX57" s="2602"/>
      <c r="AY57" s="2602"/>
      <c r="AZ57" s="2624"/>
      <c r="BA57" s="2631"/>
      <c r="BB57" s="2638"/>
      <c r="BC57" s="2631"/>
      <c r="BD57" s="1972"/>
      <c r="BE57" s="1977"/>
      <c r="BF57" s="1977"/>
      <c r="BG57" s="1977"/>
      <c r="BH57" s="1988"/>
    </row>
    <row r="58" spans="2:60" ht="20.25" customHeight="1">
      <c r="B58" s="2059">
        <f>B55+1</f>
        <v>13</v>
      </c>
      <c r="C58" s="1755"/>
      <c r="D58" s="1823"/>
      <c r="E58" s="1766"/>
      <c r="F58" s="1766">
        <f>C57</f>
        <v>0</v>
      </c>
      <c r="G58" s="1801"/>
      <c r="H58" s="2103"/>
      <c r="I58" s="1787"/>
      <c r="J58" s="2543"/>
      <c r="K58" s="2543"/>
      <c r="L58" s="1801"/>
      <c r="M58" s="2547"/>
      <c r="N58" s="2551"/>
      <c r="O58" s="2555"/>
      <c r="P58" s="2559" t="s">
        <v>1023</v>
      </c>
      <c r="Q58" s="2566"/>
      <c r="R58" s="2566"/>
      <c r="S58" s="2574"/>
      <c r="T58" s="2582"/>
      <c r="U58" s="2181" t="str">
        <f>IF(U57="","",VLOOKUP(U57,'シフト記号表（勤務時間帯） (5)'!$D$6:$X$47,21,FALSE))</f>
        <v/>
      </c>
      <c r="V58" s="2190" t="str">
        <f>IF(V57="","",VLOOKUP(V57,'シフト記号表（勤務時間帯） (5)'!$D$6:$X$47,21,FALSE))</f>
        <v/>
      </c>
      <c r="W58" s="2190" t="str">
        <f>IF(W57="","",VLOOKUP(W57,'シフト記号表（勤務時間帯） (5)'!$D$6:$X$47,21,FALSE))</f>
        <v/>
      </c>
      <c r="X58" s="2190" t="str">
        <f>IF(X57="","",VLOOKUP(X57,'シフト記号表（勤務時間帯） (5)'!$D$6:$X$47,21,FALSE))</f>
        <v/>
      </c>
      <c r="Y58" s="2190" t="str">
        <f>IF(Y57="","",VLOOKUP(Y57,'シフト記号表（勤務時間帯） (5)'!$D$6:$X$47,21,FALSE))</f>
        <v/>
      </c>
      <c r="Z58" s="2190" t="str">
        <f>IF(Z57="","",VLOOKUP(Z57,'シフト記号表（勤務時間帯） (5)'!$D$6:$X$47,21,FALSE))</f>
        <v/>
      </c>
      <c r="AA58" s="2197" t="str">
        <f>IF(AA57="","",VLOOKUP(AA57,'シフト記号表（勤務時間帯） (5)'!$D$6:$X$47,21,FALSE))</f>
        <v/>
      </c>
      <c r="AB58" s="2181" t="str">
        <f>IF(AB57="","",VLOOKUP(AB57,'シフト記号表（勤務時間帯） (5)'!$D$6:$X$47,21,FALSE))</f>
        <v/>
      </c>
      <c r="AC58" s="2190" t="str">
        <f>IF(AC57="","",VLOOKUP(AC57,'シフト記号表（勤務時間帯） (5)'!$D$6:$X$47,21,FALSE))</f>
        <v/>
      </c>
      <c r="AD58" s="2190" t="str">
        <f>IF(AD57="","",VLOOKUP(AD57,'シフト記号表（勤務時間帯） (5)'!$D$6:$X$47,21,FALSE))</f>
        <v/>
      </c>
      <c r="AE58" s="2190" t="str">
        <f>IF(AE57="","",VLOOKUP(AE57,'シフト記号表（勤務時間帯） (5)'!$D$6:$X$47,21,FALSE))</f>
        <v/>
      </c>
      <c r="AF58" s="2190" t="str">
        <f>IF(AF57="","",VLOOKUP(AF57,'シフト記号表（勤務時間帯） (5)'!$D$6:$X$47,21,FALSE))</f>
        <v/>
      </c>
      <c r="AG58" s="2190" t="str">
        <f>IF(AG57="","",VLOOKUP(AG57,'シフト記号表（勤務時間帯） (5)'!$D$6:$X$47,21,FALSE))</f>
        <v/>
      </c>
      <c r="AH58" s="2197" t="str">
        <f>IF(AH57="","",VLOOKUP(AH57,'シフト記号表（勤務時間帯） (5)'!$D$6:$X$47,21,FALSE))</f>
        <v/>
      </c>
      <c r="AI58" s="2181" t="str">
        <f>IF(AI57="","",VLOOKUP(AI57,'シフト記号表（勤務時間帯） (5)'!$D$6:$X$47,21,FALSE))</f>
        <v/>
      </c>
      <c r="AJ58" s="2190" t="str">
        <f>IF(AJ57="","",VLOOKUP(AJ57,'シフト記号表（勤務時間帯） (5)'!$D$6:$X$47,21,FALSE))</f>
        <v/>
      </c>
      <c r="AK58" s="2190" t="str">
        <f>IF(AK57="","",VLOOKUP(AK57,'シフト記号表（勤務時間帯） (5)'!$D$6:$X$47,21,FALSE))</f>
        <v/>
      </c>
      <c r="AL58" s="2190" t="str">
        <f>IF(AL57="","",VLOOKUP(AL57,'シフト記号表（勤務時間帯） (5)'!$D$6:$X$47,21,FALSE))</f>
        <v/>
      </c>
      <c r="AM58" s="2190" t="str">
        <f>IF(AM57="","",VLOOKUP(AM57,'シフト記号表（勤務時間帯） (5)'!$D$6:$X$47,21,FALSE))</f>
        <v/>
      </c>
      <c r="AN58" s="2190" t="str">
        <f>IF(AN57="","",VLOOKUP(AN57,'シフト記号表（勤務時間帯） (5)'!$D$6:$X$47,21,FALSE))</f>
        <v/>
      </c>
      <c r="AO58" s="2197" t="str">
        <f>IF(AO57="","",VLOOKUP(AO57,'シフト記号表（勤務時間帯） (5)'!$D$6:$X$47,21,FALSE))</f>
        <v/>
      </c>
      <c r="AP58" s="2181" t="str">
        <f>IF(AP57="","",VLOOKUP(AP57,'シフト記号表（勤務時間帯） (5)'!$D$6:$X$47,21,FALSE))</f>
        <v/>
      </c>
      <c r="AQ58" s="2190" t="str">
        <f>IF(AQ57="","",VLOOKUP(AQ57,'シフト記号表（勤務時間帯） (5)'!$D$6:$X$47,21,FALSE))</f>
        <v/>
      </c>
      <c r="AR58" s="2190" t="str">
        <f>IF(AR57="","",VLOOKUP(AR57,'シフト記号表（勤務時間帯） (5)'!$D$6:$X$47,21,FALSE))</f>
        <v/>
      </c>
      <c r="AS58" s="2190" t="str">
        <f>IF(AS57="","",VLOOKUP(AS57,'シフト記号表（勤務時間帯） (5)'!$D$6:$X$47,21,FALSE))</f>
        <v/>
      </c>
      <c r="AT58" s="2190" t="str">
        <f>IF(AT57="","",VLOOKUP(AT57,'シフト記号表（勤務時間帯） (5)'!$D$6:$X$47,21,FALSE))</f>
        <v/>
      </c>
      <c r="AU58" s="2190" t="str">
        <f>IF(AU57="","",VLOOKUP(AU57,'シフト記号表（勤務時間帯） (5)'!$D$6:$X$47,21,FALSE))</f>
        <v/>
      </c>
      <c r="AV58" s="2197" t="str">
        <f>IF(AV57="","",VLOOKUP(AV57,'シフト記号表（勤務時間帯） (5)'!$D$6:$X$47,21,FALSE))</f>
        <v/>
      </c>
      <c r="AW58" s="2181" t="str">
        <f>IF(AW57="","",VLOOKUP(AW57,'シフト記号表（勤務時間帯） (5)'!$D$6:$X$47,21,FALSE))</f>
        <v/>
      </c>
      <c r="AX58" s="2190" t="str">
        <f>IF(AX57="","",VLOOKUP(AX57,'シフト記号表（勤務時間帯） (5)'!$D$6:$X$47,21,FALSE))</f>
        <v/>
      </c>
      <c r="AY58" s="2190" t="str">
        <f>IF(AY57="","",VLOOKUP(AY57,'シフト記号表（勤務時間帯） (5)'!$D$6:$X$47,21,FALSE))</f>
        <v/>
      </c>
      <c r="AZ58" s="1943">
        <f>IF($BC$3="４週",SUM(U58:AV58),IF($BC$3="暦月",SUM(U58:AY58),""))</f>
        <v>0</v>
      </c>
      <c r="BA58" s="1951"/>
      <c r="BB58" s="1960">
        <f>IF($BC$3="４週",AZ58/4,IF($BC$3="暦月",(AZ58/($BC$8/7)),""))</f>
        <v>0</v>
      </c>
      <c r="BC58" s="1951"/>
      <c r="BD58" s="1971"/>
      <c r="BE58" s="1976"/>
      <c r="BF58" s="1976"/>
      <c r="BG58" s="1976"/>
      <c r="BH58" s="1987"/>
    </row>
    <row r="59" spans="2:60" ht="20.25" customHeight="1">
      <c r="B59" s="1743"/>
      <c r="C59" s="1757"/>
      <c r="D59" s="1825"/>
      <c r="E59" s="1768"/>
      <c r="F59" s="1768"/>
      <c r="G59" s="1803">
        <f>C57</f>
        <v>0</v>
      </c>
      <c r="H59" s="2104"/>
      <c r="I59" s="1789"/>
      <c r="J59" s="2544"/>
      <c r="K59" s="2544"/>
      <c r="L59" s="1803"/>
      <c r="M59" s="2548"/>
      <c r="N59" s="2552"/>
      <c r="O59" s="2556"/>
      <c r="P59" s="2562" t="s">
        <v>34</v>
      </c>
      <c r="Q59" s="2571"/>
      <c r="R59" s="2571"/>
      <c r="S59" s="2579"/>
      <c r="T59" s="2588"/>
      <c r="U59" s="1885" t="str">
        <f>IF(U57="","",VLOOKUP(U57,'シフト記号表（勤務時間帯） (5)'!$D$6:$Z$47,23,FALSE))</f>
        <v/>
      </c>
      <c r="V59" s="1897" t="str">
        <f>IF(V57="","",VLOOKUP(V57,'シフト記号表（勤務時間帯） (5)'!$D$6:$Z$47,23,FALSE))</f>
        <v/>
      </c>
      <c r="W59" s="1897" t="str">
        <f>IF(W57="","",VLOOKUP(W57,'シフト記号表（勤務時間帯） (5)'!$D$6:$Z$47,23,FALSE))</f>
        <v/>
      </c>
      <c r="X59" s="1897" t="str">
        <f>IF(X57="","",VLOOKUP(X57,'シフト記号表（勤務時間帯） (5)'!$D$6:$Z$47,23,FALSE))</f>
        <v/>
      </c>
      <c r="Y59" s="1897" t="str">
        <f>IF(Y57="","",VLOOKUP(Y57,'シフト記号表（勤務時間帯） (5)'!$D$6:$Z$47,23,FALSE))</f>
        <v/>
      </c>
      <c r="Z59" s="1897" t="str">
        <f>IF(Z57="","",VLOOKUP(Z57,'シフト記号表（勤務時間帯） (5)'!$D$6:$Z$47,23,FALSE))</f>
        <v/>
      </c>
      <c r="AA59" s="1912" t="str">
        <f>IF(AA57="","",VLOOKUP(AA57,'シフト記号表（勤務時間帯） (5)'!$D$6:$Z$47,23,FALSE))</f>
        <v/>
      </c>
      <c r="AB59" s="1885" t="str">
        <f>IF(AB57="","",VLOOKUP(AB57,'シフト記号表（勤務時間帯） (5)'!$D$6:$Z$47,23,FALSE))</f>
        <v/>
      </c>
      <c r="AC59" s="1897" t="str">
        <f>IF(AC57="","",VLOOKUP(AC57,'シフト記号表（勤務時間帯） (5)'!$D$6:$Z$47,23,FALSE))</f>
        <v/>
      </c>
      <c r="AD59" s="1897" t="str">
        <f>IF(AD57="","",VLOOKUP(AD57,'シフト記号表（勤務時間帯） (5)'!$D$6:$Z$47,23,FALSE))</f>
        <v/>
      </c>
      <c r="AE59" s="1897" t="str">
        <f>IF(AE57="","",VLOOKUP(AE57,'シフト記号表（勤務時間帯） (5)'!$D$6:$Z$47,23,FALSE))</f>
        <v/>
      </c>
      <c r="AF59" s="1897" t="str">
        <f>IF(AF57="","",VLOOKUP(AF57,'シフト記号表（勤務時間帯） (5)'!$D$6:$Z$47,23,FALSE))</f>
        <v/>
      </c>
      <c r="AG59" s="1897" t="str">
        <f>IF(AG57="","",VLOOKUP(AG57,'シフト記号表（勤務時間帯） (5)'!$D$6:$Z$47,23,FALSE))</f>
        <v/>
      </c>
      <c r="AH59" s="1912" t="str">
        <f>IF(AH57="","",VLOOKUP(AH57,'シフト記号表（勤務時間帯） (5)'!$D$6:$Z$47,23,FALSE))</f>
        <v/>
      </c>
      <c r="AI59" s="1885" t="str">
        <f>IF(AI57="","",VLOOKUP(AI57,'シフト記号表（勤務時間帯） (5)'!$D$6:$Z$47,23,FALSE))</f>
        <v/>
      </c>
      <c r="AJ59" s="1897" t="str">
        <f>IF(AJ57="","",VLOOKUP(AJ57,'シフト記号表（勤務時間帯） (5)'!$D$6:$Z$47,23,FALSE))</f>
        <v/>
      </c>
      <c r="AK59" s="1897" t="str">
        <f>IF(AK57="","",VLOOKUP(AK57,'シフト記号表（勤務時間帯） (5)'!$D$6:$Z$47,23,FALSE))</f>
        <v/>
      </c>
      <c r="AL59" s="1897" t="str">
        <f>IF(AL57="","",VLOOKUP(AL57,'シフト記号表（勤務時間帯） (5)'!$D$6:$Z$47,23,FALSE))</f>
        <v/>
      </c>
      <c r="AM59" s="1897" t="str">
        <f>IF(AM57="","",VLOOKUP(AM57,'シフト記号表（勤務時間帯） (5)'!$D$6:$Z$47,23,FALSE))</f>
        <v/>
      </c>
      <c r="AN59" s="1897" t="str">
        <f>IF(AN57="","",VLOOKUP(AN57,'シフト記号表（勤務時間帯） (5)'!$D$6:$Z$47,23,FALSE))</f>
        <v/>
      </c>
      <c r="AO59" s="1912" t="str">
        <f>IF(AO57="","",VLOOKUP(AO57,'シフト記号表（勤務時間帯） (5)'!$D$6:$Z$47,23,FALSE))</f>
        <v/>
      </c>
      <c r="AP59" s="1885" t="str">
        <f>IF(AP57="","",VLOOKUP(AP57,'シフト記号表（勤務時間帯） (5)'!$D$6:$Z$47,23,FALSE))</f>
        <v/>
      </c>
      <c r="AQ59" s="1897" t="str">
        <f>IF(AQ57="","",VLOOKUP(AQ57,'シフト記号表（勤務時間帯） (5)'!$D$6:$Z$47,23,FALSE))</f>
        <v/>
      </c>
      <c r="AR59" s="1897" t="str">
        <f>IF(AR57="","",VLOOKUP(AR57,'シフト記号表（勤務時間帯） (5)'!$D$6:$Z$47,23,FALSE))</f>
        <v/>
      </c>
      <c r="AS59" s="1897" t="str">
        <f>IF(AS57="","",VLOOKUP(AS57,'シフト記号表（勤務時間帯） (5)'!$D$6:$Z$47,23,FALSE))</f>
        <v/>
      </c>
      <c r="AT59" s="1897" t="str">
        <f>IF(AT57="","",VLOOKUP(AT57,'シフト記号表（勤務時間帯） (5)'!$D$6:$Z$47,23,FALSE))</f>
        <v/>
      </c>
      <c r="AU59" s="1897" t="str">
        <f>IF(AU57="","",VLOOKUP(AU57,'シフト記号表（勤務時間帯） (5)'!$D$6:$Z$47,23,FALSE))</f>
        <v/>
      </c>
      <c r="AV59" s="1912" t="str">
        <f>IF(AV57="","",VLOOKUP(AV57,'シフト記号表（勤務時間帯） (5)'!$D$6:$Z$47,23,FALSE))</f>
        <v/>
      </c>
      <c r="AW59" s="1885" t="str">
        <f>IF(AW57="","",VLOOKUP(AW57,'シフト記号表（勤務時間帯） (5)'!$D$6:$Z$47,23,FALSE))</f>
        <v/>
      </c>
      <c r="AX59" s="1897" t="str">
        <f>IF(AX57="","",VLOOKUP(AX57,'シフト記号表（勤務時間帯） (5)'!$D$6:$Z$47,23,FALSE))</f>
        <v/>
      </c>
      <c r="AY59" s="1897" t="str">
        <f>IF(AY57="","",VLOOKUP(AY57,'シフト記号表（勤務時間帯） (5)'!$D$6:$Z$47,23,FALSE))</f>
        <v/>
      </c>
      <c r="AZ59" s="1945">
        <f>IF($BC$3="４週",SUM(U59:AV59),IF($BC$3="暦月",SUM(U59:AY59),""))</f>
        <v>0</v>
      </c>
      <c r="BA59" s="1953"/>
      <c r="BB59" s="1962">
        <f>IF($BC$3="４週",AZ59/4,IF($BC$3="暦月",(AZ59/($BC$8/7)),""))</f>
        <v>0</v>
      </c>
      <c r="BC59" s="1953"/>
      <c r="BD59" s="1973"/>
      <c r="BE59" s="1978"/>
      <c r="BF59" s="1978"/>
      <c r="BG59" s="1978"/>
      <c r="BH59" s="1989"/>
    </row>
    <row r="60" spans="2:60" ht="20.25" customHeight="1">
      <c r="B60" s="2530"/>
      <c r="C60" s="1756"/>
      <c r="D60" s="1824"/>
      <c r="E60" s="1767"/>
      <c r="F60" s="1766"/>
      <c r="G60" s="1801"/>
      <c r="H60" s="2541"/>
      <c r="I60" s="1788"/>
      <c r="J60" s="2545"/>
      <c r="K60" s="2545"/>
      <c r="L60" s="1802"/>
      <c r="M60" s="2549"/>
      <c r="N60" s="2553"/>
      <c r="O60" s="2557"/>
      <c r="P60" s="2561" t="s">
        <v>770</v>
      </c>
      <c r="Q60" s="2569"/>
      <c r="R60" s="2569"/>
      <c r="S60" s="2577"/>
      <c r="T60" s="2587"/>
      <c r="U60" s="2596"/>
      <c r="V60" s="2602"/>
      <c r="W60" s="2602"/>
      <c r="X60" s="2602"/>
      <c r="Y60" s="2602"/>
      <c r="Z60" s="2602"/>
      <c r="AA60" s="2608"/>
      <c r="AB60" s="2596"/>
      <c r="AC60" s="2602"/>
      <c r="AD60" s="2602"/>
      <c r="AE60" s="2602"/>
      <c r="AF60" s="2602"/>
      <c r="AG60" s="2602"/>
      <c r="AH60" s="2608"/>
      <c r="AI60" s="2596"/>
      <c r="AJ60" s="2602"/>
      <c r="AK60" s="2602"/>
      <c r="AL60" s="2602"/>
      <c r="AM60" s="2602"/>
      <c r="AN60" s="2602"/>
      <c r="AO60" s="2608"/>
      <c r="AP60" s="2596"/>
      <c r="AQ60" s="2602"/>
      <c r="AR60" s="2602"/>
      <c r="AS60" s="2602"/>
      <c r="AT60" s="2602"/>
      <c r="AU60" s="2602"/>
      <c r="AV60" s="2608"/>
      <c r="AW60" s="2596"/>
      <c r="AX60" s="2602"/>
      <c r="AY60" s="2602"/>
      <c r="AZ60" s="2624"/>
      <c r="BA60" s="2631"/>
      <c r="BB60" s="2638"/>
      <c r="BC60" s="2631"/>
      <c r="BD60" s="1972"/>
      <c r="BE60" s="1977"/>
      <c r="BF60" s="1977"/>
      <c r="BG60" s="1977"/>
      <c r="BH60" s="1988"/>
    </row>
    <row r="61" spans="2:60" ht="20.25" customHeight="1">
      <c r="B61" s="2059">
        <f>B58+1</f>
        <v>14</v>
      </c>
      <c r="C61" s="1755"/>
      <c r="D61" s="1823"/>
      <c r="E61" s="1766"/>
      <c r="F61" s="1766">
        <f>C60</f>
        <v>0</v>
      </c>
      <c r="G61" s="1801"/>
      <c r="H61" s="2103"/>
      <c r="I61" s="1787"/>
      <c r="J61" s="2543"/>
      <c r="K61" s="2543"/>
      <c r="L61" s="1801"/>
      <c r="M61" s="2547"/>
      <c r="N61" s="2551"/>
      <c r="O61" s="2555"/>
      <c r="P61" s="2559" t="s">
        <v>1023</v>
      </c>
      <c r="Q61" s="2566"/>
      <c r="R61" s="2566"/>
      <c r="S61" s="2574"/>
      <c r="T61" s="2582"/>
      <c r="U61" s="2181" t="str">
        <f>IF(U60="","",VLOOKUP(U60,'シフト記号表（勤務時間帯） (5)'!$D$6:$X$47,21,FALSE))</f>
        <v/>
      </c>
      <c r="V61" s="2190" t="str">
        <f>IF(V60="","",VLOOKUP(V60,'シフト記号表（勤務時間帯） (5)'!$D$6:$X$47,21,FALSE))</f>
        <v/>
      </c>
      <c r="W61" s="2190" t="str">
        <f>IF(W60="","",VLOOKUP(W60,'シフト記号表（勤務時間帯） (5)'!$D$6:$X$47,21,FALSE))</f>
        <v/>
      </c>
      <c r="X61" s="2190" t="str">
        <f>IF(X60="","",VLOOKUP(X60,'シフト記号表（勤務時間帯） (5)'!$D$6:$X$47,21,FALSE))</f>
        <v/>
      </c>
      <c r="Y61" s="2190" t="str">
        <f>IF(Y60="","",VLOOKUP(Y60,'シフト記号表（勤務時間帯） (5)'!$D$6:$X$47,21,FALSE))</f>
        <v/>
      </c>
      <c r="Z61" s="2190" t="str">
        <f>IF(Z60="","",VLOOKUP(Z60,'シフト記号表（勤務時間帯） (5)'!$D$6:$X$47,21,FALSE))</f>
        <v/>
      </c>
      <c r="AA61" s="2197" t="str">
        <f>IF(AA60="","",VLOOKUP(AA60,'シフト記号表（勤務時間帯） (5)'!$D$6:$X$47,21,FALSE))</f>
        <v/>
      </c>
      <c r="AB61" s="2181" t="str">
        <f>IF(AB60="","",VLOOKUP(AB60,'シフト記号表（勤務時間帯） (5)'!$D$6:$X$47,21,FALSE))</f>
        <v/>
      </c>
      <c r="AC61" s="2190" t="str">
        <f>IF(AC60="","",VLOOKUP(AC60,'シフト記号表（勤務時間帯） (5)'!$D$6:$X$47,21,FALSE))</f>
        <v/>
      </c>
      <c r="AD61" s="2190" t="str">
        <f>IF(AD60="","",VLOOKUP(AD60,'シフト記号表（勤務時間帯） (5)'!$D$6:$X$47,21,FALSE))</f>
        <v/>
      </c>
      <c r="AE61" s="2190" t="str">
        <f>IF(AE60="","",VLOOKUP(AE60,'シフト記号表（勤務時間帯） (5)'!$D$6:$X$47,21,FALSE))</f>
        <v/>
      </c>
      <c r="AF61" s="2190" t="str">
        <f>IF(AF60="","",VLOOKUP(AF60,'シフト記号表（勤務時間帯） (5)'!$D$6:$X$47,21,FALSE))</f>
        <v/>
      </c>
      <c r="AG61" s="2190" t="str">
        <f>IF(AG60="","",VLOOKUP(AG60,'シフト記号表（勤務時間帯） (5)'!$D$6:$X$47,21,FALSE))</f>
        <v/>
      </c>
      <c r="AH61" s="2197" t="str">
        <f>IF(AH60="","",VLOOKUP(AH60,'シフト記号表（勤務時間帯） (5)'!$D$6:$X$47,21,FALSE))</f>
        <v/>
      </c>
      <c r="AI61" s="2181" t="str">
        <f>IF(AI60="","",VLOOKUP(AI60,'シフト記号表（勤務時間帯） (5)'!$D$6:$X$47,21,FALSE))</f>
        <v/>
      </c>
      <c r="AJ61" s="2190" t="str">
        <f>IF(AJ60="","",VLOOKUP(AJ60,'シフト記号表（勤務時間帯） (5)'!$D$6:$X$47,21,FALSE))</f>
        <v/>
      </c>
      <c r="AK61" s="2190" t="str">
        <f>IF(AK60="","",VLOOKUP(AK60,'シフト記号表（勤務時間帯） (5)'!$D$6:$X$47,21,FALSE))</f>
        <v/>
      </c>
      <c r="AL61" s="2190" t="str">
        <f>IF(AL60="","",VLOOKUP(AL60,'シフト記号表（勤務時間帯） (5)'!$D$6:$X$47,21,FALSE))</f>
        <v/>
      </c>
      <c r="AM61" s="2190" t="str">
        <f>IF(AM60="","",VLOOKUP(AM60,'シフト記号表（勤務時間帯） (5)'!$D$6:$X$47,21,FALSE))</f>
        <v/>
      </c>
      <c r="AN61" s="2190" t="str">
        <f>IF(AN60="","",VLOOKUP(AN60,'シフト記号表（勤務時間帯） (5)'!$D$6:$X$47,21,FALSE))</f>
        <v/>
      </c>
      <c r="AO61" s="2197" t="str">
        <f>IF(AO60="","",VLOOKUP(AO60,'シフト記号表（勤務時間帯） (5)'!$D$6:$X$47,21,FALSE))</f>
        <v/>
      </c>
      <c r="AP61" s="2181" t="str">
        <f>IF(AP60="","",VLOOKUP(AP60,'シフト記号表（勤務時間帯） (5)'!$D$6:$X$47,21,FALSE))</f>
        <v/>
      </c>
      <c r="AQ61" s="2190" t="str">
        <f>IF(AQ60="","",VLOOKUP(AQ60,'シフト記号表（勤務時間帯） (5)'!$D$6:$X$47,21,FALSE))</f>
        <v/>
      </c>
      <c r="AR61" s="2190" t="str">
        <f>IF(AR60="","",VLOOKUP(AR60,'シフト記号表（勤務時間帯） (5)'!$D$6:$X$47,21,FALSE))</f>
        <v/>
      </c>
      <c r="AS61" s="2190" t="str">
        <f>IF(AS60="","",VLOOKUP(AS60,'シフト記号表（勤務時間帯） (5)'!$D$6:$X$47,21,FALSE))</f>
        <v/>
      </c>
      <c r="AT61" s="2190" t="str">
        <f>IF(AT60="","",VLOOKUP(AT60,'シフト記号表（勤務時間帯） (5)'!$D$6:$X$47,21,FALSE))</f>
        <v/>
      </c>
      <c r="AU61" s="2190" t="str">
        <f>IF(AU60="","",VLOOKUP(AU60,'シフト記号表（勤務時間帯） (5)'!$D$6:$X$47,21,FALSE))</f>
        <v/>
      </c>
      <c r="AV61" s="2197" t="str">
        <f>IF(AV60="","",VLOOKUP(AV60,'シフト記号表（勤務時間帯） (5)'!$D$6:$X$47,21,FALSE))</f>
        <v/>
      </c>
      <c r="AW61" s="2181" t="str">
        <f>IF(AW60="","",VLOOKUP(AW60,'シフト記号表（勤務時間帯） (5)'!$D$6:$X$47,21,FALSE))</f>
        <v/>
      </c>
      <c r="AX61" s="2190" t="str">
        <f>IF(AX60="","",VLOOKUP(AX60,'シフト記号表（勤務時間帯） (5)'!$D$6:$X$47,21,FALSE))</f>
        <v/>
      </c>
      <c r="AY61" s="2190" t="str">
        <f>IF(AY60="","",VLOOKUP(AY60,'シフト記号表（勤務時間帯） (5)'!$D$6:$X$47,21,FALSE))</f>
        <v/>
      </c>
      <c r="AZ61" s="1943">
        <f>IF($BC$3="４週",SUM(U61:AV61),IF($BC$3="暦月",SUM(U61:AY61),""))</f>
        <v>0</v>
      </c>
      <c r="BA61" s="1951"/>
      <c r="BB61" s="1960">
        <f>IF($BC$3="４週",AZ61/4,IF($BC$3="暦月",(AZ61/($BC$8/7)),""))</f>
        <v>0</v>
      </c>
      <c r="BC61" s="1951"/>
      <c r="BD61" s="1971"/>
      <c r="BE61" s="1976"/>
      <c r="BF61" s="1976"/>
      <c r="BG61" s="1976"/>
      <c r="BH61" s="1987"/>
    </row>
    <row r="62" spans="2:60" ht="20.25" customHeight="1">
      <c r="B62" s="1743"/>
      <c r="C62" s="1757"/>
      <c r="D62" s="1825"/>
      <c r="E62" s="1768"/>
      <c r="F62" s="1768"/>
      <c r="G62" s="1803">
        <f>C60</f>
        <v>0</v>
      </c>
      <c r="H62" s="2104"/>
      <c r="I62" s="1789"/>
      <c r="J62" s="2544"/>
      <c r="K62" s="2544"/>
      <c r="L62" s="1803"/>
      <c r="M62" s="2548"/>
      <c r="N62" s="2552"/>
      <c r="O62" s="2556"/>
      <c r="P62" s="2562" t="s">
        <v>34</v>
      </c>
      <c r="Q62" s="2571"/>
      <c r="R62" s="2571"/>
      <c r="S62" s="2579"/>
      <c r="T62" s="2588"/>
      <c r="U62" s="1885" t="str">
        <f>IF(U60="","",VLOOKUP(U60,'シフト記号表（勤務時間帯） (5)'!$D$6:$Z$47,23,FALSE))</f>
        <v/>
      </c>
      <c r="V62" s="1897" t="str">
        <f>IF(V60="","",VLOOKUP(V60,'シフト記号表（勤務時間帯） (5)'!$D$6:$Z$47,23,FALSE))</f>
        <v/>
      </c>
      <c r="W62" s="1897" t="str">
        <f>IF(W60="","",VLOOKUP(W60,'シフト記号表（勤務時間帯） (5)'!$D$6:$Z$47,23,FALSE))</f>
        <v/>
      </c>
      <c r="X62" s="1897" t="str">
        <f>IF(X60="","",VLOOKUP(X60,'シフト記号表（勤務時間帯） (5)'!$D$6:$Z$47,23,FALSE))</f>
        <v/>
      </c>
      <c r="Y62" s="1897" t="str">
        <f>IF(Y60="","",VLOOKUP(Y60,'シフト記号表（勤務時間帯） (5)'!$D$6:$Z$47,23,FALSE))</f>
        <v/>
      </c>
      <c r="Z62" s="1897" t="str">
        <f>IF(Z60="","",VLOOKUP(Z60,'シフト記号表（勤務時間帯） (5)'!$D$6:$Z$47,23,FALSE))</f>
        <v/>
      </c>
      <c r="AA62" s="1912" t="str">
        <f>IF(AA60="","",VLOOKUP(AA60,'シフト記号表（勤務時間帯） (5)'!$D$6:$Z$47,23,FALSE))</f>
        <v/>
      </c>
      <c r="AB62" s="1885" t="str">
        <f>IF(AB60="","",VLOOKUP(AB60,'シフト記号表（勤務時間帯） (5)'!$D$6:$Z$47,23,FALSE))</f>
        <v/>
      </c>
      <c r="AC62" s="1897" t="str">
        <f>IF(AC60="","",VLOOKUP(AC60,'シフト記号表（勤務時間帯） (5)'!$D$6:$Z$47,23,FALSE))</f>
        <v/>
      </c>
      <c r="AD62" s="1897" t="str">
        <f>IF(AD60="","",VLOOKUP(AD60,'シフト記号表（勤務時間帯） (5)'!$D$6:$Z$47,23,FALSE))</f>
        <v/>
      </c>
      <c r="AE62" s="1897" t="str">
        <f>IF(AE60="","",VLOOKUP(AE60,'シフト記号表（勤務時間帯） (5)'!$D$6:$Z$47,23,FALSE))</f>
        <v/>
      </c>
      <c r="AF62" s="1897" t="str">
        <f>IF(AF60="","",VLOOKUP(AF60,'シフト記号表（勤務時間帯） (5)'!$D$6:$Z$47,23,FALSE))</f>
        <v/>
      </c>
      <c r="AG62" s="1897" t="str">
        <f>IF(AG60="","",VLOOKUP(AG60,'シフト記号表（勤務時間帯） (5)'!$D$6:$Z$47,23,FALSE))</f>
        <v/>
      </c>
      <c r="AH62" s="1912" t="str">
        <f>IF(AH60="","",VLOOKUP(AH60,'シフト記号表（勤務時間帯） (5)'!$D$6:$Z$47,23,FALSE))</f>
        <v/>
      </c>
      <c r="AI62" s="1885" t="str">
        <f>IF(AI60="","",VLOOKUP(AI60,'シフト記号表（勤務時間帯） (5)'!$D$6:$Z$47,23,FALSE))</f>
        <v/>
      </c>
      <c r="AJ62" s="1897" t="str">
        <f>IF(AJ60="","",VLOOKUP(AJ60,'シフト記号表（勤務時間帯） (5)'!$D$6:$Z$47,23,FALSE))</f>
        <v/>
      </c>
      <c r="AK62" s="1897" t="str">
        <f>IF(AK60="","",VLOOKUP(AK60,'シフト記号表（勤務時間帯） (5)'!$D$6:$Z$47,23,FALSE))</f>
        <v/>
      </c>
      <c r="AL62" s="1897" t="str">
        <f>IF(AL60="","",VLOOKUP(AL60,'シフト記号表（勤務時間帯） (5)'!$D$6:$Z$47,23,FALSE))</f>
        <v/>
      </c>
      <c r="AM62" s="1897" t="str">
        <f>IF(AM60="","",VLOOKUP(AM60,'シフト記号表（勤務時間帯） (5)'!$D$6:$Z$47,23,FALSE))</f>
        <v/>
      </c>
      <c r="AN62" s="1897" t="str">
        <f>IF(AN60="","",VLOOKUP(AN60,'シフト記号表（勤務時間帯） (5)'!$D$6:$Z$47,23,FALSE))</f>
        <v/>
      </c>
      <c r="AO62" s="1912" t="str">
        <f>IF(AO60="","",VLOOKUP(AO60,'シフト記号表（勤務時間帯） (5)'!$D$6:$Z$47,23,FALSE))</f>
        <v/>
      </c>
      <c r="AP62" s="1885" t="str">
        <f>IF(AP60="","",VLOOKUP(AP60,'シフト記号表（勤務時間帯） (5)'!$D$6:$Z$47,23,FALSE))</f>
        <v/>
      </c>
      <c r="AQ62" s="1897" t="str">
        <f>IF(AQ60="","",VLOOKUP(AQ60,'シフト記号表（勤務時間帯） (5)'!$D$6:$Z$47,23,FALSE))</f>
        <v/>
      </c>
      <c r="AR62" s="1897" t="str">
        <f>IF(AR60="","",VLOOKUP(AR60,'シフト記号表（勤務時間帯） (5)'!$D$6:$Z$47,23,FALSE))</f>
        <v/>
      </c>
      <c r="AS62" s="1897" t="str">
        <f>IF(AS60="","",VLOOKUP(AS60,'シフト記号表（勤務時間帯） (5)'!$D$6:$Z$47,23,FALSE))</f>
        <v/>
      </c>
      <c r="AT62" s="1897" t="str">
        <f>IF(AT60="","",VLOOKUP(AT60,'シフト記号表（勤務時間帯） (5)'!$D$6:$Z$47,23,FALSE))</f>
        <v/>
      </c>
      <c r="AU62" s="1897" t="str">
        <f>IF(AU60="","",VLOOKUP(AU60,'シフト記号表（勤務時間帯） (5)'!$D$6:$Z$47,23,FALSE))</f>
        <v/>
      </c>
      <c r="AV62" s="1912" t="str">
        <f>IF(AV60="","",VLOOKUP(AV60,'シフト記号表（勤務時間帯） (5)'!$D$6:$Z$47,23,FALSE))</f>
        <v/>
      </c>
      <c r="AW62" s="1885" t="str">
        <f>IF(AW60="","",VLOOKUP(AW60,'シフト記号表（勤務時間帯） (5)'!$D$6:$Z$47,23,FALSE))</f>
        <v/>
      </c>
      <c r="AX62" s="1897" t="str">
        <f>IF(AX60="","",VLOOKUP(AX60,'シフト記号表（勤務時間帯） (5)'!$D$6:$Z$47,23,FALSE))</f>
        <v/>
      </c>
      <c r="AY62" s="1897" t="str">
        <f>IF(AY60="","",VLOOKUP(AY60,'シフト記号表（勤務時間帯） (5)'!$D$6:$Z$47,23,FALSE))</f>
        <v/>
      </c>
      <c r="AZ62" s="1945">
        <f>IF($BC$3="４週",SUM(U62:AV62),IF($BC$3="暦月",SUM(U62:AY62),""))</f>
        <v>0</v>
      </c>
      <c r="BA62" s="1953"/>
      <c r="BB62" s="1962">
        <f>IF($BC$3="４週",AZ62/4,IF($BC$3="暦月",(AZ62/($BC$8/7)),""))</f>
        <v>0</v>
      </c>
      <c r="BC62" s="1953"/>
      <c r="BD62" s="1973"/>
      <c r="BE62" s="1978"/>
      <c r="BF62" s="1978"/>
      <c r="BG62" s="1978"/>
      <c r="BH62" s="1989"/>
    </row>
    <row r="63" spans="2:60" ht="20.25" customHeight="1">
      <c r="B63" s="2530"/>
      <c r="C63" s="1756"/>
      <c r="D63" s="1824"/>
      <c r="E63" s="1767"/>
      <c r="F63" s="1766"/>
      <c r="G63" s="1801"/>
      <c r="H63" s="2541"/>
      <c r="I63" s="1788"/>
      <c r="J63" s="2545"/>
      <c r="K63" s="2545"/>
      <c r="L63" s="1802"/>
      <c r="M63" s="2549"/>
      <c r="N63" s="2553"/>
      <c r="O63" s="2557"/>
      <c r="P63" s="2561" t="s">
        <v>770</v>
      </c>
      <c r="Q63" s="2569"/>
      <c r="R63" s="2569"/>
      <c r="S63" s="2577"/>
      <c r="T63" s="2587"/>
      <c r="U63" s="2596"/>
      <c r="V63" s="2602"/>
      <c r="W63" s="2602"/>
      <c r="X63" s="2602"/>
      <c r="Y63" s="2602"/>
      <c r="Z63" s="2602"/>
      <c r="AA63" s="2608"/>
      <c r="AB63" s="2596"/>
      <c r="AC63" s="2602"/>
      <c r="AD63" s="2602"/>
      <c r="AE63" s="2602"/>
      <c r="AF63" s="2602"/>
      <c r="AG63" s="2602"/>
      <c r="AH63" s="2608"/>
      <c r="AI63" s="2596"/>
      <c r="AJ63" s="2602"/>
      <c r="AK63" s="2602"/>
      <c r="AL63" s="2602"/>
      <c r="AM63" s="2602"/>
      <c r="AN63" s="2602"/>
      <c r="AO63" s="2608"/>
      <c r="AP63" s="2596"/>
      <c r="AQ63" s="2602"/>
      <c r="AR63" s="2602"/>
      <c r="AS63" s="2602"/>
      <c r="AT63" s="2602"/>
      <c r="AU63" s="2602"/>
      <c r="AV63" s="2608"/>
      <c r="AW63" s="2596"/>
      <c r="AX63" s="2602"/>
      <c r="AY63" s="2602"/>
      <c r="AZ63" s="2624"/>
      <c r="BA63" s="2631"/>
      <c r="BB63" s="2638"/>
      <c r="BC63" s="2631"/>
      <c r="BD63" s="1972"/>
      <c r="BE63" s="1977"/>
      <c r="BF63" s="1977"/>
      <c r="BG63" s="1977"/>
      <c r="BH63" s="1988"/>
    </row>
    <row r="64" spans="2:60" ht="20.25" customHeight="1">
      <c r="B64" s="2059">
        <f>B61+1</f>
        <v>15</v>
      </c>
      <c r="C64" s="1755"/>
      <c r="D64" s="1823"/>
      <c r="E64" s="1766"/>
      <c r="F64" s="1766">
        <f>C63</f>
        <v>0</v>
      </c>
      <c r="G64" s="1801"/>
      <c r="H64" s="2103"/>
      <c r="I64" s="1787"/>
      <c r="J64" s="2543"/>
      <c r="K64" s="2543"/>
      <c r="L64" s="1801"/>
      <c r="M64" s="2547"/>
      <c r="N64" s="2551"/>
      <c r="O64" s="2555"/>
      <c r="P64" s="2559" t="s">
        <v>1023</v>
      </c>
      <c r="Q64" s="2566"/>
      <c r="R64" s="2566"/>
      <c r="S64" s="2574"/>
      <c r="T64" s="2582"/>
      <c r="U64" s="2181" t="str">
        <f>IF(U63="","",VLOOKUP(U63,'シフト記号表（勤務時間帯） (5)'!$D$6:$X$47,21,FALSE))</f>
        <v/>
      </c>
      <c r="V64" s="2190" t="str">
        <f>IF(V63="","",VLOOKUP(V63,'シフト記号表（勤務時間帯） (5)'!$D$6:$X$47,21,FALSE))</f>
        <v/>
      </c>
      <c r="W64" s="2190" t="str">
        <f>IF(W63="","",VLOOKUP(W63,'シフト記号表（勤務時間帯） (5)'!$D$6:$X$47,21,FALSE))</f>
        <v/>
      </c>
      <c r="X64" s="2190" t="str">
        <f>IF(X63="","",VLOOKUP(X63,'シフト記号表（勤務時間帯） (5)'!$D$6:$X$47,21,FALSE))</f>
        <v/>
      </c>
      <c r="Y64" s="2190" t="str">
        <f>IF(Y63="","",VLOOKUP(Y63,'シフト記号表（勤務時間帯） (5)'!$D$6:$X$47,21,FALSE))</f>
        <v/>
      </c>
      <c r="Z64" s="2190" t="str">
        <f>IF(Z63="","",VLOOKUP(Z63,'シフト記号表（勤務時間帯） (5)'!$D$6:$X$47,21,FALSE))</f>
        <v/>
      </c>
      <c r="AA64" s="2197" t="str">
        <f>IF(AA63="","",VLOOKUP(AA63,'シフト記号表（勤務時間帯） (5)'!$D$6:$X$47,21,FALSE))</f>
        <v/>
      </c>
      <c r="AB64" s="2181" t="str">
        <f>IF(AB63="","",VLOOKUP(AB63,'シフト記号表（勤務時間帯） (5)'!$D$6:$X$47,21,FALSE))</f>
        <v/>
      </c>
      <c r="AC64" s="2190" t="str">
        <f>IF(AC63="","",VLOOKUP(AC63,'シフト記号表（勤務時間帯） (5)'!$D$6:$X$47,21,FALSE))</f>
        <v/>
      </c>
      <c r="AD64" s="2190" t="str">
        <f>IF(AD63="","",VLOOKUP(AD63,'シフト記号表（勤務時間帯） (5)'!$D$6:$X$47,21,FALSE))</f>
        <v/>
      </c>
      <c r="AE64" s="2190" t="str">
        <f>IF(AE63="","",VLOOKUP(AE63,'シフト記号表（勤務時間帯） (5)'!$D$6:$X$47,21,FALSE))</f>
        <v/>
      </c>
      <c r="AF64" s="2190" t="str">
        <f>IF(AF63="","",VLOOKUP(AF63,'シフト記号表（勤務時間帯） (5)'!$D$6:$X$47,21,FALSE))</f>
        <v/>
      </c>
      <c r="AG64" s="2190" t="str">
        <f>IF(AG63="","",VLOOKUP(AG63,'シフト記号表（勤務時間帯） (5)'!$D$6:$X$47,21,FALSE))</f>
        <v/>
      </c>
      <c r="AH64" s="2197" t="str">
        <f>IF(AH63="","",VLOOKUP(AH63,'シフト記号表（勤務時間帯） (5)'!$D$6:$X$47,21,FALSE))</f>
        <v/>
      </c>
      <c r="AI64" s="2181" t="str">
        <f>IF(AI63="","",VLOOKUP(AI63,'シフト記号表（勤務時間帯） (5)'!$D$6:$X$47,21,FALSE))</f>
        <v/>
      </c>
      <c r="AJ64" s="2190" t="str">
        <f>IF(AJ63="","",VLOOKUP(AJ63,'シフト記号表（勤務時間帯） (5)'!$D$6:$X$47,21,FALSE))</f>
        <v/>
      </c>
      <c r="AK64" s="2190" t="str">
        <f>IF(AK63="","",VLOOKUP(AK63,'シフト記号表（勤務時間帯） (5)'!$D$6:$X$47,21,FALSE))</f>
        <v/>
      </c>
      <c r="AL64" s="2190" t="str">
        <f>IF(AL63="","",VLOOKUP(AL63,'シフト記号表（勤務時間帯） (5)'!$D$6:$X$47,21,FALSE))</f>
        <v/>
      </c>
      <c r="AM64" s="2190" t="str">
        <f>IF(AM63="","",VLOOKUP(AM63,'シフト記号表（勤務時間帯） (5)'!$D$6:$X$47,21,FALSE))</f>
        <v/>
      </c>
      <c r="AN64" s="2190" t="str">
        <f>IF(AN63="","",VLOOKUP(AN63,'シフト記号表（勤務時間帯） (5)'!$D$6:$X$47,21,FALSE))</f>
        <v/>
      </c>
      <c r="AO64" s="2197" t="str">
        <f>IF(AO63="","",VLOOKUP(AO63,'シフト記号表（勤務時間帯） (5)'!$D$6:$X$47,21,FALSE))</f>
        <v/>
      </c>
      <c r="AP64" s="2181" t="str">
        <f>IF(AP63="","",VLOOKUP(AP63,'シフト記号表（勤務時間帯） (5)'!$D$6:$X$47,21,FALSE))</f>
        <v/>
      </c>
      <c r="AQ64" s="2190" t="str">
        <f>IF(AQ63="","",VLOOKUP(AQ63,'シフト記号表（勤務時間帯） (5)'!$D$6:$X$47,21,FALSE))</f>
        <v/>
      </c>
      <c r="AR64" s="2190" t="str">
        <f>IF(AR63="","",VLOOKUP(AR63,'シフト記号表（勤務時間帯） (5)'!$D$6:$X$47,21,FALSE))</f>
        <v/>
      </c>
      <c r="AS64" s="2190" t="str">
        <f>IF(AS63="","",VLOOKUP(AS63,'シフト記号表（勤務時間帯） (5)'!$D$6:$X$47,21,FALSE))</f>
        <v/>
      </c>
      <c r="AT64" s="2190" t="str">
        <f>IF(AT63="","",VLOOKUP(AT63,'シフト記号表（勤務時間帯） (5)'!$D$6:$X$47,21,FALSE))</f>
        <v/>
      </c>
      <c r="AU64" s="2190" t="str">
        <f>IF(AU63="","",VLOOKUP(AU63,'シフト記号表（勤務時間帯） (5)'!$D$6:$X$47,21,FALSE))</f>
        <v/>
      </c>
      <c r="AV64" s="2197" t="str">
        <f>IF(AV63="","",VLOOKUP(AV63,'シフト記号表（勤務時間帯） (5)'!$D$6:$X$47,21,FALSE))</f>
        <v/>
      </c>
      <c r="AW64" s="2181" t="str">
        <f>IF(AW63="","",VLOOKUP(AW63,'シフト記号表（勤務時間帯） (5)'!$D$6:$X$47,21,FALSE))</f>
        <v/>
      </c>
      <c r="AX64" s="2190" t="str">
        <f>IF(AX63="","",VLOOKUP(AX63,'シフト記号表（勤務時間帯） (5)'!$D$6:$X$47,21,FALSE))</f>
        <v/>
      </c>
      <c r="AY64" s="2190" t="str">
        <f>IF(AY63="","",VLOOKUP(AY63,'シフト記号表（勤務時間帯） (5)'!$D$6:$X$47,21,FALSE))</f>
        <v/>
      </c>
      <c r="AZ64" s="1943">
        <f>IF($BC$3="４週",SUM(U64:AV64),IF($BC$3="暦月",SUM(U64:AY64),""))</f>
        <v>0</v>
      </c>
      <c r="BA64" s="1951"/>
      <c r="BB64" s="1960">
        <f>IF($BC$3="４週",AZ64/4,IF($BC$3="暦月",(AZ64/($BC$8/7)),""))</f>
        <v>0</v>
      </c>
      <c r="BC64" s="1951"/>
      <c r="BD64" s="1971"/>
      <c r="BE64" s="1976"/>
      <c r="BF64" s="1976"/>
      <c r="BG64" s="1976"/>
      <c r="BH64" s="1987"/>
    </row>
    <row r="65" spans="2:60" ht="20.25" customHeight="1">
      <c r="B65" s="1743"/>
      <c r="C65" s="1757"/>
      <c r="D65" s="1825"/>
      <c r="E65" s="1768"/>
      <c r="F65" s="1768"/>
      <c r="G65" s="1803">
        <f>C63</f>
        <v>0</v>
      </c>
      <c r="H65" s="2104"/>
      <c r="I65" s="1789"/>
      <c r="J65" s="2544"/>
      <c r="K65" s="2544"/>
      <c r="L65" s="1803"/>
      <c r="M65" s="2548"/>
      <c r="N65" s="2552"/>
      <c r="O65" s="2556"/>
      <c r="P65" s="2562" t="s">
        <v>34</v>
      </c>
      <c r="Q65" s="2571"/>
      <c r="R65" s="2571"/>
      <c r="S65" s="2579"/>
      <c r="T65" s="2588"/>
      <c r="U65" s="1885" t="str">
        <f>IF(U63="","",VLOOKUP(U63,'シフト記号表（勤務時間帯） (5)'!$D$6:$Z$47,23,FALSE))</f>
        <v/>
      </c>
      <c r="V65" s="1897" t="str">
        <f>IF(V63="","",VLOOKUP(V63,'シフト記号表（勤務時間帯） (5)'!$D$6:$Z$47,23,FALSE))</f>
        <v/>
      </c>
      <c r="W65" s="1897" t="str">
        <f>IF(W63="","",VLOOKUP(W63,'シフト記号表（勤務時間帯） (5)'!$D$6:$Z$47,23,FALSE))</f>
        <v/>
      </c>
      <c r="X65" s="1897" t="str">
        <f>IF(X63="","",VLOOKUP(X63,'シフト記号表（勤務時間帯） (5)'!$D$6:$Z$47,23,FALSE))</f>
        <v/>
      </c>
      <c r="Y65" s="1897" t="str">
        <f>IF(Y63="","",VLOOKUP(Y63,'シフト記号表（勤務時間帯） (5)'!$D$6:$Z$47,23,FALSE))</f>
        <v/>
      </c>
      <c r="Z65" s="1897" t="str">
        <f>IF(Z63="","",VLOOKUP(Z63,'シフト記号表（勤務時間帯） (5)'!$D$6:$Z$47,23,FALSE))</f>
        <v/>
      </c>
      <c r="AA65" s="1912" t="str">
        <f>IF(AA63="","",VLOOKUP(AA63,'シフト記号表（勤務時間帯） (5)'!$D$6:$Z$47,23,FALSE))</f>
        <v/>
      </c>
      <c r="AB65" s="1885" t="str">
        <f>IF(AB63="","",VLOOKUP(AB63,'シフト記号表（勤務時間帯） (5)'!$D$6:$Z$47,23,FALSE))</f>
        <v/>
      </c>
      <c r="AC65" s="1897" t="str">
        <f>IF(AC63="","",VLOOKUP(AC63,'シフト記号表（勤務時間帯） (5)'!$D$6:$Z$47,23,FALSE))</f>
        <v/>
      </c>
      <c r="AD65" s="1897" t="str">
        <f>IF(AD63="","",VLOOKUP(AD63,'シフト記号表（勤務時間帯） (5)'!$D$6:$Z$47,23,FALSE))</f>
        <v/>
      </c>
      <c r="AE65" s="1897" t="str">
        <f>IF(AE63="","",VLOOKUP(AE63,'シフト記号表（勤務時間帯） (5)'!$D$6:$Z$47,23,FALSE))</f>
        <v/>
      </c>
      <c r="AF65" s="1897" t="str">
        <f>IF(AF63="","",VLOOKUP(AF63,'シフト記号表（勤務時間帯） (5)'!$D$6:$Z$47,23,FALSE))</f>
        <v/>
      </c>
      <c r="AG65" s="1897" t="str">
        <f>IF(AG63="","",VLOOKUP(AG63,'シフト記号表（勤務時間帯） (5)'!$D$6:$Z$47,23,FALSE))</f>
        <v/>
      </c>
      <c r="AH65" s="1912" t="str">
        <f>IF(AH63="","",VLOOKUP(AH63,'シフト記号表（勤務時間帯） (5)'!$D$6:$Z$47,23,FALSE))</f>
        <v/>
      </c>
      <c r="AI65" s="1885" t="str">
        <f>IF(AI63="","",VLOOKUP(AI63,'シフト記号表（勤務時間帯） (5)'!$D$6:$Z$47,23,FALSE))</f>
        <v/>
      </c>
      <c r="AJ65" s="1897" t="str">
        <f>IF(AJ63="","",VLOOKUP(AJ63,'シフト記号表（勤務時間帯） (5)'!$D$6:$Z$47,23,FALSE))</f>
        <v/>
      </c>
      <c r="AK65" s="1897" t="str">
        <f>IF(AK63="","",VLOOKUP(AK63,'シフト記号表（勤務時間帯） (5)'!$D$6:$Z$47,23,FALSE))</f>
        <v/>
      </c>
      <c r="AL65" s="1897" t="str">
        <f>IF(AL63="","",VLOOKUP(AL63,'シフト記号表（勤務時間帯） (5)'!$D$6:$Z$47,23,FALSE))</f>
        <v/>
      </c>
      <c r="AM65" s="1897" t="str">
        <f>IF(AM63="","",VLOOKUP(AM63,'シフト記号表（勤務時間帯） (5)'!$D$6:$Z$47,23,FALSE))</f>
        <v/>
      </c>
      <c r="AN65" s="1897" t="str">
        <f>IF(AN63="","",VLOOKUP(AN63,'シフト記号表（勤務時間帯） (5)'!$D$6:$Z$47,23,FALSE))</f>
        <v/>
      </c>
      <c r="AO65" s="1912" t="str">
        <f>IF(AO63="","",VLOOKUP(AO63,'シフト記号表（勤務時間帯） (5)'!$D$6:$Z$47,23,FALSE))</f>
        <v/>
      </c>
      <c r="AP65" s="1885" t="str">
        <f>IF(AP63="","",VLOOKUP(AP63,'シフト記号表（勤務時間帯） (5)'!$D$6:$Z$47,23,FALSE))</f>
        <v/>
      </c>
      <c r="AQ65" s="1897" t="str">
        <f>IF(AQ63="","",VLOOKUP(AQ63,'シフト記号表（勤務時間帯） (5)'!$D$6:$Z$47,23,FALSE))</f>
        <v/>
      </c>
      <c r="AR65" s="1897" t="str">
        <f>IF(AR63="","",VLOOKUP(AR63,'シフト記号表（勤務時間帯） (5)'!$D$6:$Z$47,23,FALSE))</f>
        <v/>
      </c>
      <c r="AS65" s="1897" t="str">
        <f>IF(AS63="","",VLOOKUP(AS63,'シフト記号表（勤務時間帯） (5)'!$D$6:$Z$47,23,FALSE))</f>
        <v/>
      </c>
      <c r="AT65" s="1897" t="str">
        <f>IF(AT63="","",VLOOKUP(AT63,'シフト記号表（勤務時間帯） (5)'!$D$6:$Z$47,23,FALSE))</f>
        <v/>
      </c>
      <c r="AU65" s="1897" t="str">
        <f>IF(AU63="","",VLOOKUP(AU63,'シフト記号表（勤務時間帯） (5)'!$D$6:$Z$47,23,FALSE))</f>
        <v/>
      </c>
      <c r="AV65" s="1912" t="str">
        <f>IF(AV63="","",VLOOKUP(AV63,'シフト記号表（勤務時間帯） (5)'!$D$6:$Z$47,23,FALSE))</f>
        <v/>
      </c>
      <c r="AW65" s="1885" t="str">
        <f>IF(AW63="","",VLOOKUP(AW63,'シフト記号表（勤務時間帯） (5)'!$D$6:$Z$47,23,FALSE))</f>
        <v/>
      </c>
      <c r="AX65" s="1897" t="str">
        <f>IF(AX63="","",VLOOKUP(AX63,'シフト記号表（勤務時間帯） (5)'!$D$6:$Z$47,23,FALSE))</f>
        <v/>
      </c>
      <c r="AY65" s="1897" t="str">
        <f>IF(AY63="","",VLOOKUP(AY63,'シフト記号表（勤務時間帯） (5)'!$D$6:$Z$47,23,FALSE))</f>
        <v/>
      </c>
      <c r="AZ65" s="1945">
        <f>IF($BC$3="４週",SUM(U65:AV65),IF($BC$3="暦月",SUM(U65:AY65),""))</f>
        <v>0</v>
      </c>
      <c r="BA65" s="1953"/>
      <c r="BB65" s="1962">
        <f>IF($BC$3="４週",AZ65/4,IF($BC$3="暦月",(AZ65/($BC$8/7)),""))</f>
        <v>0</v>
      </c>
      <c r="BC65" s="1953"/>
      <c r="BD65" s="1973"/>
      <c r="BE65" s="1978"/>
      <c r="BF65" s="1978"/>
      <c r="BG65" s="1978"/>
      <c r="BH65" s="1989"/>
    </row>
    <row r="66" spans="2:60" ht="20.25" customHeight="1">
      <c r="B66" s="2530"/>
      <c r="C66" s="1756"/>
      <c r="D66" s="1824"/>
      <c r="E66" s="1767"/>
      <c r="F66" s="1767"/>
      <c r="G66" s="1802"/>
      <c r="H66" s="2095"/>
      <c r="I66" s="1788"/>
      <c r="J66" s="2545"/>
      <c r="K66" s="2545"/>
      <c r="L66" s="1802"/>
      <c r="M66" s="2549"/>
      <c r="N66" s="2553"/>
      <c r="O66" s="2557"/>
      <c r="P66" s="2563" t="s">
        <v>770</v>
      </c>
      <c r="Q66" s="2572"/>
      <c r="R66" s="2572"/>
      <c r="S66" s="2580"/>
      <c r="T66" s="2589"/>
      <c r="U66" s="2596"/>
      <c r="V66" s="2602"/>
      <c r="W66" s="2602"/>
      <c r="X66" s="2602"/>
      <c r="Y66" s="2602"/>
      <c r="Z66" s="2602"/>
      <c r="AA66" s="2608"/>
      <c r="AB66" s="2596"/>
      <c r="AC66" s="2602"/>
      <c r="AD66" s="2602"/>
      <c r="AE66" s="2602"/>
      <c r="AF66" s="2602"/>
      <c r="AG66" s="2602"/>
      <c r="AH66" s="2608"/>
      <c r="AI66" s="2596"/>
      <c r="AJ66" s="2602"/>
      <c r="AK66" s="2602"/>
      <c r="AL66" s="2602"/>
      <c r="AM66" s="2602"/>
      <c r="AN66" s="2602"/>
      <c r="AO66" s="2608"/>
      <c r="AP66" s="2596"/>
      <c r="AQ66" s="2602"/>
      <c r="AR66" s="2602"/>
      <c r="AS66" s="2602"/>
      <c r="AT66" s="2602"/>
      <c r="AU66" s="2602"/>
      <c r="AV66" s="2608"/>
      <c r="AW66" s="2596"/>
      <c r="AX66" s="2602"/>
      <c r="AY66" s="2602"/>
      <c r="AZ66" s="2624"/>
      <c r="BA66" s="2631"/>
      <c r="BB66" s="2638"/>
      <c r="BC66" s="2631"/>
      <c r="BD66" s="1972"/>
      <c r="BE66" s="1977"/>
      <c r="BF66" s="1977"/>
      <c r="BG66" s="1977"/>
      <c r="BH66" s="1988"/>
    </row>
    <row r="67" spans="2:60" ht="20.25" customHeight="1">
      <c r="B67" s="2059">
        <f>B64+1</f>
        <v>16</v>
      </c>
      <c r="C67" s="1755"/>
      <c r="D67" s="1823"/>
      <c r="E67" s="1766"/>
      <c r="F67" s="1766">
        <f>C66</f>
        <v>0</v>
      </c>
      <c r="G67" s="1801"/>
      <c r="H67" s="2103"/>
      <c r="I67" s="1787"/>
      <c r="J67" s="2543"/>
      <c r="K67" s="2543"/>
      <c r="L67" s="1801"/>
      <c r="M67" s="2547"/>
      <c r="N67" s="2551"/>
      <c r="O67" s="2555"/>
      <c r="P67" s="2559" t="s">
        <v>1023</v>
      </c>
      <c r="Q67" s="2566"/>
      <c r="R67" s="2566"/>
      <c r="S67" s="2574"/>
      <c r="T67" s="2582"/>
      <c r="U67" s="2181" t="str">
        <f>IF(U66="","",VLOOKUP(U66,'シフト記号表（勤務時間帯） (5)'!$D$6:$X$47,21,FALSE))</f>
        <v/>
      </c>
      <c r="V67" s="2190" t="str">
        <f>IF(V66="","",VLOOKUP(V66,'シフト記号表（勤務時間帯） (5)'!$D$6:$X$47,21,FALSE))</f>
        <v/>
      </c>
      <c r="W67" s="2190" t="str">
        <f>IF(W66="","",VLOOKUP(W66,'シフト記号表（勤務時間帯） (5)'!$D$6:$X$47,21,FALSE))</f>
        <v/>
      </c>
      <c r="X67" s="2190" t="str">
        <f>IF(X66="","",VLOOKUP(X66,'シフト記号表（勤務時間帯） (5)'!$D$6:$X$47,21,FALSE))</f>
        <v/>
      </c>
      <c r="Y67" s="2190" t="str">
        <f>IF(Y66="","",VLOOKUP(Y66,'シフト記号表（勤務時間帯） (5)'!$D$6:$X$47,21,FALSE))</f>
        <v/>
      </c>
      <c r="Z67" s="2190" t="str">
        <f>IF(Z66="","",VLOOKUP(Z66,'シフト記号表（勤務時間帯） (5)'!$D$6:$X$47,21,FALSE))</f>
        <v/>
      </c>
      <c r="AA67" s="2197" t="str">
        <f>IF(AA66="","",VLOOKUP(AA66,'シフト記号表（勤務時間帯） (5)'!$D$6:$X$47,21,FALSE))</f>
        <v/>
      </c>
      <c r="AB67" s="2181" t="str">
        <f>IF(AB66="","",VLOOKUP(AB66,'シフト記号表（勤務時間帯） (5)'!$D$6:$X$47,21,FALSE))</f>
        <v/>
      </c>
      <c r="AC67" s="2190" t="str">
        <f>IF(AC66="","",VLOOKUP(AC66,'シフト記号表（勤務時間帯） (5)'!$D$6:$X$47,21,FALSE))</f>
        <v/>
      </c>
      <c r="AD67" s="2190" t="str">
        <f>IF(AD66="","",VLOOKUP(AD66,'シフト記号表（勤務時間帯） (5)'!$D$6:$X$47,21,FALSE))</f>
        <v/>
      </c>
      <c r="AE67" s="2190" t="str">
        <f>IF(AE66="","",VLOOKUP(AE66,'シフト記号表（勤務時間帯） (5)'!$D$6:$X$47,21,FALSE))</f>
        <v/>
      </c>
      <c r="AF67" s="2190" t="str">
        <f>IF(AF66="","",VLOOKUP(AF66,'シフト記号表（勤務時間帯） (5)'!$D$6:$X$47,21,FALSE))</f>
        <v/>
      </c>
      <c r="AG67" s="2190" t="str">
        <f>IF(AG66="","",VLOOKUP(AG66,'シフト記号表（勤務時間帯） (5)'!$D$6:$X$47,21,FALSE))</f>
        <v/>
      </c>
      <c r="AH67" s="2197" t="str">
        <f>IF(AH66="","",VLOOKUP(AH66,'シフト記号表（勤務時間帯） (5)'!$D$6:$X$47,21,FALSE))</f>
        <v/>
      </c>
      <c r="AI67" s="2181" t="str">
        <f>IF(AI66="","",VLOOKUP(AI66,'シフト記号表（勤務時間帯） (5)'!$D$6:$X$47,21,FALSE))</f>
        <v/>
      </c>
      <c r="AJ67" s="2190" t="str">
        <f>IF(AJ66="","",VLOOKUP(AJ66,'シフト記号表（勤務時間帯） (5)'!$D$6:$X$47,21,FALSE))</f>
        <v/>
      </c>
      <c r="AK67" s="2190" t="str">
        <f>IF(AK66="","",VLOOKUP(AK66,'シフト記号表（勤務時間帯） (5)'!$D$6:$X$47,21,FALSE))</f>
        <v/>
      </c>
      <c r="AL67" s="2190" t="str">
        <f>IF(AL66="","",VLOOKUP(AL66,'シフト記号表（勤務時間帯） (5)'!$D$6:$X$47,21,FALSE))</f>
        <v/>
      </c>
      <c r="AM67" s="2190" t="str">
        <f>IF(AM66="","",VLOOKUP(AM66,'シフト記号表（勤務時間帯） (5)'!$D$6:$X$47,21,FALSE))</f>
        <v/>
      </c>
      <c r="AN67" s="2190" t="str">
        <f>IF(AN66="","",VLOOKUP(AN66,'シフト記号表（勤務時間帯） (5)'!$D$6:$X$47,21,FALSE))</f>
        <v/>
      </c>
      <c r="AO67" s="2197" t="str">
        <f>IF(AO66="","",VLOOKUP(AO66,'シフト記号表（勤務時間帯） (5)'!$D$6:$X$47,21,FALSE))</f>
        <v/>
      </c>
      <c r="AP67" s="2181" t="str">
        <f>IF(AP66="","",VLOOKUP(AP66,'シフト記号表（勤務時間帯） (5)'!$D$6:$X$47,21,FALSE))</f>
        <v/>
      </c>
      <c r="AQ67" s="2190" t="str">
        <f>IF(AQ66="","",VLOOKUP(AQ66,'シフト記号表（勤務時間帯） (5)'!$D$6:$X$47,21,FALSE))</f>
        <v/>
      </c>
      <c r="AR67" s="2190" t="str">
        <f>IF(AR66="","",VLOOKUP(AR66,'シフト記号表（勤務時間帯） (5)'!$D$6:$X$47,21,FALSE))</f>
        <v/>
      </c>
      <c r="AS67" s="2190" t="str">
        <f>IF(AS66="","",VLOOKUP(AS66,'シフト記号表（勤務時間帯） (5)'!$D$6:$X$47,21,FALSE))</f>
        <v/>
      </c>
      <c r="AT67" s="2190" t="str">
        <f>IF(AT66="","",VLOOKUP(AT66,'シフト記号表（勤務時間帯） (5)'!$D$6:$X$47,21,FALSE))</f>
        <v/>
      </c>
      <c r="AU67" s="2190" t="str">
        <f>IF(AU66="","",VLOOKUP(AU66,'シフト記号表（勤務時間帯） (5)'!$D$6:$X$47,21,FALSE))</f>
        <v/>
      </c>
      <c r="AV67" s="2197" t="str">
        <f>IF(AV66="","",VLOOKUP(AV66,'シフト記号表（勤務時間帯） (5)'!$D$6:$X$47,21,FALSE))</f>
        <v/>
      </c>
      <c r="AW67" s="2181" t="str">
        <f>IF(AW66="","",VLOOKUP(AW66,'シフト記号表（勤務時間帯） (5)'!$D$6:$X$47,21,FALSE))</f>
        <v/>
      </c>
      <c r="AX67" s="2190" t="str">
        <f>IF(AX66="","",VLOOKUP(AX66,'シフト記号表（勤務時間帯） (5)'!$D$6:$X$47,21,FALSE))</f>
        <v/>
      </c>
      <c r="AY67" s="2190" t="str">
        <f>IF(AY66="","",VLOOKUP(AY66,'シフト記号表（勤務時間帯） (5)'!$D$6:$X$47,21,FALSE))</f>
        <v/>
      </c>
      <c r="AZ67" s="1943">
        <f>IF($BC$3="４週",SUM(U67:AV67),IF($BC$3="暦月",SUM(U67:AY67),""))</f>
        <v>0</v>
      </c>
      <c r="BA67" s="1951"/>
      <c r="BB67" s="1960">
        <f>IF($BC$3="４週",AZ67/4,IF($BC$3="暦月",(AZ67/($BC$8/7)),""))</f>
        <v>0</v>
      </c>
      <c r="BC67" s="1951"/>
      <c r="BD67" s="1971"/>
      <c r="BE67" s="1976"/>
      <c r="BF67" s="1976"/>
      <c r="BG67" s="1976"/>
      <c r="BH67" s="1987"/>
    </row>
    <row r="68" spans="2:60" ht="20.25" customHeight="1">
      <c r="B68" s="1743"/>
      <c r="C68" s="1757"/>
      <c r="D68" s="1825"/>
      <c r="E68" s="1768"/>
      <c r="F68" s="1768"/>
      <c r="G68" s="1803">
        <f>C66</f>
        <v>0</v>
      </c>
      <c r="H68" s="2104"/>
      <c r="I68" s="1789"/>
      <c r="J68" s="2544"/>
      <c r="K68" s="2544"/>
      <c r="L68" s="1803"/>
      <c r="M68" s="2548"/>
      <c r="N68" s="2552"/>
      <c r="O68" s="2556"/>
      <c r="P68" s="2564" t="s">
        <v>34</v>
      </c>
      <c r="Q68" s="2567"/>
      <c r="R68" s="2567"/>
      <c r="S68" s="2578"/>
      <c r="T68" s="2586"/>
      <c r="U68" s="1885" t="str">
        <f>IF(U66="","",VLOOKUP(U66,'シフト記号表（勤務時間帯） (5)'!$D$6:$Z$47,23,FALSE))</f>
        <v/>
      </c>
      <c r="V68" s="1897" t="str">
        <f>IF(V66="","",VLOOKUP(V66,'シフト記号表（勤務時間帯） (5)'!$D$6:$Z$47,23,FALSE))</f>
        <v/>
      </c>
      <c r="W68" s="1897" t="str">
        <f>IF(W66="","",VLOOKUP(W66,'シフト記号表（勤務時間帯） (5)'!$D$6:$Z$47,23,FALSE))</f>
        <v/>
      </c>
      <c r="X68" s="1897" t="str">
        <f>IF(X66="","",VLOOKUP(X66,'シフト記号表（勤務時間帯） (5)'!$D$6:$Z$47,23,FALSE))</f>
        <v/>
      </c>
      <c r="Y68" s="1897" t="str">
        <f>IF(Y66="","",VLOOKUP(Y66,'シフト記号表（勤務時間帯） (5)'!$D$6:$Z$47,23,FALSE))</f>
        <v/>
      </c>
      <c r="Z68" s="1897" t="str">
        <f>IF(Z66="","",VLOOKUP(Z66,'シフト記号表（勤務時間帯） (5)'!$D$6:$Z$47,23,FALSE))</f>
        <v/>
      </c>
      <c r="AA68" s="1912" t="str">
        <f>IF(AA66="","",VLOOKUP(AA66,'シフト記号表（勤務時間帯） (5)'!$D$6:$Z$47,23,FALSE))</f>
        <v/>
      </c>
      <c r="AB68" s="1885" t="str">
        <f>IF(AB66="","",VLOOKUP(AB66,'シフト記号表（勤務時間帯） (5)'!$D$6:$Z$47,23,FALSE))</f>
        <v/>
      </c>
      <c r="AC68" s="1897" t="str">
        <f>IF(AC66="","",VLOOKUP(AC66,'シフト記号表（勤務時間帯） (5)'!$D$6:$Z$47,23,FALSE))</f>
        <v/>
      </c>
      <c r="AD68" s="1897" t="str">
        <f>IF(AD66="","",VLOOKUP(AD66,'シフト記号表（勤務時間帯） (5)'!$D$6:$Z$47,23,FALSE))</f>
        <v/>
      </c>
      <c r="AE68" s="1897" t="str">
        <f>IF(AE66="","",VLOOKUP(AE66,'シフト記号表（勤務時間帯） (5)'!$D$6:$Z$47,23,FALSE))</f>
        <v/>
      </c>
      <c r="AF68" s="1897" t="str">
        <f>IF(AF66="","",VLOOKUP(AF66,'シフト記号表（勤務時間帯） (5)'!$D$6:$Z$47,23,FALSE))</f>
        <v/>
      </c>
      <c r="AG68" s="1897" t="str">
        <f>IF(AG66="","",VLOOKUP(AG66,'シフト記号表（勤務時間帯） (5)'!$D$6:$Z$47,23,FALSE))</f>
        <v/>
      </c>
      <c r="AH68" s="1912" t="str">
        <f>IF(AH66="","",VLOOKUP(AH66,'シフト記号表（勤務時間帯） (5)'!$D$6:$Z$47,23,FALSE))</f>
        <v/>
      </c>
      <c r="AI68" s="1885" t="str">
        <f>IF(AI66="","",VLOOKUP(AI66,'シフト記号表（勤務時間帯） (5)'!$D$6:$Z$47,23,FALSE))</f>
        <v/>
      </c>
      <c r="AJ68" s="1897" t="str">
        <f>IF(AJ66="","",VLOOKUP(AJ66,'シフト記号表（勤務時間帯） (5)'!$D$6:$Z$47,23,FALSE))</f>
        <v/>
      </c>
      <c r="AK68" s="1897" t="str">
        <f>IF(AK66="","",VLOOKUP(AK66,'シフト記号表（勤務時間帯） (5)'!$D$6:$Z$47,23,FALSE))</f>
        <v/>
      </c>
      <c r="AL68" s="1897" t="str">
        <f>IF(AL66="","",VLOOKUP(AL66,'シフト記号表（勤務時間帯） (5)'!$D$6:$Z$47,23,FALSE))</f>
        <v/>
      </c>
      <c r="AM68" s="1897" t="str">
        <f>IF(AM66="","",VLOOKUP(AM66,'シフト記号表（勤務時間帯） (5)'!$D$6:$Z$47,23,FALSE))</f>
        <v/>
      </c>
      <c r="AN68" s="1897" t="str">
        <f>IF(AN66="","",VLOOKUP(AN66,'シフト記号表（勤務時間帯） (5)'!$D$6:$Z$47,23,FALSE))</f>
        <v/>
      </c>
      <c r="AO68" s="1912" t="str">
        <f>IF(AO66="","",VLOOKUP(AO66,'シフト記号表（勤務時間帯） (5)'!$D$6:$Z$47,23,FALSE))</f>
        <v/>
      </c>
      <c r="AP68" s="1885" t="str">
        <f>IF(AP66="","",VLOOKUP(AP66,'シフト記号表（勤務時間帯） (5)'!$D$6:$Z$47,23,FALSE))</f>
        <v/>
      </c>
      <c r="AQ68" s="1897" t="str">
        <f>IF(AQ66="","",VLOOKUP(AQ66,'シフト記号表（勤務時間帯） (5)'!$D$6:$Z$47,23,FALSE))</f>
        <v/>
      </c>
      <c r="AR68" s="1897" t="str">
        <f>IF(AR66="","",VLOOKUP(AR66,'シフト記号表（勤務時間帯） (5)'!$D$6:$Z$47,23,FALSE))</f>
        <v/>
      </c>
      <c r="AS68" s="1897" t="str">
        <f>IF(AS66="","",VLOOKUP(AS66,'シフト記号表（勤務時間帯） (5)'!$D$6:$Z$47,23,FALSE))</f>
        <v/>
      </c>
      <c r="AT68" s="1897" t="str">
        <f>IF(AT66="","",VLOOKUP(AT66,'シフト記号表（勤務時間帯） (5)'!$D$6:$Z$47,23,FALSE))</f>
        <v/>
      </c>
      <c r="AU68" s="1897" t="str">
        <f>IF(AU66="","",VLOOKUP(AU66,'シフト記号表（勤務時間帯） (5)'!$D$6:$Z$47,23,FALSE))</f>
        <v/>
      </c>
      <c r="AV68" s="1912" t="str">
        <f>IF(AV66="","",VLOOKUP(AV66,'シフト記号表（勤務時間帯） (5)'!$D$6:$Z$47,23,FALSE))</f>
        <v/>
      </c>
      <c r="AW68" s="1885" t="str">
        <f>IF(AW66="","",VLOOKUP(AW66,'シフト記号表（勤務時間帯） (5)'!$D$6:$Z$47,23,FALSE))</f>
        <v/>
      </c>
      <c r="AX68" s="1897" t="str">
        <f>IF(AX66="","",VLOOKUP(AX66,'シフト記号表（勤務時間帯） (5)'!$D$6:$Z$47,23,FALSE))</f>
        <v/>
      </c>
      <c r="AY68" s="1897" t="str">
        <f>IF(AY66="","",VLOOKUP(AY66,'シフト記号表（勤務時間帯） (5)'!$D$6:$Z$47,23,FALSE))</f>
        <v/>
      </c>
      <c r="AZ68" s="1945">
        <f>IF($BC$3="４週",SUM(U68:AV68),IF($BC$3="暦月",SUM(U68:AY68),""))</f>
        <v>0</v>
      </c>
      <c r="BA68" s="1953"/>
      <c r="BB68" s="1962">
        <f>IF($BC$3="４週",AZ68/4,IF($BC$3="暦月",(AZ68/($BC$8/7)),""))</f>
        <v>0</v>
      </c>
      <c r="BC68" s="1953"/>
      <c r="BD68" s="1973"/>
      <c r="BE68" s="1978"/>
      <c r="BF68" s="1978"/>
      <c r="BG68" s="1978"/>
      <c r="BH68" s="1989"/>
    </row>
    <row r="69" spans="2:60" ht="20.25" customHeight="1">
      <c r="B69" s="2530"/>
      <c r="C69" s="1756"/>
      <c r="D69" s="1824"/>
      <c r="E69" s="1767"/>
      <c r="F69" s="1767"/>
      <c r="G69" s="1802"/>
      <c r="H69" s="2095"/>
      <c r="I69" s="1788"/>
      <c r="J69" s="2545"/>
      <c r="K69" s="2545"/>
      <c r="L69" s="1802"/>
      <c r="M69" s="2549"/>
      <c r="N69" s="2553"/>
      <c r="O69" s="2557"/>
      <c r="P69" s="2563" t="s">
        <v>770</v>
      </c>
      <c r="Q69" s="2572"/>
      <c r="R69" s="2572"/>
      <c r="S69" s="2580"/>
      <c r="T69" s="2589"/>
      <c r="U69" s="2596"/>
      <c r="V69" s="2602"/>
      <c r="W69" s="2602"/>
      <c r="X69" s="2602"/>
      <c r="Y69" s="2602"/>
      <c r="Z69" s="2602"/>
      <c r="AA69" s="2608"/>
      <c r="AB69" s="2596"/>
      <c r="AC69" s="2602"/>
      <c r="AD69" s="2602"/>
      <c r="AE69" s="2602"/>
      <c r="AF69" s="2602"/>
      <c r="AG69" s="2602"/>
      <c r="AH69" s="2608"/>
      <c r="AI69" s="2596"/>
      <c r="AJ69" s="2602"/>
      <c r="AK69" s="2602"/>
      <c r="AL69" s="2602"/>
      <c r="AM69" s="2602"/>
      <c r="AN69" s="2602"/>
      <c r="AO69" s="2608"/>
      <c r="AP69" s="2596"/>
      <c r="AQ69" s="2602"/>
      <c r="AR69" s="2602"/>
      <c r="AS69" s="2602"/>
      <c r="AT69" s="2602"/>
      <c r="AU69" s="2602"/>
      <c r="AV69" s="2608"/>
      <c r="AW69" s="2596"/>
      <c r="AX69" s="2602"/>
      <c r="AY69" s="2602"/>
      <c r="AZ69" s="2624"/>
      <c r="BA69" s="2631"/>
      <c r="BB69" s="2638"/>
      <c r="BC69" s="2631"/>
      <c r="BD69" s="1972"/>
      <c r="BE69" s="1977"/>
      <c r="BF69" s="1977"/>
      <c r="BG69" s="1977"/>
      <c r="BH69" s="1988"/>
    </row>
    <row r="70" spans="2:60" ht="20.25" customHeight="1">
      <c r="B70" s="2059">
        <f>B67+1</f>
        <v>17</v>
      </c>
      <c r="C70" s="1755"/>
      <c r="D70" s="1823"/>
      <c r="E70" s="1766"/>
      <c r="F70" s="1766">
        <f>C69</f>
        <v>0</v>
      </c>
      <c r="G70" s="1801"/>
      <c r="H70" s="2103"/>
      <c r="I70" s="1787"/>
      <c r="J70" s="2543"/>
      <c r="K70" s="2543"/>
      <c r="L70" s="1801"/>
      <c r="M70" s="2547"/>
      <c r="N70" s="2551"/>
      <c r="O70" s="2555"/>
      <c r="P70" s="2559" t="s">
        <v>1023</v>
      </c>
      <c r="Q70" s="2566"/>
      <c r="R70" s="2566"/>
      <c r="S70" s="2574"/>
      <c r="T70" s="2582"/>
      <c r="U70" s="2181" t="str">
        <f>IF(U69="","",VLOOKUP(U69,'シフト記号表（勤務時間帯） (5)'!$D$6:$X$47,21,FALSE))</f>
        <v/>
      </c>
      <c r="V70" s="2190" t="str">
        <f>IF(V69="","",VLOOKUP(V69,'シフト記号表（勤務時間帯） (5)'!$D$6:$X$47,21,FALSE))</f>
        <v/>
      </c>
      <c r="W70" s="2190" t="str">
        <f>IF(W69="","",VLOOKUP(W69,'シフト記号表（勤務時間帯） (5)'!$D$6:$X$47,21,FALSE))</f>
        <v/>
      </c>
      <c r="X70" s="2190" t="str">
        <f>IF(X69="","",VLOOKUP(X69,'シフト記号表（勤務時間帯） (5)'!$D$6:$X$47,21,FALSE))</f>
        <v/>
      </c>
      <c r="Y70" s="2190" t="str">
        <f>IF(Y69="","",VLOOKUP(Y69,'シフト記号表（勤務時間帯） (5)'!$D$6:$X$47,21,FALSE))</f>
        <v/>
      </c>
      <c r="Z70" s="2190" t="str">
        <f>IF(Z69="","",VLOOKUP(Z69,'シフト記号表（勤務時間帯） (5)'!$D$6:$X$47,21,FALSE))</f>
        <v/>
      </c>
      <c r="AA70" s="2197" t="str">
        <f>IF(AA69="","",VLOOKUP(AA69,'シフト記号表（勤務時間帯） (5)'!$D$6:$X$47,21,FALSE))</f>
        <v/>
      </c>
      <c r="AB70" s="2181" t="str">
        <f>IF(AB69="","",VLOOKUP(AB69,'シフト記号表（勤務時間帯） (5)'!$D$6:$X$47,21,FALSE))</f>
        <v/>
      </c>
      <c r="AC70" s="2190" t="str">
        <f>IF(AC69="","",VLOOKUP(AC69,'シフト記号表（勤務時間帯） (5)'!$D$6:$X$47,21,FALSE))</f>
        <v/>
      </c>
      <c r="AD70" s="2190" t="str">
        <f>IF(AD69="","",VLOOKUP(AD69,'シフト記号表（勤務時間帯） (5)'!$D$6:$X$47,21,FALSE))</f>
        <v/>
      </c>
      <c r="AE70" s="2190" t="str">
        <f>IF(AE69="","",VLOOKUP(AE69,'シフト記号表（勤務時間帯） (5)'!$D$6:$X$47,21,FALSE))</f>
        <v/>
      </c>
      <c r="AF70" s="2190" t="str">
        <f>IF(AF69="","",VLOOKUP(AF69,'シフト記号表（勤務時間帯） (5)'!$D$6:$X$47,21,FALSE))</f>
        <v/>
      </c>
      <c r="AG70" s="2190" t="str">
        <f>IF(AG69="","",VLOOKUP(AG69,'シフト記号表（勤務時間帯） (5)'!$D$6:$X$47,21,FALSE))</f>
        <v/>
      </c>
      <c r="AH70" s="2197" t="str">
        <f>IF(AH69="","",VLOOKUP(AH69,'シフト記号表（勤務時間帯） (5)'!$D$6:$X$47,21,FALSE))</f>
        <v/>
      </c>
      <c r="AI70" s="2181" t="str">
        <f>IF(AI69="","",VLOOKUP(AI69,'シフト記号表（勤務時間帯） (5)'!$D$6:$X$47,21,FALSE))</f>
        <v/>
      </c>
      <c r="AJ70" s="2190" t="str">
        <f>IF(AJ69="","",VLOOKUP(AJ69,'シフト記号表（勤務時間帯） (5)'!$D$6:$X$47,21,FALSE))</f>
        <v/>
      </c>
      <c r="AK70" s="2190" t="str">
        <f>IF(AK69="","",VLOOKUP(AK69,'シフト記号表（勤務時間帯） (5)'!$D$6:$X$47,21,FALSE))</f>
        <v/>
      </c>
      <c r="AL70" s="2190" t="str">
        <f>IF(AL69="","",VLOOKUP(AL69,'シフト記号表（勤務時間帯） (5)'!$D$6:$X$47,21,FALSE))</f>
        <v/>
      </c>
      <c r="AM70" s="2190" t="str">
        <f>IF(AM69="","",VLOOKUP(AM69,'シフト記号表（勤務時間帯） (5)'!$D$6:$X$47,21,FALSE))</f>
        <v/>
      </c>
      <c r="AN70" s="2190" t="str">
        <f>IF(AN69="","",VLOOKUP(AN69,'シフト記号表（勤務時間帯） (5)'!$D$6:$X$47,21,FALSE))</f>
        <v/>
      </c>
      <c r="AO70" s="2197" t="str">
        <f>IF(AO69="","",VLOOKUP(AO69,'シフト記号表（勤務時間帯） (5)'!$D$6:$X$47,21,FALSE))</f>
        <v/>
      </c>
      <c r="AP70" s="2181" t="str">
        <f>IF(AP69="","",VLOOKUP(AP69,'シフト記号表（勤務時間帯） (5)'!$D$6:$X$47,21,FALSE))</f>
        <v/>
      </c>
      <c r="AQ70" s="2190" t="str">
        <f>IF(AQ69="","",VLOOKUP(AQ69,'シフト記号表（勤務時間帯） (5)'!$D$6:$X$47,21,FALSE))</f>
        <v/>
      </c>
      <c r="AR70" s="2190" t="str">
        <f>IF(AR69="","",VLOOKUP(AR69,'シフト記号表（勤務時間帯） (5)'!$D$6:$X$47,21,FALSE))</f>
        <v/>
      </c>
      <c r="AS70" s="2190" t="str">
        <f>IF(AS69="","",VLOOKUP(AS69,'シフト記号表（勤務時間帯） (5)'!$D$6:$X$47,21,FALSE))</f>
        <v/>
      </c>
      <c r="AT70" s="2190" t="str">
        <f>IF(AT69="","",VLOOKUP(AT69,'シフト記号表（勤務時間帯） (5)'!$D$6:$X$47,21,FALSE))</f>
        <v/>
      </c>
      <c r="AU70" s="2190" t="str">
        <f>IF(AU69="","",VLOOKUP(AU69,'シフト記号表（勤務時間帯） (5)'!$D$6:$X$47,21,FALSE))</f>
        <v/>
      </c>
      <c r="AV70" s="2197" t="str">
        <f>IF(AV69="","",VLOOKUP(AV69,'シフト記号表（勤務時間帯） (5)'!$D$6:$X$47,21,FALSE))</f>
        <v/>
      </c>
      <c r="AW70" s="2181" t="str">
        <f>IF(AW69="","",VLOOKUP(AW69,'シフト記号表（勤務時間帯） (5)'!$D$6:$X$47,21,FALSE))</f>
        <v/>
      </c>
      <c r="AX70" s="2190" t="str">
        <f>IF(AX69="","",VLOOKUP(AX69,'シフト記号表（勤務時間帯） (5)'!$D$6:$X$47,21,FALSE))</f>
        <v/>
      </c>
      <c r="AY70" s="2190" t="str">
        <f>IF(AY69="","",VLOOKUP(AY69,'シフト記号表（勤務時間帯） (5)'!$D$6:$X$47,21,FALSE))</f>
        <v/>
      </c>
      <c r="AZ70" s="1943">
        <f>IF($BC$3="４週",SUM(U70:AV70),IF($BC$3="暦月",SUM(U70:AY70),""))</f>
        <v>0</v>
      </c>
      <c r="BA70" s="1951"/>
      <c r="BB70" s="1960">
        <f>IF($BC$3="４週",AZ70/4,IF($BC$3="暦月",(AZ70/($BC$8/7)),""))</f>
        <v>0</v>
      </c>
      <c r="BC70" s="1951"/>
      <c r="BD70" s="1971"/>
      <c r="BE70" s="1976"/>
      <c r="BF70" s="1976"/>
      <c r="BG70" s="1976"/>
      <c r="BH70" s="1987"/>
    </row>
    <row r="71" spans="2:60" ht="20.25" customHeight="1">
      <c r="B71" s="1743"/>
      <c r="C71" s="1757"/>
      <c r="D71" s="1825"/>
      <c r="E71" s="1768"/>
      <c r="F71" s="1768"/>
      <c r="G71" s="1803">
        <f>C69</f>
        <v>0</v>
      </c>
      <c r="H71" s="2104"/>
      <c r="I71" s="1789"/>
      <c r="J71" s="2544"/>
      <c r="K71" s="2544"/>
      <c r="L71" s="1803"/>
      <c r="M71" s="2548"/>
      <c r="N71" s="2552"/>
      <c r="O71" s="2556"/>
      <c r="P71" s="2564" t="s">
        <v>34</v>
      </c>
      <c r="Q71" s="2567"/>
      <c r="R71" s="2567"/>
      <c r="S71" s="2578"/>
      <c r="T71" s="2586"/>
      <c r="U71" s="1885" t="str">
        <f>IF(U69="","",VLOOKUP(U69,'シフト記号表（勤務時間帯） (5)'!$D$6:$Z$47,23,FALSE))</f>
        <v/>
      </c>
      <c r="V71" s="1897" t="str">
        <f>IF(V69="","",VLOOKUP(V69,'シフト記号表（勤務時間帯） (5)'!$D$6:$Z$47,23,FALSE))</f>
        <v/>
      </c>
      <c r="W71" s="1897" t="str">
        <f>IF(W69="","",VLOOKUP(W69,'シフト記号表（勤務時間帯） (5)'!$D$6:$Z$47,23,FALSE))</f>
        <v/>
      </c>
      <c r="X71" s="1897" t="str">
        <f>IF(X69="","",VLOOKUP(X69,'シフト記号表（勤務時間帯） (5)'!$D$6:$Z$47,23,FALSE))</f>
        <v/>
      </c>
      <c r="Y71" s="1897" t="str">
        <f>IF(Y69="","",VLOOKUP(Y69,'シフト記号表（勤務時間帯） (5)'!$D$6:$Z$47,23,FALSE))</f>
        <v/>
      </c>
      <c r="Z71" s="1897" t="str">
        <f>IF(Z69="","",VLOOKUP(Z69,'シフト記号表（勤務時間帯） (5)'!$D$6:$Z$47,23,FALSE))</f>
        <v/>
      </c>
      <c r="AA71" s="1912" t="str">
        <f>IF(AA69="","",VLOOKUP(AA69,'シフト記号表（勤務時間帯） (5)'!$D$6:$Z$47,23,FALSE))</f>
        <v/>
      </c>
      <c r="AB71" s="1885" t="str">
        <f>IF(AB69="","",VLOOKUP(AB69,'シフト記号表（勤務時間帯） (5)'!$D$6:$Z$47,23,FALSE))</f>
        <v/>
      </c>
      <c r="AC71" s="1897" t="str">
        <f>IF(AC69="","",VLOOKUP(AC69,'シフト記号表（勤務時間帯） (5)'!$D$6:$Z$47,23,FALSE))</f>
        <v/>
      </c>
      <c r="AD71" s="1897" t="str">
        <f>IF(AD69="","",VLOOKUP(AD69,'シフト記号表（勤務時間帯） (5)'!$D$6:$Z$47,23,FALSE))</f>
        <v/>
      </c>
      <c r="AE71" s="1897" t="str">
        <f>IF(AE69="","",VLOOKUP(AE69,'シフト記号表（勤務時間帯） (5)'!$D$6:$Z$47,23,FALSE))</f>
        <v/>
      </c>
      <c r="AF71" s="1897" t="str">
        <f>IF(AF69="","",VLOOKUP(AF69,'シフト記号表（勤務時間帯） (5)'!$D$6:$Z$47,23,FALSE))</f>
        <v/>
      </c>
      <c r="AG71" s="1897" t="str">
        <f>IF(AG69="","",VLOOKUP(AG69,'シフト記号表（勤務時間帯） (5)'!$D$6:$Z$47,23,FALSE))</f>
        <v/>
      </c>
      <c r="AH71" s="1912" t="str">
        <f>IF(AH69="","",VLOOKUP(AH69,'シフト記号表（勤務時間帯） (5)'!$D$6:$Z$47,23,FALSE))</f>
        <v/>
      </c>
      <c r="AI71" s="1885" t="str">
        <f>IF(AI69="","",VLOOKUP(AI69,'シフト記号表（勤務時間帯） (5)'!$D$6:$Z$47,23,FALSE))</f>
        <v/>
      </c>
      <c r="AJ71" s="1897" t="str">
        <f>IF(AJ69="","",VLOOKUP(AJ69,'シフト記号表（勤務時間帯） (5)'!$D$6:$Z$47,23,FALSE))</f>
        <v/>
      </c>
      <c r="AK71" s="1897" t="str">
        <f>IF(AK69="","",VLOOKUP(AK69,'シフト記号表（勤務時間帯） (5)'!$D$6:$Z$47,23,FALSE))</f>
        <v/>
      </c>
      <c r="AL71" s="1897" t="str">
        <f>IF(AL69="","",VLOOKUP(AL69,'シフト記号表（勤務時間帯） (5)'!$D$6:$Z$47,23,FALSE))</f>
        <v/>
      </c>
      <c r="AM71" s="1897" t="str">
        <f>IF(AM69="","",VLOOKUP(AM69,'シフト記号表（勤務時間帯） (5)'!$D$6:$Z$47,23,FALSE))</f>
        <v/>
      </c>
      <c r="AN71" s="1897" t="str">
        <f>IF(AN69="","",VLOOKUP(AN69,'シフト記号表（勤務時間帯） (5)'!$D$6:$Z$47,23,FALSE))</f>
        <v/>
      </c>
      <c r="AO71" s="1912" t="str">
        <f>IF(AO69="","",VLOOKUP(AO69,'シフト記号表（勤務時間帯） (5)'!$D$6:$Z$47,23,FALSE))</f>
        <v/>
      </c>
      <c r="AP71" s="1885" t="str">
        <f>IF(AP69="","",VLOOKUP(AP69,'シフト記号表（勤務時間帯） (5)'!$D$6:$Z$47,23,FALSE))</f>
        <v/>
      </c>
      <c r="AQ71" s="1897" t="str">
        <f>IF(AQ69="","",VLOOKUP(AQ69,'シフト記号表（勤務時間帯） (5)'!$D$6:$Z$47,23,FALSE))</f>
        <v/>
      </c>
      <c r="AR71" s="1897" t="str">
        <f>IF(AR69="","",VLOOKUP(AR69,'シフト記号表（勤務時間帯） (5)'!$D$6:$Z$47,23,FALSE))</f>
        <v/>
      </c>
      <c r="AS71" s="1897" t="str">
        <f>IF(AS69="","",VLOOKUP(AS69,'シフト記号表（勤務時間帯） (5)'!$D$6:$Z$47,23,FALSE))</f>
        <v/>
      </c>
      <c r="AT71" s="1897" t="str">
        <f>IF(AT69="","",VLOOKUP(AT69,'シフト記号表（勤務時間帯） (5)'!$D$6:$Z$47,23,FALSE))</f>
        <v/>
      </c>
      <c r="AU71" s="1897" t="str">
        <f>IF(AU69="","",VLOOKUP(AU69,'シフト記号表（勤務時間帯） (5)'!$D$6:$Z$47,23,FALSE))</f>
        <v/>
      </c>
      <c r="AV71" s="1912" t="str">
        <f>IF(AV69="","",VLOOKUP(AV69,'シフト記号表（勤務時間帯） (5)'!$D$6:$Z$47,23,FALSE))</f>
        <v/>
      </c>
      <c r="AW71" s="1885" t="str">
        <f>IF(AW69="","",VLOOKUP(AW69,'シフト記号表（勤務時間帯） (5)'!$D$6:$Z$47,23,FALSE))</f>
        <v/>
      </c>
      <c r="AX71" s="1897" t="str">
        <f>IF(AX69="","",VLOOKUP(AX69,'シフト記号表（勤務時間帯） (5)'!$D$6:$Z$47,23,FALSE))</f>
        <v/>
      </c>
      <c r="AY71" s="1897" t="str">
        <f>IF(AY69="","",VLOOKUP(AY69,'シフト記号表（勤務時間帯） (5)'!$D$6:$Z$47,23,FALSE))</f>
        <v/>
      </c>
      <c r="AZ71" s="1945">
        <f>IF($BC$3="４週",SUM(U71:AV71),IF($BC$3="暦月",SUM(U71:AY71),""))</f>
        <v>0</v>
      </c>
      <c r="BA71" s="1953"/>
      <c r="BB71" s="1962">
        <f>IF($BC$3="４週",AZ71/4,IF($BC$3="暦月",(AZ71/($BC$8/7)),""))</f>
        <v>0</v>
      </c>
      <c r="BC71" s="1953"/>
      <c r="BD71" s="1973"/>
      <c r="BE71" s="1978"/>
      <c r="BF71" s="1978"/>
      <c r="BG71" s="1978"/>
      <c r="BH71" s="1989"/>
    </row>
    <row r="72" spans="2:60" ht="20.25" customHeight="1">
      <c r="B72" s="2530"/>
      <c r="C72" s="1756"/>
      <c r="D72" s="1824"/>
      <c r="E72" s="1767"/>
      <c r="F72" s="1767"/>
      <c r="G72" s="1802"/>
      <c r="H72" s="2095"/>
      <c r="I72" s="1788"/>
      <c r="J72" s="2545"/>
      <c r="K72" s="2545"/>
      <c r="L72" s="1802"/>
      <c r="M72" s="2549"/>
      <c r="N72" s="2553"/>
      <c r="O72" s="2557"/>
      <c r="P72" s="2563" t="s">
        <v>770</v>
      </c>
      <c r="Q72" s="2572"/>
      <c r="R72" s="2572"/>
      <c r="S72" s="2580"/>
      <c r="T72" s="2589"/>
      <c r="U72" s="2596"/>
      <c r="V72" s="2602"/>
      <c r="W72" s="2602"/>
      <c r="X72" s="2602"/>
      <c r="Y72" s="2602"/>
      <c r="Z72" s="2602"/>
      <c r="AA72" s="2608"/>
      <c r="AB72" s="2596"/>
      <c r="AC72" s="2602"/>
      <c r="AD72" s="2602"/>
      <c r="AE72" s="2602"/>
      <c r="AF72" s="2602"/>
      <c r="AG72" s="2602"/>
      <c r="AH72" s="2608"/>
      <c r="AI72" s="2596"/>
      <c r="AJ72" s="2602"/>
      <c r="AK72" s="2602"/>
      <c r="AL72" s="2602"/>
      <c r="AM72" s="2602"/>
      <c r="AN72" s="2602"/>
      <c r="AO72" s="2608"/>
      <c r="AP72" s="2596"/>
      <c r="AQ72" s="2602"/>
      <c r="AR72" s="2602"/>
      <c r="AS72" s="2602"/>
      <c r="AT72" s="2602"/>
      <c r="AU72" s="2602"/>
      <c r="AV72" s="2608"/>
      <c r="AW72" s="2596"/>
      <c r="AX72" s="2602"/>
      <c r="AY72" s="2602"/>
      <c r="AZ72" s="2624"/>
      <c r="BA72" s="2631"/>
      <c r="BB72" s="2638"/>
      <c r="BC72" s="2631"/>
      <c r="BD72" s="1972"/>
      <c r="BE72" s="1977"/>
      <c r="BF72" s="1977"/>
      <c r="BG72" s="1977"/>
      <c r="BH72" s="1988"/>
    </row>
    <row r="73" spans="2:60" ht="20.25" customHeight="1">
      <c r="B73" s="2059">
        <f>B70+1</f>
        <v>18</v>
      </c>
      <c r="C73" s="1755"/>
      <c r="D73" s="1823"/>
      <c r="E73" s="1766"/>
      <c r="F73" s="1766">
        <f>C72</f>
        <v>0</v>
      </c>
      <c r="G73" s="1801"/>
      <c r="H73" s="2103"/>
      <c r="I73" s="1787"/>
      <c r="J73" s="2543"/>
      <c r="K73" s="2543"/>
      <c r="L73" s="1801"/>
      <c r="M73" s="2547"/>
      <c r="N73" s="2551"/>
      <c r="O73" s="2555"/>
      <c r="P73" s="2559" t="s">
        <v>1023</v>
      </c>
      <c r="Q73" s="2566"/>
      <c r="R73" s="2566"/>
      <c r="S73" s="2574"/>
      <c r="T73" s="2582"/>
      <c r="U73" s="2181" t="str">
        <f>IF(U72="","",VLOOKUP(U72,'シフト記号表（勤務時間帯） (5)'!$D$6:$X$47,21,FALSE))</f>
        <v/>
      </c>
      <c r="V73" s="2190" t="str">
        <f>IF(V72="","",VLOOKUP(V72,'シフト記号表（勤務時間帯） (5)'!$D$6:$X$47,21,FALSE))</f>
        <v/>
      </c>
      <c r="W73" s="2190" t="str">
        <f>IF(W72="","",VLOOKUP(W72,'シフト記号表（勤務時間帯） (5)'!$D$6:$X$47,21,FALSE))</f>
        <v/>
      </c>
      <c r="X73" s="2190" t="str">
        <f>IF(X72="","",VLOOKUP(X72,'シフト記号表（勤務時間帯） (5)'!$D$6:$X$47,21,FALSE))</f>
        <v/>
      </c>
      <c r="Y73" s="2190" t="str">
        <f>IF(Y72="","",VLOOKUP(Y72,'シフト記号表（勤務時間帯） (5)'!$D$6:$X$47,21,FALSE))</f>
        <v/>
      </c>
      <c r="Z73" s="2190" t="str">
        <f>IF(Z72="","",VLOOKUP(Z72,'シフト記号表（勤務時間帯） (5)'!$D$6:$X$47,21,FALSE))</f>
        <v/>
      </c>
      <c r="AA73" s="2197" t="str">
        <f>IF(AA72="","",VLOOKUP(AA72,'シフト記号表（勤務時間帯） (5)'!$D$6:$X$47,21,FALSE))</f>
        <v/>
      </c>
      <c r="AB73" s="2181" t="str">
        <f>IF(AB72="","",VLOOKUP(AB72,'シフト記号表（勤務時間帯） (5)'!$D$6:$X$47,21,FALSE))</f>
        <v/>
      </c>
      <c r="AC73" s="2190" t="str">
        <f>IF(AC72="","",VLOOKUP(AC72,'シフト記号表（勤務時間帯） (5)'!$D$6:$X$47,21,FALSE))</f>
        <v/>
      </c>
      <c r="AD73" s="2190" t="str">
        <f>IF(AD72="","",VLOOKUP(AD72,'シフト記号表（勤務時間帯） (5)'!$D$6:$X$47,21,FALSE))</f>
        <v/>
      </c>
      <c r="AE73" s="2190" t="str">
        <f>IF(AE72="","",VLOOKUP(AE72,'シフト記号表（勤務時間帯） (5)'!$D$6:$X$47,21,FALSE))</f>
        <v/>
      </c>
      <c r="AF73" s="2190" t="str">
        <f>IF(AF72="","",VLOOKUP(AF72,'シフト記号表（勤務時間帯） (5)'!$D$6:$X$47,21,FALSE))</f>
        <v/>
      </c>
      <c r="AG73" s="2190" t="str">
        <f>IF(AG72="","",VLOOKUP(AG72,'シフト記号表（勤務時間帯） (5)'!$D$6:$X$47,21,FALSE))</f>
        <v/>
      </c>
      <c r="AH73" s="2197" t="str">
        <f>IF(AH72="","",VLOOKUP(AH72,'シフト記号表（勤務時間帯） (5)'!$D$6:$X$47,21,FALSE))</f>
        <v/>
      </c>
      <c r="AI73" s="2181" t="str">
        <f>IF(AI72="","",VLOOKUP(AI72,'シフト記号表（勤務時間帯） (5)'!$D$6:$X$47,21,FALSE))</f>
        <v/>
      </c>
      <c r="AJ73" s="2190" t="str">
        <f>IF(AJ72="","",VLOOKUP(AJ72,'シフト記号表（勤務時間帯） (5)'!$D$6:$X$47,21,FALSE))</f>
        <v/>
      </c>
      <c r="AK73" s="2190" t="str">
        <f>IF(AK72="","",VLOOKUP(AK72,'シフト記号表（勤務時間帯） (5)'!$D$6:$X$47,21,FALSE))</f>
        <v/>
      </c>
      <c r="AL73" s="2190" t="str">
        <f>IF(AL72="","",VLOOKUP(AL72,'シフト記号表（勤務時間帯） (5)'!$D$6:$X$47,21,FALSE))</f>
        <v/>
      </c>
      <c r="AM73" s="2190" t="str">
        <f>IF(AM72="","",VLOOKUP(AM72,'シフト記号表（勤務時間帯） (5)'!$D$6:$X$47,21,FALSE))</f>
        <v/>
      </c>
      <c r="AN73" s="2190" t="str">
        <f>IF(AN72="","",VLOOKUP(AN72,'シフト記号表（勤務時間帯） (5)'!$D$6:$X$47,21,FALSE))</f>
        <v/>
      </c>
      <c r="AO73" s="2197" t="str">
        <f>IF(AO72="","",VLOOKUP(AO72,'シフト記号表（勤務時間帯） (5)'!$D$6:$X$47,21,FALSE))</f>
        <v/>
      </c>
      <c r="AP73" s="2181" t="str">
        <f>IF(AP72="","",VLOOKUP(AP72,'シフト記号表（勤務時間帯） (5)'!$D$6:$X$47,21,FALSE))</f>
        <v/>
      </c>
      <c r="AQ73" s="2190" t="str">
        <f>IF(AQ72="","",VLOOKUP(AQ72,'シフト記号表（勤務時間帯） (5)'!$D$6:$X$47,21,FALSE))</f>
        <v/>
      </c>
      <c r="AR73" s="2190" t="str">
        <f>IF(AR72="","",VLOOKUP(AR72,'シフト記号表（勤務時間帯） (5)'!$D$6:$X$47,21,FALSE))</f>
        <v/>
      </c>
      <c r="AS73" s="2190" t="str">
        <f>IF(AS72="","",VLOOKUP(AS72,'シフト記号表（勤務時間帯） (5)'!$D$6:$X$47,21,FALSE))</f>
        <v/>
      </c>
      <c r="AT73" s="2190" t="str">
        <f>IF(AT72="","",VLOOKUP(AT72,'シフト記号表（勤務時間帯） (5)'!$D$6:$X$47,21,FALSE))</f>
        <v/>
      </c>
      <c r="AU73" s="2190" t="str">
        <f>IF(AU72="","",VLOOKUP(AU72,'シフト記号表（勤務時間帯） (5)'!$D$6:$X$47,21,FALSE))</f>
        <v/>
      </c>
      <c r="AV73" s="2197" t="str">
        <f>IF(AV72="","",VLOOKUP(AV72,'シフト記号表（勤務時間帯） (5)'!$D$6:$X$47,21,FALSE))</f>
        <v/>
      </c>
      <c r="AW73" s="2181" t="str">
        <f>IF(AW72="","",VLOOKUP(AW72,'シフト記号表（勤務時間帯） (5)'!$D$6:$X$47,21,FALSE))</f>
        <v/>
      </c>
      <c r="AX73" s="2190" t="str">
        <f>IF(AX72="","",VLOOKUP(AX72,'シフト記号表（勤務時間帯） (5)'!$D$6:$X$47,21,FALSE))</f>
        <v/>
      </c>
      <c r="AY73" s="2190" t="str">
        <f>IF(AY72="","",VLOOKUP(AY72,'シフト記号表（勤務時間帯） (5)'!$D$6:$X$47,21,FALSE))</f>
        <v/>
      </c>
      <c r="AZ73" s="1943">
        <f>IF($BC$3="４週",SUM(U73:AV73),IF($BC$3="暦月",SUM(U73:AY73),""))</f>
        <v>0</v>
      </c>
      <c r="BA73" s="1951"/>
      <c r="BB73" s="1960">
        <f>IF($BC$3="４週",AZ73/4,IF($BC$3="暦月",(AZ73/($BC$8/7)),""))</f>
        <v>0</v>
      </c>
      <c r="BC73" s="1951"/>
      <c r="BD73" s="1971"/>
      <c r="BE73" s="1976"/>
      <c r="BF73" s="1976"/>
      <c r="BG73" s="1976"/>
      <c r="BH73" s="1987"/>
    </row>
    <row r="74" spans="2:60" ht="20.25" customHeight="1">
      <c r="B74" s="1743"/>
      <c r="C74" s="1757"/>
      <c r="D74" s="1825"/>
      <c r="E74" s="1768"/>
      <c r="F74" s="1768"/>
      <c r="G74" s="1803">
        <f>C72</f>
        <v>0</v>
      </c>
      <c r="H74" s="2104"/>
      <c r="I74" s="1789"/>
      <c r="J74" s="2544"/>
      <c r="K74" s="2544"/>
      <c r="L74" s="1803"/>
      <c r="M74" s="2548"/>
      <c r="N74" s="2552"/>
      <c r="O74" s="2556"/>
      <c r="P74" s="2564" t="s">
        <v>34</v>
      </c>
      <c r="Q74" s="2567"/>
      <c r="R74" s="2567"/>
      <c r="S74" s="2578"/>
      <c r="T74" s="2586"/>
      <c r="U74" s="1885" t="str">
        <f>IF(U72="","",VLOOKUP(U72,'シフト記号表（勤務時間帯） (5)'!$D$6:$Z$47,23,FALSE))</f>
        <v/>
      </c>
      <c r="V74" s="1897" t="str">
        <f>IF(V72="","",VLOOKUP(V72,'シフト記号表（勤務時間帯） (5)'!$D$6:$Z$47,23,FALSE))</f>
        <v/>
      </c>
      <c r="W74" s="1897" t="str">
        <f>IF(W72="","",VLOOKUP(W72,'シフト記号表（勤務時間帯） (5)'!$D$6:$Z$47,23,FALSE))</f>
        <v/>
      </c>
      <c r="X74" s="1897" t="str">
        <f>IF(X72="","",VLOOKUP(X72,'シフト記号表（勤務時間帯） (5)'!$D$6:$Z$47,23,FALSE))</f>
        <v/>
      </c>
      <c r="Y74" s="1897" t="str">
        <f>IF(Y72="","",VLOOKUP(Y72,'シフト記号表（勤務時間帯） (5)'!$D$6:$Z$47,23,FALSE))</f>
        <v/>
      </c>
      <c r="Z74" s="1897" t="str">
        <f>IF(Z72="","",VLOOKUP(Z72,'シフト記号表（勤務時間帯） (5)'!$D$6:$Z$47,23,FALSE))</f>
        <v/>
      </c>
      <c r="AA74" s="1912" t="str">
        <f>IF(AA72="","",VLOOKUP(AA72,'シフト記号表（勤務時間帯） (5)'!$D$6:$Z$47,23,FALSE))</f>
        <v/>
      </c>
      <c r="AB74" s="1885" t="str">
        <f>IF(AB72="","",VLOOKUP(AB72,'シフト記号表（勤務時間帯） (5)'!$D$6:$Z$47,23,FALSE))</f>
        <v/>
      </c>
      <c r="AC74" s="1897" t="str">
        <f>IF(AC72="","",VLOOKUP(AC72,'シフト記号表（勤務時間帯） (5)'!$D$6:$Z$47,23,FALSE))</f>
        <v/>
      </c>
      <c r="AD74" s="1897" t="str">
        <f>IF(AD72="","",VLOOKUP(AD72,'シフト記号表（勤務時間帯） (5)'!$D$6:$Z$47,23,FALSE))</f>
        <v/>
      </c>
      <c r="AE74" s="1897" t="str">
        <f>IF(AE72="","",VLOOKUP(AE72,'シフト記号表（勤務時間帯） (5)'!$D$6:$Z$47,23,FALSE))</f>
        <v/>
      </c>
      <c r="AF74" s="1897" t="str">
        <f>IF(AF72="","",VLOOKUP(AF72,'シフト記号表（勤務時間帯） (5)'!$D$6:$Z$47,23,FALSE))</f>
        <v/>
      </c>
      <c r="AG74" s="1897" t="str">
        <f>IF(AG72="","",VLOOKUP(AG72,'シフト記号表（勤務時間帯） (5)'!$D$6:$Z$47,23,FALSE))</f>
        <v/>
      </c>
      <c r="AH74" s="1912" t="str">
        <f>IF(AH72="","",VLOOKUP(AH72,'シフト記号表（勤務時間帯） (5)'!$D$6:$Z$47,23,FALSE))</f>
        <v/>
      </c>
      <c r="AI74" s="1885" t="str">
        <f>IF(AI72="","",VLOOKUP(AI72,'シフト記号表（勤務時間帯） (5)'!$D$6:$Z$47,23,FALSE))</f>
        <v/>
      </c>
      <c r="AJ74" s="1897" t="str">
        <f>IF(AJ72="","",VLOOKUP(AJ72,'シフト記号表（勤務時間帯） (5)'!$D$6:$Z$47,23,FALSE))</f>
        <v/>
      </c>
      <c r="AK74" s="1897" t="str">
        <f>IF(AK72="","",VLOOKUP(AK72,'シフト記号表（勤務時間帯） (5)'!$D$6:$Z$47,23,FALSE))</f>
        <v/>
      </c>
      <c r="AL74" s="1897" t="str">
        <f>IF(AL72="","",VLOOKUP(AL72,'シフト記号表（勤務時間帯） (5)'!$D$6:$Z$47,23,FALSE))</f>
        <v/>
      </c>
      <c r="AM74" s="1897" t="str">
        <f>IF(AM72="","",VLOOKUP(AM72,'シフト記号表（勤務時間帯） (5)'!$D$6:$Z$47,23,FALSE))</f>
        <v/>
      </c>
      <c r="AN74" s="1897" t="str">
        <f>IF(AN72="","",VLOOKUP(AN72,'シフト記号表（勤務時間帯） (5)'!$D$6:$Z$47,23,FALSE))</f>
        <v/>
      </c>
      <c r="AO74" s="1912" t="str">
        <f>IF(AO72="","",VLOOKUP(AO72,'シフト記号表（勤務時間帯） (5)'!$D$6:$Z$47,23,FALSE))</f>
        <v/>
      </c>
      <c r="AP74" s="1885" t="str">
        <f>IF(AP72="","",VLOOKUP(AP72,'シフト記号表（勤務時間帯） (5)'!$D$6:$Z$47,23,FALSE))</f>
        <v/>
      </c>
      <c r="AQ74" s="1897" t="str">
        <f>IF(AQ72="","",VLOOKUP(AQ72,'シフト記号表（勤務時間帯） (5)'!$D$6:$Z$47,23,FALSE))</f>
        <v/>
      </c>
      <c r="AR74" s="1897" t="str">
        <f>IF(AR72="","",VLOOKUP(AR72,'シフト記号表（勤務時間帯） (5)'!$D$6:$Z$47,23,FALSE))</f>
        <v/>
      </c>
      <c r="AS74" s="1897" t="str">
        <f>IF(AS72="","",VLOOKUP(AS72,'シフト記号表（勤務時間帯） (5)'!$D$6:$Z$47,23,FALSE))</f>
        <v/>
      </c>
      <c r="AT74" s="1897" t="str">
        <f>IF(AT72="","",VLOOKUP(AT72,'シフト記号表（勤務時間帯） (5)'!$D$6:$Z$47,23,FALSE))</f>
        <v/>
      </c>
      <c r="AU74" s="1897" t="str">
        <f>IF(AU72="","",VLOOKUP(AU72,'シフト記号表（勤務時間帯） (5)'!$D$6:$Z$47,23,FALSE))</f>
        <v/>
      </c>
      <c r="AV74" s="1912" t="str">
        <f>IF(AV72="","",VLOOKUP(AV72,'シフト記号表（勤務時間帯） (5)'!$D$6:$Z$47,23,FALSE))</f>
        <v/>
      </c>
      <c r="AW74" s="1885" t="str">
        <f>IF(AW72="","",VLOOKUP(AW72,'シフト記号表（勤務時間帯） (5)'!$D$6:$Z$47,23,FALSE))</f>
        <v/>
      </c>
      <c r="AX74" s="1897" t="str">
        <f>IF(AX72="","",VLOOKUP(AX72,'シフト記号表（勤務時間帯） (5)'!$D$6:$Z$47,23,FALSE))</f>
        <v/>
      </c>
      <c r="AY74" s="1897" t="str">
        <f>IF(AY72="","",VLOOKUP(AY72,'シフト記号表（勤務時間帯） (5)'!$D$6:$Z$47,23,FALSE))</f>
        <v/>
      </c>
      <c r="AZ74" s="1945">
        <f>IF($BC$3="４週",SUM(U74:AV74),IF($BC$3="暦月",SUM(U74:AY74),""))</f>
        <v>0</v>
      </c>
      <c r="BA74" s="1953"/>
      <c r="BB74" s="1962">
        <f>IF($BC$3="４週",AZ74/4,IF($BC$3="暦月",(AZ74/($BC$8/7)),""))</f>
        <v>0</v>
      </c>
      <c r="BC74" s="1953"/>
      <c r="BD74" s="1973"/>
      <c r="BE74" s="1978"/>
      <c r="BF74" s="1978"/>
      <c r="BG74" s="1978"/>
      <c r="BH74" s="1989"/>
    </row>
    <row r="75" spans="2:60" ht="20.25" customHeight="1">
      <c r="B75" s="2530"/>
      <c r="C75" s="1756"/>
      <c r="D75" s="1824"/>
      <c r="E75" s="1767"/>
      <c r="F75" s="1767"/>
      <c r="G75" s="1802"/>
      <c r="H75" s="2095"/>
      <c r="I75" s="1788"/>
      <c r="J75" s="2545"/>
      <c r="K75" s="2545"/>
      <c r="L75" s="1802"/>
      <c r="M75" s="2549"/>
      <c r="N75" s="2553"/>
      <c r="O75" s="2557"/>
      <c r="P75" s="2563" t="s">
        <v>770</v>
      </c>
      <c r="Q75" s="2572"/>
      <c r="R75" s="2572"/>
      <c r="S75" s="2580"/>
      <c r="T75" s="2589"/>
      <c r="U75" s="2596"/>
      <c r="V75" s="2602"/>
      <c r="W75" s="2602"/>
      <c r="X75" s="2602"/>
      <c r="Y75" s="2602"/>
      <c r="Z75" s="2602"/>
      <c r="AA75" s="2608"/>
      <c r="AB75" s="2596"/>
      <c r="AC75" s="2602"/>
      <c r="AD75" s="2602"/>
      <c r="AE75" s="2602"/>
      <c r="AF75" s="2602"/>
      <c r="AG75" s="2602"/>
      <c r="AH75" s="2608"/>
      <c r="AI75" s="2596"/>
      <c r="AJ75" s="2602"/>
      <c r="AK75" s="2602"/>
      <c r="AL75" s="2602"/>
      <c r="AM75" s="2602"/>
      <c r="AN75" s="2602"/>
      <c r="AO75" s="2608"/>
      <c r="AP75" s="2596"/>
      <c r="AQ75" s="2602"/>
      <c r="AR75" s="2602"/>
      <c r="AS75" s="2602"/>
      <c r="AT75" s="2602"/>
      <c r="AU75" s="2602"/>
      <c r="AV75" s="2608"/>
      <c r="AW75" s="2596"/>
      <c r="AX75" s="2602"/>
      <c r="AY75" s="2602"/>
      <c r="AZ75" s="2624"/>
      <c r="BA75" s="2631"/>
      <c r="BB75" s="2638"/>
      <c r="BC75" s="2631"/>
      <c r="BD75" s="1972"/>
      <c r="BE75" s="1977"/>
      <c r="BF75" s="1977"/>
      <c r="BG75" s="1977"/>
      <c r="BH75" s="1988"/>
    </row>
    <row r="76" spans="2:60" ht="20.25" customHeight="1">
      <c r="B76" s="2059">
        <f>B73+1</f>
        <v>19</v>
      </c>
      <c r="C76" s="1755"/>
      <c r="D76" s="1823"/>
      <c r="E76" s="1766"/>
      <c r="F76" s="1766">
        <f>C75</f>
        <v>0</v>
      </c>
      <c r="G76" s="1801"/>
      <c r="H76" s="2103"/>
      <c r="I76" s="1787"/>
      <c r="J76" s="2543"/>
      <c r="K76" s="2543"/>
      <c r="L76" s="1801"/>
      <c r="M76" s="2547"/>
      <c r="N76" s="2551"/>
      <c r="O76" s="2555"/>
      <c r="P76" s="2559" t="s">
        <v>1023</v>
      </c>
      <c r="Q76" s="2566"/>
      <c r="R76" s="2566"/>
      <c r="S76" s="2574"/>
      <c r="T76" s="2582"/>
      <c r="U76" s="2181" t="str">
        <f>IF(U75="","",VLOOKUP(U75,'シフト記号表（勤務時間帯） (5)'!$D$6:$X$47,21,FALSE))</f>
        <v/>
      </c>
      <c r="V76" s="2190" t="str">
        <f>IF(V75="","",VLOOKUP(V75,'シフト記号表（勤務時間帯） (5)'!$D$6:$X$47,21,FALSE))</f>
        <v/>
      </c>
      <c r="W76" s="2190" t="str">
        <f>IF(W75="","",VLOOKUP(W75,'シフト記号表（勤務時間帯） (5)'!$D$6:$X$47,21,FALSE))</f>
        <v/>
      </c>
      <c r="X76" s="2190" t="str">
        <f>IF(X75="","",VLOOKUP(X75,'シフト記号表（勤務時間帯） (5)'!$D$6:$X$47,21,FALSE))</f>
        <v/>
      </c>
      <c r="Y76" s="2190" t="str">
        <f>IF(Y75="","",VLOOKUP(Y75,'シフト記号表（勤務時間帯） (5)'!$D$6:$X$47,21,FALSE))</f>
        <v/>
      </c>
      <c r="Z76" s="2190" t="str">
        <f>IF(Z75="","",VLOOKUP(Z75,'シフト記号表（勤務時間帯） (5)'!$D$6:$X$47,21,FALSE))</f>
        <v/>
      </c>
      <c r="AA76" s="2197" t="str">
        <f>IF(AA75="","",VLOOKUP(AA75,'シフト記号表（勤務時間帯） (5)'!$D$6:$X$47,21,FALSE))</f>
        <v/>
      </c>
      <c r="AB76" s="2181" t="str">
        <f>IF(AB75="","",VLOOKUP(AB75,'シフト記号表（勤務時間帯） (5)'!$D$6:$X$47,21,FALSE))</f>
        <v/>
      </c>
      <c r="AC76" s="2190" t="str">
        <f>IF(AC75="","",VLOOKUP(AC75,'シフト記号表（勤務時間帯） (5)'!$D$6:$X$47,21,FALSE))</f>
        <v/>
      </c>
      <c r="AD76" s="2190" t="str">
        <f>IF(AD75="","",VLOOKUP(AD75,'シフト記号表（勤務時間帯） (5)'!$D$6:$X$47,21,FALSE))</f>
        <v/>
      </c>
      <c r="AE76" s="2190" t="str">
        <f>IF(AE75="","",VLOOKUP(AE75,'シフト記号表（勤務時間帯） (5)'!$D$6:$X$47,21,FALSE))</f>
        <v/>
      </c>
      <c r="AF76" s="2190" t="str">
        <f>IF(AF75="","",VLOOKUP(AF75,'シフト記号表（勤務時間帯） (5)'!$D$6:$X$47,21,FALSE))</f>
        <v/>
      </c>
      <c r="AG76" s="2190" t="str">
        <f>IF(AG75="","",VLOOKUP(AG75,'シフト記号表（勤務時間帯） (5)'!$D$6:$X$47,21,FALSE))</f>
        <v/>
      </c>
      <c r="AH76" s="2197" t="str">
        <f>IF(AH75="","",VLOOKUP(AH75,'シフト記号表（勤務時間帯） (5)'!$D$6:$X$47,21,FALSE))</f>
        <v/>
      </c>
      <c r="AI76" s="2181" t="str">
        <f>IF(AI75="","",VLOOKUP(AI75,'シフト記号表（勤務時間帯） (5)'!$D$6:$X$47,21,FALSE))</f>
        <v/>
      </c>
      <c r="AJ76" s="2190" t="str">
        <f>IF(AJ75="","",VLOOKUP(AJ75,'シフト記号表（勤務時間帯） (5)'!$D$6:$X$47,21,FALSE))</f>
        <v/>
      </c>
      <c r="AK76" s="2190" t="str">
        <f>IF(AK75="","",VLOOKUP(AK75,'シフト記号表（勤務時間帯） (5)'!$D$6:$X$47,21,FALSE))</f>
        <v/>
      </c>
      <c r="AL76" s="2190" t="str">
        <f>IF(AL75="","",VLOOKUP(AL75,'シフト記号表（勤務時間帯） (5)'!$D$6:$X$47,21,FALSE))</f>
        <v/>
      </c>
      <c r="AM76" s="2190" t="str">
        <f>IF(AM75="","",VLOOKUP(AM75,'シフト記号表（勤務時間帯） (5)'!$D$6:$X$47,21,FALSE))</f>
        <v/>
      </c>
      <c r="AN76" s="2190" t="str">
        <f>IF(AN75="","",VLOOKUP(AN75,'シフト記号表（勤務時間帯） (5)'!$D$6:$X$47,21,FALSE))</f>
        <v/>
      </c>
      <c r="AO76" s="2197" t="str">
        <f>IF(AO75="","",VLOOKUP(AO75,'シフト記号表（勤務時間帯） (5)'!$D$6:$X$47,21,FALSE))</f>
        <v/>
      </c>
      <c r="AP76" s="2181" t="str">
        <f>IF(AP75="","",VLOOKUP(AP75,'シフト記号表（勤務時間帯） (5)'!$D$6:$X$47,21,FALSE))</f>
        <v/>
      </c>
      <c r="AQ76" s="2190" t="str">
        <f>IF(AQ75="","",VLOOKUP(AQ75,'シフト記号表（勤務時間帯） (5)'!$D$6:$X$47,21,FALSE))</f>
        <v/>
      </c>
      <c r="AR76" s="2190" t="str">
        <f>IF(AR75="","",VLOOKUP(AR75,'シフト記号表（勤務時間帯） (5)'!$D$6:$X$47,21,FALSE))</f>
        <v/>
      </c>
      <c r="AS76" s="2190" t="str">
        <f>IF(AS75="","",VLOOKUP(AS75,'シフト記号表（勤務時間帯） (5)'!$D$6:$X$47,21,FALSE))</f>
        <v/>
      </c>
      <c r="AT76" s="2190" t="str">
        <f>IF(AT75="","",VLOOKUP(AT75,'シフト記号表（勤務時間帯） (5)'!$D$6:$X$47,21,FALSE))</f>
        <v/>
      </c>
      <c r="AU76" s="2190" t="str">
        <f>IF(AU75="","",VLOOKUP(AU75,'シフト記号表（勤務時間帯） (5)'!$D$6:$X$47,21,FALSE))</f>
        <v/>
      </c>
      <c r="AV76" s="2197" t="str">
        <f>IF(AV75="","",VLOOKUP(AV75,'シフト記号表（勤務時間帯） (5)'!$D$6:$X$47,21,FALSE))</f>
        <v/>
      </c>
      <c r="AW76" s="2181" t="str">
        <f>IF(AW75="","",VLOOKUP(AW75,'シフト記号表（勤務時間帯） (5)'!$D$6:$X$47,21,FALSE))</f>
        <v/>
      </c>
      <c r="AX76" s="2190" t="str">
        <f>IF(AX75="","",VLOOKUP(AX75,'シフト記号表（勤務時間帯） (5)'!$D$6:$X$47,21,FALSE))</f>
        <v/>
      </c>
      <c r="AY76" s="2190" t="str">
        <f>IF(AY75="","",VLOOKUP(AY75,'シフト記号表（勤務時間帯） (5)'!$D$6:$X$47,21,FALSE))</f>
        <v/>
      </c>
      <c r="AZ76" s="1943">
        <f>IF($BC$3="４週",SUM(U76:AV76),IF($BC$3="暦月",SUM(U76:AY76),""))</f>
        <v>0</v>
      </c>
      <c r="BA76" s="1951"/>
      <c r="BB76" s="1960">
        <f>IF($BC$3="４週",AZ76/4,IF($BC$3="暦月",(AZ76/($BC$8/7)),""))</f>
        <v>0</v>
      </c>
      <c r="BC76" s="1951"/>
      <c r="BD76" s="1971"/>
      <c r="BE76" s="1976"/>
      <c r="BF76" s="1976"/>
      <c r="BG76" s="1976"/>
      <c r="BH76" s="1987"/>
    </row>
    <row r="77" spans="2:60" ht="20.25" customHeight="1">
      <c r="B77" s="1743"/>
      <c r="C77" s="1757"/>
      <c r="D77" s="1825"/>
      <c r="E77" s="1768"/>
      <c r="F77" s="1768"/>
      <c r="G77" s="1803">
        <f>C75</f>
        <v>0</v>
      </c>
      <c r="H77" s="2104"/>
      <c r="I77" s="1789"/>
      <c r="J77" s="2544"/>
      <c r="K77" s="2544"/>
      <c r="L77" s="1803"/>
      <c r="M77" s="2548"/>
      <c r="N77" s="2552"/>
      <c r="O77" s="2556"/>
      <c r="P77" s="2564" t="s">
        <v>34</v>
      </c>
      <c r="Q77" s="2567"/>
      <c r="R77" s="2567"/>
      <c r="S77" s="2578"/>
      <c r="T77" s="2586"/>
      <c r="U77" s="1885" t="str">
        <f>IF(U75="","",VLOOKUP(U75,'シフト記号表（勤務時間帯） (5)'!$D$6:$Z$47,23,FALSE))</f>
        <v/>
      </c>
      <c r="V77" s="1897" t="str">
        <f>IF(V75="","",VLOOKUP(V75,'シフト記号表（勤務時間帯） (5)'!$D$6:$Z$47,23,FALSE))</f>
        <v/>
      </c>
      <c r="W77" s="1897" t="str">
        <f>IF(W75="","",VLOOKUP(W75,'シフト記号表（勤務時間帯） (5)'!$D$6:$Z$47,23,FALSE))</f>
        <v/>
      </c>
      <c r="X77" s="1897" t="str">
        <f>IF(X75="","",VLOOKUP(X75,'シフト記号表（勤務時間帯） (5)'!$D$6:$Z$47,23,FALSE))</f>
        <v/>
      </c>
      <c r="Y77" s="1897" t="str">
        <f>IF(Y75="","",VLOOKUP(Y75,'シフト記号表（勤務時間帯） (5)'!$D$6:$Z$47,23,FALSE))</f>
        <v/>
      </c>
      <c r="Z77" s="1897" t="str">
        <f>IF(Z75="","",VLOOKUP(Z75,'シフト記号表（勤務時間帯） (5)'!$D$6:$Z$47,23,FALSE))</f>
        <v/>
      </c>
      <c r="AA77" s="1912" t="str">
        <f>IF(AA75="","",VLOOKUP(AA75,'シフト記号表（勤務時間帯） (5)'!$D$6:$Z$47,23,FALSE))</f>
        <v/>
      </c>
      <c r="AB77" s="1885" t="str">
        <f>IF(AB75="","",VLOOKUP(AB75,'シフト記号表（勤務時間帯） (5)'!$D$6:$Z$47,23,FALSE))</f>
        <v/>
      </c>
      <c r="AC77" s="1897" t="str">
        <f>IF(AC75="","",VLOOKUP(AC75,'シフト記号表（勤務時間帯） (5)'!$D$6:$Z$47,23,FALSE))</f>
        <v/>
      </c>
      <c r="AD77" s="1897" t="str">
        <f>IF(AD75="","",VLOOKUP(AD75,'シフト記号表（勤務時間帯） (5)'!$D$6:$Z$47,23,FALSE))</f>
        <v/>
      </c>
      <c r="AE77" s="1897" t="str">
        <f>IF(AE75="","",VLOOKUP(AE75,'シフト記号表（勤務時間帯） (5)'!$D$6:$Z$47,23,FALSE))</f>
        <v/>
      </c>
      <c r="AF77" s="1897" t="str">
        <f>IF(AF75="","",VLOOKUP(AF75,'シフト記号表（勤務時間帯） (5)'!$D$6:$Z$47,23,FALSE))</f>
        <v/>
      </c>
      <c r="AG77" s="1897" t="str">
        <f>IF(AG75="","",VLOOKUP(AG75,'シフト記号表（勤務時間帯） (5)'!$D$6:$Z$47,23,FALSE))</f>
        <v/>
      </c>
      <c r="AH77" s="1912" t="str">
        <f>IF(AH75="","",VLOOKUP(AH75,'シフト記号表（勤務時間帯） (5)'!$D$6:$Z$47,23,FALSE))</f>
        <v/>
      </c>
      <c r="AI77" s="1885" t="str">
        <f>IF(AI75="","",VLOOKUP(AI75,'シフト記号表（勤務時間帯） (5)'!$D$6:$Z$47,23,FALSE))</f>
        <v/>
      </c>
      <c r="AJ77" s="1897" t="str">
        <f>IF(AJ75="","",VLOOKUP(AJ75,'シフト記号表（勤務時間帯） (5)'!$D$6:$Z$47,23,FALSE))</f>
        <v/>
      </c>
      <c r="AK77" s="1897" t="str">
        <f>IF(AK75="","",VLOOKUP(AK75,'シフト記号表（勤務時間帯） (5)'!$D$6:$Z$47,23,FALSE))</f>
        <v/>
      </c>
      <c r="AL77" s="1897" t="str">
        <f>IF(AL75="","",VLOOKUP(AL75,'シフト記号表（勤務時間帯） (5)'!$D$6:$Z$47,23,FALSE))</f>
        <v/>
      </c>
      <c r="AM77" s="1897" t="str">
        <f>IF(AM75="","",VLOOKUP(AM75,'シフト記号表（勤務時間帯） (5)'!$D$6:$Z$47,23,FALSE))</f>
        <v/>
      </c>
      <c r="AN77" s="1897" t="str">
        <f>IF(AN75="","",VLOOKUP(AN75,'シフト記号表（勤務時間帯） (5)'!$D$6:$Z$47,23,FALSE))</f>
        <v/>
      </c>
      <c r="AO77" s="1912" t="str">
        <f>IF(AO75="","",VLOOKUP(AO75,'シフト記号表（勤務時間帯） (5)'!$D$6:$Z$47,23,FALSE))</f>
        <v/>
      </c>
      <c r="AP77" s="1885" t="str">
        <f>IF(AP75="","",VLOOKUP(AP75,'シフト記号表（勤務時間帯） (5)'!$D$6:$Z$47,23,FALSE))</f>
        <v/>
      </c>
      <c r="AQ77" s="1897" t="str">
        <f>IF(AQ75="","",VLOOKUP(AQ75,'シフト記号表（勤務時間帯） (5)'!$D$6:$Z$47,23,FALSE))</f>
        <v/>
      </c>
      <c r="AR77" s="1897" t="str">
        <f>IF(AR75="","",VLOOKUP(AR75,'シフト記号表（勤務時間帯） (5)'!$D$6:$Z$47,23,FALSE))</f>
        <v/>
      </c>
      <c r="AS77" s="1897" t="str">
        <f>IF(AS75="","",VLOOKUP(AS75,'シフト記号表（勤務時間帯） (5)'!$D$6:$Z$47,23,FALSE))</f>
        <v/>
      </c>
      <c r="AT77" s="1897" t="str">
        <f>IF(AT75="","",VLOOKUP(AT75,'シフト記号表（勤務時間帯） (5)'!$D$6:$Z$47,23,FALSE))</f>
        <v/>
      </c>
      <c r="AU77" s="1897" t="str">
        <f>IF(AU75="","",VLOOKUP(AU75,'シフト記号表（勤務時間帯） (5)'!$D$6:$Z$47,23,FALSE))</f>
        <v/>
      </c>
      <c r="AV77" s="1912" t="str">
        <f>IF(AV75="","",VLOOKUP(AV75,'シフト記号表（勤務時間帯） (5)'!$D$6:$Z$47,23,FALSE))</f>
        <v/>
      </c>
      <c r="AW77" s="1885" t="str">
        <f>IF(AW75="","",VLOOKUP(AW75,'シフト記号表（勤務時間帯） (5)'!$D$6:$Z$47,23,FALSE))</f>
        <v/>
      </c>
      <c r="AX77" s="1897" t="str">
        <f>IF(AX75="","",VLOOKUP(AX75,'シフト記号表（勤務時間帯） (5)'!$D$6:$Z$47,23,FALSE))</f>
        <v/>
      </c>
      <c r="AY77" s="1897" t="str">
        <f>IF(AY75="","",VLOOKUP(AY75,'シフト記号表（勤務時間帯） (5)'!$D$6:$Z$47,23,FALSE))</f>
        <v/>
      </c>
      <c r="AZ77" s="1945">
        <f>IF($BC$3="４週",SUM(U77:AV77),IF($BC$3="暦月",SUM(U77:AY77),""))</f>
        <v>0</v>
      </c>
      <c r="BA77" s="1953"/>
      <c r="BB77" s="1962">
        <f>IF($BC$3="４週",AZ77/4,IF($BC$3="暦月",(AZ77/($BC$8/7)),""))</f>
        <v>0</v>
      </c>
      <c r="BC77" s="1953"/>
      <c r="BD77" s="1973"/>
      <c r="BE77" s="1978"/>
      <c r="BF77" s="1978"/>
      <c r="BG77" s="1978"/>
      <c r="BH77" s="1989"/>
    </row>
    <row r="78" spans="2:60" ht="20.25" customHeight="1">
      <c r="B78" s="2530"/>
      <c r="C78" s="1756"/>
      <c r="D78" s="1824"/>
      <c r="E78" s="1767"/>
      <c r="F78" s="1767"/>
      <c r="G78" s="1802"/>
      <c r="H78" s="2095"/>
      <c r="I78" s="1788"/>
      <c r="J78" s="2545"/>
      <c r="K78" s="2545"/>
      <c r="L78" s="1802"/>
      <c r="M78" s="2549"/>
      <c r="N78" s="2553"/>
      <c r="O78" s="2557"/>
      <c r="P78" s="2563" t="s">
        <v>770</v>
      </c>
      <c r="Q78" s="2572"/>
      <c r="R78" s="2572"/>
      <c r="S78" s="2580"/>
      <c r="T78" s="2589"/>
      <c r="U78" s="2596"/>
      <c r="V78" s="2602"/>
      <c r="W78" s="2602"/>
      <c r="X78" s="2602"/>
      <c r="Y78" s="2602"/>
      <c r="Z78" s="2602"/>
      <c r="AA78" s="2608"/>
      <c r="AB78" s="2596"/>
      <c r="AC78" s="2602"/>
      <c r="AD78" s="2602"/>
      <c r="AE78" s="2602"/>
      <c r="AF78" s="2602"/>
      <c r="AG78" s="2602"/>
      <c r="AH78" s="2608"/>
      <c r="AI78" s="2596"/>
      <c r="AJ78" s="2602"/>
      <c r="AK78" s="2602"/>
      <c r="AL78" s="2602"/>
      <c r="AM78" s="2602"/>
      <c r="AN78" s="2602"/>
      <c r="AO78" s="2608"/>
      <c r="AP78" s="2596"/>
      <c r="AQ78" s="2602"/>
      <c r="AR78" s="2602"/>
      <c r="AS78" s="2602"/>
      <c r="AT78" s="2602"/>
      <c r="AU78" s="2602"/>
      <c r="AV78" s="2608"/>
      <c r="AW78" s="2596"/>
      <c r="AX78" s="2602"/>
      <c r="AY78" s="2602"/>
      <c r="AZ78" s="2624"/>
      <c r="BA78" s="2631"/>
      <c r="BB78" s="2638"/>
      <c r="BC78" s="2631"/>
      <c r="BD78" s="1972"/>
      <c r="BE78" s="1977"/>
      <c r="BF78" s="1977"/>
      <c r="BG78" s="1977"/>
      <c r="BH78" s="1988"/>
    </row>
    <row r="79" spans="2:60" ht="20.25" customHeight="1">
      <c r="B79" s="2059">
        <f>B76+1</f>
        <v>20</v>
      </c>
      <c r="C79" s="1755"/>
      <c r="D79" s="1823"/>
      <c r="E79" s="1766"/>
      <c r="F79" s="1766">
        <f>C78</f>
        <v>0</v>
      </c>
      <c r="G79" s="1801"/>
      <c r="H79" s="2103"/>
      <c r="I79" s="1787"/>
      <c r="J79" s="2543"/>
      <c r="K79" s="2543"/>
      <c r="L79" s="1801"/>
      <c r="M79" s="2547"/>
      <c r="N79" s="2551"/>
      <c r="O79" s="2555"/>
      <c r="P79" s="2559" t="s">
        <v>1023</v>
      </c>
      <c r="Q79" s="2566"/>
      <c r="R79" s="2566"/>
      <c r="S79" s="2574"/>
      <c r="T79" s="2582"/>
      <c r="U79" s="2181" t="str">
        <f>IF(U78="","",VLOOKUP(U78,'シフト記号表（勤務時間帯） (5)'!$D$6:$X$47,21,FALSE))</f>
        <v/>
      </c>
      <c r="V79" s="2190" t="str">
        <f>IF(V78="","",VLOOKUP(V78,'シフト記号表（勤務時間帯） (5)'!$D$6:$X$47,21,FALSE))</f>
        <v/>
      </c>
      <c r="W79" s="2190" t="str">
        <f>IF(W78="","",VLOOKUP(W78,'シフト記号表（勤務時間帯） (5)'!$D$6:$X$47,21,FALSE))</f>
        <v/>
      </c>
      <c r="X79" s="2190" t="str">
        <f>IF(X78="","",VLOOKUP(X78,'シフト記号表（勤務時間帯） (5)'!$D$6:$X$47,21,FALSE))</f>
        <v/>
      </c>
      <c r="Y79" s="2190" t="str">
        <f>IF(Y78="","",VLOOKUP(Y78,'シフト記号表（勤務時間帯） (5)'!$D$6:$X$47,21,FALSE))</f>
        <v/>
      </c>
      <c r="Z79" s="2190" t="str">
        <f>IF(Z78="","",VLOOKUP(Z78,'シフト記号表（勤務時間帯） (5)'!$D$6:$X$47,21,FALSE))</f>
        <v/>
      </c>
      <c r="AA79" s="2197" t="str">
        <f>IF(AA78="","",VLOOKUP(AA78,'シフト記号表（勤務時間帯） (5)'!$D$6:$X$47,21,FALSE))</f>
        <v/>
      </c>
      <c r="AB79" s="2181" t="str">
        <f>IF(AB78="","",VLOOKUP(AB78,'シフト記号表（勤務時間帯） (5)'!$D$6:$X$47,21,FALSE))</f>
        <v/>
      </c>
      <c r="AC79" s="2190" t="str">
        <f>IF(AC78="","",VLOOKUP(AC78,'シフト記号表（勤務時間帯） (5)'!$D$6:$X$47,21,FALSE))</f>
        <v/>
      </c>
      <c r="AD79" s="2190" t="str">
        <f>IF(AD78="","",VLOOKUP(AD78,'シフト記号表（勤務時間帯） (5)'!$D$6:$X$47,21,FALSE))</f>
        <v/>
      </c>
      <c r="AE79" s="2190" t="str">
        <f>IF(AE78="","",VLOOKUP(AE78,'シフト記号表（勤務時間帯） (5)'!$D$6:$X$47,21,FALSE))</f>
        <v/>
      </c>
      <c r="AF79" s="2190" t="str">
        <f>IF(AF78="","",VLOOKUP(AF78,'シフト記号表（勤務時間帯） (5)'!$D$6:$X$47,21,FALSE))</f>
        <v/>
      </c>
      <c r="AG79" s="2190" t="str">
        <f>IF(AG78="","",VLOOKUP(AG78,'シフト記号表（勤務時間帯） (5)'!$D$6:$X$47,21,FALSE))</f>
        <v/>
      </c>
      <c r="AH79" s="2197" t="str">
        <f>IF(AH78="","",VLOOKUP(AH78,'シフト記号表（勤務時間帯） (5)'!$D$6:$X$47,21,FALSE))</f>
        <v/>
      </c>
      <c r="AI79" s="2181" t="str">
        <f>IF(AI78="","",VLOOKUP(AI78,'シフト記号表（勤務時間帯） (5)'!$D$6:$X$47,21,FALSE))</f>
        <v/>
      </c>
      <c r="AJ79" s="2190" t="str">
        <f>IF(AJ78="","",VLOOKUP(AJ78,'シフト記号表（勤務時間帯） (5)'!$D$6:$X$47,21,FALSE))</f>
        <v/>
      </c>
      <c r="AK79" s="2190" t="str">
        <f>IF(AK78="","",VLOOKUP(AK78,'シフト記号表（勤務時間帯） (5)'!$D$6:$X$47,21,FALSE))</f>
        <v/>
      </c>
      <c r="AL79" s="2190" t="str">
        <f>IF(AL78="","",VLOOKUP(AL78,'シフト記号表（勤務時間帯） (5)'!$D$6:$X$47,21,FALSE))</f>
        <v/>
      </c>
      <c r="AM79" s="2190" t="str">
        <f>IF(AM78="","",VLOOKUP(AM78,'シフト記号表（勤務時間帯） (5)'!$D$6:$X$47,21,FALSE))</f>
        <v/>
      </c>
      <c r="AN79" s="2190" t="str">
        <f>IF(AN78="","",VLOOKUP(AN78,'シフト記号表（勤務時間帯） (5)'!$D$6:$X$47,21,FALSE))</f>
        <v/>
      </c>
      <c r="AO79" s="2197" t="str">
        <f>IF(AO78="","",VLOOKUP(AO78,'シフト記号表（勤務時間帯） (5)'!$D$6:$X$47,21,FALSE))</f>
        <v/>
      </c>
      <c r="AP79" s="2181" t="str">
        <f>IF(AP78="","",VLOOKUP(AP78,'シフト記号表（勤務時間帯） (5)'!$D$6:$X$47,21,FALSE))</f>
        <v/>
      </c>
      <c r="AQ79" s="2190" t="str">
        <f>IF(AQ78="","",VLOOKUP(AQ78,'シフト記号表（勤務時間帯） (5)'!$D$6:$X$47,21,FALSE))</f>
        <v/>
      </c>
      <c r="AR79" s="2190" t="str">
        <f>IF(AR78="","",VLOOKUP(AR78,'シフト記号表（勤務時間帯） (5)'!$D$6:$X$47,21,FALSE))</f>
        <v/>
      </c>
      <c r="AS79" s="2190" t="str">
        <f>IF(AS78="","",VLOOKUP(AS78,'シフト記号表（勤務時間帯） (5)'!$D$6:$X$47,21,FALSE))</f>
        <v/>
      </c>
      <c r="AT79" s="2190" t="str">
        <f>IF(AT78="","",VLOOKUP(AT78,'シフト記号表（勤務時間帯） (5)'!$D$6:$X$47,21,FALSE))</f>
        <v/>
      </c>
      <c r="AU79" s="2190" t="str">
        <f>IF(AU78="","",VLOOKUP(AU78,'シフト記号表（勤務時間帯） (5)'!$D$6:$X$47,21,FALSE))</f>
        <v/>
      </c>
      <c r="AV79" s="2197" t="str">
        <f>IF(AV78="","",VLOOKUP(AV78,'シフト記号表（勤務時間帯） (5)'!$D$6:$X$47,21,FALSE))</f>
        <v/>
      </c>
      <c r="AW79" s="2181" t="str">
        <f>IF(AW78="","",VLOOKUP(AW78,'シフト記号表（勤務時間帯） (5)'!$D$6:$X$47,21,FALSE))</f>
        <v/>
      </c>
      <c r="AX79" s="2190" t="str">
        <f>IF(AX78="","",VLOOKUP(AX78,'シフト記号表（勤務時間帯） (5)'!$D$6:$X$47,21,FALSE))</f>
        <v/>
      </c>
      <c r="AY79" s="2190" t="str">
        <f>IF(AY78="","",VLOOKUP(AY78,'シフト記号表（勤務時間帯） (5)'!$D$6:$X$47,21,FALSE))</f>
        <v/>
      </c>
      <c r="AZ79" s="1943">
        <f>IF($BC$3="４週",SUM(U79:AV79),IF($BC$3="暦月",SUM(U79:AY79),""))</f>
        <v>0</v>
      </c>
      <c r="BA79" s="1951"/>
      <c r="BB79" s="1960">
        <f>IF($BC$3="４週",AZ79/4,IF($BC$3="暦月",(AZ79/($BC$8/7)),""))</f>
        <v>0</v>
      </c>
      <c r="BC79" s="1951"/>
      <c r="BD79" s="1971"/>
      <c r="BE79" s="1976"/>
      <c r="BF79" s="1976"/>
      <c r="BG79" s="1976"/>
      <c r="BH79" s="1987"/>
    </row>
    <row r="80" spans="2:60" ht="20.25" customHeight="1">
      <c r="B80" s="1743"/>
      <c r="C80" s="1757"/>
      <c r="D80" s="1825"/>
      <c r="E80" s="1768"/>
      <c r="F80" s="1768"/>
      <c r="G80" s="1803">
        <f>C78</f>
        <v>0</v>
      </c>
      <c r="H80" s="2104"/>
      <c r="I80" s="1789"/>
      <c r="J80" s="2544"/>
      <c r="K80" s="2544"/>
      <c r="L80" s="1803"/>
      <c r="M80" s="2548"/>
      <c r="N80" s="2552"/>
      <c r="O80" s="2556"/>
      <c r="P80" s="2564" t="s">
        <v>34</v>
      </c>
      <c r="Q80" s="2567"/>
      <c r="R80" s="2567"/>
      <c r="S80" s="2578"/>
      <c r="T80" s="2586"/>
      <c r="U80" s="1885" t="str">
        <f>IF(U78="","",VLOOKUP(U78,'シフト記号表（勤務時間帯） (5)'!$D$6:$Z$47,23,FALSE))</f>
        <v/>
      </c>
      <c r="V80" s="1897" t="str">
        <f>IF(V78="","",VLOOKUP(V78,'シフト記号表（勤務時間帯） (5)'!$D$6:$Z$47,23,FALSE))</f>
        <v/>
      </c>
      <c r="W80" s="1897" t="str">
        <f>IF(W78="","",VLOOKUP(W78,'シフト記号表（勤務時間帯） (5)'!$D$6:$Z$47,23,FALSE))</f>
        <v/>
      </c>
      <c r="X80" s="1897" t="str">
        <f>IF(X78="","",VLOOKUP(X78,'シフト記号表（勤務時間帯） (5)'!$D$6:$Z$47,23,FALSE))</f>
        <v/>
      </c>
      <c r="Y80" s="1897" t="str">
        <f>IF(Y78="","",VLOOKUP(Y78,'シフト記号表（勤務時間帯） (5)'!$D$6:$Z$47,23,FALSE))</f>
        <v/>
      </c>
      <c r="Z80" s="1897" t="str">
        <f>IF(Z78="","",VLOOKUP(Z78,'シフト記号表（勤務時間帯） (5)'!$D$6:$Z$47,23,FALSE))</f>
        <v/>
      </c>
      <c r="AA80" s="1912" t="str">
        <f>IF(AA78="","",VLOOKUP(AA78,'シフト記号表（勤務時間帯） (5)'!$D$6:$Z$47,23,FALSE))</f>
        <v/>
      </c>
      <c r="AB80" s="1885" t="str">
        <f>IF(AB78="","",VLOOKUP(AB78,'シフト記号表（勤務時間帯） (5)'!$D$6:$Z$47,23,FALSE))</f>
        <v/>
      </c>
      <c r="AC80" s="1897" t="str">
        <f>IF(AC78="","",VLOOKUP(AC78,'シフト記号表（勤務時間帯） (5)'!$D$6:$Z$47,23,FALSE))</f>
        <v/>
      </c>
      <c r="AD80" s="1897" t="str">
        <f>IF(AD78="","",VLOOKUP(AD78,'シフト記号表（勤務時間帯） (5)'!$D$6:$Z$47,23,FALSE))</f>
        <v/>
      </c>
      <c r="AE80" s="1897" t="str">
        <f>IF(AE78="","",VLOOKUP(AE78,'シフト記号表（勤務時間帯） (5)'!$D$6:$Z$47,23,FALSE))</f>
        <v/>
      </c>
      <c r="AF80" s="1897" t="str">
        <f>IF(AF78="","",VLOOKUP(AF78,'シフト記号表（勤務時間帯） (5)'!$D$6:$Z$47,23,FALSE))</f>
        <v/>
      </c>
      <c r="AG80" s="1897" t="str">
        <f>IF(AG78="","",VLOOKUP(AG78,'シフト記号表（勤務時間帯） (5)'!$D$6:$Z$47,23,FALSE))</f>
        <v/>
      </c>
      <c r="AH80" s="1912" t="str">
        <f>IF(AH78="","",VLOOKUP(AH78,'シフト記号表（勤務時間帯） (5)'!$D$6:$Z$47,23,FALSE))</f>
        <v/>
      </c>
      <c r="AI80" s="1885" t="str">
        <f>IF(AI78="","",VLOOKUP(AI78,'シフト記号表（勤務時間帯） (5)'!$D$6:$Z$47,23,FALSE))</f>
        <v/>
      </c>
      <c r="AJ80" s="1897" t="str">
        <f>IF(AJ78="","",VLOOKUP(AJ78,'シフト記号表（勤務時間帯） (5)'!$D$6:$Z$47,23,FALSE))</f>
        <v/>
      </c>
      <c r="AK80" s="1897" t="str">
        <f>IF(AK78="","",VLOOKUP(AK78,'シフト記号表（勤務時間帯） (5)'!$D$6:$Z$47,23,FALSE))</f>
        <v/>
      </c>
      <c r="AL80" s="1897" t="str">
        <f>IF(AL78="","",VLOOKUP(AL78,'シフト記号表（勤務時間帯） (5)'!$D$6:$Z$47,23,FALSE))</f>
        <v/>
      </c>
      <c r="AM80" s="1897" t="str">
        <f>IF(AM78="","",VLOOKUP(AM78,'シフト記号表（勤務時間帯） (5)'!$D$6:$Z$47,23,FALSE))</f>
        <v/>
      </c>
      <c r="AN80" s="1897" t="str">
        <f>IF(AN78="","",VLOOKUP(AN78,'シフト記号表（勤務時間帯） (5)'!$D$6:$Z$47,23,FALSE))</f>
        <v/>
      </c>
      <c r="AO80" s="1912" t="str">
        <f>IF(AO78="","",VLOOKUP(AO78,'シフト記号表（勤務時間帯） (5)'!$D$6:$Z$47,23,FALSE))</f>
        <v/>
      </c>
      <c r="AP80" s="1885" t="str">
        <f>IF(AP78="","",VLOOKUP(AP78,'シフト記号表（勤務時間帯） (5)'!$D$6:$Z$47,23,FALSE))</f>
        <v/>
      </c>
      <c r="AQ80" s="1897" t="str">
        <f>IF(AQ78="","",VLOOKUP(AQ78,'シフト記号表（勤務時間帯） (5)'!$D$6:$Z$47,23,FALSE))</f>
        <v/>
      </c>
      <c r="AR80" s="1897" t="str">
        <f>IF(AR78="","",VLOOKUP(AR78,'シフト記号表（勤務時間帯） (5)'!$D$6:$Z$47,23,FALSE))</f>
        <v/>
      </c>
      <c r="AS80" s="1897" t="str">
        <f>IF(AS78="","",VLOOKUP(AS78,'シフト記号表（勤務時間帯） (5)'!$D$6:$Z$47,23,FALSE))</f>
        <v/>
      </c>
      <c r="AT80" s="1897" t="str">
        <f>IF(AT78="","",VLOOKUP(AT78,'シフト記号表（勤務時間帯） (5)'!$D$6:$Z$47,23,FALSE))</f>
        <v/>
      </c>
      <c r="AU80" s="1897" t="str">
        <f>IF(AU78="","",VLOOKUP(AU78,'シフト記号表（勤務時間帯） (5)'!$D$6:$Z$47,23,FALSE))</f>
        <v/>
      </c>
      <c r="AV80" s="1912" t="str">
        <f>IF(AV78="","",VLOOKUP(AV78,'シフト記号表（勤務時間帯） (5)'!$D$6:$Z$47,23,FALSE))</f>
        <v/>
      </c>
      <c r="AW80" s="1885" t="str">
        <f>IF(AW78="","",VLOOKUP(AW78,'シフト記号表（勤務時間帯） (5)'!$D$6:$Z$47,23,FALSE))</f>
        <v/>
      </c>
      <c r="AX80" s="1897" t="str">
        <f>IF(AX78="","",VLOOKUP(AX78,'シフト記号表（勤務時間帯） (5)'!$D$6:$Z$47,23,FALSE))</f>
        <v/>
      </c>
      <c r="AY80" s="1897" t="str">
        <f>IF(AY78="","",VLOOKUP(AY78,'シフト記号表（勤務時間帯） (5)'!$D$6:$Z$47,23,FALSE))</f>
        <v/>
      </c>
      <c r="AZ80" s="1945">
        <f>IF($BC$3="４週",SUM(U80:AV80),IF($BC$3="暦月",SUM(U80:AY80),""))</f>
        <v>0</v>
      </c>
      <c r="BA80" s="1953"/>
      <c r="BB80" s="1962">
        <f>IF($BC$3="４週",AZ80/4,IF($BC$3="暦月",(AZ80/($BC$8/7)),""))</f>
        <v>0</v>
      </c>
      <c r="BC80" s="1953"/>
      <c r="BD80" s="1973"/>
      <c r="BE80" s="1978"/>
      <c r="BF80" s="1978"/>
      <c r="BG80" s="1978"/>
      <c r="BH80" s="1989"/>
    </row>
    <row r="81" spans="2:60" ht="20.25" customHeight="1">
      <c r="B81" s="2530"/>
      <c r="C81" s="1756"/>
      <c r="D81" s="1824"/>
      <c r="E81" s="1767"/>
      <c r="F81" s="1767"/>
      <c r="G81" s="1802"/>
      <c r="H81" s="2095"/>
      <c r="I81" s="1788"/>
      <c r="J81" s="2545"/>
      <c r="K81" s="2545"/>
      <c r="L81" s="1802"/>
      <c r="M81" s="2549"/>
      <c r="N81" s="2553"/>
      <c r="O81" s="2557"/>
      <c r="P81" s="2563" t="s">
        <v>770</v>
      </c>
      <c r="Q81" s="2572"/>
      <c r="R81" s="2572"/>
      <c r="S81" s="2580"/>
      <c r="T81" s="2589"/>
      <c r="U81" s="2596"/>
      <c r="V81" s="2602"/>
      <c r="W81" s="2602"/>
      <c r="X81" s="2602"/>
      <c r="Y81" s="2602"/>
      <c r="Z81" s="2602"/>
      <c r="AA81" s="2608"/>
      <c r="AB81" s="2596"/>
      <c r="AC81" s="2602"/>
      <c r="AD81" s="2602"/>
      <c r="AE81" s="2602"/>
      <c r="AF81" s="2602"/>
      <c r="AG81" s="2602"/>
      <c r="AH81" s="2608"/>
      <c r="AI81" s="2596"/>
      <c r="AJ81" s="2602"/>
      <c r="AK81" s="2602"/>
      <c r="AL81" s="2602"/>
      <c r="AM81" s="2602"/>
      <c r="AN81" s="2602"/>
      <c r="AO81" s="2608"/>
      <c r="AP81" s="2596"/>
      <c r="AQ81" s="2602"/>
      <c r="AR81" s="2602"/>
      <c r="AS81" s="2602"/>
      <c r="AT81" s="2602"/>
      <c r="AU81" s="2602"/>
      <c r="AV81" s="2608"/>
      <c r="AW81" s="2596"/>
      <c r="AX81" s="2602"/>
      <c r="AY81" s="2602"/>
      <c r="AZ81" s="2624"/>
      <c r="BA81" s="2631"/>
      <c r="BB81" s="2638"/>
      <c r="BC81" s="2631"/>
      <c r="BD81" s="1972"/>
      <c r="BE81" s="1977"/>
      <c r="BF81" s="1977"/>
      <c r="BG81" s="1977"/>
      <c r="BH81" s="1988"/>
    </row>
    <row r="82" spans="2:60" ht="20.25" customHeight="1">
      <c r="B82" s="2059">
        <f>B79+1</f>
        <v>21</v>
      </c>
      <c r="C82" s="1755"/>
      <c r="D82" s="1823"/>
      <c r="E82" s="1766"/>
      <c r="F82" s="1766">
        <f>C81</f>
        <v>0</v>
      </c>
      <c r="G82" s="1801"/>
      <c r="H82" s="2103"/>
      <c r="I82" s="1787"/>
      <c r="J82" s="2543"/>
      <c r="K82" s="2543"/>
      <c r="L82" s="1801"/>
      <c r="M82" s="2547"/>
      <c r="N82" s="2551"/>
      <c r="O82" s="2555"/>
      <c r="P82" s="2559" t="s">
        <v>1023</v>
      </c>
      <c r="Q82" s="2566"/>
      <c r="R82" s="2566"/>
      <c r="S82" s="2574"/>
      <c r="T82" s="2582"/>
      <c r="U82" s="2181" t="str">
        <f>IF(U81="","",VLOOKUP(U81,'シフト記号表（勤務時間帯） (5)'!$D$6:$X$47,21,FALSE))</f>
        <v/>
      </c>
      <c r="V82" s="2190" t="str">
        <f>IF(V81="","",VLOOKUP(V81,'シフト記号表（勤務時間帯） (5)'!$D$6:$X$47,21,FALSE))</f>
        <v/>
      </c>
      <c r="W82" s="2190" t="str">
        <f>IF(W81="","",VLOOKUP(W81,'シフト記号表（勤務時間帯） (5)'!$D$6:$X$47,21,FALSE))</f>
        <v/>
      </c>
      <c r="X82" s="2190" t="str">
        <f>IF(X81="","",VLOOKUP(X81,'シフト記号表（勤務時間帯） (5)'!$D$6:$X$47,21,FALSE))</f>
        <v/>
      </c>
      <c r="Y82" s="2190" t="str">
        <f>IF(Y81="","",VLOOKUP(Y81,'シフト記号表（勤務時間帯） (5)'!$D$6:$X$47,21,FALSE))</f>
        <v/>
      </c>
      <c r="Z82" s="2190" t="str">
        <f>IF(Z81="","",VLOOKUP(Z81,'シフト記号表（勤務時間帯） (5)'!$D$6:$X$47,21,FALSE))</f>
        <v/>
      </c>
      <c r="AA82" s="2197" t="str">
        <f>IF(AA81="","",VLOOKUP(AA81,'シフト記号表（勤務時間帯） (5)'!$D$6:$X$47,21,FALSE))</f>
        <v/>
      </c>
      <c r="AB82" s="2181" t="str">
        <f>IF(AB81="","",VLOOKUP(AB81,'シフト記号表（勤務時間帯） (5)'!$D$6:$X$47,21,FALSE))</f>
        <v/>
      </c>
      <c r="AC82" s="2190" t="str">
        <f>IF(AC81="","",VLOOKUP(AC81,'シフト記号表（勤務時間帯） (5)'!$D$6:$X$47,21,FALSE))</f>
        <v/>
      </c>
      <c r="AD82" s="2190" t="str">
        <f>IF(AD81="","",VLOOKUP(AD81,'シフト記号表（勤務時間帯） (5)'!$D$6:$X$47,21,FALSE))</f>
        <v/>
      </c>
      <c r="AE82" s="2190" t="str">
        <f>IF(AE81="","",VLOOKUP(AE81,'シフト記号表（勤務時間帯） (5)'!$D$6:$X$47,21,FALSE))</f>
        <v/>
      </c>
      <c r="AF82" s="2190" t="str">
        <f>IF(AF81="","",VLOOKUP(AF81,'シフト記号表（勤務時間帯） (5)'!$D$6:$X$47,21,FALSE))</f>
        <v/>
      </c>
      <c r="AG82" s="2190" t="str">
        <f>IF(AG81="","",VLOOKUP(AG81,'シフト記号表（勤務時間帯） (5)'!$D$6:$X$47,21,FALSE))</f>
        <v/>
      </c>
      <c r="AH82" s="2197" t="str">
        <f>IF(AH81="","",VLOOKUP(AH81,'シフト記号表（勤務時間帯） (5)'!$D$6:$X$47,21,FALSE))</f>
        <v/>
      </c>
      <c r="AI82" s="2181" t="str">
        <f>IF(AI81="","",VLOOKUP(AI81,'シフト記号表（勤務時間帯） (5)'!$D$6:$X$47,21,FALSE))</f>
        <v/>
      </c>
      <c r="AJ82" s="2190" t="str">
        <f>IF(AJ81="","",VLOOKUP(AJ81,'シフト記号表（勤務時間帯） (5)'!$D$6:$X$47,21,FALSE))</f>
        <v/>
      </c>
      <c r="AK82" s="2190" t="str">
        <f>IF(AK81="","",VLOOKUP(AK81,'シフト記号表（勤務時間帯） (5)'!$D$6:$X$47,21,FALSE))</f>
        <v/>
      </c>
      <c r="AL82" s="2190" t="str">
        <f>IF(AL81="","",VLOOKUP(AL81,'シフト記号表（勤務時間帯） (5)'!$D$6:$X$47,21,FALSE))</f>
        <v/>
      </c>
      <c r="AM82" s="2190" t="str">
        <f>IF(AM81="","",VLOOKUP(AM81,'シフト記号表（勤務時間帯） (5)'!$D$6:$X$47,21,FALSE))</f>
        <v/>
      </c>
      <c r="AN82" s="2190" t="str">
        <f>IF(AN81="","",VLOOKUP(AN81,'シフト記号表（勤務時間帯） (5)'!$D$6:$X$47,21,FALSE))</f>
        <v/>
      </c>
      <c r="AO82" s="2197" t="str">
        <f>IF(AO81="","",VLOOKUP(AO81,'シフト記号表（勤務時間帯） (5)'!$D$6:$X$47,21,FALSE))</f>
        <v/>
      </c>
      <c r="AP82" s="2181" t="str">
        <f>IF(AP81="","",VLOOKUP(AP81,'シフト記号表（勤務時間帯） (5)'!$D$6:$X$47,21,FALSE))</f>
        <v/>
      </c>
      <c r="AQ82" s="2190" t="str">
        <f>IF(AQ81="","",VLOOKUP(AQ81,'シフト記号表（勤務時間帯） (5)'!$D$6:$X$47,21,FALSE))</f>
        <v/>
      </c>
      <c r="AR82" s="2190" t="str">
        <f>IF(AR81="","",VLOOKUP(AR81,'シフト記号表（勤務時間帯） (5)'!$D$6:$X$47,21,FALSE))</f>
        <v/>
      </c>
      <c r="AS82" s="2190" t="str">
        <f>IF(AS81="","",VLOOKUP(AS81,'シフト記号表（勤務時間帯） (5)'!$D$6:$X$47,21,FALSE))</f>
        <v/>
      </c>
      <c r="AT82" s="2190" t="str">
        <f>IF(AT81="","",VLOOKUP(AT81,'シフト記号表（勤務時間帯） (5)'!$D$6:$X$47,21,FALSE))</f>
        <v/>
      </c>
      <c r="AU82" s="2190" t="str">
        <f>IF(AU81="","",VLOOKUP(AU81,'シフト記号表（勤務時間帯） (5)'!$D$6:$X$47,21,FALSE))</f>
        <v/>
      </c>
      <c r="AV82" s="2197" t="str">
        <f>IF(AV81="","",VLOOKUP(AV81,'シフト記号表（勤務時間帯） (5)'!$D$6:$X$47,21,FALSE))</f>
        <v/>
      </c>
      <c r="AW82" s="2181" t="str">
        <f>IF(AW81="","",VLOOKUP(AW81,'シフト記号表（勤務時間帯） (5)'!$D$6:$X$47,21,FALSE))</f>
        <v/>
      </c>
      <c r="AX82" s="2190" t="str">
        <f>IF(AX81="","",VLOOKUP(AX81,'シフト記号表（勤務時間帯） (5)'!$D$6:$X$47,21,FALSE))</f>
        <v/>
      </c>
      <c r="AY82" s="2190" t="str">
        <f>IF(AY81="","",VLOOKUP(AY81,'シフト記号表（勤務時間帯） (5)'!$D$6:$X$47,21,FALSE))</f>
        <v/>
      </c>
      <c r="AZ82" s="1943">
        <f>IF($BC$3="４週",SUM(U82:AV82),IF($BC$3="暦月",SUM(U82:AY82),""))</f>
        <v>0</v>
      </c>
      <c r="BA82" s="1951"/>
      <c r="BB82" s="1960">
        <f>IF($BC$3="４週",AZ82/4,IF($BC$3="暦月",(AZ82/($BC$8/7)),""))</f>
        <v>0</v>
      </c>
      <c r="BC82" s="1951"/>
      <c r="BD82" s="1971"/>
      <c r="BE82" s="1976"/>
      <c r="BF82" s="1976"/>
      <c r="BG82" s="1976"/>
      <c r="BH82" s="1987"/>
    </row>
    <row r="83" spans="2:60" ht="20.25" customHeight="1">
      <c r="B83" s="1743"/>
      <c r="C83" s="1757"/>
      <c r="D83" s="1825"/>
      <c r="E83" s="1768"/>
      <c r="F83" s="1768"/>
      <c r="G83" s="1803">
        <f>C81</f>
        <v>0</v>
      </c>
      <c r="H83" s="2104"/>
      <c r="I83" s="1789"/>
      <c r="J83" s="2544"/>
      <c r="K83" s="2544"/>
      <c r="L83" s="1803"/>
      <c r="M83" s="2548"/>
      <c r="N83" s="2552"/>
      <c r="O83" s="2556"/>
      <c r="P83" s="2564" t="s">
        <v>34</v>
      </c>
      <c r="Q83" s="2567"/>
      <c r="R83" s="2567"/>
      <c r="S83" s="2578"/>
      <c r="T83" s="2586"/>
      <c r="U83" s="1885" t="str">
        <f>IF(U81="","",VLOOKUP(U81,'シフト記号表（勤務時間帯） (5)'!$D$6:$Z$47,23,FALSE))</f>
        <v/>
      </c>
      <c r="V83" s="1897" t="str">
        <f>IF(V81="","",VLOOKUP(V81,'シフト記号表（勤務時間帯） (5)'!$D$6:$Z$47,23,FALSE))</f>
        <v/>
      </c>
      <c r="W83" s="1897" t="str">
        <f>IF(W81="","",VLOOKUP(W81,'シフト記号表（勤務時間帯） (5)'!$D$6:$Z$47,23,FALSE))</f>
        <v/>
      </c>
      <c r="X83" s="1897" t="str">
        <f>IF(X81="","",VLOOKUP(X81,'シフト記号表（勤務時間帯） (5)'!$D$6:$Z$47,23,FALSE))</f>
        <v/>
      </c>
      <c r="Y83" s="1897" t="str">
        <f>IF(Y81="","",VLOOKUP(Y81,'シフト記号表（勤務時間帯） (5)'!$D$6:$Z$47,23,FALSE))</f>
        <v/>
      </c>
      <c r="Z83" s="1897" t="str">
        <f>IF(Z81="","",VLOOKUP(Z81,'シフト記号表（勤務時間帯） (5)'!$D$6:$Z$47,23,FALSE))</f>
        <v/>
      </c>
      <c r="AA83" s="1912" t="str">
        <f>IF(AA81="","",VLOOKUP(AA81,'シフト記号表（勤務時間帯） (5)'!$D$6:$Z$47,23,FALSE))</f>
        <v/>
      </c>
      <c r="AB83" s="1885" t="str">
        <f>IF(AB81="","",VLOOKUP(AB81,'シフト記号表（勤務時間帯） (5)'!$D$6:$Z$47,23,FALSE))</f>
        <v/>
      </c>
      <c r="AC83" s="1897" t="str">
        <f>IF(AC81="","",VLOOKUP(AC81,'シフト記号表（勤務時間帯） (5)'!$D$6:$Z$47,23,FALSE))</f>
        <v/>
      </c>
      <c r="AD83" s="1897" t="str">
        <f>IF(AD81="","",VLOOKUP(AD81,'シフト記号表（勤務時間帯） (5)'!$D$6:$Z$47,23,FALSE))</f>
        <v/>
      </c>
      <c r="AE83" s="1897" t="str">
        <f>IF(AE81="","",VLOOKUP(AE81,'シフト記号表（勤務時間帯） (5)'!$D$6:$Z$47,23,FALSE))</f>
        <v/>
      </c>
      <c r="AF83" s="1897" t="str">
        <f>IF(AF81="","",VLOOKUP(AF81,'シフト記号表（勤務時間帯） (5)'!$D$6:$Z$47,23,FALSE))</f>
        <v/>
      </c>
      <c r="AG83" s="1897" t="str">
        <f>IF(AG81="","",VLOOKUP(AG81,'シフト記号表（勤務時間帯） (5)'!$D$6:$Z$47,23,FALSE))</f>
        <v/>
      </c>
      <c r="AH83" s="1912" t="str">
        <f>IF(AH81="","",VLOOKUP(AH81,'シフト記号表（勤務時間帯） (5)'!$D$6:$Z$47,23,FALSE))</f>
        <v/>
      </c>
      <c r="AI83" s="1885" t="str">
        <f>IF(AI81="","",VLOOKUP(AI81,'シフト記号表（勤務時間帯） (5)'!$D$6:$Z$47,23,FALSE))</f>
        <v/>
      </c>
      <c r="AJ83" s="1897" t="str">
        <f>IF(AJ81="","",VLOOKUP(AJ81,'シフト記号表（勤務時間帯） (5)'!$D$6:$Z$47,23,FALSE))</f>
        <v/>
      </c>
      <c r="AK83" s="1897" t="str">
        <f>IF(AK81="","",VLOOKUP(AK81,'シフト記号表（勤務時間帯） (5)'!$D$6:$Z$47,23,FALSE))</f>
        <v/>
      </c>
      <c r="AL83" s="1897" t="str">
        <f>IF(AL81="","",VLOOKUP(AL81,'シフト記号表（勤務時間帯） (5)'!$D$6:$Z$47,23,FALSE))</f>
        <v/>
      </c>
      <c r="AM83" s="1897" t="str">
        <f>IF(AM81="","",VLOOKUP(AM81,'シフト記号表（勤務時間帯） (5)'!$D$6:$Z$47,23,FALSE))</f>
        <v/>
      </c>
      <c r="AN83" s="1897" t="str">
        <f>IF(AN81="","",VLOOKUP(AN81,'シフト記号表（勤務時間帯） (5)'!$D$6:$Z$47,23,FALSE))</f>
        <v/>
      </c>
      <c r="AO83" s="1912" t="str">
        <f>IF(AO81="","",VLOOKUP(AO81,'シフト記号表（勤務時間帯） (5)'!$D$6:$Z$47,23,FALSE))</f>
        <v/>
      </c>
      <c r="AP83" s="1885" t="str">
        <f>IF(AP81="","",VLOOKUP(AP81,'シフト記号表（勤務時間帯） (5)'!$D$6:$Z$47,23,FALSE))</f>
        <v/>
      </c>
      <c r="AQ83" s="1897" t="str">
        <f>IF(AQ81="","",VLOOKUP(AQ81,'シフト記号表（勤務時間帯） (5)'!$D$6:$Z$47,23,FALSE))</f>
        <v/>
      </c>
      <c r="AR83" s="1897" t="str">
        <f>IF(AR81="","",VLOOKUP(AR81,'シフト記号表（勤務時間帯） (5)'!$D$6:$Z$47,23,FALSE))</f>
        <v/>
      </c>
      <c r="AS83" s="1897" t="str">
        <f>IF(AS81="","",VLOOKUP(AS81,'シフト記号表（勤務時間帯） (5)'!$D$6:$Z$47,23,FALSE))</f>
        <v/>
      </c>
      <c r="AT83" s="1897" t="str">
        <f>IF(AT81="","",VLOOKUP(AT81,'シフト記号表（勤務時間帯） (5)'!$D$6:$Z$47,23,FALSE))</f>
        <v/>
      </c>
      <c r="AU83" s="1897" t="str">
        <f>IF(AU81="","",VLOOKUP(AU81,'シフト記号表（勤務時間帯） (5)'!$D$6:$Z$47,23,FALSE))</f>
        <v/>
      </c>
      <c r="AV83" s="1912" t="str">
        <f>IF(AV81="","",VLOOKUP(AV81,'シフト記号表（勤務時間帯） (5)'!$D$6:$Z$47,23,FALSE))</f>
        <v/>
      </c>
      <c r="AW83" s="1885" t="str">
        <f>IF(AW81="","",VLOOKUP(AW81,'シフト記号表（勤務時間帯） (5)'!$D$6:$Z$47,23,FALSE))</f>
        <v/>
      </c>
      <c r="AX83" s="1897" t="str">
        <f>IF(AX81="","",VLOOKUP(AX81,'シフト記号表（勤務時間帯） (5)'!$D$6:$Z$47,23,FALSE))</f>
        <v/>
      </c>
      <c r="AY83" s="1897" t="str">
        <f>IF(AY81="","",VLOOKUP(AY81,'シフト記号表（勤務時間帯） (5)'!$D$6:$Z$47,23,FALSE))</f>
        <v/>
      </c>
      <c r="AZ83" s="1945">
        <f>IF($BC$3="４週",SUM(U83:AV83),IF($BC$3="暦月",SUM(U83:AY83),""))</f>
        <v>0</v>
      </c>
      <c r="BA83" s="1953"/>
      <c r="BB83" s="1962">
        <f>IF($BC$3="４週",AZ83/4,IF($BC$3="暦月",(AZ83/($BC$8/7)),""))</f>
        <v>0</v>
      </c>
      <c r="BC83" s="1953"/>
      <c r="BD83" s="1973"/>
      <c r="BE83" s="1978"/>
      <c r="BF83" s="1978"/>
      <c r="BG83" s="1978"/>
      <c r="BH83" s="1989"/>
    </row>
    <row r="84" spans="2:60" ht="20.25" customHeight="1">
      <c r="B84" s="2530"/>
      <c r="C84" s="1756"/>
      <c r="D84" s="1824"/>
      <c r="E84" s="1767"/>
      <c r="F84" s="1767"/>
      <c r="G84" s="1802"/>
      <c r="H84" s="2095"/>
      <c r="I84" s="1788"/>
      <c r="J84" s="2545"/>
      <c r="K84" s="2545"/>
      <c r="L84" s="1802"/>
      <c r="M84" s="2549"/>
      <c r="N84" s="2553"/>
      <c r="O84" s="2557"/>
      <c r="P84" s="2563" t="s">
        <v>770</v>
      </c>
      <c r="Q84" s="2572"/>
      <c r="R84" s="2572"/>
      <c r="S84" s="2580"/>
      <c r="T84" s="2589"/>
      <c r="U84" s="2596"/>
      <c r="V84" s="2602"/>
      <c r="W84" s="2602"/>
      <c r="X84" s="2602"/>
      <c r="Y84" s="2602"/>
      <c r="Z84" s="2602"/>
      <c r="AA84" s="2608"/>
      <c r="AB84" s="2596"/>
      <c r="AC84" s="2602"/>
      <c r="AD84" s="2602"/>
      <c r="AE84" s="2602"/>
      <c r="AF84" s="2602"/>
      <c r="AG84" s="2602"/>
      <c r="AH84" s="2608"/>
      <c r="AI84" s="2596"/>
      <c r="AJ84" s="2602"/>
      <c r="AK84" s="2602"/>
      <c r="AL84" s="2602"/>
      <c r="AM84" s="2602"/>
      <c r="AN84" s="2602"/>
      <c r="AO84" s="2608"/>
      <c r="AP84" s="2596"/>
      <c r="AQ84" s="2602"/>
      <c r="AR84" s="2602"/>
      <c r="AS84" s="2602"/>
      <c r="AT84" s="2602"/>
      <c r="AU84" s="2602"/>
      <c r="AV84" s="2608"/>
      <c r="AW84" s="2596"/>
      <c r="AX84" s="2602"/>
      <c r="AY84" s="2602"/>
      <c r="AZ84" s="2624"/>
      <c r="BA84" s="2631"/>
      <c r="BB84" s="2638"/>
      <c r="BC84" s="2631"/>
      <c r="BD84" s="1972"/>
      <c r="BE84" s="1977"/>
      <c r="BF84" s="1977"/>
      <c r="BG84" s="1977"/>
      <c r="BH84" s="1988"/>
    </row>
    <row r="85" spans="2:60" ht="20.25" customHeight="1">
      <c r="B85" s="2059">
        <f>B82+1</f>
        <v>22</v>
      </c>
      <c r="C85" s="1755"/>
      <c r="D85" s="1823"/>
      <c r="E85" s="1766"/>
      <c r="F85" s="1766">
        <f>C84</f>
        <v>0</v>
      </c>
      <c r="G85" s="1801"/>
      <c r="H85" s="2103"/>
      <c r="I85" s="1787"/>
      <c r="J85" s="2543"/>
      <c r="K85" s="2543"/>
      <c r="L85" s="1801"/>
      <c r="M85" s="2547"/>
      <c r="N85" s="2551"/>
      <c r="O85" s="2555"/>
      <c r="P85" s="2559" t="s">
        <v>1023</v>
      </c>
      <c r="Q85" s="2566"/>
      <c r="R85" s="2566"/>
      <c r="S85" s="2574"/>
      <c r="T85" s="2582"/>
      <c r="U85" s="2181" t="str">
        <f>IF(U84="","",VLOOKUP(U84,'シフト記号表（勤務時間帯） (5)'!$D$6:$X$47,21,FALSE))</f>
        <v/>
      </c>
      <c r="V85" s="2190" t="str">
        <f>IF(V84="","",VLOOKUP(V84,'シフト記号表（勤務時間帯） (5)'!$D$6:$X$47,21,FALSE))</f>
        <v/>
      </c>
      <c r="W85" s="2190" t="str">
        <f>IF(W84="","",VLOOKUP(W84,'シフト記号表（勤務時間帯） (5)'!$D$6:$X$47,21,FALSE))</f>
        <v/>
      </c>
      <c r="X85" s="2190" t="str">
        <f>IF(X84="","",VLOOKUP(X84,'シフト記号表（勤務時間帯） (5)'!$D$6:$X$47,21,FALSE))</f>
        <v/>
      </c>
      <c r="Y85" s="2190" t="str">
        <f>IF(Y84="","",VLOOKUP(Y84,'シフト記号表（勤務時間帯） (5)'!$D$6:$X$47,21,FALSE))</f>
        <v/>
      </c>
      <c r="Z85" s="2190" t="str">
        <f>IF(Z84="","",VLOOKUP(Z84,'シフト記号表（勤務時間帯） (5)'!$D$6:$X$47,21,FALSE))</f>
        <v/>
      </c>
      <c r="AA85" s="2197" t="str">
        <f>IF(AA84="","",VLOOKUP(AA84,'シフト記号表（勤務時間帯） (5)'!$D$6:$X$47,21,FALSE))</f>
        <v/>
      </c>
      <c r="AB85" s="2181" t="str">
        <f>IF(AB84="","",VLOOKUP(AB84,'シフト記号表（勤務時間帯） (5)'!$D$6:$X$47,21,FALSE))</f>
        <v/>
      </c>
      <c r="AC85" s="2190" t="str">
        <f>IF(AC84="","",VLOOKUP(AC84,'シフト記号表（勤務時間帯） (5)'!$D$6:$X$47,21,FALSE))</f>
        <v/>
      </c>
      <c r="AD85" s="2190" t="str">
        <f>IF(AD84="","",VLOOKUP(AD84,'シフト記号表（勤務時間帯） (5)'!$D$6:$X$47,21,FALSE))</f>
        <v/>
      </c>
      <c r="AE85" s="2190" t="str">
        <f>IF(AE84="","",VLOOKUP(AE84,'シフト記号表（勤務時間帯） (5)'!$D$6:$X$47,21,FALSE))</f>
        <v/>
      </c>
      <c r="AF85" s="2190" t="str">
        <f>IF(AF84="","",VLOOKUP(AF84,'シフト記号表（勤務時間帯） (5)'!$D$6:$X$47,21,FALSE))</f>
        <v/>
      </c>
      <c r="AG85" s="2190" t="str">
        <f>IF(AG84="","",VLOOKUP(AG84,'シフト記号表（勤務時間帯） (5)'!$D$6:$X$47,21,FALSE))</f>
        <v/>
      </c>
      <c r="AH85" s="2197" t="str">
        <f>IF(AH84="","",VLOOKUP(AH84,'シフト記号表（勤務時間帯） (5)'!$D$6:$X$47,21,FALSE))</f>
        <v/>
      </c>
      <c r="AI85" s="2181" t="str">
        <f>IF(AI84="","",VLOOKUP(AI84,'シフト記号表（勤務時間帯） (5)'!$D$6:$X$47,21,FALSE))</f>
        <v/>
      </c>
      <c r="AJ85" s="2190" t="str">
        <f>IF(AJ84="","",VLOOKUP(AJ84,'シフト記号表（勤務時間帯） (5)'!$D$6:$X$47,21,FALSE))</f>
        <v/>
      </c>
      <c r="AK85" s="2190" t="str">
        <f>IF(AK84="","",VLOOKUP(AK84,'シフト記号表（勤務時間帯） (5)'!$D$6:$X$47,21,FALSE))</f>
        <v/>
      </c>
      <c r="AL85" s="2190" t="str">
        <f>IF(AL84="","",VLOOKUP(AL84,'シフト記号表（勤務時間帯） (5)'!$D$6:$X$47,21,FALSE))</f>
        <v/>
      </c>
      <c r="AM85" s="2190" t="str">
        <f>IF(AM84="","",VLOOKUP(AM84,'シフト記号表（勤務時間帯） (5)'!$D$6:$X$47,21,FALSE))</f>
        <v/>
      </c>
      <c r="AN85" s="2190" t="str">
        <f>IF(AN84="","",VLOOKUP(AN84,'シフト記号表（勤務時間帯） (5)'!$D$6:$X$47,21,FALSE))</f>
        <v/>
      </c>
      <c r="AO85" s="2197" t="str">
        <f>IF(AO84="","",VLOOKUP(AO84,'シフト記号表（勤務時間帯） (5)'!$D$6:$X$47,21,FALSE))</f>
        <v/>
      </c>
      <c r="AP85" s="2181" t="str">
        <f>IF(AP84="","",VLOOKUP(AP84,'シフト記号表（勤務時間帯） (5)'!$D$6:$X$47,21,FALSE))</f>
        <v/>
      </c>
      <c r="AQ85" s="2190" t="str">
        <f>IF(AQ84="","",VLOOKUP(AQ84,'シフト記号表（勤務時間帯） (5)'!$D$6:$X$47,21,FALSE))</f>
        <v/>
      </c>
      <c r="AR85" s="2190" t="str">
        <f>IF(AR84="","",VLOOKUP(AR84,'シフト記号表（勤務時間帯） (5)'!$D$6:$X$47,21,FALSE))</f>
        <v/>
      </c>
      <c r="AS85" s="2190" t="str">
        <f>IF(AS84="","",VLOOKUP(AS84,'シフト記号表（勤務時間帯） (5)'!$D$6:$X$47,21,FALSE))</f>
        <v/>
      </c>
      <c r="AT85" s="2190" t="str">
        <f>IF(AT84="","",VLOOKUP(AT84,'シフト記号表（勤務時間帯） (5)'!$D$6:$X$47,21,FALSE))</f>
        <v/>
      </c>
      <c r="AU85" s="2190" t="str">
        <f>IF(AU84="","",VLOOKUP(AU84,'シフト記号表（勤務時間帯） (5)'!$D$6:$X$47,21,FALSE))</f>
        <v/>
      </c>
      <c r="AV85" s="2197" t="str">
        <f>IF(AV84="","",VLOOKUP(AV84,'シフト記号表（勤務時間帯） (5)'!$D$6:$X$47,21,FALSE))</f>
        <v/>
      </c>
      <c r="AW85" s="2181" t="str">
        <f>IF(AW84="","",VLOOKUP(AW84,'シフト記号表（勤務時間帯） (5)'!$D$6:$X$47,21,FALSE))</f>
        <v/>
      </c>
      <c r="AX85" s="2190" t="str">
        <f>IF(AX84="","",VLOOKUP(AX84,'シフト記号表（勤務時間帯） (5)'!$D$6:$X$47,21,FALSE))</f>
        <v/>
      </c>
      <c r="AY85" s="2190" t="str">
        <f>IF(AY84="","",VLOOKUP(AY84,'シフト記号表（勤務時間帯） (5)'!$D$6:$X$47,21,FALSE))</f>
        <v/>
      </c>
      <c r="AZ85" s="1943">
        <f>IF($BC$3="４週",SUM(U85:AV85),IF($BC$3="暦月",SUM(U85:AY85),""))</f>
        <v>0</v>
      </c>
      <c r="BA85" s="1951"/>
      <c r="BB85" s="1960">
        <f>IF($BC$3="４週",AZ85/4,IF($BC$3="暦月",(AZ85/($BC$8/7)),""))</f>
        <v>0</v>
      </c>
      <c r="BC85" s="1951"/>
      <c r="BD85" s="1971"/>
      <c r="BE85" s="1976"/>
      <c r="BF85" s="1976"/>
      <c r="BG85" s="1976"/>
      <c r="BH85" s="1987"/>
    </row>
    <row r="86" spans="2:60" ht="20.25" customHeight="1">
      <c r="B86" s="1743"/>
      <c r="C86" s="1757"/>
      <c r="D86" s="1825"/>
      <c r="E86" s="1768"/>
      <c r="F86" s="1768"/>
      <c r="G86" s="1803">
        <f>C84</f>
        <v>0</v>
      </c>
      <c r="H86" s="2104"/>
      <c r="I86" s="1789"/>
      <c r="J86" s="2544"/>
      <c r="K86" s="2544"/>
      <c r="L86" s="1803"/>
      <c r="M86" s="2548"/>
      <c r="N86" s="2552"/>
      <c r="O86" s="2556"/>
      <c r="P86" s="2564" t="s">
        <v>34</v>
      </c>
      <c r="Q86" s="2567"/>
      <c r="R86" s="2567"/>
      <c r="S86" s="2578"/>
      <c r="T86" s="2586"/>
      <c r="U86" s="1885" t="str">
        <f>IF(U84="","",VLOOKUP(U84,'シフト記号表（勤務時間帯） (5)'!$D$6:$Z$47,23,FALSE))</f>
        <v/>
      </c>
      <c r="V86" s="1897" t="str">
        <f>IF(V84="","",VLOOKUP(V84,'シフト記号表（勤務時間帯） (5)'!$D$6:$Z$47,23,FALSE))</f>
        <v/>
      </c>
      <c r="W86" s="1897" t="str">
        <f>IF(W84="","",VLOOKUP(W84,'シフト記号表（勤務時間帯） (5)'!$D$6:$Z$47,23,FALSE))</f>
        <v/>
      </c>
      <c r="X86" s="1897" t="str">
        <f>IF(X84="","",VLOOKUP(X84,'シフト記号表（勤務時間帯） (5)'!$D$6:$Z$47,23,FALSE))</f>
        <v/>
      </c>
      <c r="Y86" s="1897" t="str">
        <f>IF(Y84="","",VLOOKUP(Y84,'シフト記号表（勤務時間帯） (5)'!$D$6:$Z$47,23,FALSE))</f>
        <v/>
      </c>
      <c r="Z86" s="1897" t="str">
        <f>IF(Z84="","",VLOOKUP(Z84,'シフト記号表（勤務時間帯） (5)'!$D$6:$Z$47,23,FALSE))</f>
        <v/>
      </c>
      <c r="AA86" s="1912" t="str">
        <f>IF(AA84="","",VLOOKUP(AA84,'シフト記号表（勤務時間帯） (5)'!$D$6:$Z$47,23,FALSE))</f>
        <v/>
      </c>
      <c r="AB86" s="1885" t="str">
        <f>IF(AB84="","",VLOOKUP(AB84,'シフト記号表（勤務時間帯） (5)'!$D$6:$Z$47,23,FALSE))</f>
        <v/>
      </c>
      <c r="AC86" s="1897" t="str">
        <f>IF(AC84="","",VLOOKUP(AC84,'シフト記号表（勤務時間帯） (5)'!$D$6:$Z$47,23,FALSE))</f>
        <v/>
      </c>
      <c r="AD86" s="1897" t="str">
        <f>IF(AD84="","",VLOOKUP(AD84,'シフト記号表（勤務時間帯） (5)'!$D$6:$Z$47,23,FALSE))</f>
        <v/>
      </c>
      <c r="AE86" s="1897" t="str">
        <f>IF(AE84="","",VLOOKUP(AE84,'シフト記号表（勤務時間帯） (5)'!$D$6:$Z$47,23,FALSE))</f>
        <v/>
      </c>
      <c r="AF86" s="1897" t="str">
        <f>IF(AF84="","",VLOOKUP(AF84,'シフト記号表（勤務時間帯） (5)'!$D$6:$Z$47,23,FALSE))</f>
        <v/>
      </c>
      <c r="AG86" s="1897" t="str">
        <f>IF(AG84="","",VLOOKUP(AG84,'シフト記号表（勤務時間帯） (5)'!$D$6:$Z$47,23,FALSE))</f>
        <v/>
      </c>
      <c r="AH86" s="1912" t="str">
        <f>IF(AH84="","",VLOOKUP(AH84,'シフト記号表（勤務時間帯） (5)'!$D$6:$Z$47,23,FALSE))</f>
        <v/>
      </c>
      <c r="AI86" s="1885" t="str">
        <f>IF(AI84="","",VLOOKUP(AI84,'シフト記号表（勤務時間帯） (5)'!$D$6:$Z$47,23,FALSE))</f>
        <v/>
      </c>
      <c r="AJ86" s="1897" t="str">
        <f>IF(AJ84="","",VLOOKUP(AJ84,'シフト記号表（勤務時間帯） (5)'!$D$6:$Z$47,23,FALSE))</f>
        <v/>
      </c>
      <c r="AK86" s="1897" t="str">
        <f>IF(AK84="","",VLOOKUP(AK84,'シフト記号表（勤務時間帯） (5)'!$D$6:$Z$47,23,FALSE))</f>
        <v/>
      </c>
      <c r="AL86" s="1897" t="str">
        <f>IF(AL84="","",VLOOKUP(AL84,'シフト記号表（勤務時間帯） (5)'!$D$6:$Z$47,23,FALSE))</f>
        <v/>
      </c>
      <c r="AM86" s="1897" t="str">
        <f>IF(AM84="","",VLOOKUP(AM84,'シフト記号表（勤務時間帯） (5)'!$D$6:$Z$47,23,FALSE))</f>
        <v/>
      </c>
      <c r="AN86" s="1897" t="str">
        <f>IF(AN84="","",VLOOKUP(AN84,'シフト記号表（勤務時間帯） (5)'!$D$6:$Z$47,23,FALSE))</f>
        <v/>
      </c>
      <c r="AO86" s="1912" t="str">
        <f>IF(AO84="","",VLOOKUP(AO84,'シフト記号表（勤務時間帯） (5)'!$D$6:$Z$47,23,FALSE))</f>
        <v/>
      </c>
      <c r="AP86" s="1885" t="str">
        <f>IF(AP84="","",VLOOKUP(AP84,'シフト記号表（勤務時間帯） (5)'!$D$6:$Z$47,23,FALSE))</f>
        <v/>
      </c>
      <c r="AQ86" s="1897" t="str">
        <f>IF(AQ84="","",VLOOKUP(AQ84,'シフト記号表（勤務時間帯） (5)'!$D$6:$Z$47,23,FALSE))</f>
        <v/>
      </c>
      <c r="AR86" s="1897" t="str">
        <f>IF(AR84="","",VLOOKUP(AR84,'シフト記号表（勤務時間帯） (5)'!$D$6:$Z$47,23,FALSE))</f>
        <v/>
      </c>
      <c r="AS86" s="1897" t="str">
        <f>IF(AS84="","",VLOOKUP(AS84,'シフト記号表（勤務時間帯） (5)'!$D$6:$Z$47,23,FALSE))</f>
        <v/>
      </c>
      <c r="AT86" s="1897" t="str">
        <f>IF(AT84="","",VLOOKUP(AT84,'シフト記号表（勤務時間帯） (5)'!$D$6:$Z$47,23,FALSE))</f>
        <v/>
      </c>
      <c r="AU86" s="1897" t="str">
        <f>IF(AU84="","",VLOOKUP(AU84,'シフト記号表（勤務時間帯） (5)'!$D$6:$Z$47,23,FALSE))</f>
        <v/>
      </c>
      <c r="AV86" s="1912" t="str">
        <f>IF(AV84="","",VLOOKUP(AV84,'シフト記号表（勤務時間帯） (5)'!$D$6:$Z$47,23,FALSE))</f>
        <v/>
      </c>
      <c r="AW86" s="1885" t="str">
        <f>IF(AW84="","",VLOOKUP(AW84,'シフト記号表（勤務時間帯） (5)'!$D$6:$Z$47,23,FALSE))</f>
        <v/>
      </c>
      <c r="AX86" s="1897" t="str">
        <f>IF(AX84="","",VLOOKUP(AX84,'シフト記号表（勤務時間帯） (5)'!$D$6:$Z$47,23,FALSE))</f>
        <v/>
      </c>
      <c r="AY86" s="1897" t="str">
        <f>IF(AY84="","",VLOOKUP(AY84,'シフト記号表（勤務時間帯） (5)'!$D$6:$Z$47,23,FALSE))</f>
        <v/>
      </c>
      <c r="AZ86" s="1945">
        <f>IF($BC$3="４週",SUM(U86:AV86),IF($BC$3="暦月",SUM(U86:AY86),""))</f>
        <v>0</v>
      </c>
      <c r="BA86" s="1953"/>
      <c r="BB86" s="1962">
        <f>IF($BC$3="４週",AZ86/4,IF($BC$3="暦月",(AZ86/($BC$8/7)),""))</f>
        <v>0</v>
      </c>
      <c r="BC86" s="1953"/>
      <c r="BD86" s="1973"/>
      <c r="BE86" s="1978"/>
      <c r="BF86" s="1978"/>
      <c r="BG86" s="1978"/>
      <c r="BH86" s="1989"/>
    </row>
    <row r="87" spans="2:60" ht="20.25" customHeight="1">
      <c r="B87" s="2530"/>
      <c r="C87" s="1756"/>
      <c r="D87" s="1824"/>
      <c r="E87" s="1767"/>
      <c r="F87" s="1767"/>
      <c r="G87" s="1802"/>
      <c r="H87" s="2095"/>
      <c r="I87" s="1788"/>
      <c r="J87" s="2545"/>
      <c r="K87" s="2545"/>
      <c r="L87" s="1802"/>
      <c r="M87" s="2549"/>
      <c r="N87" s="2553"/>
      <c r="O87" s="2557"/>
      <c r="P87" s="2563" t="s">
        <v>770</v>
      </c>
      <c r="Q87" s="2572"/>
      <c r="R87" s="2572"/>
      <c r="S87" s="2580"/>
      <c r="T87" s="2589"/>
      <c r="U87" s="2596"/>
      <c r="V87" s="2602"/>
      <c r="W87" s="2602"/>
      <c r="X87" s="2602"/>
      <c r="Y87" s="2602"/>
      <c r="Z87" s="2602"/>
      <c r="AA87" s="2608"/>
      <c r="AB87" s="2596"/>
      <c r="AC87" s="2602"/>
      <c r="AD87" s="2602"/>
      <c r="AE87" s="2602"/>
      <c r="AF87" s="2602"/>
      <c r="AG87" s="2602"/>
      <c r="AH87" s="2608"/>
      <c r="AI87" s="2596"/>
      <c r="AJ87" s="2602"/>
      <c r="AK87" s="2602"/>
      <c r="AL87" s="2602"/>
      <c r="AM87" s="2602"/>
      <c r="AN87" s="2602"/>
      <c r="AO87" s="2608"/>
      <c r="AP87" s="2596"/>
      <c r="AQ87" s="2602"/>
      <c r="AR87" s="2602"/>
      <c r="AS87" s="2602"/>
      <c r="AT87" s="2602"/>
      <c r="AU87" s="2602"/>
      <c r="AV87" s="2608"/>
      <c r="AW87" s="2596"/>
      <c r="AX87" s="2602"/>
      <c r="AY87" s="2602"/>
      <c r="AZ87" s="2624"/>
      <c r="BA87" s="2631"/>
      <c r="BB87" s="2638"/>
      <c r="BC87" s="2631"/>
      <c r="BD87" s="1972"/>
      <c r="BE87" s="1977"/>
      <c r="BF87" s="1977"/>
      <c r="BG87" s="1977"/>
      <c r="BH87" s="1988"/>
    </row>
    <row r="88" spans="2:60" ht="20.25" customHeight="1">
      <c r="B88" s="2059">
        <f>B85+1</f>
        <v>23</v>
      </c>
      <c r="C88" s="1755"/>
      <c r="D88" s="1823"/>
      <c r="E88" s="1766"/>
      <c r="F88" s="1766">
        <f>C87</f>
        <v>0</v>
      </c>
      <c r="G88" s="1801"/>
      <c r="H88" s="2103"/>
      <c r="I88" s="1787"/>
      <c r="J88" s="2543"/>
      <c r="K88" s="2543"/>
      <c r="L88" s="1801"/>
      <c r="M88" s="2547"/>
      <c r="N88" s="2551"/>
      <c r="O88" s="2555"/>
      <c r="P88" s="2559" t="s">
        <v>1023</v>
      </c>
      <c r="Q88" s="2566"/>
      <c r="R88" s="2566"/>
      <c r="S88" s="2574"/>
      <c r="T88" s="2582"/>
      <c r="U88" s="2181" t="str">
        <f>IF(U87="","",VLOOKUP(U87,'シフト記号表（勤務時間帯） (5)'!$D$6:$X$47,21,FALSE))</f>
        <v/>
      </c>
      <c r="V88" s="2190" t="str">
        <f>IF(V87="","",VLOOKUP(V87,'シフト記号表（勤務時間帯） (5)'!$D$6:$X$47,21,FALSE))</f>
        <v/>
      </c>
      <c r="W88" s="2190" t="str">
        <f>IF(W87="","",VLOOKUP(W87,'シフト記号表（勤務時間帯） (5)'!$D$6:$X$47,21,FALSE))</f>
        <v/>
      </c>
      <c r="X88" s="2190" t="str">
        <f>IF(X87="","",VLOOKUP(X87,'シフト記号表（勤務時間帯） (5)'!$D$6:$X$47,21,FALSE))</f>
        <v/>
      </c>
      <c r="Y88" s="2190" t="str">
        <f>IF(Y87="","",VLOOKUP(Y87,'シフト記号表（勤務時間帯） (5)'!$D$6:$X$47,21,FALSE))</f>
        <v/>
      </c>
      <c r="Z88" s="2190" t="str">
        <f>IF(Z87="","",VLOOKUP(Z87,'シフト記号表（勤務時間帯） (5)'!$D$6:$X$47,21,FALSE))</f>
        <v/>
      </c>
      <c r="AA88" s="2197" t="str">
        <f>IF(AA87="","",VLOOKUP(AA87,'シフト記号表（勤務時間帯） (5)'!$D$6:$X$47,21,FALSE))</f>
        <v/>
      </c>
      <c r="AB88" s="2181" t="str">
        <f>IF(AB87="","",VLOOKUP(AB87,'シフト記号表（勤務時間帯） (5)'!$D$6:$X$47,21,FALSE))</f>
        <v/>
      </c>
      <c r="AC88" s="2190" t="str">
        <f>IF(AC87="","",VLOOKUP(AC87,'シフト記号表（勤務時間帯） (5)'!$D$6:$X$47,21,FALSE))</f>
        <v/>
      </c>
      <c r="AD88" s="2190" t="str">
        <f>IF(AD87="","",VLOOKUP(AD87,'シフト記号表（勤務時間帯） (5)'!$D$6:$X$47,21,FALSE))</f>
        <v/>
      </c>
      <c r="AE88" s="2190" t="str">
        <f>IF(AE87="","",VLOOKUP(AE87,'シフト記号表（勤務時間帯） (5)'!$D$6:$X$47,21,FALSE))</f>
        <v/>
      </c>
      <c r="AF88" s="2190" t="str">
        <f>IF(AF87="","",VLOOKUP(AF87,'シフト記号表（勤務時間帯） (5)'!$D$6:$X$47,21,FALSE))</f>
        <v/>
      </c>
      <c r="AG88" s="2190" t="str">
        <f>IF(AG87="","",VLOOKUP(AG87,'シフト記号表（勤務時間帯） (5)'!$D$6:$X$47,21,FALSE))</f>
        <v/>
      </c>
      <c r="AH88" s="2197" t="str">
        <f>IF(AH87="","",VLOOKUP(AH87,'シフト記号表（勤務時間帯） (5)'!$D$6:$X$47,21,FALSE))</f>
        <v/>
      </c>
      <c r="AI88" s="2181" t="str">
        <f>IF(AI87="","",VLOOKUP(AI87,'シフト記号表（勤務時間帯） (5)'!$D$6:$X$47,21,FALSE))</f>
        <v/>
      </c>
      <c r="AJ88" s="2190" t="str">
        <f>IF(AJ87="","",VLOOKUP(AJ87,'シフト記号表（勤務時間帯） (5)'!$D$6:$X$47,21,FALSE))</f>
        <v/>
      </c>
      <c r="AK88" s="2190" t="str">
        <f>IF(AK87="","",VLOOKUP(AK87,'シフト記号表（勤務時間帯） (5)'!$D$6:$X$47,21,FALSE))</f>
        <v/>
      </c>
      <c r="AL88" s="2190" t="str">
        <f>IF(AL87="","",VLOOKUP(AL87,'シフト記号表（勤務時間帯） (5)'!$D$6:$X$47,21,FALSE))</f>
        <v/>
      </c>
      <c r="AM88" s="2190" t="str">
        <f>IF(AM87="","",VLOOKUP(AM87,'シフト記号表（勤務時間帯） (5)'!$D$6:$X$47,21,FALSE))</f>
        <v/>
      </c>
      <c r="AN88" s="2190" t="str">
        <f>IF(AN87="","",VLOOKUP(AN87,'シフト記号表（勤務時間帯） (5)'!$D$6:$X$47,21,FALSE))</f>
        <v/>
      </c>
      <c r="AO88" s="2197" t="str">
        <f>IF(AO87="","",VLOOKUP(AO87,'シフト記号表（勤務時間帯） (5)'!$D$6:$X$47,21,FALSE))</f>
        <v/>
      </c>
      <c r="AP88" s="2181" t="str">
        <f>IF(AP87="","",VLOOKUP(AP87,'シフト記号表（勤務時間帯） (5)'!$D$6:$X$47,21,FALSE))</f>
        <v/>
      </c>
      <c r="AQ88" s="2190" t="str">
        <f>IF(AQ87="","",VLOOKUP(AQ87,'シフト記号表（勤務時間帯） (5)'!$D$6:$X$47,21,FALSE))</f>
        <v/>
      </c>
      <c r="AR88" s="2190" t="str">
        <f>IF(AR87="","",VLOOKUP(AR87,'シフト記号表（勤務時間帯） (5)'!$D$6:$X$47,21,FALSE))</f>
        <v/>
      </c>
      <c r="AS88" s="2190" t="str">
        <f>IF(AS87="","",VLOOKUP(AS87,'シフト記号表（勤務時間帯） (5)'!$D$6:$X$47,21,FALSE))</f>
        <v/>
      </c>
      <c r="AT88" s="2190" t="str">
        <f>IF(AT87="","",VLOOKUP(AT87,'シフト記号表（勤務時間帯） (5)'!$D$6:$X$47,21,FALSE))</f>
        <v/>
      </c>
      <c r="AU88" s="2190" t="str">
        <f>IF(AU87="","",VLOOKUP(AU87,'シフト記号表（勤務時間帯） (5)'!$D$6:$X$47,21,FALSE))</f>
        <v/>
      </c>
      <c r="AV88" s="2197" t="str">
        <f>IF(AV87="","",VLOOKUP(AV87,'シフト記号表（勤務時間帯） (5)'!$D$6:$X$47,21,FALSE))</f>
        <v/>
      </c>
      <c r="AW88" s="2181" t="str">
        <f>IF(AW87="","",VLOOKUP(AW87,'シフト記号表（勤務時間帯） (5)'!$D$6:$X$47,21,FALSE))</f>
        <v/>
      </c>
      <c r="AX88" s="2190" t="str">
        <f>IF(AX87="","",VLOOKUP(AX87,'シフト記号表（勤務時間帯） (5)'!$D$6:$X$47,21,FALSE))</f>
        <v/>
      </c>
      <c r="AY88" s="2190" t="str">
        <f>IF(AY87="","",VLOOKUP(AY87,'シフト記号表（勤務時間帯） (5)'!$D$6:$X$47,21,FALSE))</f>
        <v/>
      </c>
      <c r="AZ88" s="1943">
        <f>IF($BC$3="４週",SUM(U88:AV88),IF($BC$3="暦月",SUM(U88:AY88),""))</f>
        <v>0</v>
      </c>
      <c r="BA88" s="1951"/>
      <c r="BB88" s="1960">
        <f>IF($BC$3="４週",AZ88/4,IF($BC$3="暦月",(AZ88/($BC$8/7)),""))</f>
        <v>0</v>
      </c>
      <c r="BC88" s="1951"/>
      <c r="BD88" s="1971"/>
      <c r="BE88" s="1976"/>
      <c r="BF88" s="1976"/>
      <c r="BG88" s="1976"/>
      <c r="BH88" s="1987"/>
    </row>
    <row r="89" spans="2:60" ht="20.25" customHeight="1">
      <c r="B89" s="1743"/>
      <c r="C89" s="1757"/>
      <c r="D89" s="1825"/>
      <c r="E89" s="1768"/>
      <c r="F89" s="1768"/>
      <c r="G89" s="1803">
        <f>C87</f>
        <v>0</v>
      </c>
      <c r="H89" s="2104"/>
      <c r="I89" s="1789"/>
      <c r="J89" s="2544"/>
      <c r="K89" s="2544"/>
      <c r="L89" s="1803"/>
      <c r="M89" s="2548"/>
      <c r="N89" s="2552"/>
      <c r="O89" s="2556"/>
      <c r="P89" s="2564" t="s">
        <v>34</v>
      </c>
      <c r="Q89" s="2567"/>
      <c r="R89" s="2567"/>
      <c r="S89" s="2578"/>
      <c r="T89" s="2586"/>
      <c r="U89" s="1885" t="str">
        <f>IF(U87="","",VLOOKUP(U87,'シフト記号表（勤務時間帯） (5)'!$D$6:$Z$47,23,FALSE))</f>
        <v/>
      </c>
      <c r="V89" s="1897" t="str">
        <f>IF(V87="","",VLOOKUP(V87,'シフト記号表（勤務時間帯） (5)'!$D$6:$Z$47,23,FALSE))</f>
        <v/>
      </c>
      <c r="W89" s="1897" t="str">
        <f>IF(W87="","",VLOOKUP(W87,'シフト記号表（勤務時間帯） (5)'!$D$6:$Z$47,23,FALSE))</f>
        <v/>
      </c>
      <c r="X89" s="1897" t="str">
        <f>IF(X87="","",VLOOKUP(X87,'シフト記号表（勤務時間帯） (5)'!$D$6:$Z$47,23,FALSE))</f>
        <v/>
      </c>
      <c r="Y89" s="1897" t="str">
        <f>IF(Y87="","",VLOOKUP(Y87,'シフト記号表（勤務時間帯） (5)'!$D$6:$Z$47,23,FALSE))</f>
        <v/>
      </c>
      <c r="Z89" s="1897" t="str">
        <f>IF(Z87="","",VLOOKUP(Z87,'シフト記号表（勤務時間帯） (5)'!$D$6:$Z$47,23,FALSE))</f>
        <v/>
      </c>
      <c r="AA89" s="1912" t="str">
        <f>IF(AA87="","",VLOOKUP(AA87,'シフト記号表（勤務時間帯） (5)'!$D$6:$Z$47,23,FALSE))</f>
        <v/>
      </c>
      <c r="AB89" s="1885" t="str">
        <f>IF(AB87="","",VLOOKUP(AB87,'シフト記号表（勤務時間帯） (5)'!$D$6:$Z$47,23,FALSE))</f>
        <v/>
      </c>
      <c r="AC89" s="1897" t="str">
        <f>IF(AC87="","",VLOOKUP(AC87,'シフト記号表（勤務時間帯） (5)'!$D$6:$Z$47,23,FALSE))</f>
        <v/>
      </c>
      <c r="AD89" s="1897" t="str">
        <f>IF(AD87="","",VLOOKUP(AD87,'シフト記号表（勤務時間帯） (5)'!$D$6:$Z$47,23,FALSE))</f>
        <v/>
      </c>
      <c r="AE89" s="1897" t="str">
        <f>IF(AE87="","",VLOOKUP(AE87,'シフト記号表（勤務時間帯） (5)'!$D$6:$Z$47,23,FALSE))</f>
        <v/>
      </c>
      <c r="AF89" s="1897" t="str">
        <f>IF(AF87="","",VLOOKUP(AF87,'シフト記号表（勤務時間帯） (5)'!$D$6:$Z$47,23,FALSE))</f>
        <v/>
      </c>
      <c r="AG89" s="1897" t="str">
        <f>IF(AG87="","",VLOOKUP(AG87,'シフト記号表（勤務時間帯） (5)'!$D$6:$Z$47,23,FALSE))</f>
        <v/>
      </c>
      <c r="AH89" s="1912" t="str">
        <f>IF(AH87="","",VLOOKUP(AH87,'シフト記号表（勤務時間帯） (5)'!$D$6:$Z$47,23,FALSE))</f>
        <v/>
      </c>
      <c r="AI89" s="1885" t="str">
        <f>IF(AI87="","",VLOOKUP(AI87,'シフト記号表（勤務時間帯） (5)'!$D$6:$Z$47,23,FALSE))</f>
        <v/>
      </c>
      <c r="AJ89" s="1897" t="str">
        <f>IF(AJ87="","",VLOOKUP(AJ87,'シフト記号表（勤務時間帯） (5)'!$D$6:$Z$47,23,FALSE))</f>
        <v/>
      </c>
      <c r="AK89" s="1897" t="str">
        <f>IF(AK87="","",VLOOKUP(AK87,'シフト記号表（勤務時間帯） (5)'!$D$6:$Z$47,23,FALSE))</f>
        <v/>
      </c>
      <c r="AL89" s="1897" t="str">
        <f>IF(AL87="","",VLOOKUP(AL87,'シフト記号表（勤務時間帯） (5)'!$D$6:$Z$47,23,FALSE))</f>
        <v/>
      </c>
      <c r="AM89" s="1897" t="str">
        <f>IF(AM87="","",VLOOKUP(AM87,'シフト記号表（勤務時間帯） (5)'!$D$6:$Z$47,23,FALSE))</f>
        <v/>
      </c>
      <c r="AN89" s="1897" t="str">
        <f>IF(AN87="","",VLOOKUP(AN87,'シフト記号表（勤務時間帯） (5)'!$D$6:$Z$47,23,FALSE))</f>
        <v/>
      </c>
      <c r="AO89" s="1912" t="str">
        <f>IF(AO87="","",VLOOKUP(AO87,'シフト記号表（勤務時間帯） (5)'!$D$6:$Z$47,23,FALSE))</f>
        <v/>
      </c>
      <c r="AP89" s="1885" t="str">
        <f>IF(AP87="","",VLOOKUP(AP87,'シフト記号表（勤務時間帯） (5)'!$D$6:$Z$47,23,FALSE))</f>
        <v/>
      </c>
      <c r="AQ89" s="1897" t="str">
        <f>IF(AQ87="","",VLOOKUP(AQ87,'シフト記号表（勤務時間帯） (5)'!$D$6:$Z$47,23,FALSE))</f>
        <v/>
      </c>
      <c r="AR89" s="1897" t="str">
        <f>IF(AR87="","",VLOOKUP(AR87,'シフト記号表（勤務時間帯） (5)'!$D$6:$Z$47,23,FALSE))</f>
        <v/>
      </c>
      <c r="AS89" s="1897" t="str">
        <f>IF(AS87="","",VLOOKUP(AS87,'シフト記号表（勤務時間帯） (5)'!$D$6:$Z$47,23,FALSE))</f>
        <v/>
      </c>
      <c r="AT89" s="1897" t="str">
        <f>IF(AT87="","",VLOOKUP(AT87,'シフト記号表（勤務時間帯） (5)'!$D$6:$Z$47,23,FALSE))</f>
        <v/>
      </c>
      <c r="AU89" s="1897" t="str">
        <f>IF(AU87="","",VLOOKUP(AU87,'シフト記号表（勤務時間帯） (5)'!$D$6:$Z$47,23,FALSE))</f>
        <v/>
      </c>
      <c r="AV89" s="1912" t="str">
        <f>IF(AV87="","",VLOOKUP(AV87,'シフト記号表（勤務時間帯） (5)'!$D$6:$Z$47,23,FALSE))</f>
        <v/>
      </c>
      <c r="AW89" s="1885" t="str">
        <f>IF(AW87="","",VLOOKUP(AW87,'シフト記号表（勤務時間帯） (5)'!$D$6:$Z$47,23,FALSE))</f>
        <v/>
      </c>
      <c r="AX89" s="1897" t="str">
        <f>IF(AX87="","",VLOOKUP(AX87,'シフト記号表（勤務時間帯） (5)'!$D$6:$Z$47,23,FALSE))</f>
        <v/>
      </c>
      <c r="AY89" s="1897" t="str">
        <f>IF(AY87="","",VLOOKUP(AY87,'シフト記号表（勤務時間帯） (5)'!$D$6:$Z$47,23,FALSE))</f>
        <v/>
      </c>
      <c r="AZ89" s="1945">
        <f>IF($BC$3="４週",SUM(U89:AV89),IF($BC$3="暦月",SUM(U89:AY89),""))</f>
        <v>0</v>
      </c>
      <c r="BA89" s="1953"/>
      <c r="BB89" s="1962">
        <f>IF($BC$3="４週",AZ89/4,IF($BC$3="暦月",(AZ89/($BC$8/7)),""))</f>
        <v>0</v>
      </c>
      <c r="BC89" s="1953"/>
      <c r="BD89" s="1973"/>
      <c r="BE89" s="1978"/>
      <c r="BF89" s="1978"/>
      <c r="BG89" s="1978"/>
      <c r="BH89" s="1989"/>
    </row>
    <row r="90" spans="2:60" ht="20.25" customHeight="1">
      <c r="B90" s="2530"/>
      <c r="C90" s="1756"/>
      <c r="D90" s="1824"/>
      <c r="E90" s="1767"/>
      <c r="F90" s="1767"/>
      <c r="G90" s="1802"/>
      <c r="H90" s="2095"/>
      <c r="I90" s="1788"/>
      <c r="J90" s="2545"/>
      <c r="K90" s="2545"/>
      <c r="L90" s="1802"/>
      <c r="M90" s="2549"/>
      <c r="N90" s="2553"/>
      <c r="O90" s="2557"/>
      <c r="P90" s="2563" t="s">
        <v>770</v>
      </c>
      <c r="Q90" s="2572"/>
      <c r="R90" s="2572"/>
      <c r="S90" s="2580"/>
      <c r="T90" s="2589"/>
      <c r="U90" s="2596"/>
      <c r="V90" s="2602"/>
      <c r="W90" s="2602"/>
      <c r="X90" s="2602"/>
      <c r="Y90" s="2602"/>
      <c r="Z90" s="2602"/>
      <c r="AA90" s="2608"/>
      <c r="AB90" s="2596"/>
      <c r="AC90" s="2602"/>
      <c r="AD90" s="2602"/>
      <c r="AE90" s="2602"/>
      <c r="AF90" s="2602"/>
      <c r="AG90" s="2602"/>
      <c r="AH90" s="2608"/>
      <c r="AI90" s="2596"/>
      <c r="AJ90" s="2602"/>
      <c r="AK90" s="2602"/>
      <c r="AL90" s="2602"/>
      <c r="AM90" s="2602"/>
      <c r="AN90" s="2602"/>
      <c r="AO90" s="2608"/>
      <c r="AP90" s="2596"/>
      <c r="AQ90" s="2602"/>
      <c r="AR90" s="2602"/>
      <c r="AS90" s="2602"/>
      <c r="AT90" s="2602"/>
      <c r="AU90" s="2602"/>
      <c r="AV90" s="2608"/>
      <c r="AW90" s="2596"/>
      <c r="AX90" s="2602"/>
      <c r="AY90" s="2602"/>
      <c r="AZ90" s="2624"/>
      <c r="BA90" s="2631"/>
      <c r="BB90" s="2638"/>
      <c r="BC90" s="2631"/>
      <c r="BD90" s="1972"/>
      <c r="BE90" s="1977"/>
      <c r="BF90" s="1977"/>
      <c r="BG90" s="1977"/>
      <c r="BH90" s="1988"/>
    </row>
    <row r="91" spans="2:60" ht="20.25" customHeight="1">
      <c r="B91" s="2059">
        <f>B88+1</f>
        <v>24</v>
      </c>
      <c r="C91" s="1755"/>
      <c r="D91" s="1823"/>
      <c r="E91" s="1766"/>
      <c r="F91" s="1766">
        <f>C90</f>
        <v>0</v>
      </c>
      <c r="G91" s="1801"/>
      <c r="H91" s="2103"/>
      <c r="I91" s="1787"/>
      <c r="J91" s="2543"/>
      <c r="K91" s="2543"/>
      <c r="L91" s="1801"/>
      <c r="M91" s="2547"/>
      <c r="N91" s="2551"/>
      <c r="O91" s="2555"/>
      <c r="P91" s="2559" t="s">
        <v>1023</v>
      </c>
      <c r="Q91" s="2566"/>
      <c r="R91" s="2566"/>
      <c r="S91" s="2574"/>
      <c r="T91" s="2582"/>
      <c r="U91" s="2181" t="str">
        <f>IF(U90="","",VLOOKUP(U90,'シフト記号表（勤務時間帯） (5)'!$D$6:$X$47,21,FALSE))</f>
        <v/>
      </c>
      <c r="V91" s="2190" t="str">
        <f>IF(V90="","",VLOOKUP(V90,'シフト記号表（勤務時間帯） (5)'!$D$6:$X$47,21,FALSE))</f>
        <v/>
      </c>
      <c r="W91" s="2190" t="str">
        <f>IF(W90="","",VLOOKUP(W90,'シフト記号表（勤務時間帯） (5)'!$D$6:$X$47,21,FALSE))</f>
        <v/>
      </c>
      <c r="X91" s="2190" t="str">
        <f>IF(X90="","",VLOOKUP(X90,'シフト記号表（勤務時間帯） (5)'!$D$6:$X$47,21,FALSE))</f>
        <v/>
      </c>
      <c r="Y91" s="2190" t="str">
        <f>IF(Y90="","",VLOOKUP(Y90,'シフト記号表（勤務時間帯） (5)'!$D$6:$X$47,21,FALSE))</f>
        <v/>
      </c>
      <c r="Z91" s="2190" t="str">
        <f>IF(Z90="","",VLOOKUP(Z90,'シフト記号表（勤務時間帯） (5)'!$D$6:$X$47,21,FALSE))</f>
        <v/>
      </c>
      <c r="AA91" s="2197" t="str">
        <f>IF(AA90="","",VLOOKUP(AA90,'シフト記号表（勤務時間帯） (5)'!$D$6:$X$47,21,FALSE))</f>
        <v/>
      </c>
      <c r="AB91" s="2181" t="str">
        <f>IF(AB90="","",VLOOKUP(AB90,'シフト記号表（勤務時間帯） (5)'!$D$6:$X$47,21,FALSE))</f>
        <v/>
      </c>
      <c r="AC91" s="2190" t="str">
        <f>IF(AC90="","",VLOOKUP(AC90,'シフト記号表（勤務時間帯） (5)'!$D$6:$X$47,21,FALSE))</f>
        <v/>
      </c>
      <c r="AD91" s="2190" t="str">
        <f>IF(AD90="","",VLOOKUP(AD90,'シフト記号表（勤務時間帯） (5)'!$D$6:$X$47,21,FALSE))</f>
        <v/>
      </c>
      <c r="AE91" s="2190" t="str">
        <f>IF(AE90="","",VLOOKUP(AE90,'シフト記号表（勤務時間帯） (5)'!$D$6:$X$47,21,FALSE))</f>
        <v/>
      </c>
      <c r="AF91" s="2190" t="str">
        <f>IF(AF90="","",VLOOKUP(AF90,'シフト記号表（勤務時間帯） (5)'!$D$6:$X$47,21,FALSE))</f>
        <v/>
      </c>
      <c r="AG91" s="2190" t="str">
        <f>IF(AG90="","",VLOOKUP(AG90,'シフト記号表（勤務時間帯） (5)'!$D$6:$X$47,21,FALSE))</f>
        <v/>
      </c>
      <c r="AH91" s="2197" t="str">
        <f>IF(AH90="","",VLOOKUP(AH90,'シフト記号表（勤務時間帯） (5)'!$D$6:$X$47,21,FALSE))</f>
        <v/>
      </c>
      <c r="AI91" s="2181" t="str">
        <f>IF(AI90="","",VLOOKUP(AI90,'シフト記号表（勤務時間帯） (5)'!$D$6:$X$47,21,FALSE))</f>
        <v/>
      </c>
      <c r="AJ91" s="2190" t="str">
        <f>IF(AJ90="","",VLOOKUP(AJ90,'シフト記号表（勤務時間帯） (5)'!$D$6:$X$47,21,FALSE))</f>
        <v/>
      </c>
      <c r="AK91" s="2190" t="str">
        <f>IF(AK90="","",VLOOKUP(AK90,'シフト記号表（勤務時間帯） (5)'!$D$6:$X$47,21,FALSE))</f>
        <v/>
      </c>
      <c r="AL91" s="2190" t="str">
        <f>IF(AL90="","",VLOOKUP(AL90,'シフト記号表（勤務時間帯） (5)'!$D$6:$X$47,21,FALSE))</f>
        <v/>
      </c>
      <c r="AM91" s="2190" t="str">
        <f>IF(AM90="","",VLOOKUP(AM90,'シフト記号表（勤務時間帯） (5)'!$D$6:$X$47,21,FALSE))</f>
        <v/>
      </c>
      <c r="AN91" s="2190" t="str">
        <f>IF(AN90="","",VLOOKUP(AN90,'シフト記号表（勤務時間帯） (5)'!$D$6:$X$47,21,FALSE))</f>
        <v/>
      </c>
      <c r="AO91" s="2197" t="str">
        <f>IF(AO90="","",VLOOKUP(AO90,'シフト記号表（勤務時間帯） (5)'!$D$6:$X$47,21,FALSE))</f>
        <v/>
      </c>
      <c r="AP91" s="2181" t="str">
        <f>IF(AP90="","",VLOOKUP(AP90,'シフト記号表（勤務時間帯） (5)'!$D$6:$X$47,21,FALSE))</f>
        <v/>
      </c>
      <c r="AQ91" s="2190" t="str">
        <f>IF(AQ90="","",VLOOKUP(AQ90,'シフト記号表（勤務時間帯） (5)'!$D$6:$X$47,21,FALSE))</f>
        <v/>
      </c>
      <c r="AR91" s="2190" t="str">
        <f>IF(AR90="","",VLOOKUP(AR90,'シフト記号表（勤務時間帯） (5)'!$D$6:$X$47,21,FALSE))</f>
        <v/>
      </c>
      <c r="AS91" s="2190" t="str">
        <f>IF(AS90="","",VLOOKUP(AS90,'シフト記号表（勤務時間帯） (5)'!$D$6:$X$47,21,FALSE))</f>
        <v/>
      </c>
      <c r="AT91" s="2190" t="str">
        <f>IF(AT90="","",VLOOKUP(AT90,'シフト記号表（勤務時間帯） (5)'!$D$6:$X$47,21,FALSE))</f>
        <v/>
      </c>
      <c r="AU91" s="2190" t="str">
        <f>IF(AU90="","",VLOOKUP(AU90,'シフト記号表（勤務時間帯） (5)'!$D$6:$X$47,21,FALSE))</f>
        <v/>
      </c>
      <c r="AV91" s="2197" t="str">
        <f>IF(AV90="","",VLOOKUP(AV90,'シフト記号表（勤務時間帯） (5)'!$D$6:$X$47,21,FALSE))</f>
        <v/>
      </c>
      <c r="AW91" s="2181" t="str">
        <f>IF(AW90="","",VLOOKUP(AW90,'シフト記号表（勤務時間帯） (5)'!$D$6:$X$47,21,FALSE))</f>
        <v/>
      </c>
      <c r="AX91" s="2190" t="str">
        <f>IF(AX90="","",VLOOKUP(AX90,'シフト記号表（勤務時間帯） (5)'!$D$6:$X$47,21,FALSE))</f>
        <v/>
      </c>
      <c r="AY91" s="2190" t="str">
        <f>IF(AY90="","",VLOOKUP(AY90,'シフト記号表（勤務時間帯） (5)'!$D$6:$X$47,21,FALSE))</f>
        <v/>
      </c>
      <c r="AZ91" s="1943">
        <f>IF($BC$3="４週",SUM(U91:AV91),IF($BC$3="暦月",SUM(U91:AY91),""))</f>
        <v>0</v>
      </c>
      <c r="BA91" s="1951"/>
      <c r="BB91" s="1960">
        <f>IF($BC$3="４週",AZ91/4,IF($BC$3="暦月",(AZ91/($BC$8/7)),""))</f>
        <v>0</v>
      </c>
      <c r="BC91" s="1951"/>
      <c r="BD91" s="1971"/>
      <c r="BE91" s="1976"/>
      <c r="BF91" s="1976"/>
      <c r="BG91" s="1976"/>
      <c r="BH91" s="1987"/>
    </row>
    <row r="92" spans="2:60" ht="20.25" customHeight="1">
      <c r="B92" s="1743"/>
      <c r="C92" s="1757"/>
      <c r="D92" s="1825"/>
      <c r="E92" s="1768"/>
      <c r="F92" s="1768"/>
      <c r="G92" s="1803">
        <f>C90</f>
        <v>0</v>
      </c>
      <c r="H92" s="2104"/>
      <c r="I92" s="1789"/>
      <c r="J92" s="2544"/>
      <c r="K92" s="2544"/>
      <c r="L92" s="1803"/>
      <c r="M92" s="2548"/>
      <c r="N92" s="2552"/>
      <c r="O92" s="2556"/>
      <c r="P92" s="2564" t="s">
        <v>34</v>
      </c>
      <c r="Q92" s="2567"/>
      <c r="R92" s="2567"/>
      <c r="S92" s="2578"/>
      <c r="T92" s="2586"/>
      <c r="U92" s="1885" t="str">
        <f>IF(U90="","",VLOOKUP(U90,'シフト記号表（勤務時間帯） (5)'!$D$6:$Z$47,23,FALSE))</f>
        <v/>
      </c>
      <c r="V92" s="1897" t="str">
        <f>IF(V90="","",VLOOKUP(V90,'シフト記号表（勤務時間帯） (5)'!$D$6:$Z$47,23,FALSE))</f>
        <v/>
      </c>
      <c r="W92" s="1897" t="str">
        <f>IF(W90="","",VLOOKUP(W90,'シフト記号表（勤務時間帯） (5)'!$D$6:$Z$47,23,FALSE))</f>
        <v/>
      </c>
      <c r="X92" s="1897" t="str">
        <f>IF(X90="","",VLOOKUP(X90,'シフト記号表（勤務時間帯） (5)'!$D$6:$Z$47,23,FALSE))</f>
        <v/>
      </c>
      <c r="Y92" s="1897" t="str">
        <f>IF(Y90="","",VLOOKUP(Y90,'シフト記号表（勤務時間帯） (5)'!$D$6:$Z$47,23,FALSE))</f>
        <v/>
      </c>
      <c r="Z92" s="1897" t="str">
        <f>IF(Z90="","",VLOOKUP(Z90,'シフト記号表（勤務時間帯） (5)'!$D$6:$Z$47,23,FALSE))</f>
        <v/>
      </c>
      <c r="AA92" s="1912" t="str">
        <f>IF(AA90="","",VLOOKUP(AA90,'シフト記号表（勤務時間帯） (5)'!$D$6:$Z$47,23,FALSE))</f>
        <v/>
      </c>
      <c r="AB92" s="1885" t="str">
        <f>IF(AB90="","",VLOOKUP(AB90,'シフト記号表（勤務時間帯） (5)'!$D$6:$Z$47,23,FALSE))</f>
        <v/>
      </c>
      <c r="AC92" s="1897" t="str">
        <f>IF(AC90="","",VLOOKUP(AC90,'シフト記号表（勤務時間帯） (5)'!$D$6:$Z$47,23,FALSE))</f>
        <v/>
      </c>
      <c r="AD92" s="1897" t="str">
        <f>IF(AD90="","",VLOOKUP(AD90,'シフト記号表（勤務時間帯） (5)'!$D$6:$Z$47,23,FALSE))</f>
        <v/>
      </c>
      <c r="AE92" s="1897" t="str">
        <f>IF(AE90="","",VLOOKUP(AE90,'シフト記号表（勤務時間帯） (5)'!$D$6:$Z$47,23,FALSE))</f>
        <v/>
      </c>
      <c r="AF92" s="1897" t="str">
        <f>IF(AF90="","",VLOOKUP(AF90,'シフト記号表（勤務時間帯） (5)'!$D$6:$Z$47,23,FALSE))</f>
        <v/>
      </c>
      <c r="AG92" s="1897" t="str">
        <f>IF(AG90="","",VLOOKUP(AG90,'シフト記号表（勤務時間帯） (5)'!$D$6:$Z$47,23,FALSE))</f>
        <v/>
      </c>
      <c r="AH92" s="1912" t="str">
        <f>IF(AH90="","",VLOOKUP(AH90,'シフト記号表（勤務時間帯） (5)'!$D$6:$Z$47,23,FALSE))</f>
        <v/>
      </c>
      <c r="AI92" s="1885" t="str">
        <f>IF(AI90="","",VLOOKUP(AI90,'シフト記号表（勤務時間帯） (5)'!$D$6:$Z$47,23,FALSE))</f>
        <v/>
      </c>
      <c r="AJ92" s="1897" t="str">
        <f>IF(AJ90="","",VLOOKUP(AJ90,'シフト記号表（勤務時間帯） (5)'!$D$6:$Z$47,23,FALSE))</f>
        <v/>
      </c>
      <c r="AK92" s="1897" t="str">
        <f>IF(AK90="","",VLOOKUP(AK90,'シフト記号表（勤務時間帯） (5)'!$D$6:$Z$47,23,FALSE))</f>
        <v/>
      </c>
      <c r="AL92" s="1897" t="str">
        <f>IF(AL90="","",VLOOKUP(AL90,'シフト記号表（勤務時間帯） (5)'!$D$6:$Z$47,23,FALSE))</f>
        <v/>
      </c>
      <c r="AM92" s="1897" t="str">
        <f>IF(AM90="","",VLOOKUP(AM90,'シフト記号表（勤務時間帯） (5)'!$D$6:$Z$47,23,FALSE))</f>
        <v/>
      </c>
      <c r="AN92" s="1897" t="str">
        <f>IF(AN90="","",VLOOKUP(AN90,'シフト記号表（勤務時間帯） (5)'!$D$6:$Z$47,23,FALSE))</f>
        <v/>
      </c>
      <c r="AO92" s="1912" t="str">
        <f>IF(AO90="","",VLOOKUP(AO90,'シフト記号表（勤務時間帯） (5)'!$D$6:$Z$47,23,FALSE))</f>
        <v/>
      </c>
      <c r="AP92" s="1885" t="str">
        <f>IF(AP90="","",VLOOKUP(AP90,'シフト記号表（勤務時間帯） (5)'!$D$6:$Z$47,23,FALSE))</f>
        <v/>
      </c>
      <c r="AQ92" s="1897" t="str">
        <f>IF(AQ90="","",VLOOKUP(AQ90,'シフト記号表（勤務時間帯） (5)'!$D$6:$Z$47,23,FALSE))</f>
        <v/>
      </c>
      <c r="AR92" s="1897" t="str">
        <f>IF(AR90="","",VLOOKUP(AR90,'シフト記号表（勤務時間帯） (5)'!$D$6:$Z$47,23,FALSE))</f>
        <v/>
      </c>
      <c r="AS92" s="1897" t="str">
        <f>IF(AS90="","",VLOOKUP(AS90,'シフト記号表（勤務時間帯） (5)'!$D$6:$Z$47,23,FALSE))</f>
        <v/>
      </c>
      <c r="AT92" s="1897" t="str">
        <f>IF(AT90="","",VLOOKUP(AT90,'シフト記号表（勤務時間帯） (5)'!$D$6:$Z$47,23,FALSE))</f>
        <v/>
      </c>
      <c r="AU92" s="1897" t="str">
        <f>IF(AU90="","",VLOOKUP(AU90,'シフト記号表（勤務時間帯） (5)'!$D$6:$Z$47,23,FALSE))</f>
        <v/>
      </c>
      <c r="AV92" s="1912" t="str">
        <f>IF(AV90="","",VLOOKUP(AV90,'シフト記号表（勤務時間帯） (5)'!$D$6:$Z$47,23,FALSE))</f>
        <v/>
      </c>
      <c r="AW92" s="1885" t="str">
        <f>IF(AW90="","",VLOOKUP(AW90,'シフト記号表（勤務時間帯） (5)'!$D$6:$Z$47,23,FALSE))</f>
        <v/>
      </c>
      <c r="AX92" s="1897" t="str">
        <f>IF(AX90="","",VLOOKUP(AX90,'シフト記号表（勤務時間帯） (5)'!$D$6:$Z$47,23,FALSE))</f>
        <v/>
      </c>
      <c r="AY92" s="1897" t="str">
        <f>IF(AY90="","",VLOOKUP(AY90,'シフト記号表（勤務時間帯） (5)'!$D$6:$Z$47,23,FALSE))</f>
        <v/>
      </c>
      <c r="AZ92" s="1945">
        <f>IF($BC$3="４週",SUM(U92:AV92),IF($BC$3="暦月",SUM(U92:AY92),""))</f>
        <v>0</v>
      </c>
      <c r="BA92" s="1953"/>
      <c r="BB92" s="1962">
        <f>IF($BC$3="４週",AZ92/4,IF($BC$3="暦月",(AZ92/($BC$8/7)),""))</f>
        <v>0</v>
      </c>
      <c r="BC92" s="1953"/>
      <c r="BD92" s="1973"/>
      <c r="BE92" s="1978"/>
      <c r="BF92" s="1978"/>
      <c r="BG92" s="1978"/>
      <c r="BH92" s="1989"/>
    </row>
    <row r="93" spans="2:60" ht="20.25" customHeight="1">
      <c r="B93" s="2530"/>
      <c r="C93" s="1756"/>
      <c r="D93" s="1824"/>
      <c r="E93" s="1767"/>
      <c r="F93" s="1767"/>
      <c r="G93" s="1802"/>
      <c r="H93" s="2095"/>
      <c r="I93" s="1788"/>
      <c r="J93" s="2545"/>
      <c r="K93" s="2545"/>
      <c r="L93" s="1802"/>
      <c r="M93" s="2549"/>
      <c r="N93" s="2553"/>
      <c r="O93" s="2557"/>
      <c r="P93" s="2563" t="s">
        <v>770</v>
      </c>
      <c r="Q93" s="2572"/>
      <c r="R93" s="2572"/>
      <c r="S93" s="2580"/>
      <c r="T93" s="2589"/>
      <c r="U93" s="2596"/>
      <c r="V93" s="2602"/>
      <c r="W93" s="2602"/>
      <c r="X93" s="2602"/>
      <c r="Y93" s="2602"/>
      <c r="Z93" s="2602"/>
      <c r="AA93" s="2608"/>
      <c r="AB93" s="2596"/>
      <c r="AC93" s="2602"/>
      <c r="AD93" s="2602"/>
      <c r="AE93" s="2602"/>
      <c r="AF93" s="2602"/>
      <c r="AG93" s="2602"/>
      <c r="AH93" s="2608"/>
      <c r="AI93" s="2596"/>
      <c r="AJ93" s="2602"/>
      <c r="AK93" s="2602"/>
      <c r="AL93" s="2602"/>
      <c r="AM93" s="2602"/>
      <c r="AN93" s="2602"/>
      <c r="AO93" s="2608"/>
      <c r="AP93" s="2596"/>
      <c r="AQ93" s="2602"/>
      <c r="AR93" s="2602"/>
      <c r="AS93" s="2602"/>
      <c r="AT93" s="2602"/>
      <c r="AU93" s="2602"/>
      <c r="AV93" s="2608"/>
      <c r="AW93" s="2596"/>
      <c r="AX93" s="2602"/>
      <c r="AY93" s="2602"/>
      <c r="AZ93" s="2624"/>
      <c r="BA93" s="2631"/>
      <c r="BB93" s="2638"/>
      <c r="BC93" s="2631"/>
      <c r="BD93" s="1972"/>
      <c r="BE93" s="1977"/>
      <c r="BF93" s="1977"/>
      <c r="BG93" s="1977"/>
      <c r="BH93" s="1988"/>
    </row>
    <row r="94" spans="2:60" ht="20.25" customHeight="1">
      <c r="B94" s="2059">
        <f>B91+1</f>
        <v>25</v>
      </c>
      <c r="C94" s="1755"/>
      <c r="D94" s="1823"/>
      <c r="E94" s="1766"/>
      <c r="F94" s="1766">
        <f>C93</f>
        <v>0</v>
      </c>
      <c r="G94" s="1801"/>
      <c r="H94" s="2103"/>
      <c r="I94" s="1787"/>
      <c r="J94" s="2543"/>
      <c r="K94" s="2543"/>
      <c r="L94" s="1801"/>
      <c r="M94" s="2547"/>
      <c r="N94" s="2551"/>
      <c r="O94" s="2555"/>
      <c r="P94" s="2559" t="s">
        <v>1023</v>
      </c>
      <c r="Q94" s="2566"/>
      <c r="R94" s="2566"/>
      <c r="S94" s="2574"/>
      <c r="T94" s="2582"/>
      <c r="U94" s="2181" t="str">
        <f>IF(U93="","",VLOOKUP(U93,'シフト記号表（勤務時間帯） (5)'!$D$6:$X$47,21,FALSE))</f>
        <v/>
      </c>
      <c r="V94" s="2190" t="str">
        <f>IF(V93="","",VLOOKUP(V93,'シフト記号表（勤務時間帯） (5)'!$D$6:$X$47,21,FALSE))</f>
        <v/>
      </c>
      <c r="W94" s="2190" t="str">
        <f>IF(W93="","",VLOOKUP(W93,'シフト記号表（勤務時間帯） (5)'!$D$6:$X$47,21,FALSE))</f>
        <v/>
      </c>
      <c r="X94" s="2190" t="str">
        <f>IF(X93="","",VLOOKUP(X93,'シフト記号表（勤務時間帯） (5)'!$D$6:$X$47,21,FALSE))</f>
        <v/>
      </c>
      <c r="Y94" s="2190" t="str">
        <f>IF(Y93="","",VLOOKUP(Y93,'シフト記号表（勤務時間帯） (5)'!$D$6:$X$47,21,FALSE))</f>
        <v/>
      </c>
      <c r="Z94" s="2190" t="str">
        <f>IF(Z93="","",VLOOKUP(Z93,'シフト記号表（勤務時間帯） (5)'!$D$6:$X$47,21,FALSE))</f>
        <v/>
      </c>
      <c r="AA94" s="2197" t="str">
        <f>IF(AA93="","",VLOOKUP(AA93,'シフト記号表（勤務時間帯） (5)'!$D$6:$X$47,21,FALSE))</f>
        <v/>
      </c>
      <c r="AB94" s="2181" t="str">
        <f>IF(AB93="","",VLOOKUP(AB93,'シフト記号表（勤務時間帯） (5)'!$D$6:$X$47,21,FALSE))</f>
        <v/>
      </c>
      <c r="AC94" s="2190" t="str">
        <f>IF(AC93="","",VLOOKUP(AC93,'シフト記号表（勤務時間帯） (5)'!$D$6:$X$47,21,FALSE))</f>
        <v/>
      </c>
      <c r="AD94" s="2190" t="str">
        <f>IF(AD93="","",VLOOKUP(AD93,'シフト記号表（勤務時間帯） (5)'!$D$6:$X$47,21,FALSE))</f>
        <v/>
      </c>
      <c r="AE94" s="2190" t="str">
        <f>IF(AE93="","",VLOOKUP(AE93,'シフト記号表（勤務時間帯） (5)'!$D$6:$X$47,21,FALSE))</f>
        <v/>
      </c>
      <c r="AF94" s="2190" t="str">
        <f>IF(AF93="","",VLOOKUP(AF93,'シフト記号表（勤務時間帯） (5)'!$D$6:$X$47,21,FALSE))</f>
        <v/>
      </c>
      <c r="AG94" s="2190" t="str">
        <f>IF(AG93="","",VLOOKUP(AG93,'シフト記号表（勤務時間帯） (5)'!$D$6:$X$47,21,FALSE))</f>
        <v/>
      </c>
      <c r="AH94" s="2197" t="str">
        <f>IF(AH93="","",VLOOKUP(AH93,'シフト記号表（勤務時間帯） (5)'!$D$6:$X$47,21,FALSE))</f>
        <v/>
      </c>
      <c r="AI94" s="2181" t="str">
        <f>IF(AI93="","",VLOOKUP(AI93,'シフト記号表（勤務時間帯） (5)'!$D$6:$X$47,21,FALSE))</f>
        <v/>
      </c>
      <c r="AJ94" s="2190" t="str">
        <f>IF(AJ93="","",VLOOKUP(AJ93,'シフト記号表（勤務時間帯） (5)'!$D$6:$X$47,21,FALSE))</f>
        <v/>
      </c>
      <c r="AK94" s="2190" t="str">
        <f>IF(AK93="","",VLOOKUP(AK93,'シフト記号表（勤務時間帯） (5)'!$D$6:$X$47,21,FALSE))</f>
        <v/>
      </c>
      <c r="AL94" s="2190" t="str">
        <f>IF(AL93="","",VLOOKUP(AL93,'シフト記号表（勤務時間帯） (5)'!$D$6:$X$47,21,FALSE))</f>
        <v/>
      </c>
      <c r="AM94" s="2190" t="str">
        <f>IF(AM93="","",VLOOKUP(AM93,'シフト記号表（勤務時間帯） (5)'!$D$6:$X$47,21,FALSE))</f>
        <v/>
      </c>
      <c r="AN94" s="2190" t="str">
        <f>IF(AN93="","",VLOOKUP(AN93,'シフト記号表（勤務時間帯） (5)'!$D$6:$X$47,21,FALSE))</f>
        <v/>
      </c>
      <c r="AO94" s="2197" t="str">
        <f>IF(AO93="","",VLOOKUP(AO93,'シフト記号表（勤務時間帯） (5)'!$D$6:$X$47,21,FALSE))</f>
        <v/>
      </c>
      <c r="AP94" s="2181" t="str">
        <f>IF(AP93="","",VLOOKUP(AP93,'シフト記号表（勤務時間帯） (5)'!$D$6:$X$47,21,FALSE))</f>
        <v/>
      </c>
      <c r="AQ94" s="2190" t="str">
        <f>IF(AQ93="","",VLOOKUP(AQ93,'シフト記号表（勤務時間帯） (5)'!$D$6:$X$47,21,FALSE))</f>
        <v/>
      </c>
      <c r="AR94" s="2190" t="str">
        <f>IF(AR93="","",VLOOKUP(AR93,'シフト記号表（勤務時間帯） (5)'!$D$6:$X$47,21,FALSE))</f>
        <v/>
      </c>
      <c r="AS94" s="2190" t="str">
        <f>IF(AS93="","",VLOOKUP(AS93,'シフト記号表（勤務時間帯） (5)'!$D$6:$X$47,21,FALSE))</f>
        <v/>
      </c>
      <c r="AT94" s="2190" t="str">
        <f>IF(AT93="","",VLOOKUP(AT93,'シフト記号表（勤務時間帯） (5)'!$D$6:$X$47,21,FALSE))</f>
        <v/>
      </c>
      <c r="AU94" s="2190" t="str">
        <f>IF(AU93="","",VLOOKUP(AU93,'シフト記号表（勤務時間帯） (5)'!$D$6:$X$47,21,FALSE))</f>
        <v/>
      </c>
      <c r="AV94" s="2197" t="str">
        <f>IF(AV93="","",VLOOKUP(AV93,'シフト記号表（勤務時間帯） (5)'!$D$6:$X$47,21,FALSE))</f>
        <v/>
      </c>
      <c r="AW94" s="2181" t="str">
        <f>IF(AW93="","",VLOOKUP(AW93,'シフト記号表（勤務時間帯） (5)'!$D$6:$X$47,21,FALSE))</f>
        <v/>
      </c>
      <c r="AX94" s="2190" t="str">
        <f>IF(AX93="","",VLOOKUP(AX93,'シフト記号表（勤務時間帯） (5)'!$D$6:$X$47,21,FALSE))</f>
        <v/>
      </c>
      <c r="AY94" s="2190" t="str">
        <f>IF(AY93="","",VLOOKUP(AY93,'シフト記号表（勤務時間帯） (5)'!$D$6:$X$47,21,FALSE))</f>
        <v/>
      </c>
      <c r="AZ94" s="1943">
        <f>IF($BC$3="４週",SUM(U94:AV94),IF($BC$3="暦月",SUM(U94:AY94),""))</f>
        <v>0</v>
      </c>
      <c r="BA94" s="1951"/>
      <c r="BB94" s="1960">
        <f>IF($BC$3="４週",AZ94/4,IF($BC$3="暦月",(AZ94/($BC$8/7)),""))</f>
        <v>0</v>
      </c>
      <c r="BC94" s="1951"/>
      <c r="BD94" s="1971"/>
      <c r="BE94" s="1976"/>
      <c r="BF94" s="1976"/>
      <c r="BG94" s="1976"/>
      <c r="BH94" s="1987"/>
    </row>
    <row r="95" spans="2:60" ht="20.25" customHeight="1">
      <c r="B95" s="1743"/>
      <c r="C95" s="1757"/>
      <c r="D95" s="1825"/>
      <c r="E95" s="1768"/>
      <c r="F95" s="1768"/>
      <c r="G95" s="1803">
        <f>C93</f>
        <v>0</v>
      </c>
      <c r="H95" s="2104"/>
      <c r="I95" s="1789"/>
      <c r="J95" s="2544"/>
      <c r="K95" s="2544"/>
      <c r="L95" s="1803"/>
      <c r="M95" s="2548"/>
      <c r="N95" s="2552"/>
      <c r="O95" s="2556"/>
      <c r="P95" s="2564" t="s">
        <v>34</v>
      </c>
      <c r="Q95" s="2567"/>
      <c r="R95" s="2567"/>
      <c r="S95" s="2578"/>
      <c r="T95" s="2586"/>
      <c r="U95" s="1885" t="str">
        <f>IF(U93="","",VLOOKUP(U93,'シフト記号表（勤務時間帯） (5)'!$D$6:$Z$47,23,FALSE))</f>
        <v/>
      </c>
      <c r="V95" s="1897" t="str">
        <f>IF(V93="","",VLOOKUP(V93,'シフト記号表（勤務時間帯） (5)'!$D$6:$Z$47,23,FALSE))</f>
        <v/>
      </c>
      <c r="W95" s="1897" t="str">
        <f>IF(W93="","",VLOOKUP(W93,'シフト記号表（勤務時間帯） (5)'!$D$6:$Z$47,23,FALSE))</f>
        <v/>
      </c>
      <c r="X95" s="1897" t="str">
        <f>IF(X93="","",VLOOKUP(X93,'シフト記号表（勤務時間帯） (5)'!$D$6:$Z$47,23,FALSE))</f>
        <v/>
      </c>
      <c r="Y95" s="1897" t="str">
        <f>IF(Y93="","",VLOOKUP(Y93,'シフト記号表（勤務時間帯） (5)'!$D$6:$Z$47,23,FALSE))</f>
        <v/>
      </c>
      <c r="Z95" s="1897" t="str">
        <f>IF(Z93="","",VLOOKUP(Z93,'シフト記号表（勤務時間帯） (5)'!$D$6:$Z$47,23,FALSE))</f>
        <v/>
      </c>
      <c r="AA95" s="1912" t="str">
        <f>IF(AA93="","",VLOOKUP(AA93,'シフト記号表（勤務時間帯） (5)'!$D$6:$Z$47,23,FALSE))</f>
        <v/>
      </c>
      <c r="AB95" s="1885" t="str">
        <f>IF(AB93="","",VLOOKUP(AB93,'シフト記号表（勤務時間帯） (5)'!$D$6:$Z$47,23,FALSE))</f>
        <v/>
      </c>
      <c r="AC95" s="1897" t="str">
        <f>IF(AC93="","",VLOOKUP(AC93,'シフト記号表（勤務時間帯） (5)'!$D$6:$Z$47,23,FALSE))</f>
        <v/>
      </c>
      <c r="AD95" s="1897" t="str">
        <f>IF(AD93="","",VLOOKUP(AD93,'シフト記号表（勤務時間帯） (5)'!$D$6:$Z$47,23,FALSE))</f>
        <v/>
      </c>
      <c r="AE95" s="1897" t="str">
        <f>IF(AE93="","",VLOOKUP(AE93,'シフト記号表（勤務時間帯） (5)'!$D$6:$Z$47,23,FALSE))</f>
        <v/>
      </c>
      <c r="AF95" s="1897" t="str">
        <f>IF(AF93="","",VLOOKUP(AF93,'シフト記号表（勤務時間帯） (5)'!$D$6:$Z$47,23,FALSE))</f>
        <v/>
      </c>
      <c r="AG95" s="1897" t="str">
        <f>IF(AG93="","",VLOOKUP(AG93,'シフト記号表（勤務時間帯） (5)'!$D$6:$Z$47,23,FALSE))</f>
        <v/>
      </c>
      <c r="AH95" s="1912" t="str">
        <f>IF(AH93="","",VLOOKUP(AH93,'シフト記号表（勤務時間帯） (5)'!$D$6:$Z$47,23,FALSE))</f>
        <v/>
      </c>
      <c r="AI95" s="1885" t="str">
        <f>IF(AI93="","",VLOOKUP(AI93,'シフト記号表（勤務時間帯） (5)'!$D$6:$Z$47,23,FALSE))</f>
        <v/>
      </c>
      <c r="AJ95" s="1897" t="str">
        <f>IF(AJ93="","",VLOOKUP(AJ93,'シフト記号表（勤務時間帯） (5)'!$D$6:$Z$47,23,FALSE))</f>
        <v/>
      </c>
      <c r="AK95" s="1897" t="str">
        <f>IF(AK93="","",VLOOKUP(AK93,'シフト記号表（勤務時間帯） (5)'!$D$6:$Z$47,23,FALSE))</f>
        <v/>
      </c>
      <c r="AL95" s="1897" t="str">
        <f>IF(AL93="","",VLOOKUP(AL93,'シフト記号表（勤務時間帯） (5)'!$D$6:$Z$47,23,FALSE))</f>
        <v/>
      </c>
      <c r="AM95" s="1897" t="str">
        <f>IF(AM93="","",VLOOKUP(AM93,'シフト記号表（勤務時間帯） (5)'!$D$6:$Z$47,23,FALSE))</f>
        <v/>
      </c>
      <c r="AN95" s="1897" t="str">
        <f>IF(AN93="","",VLOOKUP(AN93,'シフト記号表（勤務時間帯） (5)'!$D$6:$Z$47,23,FALSE))</f>
        <v/>
      </c>
      <c r="AO95" s="1912" t="str">
        <f>IF(AO93="","",VLOOKUP(AO93,'シフト記号表（勤務時間帯） (5)'!$D$6:$Z$47,23,FALSE))</f>
        <v/>
      </c>
      <c r="AP95" s="1885" t="str">
        <f>IF(AP93="","",VLOOKUP(AP93,'シフト記号表（勤務時間帯） (5)'!$D$6:$Z$47,23,FALSE))</f>
        <v/>
      </c>
      <c r="AQ95" s="1897" t="str">
        <f>IF(AQ93="","",VLOOKUP(AQ93,'シフト記号表（勤務時間帯） (5)'!$D$6:$Z$47,23,FALSE))</f>
        <v/>
      </c>
      <c r="AR95" s="1897" t="str">
        <f>IF(AR93="","",VLOOKUP(AR93,'シフト記号表（勤務時間帯） (5)'!$D$6:$Z$47,23,FALSE))</f>
        <v/>
      </c>
      <c r="AS95" s="1897" t="str">
        <f>IF(AS93="","",VLOOKUP(AS93,'シフト記号表（勤務時間帯） (5)'!$D$6:$Z$47,23,FALSE))</f>
        <v/>
      </c>
      <c r="AT95" s="1897" t="str">
        <f>IF(AT93="","",VLOOKUP(AT93,'シフト記号表（勤務時間帯） (5)'!$D$6:$Z$47,23,FALSE))</f>
        <v/>
      </c>
      <c r="AU95" s="1897" t="str">
        <f>IF(AU93="","",VLOOKUP(AU93,'シフト記号表（勤務時間帯） (5)'!$D$6:$Z$47,23,FALSE))</f>
        <v/>
      </c>
      <c r="AV95" s="1912" t="str">
        <f>IF(AV93="","",VLOOKUP(AV93,'シフト記号表（勤務時間帯） (5)'!$D$6:$Z$47,23,FALSE))</f>
        <v/>
      </c>
      <c r="AW95" s="1885" t="str">
        <f>IF(AW93="","",VLOOKUP(AW93,'シフト記号表（勤務時間帯） (5)'!$D$6:$Z$47,23,FALSE))</f>
        <v/>
      </c>
      <c r="AX95" s="1897" t="str">
        <f>IF(AX93="","",VLOOKUP(AX93,'シフト記号表（勤務時間帯） (5)'!$D$6:$Z$47,23,FALSE))</f>
        <v/>
      </c>
      <c r="AY95" s="1897" t="str">
        <f>IF(AY93="","",VLOOKUP(AY93,'シフト記号表（勤務時間帯） (5)'!$D$6:$Z$47,23,FALSE))</f>
        <v/>
      </c>
      <c r="AZ95" s="1945">
        <f>IF($BC$3="４週",SUM(U95:AV95),IF($BC$3="暦月",SUM(U95:AY95),""))</f>
        <v>0</v>
      </c>
      <c r="BA95" s="1953"/>
      <c r="BB95" s="1962">
        <f>IF($BC$3="４週",AZ95/4,IF($BC$3="暦月",(AZ95/($BC$8/7)),""))</f>
        <v>0</v>
      </c>
      <c r="BC95" s="1953"/>
      <c r="BD95" s="1973"/>
      <c r="BE95" s="1978"/>
      <c r="BF95" s="1978"/>
      <c r="BG95" s="1978"/>
      <c r="BH95" s="1989"/>
    </row>
    <row r="96" spans="2:60" ht="20.25" customHeight="1">
      <c r="B96" s="2530"/>
      <c r="C96" s="1756"/>
      <c r="D96" s="1824"/>
      <c r="E96" s="1767"/>
      <c r="F96" s="1767"/>
      <c r="G96" s="1802"/>
      <c r="H96" s="2095"/>
      <c r="I96" s="1788"/>
      <c r="J96" s="2545"/>
      <c r="K96" s="2545"/>
      <c r="L96" s="1802"/>
      <c r="M96" s="2549"/>
      <c r="N96" s="2553"/>
      <c r="O96" s="2557"/>
      <c r="P96" s="2563" t="s">
        <v>770</v>
      </c>
      <c r="Q96" s="2572"/>
      <c r="R96" s="2572"/>
      <c r="S96" s="2580"/>
      <c r="T96" s="2589"/>
      <c r="U96" s="2596"/>
      <c r="V96" s="2602"/>
      <c r="W96" s="2602"/>
      <c r="X96" s="2602"/>
      <c r="Y96" s="2602"/>
      <c r="Z96" s="2602"/>
      <c r="AA96" s="2608"/>
      <c r="AB96" s="2596"/>
      <c r="AC96" s="2602"/>
      <c r="AD96" s="2602"/>
      <c r="AE96" s="2602"/>
      <c r="AF96" s="2602"/>
      <c r="AG96" s="2602"/>
      <c r="AH96" s="2608"/>
      <c r="AI96" s="2596"/>
      <c r="AJ96" s="2602"/>
      <c r="AK96" s="2602"/>
      <c r="AL96" s="2602"/>
      <c r="AM96" s="2602"/>
      <c r="AN96" s="2602"/>
      <c r="AO96" s="2608"/>
      <c r="AP96" s="2596"/>
      <c r="AQ96" s="2602"/>
      <c r="AR96" s="2602"/>
      <c r="AS96" s="2602"/>
      <c r="AT96" s="2602"/>
      <c r="AU96" s="2602"/>
      <c r="AV96" s="2608"/>
      <c r="AW96" s="2596"/>
      <c r="AX96" s="2602"/>
      <c r="AY96" s="2602"/>
      <c r="AZ96" s="2624"/>
      <c r="BA96" s="2631"/>
      <c r="BB96" s="2638"/>
      <c r="BC96" s="2631"/>
      <c r="BD96" s="1972"/>
      <c r="BE96" s="1977"/>
      <c r="BF96" s="1977"/>
      <c r="BG96" s="1977"/>
      <c r="BH96" s="1988"/>
    </row>
    <row r="97" spans="2:60" ht="20.25" customHeight="1">
      <c r="B97" s="2059">
        <f>B94+1</f>
        <v>26</v>
      </c>
      <c r="C97" s="1755"/>
      <c r="D97" s="1823"/>
      <c r="E97" s="1766"/>
      <c r="F97" s="1766">
        <f>C96</f>
        <v>0</v>
      </c>
      <c r="G97" s="1801"/>
      <c r="H97" s="2103"/>
      <c r="I97" s="1787"/>
      <c r="J97" s="2543"/>
      <c r="K97" s="2543"/>
      <c r="L97" s="1801"/>
      <c r="M97" s="2547"/>
      <c r="N97" s="2551"/>
      <c r="O97" s="2555"/>
      <c r="P97" s="2559" t="s">
        <v>1023</v>
      </c>
      <c r="Q97" s="2566"/>
      <c r="R97" s="2566"/>
      <c r="S97" s="2574"/>
      <c r="T97" s="2582"/>
      <c r="U97" s="2181" t="str">
        <f>IF(U96="","",VLOOKUP(U96,'シフト記号表（勤務時間帯） (5)'!$D$6:$X$47,21,FALSE))</f>
        <v/>
      </c>
      <c r="V97" s="2190" t="str">
        <f>IF(V96="","",VLOOKUP(V96,'シフト記号表（勤務時間帯） (5)'!$D$6:$X$47,21,FALSE))</f>
        <v/>
      </c>
      <c r="W97" s="2190" t="str">
        <f>IF(W96="","",VLOOKUP(W96,'シフト記号表（勤務時間帯） (5)'!$D$6:$X$47,21,FALSE))</f>
        <v/>
      </c>
      <c r="X97" s="2190" t="str">
        <f>IF(X96="","",VLOOKUP(X96,'シフト記号表（勤務時間帯） (5)'!$D$6:$X$47,21,FALSE))</f>
        <v/>
      </c>
      <c r="Y97" s="2190" t="str">
        <f>IF(Y96="","",VLOOKUP(Y96,'シフト記号表（勤務時間帯） (5)'!$D$6:$X$47,21,FALSE))</f>
        <v/>
      </c>
      <c r="Z97" s="2190" t="str">
        <f>IF(Z96="","",VLOOKUP(Z96,'シフト記号表（勤務時間帯） (5)'!$D$6:$X$47,21,FALSE))</f>
        <v/>
      </c>
      <c r="AA97" s="2197" t="str">
        <f>IF(AA96="","",VLOOKUP(AA96,'シフト記号表（勤務時間帯） (5)'!$D$6:$X$47,21,FALSE))</f>
        <v/>
      </c>
      <c r="AB97" s="2181" t="str">
        <f>IF(AB96="","",VLOOKUP(AB96,'シフト記号表（勤務時間帯） (5)'!$D$6:$X$47,21,FALSE))</f>
        <v/>
      </c>
      <c r="AC97" s="2190" t="str">
        <f>IF(AC96="","",VLOOKUP(AC96,'シフト記号表（勤務時間帯） (5)'!$D$6:$X$47,21,FALSE))</f>
        <v/>
      </c>
      <c r="AD97" s="2190" t="str">
        <f>IF(AD96="","",VLOOKUP(AD96,'シフト記号表（勤務時間帯） (5)'!$D$6:$X$47,21,FALSE))</f>
        <v/>
      </c>
      <c r="AE97" s="2190" t="str">
        <f>IF(AE96="","",VLOOKUP(AE96,'シフト記号表（勤務時間帯） (5)'!$D$6:$X$47,21,FALSE))</f>
        <v/>
      </c>
      <c r="AF97" s="2190" t="str">
        <f>IF(AF96="","",VLOOKUP(AF96,'シフト記号表（勤務時間帯） (5)'!$D$6:$X$47,21,FALSE))</f>
        <v/>
      </c>
      <c r="AG97" s="2190" t="str">
        <f>IF(AG96="","",VLOOKUP(AG96,'シフト記号表（勤務時間帯） (5)'!$D$6:$X$47,21,FALSE))</f>
        <v/>
      </c>
      <c r="AH97" s="2197" t="str">
        <f>IF(AH96="","",VLOOKUP(AH96,'シフト記号表（勤務時間帯） (5)'!$D$6:$X$47,21,FALSE))</f>
        <v/>
      </c>
      <c r="AI97" s="2181" t="str">
        <f>IF(AI96="","",VLOOKUP(AI96,'シフト記号表（勤務時間帯） (5)'!$D$6:$X$47,21,FALSE))</f>
        <v/>
      </c>
      <c r="AJ97" s="2190" t="str">
        <f>IF(AJ96="","",VLOOKUP(AJ96,'シフト記号表（勤務時間帯） (5)'!$D$6:$X$47,21,FALSE))</f>
        <v/>
      </c>
      <c r="AK97" s="2190" t="str">
        <f>IF(AK96="","",VLOOKUP(AK96,'シフト記号表（勤務時間帯） (5)'!$D$6:$X$47,21,FALSE))</f>
        <v/>
      </c>
      <c r="AL97" s="2190" t="str">
        <f>IF(AL96="","",VLOOKUP(AL96,'シフト記号表（勤務時間帯） (5)'!$D$6:$X$47,21,FALSE))</f>
        <v/>
      </c>
      <c r="AM97" s="2190" t="str">
        <f>IF(AM96="","",VLOOKUP(AM96,'シフト記号表（勤務時間帯） (5)'!$D$6:$X$47,21,FALSE))</f>
        <v/>
      </c>
      <c r="AN97" s="2190" t="str">
        <f>IF(AN96="","",VLOOKUP(AN96,'シフト記号表（勤務時間帯） (5)'!$D$6:$X$47,21,FALSE))</f>
        <v/>
      </c>
      <c r="AO97" s="2197" t="str">
        <f>IF(AO96="","",VLOOKUP(AO96,'シフト記号表（勤務時間帯） (5)'!$D$6:$X$47,21,FALSE))</f>
        <v/>
      </c>
      <c r="AP97" s="2181" t="str">
        <f>IF(AP96="","",VLOOKUP(AP96,'シフト記号表（勤務時間帯） (5)'!$D$6:$X$47,21,FALSE))</f>
        <v/>
      </c>
      <c r="AQ97" s="2190" t="str">
        <f>IF(AQ96="","",VLOOKUP(AQ96,'シフト記号表（勤務時間帯） (5)'!$D$6:$X$47,21,FALSE))</f>
        <v/>
      </c>
      <c r="AR97" s="2190" t="str">
        <f>IF(AR96="","",VLOOKUP(AR96,'シフト記号表（勤務時間帯） (5)'!$D$6:$X$47,21,FALSE))</f>
        <v/>
      </c>
      <c r="AS97" s="2190" t="str">
        <f>IF(AS96="","",VLOOKUP(AS96,'シフト記号表（勤務時間帯） (5)'!$D$6:$X$47,21,FALSE))</f>
        <v/>
      </c>
      <c r="AT97" s="2190" t="str">
        <f>IF(AT96="","",VLOOKUP(AT96,'シフト記号表（勤務時間帯） (5)'!$D$6:$X$47,21,FALSE))</f>
        <v/>
      </c>
      <c r="AU97" s="2190" t="str">
        <f>IF(AU96="","",VLOOKUP(AU96,'シフト記号表（勤務時間帯） (5)'!$D$6:$X$47,21,FALSE))</f>
        <v/>
      </c>
      <c r="AV97" s="2197" t="str">
        <f>IF(AV96="","",VLOOKUP(AV96,'シフト記号表（勤務時間帯） (5)'!$D$6:$X$47,21,FALSE))</f>
        <v/>
      </c>
      <c r="AW97" s="2181" t="str">
        <f>IF(AW96="","",VLOOKUP(AW96,'シフト記号表（勤務時間帯） (5)'!$D$6:$X$47,21,FALSE))</f>
        <v/>
      </c>
      <c r="AX97" s="2190" t="str">
        <f>IF(AX96="","",VLOOKUP(AX96,'シフト記号表（勤務時間帯） (5)'!$D$6:$X$47,21,FALSE))</f>
        <v/>
      </c>
      <c r="AY97" s="2190" t="str">
        <f>IF(AY96="","",VLOOKUP(AY96,'シフト記号表（勤務時間帯） (5)'!$D$6:$X$47,21,FALSE))</f>
        <v/>
      </c>
      <c r="AZ97" s="1943">
        <f>IF($BC$3="４週",SUM(U97:AV97),IF($BC$3="暦月",SUM(U97:AY97),""))</f>
        <v>0</v>
      </c>
      <c r="BA97" s="1951"/>
      <c r="BB97" s="1960">
        <f>IF($BC$3="４週",AZ97/4,IF($BC$3="暦月",(AZ97/($BC$8/7)),""))</f>
        <v>0</v>
      </c>
      <c r="BC97" s="1951"/>
      <c r="BD97" s="1971"/>
      <c r="BE97" s="1976"/>
      <c r="BF97" s="1976"/>
      <c r="BG97" s="1976"/>
      <c r="BH97" s="1987"/>
    </row>
    <row r="98" spans="2:60" ht="20.25" customHeight="1">
      <c r="B98" s="1743"/>
      <c r="C98" s="1757"/>
      <c r="D98" s="1825"/>
      <c r="E98" s="1768"/>
      <c r="F98" s="1768"/>
      <c r="G98" s="1803">
        <f>C96</f>
        <v>0</v>
      </c>
      <c r="H98" s="2104"/>
      <c r="I98" s="1789"/>
      <c r="J98" s="2544"/>
      <c r="K98" s="2544"/>
      <c r="L98" s="1803"/>
      <c r="M98" s="2548"/>
      <c r="N98" s="2552"/>
      <c r="O98" s="2556"/>
      <c r="P98" s="2564" t="s">
        <v>34</v>
      </c>
      <c r="Q98" s="2567"/>
      <c r="R98" s="2567"/>
      <c r="S98" s="2578"/>
      <c r="T98" s="2586"/>
      <c r="U98" s="1885" t="str">
        <f>IF(U96="","",VLOOKUP(U96,'シフト記号表（勤務時間帯） (5)'!$D$6:$Z$47,23,FALSE))</f>
        <v/>
      </c>
      <c r="V98" s="1897" t="str">
        <f>IF(V96="","",VLOOKUP(V96,'シフト記号表（勤務時間帯） (5)'!$D$6:$Z$47,23,FALSE))</f>
        <v/>
      </c>
      <c r="W98" s="1897" t="str">
        <f>IF(W96="","",VLOOKUP(W96,'シフト記号表（勤務時間帯） (5)'!$D$6:$Z$47,23,FALSE))</f>
        <v/>
      </c>
      <c r="X98" s="1897" t="str">
        <f>IF(X96="","",VLOOKUP(X96,'シフト記号表（勤務時間帯） (5)'!$D$6:$Z$47,23,FALSE))</f>
        <v/>
      </c>
      <c r="Y98" s="1897" t="str">
        <f>IF(Y96="","",VLOOKUP(Y96,'シフト記号表（勤務時間帯） (5)'!$D$6:$Z$47,23,FALSE))</f>
        <v/>
      </c>
      <c r="Z98" s="1897" t="str">
        <f>IF(Z96="","",VLOOKUP(Z96,'シフト記号表（勤務時間帯） (5)'!$D$6:$Z$47,23,FALSE))</f>
        <v/>
      </c>
      <c r="AA98" s="1912" t="str">
        <f>IF(AA96="","",VLOOKUP(AA96,'シフト記号表（勤務時間帯） (5)'!$D$6:$Z$47,23,FALSE))</f>
        <v/>
      </c>
      <c r="AB98" s="1885" t="str">
        <f>IF(AB96="","",VLOOKUP(AB96,'シフト記号表（勤務時間帯） (5)'!$D$6:$Z$47,23,FALSE))</f>
        <v/>
      </c>
      <c r="AC98" s="1897" t="str">
        <f>IF(AC96="","",VLOOKUP(AC96,'シフト記号表（勤務時間帯） (5)'!$D$6:$Z$47,23,FALSE))</f>
        <v/>
      </c>
      <c r="AD98" s="1897" t="str">
        <f>IF(AD96="","",VLOOKUP(AD96,'シフト記号表（勤務時間帯） (5)'!$D$6:$Z$47,23,FALSE))</f>
        <v/>
      </c>
      <c r="AE98" s="1897" t="str">
        <f>IF(AE96="","",VLOOKUP(AE96,'シフト記号表（勤務時間帯） (5)'!$D$6:$Z$47,23,FALSE))</f>
        <v/>
      </c>
      <c r="AF98" s="1897" t="str">
        <f>IF(AF96="","",VLOOKUP(AF96,'シフト記号表（勤務時間帯） (5)'!$D$6:$Z$47,23,FALSE))</f>
        <v/>
      </c>
      <c r="AG98" s="1897" t="str">
        <f>IF(AG96="","",VLOOKUP(AG96,'シフト記号表（勤務時間帯） (5)'!$D$6:$Z$47,23,FALSE))</f>
        <v/>
      </c>
      <c r="AH98" s="1912" t="str">
        <f>IF(AH96="","",VLOOKUP(AH96,'シフト記号表（勤務時間帯） (5)'!$D$6:$Z$47,23,FALSE))</f>
        <v/>
      </c>
      <c r="AI98" s="1885" t="str">
        <f>IF(AI96="","",VLOOKUP(AI96,'シフト記号表（勤務時間帯） (5)'!$D$6:$Z$47,23,FALSE))</f>
        <v/>
      </c>
      <c r="AJ98" s="1897" t="str">
        <f>IF(AJ96="","",VLOOKUP(AJ96,'シフト記号表（勤務時間帯） (5)'!$D$6:$Z$47,23,FALSE))</f>
        <v/>
      </c>
      <c r="AK98" s="1897" t="str">
        <f>IF(AK96="","",VLOOKUP(AK96,'シフト記号表（勤務時間帯） (5)'!$D$6:$Z$47,23,FALSE))</f>
        <v/>
      </c>
      <c r="AL98" s="1897" t="str">
        <f>IF(AL96="","",VLOOKUP(AL96,'シフト記号表（勤務時間帯） (5)'!$D$6:$Z$47,23,FALSE))</f>
        <v/>
      </c>
      <c r="AM98" s="1897" t="str">
        <f>IF(AM96="","",VLOOKUP(AM96,'シフト記号表（勤務時間帯） (5)'!$D$6:$Z$47,23,FALSE))</f>
        <v/>
      </c>
      <c r="AN98" s="1897" t="str">
        <f>IF(AN96="","",VLOOKUP(AN96,'シフト記号表（勤務時間帯） (5)'!$D$6:$Z$47,23,FALSE))</f>
        <v/>
      </c>
      <c r="AO98" s="1912" t="str">
        <f>IF(AO96="","",VLOOKUP(AO96,'シフト記号表（勤務時間帯） (5)'!$D$6:$Z$47,23,FALSE))</f>
        <v/>
      </c>
      <c r="AP98" s="1885" t="str">
        <f>IF(AP96="","",VLOOKUP(AP96,'シフト記号表（勤務時間帯） (5)'!$D$6:$Z$47,23,FALSE))</f>
        <v/>
      </c>
      <c r="AQ98" s="1897" t="str">
        <f>IF(AQ96="","",VLOOKUP(AQ96,'シフト記号表（勤務時間帯） (5)'!$D$6:$Z$47,23,FALSE))</f>
        <v/>
      </c>
      <c r="AR98" s="1897" t="str">
        <f>IF(AR96="","",VLOOKUP(AR96,'シフト記号表（勤務時間帯） (5)'!$D$6:$Z$47,23,FALSE))</f>
        <v/>
      </c>
      <c r="AS98" s="1897" t="str">
        <f>IF(AS96="","",VLOOKUP(AS96,'シフト記号表（勤務時間帯） (5)'!$D$6:$Z$47,23,FALSE))</f>
        <v/>
      </c>
      <c r="AT98" s="1897" t="str">
        <f>IF(AT96="","",VLOOKUP(AT96,'シフト記号表（勤務時間帯） (5)'!$D$6:$Z$47,23,FALSE))</f>
        <v/>
      </c>
      <c r="AU98" s="1897" t="str">
        <f>IF(AU96="","",VLOOKUP(AU96,'シフト記号表（勤務時間帯） (5)'!$D$6:$Z$47,23,FALSE))</f>
        <v/>
      </c>
      <c r="AV98" s="1912" t="str">
        <f>IF(AV96="","",VLOOKUP(AV96,'シフト記号表（勤務時間帯） (5)'!$D$6:$Z$47,23,FALSE))</f>
        <v/>
      </c>
      <c r="AW98" s="1885" t="str">
        <f>IF(AW96="","",VLOOKUP(AW96,'シフト記号表（勤務時間帯） (5)'!$D$6:$Z$47,23,FALSE))</f>
        <v/>
      </c>
      <c r="AX98" s="1897" t="str">
        <f>IF(AX96="","",VLOOKUP(AX96,'シフト記号表（勤務時間帯） (5)'!$D$6:$Z$47,23,FALSE))</f>
        <v/>
      </c>
      <c r="AY98" s="1897" t="str">
        <f>IF(AY96="","",VLOOKUP(AY96,'シフト記号表（勤務時間帯） (5)'!$D$6:$Z$47,23,FALSE))</f>
        <v/>
      </c>
      <c r="AZ98" s="1945">
        <f>IF($BC$3="４週",SUM(U98:AV98),IF($BC$3="暦月",SUM(U98:AY98),""))</f>
        <v>0</v>
      </c>
      <c r="BA98" s="1953"/>
      <c r="BB98" s="1962">
        <f>IF($BC$3="４週",AZ98/4,IF($BC$3="暦月",(AZ98/($BC$8/7)),""))</f>
        <v>0</v>
      </c>
      <c r="BC98" s="1953"/>
      <c r="BD98" s="1973"/>
      <c r="BE98" s="1978"/>
      <c r="BF98" s="1978"/>
      <c r="BG98" s="1978"/>
      <c r="BH98" s="1989"/>
    </row>
    <row r="99" spans="2:60" ht="20.25" customHeight="1">
      <c r="B99" s="2530"/>
      <c r="C99" s="1756"/>
      <c r="D99" s="1824"/>
      <c r="E99" s="1767"/>
      <c r="F99" s="1767"/>
      <c r="G99" s="1802"/>
      <c r="H99" s="2095"/>
      <c r="I99" s="1788"/>
      <c r="J99" s="2545"/>
      <c r="K99" s="2545"/>
      <c r="L99" s="1802"/>
      <c r="M99" s="2549"/>
      <c r="N99" s="2553"/>
      <c r="O99" s="2557"/>
      <c r="P99" s="2563" t="s">
        <v>770</v>
      </c>
      <c r="Q99" s="2572"/>
      <c r="R99" s="2572"/>
      <c r="S99" s="2580"/>
      <c r="T99" s="2589"/>
      <c r="U99" s="2596"/>
      <c r="V99" s="2602"/>
      <c r="W99" s="2602"/>
      <c r="X99" s="2602"/>
      <c r="Y99" s="2602"/>
      <c r="Z99" s="2602"/>
      <c r="AA99" s="2608"/>
      <c r="AB99" s="2596"/>
      <c r="AC99" s="2602"/>
      <c r="AD99" s="2602"/>
      <c r="AE99" s="2602"/>
      <c r="AF99" s="2602"/>
      <c r="AG99" s="2602"/>
      <c r="AH99" s="2608"/>
      <c r="AI99" s="2596"/>
      <c r="AJ99" s="2602"/>
      <c r="AK99" s="2602"/>
      <c r="AL99" s="2602"/>
      <c r="AM99" s="2602"/>
      <c r="AN99" s="2602"/>
      <c r="AO99" s="2608"/>
      <c r="AP99" s="2596"/>
      <c r="AQ99" s="2602"/>
      <c r="AR99" s="2602"/>
      <c r="AS99" s="2602"/>
      <c r="AT99" s="2602"/>
      <c r="AU99" s="2602"/>
      <c r="AV99" s="2608"/>
      <c r="AW99" s="2596"/>
      <c r="AX99" s="2602"/>
      <c r="AY99" s="2602"/>
      <c r="AZ99" s="2624"/>
      <c r="BA99" s="2631"/>
      <c r="BB99" s="2638"/>
      <c r="BC99" s="2631"/>
      <c r="BD99" s="1972"/>
      <c r="BE99" s="1977"/>
      <c r="BF99" s="1977"/>
      <c r="BG99" s="1977"/>
      <c r="BH99" s="1988"/>
    </row>
    <row r="100" spans="2:60" ht="20.25" customHeight="1">
      <c r="B100" s="2059">
        <f>B97+1</f>
        <v>27</v>
      </c>
      <c r="C100" s="1755"/>
      <c r="D100" s="1823"/>
      <c r="E100" s="1766"/>
      <c r="F100" s="1766">
        <f>C99</f>
        <v>0</v>
      </c>
      <c r="G100" s="1801"/>
      <c r="H100" s="2103"/>
      <c r="I100" s="1787"/>
      <c r="J100" s="2543"/>
      <c r="K100" s="2543"/>
      <c r="L100" s="1801"/>
      <c r="M100" s="2547"/>
      <c r="N100" s="2551"/>
      <c r="O100" s="2555"/>
      <c r="P100" s="2559" t="s">
        <v>1023</v>
      </c>
      <c r="Q100" s="2566"/>
      <c r="R100" s="2566"/>
      <c r="S100" s="2574"/>
      <c r="T100" s="2582"/>
      <c r="U100" s="2181" t="str">
        <f>IF(U99="","",VLOOKUP(U99,'シフト記号表（勤務時間帯） (5)'!$D$6:$X$47,21,FALSE))</f>
        <v/>
      </c>
      <c r="V100" s="2190" t="str">
        <f>IF(V99="","",VLOOKUP(V99,'シフト記号表（勤務時間帯） (5)'!$D$6:$X$47,21,FALSE))</f>
        <v/>
      </c>
      <c r="W100" s="2190" t="str">
        <f>IF(W99="","",VLOOKUP(W99,'シフト記号表（勤務時間帯） (5)'!$D$6:$X$47,21,FALSE))</f>
        <v/>
      </c>
      <c r="X100" s="2190" t="str">
        <f>IF(X99="","",VLOOKUP(X99,'シフト記号表（勤務時間帯） (5)'!$D$6:$X$47,21,FALSE))</f>
        <v/>
      </c>
      <c r="Y100" s="2190" t="str">
        <f>IF(Y99="","",VLOOKUP(Y99,'シフト記号表（勤務時間帯） (5)'!$D$6:$X$47,21,FALSE))</f>
        <v/>
      </c>
      <c r="Z100" s="2190" t="str">
        <f>IF(Z99="","",VLOOKUP(Z99,'シフト記号表（勤務時間帯） (5)'!$D$6:$X$47,21,FALSE))</f>
        <v/>
      </c>
      <c r="AA100" s="2197" t="str">
        <f>IF(AA99="","",VLOOKUP(AA99,'シフト記号表（勤務時間帯） (5)'!$D$6:$X$47,21,FALSE))</f>
        <v/>
      </c>
      <c r="AB100" s="2181" t="str">
        <f>IF(AB99="","",VLOOKUP(AB99,'シフト記号表（勤務時間帯） (5)'!$D$6:$X$47,21,FALSE))</f>
        <v/>
      </c>
      <c r="AC100" s="2190" t="str">
        <f>IF(AC99="","",VLOOKUP(AC99,'シフト記号表（勤務時間帯） (5)'!$D$6:$X$47,21,FALSE))</f>
        <v/>
      </c>
      <c r="AD100" s="2190" t="str">
        <f>IF(AD99="","",VLOOKUP(AD99,'シフト記号表（勤務時間帯） (5)'!$D$6:$X$47,21,FALSE))</f>
        <v/>
      </c>
      <c r="AE100" s="2190" t="str">
        <f>IF(AE99="","",VLOOKUP(AE99,'シフト記号表（勤務時間帯） (5)'!$D$6:$X$47,21,FALSE))</f>
        <v/>
      </c>
      <c r="AF100" s="2190" t="str">
        <f>IF(AF99="","",VLOOKUP(AF99,'シフト記号表（勤務時間帯） (5)'!$D$6:$X$47,21,FALSE))</f>
        <v/>
      </c>
      <c r="AG100" s="2190" t="str">
        <f>IF(AG99="","",VLOOKUP(AG99,'シフト記号表（勤務時間帯） (5)'!$D$6:$X$47,21,FALSE))</f>
        <v/>
      </c>
      <c r="AH100" s="2197" t="str">
        <f>IF(AH99="","",VLOOKUP(AH99,'シフト記号表（勤務時間帯） (5)'!$D$6:$X$47,21,FALSE))</f>
        <v/>
      </c>
      <c r="AI100" s="2181" t="str">
        <f>IF(AI99="","",VLOOKUP(AI99,'シフト記号表（勤務時間帯） (5)'!$D$6:$X$47,21,FALSE))</f>
        <v/>
      </c>
      <c r="AJ100" s="2190" t="str">
        <f>IF(AJ99="","",VLOOKUP(AJ99,'シフト記号表（勤務時間帯） (5)'!$D$6:$X$47,21,FALSE))</f>
        <v/>
      </c>
      <c r="AK100" s="2190" t="str">
        <f>IF(AK99="","",VLOOKUP(AK99,'シフト記号表（勤務時間帯） (5)'!$D$6:$X$47,21,FALSE))</f>
        <v/>
      </c>
      <c r="AL100" s="2190" t="str">
        <f>IF(AL99="","",VLOOKUP(AL99,'シフト記号表（勤務時間帯） (5)'!$D$6:$X$47,21,FALSE))</f>
        <v/>
      </c>
      <c r="AM100" s="2190" t="str">
        <f>IF(AM99="","",VLOOKUP(AM99,'シフト記号表（勤務時間帯） (5)'!$D$6:$X$47,21,FALSE))</f>
        <v/>
      </c>
      <c r="AN100" s="2190" t="str">
        <f>IF(AN99="","",VLOOKUP(AN99,'シフト記号表（勤務時間帯） (5)'!$D$6:$X$47,21,FALSE))</f>
        <v/>
      </c>
      <c r="AO100" s="2197" t="str">
        <f>IF(AO99="","",VLOOKUP(AO99,'シフト記号表（勤務時間帯） (5)'!$D$6:$X$47,21,FALSE))</f>
        <v/>
      </c>
      <c r="AP100" s="2181" t="str">
        <f>IF(AP99="","",VLOOKUP(AP99,'シフト記号表（勤務時間帯） (5)'!$D$6:$X$47,21,FALSE))</f>
        <v/>
      </c>
      <c r="AQ100" s="2190" t="str">
        <f>IF(AQ99="","",VLOOKUP(AQ99,'シフト記号表（勤務時間帯） (5)'!$D$6:$X$47,21,FALSE))</f>
        <v/>
      </c>
      <c r="AR100" s="2190" t="str">
        <f>IF(AR99="","",VLOOKUP(AR99,'シフト記号表（勤務時間帯） (5)'!$D$6:$X$47,21,FALSE))</f>
        <v/>
      </c>
      <c r="AS100" s="2190" t="str">
        <f>IF(AS99="","",VLOOKUP(AS99,'シフト記号表（勤務時間帯） (5)'!$D$6:$X$47,21,FALSE))</f>
        <v/>
      </c>
      <c r="AT100" s="2190" t="str">
        <f>IF(AT99="","",VLOOKUP(AT99,'シフト記号表（勤務時間帯） (5)'!$D$6:$X$47,21,FALSE))</f>
        <v/>
      </c>
      <c r="AU100" s="2190" t="str">
        <f>IF(AU99="","",VLOOKUP(AU99,'シフト記号表（勤務時間帯） (5)'!$D$6:$X$47,21,FALSE))</f>
        <v/>
      </c>
      <c r="AV100" s="2197" t="str">
        <f>IF(AV99="","",VLOOKUP(AV99,'シフト記号表（勤務時間帯） (5)'!$D$6:$X$47,21,FALSE))</f>
        <v/>
      </c>
      <c r="AW100" s="2181" t="str">
        <f>IF(AW99="","",VLOOKUP(AW99,'シフト記号表（勤務時間帯） (5)'!$D$6:$X$47,21,FALSE))</f>
        <v/>
      </c>
      <c r="AX100" s="2190" t="str">
        <f>IF(AX99="","",VLOOKUP(AX99,'シフト記号表（勤務時間帯） (5)'!$D$6:$X$47,21,FALSE))</f>
        <v/>
      </c>
      <c r="AY100" s="2190" t="str">
        <f>IF(AY99="","",VLOOKUP(AY99,'シフト記号表（勤務時間帯） (5)'!$D$6:$X$47,21,FALSE))</f>
        <v/>
      </c>
      <c r="AZ100" s="1943">
        <f>IF($BC$3="４週",SUM(U100:AV100),IF($BC$3="暦月",SUM(U100:AY100),""))</f>
        <v>0</v>
      </c>
      <c r="BA100" s="1951"/>
      <c r="BB100" s="1960">
        <f>IF($BC$3="４週",AZ100/4,IF($BC$3="暦月",(AZ100/($BC$8/7)),""))</f>
        <v>0</v>
      </c>
      <c r="BC100" s="1951"/>
      <c r="BD100" s="1971"/>
      <c r="BE100" s="1976"/>
      <c r="BF100" s="1976"/>
      <c r="BG100" s="1976"/>
      <c r="BH100" s="1987"/>
    </row>
    <row r="101" spans="2:60" ht="20.25" customHeight="1">
      <c r="B101" s="1743"/>
      <c r="C101" s="1757"/>
      <c r="D101" s="1825"/>
      <c r="E101" s="1768"/>
      <c r="F101" s="1768"/>
      <c r="G101" s="1803">
        <f>C99</f>
        <v>0</v>
      </c>
      <c r="H101" s="2104"/>
      <c r="I101" s="1789"/>
      <c r="J101" s="2544"/>
      <c r="K101" s="2544"/>
      <c r="L101" s="1803"/>
      <c r="M101" s="2548"/>
      <c r="N101" s="2552"/>
      <c r="O101" s="2556"/>
      <c r="P101" s="2564" t="s">
        <v>34</v>
      </c>
      <c r="Q101" s="2567"/>
      <c r="R101" s="2567"/>
      <c r="S101" s="2578"/>
      <c r="T101" s="2586"/>
      <c r="U101" s="1885" t="str">
        <f>IF(U99="","",VLOOKUP(U99,'シフト記号表（勤務時間帯） (5)'!$D$6:$Z$47,23,FALSE))</f>
        <v/>
      </c>
      <c r="V101" s="1897" t="str">
        <f>IF(V99="","",VLOOKUP(V99,'シフト記号表（勤務時間帯） (5)'!$D$6:$Z$47,23,FALSE))</f>
        <v/>
      </c>
      <c r="W101" s="1897" t="str">
        <f>IF(W99="","",VLOOKUP(W99,'シフト記号表（勤務時間帯） (5)'!$D$6:$Z$47,23,FALSE))</f>
        <v/>
      </c>
      <c r="X101" s="1897" t="str">
        <f>IF(X99="","",VLOOKUP(X99,'シフト記号表（勤務時間帯） (5)'!$D$6:$Z$47,23,FALSE))</f>
        <v/>
      </c>
      <c r="Y101" s="1897" t="str">
        <f>IF(Y99="","",VLOOKUP(Y99,'シフト記号表（勤務時間帯） (5)'!$D$6:$Z$47,23,FALSE))</f>
        <v/>
      </c>
      <c r="Z101" s="1897" t="str">
        <f>IF(Z99="","",VLOOKUP(Z99,'シフト記号表（勤務時間帯） (5)'!$D$6:$Z$47,23,FALSE))</f>
        <v/>
      </c>
      <c r="AA101" s="1912" t="str">
        <f>IF(AA99="","",VLOOKUP(AA99,'シフト記号表（勤務時間帯） (5)'!$D$6:$Z$47,23,FALSE))</f>
        <v/>
      </c>
      <c r="AB101" s="1885" t="str">
        <f>IF(AB99="","",VLOOKUP(AB99,'シフト記号表（勤務時間帯） (5)'!$D$6:$Z$47,23,FALSE))</f>
        <v/>
      </c>
      <c r="AC101" s="1897" t="str">
        <f>IF(AC99="","",VLOOKUP(AC99,'シフト記号表（勤務時間帯） (5)'!$D$6:$Z$47,23,FALSE))</f>
        <v/>
      </c>
      <c r="AD101" s="1897" t="str">
        <f>IF(AD99="","",VLOOKUP(AD99,'シフト記号表（勤務時間帯） (5)'!$D$6:$Z$47,23,FALSE))</f>
        <v/>
      </c>
      <c r="AE101" s="1897" t="str">
        <f>IF(AE99="","",VLOOKUP(AE99,'シフト記号表（勤務時間帯） (5)'!$D$6:$Z$47,23,FALSE))</f>
        <v/>
      </c>
      <c r="AF101" s="1897" t="str">
        <f>IF(AF99="","",VLOOKUP(AF99,'シフト記号表（勤務時間帯） (5)'!$D$6:$Z$47,23,FALSE))</f>
        <v/>
      </c>
      <c r="AG101" s="1897" t="str">
        <f>IF(AG99="","",VLOOKUP(AG99,'シフト記号表（勤務時間帯） (5)'!$D$6:$Z$47,23,FALSE))</f>
        <v/>
      </c>
      <c r="AH101" s="1912" t="str">
        <f>IF(AH99="","",VLOOKUP(AH99,'シフト記号表（勤務時間帯） (5)'!$D$6:$Z$47,23,FALSE))</f>
        <v/>
      </c>
      <c r="AI101" s="1885" t="str">
        <f>IF(AI99="","",VLOOKUP(AI99,'シフト記号表（勤務時間帯） (5)'!$D$6:$Z$47,23,FALSE))</f>
        <v/>
      </c>
      <c r="AJ101" s="1897" t="str">
        <f>IF(AJ99="","",VLOOKUP(AJ99,'シフト記号表（勤務時間帯） (5)'!$D$6:$Z$47,23,FALSE))</f>
        <v/>
      </c>
      <c r="AK101" s="1897" t="str">
        <f>IF(AK99="","",VLOOKUP(AK99,'シフト記号表（勤務時間帯） (5)'!$D$6:$Z$47,23,FALSE))</f>
        <v/>
      </c>
      <c r="AL101" s="1897" t="str">
        <f>IF(AL99="","",VLOOKUP(AL99,'シフト記号表（勤務時間帯） (5)'!$D$6:$Z$47,23,FALSE))</f>
        <v/>
      </c>
      <c r="AM101" s="1897" t="str">
        <f>IF(AM99="","",VLOOKUP(AM99,'シフト記号表（勤務時間帯） (5)'!$D$6:$Z$47,23,FALSE))</f>
        <v/>
      </c>
      <c r="AN101" s="1897" t="str">
        <f>IF(AN99="","",VLOOKUP(AN99,'シフト記号表（勤務時間帯） (5)'!$D$6:$Z$47,23,FALSE))</f>
        <v/>
      </c>
      <c r="AO101" s="1912" t="str">
        <f>IF(AO99="","",VLOOKUP(AO99,'シフト記号表（勤務時間帯） (5)'!$D$6:$Z$47,23,FALSE))</f>
        <v/>
      </c>
      <c r="AP101" s="1885" t="str">
        <f>IF(AP99="","",VLOOKUP(AP99,'シフト記号表（勤務時間帯） (5)'!$D$6:$Z$47,23,FALSE))</f>
        <v/>
      </c>
      <c r="AQ101" s="1897" t="str">
        <f>IF(AQ99="","",VLOOKUP(AQ99,'シフト記号表（勤務時間帯） (5)'!$D$6:$Z$47,23,FALSE))</f>
        <v/>
      </c>
      <c r="AR101" s="1897" t="str">
        <f>IF(AR99="","",VLOOKUP(AR99,'シフト記号表（勤務時間帯） (5)'!$D$6:$Z$47,23,FALSE))</f>
        <v/>
      </c>
      <c r="AS101" s="1897" t="str">
        <f>IF(AS99="","",VLOOKUP(AS99,'シフト記号表（勤務時間帯） (5)'!$D$6:$Z$47,23,FALSE))</f>
        <v/>
      </c>
      <c r="AT101" s="1897" t="str">
        <f>IF(AT99="","",VLOOKUP(AT99,'シフト記号表（勤務時間帯） (5)'!$D$6:$Z$47,23,FALSE))</f>
        <v/>
      </c>
      <c r="AU101" s="1897" t="str">
        <f>IF(AU99="","",VLOOKUP(AU99,'シフト記号表（勤務時間帯） (5)'!$D$6:$Z$47,23,FALSE))</f>
        <v/>
      </c>
      <c r="AV101" s="1912" t="str">
        <f>IF(AV99="","",VLOOKUP(AV99,'シフト記号表（勤務時間帯） (5)'!$D$6:$Z$47,23,FALSE))</f>
        <v/>
      </c>
      <c r="AW101" s="1885" t="str">
        <f>IF(AW99="","",VLOOKUP(AW99,'シフト記号表（勤務時間帯） (5)'!$D$6:$Z$47,23,FALSE))</f>
        <v/>
      </c>
      <c r="AX101" s="1897" t="str">
        <f>IF(AX99="","",VLOOKUP(AX99,'シフト記号表（勤務時間帯） (5)'!$D$6:$Z$47,23,FALSE))</f>
        <v/>
      </c>
      <c r="AY101" s="1897" t="str">
        <f>IF(AY99="","",VLOOKUP(AY99,'シフト記号表（勤務時間帯） (5)'!$D$6:$Z$47,23,FALSE))</f>
        <v/>
      </c>
      <c r="AZ101" s="1945">
        <f>IF($BC$3="４週",SUM(U101:AV101),IF($BC$3="暦月",SUM(U101:AY101),""))</f>
        <v>0</v>
      </c>
      <c r="BA101" s="1953"/>
      <c r="BB101" s="1962">
        <f>IF($BC$3="４週",AZ101/4,IF($BC$3="暦月",(AZ101/($BC$8/7)),""))</f>
        <v>0</v>
      </c>
      <c r="BC101" s="1953"/>
      <c r="BD101" s="1973"/>
      <c r="BE101" s="1978"/>
      <c r="BF101" s="1978"/>
      <c r="BG101" s="1978"/>
      <c r="BH101" s="1989"/>
    </row>
    <row r="102" spans="2:60" ht="20.25" customHeight="1">
      <c r="B102" s="2530"/>
      <c r="C102" s="1756"/>
      <c r="D102" s="1824"/>
      <c r="E102" s="1767"/>
      <c r="F102" s="1767"/>
      <c r="G102" s="1802"/>
      <c r="H102" s="2095"/>
      <c r="I102" s="1788"/>
      <c r="J102" s="2545"/>
      <c r="K102" s="2545"/>
      <c r="L102" s="1802"/>
      <c r="M102" s="2549"/>
      <c r="N102" s="2553"/>
      <c r="O102" s="2557"/>
      <c r="P102" s="2563" t="s">
        <v>770</v>
      </c>
      <c r="Q102" s="2572"/>
      <c r="R102" s="2572"/>
      <c r="S102" s="2580"/>
      <c r="T102" s="2589"/>
      <c r="U102" s="2596"/>
      <c r="V102" s="2602"/>
      <c r="W102" s="2602"/>
      <c r="X102" s="2602"/>
      <c r="Y102" s="2602"/>
      <c r="Z102" s="2602"/>
      <c r="AA102" s="2608"/>
      <c r="AB102" s="2596"/>
      <c r="AC102" s="2602"/>
      <c r="AD102" s="2602"/>
      <c r="AE102" s="2602"/>
      <c r="AF102" s="2602"/>
      <c r="AG102" s="2602"/>
      <c r="AH102" s="2608"/>
      <c r="AI102" s="2596"/>
      <c r="AJ102" s="2602"/>
      <c r="AK102" s="2602"/>
      <c r="AL102" s="2602"/>
      <c r="AM102" s="2602"/>
      <c r="AN102" s="2602"/>
      <c r="AO102" s="2608"/>
      <c r="AP102" s="2596"/>
      <c r="AQ102" s="2602"/>
      <c r="AR102" s="2602"/>
      <c r="AS102" s="2602"/>
      <c r="AT102" s="2602"/>
      <c r="AU102" s="2602"/>
      <c r="AV102" s="2608"/>
      <c r="AW102" s="2596"/>
      <c r="AX102" s="2602"/>
      <c r="AY102" s="2602"/>
      <c r="AZ102" s="2624"/>
      <c r="BA102" s="2631"/>
      <c r="BB102" s="2638"/>
      <c r="BC102" s="2631"/>
      <c r="BD102" s="1972"/>
      <c r="BE102" s="1977"/>
      <c r="BF102" s="1977"/>
      <c r="BG102" s="1977"/>
      <c r="BH102" s="1988"/>
    </row>
    <row r="103" spans="2:60" ht="20.25" customHeight="1">
      <c r="B103" s="2059">
        <f>B100+1</f>
        <v>28</v>
      </c>
      <c r="C103" s="1755"/>
      <c r="D103" s="1823"/>
      <c r="E103" s="1766"/>
      <c r="F103" s="1766">
        <f>C102</f>
        <v>0</v>
      </c>
      <c r="G103" s="1801"/>
      <c r="H103" s="2103"/>
      <c r="I103" s="1787"/>
      <c r="J103" s="2543"/>
      <c r="K103" s="2543"/>
      <c r="L103" s="1801"/>
      <c r="M103" s="2547"/>
      <c r="N103" s="2551"/>
      <c r="O103" s="2555"/>
      <c r="P103" s="2559" t="s">
        <v>1023</v>
      </c>
      <c r="Q103" s="2566"/>
      <c r="R103" s="2566"/>
      <c r="S103" s="2574"/>
      <c r="T103" s="2582"/>
      <c r="U103" s="2181" t="str">
        <f>IF(U102="","",VLOOKUP(U102,'シフト記号表（勤務時間帯） (5)'!$D$6:$X$47,21,FALSE))</f>
        <v/>
      </c>
      <c r="V103" s="2190" t="str">
        <f>IF(V102="","",VLOOKUP(V102,'シフト記号表（勤務時間帯） (5)'!$D$6:$X$47,21,FALSE))</f>
        <v/>
      </c>
      <c r="W103" s="2190" t="str">
        <f>IF(W102="","",VLOOKUP(W102,'シフト記号表（勤務時間帯） (5)'!$D$6:$X$47,21,FALSE))</f>
        <v/>
      </c>
      <c r="X103" s="2190" t="str">
        <f>IF(X102="","",VLOOKUP(X102,'シフト記号表（勤務時間帯） (5)'!$D$6:$X$47,21,FALSE))</f>
        <v/>
      </c>
      <c r="Y103" s="2190" t="str">
        <f>IF(Y102="","",VLOOKUP(Y102,'シフト記号表（勤務時間帯） (5)'!$D$6:$X$47,21,FALSE))</f>
        <v/>
      </c>
      <c r="Z103" s="2190" t="str">
        <f>IF(Z102="","",VLOOKUP(Z102,'シフト記号表（勤務時間帯） (5)'!$D$6:$X$47,21,FALSE))</f>
        <v/>
      </c>
      <c r="AA103" s="2197" t="str">
        <f>IF(AA102="","",VLOOKUP(AA102,'シフト記号表（勤務時間帯） (5)'!$D$6:$X$47,21,FALSE))</f>
        <v/>
      </c>
      <c r="AB103" s="2181" t="str">
        <f>IF(AB102="","",VLOOKUP(AB102,'シフト記号表（勤務時間帯） (5)'!$D$6:$X$47,21,FALSE))</f>
        <v/>
      </c>
      <c r="AC103" s="2190" t="str">
        <f>IF(AC102="","",VLOOKUP(AC102,'シフト記号表（勤務時間帯） (5)'!$D$6:$X$47,21,FALSE))</f>
        <v/>
      </c>
      <c r="AD103" s="2190" t="str">
        <f>IF(AD102="","",VLOOKUP(AD102,'シフト記号表（勤務時間帯） (5)'!$D$6:$X$47,21,FALSE))</f>
        <v/>
      </c>
      <c r="AE103" s="2190" t="str">
        <f>IF(AE102="","",VLOOKUP(AE102,'シフト記号表（勤務時間帯） (5)'!$D$6:$X$47,21,FALSE))</f>
        <v/>
      </c>
      <c r="AF103" s="2190" t="str">
        <f>IF(AF102="","",VLOOKUP(AF102,'シフト記号表（勤務時間帯） (5)'!$D$6:$X$47,21,FALSE))</f>
        <v/>
      </c>
      <c r="AG103" s="2190" t="str">
        <f>IF(AG102="","",VLOOKUP(AG102,'シフト記号表（勤務時間帯） (5)'!$D$6:$X$47,21,FALSE))</f>
        <v/>
      </c>
      <c r="AH103" s="2197" t="str">
        <f>IF(AH102="","",VLOOKUP(AH102,'シフト記号表（勤務時間帯） (5)'!$D$6:$X$47,21,FALSE))</f>
        <v/>
      </c>
      <c r="AI103" s="2181" t="str">
        <f>IF(AI102="","",VLOOKUP(AI102,'シフト記号表（勤務時間帯） (5)'!$D$6:$X$47,21,FALSE))</f>
        <v/>
      </c>
      <c r="AJ103" s="2190" t="str">
        <f>IF(AJ102="","",VLOOKUP(AJ102,'シフト記号表（勤務時間帯） (5)'!$D$6:$X$47,21,FALSE))</f>
        <v/>
      </c>
      <c r="AK103" s="2190" t="str">
        <f>IF(AK102="","",VLOOKUP(AK102,'シフト記号表（勤務時間帯） (5)'!$D$6:$X$47,21,FALSE))</f>
        <v/>
      </c>
      <c r="AL103" s="2190" t="str">
        <f>IF(AL102="","",VLOOKUP(AL102,'シフト記号表（勤務時間帯） (5)'!$D$6:$X$47,21,FALSE))</f>
        <v/>
      </c>
      <c r="AM103" s="2190" t="str">
        <f>IF(AM102="","",VLOOKUP(AM102,'シフト記号表（勤務時間帯） (5)'!$D$6:$X$47,21,FALSE))</f>
        <v/>
      </c>
      <c r="AN103" s="2190" t="str">
        <f>IF(AN102="","",VLOOKUP(AN102,'シフト記号表（勤務時間帯） (5)'!$D$6:$X$47,21,FALSE))</f>
        <v/>
      </c>
      <c r="AO103" s="2197" t="str">
        <f>IF(AO102="","",VLOOKUP(AO102,'シフト記号表（勤務時間帯） (5)'!$D$6:$X$47,21,FALSE))</f>
        <v/>
      </c>
      <c r="AP103" s="2181" t="str">
        <f>IF(AP102="","",VLOOKUP(AP102,'シフト記号表（勤務時間帯） (5)'!$D$6:$X$47,21,FALSE))</f>
        <v/>
      </c>
      <c r="AQ103" s="2190" t="str">
        <f>IF(AQ102="","",VLOOKUP(AQ102,'シフト記号表（勤務時間帯） (5)'!$D$6:$X$47,21,FALSE))</f>
        <v/>
      </c>
      <c r="AR103" s="2190" t="str">
        <f>IF(AR102="","",VLOOKUP(AR102,'シフト記号表（勤務時間帯） (5)'!$D$6:$X$47,21,FALSE))</f>
        <v/>
      </c>
      <c r="AS103" s="2190" t="str">
        <f>IF(AS102="","",VLOOKUP(AS102,'シフト記号表（勤務時間帯） (5)'!$D$6:$X$47,21,FALSE))</f>
        <v/>
      </c>
      <c r="AT103" s="2190" t="str">
        <f>IF(AT102="","",VLOOKUP(AT102,'シフト記号表（勤務時間帯） (5)'!$D$6:$X$47,21,FALSE))</f>
        <v/>
      </c>
      <c r="AU103" s="2190" t="str">
        <f>IF(AU102="","",VLOOKUP(AU102,'シフト記号表（勤務時間帯） (5)'!$D$6:$X$47,21,FALSE))</f>
        <v/>
      </c>
      <c r="AV103" s="2197" t="str">
        <f>IF(AV102="","",VLOOKUP(AV102,'シフト記号表（勤務時間帯） (5)'!$D$6:$X$47,21,FALSE))</f>
        <v/>
      </c>
      <c r="AW103" s="2181" t="str">
        <f>IF(AW102="","",VLOOKUP(AW102,'シフト記号表（勤務時間帯） (5)'!$D$6:$X$47,21,FALSE))</f>
        <v/>
      </c>
      <c r="AX103" s="2190" t="str">
        <f>IF(AX102="","",VLOOKUP(AX102,'シフト記号表（勤務時間帯） (5)'!$D$6:$X$47,21,FALSE))</f>
        <v/>
      </c>
      <c r="AY103" s="2190" t="str">
        <f>IF(AY102="","",VLOOKUP(AY102,'シフト記号表（勤務時間帯） (5)'!$D$6:$X$47,21,FALSE))</f>
        <v/>
      </c>
      <c r="AZ103" s="1943">
        <f>IF($BC$3="４週",SUM(U103:AV103),IF($BC$3="暦月",SUM(U103:AY103),""))</f>
        <v>0</v>
      </c>
      <c r="BA103" s="1951"/>
      <c r="BB103" s="1960">
        <f>IF($BC$3="４週",AZ103/4,IF($BC$3="暦月",(AZ103/($BC$8/7)),""))</f>
        <v>0</v>
      </c>
      <c r="BC103" s="1951"/>
      <c r="BD103" s="1971"/>
      <c r="BE103" s="1976"/>
      <c r="BF103" s="1976"/>
      <c r="BG103" s="1976"/>
      <c r="BH103" s="1987"/>
    </row>
    <row r="104" spans="2:60" ht="20.25" customHeight="1">
      <c r="B104" s="1743"/>
      <c r="C104" s="1757"/>
      <c r="D104" s="1825"/>
      <c r="E104" s="1768"/>
      <c r="F104" s="1768"/>
      <c r="G104" s="1803">
        <f>C102</f>
        <v>0</v>
      </c>
      <c r="H104" s="2104"/>
      <c r="I104" s="1789"/>
      <c r="J104" s="2544"/>
      <c r="K104" s="2544"/>
      <c r="L104" s="1803"/>
      <c r="M104" s="2548"/>
      <c r="N104" s="2552"/>
      <c r="O104" s="2556"/>
      <c r="P104" s="2564" t="s">
        <v>34</v>
      </c>
      <c r="Q104" s="2567"/>
      <c r="R104" s="2567"/>
      <c r="S104" s="2578"/>
      <c r="T104" s="2586"/>
      <c r="U104" s="1885" t="str">
        <f>IF(U102="","",VLOOKUP(U102,'シフト記号表（勤務時間帯） (5)'!$D$6:$Z$47,23,FALSE))</f>
        <v/>
      </c>
      <c r="V104" s="1897" t="str">
        <f>IF(V102="","",VLOOKUP(V102,'シフト記号表（勤務時間帯） (5)'!$D$6:$Z$47,23,FALSE))</f>
        <v/>
      </c>
      <c r="W104" s="1897" t="str">
        <f>IF(W102="","",VLOOKUP(W102,'シフト記号表（勤務時間帯） (5)'!$D$6:$Z$47,23,FALSE))</f>
        <v/>
      </c>
      <c r="X104" s="1897" t="str">
        <f>IF(X102="","",VLOOKUP(X102,'シフト記号表（勤務時間帯） (5)'!$D$6:$Z$47,23,FALSE))</f>
        <v/>
      </c>
      <c r="Y104" s="1897" t="str">
        <f>IF(Y102="","",VLOOKUP(Y102,'シフト記号表（勤務時間帯） (5)'!$D$6:$Z$47,23,FALSE))</f>
        <v/>
      </c>
      <c r="Z104" s="1897" t="str">
        <f>IF(Z102="","",VLOOKUP(Z102,'シフト記号表（勤務時間帯） (5)'!$D$6:$Z$47,23,FALSE))</f>
        <v/>
      </c>
      <c r="AA104" s="1912" t="str">
        <f>IF(AA102="","",VLOOKUP(AA102,'シフト記号表（勤務時間帯） (5)'!$D$6:$Z$47,23,FALSE))</f>
        <v/>
      </c>
      <c r="AB104" s="1885" t="str">
        <f>IF(AB102="","",VLOOKUP(AB102,'シフト記号表（勤務時間帯） (5)'!$D$6:$Z$47,23,FALSE))</f>
        <v/>
      </c>
      <c r="AC104" s="1897" t="str">
        <f>IF(AC102="","",VLOOKUP(AC102,'シフト記号表（勤務時間帯） (5)'!$D$6:$Z$47,23,FALSE))</f>
        <v/>
      </c>
      <c r="AD104" s="1897" t="str">
        <f>IF(AD102="","",VLOOKUP(AD102,'シフト記号表（勤務時間帯） (5)'!$D$6:$Z$47,23,FALSE))</f>
        <v/>
      </c>
      <c r="AE104" s="1897" t="str">
        <f>IF(AE102="","",VLOOKUP(AE102,'シフト記号表（勤務時間帯） (5)'!$D$6:$Z$47,23,FALSE))</f>
        <v/>
      </c>
      <c r="AF104" s="1897" t="str">
        <f>IF(AF102="","",VLOOKUP(AF102,'シフト記号表（勤務時間帯） (5)'!$D$6:$Z$47,23,FALSE))</f>
        <v/>
      </c>
      <c r="AG104" s="1897" t="str">
        <f>IF(AG102="","",VLOOKUP(AG102,'シフト記号表（勤務時間帯） (5)'!$D$6:$Z$47,23,FALSE))</f>
        <v/>
      </c>
      <c r="AH104" s="1912" t="str">
        <f>IF(AH102="","",VLOOKUP(AH102,'シフト記号表（勤務時間帯） (5)'!$D$6:$Z$47,23,FALSE))</f>
        <v/>
      </c>
      <c r="AI104" s="1885" t="str">
        <f>IF(AI102="","",VLOOKUP(AI102,'シフト記号表（勤務時間帯） (5)'!$D$6:$Z$47,23,FALSE))</f>
        <v/>
      </c>
      <c r="AJ104" s="1897" t="str">
        <f>IF(AJ102="","",VLOOKUP(AJ102,'シフト記号表（勤務時間帯） (5)'!$D$6:$Z$47,23,FALSE))</f>
        <v/>
      </c>
      <c r="AK104" s="1897" t="str">
        <f>IF(AK102="","",VLOOKUP(AK102,'シフト記号表（勤務時間帯） (5)'!$D$6:$Z$47,23,FALSE))</f>
        <v/>
      </c>
      <c r="AL104" s="1897" t="str">
        <f>IF(AL102="","",VLOOKUP(AL102,'シフト記号表（勤務時間帯） (5)'!$D$6:$Z$47,23,FALSE))</f>
        <v/>
      </c>
      <c r="AM104" s="1897" t="str">
        <f>IF(AM102="","",VLOOKUP(AM102,'シフト記号表（勤務時間帯） (5)'!$D$6:$Z$47,23,FALSE))</f>
        <v/>
      </c>
      <c r="AN104" s="1897" t="str">
        <f>IF(AN102="","",VLOOKUP(AN102,'シフト記号表（勤務時間帯） (5)'!$D$6:$Z$47,23,FALSE))</f>
        <v/>
      </c>
      <c r="AO104" s="1912" t="str">
        <f>IF(AO102="","",VLOOKUP(AO102,'シフト記号表（勤務時間帯） (5)'!$D$6:$Z$47,23,FALSE))</f>
        <v/>
      </c>
      <c r="AP104" s="1885" t="str">
        <f>IF(AP102="","",VLOOKUP(AP102,'シフト記号表（勤務時間帯） (5)'!$D$6:$Z$47,23,FALSE))</f>
        <v/>
      </c>
      <c r="AQ104" s="1897" t="str">
        <f>IF(AQ102="","",VLOOKUP(AQ102,'シフト記号表（勤務時間帯） (5)'!$D$6:$Z$47,23,FALSE))</f>
        <v/>
      </c>
      <c r="AR104" s="1897" t="str">
        <f>IF(AR102="","",VLOOKUP(AR102,'シフト記号表（勤務時間帯） (5)'!$D$6:$Z$47,23,FALSE))</f>
        <v/>
      </c>
      <c r="AS104" s="1897" t="str">
        <f>IF(AS102="","",VLOOKUP(AS102,'シフト記号表（勤務時間帯） (5)'!$D$6:$Z$47,23,FALSE))</f>
        <v/>
      </c>
      <c r="AT104" s="1897" t="str">
        <f>IF(AT102="","",VLOOKUP(AT102,'シフト記号表（勤務時間帯） (5)'!$D$6:$Z$47,23,FALSE))</f>
        <v/>
      </c>
      <c r="AU104" s="1897" t="str">
        <f>IF(AU102="","",VLOOKUP(AU102,'シフト記号表（勤務時間帯） (5)'!$D$6:$Z$47,23,FALSE))</f>
        <v/>
      </c>
      <c r="AV104" s="1912" t="str">
        <f>IF(AV102="","",VLOOKUP(AV102,'シフト記号表（勤務時間帯） (5)'!$D$6:$Z$47,23,FALSE))</f>
        <v/>
      </c>
      <c r="AW104" s="1885" t="str">
        <f>IF(AW102="","",VLOOKUP(AW102,'シフト記号表（勤務時間帯） (5)'!$D$6:$Z$47,23,FALSE))</f>
        <v/>
      </c>
      <c r="AX104" s="1897" t="str">
        <f>IF(AX102="","",VLOOKUP(AX102,'シフト記号表（勤務時間帯） (5)'!$D$6:$Z$47,23,FALSE))</f>
        <v/>
      </c>
      <c r="AY104" s="1897" t="str">
        <f>IF(AY102="","",VLOOKUP(AY102,'シフト記号表（勤務時間帯） (5)'!$D$6:$Z$47,23,FALSE))</f>
        <v/>
      </c>
      <c r="AZ104" s="1945">
        <f>IF($BC$3="４週",SUM(U104:AV104),IF($BC$3="暦月",SUM(U104:AY104),""))</f>
        <v>0</v>
      </c>
      <c r="BA104" s="1953"/>
      <c r="BB104" s="1962">
        <f>IF($BC$3="４週",AZ104/4,IF($BC$3="暦月",(AZ104/($BC$8/7)),""))</f>
        <v>0</v>
      </c>
      <c r="BC104" s="1953"/>
      <c r="BD104" s="1973"/>
      <c r="BE104" s="1978"/>
      <c r="BF104" s="1978"/>
      <c r="BG104" s="1978"/>
      <c r="BH104" s="1989"/>
    </row>
    <row r="105" spans="2:60" ht="20.25" customHeight="1">
      <c r="B105" s="2530"/>
      <c r="C105" s="1756"/>
      <c r="D105" s="1824"/>
      <c r="E105" s="1767"/>
      <c r="F105" s="1767"/>
      <c r="G105" s="1802"/>
      <c r="H105" s="2095"/>
      <c r="I105" s="1788"/>
      <c r="J105" s="2545"/>
      <c r="K105" s="2545"/>
      <c r="L105" s="1802"/>
      <c r="M105" s="2549"/>
      <c r="N105" s="2553"/>
      <c r="O105" s="2557"/>
      <c r="P105" s="2563" t="s">
        <v>770</v>
      </c>
      <c r="Q105" s="2572"/>
      <c r="R105" s="2572"/>
      <c r="S105" s="2580"/>
      <c r="T105" s="2589"/>
      <c r="U105" s="2596"/>
      <c r="V105" s="2602"/>
      <c r="W105" s="2602"/>
      <c r="X105" s="2602"/>
      <c r="Y105" s="2602"/>
      <c r="Z105" s="2602"/>
      <c r="AA105" s="2608"/>
      <c r="AB105" s="2596"/>
      <c r="AC105" s="2602"/>
      <c r="AD105" s="2602"/>
      <c r="AE105" s="2602"/>
      <c r="AF105" s="2602"/>
      <c r="AG105" s="2602"/>
      <c r="AH105" s="2608"/>
      <c r="AI105" s="2596"/>
      <c r="AJ105" s="2602"/>
      <c r="AK105" s="2602"/>
      <c r="AL105" s="2602"/>
      <c r="AM105" s="2602"/>
      <c r="AN105" s="2602"/>
      <c r="AO105" s="2608"/>
      <c r="AP105" s="2596"/>
      <c r="AQ105" s="2602"/>
      <c r="AR105" s="2602"/>
      <c r="AS105" s="2602"/>
      <c r="AT105" s="2602"/>
      <c r="AU105" s="2602"/>
      <c r="AV105" s="2608"/>
      <c r="AW105" s="2596"/>
      <c r="AX105" s="2602"/>
      <c r="AY105" s="2602"/>
      <c r="AZ105" s="2624"/>
      <c r="BA105" s="2631"/>
      <c r="BB105" s="2638"/>
      <c r="BC105" s="2631"/>
      <c r="BD105" s="1972"/>
      <c r="BE105" s="1977"/>
      <c r="BF105" s="1977"/>
      <c r="BG105" s="1977"/>
      <c r="BH105" s="1988"/>
    </row>
    <row r="106" spans="2:60" ht="20.25" customHeight="1">
      <c r="B106" s="2059">
        <f>B103+1</f>
        <v>29</v>
      </c>
      <c r="C106" s="1755"/>
      <c r="D106" s="1823"/>
      <c r="E106" s="1766"/>
      <c r="F106" s="1766">
        <f>C105</f>
        <v>0</v>
      </c>
      <c r="G106" s="1801"/>
      <c r="H106" s="2103"/>
      <c r="I106" s="1787"/>
      <c r="J106" s="2543"/>
      <c r="K106" s="2543"/>
      <c r="L106" s="1801"/>
      <c r="M106" s="2547"/>
      <c r="N106" s="2551"/>
      <c r="O106" s="2555"/>
      <c r="P106" s="2559" t="s">
        <v>1023</v>
      </c>
      <c r="Q106" s="2566"/>
      <c r="R106" s="2566"/>
      <c r="S106" s="2574"/>
      <c r="T106" s="2582"/>
      <c r="U106" s="2181" t="str">
        <f>IF(U105="","",VLOOKUP(U105,'シフト記号表（勤務時間帯） (5)'!$D$6:$X$47,21,FALSE))</f>
        <v/>
      </c>
      <c r="V106" s="2190" t="str">
        <f>IF(V105="","",VLOOKUP(V105,'シフト記号表（勤務時間帯） (5)'!$D$6:$X$47,21,FALSE))</f>
        <v/>
      </c>
      <c r="W106" s="2190" t="str">
        <f>IF(W105="","",VLOOKUP(W105,'シフト記号表（勤務時間帯） (5)'!$D$6:$X$47,21,FALSE))</f>
        <v/>
      </c>
      <c r="X106" s="2190" t="str">
        <f>IF(X105="","",VLOOKUP(X105,'シフト記号表（勤務時間帯） (5)'!$D$6:$X$47,21,FALSE))</f>
        <v/>
      </c>
      <c r="Y106" s="2190" t="str">
        <f>IF(Y105="","",VLOOKUP(Y105,'シフト記号表（勤務時間帯） (5)'!$D$6:$X$47,21,FALSE))</f>
        <v/>
      </c>
      <c r="Z106" s="2190" t="str">
        <f>IF(Z105="","",VLOOKUP(Z105,'シフト記号表（勤務時間帯） (5)'!$D$6:$X$47,21,FALSE))</f>
        <v/>
      </c>
      <c r="AA106" s="2197" t="str">
        <f>IF(AA105="","",VLOOKUP(AA105,'シフト記号表（勤務時間帯） (5)'!$D$6:$X$47,21,FALSE))</f>
        <v/>
      </c>
      <c r="AB106" s="2181" t="str">
        <f>IF(AB105="","",VLOOKUP(AB105,'シフト記号表（勤務時間帯） (5)'!$D$6:$X$47,21,FALSE))</f>
        <v/>
      </c>
      <c r="AC106" s="2190" t="str">
        <f>IF(AC105="","",VLOOKUP(AC105,'シフト記号表（勤務時間帯） (5)'!$D$6:$X$47,21,FALSE))</f>
        <v/>
      </c>
      <c r="AD106" s="2190" t="str">
        <f>IF(AD105="","",VLOOKUP(AD105,'シフト記号表（勤務時間帯） (5)'!$D$6:$X$47,21,FALSE))</f>
        <v/>
      </c>
      <c r="AE106" s="2190" t="str">
        <f>IF(AE105="","",VLOOKUP(AE105,'シフト記号表（勤務時間帯） (5)'!$D$6:$X$47,21,FALSE))</f>
        <v/>
      </c>
      <c r="AF106" s="2190" t="str">
        <f>IF(AF105="","",VLOOKUP(AF105,'シフト記号表（勤務時間帯） (5)'!$D$6:$X$47,21,FALSE))</f>
        <v/>
      </c>
      <c r="AG106" s="2190" t="str">
        <f>IF(AG105="","",VLOOKUP(AG105,'シフト記号表（勤務時間帯） (5)'!$D$6:$X$47,21,FALSE))</f>
        <v/>
      </c>
      <c r="AH106" s="2197" t="str">
        <f>IF(AH105="","",VLOOKUP(AH105,'シフト記号表（勤務時間帯） (5)'!$D$6:$X$47,21,FALSE))</f>
        <v/>
      </c>
      <c r="AI106" s="2181" t="str">
        <f>IF(AI105="","",VLOOKUP(AI105,'シフト記号表（勤務時間帯） (5)'!$D$6:$X$47,21,FALSE))</f>
        <v/>
      </c>
      <c r="AJ106" s="2190" t="str">
        <f>IF(AJ105="","",VLOOKUP(AJ105,'シフト記号表（勤務時間帯） (5)'!$D$6:$X$47,21,FALSE))</f>
        <v/>
      </c>
      <c r="AK106" s="2190" t="str">
        <f>IF(AK105="","",VLOOKUP(AK105,'シフト記号表（勤務時間帯） (5)'!$D$6:$X$47,21,FALSE))</f>
        <v/>
      </c>
      <c r="AL106" s="2190" t="str">
        <f>IF(AL105="","",VLOOKUP(AL105,'シフト記号表（勤務時間帯） (5)'!$D$6:$X$47,21,FALSE))</f>
        <v/>
      </c>
      <c r="AM106" s="2190" t="str">
        <f>IF(AM105="","",VLOOKUP(AM105,'シフト記号表（勤務時間帯） (5)'!$D$6:$X$47,21,FALSE))</f>
        <v/>
      </c>
      <c r="AN106" s="2190" t="str">
        <f>IF(AN105="","",VLOOKUP(AN105,'シフト記号表（勤務時間帯） (5)'!$D$6:$X$47,21,FALSE))</f>
        <v/>
      </c>
      <c r="AO106" s="2197" t="str">
        <f>IF(AO105="","",VLOOKUP(AO105,'シフト記号表（勤務時間帯） (5)'!$D$6:$X$47,21,FALSE))</f>
        <v/>
      </c>
      <c r="AP106" s="2181" t="str">
        <f>IF(AP105="","",VLOOKUP(AP105,'シフト記号表（勤務時間帯） (5)'!$D$6:$X$47,21,FALSE))</f>
        <v/>
      </c>
      <c r="AQ106" s="2190" t="str">
        <f>IF(AQ105="","",VLOOKUP(AQ105,'シフト記号表（勤務時間帯） (5)'!$D$6:$X$47,21,FALSE))</f>
        <v/>
      </c>
      <c r="AR106" s="2190" t="str">
        <f>IF(AR105="","",VLOOKUP(AR105,'シフト記号表（勤務時間帯） (5)'!$D$6:$X$47,21,FALSE))</f>
        <v/>
      </c>
      <c r="AS106" s="2190" t="str">
        <f>IF(AS105="","",VLOOKUP(AS105,'シフト記号表（勤務時間帯） (5)'!$D$6:$X$47,21,FALSE))</f>
        <v/>
      </c>
      <c r="AT106" s="2190" t="str">
        <f>IF(AT105="","",VLOOKUP(AT105,'シフト記号表（勤務時間帯） (5)'!$D$6:$X$47,21,FALSE))</f>
        <v/>
      </c>
      <c r="AU106" s="2190" t="str">
        <f>IF(AU105="","",VLOOKUP(AU105,'シフト記号表（勤務時間帯） (5)'!$D$6:$X$47,21,FALSE))</f>
        <v/>
      </c>
      <c r="AV106" s="2197" t="str">
        <f>IF(AV105="","",VLOOKUP(AV105,'シフト記号表（勤務時間帯） (5)'!$D$6:$X$47,21,FALSE))</f>
        <v/>
      </c>
      <c r="AW106" s="2181" t="str">
        <f>IF(AW105="","",VLOOKUP(AW105,'シフト記号表（勤務時間帯） (5)'!$D$6:$X$47,21,FALSE))</f>
        <v/>
      </c>
      <c r="AX106" s="2190" t="str">
        <f>IF(AX105="","",VLOOKUP(AX105,'シフト記号表（勤務時間帯） (5)'!$D$6:$X$47,21,FALSE))</f>
        <v/>
      </c>
      <c r="AY106" s="2190" t="str">
        <f>IF(AY105="","",VLOOKUP(AY105,'シフト記号表（勤務時間帯） (5)'!$D$6:$X$47,21,FALSE))</f>
        <v/>
      </c>
      <c r="AZ106" s="1943">
        <f>IF($BC$3="４週",SUM(U106:AV106),IF($BC$3="暦月",SUM(U106:AY106),""))</f>
        <v>0</v>
      </c>
      <c r="BA106" s="1951"/>
      <c r="BB106" s="1960">
        <f>IF($BC$3="４週",AZ106/4,IF($BC$3="暦月",(AZ106/($BC$8/7)),""))</f>
        <v>0</v>
      </c>
      <c r="BC106" s="1951"/>
      <c r="BD106" s="1971"/>
      <c r="BE106" s="1976"/>
      <c r="BF106" s="1976"/>
      <c r="BG106" s="1976"/>
      <c r="BH106" s="1987"/>
    </row>
    <row r="107" spans="2:60" ht="20.25" customHeight="1">
      <c r="B107" s="1743"/>
      <c r="C107" s="1757"/>
      <c r="D107" s="1825"/>
      <c r="E107" s="1768"/>
      <c r="F107" s="1768"/>
      <c r="G107" s="1803">
        <f>C105</f>
        <v>0</v>
      </c>
      <c r="H107" s="2104"/>
      <c r="I107" s="1789"/>
      <c r="J107" s="2544"/>
      <c r="K107" s="2544"/>
      <c r="L107" s="1803"/>
      <c r="M107" s="2548"/>
      <c r="N107" s="2552"/>
      <c r="O107" s="2556"/>
      <c r="P107" s="2564" t="s">
        <v>34</v>
      </c>
      <c r="Q107" s="2567"/>
      <c r="R107" s="2567"/>
      <c r="S107" s="2578"/>
      <c r="T107" s="2586"/>
      <c r="U107" s="1885" t="str">
        <f>IF(U105="","",VLOOKUP(U105,'シフト記号表（勤務時間帯） (5)'!$D$6:$Z$47,23,FALSE))</f>
        <v/>
      </c>
      <c r="V107" s="1897" t="str">
        <f>IF(V105="","",VLOOKUP(V105,'シフト記号表（勤務時間帯） (5)'!$D$6:$Z$47,23,FALSE))</f>
        <v/>
      </c>
      <c r="W107" s="1897" t="str">
        <f>IF(W105="","",VLOOKUP(W105,'シフト記号表（勤務時間帯） (5)'!$D$6:$Z$47,23,FALSE))</f>
        <v/>
      </c>
      <c r="X107" s="1897" t="str">
        <f>IF(X105="","",VLOOKUP(X105,'シフト記号表（勤務時間帯） (5)'!$D$6:$Z$47,23,FALSE))</f>
        <v/>
      </c>
      <c r="Y107" s="1897" t="str">
        <f>IF(Y105="","",VLOOKUP(Y105,'シフト記号表（勤務時間帯） (5)'!$D$6:$Z$47,23,FALSE))</f>
        <v/>
      </c>
      <c r="Z107" s="1897" t="str">
        <f>IF(Z105="","",VLOOKUP(Z105,'シフト記号表（勤務時間帯） (5)'!$D$6:$Z$47,23,FALSE))</f>
        <v/>
      </c>
      <c r="AA107" s="1912" t="str">
        <f>IF(AA105="","",VLOOKUP(AA105,'シフト記号表（勤務時間帯） (5)'!$D$6:$Z$47,23,FALSE))</f>
        <v/>
      </c>
      <c r="AB107" s="1885" t="str">
        <f>IF(AB105="","",VLOOKUP(AB105,'シフト記号表（勤務時間帯） (5)'!$D$6:$Z$47,23,FALSE))</f>
        <v/>
      </c>
      <c r="AC107" s="1897" t="str">
        <f>IF(AC105="","",VLOOKUP(AC105,'シフト記号表（勤務時間帯） (5)'!$D$6:$Z$47,23,FALSE))</f>
        <v/>
      </c>
      <c r="AD107" s="1897" t="str">
        <f>IF(AD105="","",VLOOKUP(AD105,'シフト記号表（勤務時間帯） (5)'!$D$6:$Z$47,23,FALSE))</f>
        <v/>
      </c>
      <c r="AE107" s="1897" t="str">
        <f>IF(AE105="","",VLOOKUP(AE105,'シフト記号表（勤務時間帯） (5)'!$D$6:$Z$47,23,FALSE))</f>
        <v/>
      </c>
      <c r="AF107" s="1897" t="str">
        <f>IF(AF105="","",VLOOKUP(AF105,'シフト記号表（勤務時間帯） (5)'!$D$6:$Z$47,23,FALSE))</f>
        <v/>
      </c>
      <c r="AG107" s="1897" t="str">
        <f>IF(AG105="","",VLOOKUP(AG105,'シフト記号表（勤務時間帯） (5)'!$D$6:$Z$47,23,FALSE))</f>
        <v/>
      </c>
      <c r="AH107" s="1912" t="str">
        <f>IF(AH105="","",VLOOKUP(AH105,'シフト記号表（勤務時間帯） (5)'!$D$6:$Z$47,23,FALSE))</f>
        <v/>
      </c>
      <c r="AI107" s="1885" t="str">
        <f>IF(AI105="","",VLOOKUP(AI105,'シフト記号表（勤務時間帯） (5)'!$D$6:$Z$47,23,FALSE))</f>
        <v/>
      </c>
      <c r="AJ107" s="1897" t="str">
        <f>IF(AJ105="","",VLOOKUP(AJ105,'シフト記号表（勤務時間帯） (5)'!$D$6:$Z$47,23,FALSE))</f>
        <v/>
      </c>
      <c r="AK107" s="1897" t="str">
        <f>IF(AK105="","",VLOOKUP(AK105,'シフト記号表（勤務時間帯） (5)'!$D$6:$Z$47,23,FALSE))</f>
        <v/>
      </c>
      <c r="AL107" s="1897" t="str">
        <f>IF(AL105="","",VLOOKUP(AL105,'シフト記号表（勤務時間帯） (5)'!$D$6:$Z$47,23,FALSE))</f>
        <v/>
      </c>
      <c r="AM107" s="1897" t="str">
        <f>IF(AM105="","",VLOOKUP(AM105,'シフト記号表（勤務時間帯） (5)'!$D$6:$Z$47,23,FALSE))</f>
        <v/>
      </c>
      <c r="AN107" s="1897" t="str">
        <f>IF(AN105="","",VLOOKUP(AN105,'シフト記号表（勤務時間帯） (5)'!$D$6:$Z$47,23,FALSE))</f>
        <v/>
      </c>
      <c r="AO107" s="1912" t="str">
        <f>IF(AO105="","",VLOOKUP(AO105,'シフト記号表（勤務時間帯） (5)'!$D$6:$Z$47,23,FALSE))</f>
        <v/>
      </c>
      <c r="AP107" s="1885" t="str">
        <f>IF(AP105="","",VLOOKUP(AP105,'シフト記号表（勤務時間帯） (5)'!$D$6:$Z$47,23,FALSE))</f>
        <v/>
      </c>
      <c r="AQ107" s="1897" t="str">
        <f>IF(AQ105="","",VLOOKUP(AQ105,'シフト記号表（勤務時間帯） (5)'!$D$6:$Z$47,23,FALSE))</f>
        <v/>
      </c>
      <c r="AR107" s="1897" t="str">
        <f>IF(AR105="","",VLOOKUP(AR105,'シフト記号表（勤務時間帯） (5)'!$D$6:$Z$47,23,FALSE))</f>
        <v/>
      </c>
      <c r="AS107" s="1897" t="str">
        <f>IF(AS105="","",VLOOKUP(AS105,'シフト記号表（勤務時間帯） (5)'!$D$6:$Z$47,23,FALSE))</f>
        <v/>
      </c>
      <c r="AT107" s="1897" t="str">
        <f>IF(AT105="","",VLOOKUP(AT105,'シフト記号表（勤務時間帯） (5)'!$D$6:$Z$47,23,FALSE))</f>
        <v/>
      </c>
      <c r="AU107" s="1897" t="str">
        <f>IF(AU105="","",VLOOKUP(AU105,'シフト記号表（勤務時間帯） (5)'!$D$6:$Z$47,23,FALSE))</f>
        <v/>
      </c>
      <c r="AV107" s="1912" t="str">
        <f>IF(AV105="","",VLOOKUP(AV105,'シフト記号表（勤務時間帯） (5)'!$D$6:$Z$47,23,FALSE))</f>
        <v/>
      </c>
      <c r="AW107" s="1885" t="str">
        <f>IF(AW105="","",VLOOKUP(AW105,'シフト記号表（勤務時間帯） (5)'!$D$6:$Z$47,23,FALSE))</f>
        <v/>
      </c>
      <c r="AX107" s="1897" t="str">
        <f>IF(AX105="","",VLOOKUP(AX105,'シフト記号表（勤務時間帯） (5)'!$D$6:$Z$47,23,FALSE))</f>
        <v/>
      </c>
      <c r="AY107" s="1897" t="str">
        <f>IF(AY105="","",VLOOKUP(AY105,'シフト記号表（勤務時間帯） (5)'!$D$6:$Z$47,23,FALSE))</f>
        <v/>
      </c>
      <c r="AZ107" s="1945">
        <f>IF($BC$3="４週",SUM(U107:AV107),IF($BC$3="暦月",SUM(U107:AY107),""))</f>
        <v>0</v>
      </c>
      <c r="BA107" s="1953"/>
      <c r="BB107" s="1962">
        <f>IF($BC$3="４週",AZ107/4,IF($BC$3="暦月",(AZ107/($BC$8/7)),""))</f>
        <v>0</v>
      </c>
      <c r="BC107" s="1953"/>
      <c r="BD107" s="1973"/>
      <c r="BE107" s="1978"/>
      <c r="BF107" s="1978"/>
      <c r="BG107" s="1978"/>
      <c r="BH107" s="1989"/>
    </row>
    <row r="108" spans="2:60" ht="20.25" customHeight="1">
      <c r="B108" s="2530"/>
      <c r="C108" s="1756"/>
      <c r="D108" s="1824"/>
      <c r="E108" s="1767"/>
      <c r="F108" s="1767"/>
      <c r="G108" s="1802"/>
      <c r="H108" s="2095"/>
      <c r="I108" s="1788"/>
      <c r="J108" s="2545"/>
      <c r="K108" s="2545"/>
      <c r="L108" s="1802"/>
      <c r="M108" s="2549"/>
      <c r="N108" s="2553"/>
      <c r="O108" s="2557"/>
      <c r="P108" s="2563" t="s">
        <v>770</v>
      </c>
      <c r="Q108" s="2572"/>
      <c r="R108" s="2572"/>
      <c r="S108" s="2580"/>
      <c r="T108" s="2589"/>
      <c r="U108" s="2596"/>
      <c r="V108" s="2602"/>
      <c r="W108" s="2602"/>
      <c r="X108" s="2602"/>
      <c r="Y108" s="2602"/>
      <c r="Z108" s="2602"/>
      <c r="AA108" s="2608"/>
      <c r="AB108" s="2596"/>
      <c r="AC108" s="2602"/>
      <c r="AD108" s="2602"/>
      <c r="AE108" s="2602"/>
      <c r="AF108" s="2602"/>
      <c r="AG108" s="2602"/>
      <c r="AH108" s="2608"/>
      <c r="AI108" s="2596"/>
      <c r="AJ108" s="2602"/>
      <c r="AK108" s="2602"/>
      <c r="AL108" s="2602"/>
      <c r="AM108" s="2602"/>
      <c r="AN108" s="2602"/>
      <c r="AO108" s="2608"/>
      <c r="AP108" s="2596"/>
      <c r="AQ108" s="2602"/>
      <c r="AR108" s="2602"/>
      <c r="AS108" s="2602"/>
      <c r="AT108" s="2602"/>
      <c r="AU108" s="2602"/>
      <c r="AV108" s="2608"/>
      <c r="AW108" s="2596"/>
      <c r="AX108" s="2602"/>
      <c r="AY108" s="2602"/>
      <c r="AZ108" s="2624"/>
      <c r="BA108" s="2631"/>
      <c r="BB108" s="2638"/>
      <c r="BC108" s="2631"/>
      <c r="BD108" s="1972"/>
      <c r="BE108" s="1977"/>
      <c r="BF108" s="1977"/>
      <c r="BG108" s="1977"/>
      <c r="BH108" s="1988"/>
    </row>
    <row r="109" spans="2:60" ht="20.25" customHeight="1">
      <c r="B109" s="2059">
        <f>B106+1</f>
        <v>30</v>
      </c>
      <c r="C109" s="1755"/>
      <c r="D109" s="1823"/>
      <c r="E109" s="1766"/>
      <c r="F109" s="1766">
        <f>C108</f>
        <v>0</v>
      </c>
      <c r="G109" s="1801"/>
      <c r="H109" s="2103"/>
      <c r="I109" s="1787"/>
      <c r="J109" s="2543"/>
      <c r="K109" s="2543"/>
      <c r="L109" s="1801"/>
      <c r="M109" s="2547"/>
      <c r="N109" s="2551"/>
      <c r="O109" s="2555"/>
      <c r="P109" s="2559" t="s">
        <v>1023</v>
      </c>
      <c r="Q109" s="2566"/>
      <c r="R109" s="2566"/>
      <c r="S109" s="2574"/>
      <c r="T109" s="2582"/>
      <c r="U109" s="2181" t="str">
        <f>IF(U108="","",VLOOKUP(U108,'シフト記号表（勤務時間帯） (5)'!$D$6:$X$47,21,FALSE))</f>
        <v/>
      </c>
      <c r="V109" s="2190" t="str">
        <f>IF(V108="","",VLOOKUP(V108,'シフト記号表（勤務時間帯） (5)'!$D$6:$X$47,21,FALSE))</f>
        <v/>
      </c>
      <c r="W109" s="2190" t="str">
        <f>IF(W108="","",VLOOKUP(W108,'シフト記号表（勤務時間帯） (5)'!$D$6:$X$47,21,FALSE))</f>
        <v/>
      </c>
      <c r="X109" s="2190" t="str">
        <f>IF(X108="","",VLOOKUP(X108,'シフト記号表（勤務時間帯） (5)'!$D$6:$X$47,21,FALSE))</f>
        <v/>
      </c>
      <c r="Y109" s="2190" t="str">
        <f>IF(Y108="","",VLOOKUP(Y108,'シフト記号表（勤務時間帯） (5)'!$D$6:$X$47,21,FALSE))</f>
        <v/>
      </c>
      <c r="Z109" s="2190" t="str">
        <f>IF(Z108="","",VLOOKUP(Z108,'シフト記号表（勤務時間帯） (5)'!$D$6:$X$47,21,FALSE))</f>
        <v/>
      </c>
      <c r="AA109" s="2197" t="str">
        <f>IF(AA108="","",VLOOKUP(AA108,'シフト記号表（勤務時間帯） (5)'!$D$6:$X$47,21,FALSE))</f>
        <v/>
      </c>
      <c r="AB109" s="2181" t="str">
        <f>IF(AB108="","",VLOOKUP(AB108,'シフト記号表（勤務時間帯） (5)'!$D$6:$X$47,21,FALSE))</f>
        <v/>
      </c>
      <c r="AC109" s="2190" t="str">
        <f>IF(AC108="","",VLOOKUP(AC108,'シフト記号表（勤務時間帯） (5)'!$D$6:$X$47,21,FALSE))</f>
        <v/>
      </c>
      <c r="AD109" s="2190" t="str">
        <f>IF(AD108="","",VLOOKUP(AD108,'シフト記号表（勤務時間帯） (5)'!$D$6:$X$47,21,FALSE))</f>
        <v/>
      </c>
      <c r="AE109" s="2190" t="str">
        <f>IF(AE108="","",VLOOKUP(AE108,'シフト記号表（勤務時間帯） (5)'!$D$6:$X$47,21,FALSE))</f>
        <v/>
      </c>
      <c r="AF109" s="2190" t="str">
        <f>IF(AF108="","",VLOOKUP(AF108,'シフト記号表（勤務時間帯） (5)'!$D$6:$X$47,21,FALSE))</f>
        <v/>
      </c>
      <c r="AG109" s="2190" t="str">
        <f>IF(AG108="","",VLOOKUP(AG108,'シフト記号表（勤務時間帯） (5)'!$D$6:$X$47,21,FALSE))</f>
        <v/>
      </c>
      <c r="AH109" s="2197" t="str">
        <f>IF(AH108="","",VLOOKUP(AH108,'シフト記号表（勤務時間帯） (5)'!$D$6:$X$47,21,FALSE))</f>
        <v/>
      </c>
      <c r="AI109" s="2181" t="str">
        <f>IF(AI108="","",VLOOKUP(AI108,'シフト記号表（勤務時間帯） (5)'!$D$6:$X$47,21,FALSE))</f>
        <v/>
      </c>
      <c r="AJ109" s="2190" t="str">
        <f>IF(AJ108="","",VLOOKUP(AJ108,'シフト記号表（勤務時間帯） (5)'!$D$6:$X$47,21,FALSE))</f>
        <v/>
      </c>
      <c r="AK109" s="2190" t="str">
        <f>IF(AK108="","",VLOOKUP(AK108,'シフト記号表（勤務時間帯） (5)'!$D$6:$X$47,21,FALSE))</f>
        <v/>
      </c>
      <c r="AL109" s="2190" t="str">
        <f>IF(AL108="","",VLOOKUP(AL108,'シフト記号表（勤務時間帯） (5)'!$D$6:$X$47,21,FALSE))</f>
        <v/>
      </c>
      <c r="AM109" s="2190" t="str">
        <f>IF(AM108="","",VLOOKUP(AM108,'シフト記号表（勤務時間帯） (5)'!$D$6:$X$47,21,FALSE))</f>
        <v/>
      </c>
      <c r="AN109" s="2190" t="str">
        <f>IF(AN108="","",VLOOKUP(AN108,'シフト記号表（勤務時間帯） (5)'!$D$6:$X$47,21,FALSE))</f>
        <v/>
      </c>
      <c r="AO109" s="2197" t="str">
        <f>IF(AO108="","",VLOOKUP(AO108,'シフト記号表（勤務時間帯） (5)'!$D$6:$X$47,21,FALSE))</f>
        <v/>
      </c>
      <c r="AP109" s="2181" t="str">
        <f>IF(AP108="","",VLOOKUP(AP108,'シフト記号表（勤務時間帯） (5)'!$D$6:$X$47,21,FALSE))</f>
        <v/>
      </c>
      <c r="AQ109" s="2190" t="str">
        <f>IF(AQ108="","",VLOOKUP(AQ108,'シフト記号表（勤務時間帯） (5)'!$D$6:$X$47,21,FALSE))</f>
        <v/>
      </c>
      <c r="AR109" s="2190" t="str">
        <f>IF(AR108="","",VLOOKUP(AR108,'シフト記号表（勤務時間帯） (5)'!$D$6:$X$47,21,FALSE))</f>
        <v/>
      </c>
      <c r="AS109" s="2190" t="str">
        <f>IF(AS108="","",VLOOKUP(AS108,'シフト記号表（勤務時間帯） (5)'!$D$6:$X$47,21,FALSE))</f>
        <v/>
      </c>
      <c r="AT109" s="2190" t="str">
        <f>IF(AT108="","",VLOOKUP(AT108,'シフト記号表（勤務時間帯） (5)'!$D$6:$X$47,21,FALSE))</f>
        <v/>
      </c>
      <c r="AU109" s="2190" t="str">
        <f>IF(AU108="","",VLOOKUP(AU108,'シフト記号表（勤務時間帯） (5)'!$D$6:$X$47,21,FALSE))</f>
        <v/>
      </c>
      <c r="AV109" s="2197" t="str">
        <f>IF(AV108="","",VLOOKUP(AV108,'シフト記号表（勤務時間帯） (5)'!$D$6:$X$47,21,FALSE))</f>
        <v/>
      </c>
      <c r="AW109" s="2181" t="str">
        <f>IF(AW108="","",VLOOKUP(AW108,'シフト記号表（勤務時間帯） (5)'!$D$6:$X$47,21,FALSE))</f>
        <v/>
      </c>
      <c r="AX109" s="2190" t="str">
        <f>IF(AX108="","",VLOOKUP(AX108,'シフト記号表（勤務時間帯） (5)'!$D$6:$X$47,21,FALSE))</f>
        <v/>
      </c>
      <c r="AY109" s="2190" t="str">
        <f>IF(AY108="","",VLOOKUP(AY108,'シフト記号表（勤務時間帯） (5)'!$D$6:$X$47,21,FALSE))</f>
        <v/>
      </c>
      <c r="AZ109" s="1943">
        <f>IF($BC$3="４週",SUM(U109:AV109),IF($BC$3="暦月",SUM(U109:AY109),""))</f>
        <v>0</v>
      </c>
      <c r="BA109" s="1951"/>
      <c r="BB109" s="1960">
        <f>IF($BC$3="４週",AZ109/4,IF($BC$3="暦月",(AZ109/($BC$8/7)),""))</f>
        <v>0</v>
      </c>
      <c r="BC109" s="1951"/>
      <c r="BD109" s="1971"/>
      <c r="BE109" s="1976"/>
      <c r="BF109" s="1976"/>
      <c r="BG109" s="1976"/>
      <c r="BH109" s="1987"/>
    </row>
    <row r="110" spans="2:60" ht="20.25" customHeight="1">
      <c r="B110" s="1743"/>
      <c r="C110" s="1757"/>
      <c r="D110" s="1825"/>
      <c r="E110" s="1768"/>
      <c r="F110" s="1768"/>
      <c r="G110" s="1803">
        <f>C108</f>
        <v>0</v>
      </c>
      <c r="H110" s="2104"/>
      <c r="I110" s="1789"/>
      <c r="J110" s="2544"/>
      <c r="K110" s="2544"/>
      <c r="L110" s="1803"/>
      <c r="M110" s="2548"/>
      <c r="N110" s="2552"/>
      <c r="O110" s="2556"/>
      <c r="P110" s="2564" t="s">
        <v>34</v>
      </c>
      <c r="Q110" s="2567"/>
      <c r="R110" s="2567"/>
      <c r="S110" s="2578"/>
      <c r="T110" s="2586"/>
      <c r="U110" s="1885" t="str">
        <f>IF(U108="","",VLOOKUP(U108,'シフト記号表（勤務時間帯） (5)'!$D$6:$Z$47,23,FALSE))</f>
        <v/>
      </c>
      <c r="V110" s="1897" t="str">
        <f>IF(V108="","",VLOOKUP(V108,'シフト記号表（勤務時間帯） (5)'!$D$6:$Z$47,23,FALSE))</f>
        <v/>
      </c>
      <c r="W110" s="1897" t="str">
        <f>IF(W108="","",VLOOKUP(W108,'シフト記号表（勤務時間帯） (5)'!$D$6:$Z$47,23,FALSE))</f>
        <v/>
      </c>
      <c r="X110" s="1897" t="str">
        <f>IF(X108="","",VLOOKUP(X108,'シフト記号表（勤務時間帯） (5)'!$D$6:$Z$47,23,FALSE))</f>
        <v/>
      </c>
      <c r="Y110" s="1897" t="str">
        <f>IF(Y108="","",VLOOKUP(Y108,'シフト記号表（勤務時間帯） (5)'!$D$6:$Z$47,23,FALSE))</f>
        <v/>
      </c>
      <c r="Z110" s="1897" t="str">
        <f>IF(Z108="","",VLOOKUP(Z108,'シフト記号表（勤務時間帯） (5)'!$D$6:$Z$47,23,FALSE))</f>
        <v/>
      </c>
      <c r="AA110" s="1912" t="str">
        <f>IF(AA108="","",VLOOKUP(AA108,'シフト記号表（勤務時間帯） (5)'!$D$6:$Z$47,23,FALSE))</f>
        <v/>
      </c>
      <c r="AB110" s="1885" t="str">
        <f>IF(AB108="","",VLOOKUP(AB108,'シフト記号表（勤務時間帯） (5)'!$D$6:$Z$47,23,FALSE))</f>
        <v/>
      </c>
      <c r="AC110" s="1897" t="str">
        <f>IF(AC108="","",VLOOKUP(AC108,'シフト記号表（勤務時間帯） (5)'!$D$6:$Z$47,23,FALSE))</f>
        <v/>
      </c>
      <c r="AD110" s="1897" t="str">
        <f>IF(AD108="","",VLOOKUP(AD108,'シフト記号表（勤務時間帯） (5)'!$D$6:$Z$47,23,FALSE))</f>
        <v/>
      </c>
      <c r="AE110" s="1897" t="str">
        <f>IF(AE108="","",VLOOKUP(AE108,'シフト記号表（勤務時間帯） (5)'!$D$6:$Z$47,23,FALSE))</f>
        <v/>
      </c>
      <c r="AF110" s="1897" t="str">
        <f>IF(AF108="","",VLOOKUP(AF108,'シフト記号表（勤務時間帯） (5)'!$D$6:$Z$47,23,FALSE))</f>
        <v/>
      </c>
      <c r="AG110" s="1897" t="str">
        <f>IF(AG108="","",VLOOKUP(AG108,'シフト記号表（勤務時間帯） (5)'!$D$6:$Z$47,23,FALSE))</f>
        <v/>
      </c>
      <c r="AH110" s="1912" t="str">
        <f>IF(AH108="","",VLOOKUP(AH108,'シフト記号表（勤務時間帯） (5)'!$D$6:$Z$47,23,FALSE))</f>
        <v/>
      </c>
      <c r="AI110" s="1885" t="str">
        <f>IF(AI108="","",VLOOKUP(AI108,'シフト記号表（勤務時間帯） (5)'!$D$6:$Z$47,23,FALSE))</f>
        <v/>
      </c>
      <c r="AJ110" s="1897" t="str">
        <f>IF(AJ108="","",VLOOKUP(AJ108,'シフト記号表（勤務時間帯） (5)'!$D$6:$Z$47,23,FALSE))</f>
        <v/>
      </c>
      <c r="AK110" s="1897" t="str">
        <f>IF(AK108="","",VLOOKUP(AK108,'シフト記号表（勤務時間帯） (5)'!$D$6:$Z$47,23,FALSE))</f>
        <v/>
      </c>
      <c r="AL110" s="1897" t="str">
        <f>IF(AL108="","",VLOOKUP(AL108,'シフト記号表（勤務時間帯） (5)'!$D$6:$Z$47,23,FALSE))</f>
        <v/>
      </c>
      <c r="AM110" s="1897" t="str">
        <f>IF(AM108="","",VLOOKUP(AM108,'シフト記号表（勤務時間帯） (5)'!$D$6:$Z$47,23,FALSE))</f>
        <v/>
      </c>
      <c r="AN110" s="1897" t="str">
        <f>IF(AN108="","",VLOOKUP(AN108,'シフト記号表（勤務時間帯） (5)'!$D$6:$Z$47,23,FALSE))</f>
        <v/>
      </c>
      <c r="AO110" s="1912" t="str">
        <f>IF(AO108="","",VLOOKUP(AO108,'シフト記号表（勤務時間帯） (5)'!$D$6:$Z$47,23,FALSE))</f>
        <v/>
      </c>
      <c r="AP110" s="1885" t="str">
        <f>IF(AP108="","",VLOOKUP(AP108,'シフト記号表（勤務時間帯） (5)'!$D$6:$Z$47,23,FALSE))</f>
        <v/>
      </c>
      <c r="AQ110" s="1897" t="str">
        <f>IF(AQ108="","",VLOOKUP(AQ108,'シフト記号表（勤務時間帯） (5)'!$D$6:$Z$47,23,FALSE))</f>
        <v/>
      </c>
      <c r="AR110" s="1897" t="str">
        <f>IF(AR108="","",VLOOKUP(AR108,'シフト記号表（勤務時間帯） (5)'!$D$6:$Z$47,23,FALSE))</f>
        <v/>
      </c>
      <c r="AS110" s="1897" t="str">
        <f>IF(AS108="","",VLOOKUP(AS108,'シフト記号表（勤務時間帯） (5)'!$D$6:$Z$47,23,FALSE))</f>
        <v/>
      </c>
      <c r="AT110" s="1897" t="str">
        <f>IF(AT108="","",VLOOKUP(AT108,'シフト記号表（勤務時間帯） (5)'!$D$6:$Z$47,23,FALSE))</f>
        <v/>
      </c>
      <c r="AU110" s="1897" t="str">
        <f>IF(AU108="","",VLOOKUP(AU108,'シフト記号表（勤務時間帯） (5)'!$D$6:$Z$47,23,FALSE))</f>
        <v/>
      </c>
      <c r="AV110" s="1912" t="str">
        <f>IF(AV108="","",VLOOKUP(AV108,'シフト記号表（勤務時間帯） (5)'!$D$6:$Z$47,23,FALSE))</f>
        <v/>
      </c>
      <c r="AW110" s="1885" t="str">
        <f>IF(AW108="","",VLOOKUP(AW108,'シフト記号表（勤務時間帯） (5)'!$D$6:$Z$47,23,FALSE))</f>
        <v/>
      </c>
      <c r="AX110" s="1897" t="str">
        <f>IF(AX108="","",VLOOKUP(AX108,'シフト記号表（勤務時間帯） (5)'!$D$6:$Z$47,23,FALSE))</f>
        <v/>
      </c>
      <c r="AY110" s="1897" t="str">
        <f>IF(AY108="","",VLOOKUP(AY108,'シフト記号表（勤務時間帯） (5)'!$D$6:$Z$47,23,FALSE))</f>
        <v/>
      </c>
      <c r="AZ110" s="1945">
        <f>IF($BC$3="４週",SUM(U110:AV110),IF($BC$3="暦月",SUM(U110:AY110),""))</f>
        <v>0</v>
      </c>
      <c r="BA110" s="1953"/>
      <c r="BB110" s="1962">
        <f>IF($BC$3="４週",AZ110/4,IF($BC$3="暦月",(AZ110/($BC$8/7)),""))</f>
        <v>0</v>
      </c>
      <c r="BC110" s="1953"/>
      <c r="BD110" s="1973"/>
      <c r="BE110" s="1978"/>
      <c r="BF110" s="1978"/>
      <c r="BG110" s="1978"/>
      <c r="BH110" s="1989"/>
    </row>
    <row r="111" spans="2:60" ht="20.25" customHeight="1">
      <c r="B111" s="2530"/>
      <c r="C111" s="1756"/>
      <c r="D111" s="1824"/>
      <c r="E111" s="1767"/>
      <c r="F111" s="1767"/>
      <c r="G111" s="1802"/>
      <c r="H111" s="2095"/>
      <c r="I111" s="1788"/>
      <c r="J111" s="2545"/>
      <c r="K111" s="2545"/>
      <c r="L111" s="1802"/>
      <c r="M111" s="2549"/>
      <c r="N111" s="2553"/>
      <c r="O111" s="2557"/>
      <c r="P111" s="2563" t="s">
        <v>770</v>
      </c>
      <c r="Q111" s="2572"/>
      <c r="R111" s="2572"/>
      <c r="S111" s="2580"/>
      <c r="T111" s="2589"/>
      <c r="U111" s="2596"/>
      <c r="V111" s="2602"/>
      <c r="W111" s="2602"/>
      <c r="X111" s="2602"/>
      <c r="Y111" s="2602"/>
      <c r="Z111" s="2602"/>
      <c r="AA111" s="2608"/>
      <c r="AB111" s="2596"/>
      <c r="AC111" s="2602"/>
      <c r="AD111" s="2602"/>
      <c r="AE111" s="2602"/>
      <c r="AF111" s="2602"/>
      <c r="AG111" s="2602"/>
      <c r="AH111" s="2608"/>
      <c r="AI111" s="2596"/>
      <c r="AJ111" s="2602"/>
      <c r="AK111" s="2602"/>
      <c r="AL111" s="2602"/>
      <c r="AM111" s="2602"/>
      <c r="AN111" s="2602"/>
      <c r="AO111" s="2608"/>
      <c r="AP111" s="2596"/>
      <c r="AQ111" s="2602"/>
      <c r="AR111" s="2602"/>
      <c r="AS111" s="2602"/>
      <c r="AT111" s="2602"/>
      <c r="AU111" s="2602"/>
      <c r="AV111" s="2608"/>
      <c r="AW111" s="2596"/>
      <c r="AX111" s="2602"/>
      <c r="AY111" s="2602"/>
      <c r="AZ111" s="2624"/>
      <c r="BA111" s="2631"/>
      <c r="BB111" s="2638"/>
      <c r="BC111" s="2631"/>
      <c r="BD111" s="1972"/>
      <c r="BE111" s="1977"/>
      <c r="BF111" s="1977"/>
      <c r="BG111" s="1977"/>
      <c r="BH111" s="1988"/>
    </row>
    <row r="112" spans="2:60" ht="20.25" customHeight="1">
      <c r="B112" s="2059">
        <f>B109+1</f>
        <v>31</v>
      </c>
      <c r="C112" s="1755"/>
      <c r="D112" s="1823"/>
      <c r="E112" s="1766"/>
      <c r="F112" s="1766">
        <f>C111</f>
        <v>0</v>
      </c>
      <c r="G112" s="1801"/>
      <c r="H112" s="2103"/>
      <c r="I112" s="1787"/>
      <c r="J112" s="2543"/>
      <c r="K112" s="2543"/>
      <c r="L112" s="1801"/>
      <c r="M112" s="2547"/>
      <c r="N112" s="2551"/>
      <c r="O112" s="2555"/>
      <c r="P112" s="2559" t="s">
        <v>1023</v>
      </c>
      <c r="Q112" s="2566"/>
      <c r="R112" s="2566"/>
      <c r="S112" s="2574"/>
      <c r="T112" s="2582"/>
      <c r="U112" s="2181" t="str">
        <f>IF(U111="","",VLOOKUP(U111,'シフト記号表（勤務時間帯） (5)'!$D$6:$X$47,21,FALSE))</f>
        <v/>
      </c>
      <c r="V112" s="2190" t="str">
        <f>IF(V111="","",VLOOKUP(V111,'シフト記号表（勤務時間帯） (5)'!$D$6:$X$47,21,FALSE))</f>
        <v/>
      </c>
      <c r="W112" s="2190" t="str">
        <f>IF(W111="","",VLOOKUP(W111,'シフト記号表（勤務時間帯） (5)'!$D$6:$X$47,21,FALSE))</f>
        <v/>
      </c>
      <c r="X112" s="2190" t="str">
        <f>IF(X111="","",VLOOKUP(X111,'シフト記号表（勤務時間帯） (5)'!$D$6:$X$47,21,FALSE))</f>
        <v/>
      </c>
      <c r="Y112" s="2190" t="str">
        <f>IF(Y111="","",VLOOKUP(Y111,'シフト記号表（勤務時間帯） (5)'!$D$6:$X$47,21,FALSE))</f>
        <v/>
      </c>
      <c r="Z112" s="2190" t="str">
        <f>IF(Z111="","",VLOOKUP(Z111,'シフト記号表（勤務時間帯） (5)'!$D$6:$X$47,21,FALSE))</f>
        <v/>
      </c>
      <c r="AA112" s="2197" t="str">
        <f>IF(AA111="","",VLOOKUP(AA111,'シフト記号表（勤務時間帯） (5)'!$D$6:$X$47,21,FALSE))</f>
        <v/>
      </c>
      <c r="AB112" s="2181" t="str">
        <f>IF(AB111="","",VLOOKUP(AB111,'シフト記号表（勤務時間帯） (5)'!$D$6:$X$47,21,FALSE))</f>
        <v/>
      </c>
      <c r="AC112" s="2190" t="str">
        <f>IF(AC111="","",VLOOKUP(AC111,'シフト記号表（勤務時間帯） (5)'!$D$6:$X$47,21,FALSE))</f>
        <v/>
      </c>
      <c r="AD112" s="2190" t="str">
        <f>IF(AD111="","",VLOOKUP(AD111,'シフト記号表（勤務時間帯） (5)'!$D$6:$X$47,21,FALSE))</f>
        <v/>
      </c>
      <c r="AE112" s="2190" t="str">
        <f>IF(AE111="","",VLOOKUP(AE111,'シフト記号表（勤務時間帯） (5)'!$D$6:$X$47,21,FALSE))</f>
        <v/>
      </c>
      <c r="AF112" s="2190" t="str">
        <f>IF(AF111="","",VLOOKUP(AF111,'シフト記号表（勤務時間帯） (5)'!$D$6:$X$47,21,FALSE))</f>
        <v/>
      </c>
      <c r="AG112" s="2190" t="str">
        <f>IF(AG111="","",VLOOKUP(AG111,'シフト記号表（勤務時間帯） (5)'!$D$6:$X$47,21,FALSE))</f>
        <v/>
      </c>
      <c r="AH112" s="2197" t="str">
        <f>IF(AH111="","",VLOOKUP(AH111,'シフト記号表（勤務時間帯） (5)'!$D$6:$X$47,21,FALSE))</f>
        <v/>
      </c>
      <c r="AI112" s="2181" t="str">
        <f>IF(AI111="","",VLOOKUP(AI111,'シフト記号表（勤務時間帯） (5)'!$D$6:$X$47,21,FALSE))</f>
        <v/>
      </c>
      <c r="AJ112" s="2190" t="str">
        <f>IF(AJ111="","",VLOOKUP(AJ111,'シフト記号表（勤務時間帯） (5)'!$D$6:$X$47,21,FALSE))</f>
        <v/>
      </c>
      <c r="AK112" s="2190" t="str">
        <f>IF(AK111="","",VLOOKUP(AK111,'シフト記号表（勤務時間帯） (5)'!$D$6:$X$47,21,FALSE))</f>
        <v/>
      </c>
      <c r="AL112" s="2190" t="str">
        <f>IF(AL111="","",VLOOKUP(AL111,'シフト記号表（勤務時間帯） (5)'!$D$6:$X$47,21,FALSE))</f>
        <v/>
      </c>
      <c r="AM112" s="2190" t="str">
        <f>IF(AM111="","",VLOOKUP(AM111,'シフト記号表（勤務時間帯） (5)'!$D$6:$X$47,21,FALSE))</f>
        <v/>
      </c>
      <c r="AN112" s="2190" t="str">
        <f>IF(AN111="","",VLOOKUP(AN111,'シフト記号表（勤務時間帯） (5)'!$D$6:$X$47,21,FALSE))</f>
        <v/>
      </c>
      <c r="AO112" s="2197" t="str">
        <f>IF(AO111="","",VLOOKUP(AO111,'シフト記号表（勤務時間帯） (5)'!$D$6:$X$47,21,FALSE))</f>
        <v/>
      </c>
      <c r="AP112" s="2181" t="str">
        <f>IF(AP111="","",VLOOKUP(AP111,'シフト記号表（勤務時間帯） (5)'!$D$6:$X$47,21,FALSE))</f>
        <v/>
      </c>
      <c r="AQ112" s="2190" t="str">
        <f>IF(AQ111="","",VLOOKUP(AQ111,'シフト記号表（勤務時間帯） (5)'!$D$6:$X$47,21,FALSE))</f>
        <v/>
      </c>
      <c r="AR112" s="2190" t="str">
        <f>IF(AR111="","",VLOOKUP(AR111,'シフト記号表（勤務時間帯） (5)'!$D$6:$X$47,21,FALSE))</f>
        <v/>
      </c>
      <c r="AS112" s="2190" t="str">
        <f>IF(AS111="","",VLOOKUP(AS111,'シフト記号表（勤務時間帯） (5)'!$D$6:$X$47,21,FALSE))</f>
        <v/>
      </c>
      <c r="AT112" s="2190" t="str">
        <f>IF(AT111="","",VLOOKUP(AT111,'シフト記号表（勤務時間帯） (5)'!$D$6:$X$47,21,FALSE))</f>
        <v/>
      </c>
      <c r="AU112" s="2190" t="str">
        <f>IF(AU111="","",VLOOKUP(AU111,'シフト記号表（勤務時間帯） (5)'!$D$6:$X$47,21,FALSE))</f>
        <v/>
      </c>
      <c r="AV112" s="2197" t="str">
        <f>IF(AV111="","",VLOOKUP(AV111,'シフト記号表（勤務時間帯） (5)'!$D$6:$X$47,21,FALSE))</f>
        <v/>
      </c>
      <c r="AW112" s="2181" t="str">
        <f>IF(AW111="","",VLOOKUP(AW111,'シフト記号表（勤務時間帯） (5)'!$D$6:$X$47,21,FALSE))</f>
        <v/>
      </c>
      <c r="AX112" s="2190" t="str">
        <f>IF(AX111="","",VLOOKUP(AX111,'シフト記号表（勤務時間帯） (5)'!$D$6:$X$47,21,FALSE))</f>
        <v/>
      </c>
      <c r="AY112" s="2190" t="str">
        <f>IF(AY111="","",VLOOKUP(AY111,'シフト記号表（勤務時間帯） (5)'!$D$6:$X$47,21,FALSE))</f>
        <v/>
      </c>
      <c r="AZ112" s="1943">
        <f>IF($BC$3="４週",SUM(U112:AV112),IF($BC$3="暦月",SUM(U112:AY112),""))</f>
        <v>0</v>
      </c>
      <c r="BA112" s="1951"/>
      <c r="BB112" s="1960">
        <f>IF($BC$3="４週",AZ112/4,IF($BC$3="暦月",(AZ112/($BC$8/7)),""))</f>
        <v>0</v>
      </c>
      <c r="BC112" s="1951"/>
      <c r="BD112" s="1971"/>
      <c r="BE112" s="1976"/>
      <c r="BF112" s="1976"/>
      <c r="BG112" s="1976"/>
      <c r="BH112" s="1987"/>
    </row>
    <row r="113" spans="2:60" ht="20.25" customHeight="1">
      <c r="B113" s="1743"/>
      <c r="C113" s="1757"/>
      <c r="D113" s="1825"/>
      <c r="E113" s="1768"/>
      <c r="F113" s="1768"/>
      <c r="G113" s="1803">
        <f>C111</f>
        <v>0</v>
      </c>
      <c r="H113" s="2104"/>
      <c r="I113" s="1789"/>
      <c r="J113" s="2544"/>
      <c r="K113" s="2544"/>
      <c r="L113" s="1803"/>
      <c r="M113" s="2548"/>
      <c r="N113" s="2552"/>
      <c r="O113" s="2556"/>
      <c r="P113" s="2564" t="s">
        <v>34</v>
      </c>
      <c r="Q113" s="2567"/>
      <c r="R113" s="2567"/>
      <c r="S113" s="2578"/>
      <c r="T113" s="2586"/>
      <c r="U113" s="1885" t="str">
        <f>IF(U111="","",VLOOKUP(U111,'シフト記号表（勤務時間帯） (5)'!$D$6:$Z$47,23,FALSE))</f>
        <v/>
      </c>
      <c r="V113" s="1897" t="str">
        <f>IF(V111="","",VLOOKUP(V111,'シフト記号表（勤務時間帯） (5)'!$D$6:$Z$47,23,FALSE))</f>
        <v/>
      </c>
      <c r="W113" s="1897" t="str">
        <f>IF(W111="","",VLOOKUP(W111,'シフト記号表（勤務時間帯） (5)'!$D$6:$Z$47,23,FALSE))</f>
        <v/>
      </c>
      <c r="X113" s="1897" t="str">
        <f>IF(X111="","",VLOOKUP(X111,'シフト記号表（勤務時間帯） (5)'!$D$6:$Z$47,23,FALSE))</f>
        <v/>
      </c>
      <c r="Y113" s="1897" t="str">
        <f>IF(Y111="","",VLOOKUP(Y111,'シフト記号表（勤務時間帯） (5)'!$D$6:$Z$47,23,FALSE))</f>
        <v/>
      </c>
      <c r="Z113" s="1897" t="str">
        <f>IF(Z111="","",VLOOKUP(Z111,'シフト記号表（勤務時間帯） (5)'!$D$6:$Z$47,23,FALSE))</f>
        <v/>
      </c>
      <c r="AA113" s="1912" t="str">
        <f>IF(AA111="","",VLOOKUP(AA111,'シフト記号表（勤務時間帯） (5)'!$D$6:$Z$47,23,FALSE))</f>
        <v/>
      </c>
      <c r="AB113" s="1885" t="str">
        <f>IF(AB111="","",VLOOKUP(AB111,'シフト記号表（勤務時間帯） (5)'!$D$6:$Z$47,23,FALSE))</f>
        <v/>
      </c>
      <c r="AC113" s="1897" t="str">
        <f>IF(AC111="","",VLOOKUP(AC111,'シフト記号表（勤務時間帯） (5)'!$D$6:$Z$47,23,FALSE))</f>
        <v/>
      </c>
      <c r="AD113" s="1897" t="str">
        <f>IF(AD111="","",VLOOKUP(AD111,'シフト記号表（勤務時間帯） (5)'!$D$6:$Z$47,23,FALSE))</f>
        <v/>
      </c>
      <c r="AE113" s="1897" t="str">
        <f>IF(AE111="","",VLOOKUP(AE111,'シフト記号表（勤務時間帯） (5)'!$D$6:$Z$47,23,FALSE))</f>
        <v/>
      </c>
      <c r="AF113" s="1897" t="str">
        <f>IF(AF111="","",VLOOKUP(AF111,'シフト記号表（勤務時間帯） (5)'!$D$6:$Z$47,23,FALSE))</f>
        <v/>
      </c>
      <c r="AG113" s="1897" t="str">
        <f>IF(AG111="","",VLOOKUP(AG111,'シフト記号表（勤務時間帯） (5)'!$D$6:$Z$47,23,FALSE))</f>
        <v/>
      </c>
      <c r="AH113" s="1912" t="str">
        <f>IF(AH111="","",VLOOKUP(AH111,'シフト記号表（勤務時間帯） (5)'!$D$6:$Z$47,23,FALSE))</f>
        <v/>
      </c>
      <c r="AI113" s="1885" t="str">
        <f>IF(AI111="","",VLOOKUP(AI111,'シフト記号表（勤務時間帯） (5)'!$D$6:$Z$47,23,FALSE))</f>
        <v/>
      </c>
      <c r="AJ113" s="1897" t="str">
        <f>IF(AJ111="","",VLOOKUP(AJ111,'シフト記号表（勤務時間帯） (5)'!$D$6:$Z$47,23,FALSE))</f>
        <v/>
      </c>
      <c r="AK113" s="1897" t="str">
        <f>IF(AK111="","",VLOOKUP(AK111,'シフト記号表（勤務時間帯） (5)'!$D$6:$Z$47,23,FALSE))</f>
        <v/>
      </c>
      <c r="AL113" s="1897" t="str">
        <f>IF(AL111="","",VLOOKUP(AL111,'シフト記号表（勤務時間帯） (5)'!$D$6:$Z$47,23,FALSE))</f>
        <v/>
      </c>
      <c r="AM113" s="1897" t="str">
        <f>IF(AM111="","",VLOOKUP(AM111,'シフト記号表（勤務時間帯） (5)'!$D$6:$Z$47,23,FALSE))</f>
        <v/>
      </c>
      <c r="AN113" s="1897" t="str">
        <f>IF(AN111="","",VLOOKUP(AN111,'シフト記号表（勤務時間帯） (5)'!$D$6:$Z$47,23,FALSE))</f>
        <v/>
      </c>
      <c r="AO113" s="1912" t="str">
        <f>IF(AO111="","",VLOOKUP(AO111,'シフト記号表（勤務時間帯） (5)'!$D$6:$Z$47,23,FALSE))</f>
        <v/>
      </c>
      <c r="AP113" s="1885" t="str">
        <f>IF(AP111="","",VLOOKUP(AP111,'シフト記号表（勤務時間帯） (5)'!$D$6:$Z$47,23,FALSE))</f>
        <v/>
      </c>
      <c r="AQ113" s="1897" t="str">
        <f>IF(AQ111="","",VLOOKUP(AQ111,'シフト記号表（勤務時間帯） (5)'!$D$6:$Z$47,23,FALSE))</f>
        <v/>
      </c>
      <c r="AR113" s="1897" t="str">
        <f>IF(AR111="","",VLOOKUP(AR111,'シフト記号表（勤務時間帯） (5)'!$D$6:$Z$47,23,FALSE))</f>
        <v/>
      </c>
      <c r="AS113" s="1897" t="str">
        <f>IF(AS111="","",VLOOKUP(AS111,'シフト記号表（勤務時間帯） (5)'!$D$6:$Z$47,23,FALSE))</f>
        <v/>
      </c>
      <c r="AT113" s="1897" t="str">
        <f>IF(AT111="","",VLOOKUP(AT111,'シフト記号表（勤務時間帯） (5)'!$D$6:$Z$47,23,FALSE))</f>
        <v/>
      </c>
      <c r="AU113" s="1897" t="str">
        <f>IF(AU111="","",VLOOKUP(AU111,'シフト記号表（勤務時間帯） (5)'!$D$6:$Z$47,23,FALSE))</f>
        <v/>
      </c>
      <c r="AV113" s="1912" t="str">
        <f>IF(AV111="","",VLOOKUP(AV111,'シフト記号表（勤務時間帯） (5)'!$D$6:$Z$47,23,FALSE))</f>
        <v/>
      </c>
      <c r="AW113" s="1885" t="str">
        <f>IF(AW111="","",VLOOKUP(AW111,'シフト記号表（勤務時間帯） (5)'!$D$6:$Z$47,23,FALSE))</f>
        <v/>
      </c>
      <c r="AX113" s="1897" t="str">
        <f>IF(AX111="","",VLOOKUP(AX111,'シフト記号表（勤務時間帯） (5)'!$D$6:$Z$47,23,FALSE))</f>
        <v/>
      </c>
      <c r="AY113" s="1897" t="str">
        <f>IF(AY111="","",VLOOKUP(AY111,'シフト記号表（勤務時間帯） (5)'!$D$6:$Z$47,23,FALSE))</f>
        <v/>
      </c>
      <c r="AZ113" s="1945">
        <f>IF($BC$3="４週",SUM(U113:AV113),IF($BC$3="暦月",SUM(U113:AY113),""))</f>
        <v>0</v>
      </c>
      <c r="BA113" s="1953"/>
      <c r="BB113" s="1962">
        <f>IF($BC$3="４週",AZ113/4,IF($BC$3="暦月",(AZ113/($BC$8/7)),""))</f>
        <v>0</v>
      </c>
      <c r="BC113" s="1953"/>
      <c r="BD113" s="1973"/>
      <c r="BE113" s="1978"/>
      <c r="BF113" s="1978"/>
      <c r="BG113" s="1978"/>
      <c r="BH113" s="1989"/>
    </row>
    <row r="114" spans="2:60" ht="20.25" customHeight="1">
      <c r="B114" s="2530"/>
      <c r="C114" s="1756"/>
      <c r="D114" s="1824"/>
      <c r="E114" s="1767"/>
      <c r="F114" s="1767"/>
      <c r="G114" s="1802"/>
      <c r="H114" s="2095"/>
      <c r="I114" s="1788"/>
      <c r="J114" s="2545"/>
      <c r="K114" s="2545"/>
      <c r="L114" s="1802"/>
      <c r="M114" s="2549"/>
      <c r="N114" s="2553"/>
      <c r="O114" s="2557"/>
      <c r="P114" s="2563" t="s">
        <v>770</v>
      </c>
      <c r="Q114" s="2572"/>
      <c r="R114" s="2572"/>
      <c r="S114" s="2580"/>
      <c r="T114" s="2589"/>
      <c r="U114" s="2596"/>
      <c r="V114" s="2602"/>
      <c r="W114" s="2602"/>
      <c r="X114" s="2602"/>
      <c r="Y114" s="2602"/>
      <c r="Z114" s="2602"/>
      <c r="AA114" s="2608"/>
      <c r="AB114" s="2596"/>
      <c r="AC114" s="2602"/>
      <c r="AD114" s="2602"/>
      <c r="AE114" s="2602"/>
      <c r="AF114" s="2602"/>
      <c r="AG114" s="2602"/>
      <c r="AH114" s="2608"/>
      <c r="AI114" s="2596"/>
      <c r="AJ114" s="2602"/>
      <c r="AK114" s="2602"/>
      <c r="AL114" s="2602"/>
      <c r="AM114" s="2602"/>
      <c r="AN114" s="2602"/>
      <c r="AO114" s="2608"/>
      <c r="AP114" s="2596"/>
      <c r="AQ114" s="2602"/>
      <c r="AR114" s="2602"/>
      <c r="AS114" s="2602"/>
      <c r="AT114" s="2602"/>
      <c r="AU114" s="2602"/>
      <c r="AV114" s="2608"/>
      <c r="AW114" s="2596"/>
      <c r="AX114" s="2602"/>
      <c r="AY114" s="2602"/>
      <c r="AZ114" s="2624"/>
      <c r="BA114" s="2631"/>
      <c r="BB114" s="2638"/>
      <c r="BC114" s="2631"/>
      <c r="BD114" s="1972"/>
      <c r="BE114" s="1977"/>
      <c r="BF114" s="1977"/>
      <c r="BG114" s="1977"/>
      <c r="BH114" s="1988"/>
    </row>
    <row r="115" spans="2:60" ht="20.25" customHeight="1">
      <c r="B115" s="2059">
        <f>B112+1</f>
        <v>32</v>
      </c>
      <c r="C115" s="1755"/>
      <c r="D115" s="1823"/>
      <c r="E115" s="1766"/>
      <c r="F115" s="1766">
        <f>C114</f>
        <v>0</v>
      </c>
      <c r="G115" s="1801"/>
      <c r="H115" s="2103"/>
      <c r="I115" s="1787"/>
      <c r="J115" s="2543"/>
      <c r="K115" s="2543"/>
      <c r="L115" s="1801"/>
      <c r="M115" s="2547"/>
      <c r="N115" s="2551"/>
      <c r="O115" s="2555"/>
      <c r="P115" s="2559" t="s">
        <v>1023</v>
      </c>
      <c r="Q115" s="2566"/>
      <c r="R115" s="2566"/>
      <c r="S115" s="2574"/>
      <c r="T115" s="2582"/>
      <c r="U115" s="2181" t="str">
        <f>IF(U114="","",VLOOKUP(U114,'シフト記号表（勤務時間帯） (5)'!$D$6:$X$47,21,FALSE))</f>
        <v/>
      </c>
      <c r="V115" s="2190" t="str">
        <f>IF(V114="","",VLOOKUP(V114,'シフト記号表（勤務時間帯） (5)'!$D$6:$X$47,21,FALSE))</f>
        <v/>
      </c>
      <c r="W115" s="2190" t="str">
        <f>IF(W114="","",VLOOKUP(W114,'シフト記号表（勤務時間帯） (5)'!$D$6:$X$47,21,FALSE))</f>
        <v/>
      </c>
      <c r="X115" s="2190" t="str">
        <f>IF(X114="","",VLOOKUP(X114,'シフト記号表（勤務時間帯） (5)'!$D$6:$X$47,21,FALSE))</f>
        <v/>
      </c>
      <c r="Y115" s="2190" t="str">
        <f>IF(Y114="","",VLOOKUP(Y114,'シフト記号表（勤務時間帯） (5)'!$D$6:$X$47,21,FALSE))</f>
        <v/>
      </c>
      <c r="Z115" s="2190" t="str">
        <f>IF(Z114="","",VLOOKUP(Z114,'シフト記号表（勤務時間帯） (5)'!$D$6:$X$47,21,FALSE))</f>
        <v/>
      </c>
      <c r="AA115" s="2197" t="str">
        <f>IF(AA114="","",VLOOKUP(AA114,'シフト記号表（勤務時間帯） (5)'!$D$6:$X$47,21,FALSE))</f>
        <v/>
      </c>
      <c r="AB115" s="2181" t="str">
        <f>IF(AB114="","",VLOOKUP(AB114,'シフト記号表（勤務時間帯） (5)'!$D$6:$X$47,21,FALSE))</f>
        <v/>
      </c>
      <c r="AC115" s="2190" t="str">
        <f>IF(AC114="","",VLOOKUP(AC114,'シフト記号表（勤務時間帯） (5)'!$D$6:$X$47,21,FALSE))</f>
        <v/>
      </c>
      <c r="AD115" s="2190" t="str">
        <f>IF(AD114="","",VLOOKUP(AD114,'シフト記号表（勤務時間帯） (5)'!$D$6:$X$47,21,FALSE))</f>
        <v/>
      </c>
      <c r="AE115" s="2190" t="str">
        <f>IF(AE114="","",VLOOKUP(AE114,'シフト記号表（勤務時間帯） (5)'!$D$6:$X$47,21,FALSE))</f>
        <v/>
      </c>
      <c r="AF115" s="2190" t="str">
        <f>IF(AF114="","",VLOOKUP(AF114,'シフト記号表（勤務時間帯） (5)'!$D$6:$X$47,21,FALSE))</f>
        <v/>
      </c>
      <c r="AG115" s="2190" t="str">
        <f>IF(AG114="","",VLOOKUP(AG114,'シフト記号表（勤務時間帯） (5)'!$D$6:$X$47,21,FALSE))</f>
        <v/>
      </c>
      <c r="AH115" s="2197" t="str">
        <f>IF(AH114="","",VLOOKUP(AH114,'シフト記号表（勤務時間帯） (5)'!$D$6:$X$47,21,FALSE))</f>
        <v/>
      </c>
      <c r="AI115" s="2181" t="str">
        <f>IF(AI114="","",VLOOKUP(AI114,'シフト記号表（勤務時間帯） (5)'!$D$6:$X$47,21,FALSE))</f>
        <v/>
      </c>
      <c r="AJ115" s="2190" t="str">
        <f>IF(AJ114="","",VLOOKUP(AJ114,'シフト記号表（勤務時間帯） (5)'!$D$6:$X$47,21,FALSE))</f>
        <v/>
      </c>
      <c r="AK115" s="2190" t="str">
        <f>IF(AK114="","",VLOOKUP(AK114,'シフト記号表（勤務時間帯） (5)'!$D$6:$X$47,21,FALSE))</f>
        <v/>
      </c>
      <c r="AL115" s="2190" t="str">
        <f>IF(AL114="","",VLOOKUP(AL114,'シフト記号表（勤務時間帯） (5)'!$D$6:$X$47,21,FALSE))</f>
        <v/>
      </c>
      <c r="AM115" s="2190" t="str">
        <f>IF(AM114="","",VLOOKUP(AM114,'シフト記号表（勤務時間帯） (5)'!$D$6:$X$47,21,FALSE))</f>
        <v/>
      </c>
      <c r="AN115" s="2190" t="str">
        <f>IF(AN114="","",VLOOKUP(AN114,'シフト記号表（勤務時間帯） (5)'!$D$6:$X$47,21,FALSE))</f>
        <v/>
      </c>
      <c r="AO115" s="2197" t="str">
        <f>IF(AO114="","",VLOOKUP(AO114,'シフト記号表（勤務時間帯） (5)'!$D$6:$X$47,21,FALSE))</f>
        <v/>
      </c>
      <c r="AP115" s="2181" t="str">
        <f>IF(AP114="","",VLOOKUP(AP114,'シフト記号表（勤務時間帯） (5)'!$D$6:$X$47,21,FALSE))</f>
        <v/>
      </c>
      <c r="AQ115" s="2190" t="str">
        <f>IF(AQ114="","",VLOOKUP(AQ114,'シフト記号表（勤務時間帯） (5)'!$D$6:$X$47,21,FALSE))</f>
        <v/>
      </c>
      <c r="AR115" s="2190" t="str">
        <f>IF(AR114="","",VLOOKUP(AR114,'シフト記号表（勤務時間帯） (5)'!$D$6:$X$47,21,FALSE))</f>
        <v/>
      </c>
      <c r="AS115" s="2190" t="str">
        <f>IF(AS114="","",VLOOKUP(AS114,'シフト記号表（勤務時間帯） (5)'!$D$6:$X$47,21,FALSE))</f>
        <v/>
      </c>
      <c r="AT115" s="2190" t="str">
        <f>IF(AT114="","",VLOOKUP(AT114,'シフト記号表（勤務時間帯） (5)'!$D$6:$X$47,21,FALSE))</f>
        <v/>
      </c>
      <c r="AU115" s="2190" t="str">
        <f>IF(AU114="","",VLOOKUP(AU114,'シフト記号表（勤務時間帯） (5)'!$D$6:$X$47,21,FALSE))</f>
        <v/>
      </c>
      <c r="AV115" s="2197" t="str">
        <f>IF(AV114="","",VLOOKUP(AV114,'シフト記号表（勤務時間帯） (5)'!$D$6:$X$47,21,FALSE))</f>
        <v/>
      </c>
      <c r="AW115" s="2181" t="str">
        <f>IF(AW114="","",VLOOKUP(AW114,'シフト記号表（勤務時間帯） (5)'!$D$6:$X$47,21,FALSE))</f>
        <v/>
      </c>
      <c r="AX115" s="2190" t="str">
        <f>IF(AX114="","",VLOOKUP(AX114,'シフト記号表（勤務時間帯） (5)'!$D$6:$X$47,21,FALSE))</f>
        <v/>
      </c>
      <c r="AY115" s="2190" t="str">
        <f>IF(AY114="","",VLOOKUP(AY114,'シフト記号表（勤務時間帯） (5)'!$D$6:$X$47,21,FALSE))</f>
        <v/>
      </c>
      <c r="AZ115" s="1943">
        <f>IF($BC$3="４週",SUM(U115:AV115),IF($BC$3="暦月",SUM(U115:AY115),""))</f>
        <v>0</v>
      </c>
      <c r="BA115" s="1951"/>
      <c r="BB115" s="1960">
        <f>IF($BC$3="４週",AZ115/4,IF($BC$3="暦月",(AZ115/($BC$8/7)),""))</f>
        <v>0</v>
      </c>
      <c r="BC115" s="1951"/>
      <c r="BD115" s="1971"/>
      <c r="BE115" s="1976"/>
      <c r="BF115" s="1976"/>
      <c r="BG115" s="1976"/>
      <c r="BH115" s="1987"/>
    </row>
    <row r="116" spans="2:60" ht="20.25" customHeight="1">
      <c r="B116" s="1743"/>
      <c r="C116" s="1757"/>
      <c r="D116" s="1825"/>
      <c r="E116" s="1768"/>
      <c r="F116" s="1768"/>
      <c r="G116" s="1803">
        <f>C114</f>
        <v>0</v>
      </c>
      <c r="H116" s="2104"/>
      <c r="I116" s="1789"/>
      <c r="J116" s="2544"/>
      <c r="K116" s="2544"/>
      <c r="L116" s="1803"/>
      <c r="M116" s="2548"/>
      <c r="N116" s="2552"/>
      <c r="O116" s="2556"/>
      <c r="P116" s="2564" t="s">
        <v>34</v>
      </c>
      <c r="Q116" s="2567"/>
      <c r="R116" s="2567"/>
      <c r="S116" s="2578"/>
      <c r="T116" s="2586"/>
      <c r="U116" s="1885" t="str">
        <f>IF(U114="","",VLOOKUP(U114,'シフト記号表（勤務時間帯） (5)'!$D$6:$Z$47,23,FALSE))</f>
        <v/>
      </c>
      <c r="V116" s="1897" t="str">
        <f>IF(V114="","",VLOOKUP(V114,'シフト記号表（勤務時間帯） (5)'!$D$6:$Z$47,23,FALSE))</f>
        <v/>
      </c>
      <c r="W116" s="1897" t="str">
        <f>IF(W114="","",VLOOKUP(W114,'シフト記号表（勤務時間帯） (5)'!$D$6:$Z$47,23,FALSE))</f>
        <v/>
      </c>
      <c r="X116" s="1897" t="str">
        <f>IF(X114="","",VLOOKUP(X114,'シフト記号表（勤務時間帯） (5)'!$D$6:$Z$47,23,FALSE))</f>
        <v/>
      </c>
      <c r="Y116" s="1897" t="str">
        <f>IF(Y114="","",VLOOKUP(Y114,'シフト記号表（勤務時間帯） (5)'!$D$6:$Z$47,23,FALSE))</f>
        <v/>
      </c>
      <c r="Z116" s="1897" t="str">
        <f>IF(Z114="","",VLOOKUP(Z114,'シフト記号表（勤務時間帯） (5)'!$D$6:$Z$47,23,FALSE))</f>
        <v/>
      </c>
      <c r="AA116" s="1912" t="str">
        <f>IF(AA114="","",VLOOKUP(AA114,'シフト記号表（勤務時間帯） (5)'!$D$6:$Z$47,23,FALSE))</f>
        <v/>
      </c>
      <c r="AB116" s="1885" t="str">
        <f>IF(AB114="","",VLOOKUP(AB114,'シフト記号表（勤務時間帯） (5)'!$D$6:$Z$47,23,FALSE))</f>
        <v/>
      </c>
      <c r="AC116" s="1897" t="str">
        <f>IF(AC114="","",VLOOKUP(AC114,'シフト記号表（勤務時間帯） (5)'!$D$6:$Z$47,23,FALSE))</f>
        <v/>
      </c>
      <c r="AD116" s="1897" t="str">
        <f>IF(AD114="","",VLOOKUP(AD114,'シフト記号表（勤務時間帯） (5)'!$D$6:$Z$47,23,FALSE))</f>
        <v/>
      </c>
      <c r="AE116" s="1897" t="str">
        <f>IF(AE114="","",VLOOKUP(AE114,'シフト記号表（勤務時間帯） (5)'!$D$6:$Z$47,23,FALSE))</f>
        <v/>
      </c>
      <c r="AF116" s="1897" t="str">
        <f>IF(AF114="","",VLOOKUP(AF114,'シフト記号表（勤務時間帯） (5)'!$D$6:$Z$47,23,FALSE))</f>
        <v/>
      </c>
      <c r="AG116" s="1897" t="str">
        <f>IF(AG114="","",VLOOKUP(AG114,'シフト記号表（勤務時間帯） (5)'!$D$6:$Z$47,23,FALSE))</f>
        <v/>
      </c>
      <c r="AH116" s="1912" t="str">
        <f>IF(AH114="","",VLOOKUP(AH114,'シフト記号表（勤務時間帯） (5)'!$D$6:$Z$47,23,FALSE))</f>
        <v/>
      </c>
      <c r="AI116" s="1885" t="str">
        <f>IF(AI114="","",VLOOKUP(AI114,'シフト記号表（勤務時間帯） (5)'!$D$6:$Z$47,23,FALSE))</f>
        <v/>
      </c>
      <c r="AJ116" s="1897" t="str">
        <f>IF(AJ114="","",VLOOKUP(AJ114,'シフト記号表（勤務時間帯） (5)'!$D$6:$Z$47,23,FALSE))</f>
        <v/>
      </c>
      <c r="AK116" s="1897" t="str">
        <f>IF(AK114="","",VLOOKUP(AK114,'シフト記号表（勤務時間帯） (5)'!$D$6:$Z$47,23,FALSE))</f>
        <v/>
      </c>
      <c r="AL116" s="1897" t="str">
        <f>IF(AL114="","",VLOOKUP(AL114,'シフト記号表（勤務時間帯） (5)'!$D$6:$Z$47,23,FALSE))</f>
        <v/>
      </c>
      <c r="AM116" s="1897" t="str">
        <f>IF(AM114="","",VLOOKUP(AM114,'シフト記号表（勤務時間帯） (5)'!$D$6:$Z$47,23,FALSE))</f>
        <v/>
      </c>
      <c r="AN116" s="1897" t="str">
        <f>IF(AN114="","",VLOOKUP(AN114,'シフト記号表（勤務時間帯） (5)'!$D$6:$Z$47,23,FALSE))</f>
        <v/>
      </c>
      <c r="AO116" s="1912" t="str">
        <f>IF(AO114="","",VLOOKUP(AO114,'シフト記号表（勤務時間帯） (5)'!$D$6:$Z$47,23,FALSE))</f>
        <v/>
      </c>
      <c r="AP116" s="1885" t="str">
        <f>IF(AP114="","",VLOOKUP(AP114,'シフト記号表（勤務時間帯） (5)'!$D$6:$Z$47,23,FALSE))</f>
        <v/>
      </c>
      <c r="AQ116" s="1897" t="str">
        <f>IF(AQ114="","",VLOOKUP(AQ114,'シフト記号表（勤務時間帯） (5)'!$D$6:$Z$47,23,FALSE))</f>
        <v/>
      </c>
      <c r="AR116" s="1897" t="str">
        <f>IF(AR114="","",VLOOKUP(AR114,'シフト記号表（勤務時間帯） (5)'!$D$6:$Z$47,23,FALSE))</f>
        <v/>
      </c>
      <c r="AS116" s="1897" t="str">
        <f>IF(AS114="","",VLOOKUP(AS114,'シフト記号表（勤務時間帯） (5)'!$D$6:$Z$47,23,FALSE))</f>
        <v/>
      </c>
      <c r="AT116" s="1897" t="str">
        <f>IF(AT114="","",VLOOKUP(AT114,'シフト記号表（勤務時間帯） (5)'!$D$6:$Z$47,23,FALSE))</f>
        <v/>
      </c>
      <c r="AU116" s="1897" t="str">
        <f>IF(AU114="","",VLOOKUP(AU114,'シフト記号表（勤務時間帯） (5)'!$D$6:$Z$47,23,FALSE))</f>
        <v/>
      </c>
      <c r="AV116" s="1912" t="str">
        <f>IF(AV114="","",VLOOKUP(AV114,'シフト記号表（勤務時間帯） (5)'!$D$6:$Z$47,23,FALSE))</f>
        <v/>
      </c>
      <c r="AW116" s="1885" t="str">
        <f>IF(AW114="","",VLOOKUP(AW114,'シフト記号表（勤務時間帯） (5)'!$D$6:$Z$47,23,FALSE))</f>
        <v/>
      </c>
      <c r="AX116" s="1897" t="str">
        <f>IF(AX114="","",VLOOKUP(AX114,'シフト記号表（勤務時間帯） (5)'!$D$6:$Z$47,23,FALSE))</f>
        <v/>
      </c>
      <c r="AY116" s="1897" t="str">
        <f>IF(AY114="","",VLOOKUP(AY114,'シフト記号表（勤務時間帯） (5)'!$D$6:$Z$47,23,FALSE))</f>
        <v/>
      </c>
      <c r="AZ116" s="1945">
        <f>IF($BC$3="４週",SUM(U116:AV116),IF($BC$3="暦月",SUM(U116:AY116),""))</f>
        <v>0</v>
      </c>
      <c r="BA116" s="1953"/>
      <c r="BB116" s="1962">
        <f>IF($BC$3="４週",AZ116/4,IF($BC$3="暦月",(AZ116/($BC$8/7)),""))</f>
        <v>0</v>
      </c>
      <c r="BC116" s="1953"/>
      <c r="BD116" s="1973"/>
      <c r="BE116" s="1978"/>
      <c r="BF116" s="1978"/>
      <c r="BG116" s="1978"/>
      <c r="BH116" s="1989"/>
    </row>
    <row r="117" spans="2:60" ht="20.25" customHeight="1">
      <c r="B117" s="2530"/>
      <c r="C117" s="1756"/>
      <c r="D117" s="1824"/>
      <c r="E117" s="1767"/>
      <c r="F117" s="1767"/>
      <c r="G117" s="1802"/>
      <c r="H117" s="2095"/>
      <c r="I117" s="1788"/>
      <c r="J117" s="2545"/>
      <c r="K117" s="2545"/>
      <c r="L117" s="1802"/>
      <c r="M117" s="2549"/>
      <c r="N117" s="2553"/>
      <c r="O117" s="2557"/>
      <c r="P117" s="2563" t="s">
        <v>770</v>
      </c>
      <c r="Q117" s="2572"/>
      <c r="R117" s="2572"/>
      <c r="S117" s="2580"/>
      <c r="T117" s="2589"/>
      <c r="U117" s="2596"/>
      <c r="V117" s="2602"/>
      <c r="W117" s="2602"/>
      <c r="X117" s="2602"/>
      <c r="Y117" s="2602"/>
      <c r="Z117" s="2602"/>
      <c r="AA117" s="2608"/>
      <c r="AB117" s="2596"/>
      <c r="AC117" s="2602"/>
      <c r="AD117" s="2602"/>
      <c r="AE117" s="2602"/>
      <c r="AF117" s="2602"/>
      <c r="AG117" s="2602"/>
      <c r="AH117" s="2608"/>
      <c r="AI117" s="2596"/>
      <c r="AJ117" s="2602"/>
      <c r="AK117" s="2602"/>
      <c r="AL117" s="2602"/>
      <c r="AM117" s="2602"/>
      <c r="AN117" s="2602"/>
      <c r="AO117" s="2608"/>
      <c r="AP117" s="2596"/>
      <c r="AQ117" s="2602"/>
      <c r="AR117" s="2602"/>
      <c r="AS117" s="2602"/>
      <c r="AT117" s="2602"/>
      <c r="AU117" s="2602"/>
      <c r="AV117" s="2608"/>
      <c r="AW117" s="2596"/>
      <c r="AX117" s="2602"/>
      <c r="AY117" s="2602"/>
      <c r="AZ117" s="2624"/>
      <c r="BA117" s="2631"/>
      <c r="BB117" s="2638"/>
      <c r="BC117" s="2631"/>
      <c r="BD117" s="1972"/>
      <c r="BE117" s="1977"/>
      <c r="BF117" s="1977"/>
      <c r="BG117" s="1977"/>
      <c r="BH117" s="1988"/>
    </row>
    <row r="118" spans="2:60" ht="20.25" customHeight="1">
      <c r="B118" s="2059">
        <f>B115+1</f>
        <v>33</v>
      </c>
      <c r="C118" s="1755"/>
      <c r="D118" s="1823"/>
      <c r="E118" s="1766"/>
      <c r="F118" s="1766">
        <f>C117</f>
        <v>0</v>
      </c>
      <c r="G118" s="1801"/>
      <c r="H118" s="2103"/>
      <c r="I118" s="1787"/>
      <c r="J118" s="2543"/>
      <c r="K118" s="2543"/>
      <c r="L118" s="1801"/>
      <c r="M118" s="2547"/>
      <c r="N118" s="2551"/>
      <c r="O118" s="2555"/>
      <c r="P118" s="2559" t="s">
        <v>1023</v>
      </c>
      <c r="Q118" s="2566"/>
      <c r="R118" s="2566"/>
      <c r="S118" s="2574"/>
      <c r="T118" s="2582"/>
      <c r="U118" s="2181" t="str">
        <f>IF(U117="","",VLOOKUP(U117,'シフト記号表（勤務時間帯） (5)'!$D$6:$X$47,21,FALSE))</f>
        <v/>
      </c>
      <c r="V118" s="2190" t="str">
        <f>IF(V117="","",VLOOKUP(V117,'シフト記号表（勤務時間帯） (5)'!$D$6:$X$47,21,FALSE))</f>
        <v/>
      </c>
      <c r="W118" s="2190" t="str">
        <f>IF(W117="","",VLOOKUP(W117,'シフト記号表（勤務時間帯） (5)'!$D$6:$X$47,21,FALSE))</f>
        <v/>
      </c>
      <c r="X118" s="2190" t="str">
        <f>IF(X117="","",VLOOKUP(X117,'シフト記号表（勤務時間帯） (5)'!$D$6:$X$47,21,FALSE))</f>
        <v/>
      </c>
      <c r="Y118" s="2190" t="str">
        <f>IF(Y117="","",VLOOKUP(Y117,'シフト記号表（勤務時間帯） (5)'!$D$6:$X$47,21,FALSE))</f>
        <v/>
      </c>
      <c r="Z118" s="2190" t="str">
        <f>IF(Z117="","",VLOOKUP(Z117,'シフト記号表（勤務時間帯） (5)'!$D$6:$X$47,21,FALSE))</f>
        <v/>
      </c>
      <c r="AA118" s="2197" t="str">
        <f>IF(AA117="","",VLOOKUP(AA117,'シフト記号表（勤務時間帯） (5)'!$D$6:$X$47,21,FALSE))</f>
        <v/>
      </c>
      <c r="AB118" s="2181" t="str">
        <f>IF(AB117="","",VLOOKUP(AB117,'シフト記号表（勤務時間帯） (5)'!$D$6:$X$47,21,FALSE))</f>
        <v/>
      </c>
      <c r="AC118" s="2190" t="str">
        <f>IF(AC117="","",VLOOKUP(AC117,'シフト記号表（勤務時間帯） (5)'!$D$6:$X$47,21,FALSE))</f>
        <v/>
      </c>
      <c r="AD118" s="2190" t="str">
        <f>IF(AD117="","",VLOOKUP(AD117,'シフト記号表（勤務時間帯） (5)'!$D$6:$X$47,21,FALSE))</f>
        <v/>
      </c>
      <c r="AE118" s="2190" t="str">
        <f>IF(AE117="","",VLOOKUP(AE117,'シフト記号表（勤務時間帯） (5)'!$D$6:$X$47,21,FALSE))</f>
        <v/>
      </c>
      <c r="AF118" s="2190" t="str">
        <f>IF(AF117="","",VLOOKUP(AF117,'シフト記号表（勤務時間帯） (5)'!$D$6:$X$47,21,FALSE))</f>
        <v/>
      </c>
      <c r="AG118" s="2190" t="str">
        <f>IF(AG117="","",VLOOKUP(AG117,'シフト記号表（勤務時間帯） (5)'!$D$6:$X$47,21,FALSE))</f>
        <v/>
      </c>
      <c r="AH118" s="2197" t="str">
        <f>IF(AH117="","",VLOOKUP(AH117,'シフト記号表（勤務時間帯） (5)'!$D$6:$X$47,21,FALSE))</f>
        <v/>
      </c>
      <c r="AI118" s="2181" t="str">
        <f>IF(AI117="","",VLOOKUP(AI117,'シフト記号表（勤務時間帯） (5)'!$D$6:$X$47,21,FALSE))</f>
        <v/>
      </c>
      <c r="AJ118" s="2190" t="str">
        <f>IF(AJ117="","",VLOOKUP(AJ117,'シフト記号表（勤務時間帯） (5)'!$D$6:$X$47,21,FALSE))</f>
        <v/>
      </c>
      <c r="AK118" s="2190" t="str">
        <f>IF(AK117="","",VLOOKUP(AK117,'シフト記号表（勤務時間帯） (5)'!$D$6:$X$47,21,FALSE))</f>
        <v/>
      </c>
      <c r="AL118" s="2190" t="str">
        <f>IF(AL117="","",VLOOKUP(AL117,'シフト記号表（勤務時間帯） (5)'!$D$6:$X$47,21,FALSE))</f>
        <v/>
      </c>
      <c r="AM118" s="2190" t="str">
        <f>IF(AM117="","",VLOOKUP(AM117,'シフト記号表（勤務時間帯） (5)'!$D$6:$X$47,21,FALSE))</f>
        <v/>
      </c>
      <c r="AN118" s="2190" t="str">
        <f>IF(AN117="","",VLOOKUP(AN117,'シフト記号表（勤務時間帯） (5)'!$D$6:$X$47,21,FALSE))</f>
        <v/>
      </c>
      <c r="AO118" s="2197" t="str">
        <f>IF(AO117="","",VLOOKUP(AO117,'シフト記号表（勤務時間帯） (5)'!$D$6:$X$47,21,FALSE))</f>
        <v/>
      </c>
      <c r="AP118" s="2181" t="str">
        <f>IF(AP117="","",VLOOKUP(AP117,'シフト記号表（勤務時間帯） (5)'!$D$6:$X$47,21,FALSE))</f>
        <v/>
      </c>
      <c r="AQ118" s="2190" t="str">
        <f>IF(AQ117="","",VLOOKUP(AQ117,'シフト記号表（勤務時間帯） (5)'!$D$6:$X$47,21,FALSE))</f>
        <v/>
      </c>
      <c r="AR118" s="2190" t="str">
        <f>IF(AR117="","",VLOOKUP(AR117,'シフト記号表（勤務時間帯） (5)'!$D$6:$X$47,21,FALSE))</f>
        <v/>
      </c>
      <c r="AS118" s="2190" t="str">
        <f>IF(AS117="","",VLOOKUP(AS117,'シフト記号表（勤務時間帯） (5)'!$D$6:$X$47,21,FALSE))</f>
        <v/>
      </c>
      <c r="AT118" s="2190" t="str">
        <f>IF(AT117="","",VLOOKUP(AT117,'シフト記号表（勤務時間帯） (5)'!$D$6:$X$47,21,FALSE))</f>
        <v/>
      </c>
      <c r="AU118" s="2190" t="str">
        <f>IF(AU117="","",VLOOKUP(AU117,'シフト記号表（勤務時間帯） (5)'!$D$6:$X$47,21,FALSE))</f>
        <v/>
      </c>
      <c r="AV118" s="2197" t="str">
        <f>IF(AV117="","",VLOOKUP(AV117,'シフト記号表（勤務時間帯） (5)'!$D$6:$X$47,21,FALSE))</f>
        <v/>
      </c>
      <c r="AW118" s="2181" t="str">
        <f>IF(AW117="","",VLOOKUP(AW117,'シフト記号表（勤務時間帯） (5)'!$D$6:$X$47,21,FALSE))</f>
        <v/>
      </c>
      <c r="AX118" s="2190" t="str">
        <f>IF(AX117="","",VLOOKUP(AX117,'シフト記号表（勤務時間帯） (5)'!$D$6:$X$47,21,FALSE))</f>
        <v/>
      </c>
      <c r="AY118" s="2190" t="str">
        <f>IF(AY117="","",VLOOKUP(AY117,'シフト記号表（勤務時間帯） (5)'!$D$6:$X$47,21,FALSE))</f>
        <v/>
      </c>
      <c r="AZ118" s="1943">
        <f>IF($BC$3="４週",SUM(U118:AV118),IF($BC$3="暦月",SUM(U118:AY118),""))</f>
        <v>0</v>
      </c>
      <c r="BA118" s="1951"/>
      <c r="BB118" s="1960">
        <f>IF($BC$3="４週",AZ118/4,IF($BC$3="暦月",(AZ118/($BC$8/7)),""))</f>
        <v>0</v>
      </c>
      <c r="BC118" s="1951"/>
      <c r="BD118" s="1971"/>
      <c r="BE118" s="1976"/>
      <c r="BF118" s="1976"/>
      <c r="BG118" s="1976"/>
      <c r="BH118" s="1987"/>
    </row>
    <row r="119" spans="2:60" ht="20.25" customHeight="1">
      <c r="B119" s="1743"/>
      <c r="C119" s="1757"/>
      <c r="D119" s="1825"/>
      <c r="E119" s="1768"/>
      <c r="F119" s="1768"/>
      <c r="G119" s="1803">
        <f>C117</f>
        <v>0</v>
      </c>
      <c r="H119" s="2104"/>
      <c r="I119" s="1789"/>
      <c r="J119" s="2544"/>
      <c r="K119" s="2544"/>
      <c r="L119" s="1803"/>
      <c r="M119" s="2548"/>
      <c r="N119" s="2552"/>
      <c r="O119" s="2556"/>
      <c r="P119" s="2564" t="s">
        <v>34</v>
      </c>
      <c r="Q119" s="2567"/>
      <c r="R119" s="2567"/>
      <c r="S119" s="2578"/>
      <c r="T119" s="2586"/>
      <c r="U119" s="1885" t="str">
        <f>IF(U117="","",VLOOKUP(U117,'シフト記号表（勤務時間帯） (5)'!$D$6:$Z$47,23,FALSE))</f>
        <v/>
      </c>
      <c r="V119" s="1897" t="str">
        <f>IF(V117="","",VLOOKUP(V117,'シフト記号表（勤務時間帯） (5)'!$D$6:$Z$47,23,FALSE))</f>
        <v/>
      </c>
      <c r="W119" s="1897" t="str">
        <f>IF(W117="","",VLOOKUP(W117,'シフト記号表（勤務時間帯） (5)'!$D$6:$Z$47,23,FALSE))</f>
        <v/>
      </c>
      <c r="X119" s="1897" t="str">
        <f>IF(X117="","",VLOOKUP(X117,'シフト記号表（勤務時間帯） (5)'!$D$6:$Z$47,23,FALSE))</f>
        <v/>
      </c>
      <c r="Y119" s="1897" t="str">
        <f>IF(Y117="","",VLOOKUP(Y117,'シフト記号表（勤務時間帯） (5)'!$D$6:$Z$47,23,FALSE))</f>
        <v/>
      </c>
      <c r="Z119" s="1897" t="str">
        <f>IF(Z117="","",VLOOKUP(Z117,'シフト記号表（勤務時間帯） (5)'!$D$6:$Z$47,23,FALSE))</f>
        <v/>
      </c>
      <c r="AA119" s="1912" t="str">
        <f>IF(AA117="","",VLOOKUP(AA117,'シフト記号表（勤務時間帯） (5)'!$D$6:$Z$47,23,FALSE))</f>
        <v/>
      </c>
      <c r="AB119" s="1885" t="str">
        <f>IF(AB117="","",VLOOKUP(AB117,'シフト記号表（勤務時間帯） (5)'!$D$6:$Z$47,23,FALSE))</f>
        <v/>
      </c>
      <c r="AC119" s="1897" t="str">
        <f>IF(AC117="","",VLOOKUP(AC117,'シフト記号表（勤務時間帯） (5)'!$D$6:$Z$47,23,FALSE))</f>
        <v/>
      </c>
      <c r="AD119" s="1897" t="str">
        <f>IF(AD117="","",VLOOKUP(AD117,'シフト記号表（勤務時間帯） (5)'!$D$6:$Z$47,23,FALSE))</f>
        <v/>
      </c>
      <c r="AE119" s="1897" t="str">
        <f>IF(AE117="","",VLOOKUP(AE117,'シフト記号表（勤務時間帯） (5)'!$D$6:$Z$47,23,FALSE))</f>
        <v/>
      </c>
      <c r="AF119" s="1897" t="str">
        <f>IF(AF117="","",VLOOKUP(AF117,'シフト記号表（勤務時間帯） (5)'!$D$6:$Z$47,23,FALSE))</f>
        <v/>
      </c>
      <c r="AG119" s="1897" t="str">
        <f>IF(AG117="","",VLOOKUP(AG117,'シフト記号表（勤務時間帯） (5)'!$D$6:$Z$47,23,FALSE))</f>
        <v/>
      </c>
      <c r="AH119" s="1912" t="str">
        <f>IF(AH117="","",VLOOKUP(AH117,'シフト記号表（勤務時間帯） (5)'!$D$6:$Z$47,23,FALSE))</f>
        <v/>
      </c>
      <c r="AI119" s="1885" t="str">
        <f>IF(AI117="","",VLOOKUP(AI117,'シフト記号表（勤務時間帯） (5)'!$D$6:$Z$47,23,FALSE))</f>
        <v/>
      </c>
      <c r="AJ119" s="1897" t="str">
        <f>IF(AJ117="","",VLOOKUP(AJ117,'シフト記号表（勤務時間帯） (5)'!$D$6:$Z$47,23,FALSE))</f>
        <v/>
      </c>
      <c r="AK119" s="1897" t="str">
        <f>IF(AK117="","",VLOOKUP(AK117,'シフト記号表（勤務時間帯） (5)'!$D$6:$Z$47,23,FALSE))</f>
        <v/>
      </c>
      <c r="AL119" s="1897" t="str">
        <f>IF(AL117="","",VLOOKUP(AL117,'シフト記号表（勤務時間帯） (5)'!$D$6:$Z$47,23,FALSE))</f>
        <v/>
      </c>
      <c r="AM119" s="1897" t="str">
        <f>IF(AM117="","",VLOOKUP(AM117,'シフト記号表（勤務時間帯） (5)'!$D$6:$Z$47,23,FALSE))</f>
        <v/>
      </c>
      <c r="AN119" s="1897" t="str">
        <f>IF(AN117="","",VLOOKUP(AN117,'シフト記号表（勤務時間帯） (5)'!$D$6:$Z$47,23,FALSE))</f>
        <v/>
      </c>
      <c r="AO119" s="1912" t="str">
        <f>IF(AO117="","",VLOOKUP(AO117,'シフト記号表（勤務時間帯） (5)'!$D$6:$Z$47,23,FALSE))</f>
        <v/>
      </c>
      <c r="AP119" s="1885" t="str">
        <f>IF(AP117="","",VLOOKUP(AP117,'シフト記号表（勤務時間帯） (5)'!$D$6:$Z$47,23,FALSE))</f>
        <v/>
      </c>
      <c r="AQ119" s="1897" t="str">
        <f>IF(AQ117="","",VLOOKUP(AQ117,'シフト記号表（勤務時間帯） (5)'!$D$6:$Z$47,23,FALSE))</f>
        <v/>
      </c>
      <c r="AR119" s="1897" t="str">
        <f>IF(AR117="","",VLOOKUP(AR117,'シフト記号表（勤務時間帯） (5)'!$D$6:$Z$47,23,FALSE))</f>
        <v/>
      </c>
      <c r="AS119" s="1897" t="str">
        <f>IF(AS117="","",VLOOKUP(AS117,'シフト記号表（勤務時間帯） (5)'!$D$6:$Z$47,23,FALSE))</f>
        <v/>
      </c>
      <c r="AT119" s="1897" t="str">
        <f>IF(AT117="","",VLOOKUP(AT117,'シフト記号表（勤務時間帯） (5)'!$D$6:$Z$47,23,FALSE))</f>
        <v/>
      </c>
      <c r="AU119" s="1897" t="str">
        <f>IF(AU117="","",VLOOKUP(AU117,'シフト記号表（勤務時間帯） (5)'!$D$6:$Z$47,23,FALSE))</f>
        <v/>
      </c>
      <c r="AV119" s="1912" t="str">
        <f>IF(AV117="","",VLOOKUP(AV117,'シフト記号表（勤務時間帯） (5)'!$D$6:$Z$47,23,FALSE))</f>
        <v/>
      </c>
      <c r="AW119" s="1885" t="str">
        <f>IF(AW117="","",VLOOKUP(AW117,'シフト記号表（勤務時間帯） (5)'!$D$6:$Z$47,23,FALSE))</f>
        <v/>
      </c>
      <c r="AX119" s="1897" t="str">
        <f>IF(AX117="","",VLOOKUP(AX117,'シフト記号表（勤務時間帯） (5)'!$D$6:$Z$47,23,FALSE))</f>
        <v/>
      </c>
      <c r="AY119" s="1897" t="str">
        <f>IF(AY117="","",VLOOKUP(AY117,'シフト記号表（勤務時間帯） (5)'!$D$6:$Z$47,23,FALSE))</f>
        <v/>
      </c>
      <c r="AZ119" s="1945">
        <f>IF($BC$3="４週",SUM(U119:AV119),IF($BC$3="暦月",SUM(U119:AY119),""))</f>
        <v>0</v>
      </c>
      <c r="BA119" s="1953"/>
      <c r="BB119" s="1962">
        <f>IF($BC$3="４週",AZ119/4,IF($BC$3="暦月",(AZ119/($BC$8/7)),""))</f>
        <v>0</v>
      </c>
      <c r="BC119" s="1953"/>
      <c r="BD119" s="1973"/>
      <c r="BE119" s="1978"/>
      <c r="BF119" s="1978"/>
      <c r="BG119" s="1978"/>
      <c r="BH119" s="1989"/>
    </row>
    <row r="120" spans="2:60" ht="20.25" customHeight="1">
      <c r="B120" s="2530"/>
      <c r="C120" s="1756"/>
      <c r="D120" s="1824"/>
      <c r="E120" s="1767"/>
      <c r="F120" s="1767"/>
      <c r="G120" s="1802"/>
      <c r="H120" s="2095"/>
      <c r="I120" s="1788"/>
      <c r="J120" s="2545"/>
      <c r="K120" s="2545"/>
      <c r="L120" s="1802"/>
      <c r="M120" s="2549"/>
      <c r="N120" s="2553"/>
      <c r="O120" s="2557"/>
      <c r="P120" s="2563" t="s">
        <v>770</v>
      </c>
      <c r="Q120" s="2572"/>
      <c r="R120" s="2572"/>
      <c r="S120" s="2580"/>
      <c r="T120" s="2589"/>
      <c r="U120" s="2596"/>
      <c r="V120" s="2602"/>
      <c r="W120" s="2602"/>
      <c r="X120" s="2602"/>
      <c r="Y120" s="2602"/>
      <c r="Z120" s="2602"/>
      <c r="AA120" s="2608"/>
      <c r="AB120" s="2596"/>
      <c r="AC120" s="2602"/>
      <c r="AD120" s="2602"/>
      <c r="AE120" s="2602"/>
      <c r="AF120" s="2602"/>
      <c r="AG120" s="2602"/>
      <c r="AH120" s="2608"/>
      <c r="AI120" s="2596"/>
      <c r="AJ120" s="2602"/>
      <c r="AK120" s="2602"/>
      <c r="AL120" s="2602"/>
      <c r="AM120" s="2602"/>
      <c r="AN120" s="2602"/>
      <c r="AO120" s="2608"/>
      <c r="AP120" s="2596"/>
      <c r="AQ120" s="2602"/>
      <c r="AR120" s="2602"/>
      <c r="AS120" s="2602"/>
      <c r="AT120" s="2602"/>
      <c r="AU120" s="2602"/>
      <c r="AV120" s="2608"/>
      <c r="AW120" s="2596"/>
      <c r="AX120" s="2602"/>
      <c r="AY120" s="2602"/>
      <c r="AZ120" s="2624"/>
      <c r="BA120" s="2631"/>
      <c r="BB120" s="2638"/>
      <c r="BC120" s="2631"/>
      <c r="BD120" s="1972"/>
      <c r="BE120" s="1977"/>
      <c r="BF120" s="1977"/>
      <c r="BG120" s="1977"/>
      <c r="BH120" s="1988"/>
    </row>
    <row r="121" spans="2:60" ht="20.25" customHeight="1">
      <c r="B121" s="2059">
        <f>B118+1</f>
        <v>34</v>
      </c>
      <c r="C121" s="1755"/>
      <c r="D121" s="1823"/>
      <c r="E121" s="1766"/>
      <c r="F121" s="1766">
        <f>C120</f>
        <v>0</v>
      </c>
      <c r="G121" s="1801"/>
      <c r="H121" s="2103"/>
      <c r="I121" s="1787"/>
      <c r="J121" s="2543"/>
      <c r="K121" s="2543"/>
      <c r="L121" s="1801"/>
      <c r="M121" s="2547"/>
      <c r="N121" s="2551"/>
      <c r="O121" s="2555"/>
      <c r="P121" s="2559" t="s">
        <v>1023</v>
      </c>
      <c r="Q121" s="2566"/>
      <c r="R121" s="2566"/>
      <c r="S121" s="2574"/>
      <c r="T121" s="2582"/>
      <c r="U121" s="2181" t="str">
        <f>IF(U120="","",VLOOKUP(U120,'シフト記号表（勤務時間帯） (5)'!$D$6:$X$47,21,FALSE))</f>
        <v/>
      </c>
      <c r="V121" s="2190" t="str">
        <f>IF(V120="","",VLOOKUP(V120,'シフト記号表（勤務時間帯） (5)'!$D$6:$X$47,21,FALSE))</f>
        <v/>
      </c>
      <c r="W121" s="2190" t="str">
        <f>IF(W120="","",VLOOKUP(W120,'シフト記号表（勤務時間帯） (5)'!$D$6:$X$47,21,FALSE))</f>
        <v/>
      </c>
      <c r="X121" s="2190" t="str">
        <f>IF(X120="","",VLOOKUP(X120,'シフト記号表（勤務時間帯） (5)'!$D$6:$X$47,21,FALSE))</f>
        <v/>
      </c>
      <c r="Y121" s="2190" t="str">
        <f>IF(Y120="","",VLOOKUP(Y120,'シフト記号表（勤務時間帯） (5)'!$D$6:$X$47,21,FALSE))</f>
        <v/>
      </c>
      <c r="Z121" s="2190" t="str">
        <f>IF(Z120="","",VLOOKUP(Z120,'シフト記号表（勤務時間帯） (5)'!$D$6:$X$47,21,FALSE))</f>
        <v/>
      </c>
      <c r="AA121" s="2197" t="str">
        <f>IF(AA120="","",VLOOKUP(AA120,'シフト記号表（勤務時間帯） (5)'!$D$6:$X$47,21,FALSE))</f>
        <v/>
      </c>
      <c r="AB121" s="2181" t="str">
        <f>IF(AB120="","",VLOOKUP(AB120,'シフト記号表（勤務時間帯） (5)'!$D$6:$X$47,21,FALSE))</f>
        <v/>
      </c>
      <c r="AC121" s="2190" t="str">
        <f>IF(AC120="","",VLOOKUP(AC120,'シフト記号表（勤務時間帯） (5)'!$D$6:$X$47,21,FALSE))</f>
        <v/>
      </c>
      <c r="AD121" s="2190" t="str">
        <f>IF(AD120="","",VLOOKUP(AD120,'シフト記号表（勤務時間帯） (5)'!$D$6:$X$47,21,FALSE))</f>
        <v/>
      </c>
      <c r="AE121" s="2190" t="str">
        <f>IF(AE120="","",VLOOKUP(AE120,'シフト記号表（勤務時間帯） (5)'!$D$6:$X$47,21,FALSE))</f>
        <v/>
      </c>
      <c r="AF121" s="2190" t="str">
        <f>IF(AF120="","",VLOOKUP(AF120,'シフト記号表（勤務時間帯） (5)'!$D$6:$X$47,21,FALSE))</f>
        <v/>
      </c>
      <c r="AG121" s="2190" t="str">
        <f>IF(AG120="","",VLOOKUP(AG120,'シフト記号表（勤務時間帯） (5)'!$D$6:$X$47,21,FALSE))</f>
        <v/>
      </c>
      <c r="AH121" s="2197" t="str">
        <f>IF(AH120="","",VLOOKUP(AH120,'シフト記号表（勤務時間帯） (5)'!$D$6:$X$47,21,FALSE))</f>
        <v/>
      </c>
      <c r="AI121" s="2181" t="str">
        <f>IF(AI120="","",VLOOKUP(AI120,'シフト記号表（勤務時間帯） (5)'!$D$6:$X$47,21,FALSE))</f>
        <v/>
      </c>
      <c r="AJ121" s="2190" t="str">
        <f>IF(AJ120="","",VLOOKUP(AJ120,'シフト記号表（勤務時間帯） (5)'!$D$6:$X$47,21,FALSE))</f>
        <v/>
      </c>
      <c r="AK121" s="2190" t="str">
        <f>IF(AK120="","",VLOOKUP(AK120,'シフト記号表（勤務時間帯） (5)'!$D$6:$X$47,21,FALSE))</f>
        <v/>
      </c>
      <c r="AL121" s="2190" t="str">
        <f>IF(AL120="","",VLOOKUP(AL120,'シフト記号表（勤務時間帯） (5)'!$D$6:$X$47,21,FALSE))</f>
        <v/>
      </c>
      <c r="AM121" s="2190" t="str">
        <f>IF(AM120="","",VLOOKUP(AM120,'シフト記号表（勤務時間帯） (5)'!$D$6:$X$47,21,FALSE))</f>
        <v/>
      </c>
      <c r="AN121" s="2190" t="str">
        <f>IF(AN120="","",VLOOKUP(AN120,'シフト記号表（勤務時間帯） (5)'!$D$6:$X$47,21,FALSE))</f>
        <v/>
      </c>
      <c r="AO121" s="2197" t="str">
        <f>IF(AO120="","",VLOOKUP(AO120,'シフト記号表（勤務時間帯） (5)'!$D$6:$X$47,21,FALSE))</f>
        <v/>
      </c>
      <c r="AP121" s="2181" t="str">
        <f>IF(AP120="","",VLOOKUP(AP120,'シフト記号表（勤務時間帯） (5)'!$D$6:$X$47,21,FALSE))</f>
        <v/>
      </c>
      <c r="AQ121" s="2190" t="str">
        <f>IF(AQ120="","",VLOOKUP(AQ120,'シフト記号表（勤務時間帯） (5)'!$D$6:$X$47,21,FALSE))</f>
        <v/>
      </c>
      <c r="AR121" s="2190" t="str">
        <f>IF(AR120="","",VLOOKUP(AR120,'シフト記号表（勤務時間帯） (5)'!$D$6:$X$47,21,FALSE))</f>
        <v/>
      </c>
      <c r="AS121" s="2190" t="str">
        <f>IF(AS120="","",VLOOKUP(AS120,'シフト記号表（勤務時間帯） (5)'!$D$6:$X$47,21,FALSE))</f>
        <v/>
      </c>
      <c r="AT121" s="2190" t="str">
        <f>IF(AT120="","",VLOOKUP(AT120,'シフト記号表（勤務時間帯） (5)'!$D$6:$X$47,21,FALSE))</f>
        <v/>
      </c>
      <c r="AU121" s="2190" t="str">
        <f>IF(AU120="","",VLOOKUP(AU120,'シフト記号表（勤務時間帯） (5)'!$D$6:$X$47,21,FALSE))</f>
        <v/>
      </c>
      <c r="AV121" s="2197" t="str">
        <f>IF(AV120="","",VLOOKUP(AV120,'シフト記号表（勤務時間帯） (5)'!$D$6:$X$47,21,FALSE))</f>
        <v/>
      </c>
      <c r="AW121" s="2181" t="str">
        <f>IF(AW120="","",VLOOKUP(AW120,'シフト記号表（勤務時間帯） (5)'!$D$6:$X$47,21,FALSE))</f>
        <v/>
      </c>
      <c r="AX121" s="2190" t="str">
        <f>IF(AX120="","",VLOOKUP(AX120,'シフト記号表（勤務時間帯） (5)'!$D$6:$X$47,21,FALSE))</f>
        <v/>
      </c>
      <c r="AY121" s="2190" t="str">
        <f>IF(AY120="","",VLOOKUP(AY120,'シフト記号表（勤務時間帯） (5)'!$D$6:$X$47,21,FALSE))</f>
        <v/>
      </c>
      <c r="AZ121" s="1943">
        <f>IF($BC$3="４週",SUM(U121:AV121),IF($BC$3="暦月",SUM(U121:AY121),""))</f>
        <v>0</v>
      </c>
      <c r="BA121" s="1951"/>
      <c r="BB121" s="1960">
        <f>IF($BC$3="４週",AZ121/4,IF($BC$3="暦月",(AZ121/($BC$8/7)),""))</f>
        <v>0</v>
      </c>
      <c r="BC121" s="1951"/>
      <c r="BD121" s="1971"/>
      <c r="BE121" s="1976"/>
      <c r="BF121" s="1976"/>
      <c r="BG121" s="1976"/>
      <c r="BH121" s="1987"/>
    </row>
    <row r="122" spans="2:60" ht="20.25" customHeight="1">
      <c r="B122" s="1743"/>
      <c r="C122" s="1757"/>
      <c r="D122" s="1825"/>
      <c r="E122" s="1768"/>
      <c r="F122" s="1768"/>
      <c r="G122" s="1803">
        <f>C120</f>
        <v>0</v>
      </c>
      <c r="H122" s="2104"/>
      <c r="I122" s="1789"/>
      <c r="J122" s="2544"/>
      <c r="K122" s="2544"/>
      <c r="L122" s="1803"/>
      <c r="M122" s="2548"/>
      <c r="N122" s="2552"/>
      <c r="O122" s="2556"/>
      <c r="P122" s="2564" t="s">
        <v>34</v>
      </c>
      <c r="Q122" s="2567"/>
      <c r="R122" s="2567"/>
      <c r="S122" s="2578"/>
      <c r="T122" s="2586"/>
      <c r="U122" s="1885" t="str">
        <f>IF(U120="","",VLOOKUP(U120,'シフト記号表（勤務時間帯） (5)'!$D$6:$Z$47,23,FALSE))</f>
        <v/>
      </c>
      <c r="V122" s="1897" t="str">
        <f>IF(V120="","",VLOOKUP(V120,'シフト記号表（勤務時間帯） (5)'!$D$6:$Z$47,23,FALSE))</f>
        <v/>
      </c>
      <c r="W122" s="1897" t="str">
        <f>IF(W120="","",VLOOKUP(W120,'シフト記号表（勤務時間帯） (5)'!$D$6:$Z$47,23,FALSE))</f>
        <v/>
      </c>
      <c r="X122" s="1897" t="str">
        <f>IF(X120="","",VLOOKUP(X120,'シフト記号表（勤務時間帯） (5)'!$D$6:$Z$47,23,FALSE))</f>
        <v/>
      </c>
      <c r="Y122" s="1897" t="str">
        <f>IF(Y120="","",VLOOKUP(Y120,'シフト記号表（勤務時間帯） (5)'!$D$6:$Z$47,23,FALSE))</f>
        <v/>
      </c>
      <c r="Z122" s="1897" t="str">
        <f>IF(Z120="","",VLOOKUP(Z120,'シフト記号表（勤務時間帯） (5)'!$D$6:$Z$47,23,FALSE))</f>
        <v/>
      </c>
      <c r="AA122" s="1912" t="str">
        <f>IF(AA120="","",VLOOKUP(AA120,'シフト記号表（勤務時間帯） (5)'!$D$6:$Z$47,23,FALSE))</f>
        <v/>
      </c>
      <c r="AB122" s="1885" t="str">
        <f>IF(AB120="","",VLOOKUP(AB120,'シフト記号表（勤務時間帯） (5)'!$D$6:$Z$47,23,FALSE))</f>
        <v/>
      </c>
      <c r="AC122" s="1897" t="str">
        <f>IF(AC120="","",VLOOKUP(AC120,'シフト記号表（勤務時間帯） (5)'!$D$6:$Z$47,23,FALSE))</f>
        <v/>
      </c>
      <c r="AD122" s="1897" t="str">
        <f>IF(AD120="","",VLOOKUP(AD120,'シフト記号表（勤務時間帯） (5)'!$D$6:$Z$47,23,FALSE))</f>
        <v/>
      </c>
      <c r="AE122" s="1897" t="str">
        <f>IF(AE120="","",VLOOKUP(AE120,'シフト記号表（勤務時間帯） (5)'!$D$6:$Z$47,23,FALSE))</f>
        <v/>
      </c>
      <c r="AF122" s="1897" t="str">
        <f>IF(AF120="","",VLOOKUP(AF120,'シフト記号表（勤務時間帯） (5)'!$D$6:$Z$47,23,FALSE))</f>
        <v/>
      </c>
      <c r="AG122" s="1897" t="str">
        <f>IF(AG120="","",VLOOKUP(AG120,'シフト記号表（勤務時間帯） (5)'!$D$6:$Z$47,23,FALSE))</f>
        <v/>
      </c>
      <c r="AH122" s="1912" t="str">
        <f>IF(AH120="","",VLOOKUP(AH120,'シフト記号表（勤務時間帯） (5)'!$D$6:$Z$47,23,FALSE))</f>
        <v/>
      </c>
      <c r="AI122" s="1885" t="str">
        <f>IF(AI120="","",VLOOKUP(AI120,'シフト記号表（勤務時間帯） (5)'!$D$6:$Z$47,23,FALSE))</f>
        <v/>
      </c>
      <c r="AJ122" s="1897" t="str">
        <f>IF(AJ120="","",VLOOKUP(AJ120,'シフト記号表（勤務時間帯） (5)'!$D$6:$Z$47,23,FALSE))</f>
        <v/>
      </c>
      <c r="AK122" s="1897" t="str">
        <f>IF(AK120="","",VLOOKUP(AK120,'シフト記号表（勤務時間帯） (5)'!$D$6:$Z$47,23,FALSE))</f>
        <v/>
      </c>
      <c r="AL122" s="1897" t="str">
        <f>IF(AL120="","",VLOOKUP(AL120,'シフト記号表（勤務時間帯） (5)'!$D$6:$Z$47,23,FALSE))</f>
        <v/>
      </c>
      <c r="AM122" s="1897" t="str">
        <f>IF(AM120="","",VLOOKUP(AM120,'シフト記号表（勤務時間帯） (5)'!$D$6:$Z$47,23,FALSE))</f>
        <v/>
      </c>
      <c r="AN122" s="1897" t="str">
        <f>IF(AN120="","",VLOOKUP(AN120,'シフト記号表（勤務時間帯） (5)'!$D$6:$Z$47,23,FALSE))</f>
        <v/>
      </c>
      <c r="AO122" s="1912" t="str">
        <f>IF(AO120="","",VLOOKUP(AO120,'シフト記号表（勤務時間帯） (5)'!$D$6:$Z$47,23,FALSE))</f>
        <v/>
      </c>
      <c r="AP122" s="1885" t="str">
        <f>IF(AP120="","",VLOOKUP(AP120,'シフト記号表（勤務時間帯） (5)'!$D$6:$Z$47,23,FALSE))</f>
        <v/>
      </c>
      <c r="AQ122" s="1897" t="str">
        <f>IF(AQ120="","",VLOOKUP(AQ120,'シフト記号表（勤務時間帯） (5)'!$D$6:$Z$47,23,FALSE))</f>
        <v/>
      </c>
      <c r="AR122" s="1897" t="str">
        <f>IF(AR120="","",VLOOKUP(AR120,'シフト記号表（勤務時間帯） (5)'!$D$6:$Z$47,23,FALSE))</f>
        <v/>
      </c>
      <c r="AS122" s="1897" t="str">
        <f>IF(AS120="","",VLOOKUP(AS120,'シフト記号表（勤務時間帯） (5)'!$D$6:$Z$47,23,FALSE))</f>
        <v/>
      </c>
      <c r="AT122" s="1897" t="str">
        <f>IF(AT120="","",VLOOKUP(AT120,'シフト記号表（勤務時間帯） (5)'!$D$6:$Z$47,23,FALSE))</f>
        <v/>
      </c>
      <c r="AU122" s="1897" t="str">
        <f>IF(AU120="","",VLOOKUP(AU120,'シフト記号表（勤務時間帯） (5)'!$D$6:$Z$47,23,FALSE))</f>
        <v/>
      </c>
      <c r="AV122" s="1912" t="str">
        <f>IF(AV120="","",VLOOKUP(AV120,'シフト記号表（勤務時間帯） (5)'!$D$6:$Z$47,23,FALSE))</f>
        <v/>
      </c>
      <c r="AW122" s="1885" t="str">
        <f>IF(AW120="","",VLOOKUP(AW120,'シフト記号表（勤務時間帯） (5)'!$D$6:$Z$47,23,FALSE))</f>
        <v/>
      </c>
      <c r="AX122" s="1897" t="str">
        <f>IF(AX120="","",VLOOKUP(AX120,'シフト記号表（勤務時間帯） (5)'!$D$6:$Z$47,23,FALSE))</f>
        <v/>
      </c>
      <c r="AY122" s="1897" t="str">
        <f>IF(AY120="","",VLOOKUP(AY120,'シフト記号表（勤務時間帯） (5)'!$D$6:$Z$47,23,FALSE))</f>
        <v/>
      </c>
      <c r="AZ122" s="1945">
        <f>IF($BC$3="４週",SUM(U122:AV122),IF($BC$3="暦月",SUM(U122:AY122),""))</f>
        <v>0</v>
      </c>
      <c r="BA122" s="1953"/>
      <c r="BB122" s="1962">
        <f>IF($BC$3="４週",AZ122/4,IF($BC$3="暦月",(AZ122/($BC$8/7)),""))</f>
        <v>0</v>
      </c>
      <c r="BC122" s="1953"/>
      <c r="BD122" s="1973"/>
      <c r="BE122" s="1978"/>
      <c r="BF122" s="1978"/>
      <c r="BG122" s="1978"/>
      <c r="BH122" s="1989"/>
    </row>
    <row r="123" spans="2:60" ht="20.25" customHeight="1">
      <c r="B123" s="2530"/>
      <c r="C123" s="1756"/>
      <c r="D123" s="1824"/>
      <c r="E123" s="1767"/>
      <c r="F123" s="1767"/>
      <c r="G123" s="1802"/>
      <c r="H123" s="2095"/>
      <c r="I123" s="1788"/>
      <c r="J123" s="2545"/>
      <c r="K123" s="2545"/>
      <c r="L123" s="1802"/>
      <c r="M123" s="2549"/>
      <c r="N123" s="2553"/>
      <c r="O123" s="2557"/>
      <c r="P123" s="2563" t="s">
        <v>770</v>
      </c>
      <c r="Q123" s="2572"/>
      <c r="R123" s="2572"/>
      <c r="S123" s="2580"/>
      <c r="T123" s="2589"/>
      <c r="U123" s="2596"/>
      <c r="V123" s="2602"/>
      <c r="W123" s="2602"/>
      <c r="X123" s="2602"/>
      <c r="Y123" s="2602"/>
      <c r="Z123" s="2602"/>
      <c r="AA123" s="2608"/>
      <c r="AB123" s="2596"/>
      <c r="AC123" s="2602"/>
      <c r="AD123" s="2602"/>
      <c r="AE123" s="2602"/>
      <c r="AF123" s="2602"/>
      <c r="AG123" s="2602"/>
      <c r="AH123" s="2608"/>
      <c r="AI123" s="2596"/>
      <c r="AJ123" s="2602"/>
      <c r="AK123" s="2602"/>
      <c r="AL123" s="2602"/>
      <c r="AM123" s="2602"/>
      <c r="AN123" s="2602"/>
      <c r="AO123" s="2608"/>
      <c r="AP123" s="2596"/>
      <c r="AQ123" s="2602"/>
      <c r="AR123" s="2602"/>
      <c r="AS123" s="2602"/>
      <c r="AT123" s="2602"/>
      <c r="AU123" s="2602"/>
      <c r="AV123" s="2608"/>
      <c r="AW123" s="2596"/>
      <c r="AX123" s="2602"/>
      <c r="AY123" s="2602"/>
      <c r="AZ123" s="2624"/>
      <c r="BA123" s="2631"/>
      <c r="BB123" s="2638"/>
      <c r="BC123" s="2631"/>
      <c r="BD123" s="1972"/>
      <c r="BE123" s="1977"/>
      <c r="BF123" s="1977"/>
      <c r="BG123" s="1977"/>
      <c r="BH123" s="1988"/>
    </row>
    <row r="124" spans="2:60" ht="20.25" customHeight="1">
      <c r="B124" s="2059">
        <f>B121+1</f>
        <v>35</v>
      </c>
      <c r="C124" s="1755"/>
      <c r="D124" s="1823"/>
      <c r="E124" s="1766"/>
      <c r="F124" s="1766">
        <f>C123</f>
        <v>0</v>
      </c>
      <c r="G124" s="1801"/>
      <c r="H124" s="2103"/>
      <c r="I124" s="1787"/>
      <c r="J124" s="2543"/>
      <c r="K124" s="2543"/>
      <c r="L124" s="1801"/>
      <c r="M124" s="2547"/>
      <c r="N124" s="2551"/>
      <c r="O124" s="2555"/>
      <c r="P124" s="2559" t="s">
        <v>1023</v>
      </c>
      <c r="Q124" s="2566"/>
      <c r="R124" s="2566"/>
      <c r="S124" s="2574"/>
      <c r="T124" s="2582"/>
      <c r="U124" s="2181" t="str">
        <f>IF(U123="","",VLOOKUP(U123,'シフト記号表（勤務時間帯） (5)'!$D$6:$X$47,21,FALSE))</f>
        <v/>
      </c>
      <c r="V124" s="2190" t="str">
        <f>IF(V123="","",VLOOKUP(V123,'シフト記号表（勤務時間帯） (5)'!$D$6:$X$47,21,FALSE))</f>
        <v/>
      </c>
      <c r="W124" s="2190" t="str">
        <f>IF(W123="","",VLOOKUP(W123,'シフト記号表（勤務時間帯） (5)'!$D$6:$X$47,21,FALSE))</f>
        <v/>
      </c>
      <c r="X124" s="2190" t="str">
        <f>IF(X123="","",VLOOKUP(X123,'シフト記号表（勤務時間帯） (5)'!$D$6:$X$47,21,FALSE))</f>
        <v/>
      </c>
      <c r="Y124" s="2190" t="str">
        <f>IF(Y123="","",VLOOKUP(Y123,'シフト記号表（勤務時間帯） (5)'!$D$6:$X$47,21,FALSE))</f>
        <v/>
      </c>
      <c r="Z124" s="2190" t="str">
        <f>IF(Z123="","",VLOOKUP(Z123,'シフト記号表（勤務時間帯） (5)'!$D$6:$X$47,21,FALSE))</f>
        <v/>
      </c>
      <c r="AA124" s="2197" t="str">
        <f>IF(AA123="","",VLOOKUP(AA123,'シフト記号表（勤務時間帯） (5)'!$D$6:$X$47,21,FALSE))</f>
        <v/>
      </c>
      <c r="AB124" s="2181" t="str">
        <f>IF(AB123="","",VLOOKUP(AB123,'シフト記号表（勤務時間帯） (5)'!$D$6:$X$47,21,FALSE))</f>
        <v/>
      </c>
      <c r="AC124" s="2190" t="str">
        <f>IF(AC123="","",VLOOKUP(AC123,'シフト記号表（勤務時間帯） (5)'!$D$6:$X$47,21,FALSE))</f>
        <v/>
      </c>
      <c r="AD124" s="2190" t="str">
        <f>IF(AD123="","",VLOOKUP(AD123,'シフト記号表（勤務時間帯） (5)'!$D$6:$X$47,21,FALSE))</f>
        <v/>
      </c>
      <c r="AE124" s="2190" t="str">
        <f>IF(AE123="","",VLOOKUP(AE123,'シフト記号表（勤務時間帯） (5)'!$D$6:$X$47,21,FALSE))</f>
        <v/>
      </c>
      <c r="AF124" s="2190" t="str">
        <f>IF(AF123="","",VLOOKUP(AF123,'シフト記号表（勤務時間帯） (5)'!$D$6:$X$47,21,FALSE))</f>
        <v/>
      </c>
      <c r="AG124" s="2190" t="str">
        <f>IF(AG123="","",VLOOKUP(AG123,'シフト記号表（勤務時間帯） (5)'!$D$6:$X$47,21,FALSE))</f>
        <v/>
      </c>
      <c r="AH124" s="2197" t="str">
        <f>IF(AH123="","",VLOOKUP(AH123,'シフト記号表（勤務時間帯） (5)'!$D$6:$X$47,21,FALSE))</f>
        <v/>
      </c>
      <c r="AI124" s="2181" t="str">
        <f>IF(AI123="","",VLOOKUP(AI123,'シフト記号表（勤務時間帯） (5)'!$D$6:$X$47,21,FALSE))</f>
        <v/>
      </c>
      <c r="AJ124" s="2190" t="str">
        <f>IF(AJ123="","",VLOOKUP(AJ123,'シフト記号表（勤務時間帯） (5)'!$D$6:$X$47,21,FALSE))</f>
        <v/>
      </c>
      <c r="AK124" s="2190" t="str">
        <f>IF(AK123="","",VLOOKUP(AK123,'シフト記号表（勤務時間帯） (5)'!$D$6:$X$47,21,FALSE))</f>
        <v/>
      </c>
      <c r="AL124" s="2190" t="str">
        <f>IF(AL123="","",VLOOKUP(AL123,'シフト記号表（勤務時間帯） (5)'!$D$6:$X$47,21,FALSE))</f>
        <v/>
      </c>
      <c r="AM124" s="2190" t="str">
        <f>IF(AM123="","",VLOOKUP(AM123,'シフト記号表（勤務時間帯） (5)'!$D$6:$X$47,21,FALSE))</f>
        <v/>
      </c>
      <c r="AN124" s="2190" t="str">
        <f>IF(AN123="","",VLOOKUP(AN123,'シフト記号表（勤務時間帯） (5)'!$D$6:$X$47,21,FALSE))</f>
        <v/>
      </c>
      <c r="AO124" s="2197" t="str">
        <f>IF(AO123="","",VLOOKUP(AO123,'シフト記号表（勤務時間帯） (5)'!$D$6:$X$47,21,FALSE))</f>
        <v/>
      </c>
      <c r="AP124" s="2181" t="str">
        <f>IF(AP123="","",VLOOKUP(AP123,'シフト記号表（勤務時間帯） (5)'!$D$6:$X$47,21,FALSE))</f>
        <v/>
      </c>
      <c r="AQ124" s="2190" t="str">
        <f>IF(AQ123="","",VLOOKUP(AQ123,'シフト記号表（勤務時間帯） (5)'!$D$6:$X$47,21,FALSE))</f>
        <v/>
      </c>
      <c r="AR124" s="2190" t="str">
        <f>IF(AR123="","",VLOOKUP(AR123,'シフト記号表（勤務時間帯） (5)'!$D$6:$X$47,21,FALSE))</f>
        <v/>
      </c>
      <c r="AS124" s="2190" t="str">
        <f>IF(AS123="","",VLOOKUP(AS123,'シフト記号表（勤務時間帯） (5)'!$D$6:$X$47,21,FALSE))</f>
        <v/>
      </c>
      <c r="AT124" s="2190" t="str">
        <f>IF(AT123="","",VLOOKUP(AT123,'シフト記号表（勤務時間帯） (5)'!$D$6:$X$47,21,FALSE))</f>
        <v/>
      </c>
      <c r="AU124" s="2190" t="str">
        <f>IF(AU123="","",VLOOKUP(AU123,'シフト記号表（勤務時間帯） (5)'!$D$6:$X$47,21,FALSE))</f>
        <v/>
      </c>
      <c r="AV124" s="2197" t="str">
        <f>IF(AV123="","",VLOOKUP(AV123,'シフト記号表（勤務時間帯） (5)'!$D$6:$X$47,21,FALSE))</f>
        <v/>
      </c>
      <c r="AW124" s="2181" t="str">
        <f>IF(AW123="","",VLOOKUP(AW123,'シフト記号表（勤務時間帯） (5)'!$D$6:$X$47,21,FALSE))</f>
        <v/>
      </c>
      <c r="AX124" s="2190" t="str">
        <f>IF(AX123="","",VLOOKUP(AX123,'シフト記号表（勤務時間帯） (5)'!$D$6:$X$47,21,FALSE))</f>
        <v/>
      </c>
      <c r="AY124" s="2190" t="str">
        <f>IF(AY123="","",VLOOKUP(AY123,'シフト記号表（勤務時間帯） (5)'!$D$6:$X$47,21,FALSE))</f>
        <v/>
      </c>
      <c r="AZ124" s="1943">
        <f>IF($BC$3="４週",SUM(U124:AV124),IF($BC$3="暦月",SUM(U124:AY124),""))</f>
        <v>0</v>
      </c>
      <c r="BA124" s="1951"/>
      <c r="BB124" s="1960">
        <f>IF($BC$3="４週",AZ124/4,IF($BC$3="暦月",(AZ124/($BC$8/7)),""))</f>
        <v>0</v>
      </c>
      <c r="BC124" s="1951"/>
      <c r="BD124" s="1971"/>
      <c r="BE124" s="1976"/>
      <c r="BF124" s="1976"/>
      <c r="BG124" s="1976"/>
      <c r="BH124" s="1987"/>
    </row>
    <row r="125" spans="2:60" ht="20.25" customHeight="1">
      <c r="B125" s="1743"/>
      <c r="C125" s="1757"/>
      <c r="D125" s="1825"/>
      <c r="E125" s="1768"/>
      <c r="F125" s="1768"/>
      <c r="G125" s="1803">
        <f>C123</f>
        <v>0</v>
      </c>
      <c r="H125" s="2104"/>
      <c r="I125" s="1789"/>
      <c r="J125" s="2544"/>
      <c r="K125" s="2544"/>
      <c r="L125" s="1803"/>
      <c r="M125" s="2548"/>
      <c r="N125" s="2552"/>
      <c r="O125" s="2556"/>
      <c r="P125" s="2564" t="s">
        <v>34</v>
      </c>
      <c r="Q125" s="2567"/>
      <c r="R125" s="2567"/>
      <c r="S125" s="2578"/>
      <c r="T125" s="2586"/>
      <c r="U125" s="1885" t="str">
        <f>IF(U123="","",VLOOKUP(U123,'シフト記号表（勤務時間帯） (5)'!$D$6:$Z$47,23,FALSE))</f>
        <v/>
      </c>
      <c r="V125" s="1897" t="str">
        <f>IF(V123="","",VLOOKUP(V123,'シフト記号表（勤務時間帯） (5)'!$D$6:$Z$47,23,FALSE))</f>
        <v/>
      </c>
      <c r="W125" s="1897" t="str">
        <f>IF(W123="","",VLOOKUP(W123,'シフト記号表（勤務時間帯） (5)'!$D$6:$Z$47,23,FALSE))</f>
        <v/>
      </c>
      <c r="X125" s="1897" t="str">
        <f>IF(X123="","",VLOOKUP(X123,'シフト記号表（勤務時間帯） (5)'!$D$6:$Z$47,23,FALSE))</f>
        <v/>
      </c>
      <c r="Y125" s="1897" t="str">
        <f>IF(Y123="","",VLOOKUP(Y123,'シフト記号表（勤務時間帯） (5)'!$D$6:$Z$47,23,FALSE))</f>
        <v/>
      </c>
      <c r="Z125" s="1897" t="str">
        <f>IF(Z123="","",VLOOKUP(Z123,'シフト記号表（勤務時間帯） (5)'!$D$6:$Z$47,23,FALSE))</f>
        <v/>
      </c>
      <c r="AA125" s="1912" t="str">
        <f>IF(AA123="","",VLOOKUP(AA123,'シフト記号表（勤務時間帯） (5)'!$D$6:$Z$47,23,FALSE))</f>
        <v/>
      </c>
      <c r="AB125" s="1885" t="str">
        <f>IF(AB123="","",VLOOKUP(AB123,'シフト記号表（勤務時間帯） (5)'!$D$6:$Z$47,23,FALSE))</f>
        <v/>
      </c>
      <c r="AC125" s="1897" t="str">
        <f>IF(AC123="","",VLOOKUP(AC123,'シフト記号表（勤務時間帯） (5)'!$D$6:$Z$47,23,FALSE))</f>
        <v/>
      </c>
      <c r="AD125" s="1897" t="str">
        <f>IF(AD123="","",VLOOKUP(AD123,'シフト記号表（勤務時間帯） (5)'!$D$6:$Z$47,23,FALSE))</f>
        <v/>
      </c>
      <c r="AE125" s="1897" t="str">
        <f>IF(AE123="","",VLOOKUP(AE123,'シフト記号表（勤務時間帯） (5)'!$D$6:$Z$47,23,FALSE))</f>
        <v/>
      </c>
      <c r="AF125" s="1897" t="str">
        <f>IF(AF123="","",VLOOKUP(AF123,'シフト記号表（勤務時間帯） (5)'!$D$6:$Z$47,23,FALSE))</f>
        <v/>
      </c>
      <c r="AG125" s="1897" t="str">
        <f>IF(AG123="","",VLOOKUP(AG123,'シフト記号表（勤務時間帯） (5)'!$D$6:$Z$47,23,FALSE))</f>
        <v/>
      </c>
      <c r="AH125" s="1912" t="str">
        <f>IF(AH123="","",VLOOKUP(AH123,'シフト記号表（勤務時間帯） (5)'!$D$6:$Z$47,23,FALSE))</f>
        <v/>
      </c>
      <c r="AI125" s="1885" t="str">
        <f>IF(AI123="","",VLOOKUP(AI123,'シフト記号表（勤務時間帯） (5)'!$D$6:$Z$47,23,FALSE))</f>
        <v/>
      </c>
      <c r="AJ125" s="1897" t="str">
        <f>IF(AJ123="","",VLOOKUP(AJ123,'シフト記号表（勤務時間帯） (5)'!$D$6:$Z$47,23,FALSE))</f>
        <v/>
      </c>
      <c r="AK125" s="1897" t="str">
        <f>IF(AK123="","",VLOOKUP(AK123,'シフト記号表（勤務時間帯） (5)'!$D$6:$Z$47,23,FALSE))</f>
        <v/>
      </c>
      <c r="AL125" s="1897" t="str">
        <f>IF(AL123="","",VLOOKUP(AL123,'シフト記号表（勤務時間帯） (5)'!$D$6:$Z$47,23,FALSE))</f>
        <v/>
      </c>
      <c r="AM125" s="1897" t="str">
        <f>IF(AM123="","",VLOOKUP(AM123,'シフト記号表（勤務時間帯） (5)'!$D$6:$Z$47,23,FALSE))</f>
        <v/>
      </c>
      <c r="AN125" s="1897" t="str">
        <f>IF(AN123="","",VLOOKUP(AN123,'シフト記号表（勤務時間帯） (5)'!$D$6:$Z$47,23,FALSE))</f>
        <v/>
      </c>
      <c r="AO125" s="1912" t="str">
        <f>IF(AO123="","",VLOOKUP(AO123,'シフト記号表（勤務時間帯） (5)'!$D$6:$Z$47,23,FALSE))</f>
        <v/>
      </c>
      <c r="AP125" s="1885" t="str">
        <f>IF(AP123="","",VLOOKUP(AP123,'シフト記号表（勤務時間帯） (5)'!$D$6:$Z$47,23,FALSE))</f>
        <v/>
      </c>
      <c r="AQ125" s="1897" t="str">
        <f>IF(AQ123="","",VLOOKUP(AQ123,'シフト記号表（勤務時間帯） (5)'!$D$6:$Z$47,23,FALSE))</f>
        <v/>
      </c>
      <c r="AR125" s="1897" t="str">
        <f>IF(AR123="","",VLOOKUP(AR123,'シフト記号表（勤務時間帯） (5)'!$D$6:$Z$47,23,FALSE))</f>
        <v/>
      </c>
      <c r="AS125" s="1897" t="str">
        <f>IF(AS123="","",VLOOKUP(AS123,'シフト記号表（勤務時間帯） (5)'!$D$6:$Z$47,23,FALSE))</f>
        <v/>
      </c>
      <c r="AT125" s="1897" t="str">
        <f>IF(AT123="","",VLOOKUP(AT123,'シフト記号表（勤務時間帯） (5)'!$D$6:$Z$47,23,FALSE))</f>
        <v/>
      </c>
      <c r="AU125" s="1897" t="str">
        <f>IF(AU123="","",VLOOKUP(AU123,'シフト記号表（勤務時間帯） (5)'!$D$6:$Z$47,23,FALSE))</f>
        <v/>
      </c>
      <c r="AV125" s="1912" t="str">
        <f>IF(AV123="","",VLOOKUP(AV123,'シフト記号表（勤務時間帯） (5)'!$D$6:$Z$47,23,FALSE))</f>
        <v/>
      </c>
      <c r="AW125" s="1885" t="str">
        <f>IF(AW123="","",VLOOKUP(AW123,'シフト記号表（勤務時間帯） (5)'!$D$6:$Z$47,23,FALSE))</f>
        <v/>
      </c>
      <c r="AX125" s="1897" t="str">
        <f>IF(AX123="","",VLOOKUP(AX123,'シフト記号表（勤務時間帯） (5)'!$D$6:$Z$47,23,FALSE))</f>
        <v/>
      </c>
      <c r="AY125" s="1897" t="str">
        <f>IF(AY123="","",VLOOKUP(AY123,'シフト記号表（勤務時間帯） (5)'!$D$6:$Z$47,23,FALSE))</f>
        <v/>
      </c>
      <c r="AZ125" s="1945">
        <f>IF($BC$3="４週",SUM(U125:AV125),IF($BC$3="暦月",SUM(U125:AY125),""))</f>
        <v>0</v>
      </c>
      <c r="BA125" s="1953"/>
      <c r="BB125" s="1962">
        <f>IF($BC$3="４週",AZ125/4,IF($BC$3="暦月",(AZ125/($BC$8/7)),""))</f>
        <v>0</v>
      </c>
      <c r="BC125" s="1953"/>
      <c r="BD125" s="1973"/>
      <c r="BE125" s="1978"/>
      <c r="BF125" s="1978"/>
      <c r="BG125" s="1978"/>
      <c r="BH125" s="1989"/>
    </row>
    <row r="126" spans="2:60" ht="20.25" customHeight="1">
      <c r="B126" s="2530"/>
      <c r="C126" s="1756"/>
      <c r="D126" s="1824"/>
      <c r="E126" s="1767"/>
      <c r="F126" s="1767"/>
      <c r="G126" s="1802"/>
      <c r="H126" s="2095"/>
      <c r="I126" s="1788"/>
      <c r="J126" s="2545"/>
      <c r="K126" s="2545"/>
      <c r="L126" s="1802"/>
      <c r="M126" s="2549"/>
      <c r="N126" s="2553"/>
      <c r="O126" s="2557"/>
      <c r="P126" s="2563" t="s">
        <v>770</v>
      </c>
      <c r="Q126" s="2572"/>
      <c r="R126" s="2572"/>
      <c r="S126" s="2580"/>
      <c r="T126" s="2589"/>
      <c r="U126" s="2596"/>
      <c r="V126" s="2602"/>
      <c r="W126" s="2602"/>
      <c r="X126" s="2602"/>
      <c r="Y126" s="2602"/>
      <c r="Z126" s="2602"/>
      <c r="AA126" s="2608"/>
      <c r="AB126" s="2596"/>
      <c r="AC126" s="2602"/>
      <c r="AD126" s="2602"/>
      <c r="AE126" s="2602"/>
      <c r="AF126" s="2602"/>
      <c r="AG126" s="2602"/>
      <c r="AH126" s="2608"/>
      <c r="AI126" s="2596"/>
      <c r="AJ126" s="2602"/>
      <c r="AK126" s="2602"/>
      <c r="AL126" s="2602"/>
      <c r="AM126" s="2602"/>
      <c r="AN126" s="2602"/>
      <c r="AO126" s="2608"/>
      <c r="AP126" s="2596"/>
      <c r="AQ126" s="2602"/>
      <c r="AR126" s="2602"/>
      <c r="AS126" s="2602"/>
      <c r="AT126" s="2602"/>
      <c r="AU126" s="2602"/>
      <c r="AV126" s="2608"/>
      <c r="AW126" s="2596"/>
      <c r="AX126" s="2602"/>
      <c r="AY126" s="2602"/>
      <c r="AZ126" s="2624"/>
      <c r="BA126" s="2631"/>
      <c r="BB126" s="2638"/>
      <c r="BC126" s="2631"/>
      <c r="BD126" s="1972"/>
      <c r="BE126" s="1977"/>
      <c r="BF126" s="1977"/>
      <c r="BG126" s="1977"/>
      <c r="BH126" s="1988"/>
    </row>
    <row r="127" spans="2:60" ht="20.25" customHeight="1">
      <c r="B127" s="2059">
        <f>B124+1</f>
        <v>36</v>
      </c>
      <c r="C127" s="1755"/>
      <c r="D127" s="1823"/>
      <c r="E127" s="1766"/>
      <c r="F127" s="1766">
        <f>C126</f>
        <v>0</v>
      </c>
      <c r="G127" s="1801"/>
      <c r="H127" s="2103"/>
      <c r="I127" s="1787"/>
      <c r="J127" s="2543"/>
      <c r="K127" s="2543"/>
      <c r="L127" s="1801"/>
      <c r="M127" s="2547"/>
      <c r="N127" s="2551"/>
      <c r="O127" s="2555"/>
      <c r="P127" s="2559" t="s">
        <v>1023</v>
      </c>
      <c r="Q127" s="2566"/>
      <c r="R127" s="2566"/>
      <c r="S127" s="2574"/>
      <c r="T127" s="2582"/>
      <c r="U127" s="2181" t="str">
        <f>IF(U126="","",VLOOKUP(U126,'シフト記号表（勤務時間帯） (5)'!$D$6:$X$47,21,FALSE))</f>
        <v/>
      </c>
      <c r="V127" s="2190" t="str">
        <f>IF(V126="","",VLOOKUP(V126,'シフト記号表（勤務時間帯） (5)'!$D$6:$X$47,21,FALSE))</f>
        <v/>
      </c>
      <c r="W127" s="2190" t="str">
        <f>IF(W126="","",VLOOKUP(W126,'シフト記号表（勤務時間帯） (5)'!$D$6:$X$47,21,FALSE))</f>
        <v/>
      </c>
      <c r="X127" s="2190" t="str">
        <f>IF(X126="","",VLOOKUP(X126,'シフト記号表（勤務時間帯） (5)'!$D$6:$X$47,21,FALSE))</f>
        <v/>
      </c>
      <c r="Y127" s="2190" t="str">
        <f>IF(Y126="","",VLOOKUP(Y126,'シフト記号表（勤務時間帯） (5)'!$D$6:$X$47,21,FALSE))</f>
        <v/>
      </c>
      <c r="Z127" s="2190" t="str">
        <f>IF(Z126="","",VLOOKUP(Z126,'シフト記号表（勤務時間帯） (5)'!$D$6:$X$47,21,FALSE))</f>
        <v/>
      </c>
      <c r="AA127" s="2197" t="str">
        <f>IF(AA126="","",VLOOKUP(AA126,'シフト記号表（勤務時間帯） (5)'!$D$6:$X$47,21,FALSE))</f>
        <v/>
      </c>
      <c r="AB127" s="2181" t="str">
        <f>IF(AB126="","",VLOOKUP(AB126,'シフト記号表（勤務時間帯） (5)'!$D$6:$X$47,21,FALSE))</f>
        <v/>
      </c>
      <c r="AC127" s="2190" t="str">
        <f>IF(AC126="","",VLOOKUP(AC126,'シフト記号表（勤務時間帯） (5)'!$D$6:$X$47,21,FALSE))</f>
        <v/>
      </c>
      <c r="AD127" s="2190" t="str">
        <f>IF(AD126="","",VLOOKUP(AD126,'シフト記号表（勤務時間帯） (5)'!$D$6:$X$47,21,FALSE))</f>
        <v/>
      </c>
      <c r="AE127" s="2190" t="str">
        <f>IF(AE126="","",VLOOKUP(AE126,'シフト記号表（勤務時間帯） (5)'!$D$6:$X$47,21,FALSE))</f>
        <v/>
      </c>
      <c r="AF127" s="2190" t="str">
        <f>IF(AF126="","",VLOOKUP(AF126,'シフト記号表（勤務時間帯） (5)'!$D$6:$X$47,21,FALSE))</f>
        <v/>
      </c>
      <c r="AG127" s="2190" t="str">
        <f>IF(AG126="","",VLOOKUP(AG126,'シフト記号表（勤務時間帯） (5)'!$D$6:$X$47,21,FALSE))</f>
        <v/>
      </c>
      <c r="AH127" s="2197" t="str">
        <f>IF(AH126="","",VLOOKUP(AH126,'シフト記号表（勤務時間帯） (5)'!$D$6:$X$47,21,FALSE))</f>
        <v/>
      </c>
      <c r="AI127" s="2181" t="str">
        <f>IF(AI126="","",VLOOKUP(AI126,'シフト記号表（勤務時間帯） (5)'!$D$6:$X$47,21,FALSE))</f>
        <v/>
      </c>
      <c r="AJ127" s="2190" t="str">
        <f>IF(AJ126="","",VLOOKUP(AJ126,'シフト記号表（勤務時間帯） (5)'!$D$6:$X$47,21,FALSE))</f>
        <v/>
      </c>
      <c r="AK127" s="2190" t="str">
        <f>IF(AK126="","",VLOOKUP(AK126,'シフト記号表（勤務時間帯） (5)'!$D$6:$X$47,21,FALSE))</f>
        <v/>
      </c>
      <c r="AL127" s="2190" t="str">
        <f>IF(AL126="","",VLOOKUP(AL126,'シフト記号表（勤務時間帯） (5)'!$D$6:$X$47,21,FALSE))</f>
        <v/>
      </c>
      <c r="AM127" s="2190" t="str">
        <f>IF(AM126="","",VLOOKUP(AM126,'シフト記号表（勤務時間帯） (5)'!$D$6:$X$47,21,FALSE))</f>
        <v/>
      </c>
      <c r="AN127" s="2190" t="str">
        <f>IF(AN126="","",VLOOKUP(AN126,'シフト記号表（勤務時間帯） (5)'!$D$6:$X$47,21,FALSE))</f>
        <v/>
      </c>
      <c r="AO127" s="2197" t="str">
        <f>IF(AO126="","",VLOOKUP(AO126,'シフト記号表（勤務時間帯） (5)'!$D$6:$X$47,21,FALSE))</f>
        <v/>
      </c>
      <c r="AP127" s="2181" t="str">
        <f>IF(AP126="","",VLOOKUP(AP126,'シフト記号表（勤務時間帯） (5)'!$D$6:$X$47,21,FALSE))</f>
        <v/>
      </c>
      <c r="AQ127" s="2190" t="str">
        <f>IF(AQ126="","",VLOOKUP(AQ126,'シフト記号表（勤務時間帯） (5)'!$D$6:$X$47,21,FALSE))</f>
        <v/>
      </c>
      <c r="AR127" s="2190" t="str">
        <f>IF(AR126="","",VLOOKUP(AR126,'シフト記号表（勤務時間帯） (5)'!$D$6:$X$47,21,FALSE))</f>
        <v/>
      </c>
      <c r="AS127" s="2190" t="str">
        <f>IF(AS126="","",VLOOKUP(AS126,'シフト記号表（勤務時間帯） (5)'!$D$6:$X$47,21,FALSE))</f>
        <v/>
      </c>
      <c r="AT127" s="2190" t="str">
        <f>IF(AT126="","",VLOOKUP(AT126,'シフト記号表（勤務時間帯） (5)'!$D$6:$X$47,21,FALSE))</f>
        <v/>
      </c>
      <c r="AU127" s="2190" t="str">
        <f>IF(AU126="","",VLOOKUP(AU126,'シフト記号表（勤務時間帯） (5)'!$D$6:$X$47,21,FALSE))</f>
        <v/>
      </c>
      <c r="AV127" s="2197" t="str">
        <f>IF(AV126="","",VLOOKUP(AV126,'シフト記号表（勤務時間帯） (5)'!$D$6:$X$47,21,FALSE))</f>
        <v/>
      </c>
      <c r="AW127" s="2181" t="str">
        <f>IF(AW126="","",VLOOKUP(AW126,'シフト記号表（勤務時間帯） (5)'!$D$6:$X$47,21,FALSE))</f>
        <v/>
      </c>
      <c r="AX127" s="2190" t="str">
        <f>IF(AX126="","",VLOOKUP(AX126,'シフト記号表（勤務時間帯） (5)'!$D$6:$X$47,21,FALSE))</f>
        <v/>
      </c>
      <c r="AY127" s="2190" t="str">
        <f>IF(AY126="","",VLOOKUP(AY126,'シフト記号表（勤務時間帯） (5)'!$D$6:$X$47,21,FALSE))</f>
        <v/>
      </c>
      <c r="AZ127" s="1943">
        <f>IF($BC$3="４週",SUM(U127:AV127),IF($BC$3="暦月",SUM(U127:AY127),""))</f>
        <v>0</v>
      </c>
      <c r="BA127" s="1951"/>
      <c r="BB127" s="1960">
        <f>IF($BC$3="４週",AZ127/4,IF($BC$3="暦月",(AZ127/($BC$8/7)),""))</f>
        <v>0</v>
      </c>
      <c r="BC127" s="1951"/>
      <c r="BD127" s="1971"/>
      <c r="BE127" s="1976"/>
      <c r="BF127" s="1976"/>
      <c r="BG127" s="1976"/>
      <c r="BH127" s="1987"/>
    </row>
    <row r="128" spans="2:60" ht="20.25" customHeight="1">
      <c r="B128" s="1743"/>
      <c r="C128" s="1757"/>
      <c r="D128" s="1825"/>
      <c r="E128" s="1768"/>
      <c r="F128" s="1768"/>
      <c r="G128" s="1803">
        <f>C126</f>
        <v>0</v>
      </c>
      <c r="H128" s="2104"/>
      <c r="I128" s="1789"/>
      <c r="J128" s="2544"/>
      <c r="K128" s="2544"/>
      <c r="L128" s="1803"/>
      <c r="M128" s="2548"/>
      <c r="N128" s="2552"/>
      <c r="O128" s="2556"/>
      <c r="P128" s="2564" t="s">
        <v>34</v>
      </c>
      <c r="Q128" s="2567"/>
      <c r="R128" s="2567"/>
      <c r="S128" s="2578"/>
      <c r="T128" s="2586"/>
      <c r="U128" s="1885" t="str">
        <f>IF(U126="","",VLOOKUP(U126,'シフト記号表（勤務時間帯） (5)'!$D$6:$Z$47,23,FALSE))</f>
        <v/>
      </c>
      <c r="V128" s="1897" t="str">
        <f>IF(V126="","",VLOOKUP(V126,'シフト記号表（勤務時間帯） (5)'!$D$6:$Z$47,23,FALSE))</f>
        <v/>
      </c>
      <c r="W128" s="1897" t="str">
        <f>IF(W126="","",VLOOKUP(W126,'シフト記号表（勤務時間帯） (5)'!$D$6:$Z$47,23,FALSE))</f>
        <v/>
      </c>
      <c r="X128" s="1897" t="str">
        <f>IF(X126="","",VLOOKUP(X126,'シフト記号表（勤務時間帯） (5)'!$D$6:$Z$47,23,FALSE))</f>
        <v/>
      </c>
      <c r="Y128" s="1897" t="str">
        <f>IF(Y126="","",VLOOKUP(Y126,'シフト記号表（勤務時間帯） (5)'!$D$6:$Z$47,23,FALSE))</f>
        <v/>
      </c>
      <c r="Z128" s="1897" t="str">
        <f>IF(Z126="","",VLOOKUP(Z126,'シフト記号表（勤務時間帯） (5)'!$D$6:$Z$47,23,FALSE))</f>
        <v/>
      </c>
      <c r="AA128" s="1912" t="str">
        <f>IF(AA126="","",VLOOKUP(AA126,'シフト記号表（勤務時間帯） (5)'!$D$6:$Z$47,23,FALSE))</f>
        <v/>
      </c>
      <c r="AB128" s="1885" t="str">
        <f>IF(AB126="","",VLOOKUP(AB126,'シフト記号表（勤務時間帯） (5)'!$D$6:$Z$47,23,FALSE))</f>
        <v/>
      </c>
      <c r="AC128" s="1897" t="str">
        <f>IF(AC126="","",VLOOKUP(AC126,'シフト記号表（勤務時間帯） (5)'!$D$6:$Z$47,23,FALSE))</f>
        <v/>
      </c>
      <c r="AD128" s="1897" t="str">
        <f>IF(AD126="","",VLOOKUP(AD126,'シフト記号表（勤務時間帯） (5)'!$D$6:$Z$47,23,FALSE))</f>
        <v/>
      </c>
      <c r="AE128" s="1897" t="str">
        <f>IF(AE126="","",VLOOKUP(AE126,'シフト記号表（勤務時間帯） (5)'!$D$6:$Z$47,23,FALSE))</f>
        <v/>
      </c>
      <c r="AF128" s="1897" t="str">
        <f>IF(AF126="","",VLOOKUP(AF126,'シフト記号表（勤務時間帯） (5)'!$D$6:$Z$47,23,FALSE))</f>
        <v/>
      </c>
      <c r="AG128" s="1897" t="str">
        <f>IF(AG126="","",VLOOKUP(AG126,'シフト記号表（勤務時間帯） (5)'!$D$6:$Z$47,23,FALSE))</f>
        <v/>
      </c>
      <c r="AH128" s="1912" t="str">
        <f>IF(AH126="","",VLOOKUP(AH126,'シフト記号表（勤務時間帯） (5)'!$D$6:$Z$47,23,FALSE))</f>
        <v/>
      </c>
      <c r="AI128" s="1885" t="str">
        <f>IF(AI126="","",VLOOKUP(AI126,'シフト記号表（勤務時間帯） (5)'!$D$6:$Z$47,23,FALSE))</f>
        <v/>
      </c>
      <c r="AJ128" s="1897" t="str">
        <f>IF(AJ126="","",VLOOKUP(AJ126,'シフト記号表（勤務時間帯） (5)'!$D$6:$Z$47,23,FALSE))</f>
        <v/>
      </c>
      <c r="AK128" s="1897" t="str">
        <f>IF(AK126="","",VLOOKUP(AK126,'シフト記号表（勤務時間帯） (5)'!$D$6:$Z$47,23,FALSE))</f>
        <v/>
      </c>
      <c r="AL128" s="1897" t="str">
        <f>IF(AL126="","",VLOOKUP(AL126,'シフト記号表（勤務時間帯） (5)'!$D$6:$Z$47,23,FALSE))</f>
        <v/>
      </c>
      <c r="AM128" s="1897" t="str">
        <f>IF(AM126="","",VLOOKUP(AM126,'シフト記号表（勤務時間帯） (5)'!$D$6:$Z$47,23,FALSE))</f>
        <v/>
      </c>
      <c r="AN128" s="1897" t="str">
        <f>IF(AN126="","",VLOOKUP(AN126,'シフト記号表（勤務時間帯） (5)'!$D$6:$Z$47,23,FALSE))</f>
        <v/>
      </c>
      <c r="AO128" s="1912" t="str">
        <f>IF(AO126="","",VLOOKUP(AO126,'シフト記号表（勤務時間帯） (5)'!$D$6:$Z$47,23,FALSE))</f>
        <v/>
      </c>
      <c r="AP128" s="1885" t="str">
        <f>IF(AP126="","",VLOOKUP(AP126,'シフト記号表（勤務時間帯） (5)'!$D$6:$Z$47,23,FALSE))</f>
        <v/>
      </c>
      <c r="AQ128" s="1897" t="str">
        <f>IF(AQ126="","",VLOOKUP(AQ126,'シフト記号表（勤務時間帯） (5)'!$D$6:$Z$47,23,FALSE))</f>
        <v/>
      </c>
      <c r="AR128" s="1897" t="str">
        <f>IF(AR126="","",VLOOKUP(AR126,'シフト記号表（勤務時間帯） (5)'!$D$6:$Z$47,23,FALSE))</f>
        <v/>
      </c>
      <c r="AS128" s="1897" t="str">
        <f>IF(AS126="","",VLOOKUP(AS126,'シフト記号表（勤務時間帯） (5)'!$D$6:$Z$47,23,FALSE))</f>
        <v/>
      </c>
      <c r="AT128" s="1897" t="str">
        <f>IF(AT126="","",VLOOKUP(AT126,'シフト記号表（勤務時間帯） (5)'!$D$6:$Z$47,23,FALSE))</f>
        <v/>
      </c>
      <c r="AU128" s="1897" t="str">
        <f>IF(AU126="","",VLOOKUP(AU126,'シフト記号表（勤務時間帯） (5)'!$D$6:$Z$47,23,FALSE))</f>
        <v/>
      </c>
      <c r="AV128" s="1912" t="str">
        <f>IF(AV126="","",VLOOKUP(AV126,'シフト記号表（勤務時間帯） (5)'!$D$6:$Z$47,23,FALSE))</f>
        <v/>
      </c>
      <c r="AW128" s="1885" t="str">
        <f>IF(AW126="","",VLOOKUP(AW126,'シフト記号表（勤務時間帯） (5)'!$D$6:$Z$47,23,FALSE))</f>
        <v/>
      </c>
      <c r="AX128" s="1897" t="str">
        <f>IF(AX126="","",VLOOKUP(AX126,'シフト記号表（勤務時間帯） (5)'!$D$6:$Z$47,23,FALSE))</f>
        <v/>
      </c>
      <c r="AY128" s="1897" t="str">
        <f>IF(AY126="","",VLOOKUP(AY126,'シフト記号表（勤務時間帯） (5)'!$D$6:$Z$47,23,FALSE))</f>
        <v/>
      </c>
      <c r="AZ128" s="1945">
        <f>IF($BC$3="４週",SUM(U128:AV128),IF($BC$3="暦月",SUM(U128:AY128),""))</f>
        <v>0</v>
      </c>
      <c r="BA128" s="1953"/>
      <c r="BB128" s="1962">
        <f>IF($BC$3="４週",AZ128/4,IF($BC$3="暦月",(AZ128/($BC$8/7)),""))</f>
        <v>0</v>
      </c>
      <c r="BC128" s="1953"/>
      <c r="BD128" s="1973"/>
      <c r="BE128" s="1978"/>
      <c r="BF128" s="1978"/>
      <c r="BG128" s="1978"/>
      <c r="BH128" s="1989"/>
    </row>
    <row r="129" spans="2:60" ht="20.25" customHeight="1">
      <c r="B129" s="2530"/>
      <c r="C129" s="1756"/>
      <c r="D129" s="1824"/>
      <c r="E129" s="1767"/>
      <c r="F129" s="1767"/>
      <c r="G129" s="1802"/>
      <c r="H129" s="2095"/>
      <c r="I129" s="1788"/>
      <c r="J129" s="2545"/>
      <c r="K129" s="2545"/>
      <c r="L129" s="1802"/>
      <c r="M129" s="2549"/>
      <c r="N129" s="2553"/>
      <c r="O129" s="2557"/>
      <c r="P129" s="2563" t="s">
        <v>770</v>
      </c>
      <c r="Q129" s="2572"/>
      <c r="R129" s="2572"/>
      <c r="S129" s="2580"/>
      <c r="T129" s="2589"/>
      <c r="U129" s="2596"/>
      <c r="V129" s="2602"/>
      <c r="W129" s="2602"/>
      <c r="X129" s="2602"/>
      <c r="Y129" s="2602"/>
      <c r="Z129" s="2602"/>
      <c r="AA129" s="2608"/>
      <c r="AB129" s="2596"/>
      <c r="AC129" s="2602"/>
      <c r="AD129" s="2602"/>
      <c r="AE129" s="2602"/>
      <c r="AF129" s="2602"/>
      <c r="AG129" s="2602"/>
      <c r="AH129" s="2608"/>
      <c r="AI129" s="2596"/>
      <c r="AJ129" s="2602"/>
      <c r="AK129" s="2602"/>
      <c r="AL129" s="2602"/>
      <c r="AM129" s="2602"/>
      <c r="AN129" s="2602"/>
      <c r="AO129" s="2608"/>
      <c r="AP129" s="2596"/>
      <c r="AQ129" s="2602"/>
      <c r="AR129" s="2602"/>
      <c r="AS129" s="2602"/>
      <c r="AT129" s="2602"/>
      <c r="AU129" s="2602"/>
      <c r="AV129" s="2608"/>
      <c r="AW129" s="2596"/>
      <c r="AX129" s="2602"/>
      <c r="AY129" s="2602"/>
      <c r="AZ129" s="2624"/>
      <c r="BA129" s="2631"/>
      <c r="BB129" s="2638"/>
      <c r="BC129" s="2631"/>
      <c r="BD129" s="1972"/>
      <c r="BE129" s="1977"/>
      <c r="BF129" s="1977"/>
      <c r="BG129" s="1977"/>
      <c r="BH129" s="1988"/>
    </row>
    <row r="130" spans="2:60" ht="20.25" customHeight="1">
      <c r="B130" s="2059">
        <f>B127+1</f>
        <v>37</v>
      </c>
      <c r="C130" s="1755"/>
      <c r="D130" s="1823"/>
      <c r="E130" s="1766"/>
      <c r="F130" s="1766">
        <f>C129</f>
        <v>0</v>
      </c>
      <c r="G130" s="1801"/>
      <c r="H130" s="2103"/>
      <c r="I130" s="1787"/>
      <c r="J130" s="2543"/>
      <c r="K130" s="2543"/>
      <c r="L130" s="1801"/>
      <c r="M130" s="2547"/>
      <c r="N130" s="2551"/>
      <c r="O130" s="2555"/>
      <c r="P130" s="2559" t="s">
        <v>1023</v>
      </c>
      <c r="Q130" s="2566"/>
      <c r="R130" s="2566"/>
      <c r="S130" s="2574"/>
      <c r="T130" s="2582"/>
      <c r="U130" s="2181" t="str">
        <f>IF(U129="","",VLOOKUP(U129,'シフト記号表（勤務時間帯） (5)'!$D$6:$X$47,21,FALSE))</f>
        <v/>
      </c>
      <c r="V130" s="2190" t="str">
        <f>IF(V129="","",VLOOKUP(V129,'シフト記号表（勤務時間帯） (5)'!$D$6:$X$47,21,FALSE))</f>
        <v/>
      </c>
      <c r="W130" s="2190" t="str">
        <f>IF(W129="","",VLOOKUP(W129,'シフト記号表（勤務時間帯） (5)'!$D$6:$X$47,21,FALSE))</f>
        <v/>
      </c>
      <c r="X130" s="2190" t="str">
        <f>IF(X129="","",VLOOKUP(X129,'シフト記号表（勤務時間帯） (5)'!$D$6:$X$47,21,FALSE))</f>
        <v/>
      </c>
      <c r="Y130" s="2190" t="str">
        <f>IF(Y129="","",VLOOKUP(Y129,'シフト記号表（勤務時間帯） (5)'!$D$6:$X$47,21,FALSE))</f>
        <v/>
      </c>
      <c r="Z130" s="2190" t="str">
        <f>IF(Z129="","",VLOOKUP(Z129,'シフト記号表（勤務時間帯） (5)'!$D$6:$X$47,21,FALSE))</f>
        <v/>
      </c>
      <c r="AA130" s="2197" t="str">
        <f>IF(AA129="","",VLOOKUP(AA129,'シフト記号表（勤務時間帯） (5)'!$D$6:$X$47,21,FALSE))</f>
        <v/>
      </c>
      <c r="AB130" s="2181" t="str">
        <f>IF(AB129="","",VLOOKUP(AB129,'シフト記号表（勤務時間帯） (5)'!$D$6:$X$47,21,FALSE))</f>
        <v/>
      </c>
      <c r="AC130" s="2190" t="str">
        <f>IF(AC129="","",VLOOKUP(AC129,'シフト記号表（勤務時間帯） (5)'!$D$6:$X$47,21,FALSE))</f>
        <v/>
      </c>
      <c r="AD130" s="2190" t="str">
        <f>IF(AD129="","",VLOOKUP(AD129,'シフト記号表（勤務時間帯） (5)'!$D$6:$X$47,21,FALSE))</f>
        <v/>
      </c>
      <c r="AE130" s="2190" t="str">
        <f>IF(AE129="","",VLOOKUP(AE129,'シフト記号表（勤務時間帯） (5)'!$D$6:$X$47,21,FALSE))</f>
        <v/>
      </c>
      <c r="AF130" s="2190" t="str">
        <f>IF(AF129="","",VLOOKUP(AF129,'シフト記号表（勤務時間帯） (5)'!$D$6:$X$47,21,FALSE))</f>
        <v/>
      </c>
      <c r="AG130" s="2190" t="str">
        <f>IF(AG129="","",VLOOKUP(AG129,'シフト記号表（勤務時間帯） (5)'!$D$6:$X$47,21,FALSE))</f>
        <v/>
      </c>
      <c r="AH130" s="2197" t="str">
        <f>IF(AH129="","",VLOOKUP(AH129,'シフト記号表（勤務時間帯） (5)'!$D$6:$X$47,21,FALSE))</f>
        <v/>
      </c>
      <c r="AI130" s="2181" t="str">
        <f>IF(AI129="","",VLOOKUP(AI129,'シフト記号表（勤務時間帯） (5)'!$D$6:$X$47,21,FALSE))</f>
        <v/>
      </c>
      <c r="AJ130" s="2190" t="str">
        <f>IF(AJ129="","",VLOOKUP(AJ129,'シフト記号表（勤務時間帯） (5)'!$D$6:$X$47,21,FALSE))</f>
        <v/>
      </c>
      <c r="AK130" s="2190" t="str">
        <f>IF(AK129="","",VLOOKUP(AK129,'シフト記号表（勤務時間帯） (5)'!$D$6:$X$47,21,FALSE))</f>
        <v/>
      </c>
      <c r="AL130" s="2190" t="str">
        <f>IF(AL129="","",VLOOKUP(AL129,'シフト記号表（勤務時間帯） (5)'!$D$6:$X$47,21,FALSE))</f>
        <v/>
      </c>
      <c r="AM130" s="2190" t="str">
        <f>IF(AM129="","",VLOOKUP(AM129,'シフト記号表（勤務時間帯） (5)'!$D$6:$X$47,21,FALSE))</f>
        <v/>
      </c>
      <c r="AN130" s="2190" t="str">
        <f>IF(AN129="","",VLOOKUP(AN129,'シフト記号表（勤務時間帯） (5)'!$D$6:$X$47,21,FALSE))</f>
        <v/>
      </c>
      <c r="AO130" s="2197" t="str">
        <f>IF(AO129="","",VLOOKUP(AO129,'シフト記号表（勤務時間帯） (5)'!$D$6:$X$47,21,FALSE))</f>
        <v/>
      </c>
      <c r="AP130" s="2181" t="str">
        <f>IF(AP129="","",VLOOKUP(AP129,'シフト記号表（勤務時間帯） (5)'!$D$6:$X$47,21,FALSE))</f>
        <v/>
      </c>
      <c r="AQ130" s="2190" t="str">
        <f>IF(AQ129="","",VLOOKUP(AQ129,'シフト記号表（勤務時間帯） (5)'!$D$6:$X$47,21,FALSE))</f>
        <v/>
      </c>
      <c r="AR130" s="2190" t="str">
        <f>IF(AR129="","",VLOOKUP(AR129,'シフト記号表（勤務時間帯） (5)'!$D$6:$X$47,21,FALSE))</f>
        <v/>
      </c>
      <c r="AS130" s="2190" t="str">
        <f>IF(AS129="","",VLOOKUP(AS129,'シフト記号表（勤務時間帯） (5)'!$D$6:$X$47,21,FALSE))</f>
        <v/>
      </c>
      <c r="AT130" s="2190" t="str">
        <f>IF(AT129="","",VLOOKUP(AT129,'シフト記号表（勤務時間帯） (5)'!$D$6:$X$47,21,FALSE))</f>
        <v/>
      </c>
      <c r="AU130" s="2190" t="str">
        <f>IF(AU129="","",VLOOKUP(AU129,'シフト記号表（勤務時間帯） (5)'!$D$6:$X$47,21,FALSE))</f>
        <v/>
      </c>
      <c r="AV130" s="2197" t="str">
        <f>IF(AV129="","",VLOOKUP(AV129,'シフト記号表（勤務時間帯） (5)'!$D$6:$X$47,21,FALSE))</f>
        <v/>
      </c>
      <c r="AW130" s="2181" t="str">
        <f>IF(AW129="","",VLOOKUP(AW129,'シフト記号表（勤務時間帯） (5)'!$D$6:$X$47,21,FALSE))</f>
        <v/>
      </c>
      <c r="AX130" s="2190" t="str">
        <f>IF(AX129="","",VLOOKUP(AX129,'シフト記号表（勤務時間帯） (5)'!$D$6:$X$47,21,FALSE))</f>
        <v/>
      </c>
      <c r="AY130" s="2190" t="str">
        <f>IF(AY129="","",VLOOKUP(AY129,'シフト記号表（勤務時間帯） (5)'!$D$6:$X$47,21,FALSE))</f>
        <v/>
      </c>
      <c r="AZ130" s="1943">
        <f>IF($BC$3="４週",SUM(U130:AV130),IF($BC$3="暦月",SUM(U130:AY130),""))</f>
        <v>0</v>
      </c>
      <c r="BA130" s="1951"/>
      <c r="BB130" s="1960">
        <f>IF($BC$3="４週",AZ130/4,IF($BC$3="暦月",(AZ130/($BC$8/7)),""))</f>
        <v>0</v>
      </c>
      <c r="BC130" s="1951"/>
      <c r="BD130" s="1971"/>
      <c r="BE130" s="1976"/>
      <c r="BF130" s="1976"/>
      <c r="BG130" s="1976"/>
      <c r="BH130" s="1987"/>
    </row>
    <row r="131" spans="2:60" ht="20.25" customHeight="1">
      <c r="B131" s="1743"/>
      <c r="C131" s="1757"/>
      <c r="D131" s="1825"/>
      <c r="E131" s="1768"/>
      <c r="F131" s="1768"/>
      <c r="G131" s="1803">
        <f>C129</f>
        <v>0</v>
      </c>
      <c r="H131" s="2104"/>
      <c r="I131" s="1789"/>
      <c r="J131" s="2544"/>
      <c r="K131" s="2544"/>
      <c r="L131" s="1803"/>
      <c r="M131" s="2548"/>
      <c r="N131" s="2552"/>
      <c r="O131" s="2556"/>
      <c r="P131" s="2564" t="s">
        <v>34</v>
      </c>
      <c r="Q131" s="2567"/>
      <c r="R131" s="2567"/>
      <c r="S131" s="2578"/>
      <c r="T131" s="2586"/>
      <c r="U131" s="1885" t="str">
        <f>IF(U129="","",VLOOKUP(U129,'シフト記号表（勤務時間帯） (5)'!$D$6:$Z$47,23,FALSE))</f>
        <v/>
      </c>
      <c r="V131" s="1897" t="str">
        <f>IF(V129="","",VLOOKUP(V129,'シフト記号表（勤務時間帯） (5)'!$D$6:$Z$47,23,FALSE))</f>
        <v/>
      </c>
      <c r="W131" s="1897" t="str">
        <f>IF(W129="","",VLOOKUP(W129,'シフト記号表（勤務時間帯） (5)'!$D$6:$Z$47,23,FALSE))</f>
        <v/>
      </c>
      <c r="X131" s="1897" t="str">
        <f>IF(X129="","",VLOOKUP(X129,'シフト記号表（勤務時間帯） (5)'!$D$6:$Z$47,23,FALSE))</f>
        <v/>
      </c>
      <c r="Y131" s="1897" t="str">
        <f>IF(Y129="","",VLOOKUP(Y129,'シフト記号表（勤務時間帯） (5)'!$D$6:$Z$47,23,FALSE))</f>
        <v/>
      </c>
      <c r="Z131" s="1897" t="str">
        <f>IF(Z129="","",VLOOKUP(Z129,'シフト記号表（勤務時間帯） (5)'!$D$6:$Z$47,23,FALSE))</f>
        <v/>
      </c>
      <c r="AA131" s="1912" t="str">
        <f>IF(AA129="","",VLOOKUP(AA129,'シフト記号表（勤務時間帯） (5)'!$D$6:$Z$47,23,FALSE))</f>
        <v/>
      </c>
      <c r="AB131" s="1885" t="str">
        <f>IF(AB129="","",VLOOKUP(AB129,'シフト記号表（勤務時間帯） (5)'!$D$6:$Z$47,23,FALSE))</f>
        <v/>
      </c>
      <c r="AC131" s="1897" t="str">
        <f>IF(AC129="","",VLOOKUP(AC129,'シフト記号表（勤務時間帯） (5)'!$D$6:$Z$47,23,FALSE))</f>
        <v/>
      </c>
      <c r="AD131" s="1897" t="str">
        <f>IF(AD129="","",VLOOKUP(AD129,'シフト記号表（勤務時間帯） (5)'!$D$6:$Z$47,23,FALSE))</f>
        <v/>
      </c>
      <c r="AE131" s="1897" t="str">
        <f>IF(AE129="","",VLOOKUP(AE129,'シフト記号表（勤務時間帯） (5)'!$D$6:$Z$47,23,FALSE))</f>
        <v/>
      </c>
      <c r="AF131" s="1897" t="str">
        <f>IF(AF129="","",VLOOKUP(AF129,'シフト記号表（勤務時間帯） (5)'!$D$6:$Z$47,23,FALSE))</f>
        <v/>
      </c>
      <c r="AG131" s="1897" t="str">
        <f>IF(AG129="","",VLOOKUP(AG129,'シフト記号表（勤務時間帯） (5)'!$D$6:$Z$47,23,FALSE))</f>
        <v/>
      </c>
      <c r="AH131" s="1912" t="str">
        <f>IF(AH129="","",VLOOKUP(AH129,'シフト記号表（勤務時間帯） (5)'!$D$6:$Z$47,23,FALSE))</f>
        <v/>
      </c>
      <c r="AI131" s="1885" t="str">
        <f>IF(AI129="","",VLOOKUP(AI129,'シフト記号表（勤務時間帯） (5)'!$D$6:$Z$47,23,FALSE))</f>
        <v/>
      </c>
      <c r="AJ131" s="1897" t="str">
        <f>IF(AJ129="","",VLOOKUP(AJ129,'シフト記号表（勤務時間帯） (5)'!$D$6:$Z$47,23,FALSE))</f>
        <v/>
      </c>
      <c r="AK131" s="1897" t="str">
        <f>IF(AK129="","",VLOOKUP(AK129,'シフト記号表（勤務時間帯） (5)'!$D$6:$Z$47,23,FALSE))</f>
        <v/>
      </c>
      <c r="AL131" s="1897" t="str">
        <f>IF(AL129="","",VLOOKUP(AL129,'シフト記号表（勤務時間帯） (5)'!$D$6:$Z$47,23,FALSE))</f>
        <v/>
      </c>
      <c r="AM131" s="1897" t="str">
        <f>IF(AM129="","",VLOOKUP(AM129,'シフト記号表（勤務時間帯） (5)'!$D$6:$Z$47,23,FALSE))</f>
        <v/>
      </c>
      <c r="AN131" s="1897" t="str">
        <f>IF(AN129="","",VLOOKUP(AN129,'シフト記号表（勤務時間帯） (5)'!$D$6:$Z$47,23,FALSE))</f>
        <v/>
      </c>
      <c r="AO131" s="1912" t="str">
        <f>IF(AO129="","",VLOOKUP(AO129,'シフト記号表（勤務時間帯） (5)'!$D$6:$Z$47,23,FALSE))</f>
        <v/>
      </c>
      <c r="AP131" s="1885" t="str">
        <f>IF(AP129="","",VLOOKUP(AP129,'シフト記号表（勤務時間帯） (5)'!$D$6:$Z$47,23,FALSE))</f>
        <v/>
      </c>
      <c r="AQ131" s="1897" t="str">
        <f>IF(AQ129="","",VLOOKUP(AQ129,'シフト記号表（勤務時間帯） (5)'!$D$6:$Z$47,23,FALSE))</f>
        <v/>
      </c>
      <c r="AR131" s="1897" t="str">
        <f>IF(AR129="","",VLOOKUP(AR129,'シフト記号表（勤務時間帯） (5)'!$D$6:$Z$47,23,FALSE))</f>
        <v/>
      </c>
      <c r="AS131" s="1897" t="str">
        <f>IF(AS129="","",VLOOKUP(AS129,'シフト記号表（勤務時間帯） (5)'!$D$6:$Z$47,23,FALSE))</f>
        <v/>
      </c>
      <c r="AT131" s="1897" t="str">
        <f>IF(AT129="","",VLOOKUP(AT129,'シフト記号表（勤務時間帯） (5)'!$D$6:$Z$47,23,FALSE))</f>
        <v/>
      </c>
      <c r="AU131" s="1897" t="str">
        <f>IF(AU129="","",VLOOKUP(AU129,'シフト記号表（勤務時間帯） (5)'!$D$6:$Z$47,23,FALSE))</f>
        <v/>
      </c>
      <c r="AV131" s="1912" t="str">
        <f>IF(AV129="","",VLOOKUP(AV129,'シフト記号表（勤務時間帯） (5)'!$D$6:$Z$47,23,FALSE))</f>
        <v/>
      </c>
      <c r="AW131" s="1885" t="str">
        <f>IF(AW129="","",VLOOKUP(AW129,'シフト記号表（勤務時間帯） (5)'!$D$6:$Z$47,23,FALSE))</f>
        <v/>
      </c>
      <c r="AX131" s="1897" t="str">
        <f>IF(AX129="","",VLOOKUP(AX129,'シフト記号表（勤務時間帯） (5)'!$D$6:$Z$47,23,FALSE))</f>
        <v/>
      </c>
      <c r="AY131" s="1897" t="str">
        <f>IF(AY129="","",VLOOKUP(AY129,'シフト記号表（勤務時間帯） (5)'!$D$6:$Z$47,23,FALSE))</f>
        <v/>
      </c>
      <c r="AZ131" s="1945">
        <f>IF($BC$3="４週",SUM(U131:AV131),IF($BC$3="暦月",SUM(U131:AY131),""))</f>
        <v>0</v>
      </c>
      <c r="BA131" s="1953"/>
      <c r="BB131" s="1962">
        <f>IF($BC$3="４週",AZ131/4,IF($BC$3="暦月",(AZ131/($BC$8/7)),""))</f>
        <v>0</v>
      </c>
      <c r="BC131" s="1953"/>
      <c r="BD131" s="1973"/>
      <c r="BE131" s="1978"/>
      <c r="BF131" s="1978"/>
      <c r="BG131" s="1978"/>
      <c r="BH131" s="1989"/>
    </row>
    <row r="132" spans="2:60" ht="20.25" customHeight="1">
      <c r="B132" s="2530"/>
      <c r="C132" s="1756"/>
      <c r="D132" s="1824"/>
      <c r="E132" s="1767"/>
      <c r="F132" s="1767"/>
      <c r="G132" s="1802"/>
      <c r="H132" s="2095"/>
      <c r="I132" s="1788"/>
      <c r="J132" s="2545"/>
      <c r="K132" s="2545"/>
      <c r="L132" s="1802"/>
      <c r="M132" s="2549"/>
      <c r="N132" s="2553"/>
      <c r="O132" s="2557"/>
      <c r="P132" s="2563" t="s">
        <v>770</v>
      </c>
      <c r="Q132" s="2572"/>
      <c r="R132" s="2572"/>
      <c r="S132" s="2580"/>
      <c r="T132" s="2589"/>
      <c r="U132" s="2596"/>
      <c r="V132" s="2602"/>
      <c r="W132" s="2602"/>
      <c r="X132" s="2602"/>
      <c r="Y132" s="2602"/>
      <c r="Z132" s="2602"/>
      <c r="AA132" s="2608"/>
      <c r="AB132" s="2596"/>
      <c r="AC132" s="2602"/>
      <c r="AD132" s="2602"/>
      <c r="AE132" s="2602"/>
      <c r="AF132" s="2602"/>
      <c r="AG132" s="2602"/>
      <c r="AH132" s="2608"/>
      <c r="AI132" s="2596"/>
      <c r="AJ132" s="2602"/>
      <c r="AK132" s="2602"/>
      <c r="AL132" s="2602"/>
      <c r="AM132" s="2602"/>
      <c r="AN132" s="2602"/>
      <c r="AO132" s="2608"/>
      <c r="AP132" s="2596"/>
      <c r="AQ132" s="2602"/>
      <c r="AR132" s="2602"/>
      <c r="AS132" s="2602"/>
      <c r="AT132" s="2602"/>
      <c r="AU132" s="2602"/>
      <c r="AV132" s="2608"/>
      <c r="AW132" s="2596"/>
      <c r="AX132" s="2602"/>
      <c r="AY132" s="2602"/>
      <c r="AZ132" s="2624"/>
      <c r="BA132" s="2631"/>
      <c r="BB132" s="2638"/>
      <c r="BC132" s="2631"/>
      <c r="BD132" s="1972"/>
      <c r="BE132" s="1977"/>
      <c r="BF132" s="1977"/>
      <c r="BG132" s="1977"/>
      <c r="BH132" s="1988"/>
    </row>
    <row r="133" spans="2:60" ht="20.25" customHeight="1">
      <c r="B133" s="2059">
        <f>B130+1</f>
        <v>38</v>
      </c>
      <c r="C133" s="1755"/>
      <c r="D133" s="1823"/>
      <c r="E133" s="1766"/>
      <c r="F133" s="1766">
        <f>C132</f>
        <v>0</v>
      </c>
      <c r="G133" s="1801"/>
      <c r="H133" s="2103"/>
      <c r="I133" s="1787"/>
      <c r="J133" s="2543"/>
      <c r="K133" s="2543"/>
      <c r="L133" s="1801"/>
      <c r="M133" s="2547"/>
      <c r="N133" s="2551"/>
      <c r="O133" s="2555"/>
      <c r="P133" s="2559" t="s">
        <v>1023</v>
      </c>
      <c r="Q133" s="2566"/>
      <c r="R133" s="2566"/>
      <c r="S133" s="2574"/>
      <c r="T133" s="2582"/>
      <c r="U133" s="2181" t="str">
        <f>IF(U132="","",VLOOKUP(U132,'シフト記号表（勤務時間帯） (5)'!$D$6:$X$47,21,FALSE))</f>
        <v/>
      </c>
      <c r="V133" s="2190" t="str">
        <f>IF(V132="","",VLOOKUP(V132,'シフト記号表（勤務時間帯） (5)'!$D$6:$X$47,21,FALSE))</f>
        <v/>
      </c>
      <c r="W133" s="2190" t="str">
        <f>IF(W132="","",VLOOKUP(W132,'シフト記号表（勤務時間帯） (5)'!$D$6:$X$47,21,FALSE))</f>
        <v/>
      </c>
      <c r="X133" s="2190" t="str">
        <f>IF(X132="","",VLOOKUP(X132,'シフト記号表（勤務時間帯） (5)'!$D$6:$X$47,21,FALSE))</f>
        <v/>
      </c>
      <c r="Y133" s="2190" t="str">
        <f>IF(Y132="","",VLOOKUP(Y132,'シフト記号表（勤務時間帯） (5)'!$D$6:$X$47,21,FALSE))</f>
        <v/>
      </c>
      <c r="Z133" s="2190" t="str">
        <f>IF(Z132="","",VLOOKUP(Z132,'シフト記号表（勤務時間帯） (5)'!$D$6:$X$47,21,FALSE))</f>
        <v/>
      </c>
      <c r="AA133" s="2197" t="str">
        <f>IF(AA132="","",VLOOKUP(AA132,'シフト記号表（勤務時間帯） (5)'!$D$6:$X$47,21,FALSE))</f>
        <v/>
      </c>
      <c r="AB133" s="2181" t="str">
        <f>IF(AB132="","",VLOOKUP(AB132,'シフト記号表（勤務時間帯） (5)'!$D$6:$X$47,21,FALSE))</f>
        <v/>
      </c>
      <c r="AC133" s="2190" t="str">
        <f>IF(AC132="","",VLOOKUP(AC132,'シフト記号表（勤務時間帯） (5)'!$D$6:$X$47,21,FALSE))</f>
        <v/>
      </c>
      <c r="AD133" s="2190" t="str">
        <f>IF(AD132="","",VLOOKUP(AD132,'シフト記号表（勤務時間帯） (5)'!$D$6:$X$47,21,FALSE))</f>
        <v/>
      </c>
      <c r="AE133" s="2190" t="str">
        <f>IF(AE132="","",VLOOKUP(AE132,'シフト記号表（勤務時間帯） (5)'!$D$6:$X$47,21,FALSE))</f>
        <v/>
      </c>
      <c r="AF133" s="2190" t="str">
        <f>IF(AF132="","",VLOOKUP(AF132,'シフト記号表（勤務時間帯） (5)'!$D$6:$X$47,21,FALSE))</f>
        <v/>
      </c>
      <c r="AG133" s="2190" t="str">
        <f>IF(AG132="","",VLOOKUP(AG132,'シフト記号表（勤務時間帯） (5)'!$D$6:$X$47,21,FALSE))</f>
        <v/>
      </c>
      <c r="AH133" s="2197" t="str">
        <f>IF(AH132="","",VLOOKUP(AH132,'シフト記号表（勤務時間帯） (5)'!$D$6:$X$47,21,FALSE))</f>
        <v/>
      </c>
      <c r="AI133" s="2181" t="str">
        <f>IF(AI132="","",VLOOKUP(AI132,'シフト記号表（勤務時間帯） (5)'!$D$6:$X$47,21,FALSE))</f>
        <v/>
      </c>
      <c r="AJ133" s="2190" t="str">
        <f>IF(AJ132="","",VLOOKUP(AJ132,'シフト記号表（勤務時間帯） (5)'!$D$6:$X$47,21,FALSE))</f>
        <v/>
      </c>
      <c r="AK133" s="2190" t="str">
        <f>IF(AK132="","",VLOOKUP(AK132,'シフト記号表（勤務時間帯） (5)'!$D$6:$X$47,21,FALSE))</f>
        <v/>
      </c>
      <c r="AL133" s="2190" t="str">
        <f>IF(AL132="","",VLOOKUP(AL132,'シフト記号表（勤務時間帯） (5)'!$D$6:$X$47,21,FALSE))</f>
        <v/>
      </c>
      <c r="AM133" s="2190" t="str">
        <f>IF(AM132="","",VLOOKUP(AM132,'シフト記号表（勤務時間帯） (5)'!$D$6:$X$47,21,FALSE))</f>
        <v/>
      </c>
      <c r="AN133" s="2190" t="str">
        <f>IF(AN132="","",VLOOKUP(AN132,'シフト記号表（勤務時間帯） (5)'!$D$6:$X$47,21,FALSE))</f>
        <v/>
      </c>
      <c r="AO133" s="2197" t="str">
        <f>IF(AO132="","",VLOOKUP(AO132,'シフト記号表（勤務時間帯） (5)'!$D$6:$X$47,21,FALSE))</f>
        <v/>
      </c>
      <c r="AP133" s="2181" t="str">
        <f>IF(AP132="","",VLOOKUP(AP132,'シフト記号表（勤務時間帯） (5)'!$D$6:$X$47,21,FALSE))</f>
        <v/>
      </c>
      <c r="AQ133" s="2190" t="str">
        <f>IF(AQ132="","",VLOOKUP(AQ132,'シフト記号表（勤務時間帯） (5)'!$D$6:$X$47,21,FALSE))</f>
        <v/>
      </c>
      <c r="AR133" s="2190" t="str">
        <f>IF(AR132="","",VLOOKUP(AR132,'シフト記号表（勤務時間帯） (5)'!$D$6:$X$47,21,FALSE))</f>
        <v/>
      </c>
      <c r="AS133" s="2190" t="str">
        <f>IF(AS132="","",VLOOKUP(AS132,'シフト記号表（勤務時間帯） (5)'!$D$6:$X$47,21,FALSE))</f>
        <v/>
      </c>
      <c r="AT133" s="2190" t="str">
        <f>IF(AT132="","",VLOOKUP(AT132,'シフト記号表（勤務時間帯） (5)'!$D$6:$X$47,21,FALSE))</f>
        <v/>
      </c>
      <c r="AU133" s="2190" t="str">
        <f>IF(AU132="","",VLOOKUP(AU132,'シフト記号表（勤務時間帯） (5)'!$D$6:$X$47,21,FALSE))</f>
        <v/>
      </c>
      <c r="AV133" s="2197" t="str">
        <f>IF(AV132="","",VLOOKUP(AV132,'シフト記号表（勤務時間帯） (5)'!$D$6:$X$47,21,FALSE))</f>
        <v/>
      </c>
      <c r="AW133" s="2181" t="str">
        <f>IF(AW132="","",VLOOKUP(AW132,'シフト記号表（勤務時間帯） (5)'!$D$6:$X$47,21,FALSE))</f>
        <v/>
      </c>
      <c r="AX133" s="2190" t="str">
        <f>IF(AX132="","",VLOOKUP(AX132,'シフト記号表（勤務時間帯） (5)'!$D$6:$X$47,21,FALSE))</f>
        <v/>
      </c>
      <c r="AY133" s="2190" t="str">
        <f>IF(AY132="","",VLOOKUP(AY132,'シフト記号表（勤務時間帯） (5)'!$D$6:$X$47,21,FALSE))</f>
        <v/>
      </c>
      <c r="AZ133" s="1943">
        <f>IF($BC$3="４週",SUM(U133:AV133),IF($BC$3="暦月",SUM(U133:AY133),""))</f>
        <v>0</v>
      </c>
      <c r="BA133" s="1951"/>
      <c r="BB133" s="1960">
        <f>IF($BC$3="４週",AZ133/4,IF($BC$3="暦月",(AZ133/($BC$8/7)),""))</f>
        <v>0</v>
      </c>
      <c r="BC133" s="1951"/>
      <c r="BD133" s="1971"/>
      <c r="BE133" s="1976"/>
      <c r="BF133" s="1976"/>
      <c r="BG133" s="1976"/>
      <c r="BH133" s="1987"/>
    </row>
    <row r="134" spans="2:60" ht="20.25" customHeight="1">
      <c r="B134" s="1743"/>
      <c r="C134" s="1757"/>
      <c r="D134" s="1825"/>
      <c r="E134" s="1768"/>
      <c r="F134" s="1768"/>
      <c r="G134" s="1803">
        <f>C132</f>
        <v>0</v>
      </c>
      <c r="H134" s="2104"/>
      <c r="I134" s="1789"/>
      <c r="J134" s="2544"/>
      <c r="K134" s="2544"/>
      <c r="L134" s="1803"/>
      <c r="M134" s="2548"/>
      <c r="N134" s="2552"/>
      <c r="O134" s="2556"/>
      <c r="P134" s="2564" t="s">
        <v>34</v>
      </c>
      <c r="Q134" s="2567"/>
      <c r="R134" s="2567"/>
      <c r="S134" s="2578"/>
      <c r="T134" s="2586"/>
      <c r="U134" s="1885" t="str">
        <f>IF(U132="","",VLOOKUP(U132,'シフト記号表（勤務時間帯） (5)'!$D$6:$Z$47,23,FALSE))</f>
        <v/>
      </c>
      <c r="V134" s="1897" t="str">
        <f>IF(V132="","",VLOOKUP(V132,'シフト記号表（勤務時間帯） (5)'!$D$6:$Z$47,23,FALSE))</f>
        <v/>
      </c>
      <c r="W134" s="1897" t="str">
        <f>IF(W132="","",VLOOKUP(W132,'シフト記号表（勤務時間帯） (5)'!$D$6:$Z$47,23,FALSE))</f>
        <v/>
      </c>
      <c r="X134" s="1897" t="str">
        <f>IF(X132="","",VLOOKUP(X132,'シフト記号表（勤務時間帯） (5)'!$D$6:$Z$47,23,FALSE))</f>
        <v/>
      </c>
      <c r="Y134" s="1897" t="str">
        <f>IF(Y132="","",VLOOKUP(Y132,'シフト記号表（勤務時間帯） (5)'!$D$6:$Z$47,23,FALSE))</f>
        <v/>
      </c>
      <c r="Z134" s="1897" t="str">
        <f>IF(Z132="","",VLOOKUP(Z132,'シフト記号表（勤務時間帯） (5)'!$D$6:$Z$47,23,FALSE))</f>
        <v/>
      </c>
      <c r="AA134" s="1912" t="str">
        <f>IF(AA132="","",VLOOKUP(AA132,'シフト記号表（勤務時間帯） (5)'!$D$6:$Z$47,23,FALSE))</f>
        <v/>
      </c>
      <c r="AB134" s="1885" t="str">
        <f>IF(AB132="","",VLOOKUP(AB132,'シフト記号表（勤務時間帯） (5)'!$D$6:$Z$47,23,FALSE))</f>
        <v/>
      </c>
      <c r="AC134" s="1897" t="str">
        <f>IF(AC132="","",VLOOKUP(AC132,'シフト記号表（勤務時間帯） (5)'!$D$6:$Z$47,23,FALSE))</f>
        <v/>
      </c>
      <c r="AD134" s="1897" t="str">
        <f>IF(AD132="","",VLOOKUP(AD132,'シフト記号表（勤務時間帯） (5)'!$D$6:$Z$47,23,FALSE))</f>
        <v/>
      </c>
      <c r="AE134" s="1897" t="str">
        <f>IF(AE132="","",VLOOKUP(AE132,'シフト記号表（勤務時間帯） (5)'!$D$6:$Z$47,23,FALSE))</f>
        <v/>
      </c>
      <c r="AF134" s="1897" t="str">
        <f>IF(AF132="","",VLOOKUP(AF132,'シフト記号表（勤務時間帯） (5)'!$D$6:$Z$47,23,FALSE))</f>
        <v/>
      </c>
      <c r="AG134" s="1897" t="str">
        <f>IF(AG132="","",VLOOKUP(AG132,'シフト記号表（勤務時間帯） (5)'!$D$6:$Z$47,23,FALSE))</f>
        <v/>
      </c>
      <c r="AH134" s="1912" t="str">
        <f>IF(AH132="","",VLOOKUP(AH132,'シフト記号表（勤務時間帯） (5)'!$D$6:$Z$47,23,FALSE))</f>
        <v/>
      </c>
      <c r="AI134" s="1885" t="str">
        <f>IF(AI132="","",VLOOKUP(AI132,'シフト記号表（勤務時間帯） (5)'!$D$6:$Z$47,23,FALSE))</f>
        <v/>
      </c>
      <c r="AJ134" s="1897" t="str">
        <f>IF(AJ132="","",VLOOKUP(AJ132,'シフト記号表（勤務時間帯） (5)'!$D$6:$Z$47,23,FALSE))</f>
        <v/>
      </c>
      <c r="AK134" s="1897" t="str">
        <f>IF(AK132="","",VLOOKUP(AK132,'シフト記号表（勤務時間帯） (5)'!$D$6:$Z$47,23,FALSE))</f>
        <v/>
      </c>
      <c r="AL134" s="1897" t="str">
        <f>IF(AL132="","",VLOOKUP(AL132,'シフト記号表（勤務時間帯） (5)'!$D$6:$Z$47,23,FALSE))</f>
        <v/>
      </c>
      <c r="AM134" s="1897" t="str">
        <f>IF(AM132="","",VLOOKUP(AM132,'シフト記号表（勤務時間帯） (5)'!$D$6:$Z$47,23,FALSE))</f>
        <v/>
      </c>
      <c r="AN134" s="1897" t="str">
        <f>IF(AN132="","",VLOOKUP(AN132,'シフト記号表（勤務時間帯） (5)'!$D$6:$Z$47,23,FALSE))</f>
        <v/>
      </c>
      <c r="AO134" s="1912" t="str">
        <f>IF(AO132="","",VLOOKUP(AO132,'シフト記号表（勤務時間帯） (5)'!$D$6:$Z$47,23,FALSE))</f>
        <v/>
      </c>
      <c r="AP134" s="1885" t="str">
        <f>IF(AP132="","",VLOOKUP(AP132,'シフト記号表（勤務時間帯） (5)'!$D$6:$Z$47,23,FALSE))</f>
        <v/>
      </c>
      <c r="AQ134" s="1897" t="str">
        <f>IF(AQ132="","",VLOOKUP(AQ132,'シフト記号表（勤務時間帯） (5)'!$D$6:$Z$47,23,FALSE))</f>
        <v/>
      </c>
      <c r="AR134" s="1897" t="str">
        <f>IF(AR132="","",VLOOKUP(AR132,'シフト記号表（勤務時間帯） (5)'!$D$6:$Z$47,23,FALSE))</f>
        <v/>
      </c>
      <c r="AS134" s="1897" t="str">
        <f>IF(AS132="","",VLOOKUP(AS132,'シフト記号表（勤務時間帯） (5)'!$D$6:$Z$47,23,FALSE))</f>
        <v/>
      </c>
      <c r="AT134" s="1897" t="str">
        <f>IF(AT132="","",VLOOKUP(AT132,'シフト記号表（勤務時間帯） (5)'!$D$6:$Z$47,23,FALSE))</f>
        <v/>
      </c>
      <c r="AU134" s="1897" t="str">
        <f>IF(AU132="","",VLOOKUP(AU132,'シフト記号表（勤務時間帯） (5)'!$D$6:$Z$47,23,FALSE))</f>
        <v/>
      </c>
      <c r="AV134" s="1912" t="str">
        <f>IF(AV132="","",VLOOKUP(AV132,'シフト記号表（勤務時間帯） (5)'!$D$6:$Z$47,23,FALSE))</f>
        <v/>
      </c>
      <c r="AW134" s="1885" t="str">
        <f>IF(AW132="","",VLOOKUP(AW132,'シフト記号表（勤務時間帯） (5)'!$D$6:$Z$47,23,FALSE))</f>
        <v/>
      </c>
      <c r="AX134" s="1897" t="str">
        <f>IF(AX132="","",VLOOKUP(AX132,'シフト記号表（勤務時間帯） (5)'!$D$6:$Z$47,23,FALSE))</f>
        <v/>
      </c>
      <c r="AY134" s="1897" t="str">
        <f>IF(AY132="","",VLOOKUP(AY132,'シフト記号表（勤務時間帯） (5)'!$D$6:$Z$47,23,FALSE))</f>
        <v/>
      </c>
      <c r="AZ134" s="1945">
        <f>IF($BC$3="４週",SUM(U134:AV134),IF($BC$3="暦月",SUM(U134:AY134),""))</f>
        <v>0</v>
      </c>
      <c r="BA134" s="1953"/>
      <c r="BB134" s="1962">
        <f>IF($BC$3="４週",AZ134/4,IF($BC$3="暦月",(AZ134/($BC$8/7)),""))</f>
        <v>0</v>
      </c>
      <c r="BC134" s="1953"/>
      <c r="BD134" s="1973"/>
      <c r="BE134" s="1978"/>
      <c r="BF134" s="1978"/>
      <c r="BG134" s="1978"/>
      <c r="BH134" s="1989"/>
    </row>
    <row r="135" spans="2:60" ht="20.25" customHeight="1">
      <c r="B135" s="2530"/>
      <c r="C135" s="1756"/>
      <c r="D135" s="1824"/>
      <c r="E135" s="1767"/>
      <c r="F135" s="1767"/>
      <c r="G135" s="1802"/>
      <c r="H135" s="2095"/>
      <c r="I135" s="1788"/>
      <c r="J135" s="2545"/>
      <c r="K135" s="2545"/>
      <c r="L135" s="1802"/>
      <c r="M135" s="2549"/>
      <c r="N135" s="2553"/>
      <c r="O135" s="2557"/>
      <c r="P135" s="2563" t="s">
        <v>770</v>
      </c>
      <c r="Q135" s="2572"/>
      <c r="R135" s="2572"/>
      <c r="S135" s="2580"/>
      <c r="T135" s="2589"/>
      <c r="U135" s="2596"/>
      <c r="V135" s="2602"/>
      <c r="W135" s="2602"/>
      <c r="X135" s="2602"/>
      <c r="Y135" s="2602"/>
      <c r="Z135" s="2602"/>
      <c r="AA135" s="2608"/>
      <c r="AB135" s="2596"/>
      <c r="AC135" s="2602"/>
      <c r="AD135" s="2602"/>
      <c r="AE135" s="2602"/>
      <c r="AF135" s="2602"/>
      <c r="AG135" s="2602"/>
      <c r="AH135" s="2608"/>
      <c r="AI135" s="2596"/>
      <c r="AJ135" s="2602"/>
      <c r="AK135" s="2602"/>
      <c r="AL135" s="2602"/>
      <c r="AM135" s="2602"/>
      <c r="AN135" s="2602"/>
      <c r="AO135" s="2608"/>
      <c r="AP135" s="2596"/>
      <c r="AQ135" s="2602"/>
      <c r="AR135" s="2602"/>
      <c r="AS135" s="2602"/>
      <c r="AT135" s="2602"/>
      <c r="AU135" s="2602"/>
      <c r="AV135" s="2608"/>
      <c r="AW135" s="2596"/>
      <c r="AX135" s="2602"/>
      <c r="AY135" s="2602"/>
      <c r="AZ135" s="2624"/>
      <c r="BA135" s="2631"/>
      <c r="BB135" s="2638"/>
      <c r="BC135" s="2631"/>
      <c r="BD135" s="1972"/>
      <c r="BE135" s="1977"/>
      <c r="BF135" s="1977"/>
      <c r="BG135" s="1977"/>
      <c r="BH135" s="1988"/>
    </row>
    <row r="136" spans="2:60" ht="20.25" customHeight="1">
      <c r="B136" s="2059">
        <f>B133+1</f>
        <v>39</v>
      </c>
      <c r="C136" s="1755"/>
      <c r="D136" s="1823"/>
      <c r="E136" s="1766"/>
      <c r="F136" s="1766">
        <f>C135</f>
        <v>0</v>
      </c>
      <c r="G136" s="1801"/>
      <c r="H136" s="2103"/>
      <c r="I136" s="1787"/>
      <c r="J136" s="2543"/>
      <c r="K136" s="2543"/>
      <c r="L136" s="1801"/>
      <c r="M136" s="2547"/>
      <c r="N136" s="2551"/>
      <c r="O136" s="2555"/>
      <c r="P136" s="2559" t="s">
        <v>1023</v>
      </c>
      <c r="Q136" s="2566"/>
      <c r="R136" s="2566"/>
      <c r="S136" s="2574"/>
      <c r="T136" s="2582"/>
      <c r="U136" s="2181" t="str">
        <f>IF(U135="","",VLOOKUP(U135,'シフト記号表（勤務時間帯） (5)'!$D$6:$X$47,21,FALSE))</f>
        <v/>
      </c>
      <c r="V136" s="2190" t="str">
        <f>IF(V135="","",VLOOKUP(V135,'シフト記号表（勤務時間帯） (5)'!$D$6:$X$47,21,FALSE))</f>
        <v/>
      </c>
      <c r="W136" s="2190" t="str">
        <f>IF(W135="","",VLOOKUP(W135,'シフト記号表（勤務時間帯） (5)'!$D$6:$X$47,21,FALSE))</f>
        <v/>
      </c>
      <c r="X136" s="2190" t="str">
        <f>IF(X135="","",VLOOKUP(X135,'シフト記号表（勤務時間帯） (5)'!$D$6:$X$47,21,FALSE))</f>
        <v/>
      </c>
      <c r="Y136" s="2190" t="str">
        <f>IF(Y135="","",VLOOKUP(Y135,'シフト記号表（勤務時間帯） (5)'!$D$6:$X$47,21,FALSE))</f>
        <v/>
      </c>
      <c r="Z136" s="2190" t="str">
        <f>IF(Z135="","",VLOOKUP(Z135,'シフト記号表（勤務時間帯） (5)'!$D$6:$X$47,21,FALSE))</f>
        <v/>
      </c>
      <c r="AA136" s="2197" t="str">
        <f>IF(AA135="","",VLOOKUP(AA135,'シフト記号表（勤務時間帯） (5)'!$D$6:$X$47,21,FALSE))</f>
        <v/>
      </c>
      <c r="AB136" s="2181" t="str">
        <f>IF(AB135="","",VLOOKUP(AB135,'シフト記号表（勤務時間帯） (5)'!$D$6:$X$47,21,FALSE))</f>
        <v/>
      </c>
      <c r="AC136" s="2190" t="str">
        <f>IF(AC135="","",VLOOKUP(AC135,'シフト記号表（勤務時間帯） (5)'!$D$6:$X$47,21,FALSE))</f>
        <v/>
      </c>
      <c r="AD136" s="2190" t="str">
        <f>IF(AD135="","",VLOOKUP(AD135,'シフト記号表（勤務時間帯） (5)'!$D$6:$X$47,21,FALSE))</f>
        <v/>
      </c>
      <c r="AE136" s="2190" t="str">
        <f>IF(AE135="","",VLOOKUP(AE135,'シフト記号表（勤務時間帯） (5)'!$D$6:$X$47,21,FALSE))</f>
        <v/>
      </c>
      <c r="AF136" s="2190" t="str">
        <f>IF(AF135="","",VLOOKUP(AF135,'シフト記号表（勤務時間帯） (5)'!$D$6:$X$47,21,FALSE))</f>
        <v/>
      </c>
      <c r="AG136" s="2190" t="str">
        <f>IF(AG135="","",VLOOKUP(AG135,'シフト記号表（勤務時間帯） (5)'!$D$6:$X$47,21,FALSE))</f>
        <v/>
      </c>
      <c r="AH136" s="2197" t="str">
        <f>IF(AH135="","",VLOOKUP(AH135,'シフト記号表（勤務時間帯） (5)'!$D$6:$X$47,21,FALSE))</f>
        <v/>
      </c>
      <c r="AI136" s="2181" t="str">
        <f>IF(AI135="","",VLOOKUP(AI135,'シフト記号表（勤務時間帯） (5)'!$D$6:$X$47,21,FALSE))</f>
        <v/>
      </c>
      <c r="AJ136" s="2190" t="str">
        <f>IF(AJ135="","",VLOOKUP(AJ135,'シフト記号表（勤務時間帯） (5)'!$D$6:$X$47,21,FALSE))</f>
        <v/>
      </c>
      <c r="AK136" s="2190" t="str">
        <f>IF(AK135="","",VLOOKUP(AK135,'シフト記号表（勤務時間帯） (5)'!$D$6:$X$47,21,FALSE))</f>
        <v/>
      </c>
      <c r="AL136" s="2190" t="str">
        <f>IF(AL135="","",VLOOKUP(AL135,'シフト記号表（勤務時間帯） (5)'!$D$6:$X$47,21,FALSE))</f>
        <v/>
      </c>
      <c r="AM136" s="2190" t="str">
        <f>IF(AM135="","",VLOOKUP(AM135,'シフト記号表（勤務時間帯） (5)'!$D$6:$X$47,21,FALSE))</f>
        <v/>
      </c>
      <c r="AN136" s="2190" t="str">
        <f>IF(AN135="","",VLOOKUP(AN135,'シフト記号表（勤務時間帯） (5)'!$D$6:$X$47,21,FALSE))</f>
        <v/>
      </c>
      <c r="AO136" s="2197" t="str">
        <f>IF(AO135="","",VLOOKUP(AO135,'シフト記号表（勤務時間帯） (5)'!$D$6:$X$47,21,FALSE))</f>
        <v/>
      </c>
      <c r="AP136" s="2181" t="str">
        <f>IF(AP135="","",VLOOKUP(AP135,'シフト記号表（勤務時間帯） (5)'!$D$6:$X$47,21,FALSE))</f>
        <v/>
      </c>
      <c r="AQ136" s="2190" t="str">
        <f>IF(AQ135="","",VLOOKUP(AQ135,'シフト記号表（勤務時間帯） (5)'!$D$6:$X$47,21,FALSE))</f>
        <v/>
      </c>
      <c r="AR136" s="2190" t="str">
        <f>IF(AR135="","",VLOOKUP(AR135,'シフト記号表（勤務時間帯） (5)'!$D$6:$X$47,21,FALSE))</f>
        <v/>
      </c>
      <c r="AS136" s="2190" t="str">
        <f>IF(AS135="","",VLOOKUP(AS135,'シフト記号表（勤務時間帯） (5)'!$D$6:$X$47,21,FALSE))</f>
        <v/>
      </c>
      <c r="AT136" s="2190" t="str">
        <f>IF(AT135="","",VLOOKUP(AT135,'シフト記号表（勤務時間帯） (5)'!$D$6:$X$47,21,FALSE))</f>
        <v/>
      </c>
      <c r="AU136" s="2190" t="str">
        <f>IF(AU135="","",VLOOKUP(AU135,'シフト記号表（勤務時間帯） (5)'!$D$6:$X$47,21,FALSE))</f>
        <v/>
      </c>
      <c r="AV136" s="2197" t="str">
        <f>IF(AV135="","",VLOOKUP(AV135,'シフト記号表（勤務時間帯） (5)'!$D$6:$X$47,21,FALSE))</f>
        <v/>
      </c>
      <c r="AW136" s="2181" t="str">
        <f>IF(AW135="","",VLOOKUP(AW135,'シフト記号表（勤務時間帯） (5)'!$D$6:$X$47,21,FALSE))</f>
        <v/>
      </c>
      <c r="AX136" s="2190" t="str">
        <f>IF(AX135="","",VLOOKUP(AX135,'シフト記号表（勤務時間帯） (5)'!$D$6:$X$47,21,FALSE))</f>
        <v/>
      </c>
      <c r="AY136" s="2190" t="str">
        <f>IF(AY135="","",VLOOKUP(AY135,'シフト記号表（勤務時間帯） (5)'!$D$6:$X$47,21,FALSE))</f>
        <v/>
      </c>
      <c r="AZ136" s="1943">
        <f>IF($BC$3="４週",SUM(U136:AV136),IF($BC$3="暦月",SUM(U136:AY136),""))</f>
        <v>0</v>
      </c>
      <c r="BA136" s="1951"/>
      <c r="BB136" s="1960">
        <f>IF($BC$3="４週",AZ136/4,IF($BC$3="暦月",(AZ136/($BC$8/7)),""))</f>
        <v>0</v>
      </c>
      <c r="BC136" s="1951"/>
      <c r="BD136" s="1971"/>
      <c r="BE136" s="1976"/>
      <c r="BF136" s="1976"/>
      <c r="BG136" s="1976"/>
      <c r="BH136" s="1987"/>
    </row>
    <row r="137" spans="2:60" ht="20.25" customHeight="1">
      <c r="B137" s="1743"/>
      <c r="C137" s="1757"/>
      <c r="D137" s="1825"/>
      <c r="E137" s="1768"/>
      <c r="F137" s="1768"/>
      <c r="G137" s="1803">
        <f>C135</f>
        <v>0</v>
      </c>
      <c r="H137" s="2104"/>
      <c r="I137" s="1789"/>
      <c r="J137" s="2544"/>
      <c r="K137" s="2544"/>
      <c r="L137" s="1803"/>
      <c r="M137" s="2548"/>
      <c r="N137" s="2552"/>
      <c r="O137" s="2556"/>
      <c r="P137" s="2564" t="s">
        <v>34</v>
      </c>
      <c r="Q137" s="2567"/>
      <c r="R137" s="2567"/>
      <c r="S137" s="2578"/>
      <c r="T137" s="2586"/>
      <c r="U137" s="1885" t="str">
        <f>IF(U135="","",VLOOKUP(U135,'シフト記号表（勤務時間帯） (5)'!$D$6:$Z$47,23,FALSE))</f>
        <v/>
      </c>
      <c r="V137" s="1897" t="str">
        <f>IF(V135="","",VLOOKUP(V135,'シフト記号表（勤務時間帯） (5)'!$D$6:$Z$47,23,FALSE))</f>
        <v/>
      </c>
      <c r="W137" s="1897" t="str">
        <f>IF(W135="","",VLOOKUP(W135,'シフト記号表（勤務時間帯） (5)'!$D$6:$Z$47,23,FALSE))</f>
        <v/>
      </c>
      <c r="X137" s="1897" t="str">
        <f>IF(X135="","",VLOOKUP(X135,'シフト記号表（勤務時間帯） (5)'!$D$6:$Z$47,23,FALSE))</f>
        <v/>
      </c>
      <c r="Y137" s="1897" t="str">
        <f>IF(Y135="","",VLOOKUP(Y135,'シフト記号表（勤務時間帯） (5)'!$D$6:$Z$47,23,FALSE))</f>
        <v/>
      </c>
      <c r="Z137" s="1897" t="str">
        <f>IF(Z135="","",VLOOKUP(Z135,'シフト記号表（勤務時間帯） (5)'!$D$6:$Z$47,23,FALSE))</f>
        <v/>
      </c>
      <c r="AA137" s="1912" t="str">
        <f>IF(AA135="","",VLOOKUP(AA135,'シフト記号表（勤務時間帯） (5)'!$D$6:$Z$47,23,FALSE))</f>
        <v/>
      </c>
      <c r="AB137" s="1885" t="str">
        <f>IF(AB135="","",VLOOKUP(AB135,'シフト記号表（勤務時間帯） (5)'!$D$6:$Z$47,23,FALSE))</f>
        <v/>
      </c>
      <c r="AC137" s="1897" t="str">
        <f>IF(AC135="","",VLOOKUP(AC135,'シフト記号表（勤務時間帯） (5)'!$D$6:$Z$47,23,FALSE))</f>
        <v/>
      </c>
      <c r="AD137" s="1897" t="str">
        <f>IF(AD135="","",VLOOKUP(AD135,'シフト記号表（勤務時間帯） (5)'!$D$6:$Z$47,23,FALSE))</f>
        <v/>
      </c>
      <c r="AE137" s="1897" t="str">
        <f>IF(AE135="","",VLOOKUP(AE135,'シフト記号表（勤務時間帯） (5)'!$D$6:$Z$47,23,FALSE))</f>
        <v/>
      </c>
      <c r="AF137" s="1897" t="str">
        <f>IF(AF135="","",VLOOKUP(AF135,'シフト記号表（勤務時間帯） (5)'!$D$6:$Z$47,23,FALSE))</f>
        <v/>
      </c>
      <c r="AG137" s="1897" t="str">
        <f>IF(AG135="","",VLOOKUP(AG135,'シフト記号表（勤務時間帯） (5)'!$D$6:$Z$47,23,FALSE))</f>
        <v/>
      </c>
      <c r="AH137" s="1912" t="str">
        <f>IF(AH135="","",VLOOKUP(AH135,'シフト記号表（勤務時間帯） (5)'!$D$6:$Z$47,23,FALSE))</f>
        <v/>
      </c>
      <c r="AI137" s="1885" t="str">
        <f>IF(AI135="","",VLOOKUP(AI135,'シフト記号表（勤務時間帯） (5)'!$D$6:$Z$47,23,FALSE))</f>
        <v/>
      </c>
      <c r="AJ137" s="1897" t="str">
        <f>IF(AJ135="","",VLOOKUP(AJ135,'シフト記号表（勤務時間帯） (5)'!$D$6:$Z$47,23,FALSE))</f>
        <v/>
      </c>
      <c r="AK137" s="1897" t="str">
        <f>IF(AK135="","",VLOOKUP(AK135,'シフト記号表（勤務時間帯） (5)'!$D$6:$Z$47,23,FALSE))</f>
        <v/>
      </c>
      <c r="AL137" s="1897" t="str">
        <f>IF(AL135="","",VLOOKUP(AL135,'シフト記号表（勤務時間帯） (5)'!$D$6:$Z$47,23,FALSE))</f>
        <v/>
      </c>
      <c r="AM137" s="1897" t="str">
        <f>IF(AM135="","",VLOOKUP(AM135,'シフト記号表（勤務時間帯） (5)'!$D$6:$Z$47,23,FALSE))</f>
        <v/>
      </c>
      <c r="AN137" s="1897" t="str">
        <f>IF(AN135="","",VLOOKUP(AN135,'シフト記号表（勤務時間帯） (5)'!$D$6:$Z$47,23,FALSE))</f>
        <v/>
      </c>
      <c r="AO137" s="1912" t="str">
        <f>IF(AO135="","",VLOOKUP(AO135,'シフト記号表（勤務時間帯） (5)'!$D$6:$Z$47,23,FALSE))</f>
        <v/>
      </c>
      <c r="AP137" s="1885" t="str">
        <f>IF(AP135="","",VLOOKUP(AP135,'シフト記号表（勤務時間帯） (5)'!$D$6:$Z$47,23,FALSE))</f>
        <v/>
      </c>
      <c r="AQ137" s="1897" t="str">
        <f>IF(AQ135="","",VLOOKUP(AQ135,'シフト記号表（勤務時間帯） (5)'!$D$6:$Z$47,23,FALSE))</f>
        <v/>
      </c>
      <c r="AR137" s="1897" t="str">
        <f>IF(AR135="","",VLOOKUP(AR135,'シフト記号表（勤務時間帯） (5)'!$D$6:$Z$47,23,FALSE))</f>
        <v/>
      </c>
      <c r="AS137" s="1897" t="str">
        <f>IF(AS135="","",VLOOKUP(AS135,'シフト記号表（勤務時間帯） (5)'!$D$6:$Z$47,23,FALSE))</f>
        <v/>
      </c>
      <c r="AT137" s="1897" t="str">
        <f>IF(AT135="","",VLOOKUP(AT135,'シフト記号表（勤務時間帯） (5)'!$D$6:$Z$47,23,FALSE))</f>
        <v/>
      </c>
      <c r="AU137" s="1897" t="str">
        <f>IF(AU135="","",VLOOKUP(AU135,'シフト記号表（勤務時間帯） (5)'!$D$6:$Z$47,23,FALSE))</f>
        <v/>
      </c>
      <c r="AV137" s="1912" t="str">
        <f>IF(AV135="","",VLOOKUP(AV135,'シフト記号表（勤務時間帯） (5)'!$D$6:$Z$47,23,FALSE))</f>
        <v/>
      </c>
      <c r="AW137" s="1885" t="str">
        <f>IF(AW135="","",VLOOKUP(AW135,'シフト記号表（勤務時間帯） (5)'!$D$6:$Z$47,23,FALSE))</f>
        <v/>
      </c>
      <c r="AX137" s="1897" t="str">
        <f>IF(AX135="","",VLOOKUP(AX135,'シフト記号表（勤務時間帯） (5)'!$D$6:$Z$47,23,FALSE))</f>
        <v/>
      </c>
      <c r="AY137" s="1897" t="str">
        <f>IF(AY135="","",VLOOKUP(AY135,'シフト記号表（勤務時間帯） (5)'!$D$6:$Z$47,23,FALSE))</f>
        <v/>
      </c>
      <c r="AZ137" s="1945">
        <f>IF($BC$3="４週",SUM(U137:AV137),IF($BC$3="暦月",SUM(U137:AY137),""))</f>
        <v>0</v>
      </c>
      <c r="BA137" s="1953"/>
      <c r="BB137" s="1962">
        <f>IF($BC$3="４週",AZ137/4,IF($BC$3="暦月",(AZ137/($BC$8/7)),""))</f>
        <v>0</v>
      </c>
      <c r="BC137" s="1953"/>
      <c r="BD137" s="1973"/>
      <c r="BE137" s="1978"/>
      <c r="BF137" s="1978"/>
      <c r="BG137" s="1978"/>
      <c r="BH137" s="1989"/>
    </row>
    <row r="138" spans="2:60" ht="20.25" customHeight="1">
      <c r="B138" s="2530"/>
      <c r="C138" s="1756"/>
      <c r="D138" s="1824"/>
      <c r="E138" s="1767"/>
      <c r="F138" s="1767"/>
      <c r="G138" s="1802"/>
      <c r="H138" s="2095"/>
      <c r="I138" s="1788"/>
      <c r="J138" s="2545"/>
      <c r="K138" s="2545"/>
      <c r="L138" s="1802"/>
      <c r="M138" s="2549"/>
      <c r="N138" s="2553"/>
      <c r="O138" s="2557"/>
      <c r="P138" s="2563" t="s">
        <v>770</v>
      </c>
      <c r="Q138" s="2572"/>
      <c r="R138" s="2572"/>
      <c r="S138" s="2580"/>
      <c r="T138" s="2589"/>
      <c r="U138" s="2596"/>
      <c r="V138" s="2602"/>
      <c r="W138" s="2602"/>
      <c r="X138" s="2602"/>
      <c r="Y138" s="2602"/>
      <c r="Z138" s="2602"/>
      <c r="AA138" s="2608"/>
      <c r="AB138" s="2596"/>
      <c r="AC138" s="2602"/>
      <c r="AD138" s="2602"/>
      <c r="AE138" s="2602"/>
      <c r="AF138" s="2602"/>
      <c r="AG138" s="2602"/>
      <c r="AH138" s="2608"/>
      <c r="AI138" s="2596"/>
      <c r="AJ138" s="2602"/>
      <c r="AK138" s="2602"/>
      <c r="AL138" s="2602"/>
      <c r="AM138" s="2602"/>
      <c r="AN138" s="2602"/>
      <c r="AO138" s="2608"/>
      <c r="AP138" s="2596"/>
      <c r="AQ138" s="2602"/>
      <c r="AR138" s="2602"/>
      <c r="AS138" s="2602"/>
      <c r="AT138" s="2602"/>
      <c r="AU138" s="2602"/>
      <c r="AV138" s="2608"/>
      <c r="AW138" s="2596"/>
      <c r="AX138" s="2602"/>
      <c r="AY138" s="2602"/>
      <c r="AZ138" s="2624"/>
      <c r="BA138" s="2631"/>
      <c r="BB138" s="2638"/>
      <c r="BC138" s="2631"/>
      <c r="BD138" s="1972"/>
      <c r="BE138" s="1977"/>
      <c r="BF138" s="1977"/>
      <c r="BG138" s="1977"/>
      <c r="BH138" s="1988"/>
    </row>
    <row r="139" spans="2:60" ht="20.25" customHeight="1">
      <c r="B139" s="2059">
        <f>B136+1</f>
        <v>40</v>
      </c>
      <c r="C139" s="1755"/>
      <c r="D139" s="1823"/>
      <c r="E139" s="1766"/>
      <c r="F139" s="1766">
        <f>C138</f>
        <v>0</v>
      </c>
      <c r="G139" s="1801"/>
      <c r="H139" s="2103"/>
      <c r="I139" s="1787"/>
      <c r="J139" s="2543"/>
      <c r="K139" s="2543"/>
      <c r="L139" s="1801"/>
      <c r="M139" s="2547"/>
      <c r="N139" s="2551"/>
      <c r="O139" s="2555"/>
      <c r="P139" s="2559" t="s">
        <v>1023</v>
      </c>
      <c r="Q139" s="2566"/>
      <c r="R139" s="2566"/>
      <c r="S139" s="2574"/>
      <c r="T139" s="2582"/>
      <c r="U139" s="2181" t="str">
        <f>IF(U138="","",VLOOKUP(U138,'シフト記号表（勤務時間帯） (5)'!$D$6:$X$47,21,FALSE))</f>
        <v/>
      </c>
      <c r="V139" s="2190" t="str">
        <f>IF(V138="","",VLOOKUP(V138,'シフト記号表（勤務時間帯） (5)'!$D$6:$X$47,21,FALSE))</f>
        <v/>
      </c>
      <c r="W139" s="2190" t="str">
        <f>IF(W138="","",VLOOKUP(W138,'シフト記号表（勤務時間帯） (5)'!$D$6:$X$47,21,FALSE))</f>
        <v/>
      </c>
      <c r="X139" s="2190" t="str">
        <f>IF(X138="","",VLOOKUP(X138,'シフト記号表（勤務時間帯） (5)'!$D$6:$X$47,21,FALSE))</f>
        <v/>
      </c>
      <c r="Y139" s="2190" t="str">
        <f>IF(Y138="","",VLOOKUP(Y138,'シフト記号表（勤務時間帯） (5)'!$D$6:$X$47,21,FALSE))</f>
        <v/>
      </c>
      <c r="Z139" s="2190" t="str">
        <f>IF(Z138="","",VLOOKUP(Z138,'シフト記号表（勤務時間帯） (5)'!$D$6:$X$47,21,FALSE))</f>
        <v/>
      </c>
      <c r="AA139" s="2197" t="str">
        <f>IF(AA138="","",VLOOKUP(AA138,'シフト記号表（勤務時間帯） (5)'!$D$6:$X$47,21,FALSE))</f>
        <v/>
      </c>
      <c r="AB139" s="2181" t="str">
        <f>IF(AB138="","",VLOOKUP(AB138,'シフト記号表（勤務時間帯） (5)'!$D$6:$X$47,21,FALSE))</f>
        <v/>
      </c>
      <c r="AC139" s="2190" t="str">
        <f>IF(AC138="","",VLOOKUP(AC138,'シフト記号表（勤務時間帯） (5)'!$D$6:$X$47,21,FALSE))</f>
        <v/>
      </c>
      <c r="AD139" s="2190" t="str">
        <f>IF(AD138="","",VLOOKUP(AD138,'シフト記号表（勤務時間帯） (5)'!$D$6:$X$47,21,FALSE))</f>
        <v/>
      </c>
      <c r="AE139" s="2190" t="str">
        <f>IF(AE138="","",VLOOKUP(AE138,'シフト記号表（勤務時間帯） (5)'!$D$6:$X$47,21,FALSE))</f>
        <v/>
      </c>
      <c r="AF139" s="2190" t="str">
        <f>IF(AF138="","",VLOOKUP(AF138,'シフト記号表（勤務時間帯） (5)'!$D$6:$X$47,21,FALSE))</f>
        <v/>
      </c>
      <c r="AG139" s="2190" t="str">
        <f>IF(AG138="","",VLOOKUP(AG138,'シフト記号表（勤務時間帯） (5)'!$D$6:$X$47,21,FALSE))</f>
        <v/>
      </c>
      <c r="AH139" s="2197" t="str">
        <f>IF(AH138="","",VLOOKUP(AH138,'シフト記号表（勤務時間帯） (5)'!$D$6:$X$47,21,FALSE))</f>
        <v/>
      </c>
      <c r="AI139" s="2181" t="str">
        <f>IF(AI138="","",VLOOKUP(AI138,'シフト記号表（勤務時間帯） (5)'!$D$6:$X$47,21,FALSE))</f>
        <v/>
      </c>
      <c r="AJ139" s="2190" t="str">
        <f>IF(AJ138="","",VLOOKUP(AJ138,'シフト記号表（勤務時間帯） (5)'!$D$6:$X$47,21,FALSE))</f>
        <v/>
      </c>
      <c r="AK139" s="2190" t="str">
        <f>IF(AK138="","",VLOOKUP(AK138,'シフト記号表（勤務時間帯） (5)'!$D$6:$X$47,21,FALSE))</f>
        <v/>
      </c>
      <c r="AL139" s="2190" t="str">
        <f>IF(AL138="","",VLOOKUP(AL138,'シフト記号表（勤務時間帯） (5)'!$D$6:$X$47,21,FALSE))</f>
        <v/>
      </c>
      <c r="AM139" s="2190" t="str">
        <f>IF(AM138="","",VLOOKUP(AM138,'シフト記号表（勤務時間帯） (5)'!$D$6:$X$47,21,FALSE))</f>
        <v/>
      </c>
      <c r="AN139" s="2190" t="str">
        <f>IF(AN138="","",VLOOKUP(AN138,'シフト記号表（勤務時間帯） (5)'!$D$6:$X$47,21,FALSE))</f>
        <v/>
      </c>
      <c r="AO139" s="2197" t="str">
        <f>IF(AO138="","",VLOOKUP(AO138,'シフト記号表（勤務時間帯） (5)'!$D$6:$X$47,21,FALSE))</f>
        <v/>
      </c>
      <c r="AP139" s="2181" t="str">
        <f>IF(AP138="","",VLOOKUP(AP138,'シフト記号表（勤務時間帯） (5)'!$D$6:$X$47,21,FALSE))</f>
        <v/>
      </c>
      <c r="AQ139" s="2190" t="str">
        <f>IF(AQ138="","",VLOOKUP(AQ138,'シフト記号表（勤務時間帯） (5)'!$D$6:$X$47,21,FALSE))</f>
        <v/>
      </c>
      <c r="AR139" s="2190" t="str">
        <f>IF(AR138="","",VLOOKUP(AR138,'シフト記号表（勤務時間帯） (5)'!$D$6:$X$47,21,FALSE))</f>
        <v/>
      </c>
      <c r="AS139" s="2190" t="str">
        <f>IF(AS138="","",VLOOKUP(AS138,'シフト記号表（勤務時間帯） (5)'!$D$6:$X$47,21,FALSE))</f>
        <v/>
      </c>
      <c r="AT139" s="2190" t="str">
        <f>IF(AT138="","",VLOOKUP(AT138,'シフト記号表（勤務時間帯） (5)'!$D$6:$X$47,21,FALSE))</f>
        <v/>
      </c>
      <c r="AU139" s="2190" t="str">
        <f>IF(AU138="","",VLOOKUP(AU138,'シフト記号表（勤務時間帯） (5)'!$D$6:$X$47,21,FALSE))</f>
        <v/>
      </c>
      <c r="AV139" s="2197" t="str">
        <f>IF(AV138="","",VLOOKUP(AV138,'シフト記号表（勤務時間帯） (5)'!$D$6:$X$47,21,FALSE))</f>
        <v/>
      </c>
      <c r="AW139" s="2181" t="str">
        <f>IF(AW138="","",VLOOKUP(AW138,'シフト記号表（勤務時間帯） (5)'!$D$6:$X$47,21,FALSE))</f>
        <v/>
      </c>
      <c r="AX139" s="2190" t="str">
        <f>IF(AX138="","",VLOOKUP(AX138,'シフト記号表（勤務時間帯） (5)'!$D$6:$X$47,21,FALSE))</f>
        <v/>
      </c>
      <c r="AY139" s="2190" t="str">
        <f>IF(AY138="","",VLOOKUP(AY138,'シフト記号表（勤務時間帯） (5)'!$D$6:$X$47,21,FALSE))</f>
        <v/>
      </c>
      <c r="AZ139" s="1943">
        <f>IF($BC$3="４週",SUM(U139:AV139),IF($BC$3="暦月",SUM(U139:AY139),""))</f>
        <v>0</v>
      </c>
      <c r="BA139" s="1951"/>
      <c r="BB139" s="1960">
        <f>IF($BC$3="４週",AZ139/4,IF($BC$3="暦月",(AZ139/($BC$8/7)),""))</f>
        <v>0</v>
      </c>
      <c r="BC139" s="1951"/>
      <c r="BD139" s="1971"/>
      <c r="BE139" s="1976"/>
      <c r="BF139" s="1976"/>
      <c r="BG139" s="1976"/>
      <c r="BH139" s="1987"/>
    </row>
    <row r="140" spans="2:60" ht="20.25" customHeight="1">
      <c r="B140" s="1743"/>
      <c r="C140" s="1757"/>
      <c r="D140" s="1825"/>
      <c r="E140" s="1768"/>
      <c r="F140" s="1768"/>
      <c r="G140" s="1803">
        <f>C138</f>
        <v>0</v>
      </c>
      <c r="H140" s="2104"/>
      <c r="I140" s="1789"/>
      <c r="J140" s="2544"/>
      <c r="K140" s="2544"/>
      <c r="L140" s="1803"/>
      <c r="M140" s="2548"/>
      <c r="N140" s="2552"/>
      <c r="O140" s="2556"/>
      <c r="P140" s="2564" t="s">
        <v>34</v>
      </c>
      <c r="Q140" s="2567"/>
      <c r="R140" s="2567"/>
      <c r="S140" s="2578"/>
      <c r="T140" s="2586"/>
      <c r="U140" s="1885" t="str">
        <f>IF(U138="","",VLOOKUP(U138,'シフト記号表（勤務時間帯） (5)'!$D$6:$Z$47,23,FALSE))</f>
        <v/>
      </c>
      <c r="V140" s="1897" t="str">
        <f>IF(V138="","",VLOOKUP(V138,'シフト記号表（勤務時間帯） (5)'!$D$6:$Z$47,23,FALSE))</f>
        <v/>
      </c>
      <c r="W140" s="1897" t="str">
        <f>IF(W138="","",VLOOKUP(W138,'シフト記号表（勤務時間帯） (5)'!$D$6:$Z$47,23,FALSE))</f>
        <v/>
      </c>
      <c r="X140" s="1897" t="str">
        <f>IF(X138="","",VLOOKUP(X138,'シフト記号表（勤務時間帯） (5)'!$D$6:$Z$47,23,FALSE))</f>
        <v/>
      </c>
      <c r="Y140" s="1897" t="str">
        <f>IF(Y138="","",VLOOKUP(Y138,'シフト記号表（勤務時間帯） (5)'!$D$6:$Z$47,23,FALSE))</f>
        <v/>
      </c>
      <c r="Z140" s="1897" t="str">
        <f>IF(Z138="","",VLOOKUP(Z138,'シフト記号表（勤務時間帯） (5)'!$D$6:$Z$47,23,FALSE))</f>
        <v/>
      </c>
      <c r="AA140" s="1912" t="str">
        <f>IF(AA138="","",VLOOKUP(AA138,'シフト記号表（勤務時間帯） (5)'!$D$6:$Z$47,23,FALSE))</f>
        <v/>
      </c>
      <c r="AB140" s="1885" t="str">
        <f>IF(AB138="","",VLOOKUP(AB138,'シフト記号表（勤務時間帯） (5)'!$D$6:$Z$47,23,FALSE))</f>
        <v/>
      </c>
      <c r="AC140" s="1897" t="str">
        <f>IF(AC138="","",VLOOKUP(AC138,'シフト記号表（勤務時間帯） (5)'!$D$6:$Z$47,23,FALSE))</f>
        <v/>
      </c>
      <c r="AD140" s="1897" t="str">
        <f>IF(AD138="","",VLOOKUP(AD138,'シフト記号表（勤務時間帯） (5)'!$D$6:$Z$47,23,FALSE))</f>
        <v/>
      </c>
      <c r="AE140" s="1897" t="str">
        <f>IF(AE138="","",VLOOKUP(AE138,'シフト記号表（勤務時間帯） (5)'!$D$6:$Z$47,23,FALSE))</f>
        <v/>
      </c>
      <c r="AF140" s="1897" t="str">
        <f>IF(AF138="","",VLOOKUP(AF138,'シフト記号表（勤務時間帯） (5)'!$D$6:$Z$47,23,FALSE))</f>
        <v/>
      </c>
      <c r="AG140" s="1897" t="str">
        <f>IF(AG138="","",VLOOKUP(AG138,'シフト記号表（勤務時間帯） (5)'!$D$6:$Z$47,23,FALSE))</f>
        <v/>
      </c>
      <c r="AH140" s="1912" t="str">
        <f>IF(AH138="","",VLOOKUP(AH138,'シフト記号表（勤務時間帯） (5)'!$D$6:$Z$47,23,FALSE))</f>
        <v/>
      </c>
      <c r="AI140" s="1885" t="str">
        <f>IF(AI138="","",VLOOKUP(AI138,'シフト記号表（勤務時間帯） (5)'!$D$6:$Z$47,23,FALSE))</f>
        <v/>
      </c>
      <c r="AJ140" s="1897" t="str">
        <f>IF(AJ138="","",VLOOKUP(AJ138,'シフト記号表（勤務時間帯） (5)'!$D$6:$Z$47,23,FALSE))</f>
        <v/>
      </c>
      <c r="AK140" s="1897" t="str">
        <f>IF(AK138="","",VLOOKUP(AK138,'シフト記号表（勤務時間帯） (5)'!$D$6:$Z$47,23,FALSE))</f>
        <v/>
      </c>
      <c r="AL140" s="1897" t="str">
        <f>IF(AL138="","",VLOOKUP(AL138,'シフト記号表（勤務時間帯） (5)'!$D$6:$Z$47,23,FALSE))</f>
        <v/>
      </c>
      <c r="AM140" s="1897" t="str">
        <f>IF(AM138="","",VLOOKUP(AM138,'シフト記号表（勤務時間帯） (5)'!$D$6:$Z$47,23,FALSE))</f>
        <v/>
      </c>
      <c r="AN140" s="1897" t="str">
        <f>IF(AN138="","",VLOOKUP(AN138,'シフト記号表（勤務時間帯） (5)'!$D$6:$Z$47,23,FALSE))</f>
        <v/>
      </c>
      <c r="AO140" s="1912" t="str">
        <f>IF(AO138="","",VLOOKUP(AO138,'シフト記号表（勤務時間帯） (5)'!$D$6:$Z$47,23,FALSE))</f>
        <v/>
      </c>
      <c r="AP140" s="1885" t="str">
        <f>IF(AP138="","",VLOOKUP(AP138,'シフト記号表（勤務時間帯） (5)'!$D$6:$Z$47,23,FALSE))</f>
        <v/>
      </c>
      <c r="AQ140" s="1897" t="str">
        <f>IF(AQ138="","",VLOOKUP(AQ138,'シフト記号表（勤務時間帯） (5)'!$D$6:$Z$47,23,FALSE))</f>
        <v/>
      </c>
      <c r="AR140" s="1897" t="str">
        <f>IF(AR138="","",VLOOKUP(AR138,'シフト記号表（勤務時間帯） (5)'!$D$6:$Z$47,23,FALSE))</f>
        <v/>
      </c>
      <c r="AS140" s="1897" t="str">
        <f>IF(AS138="","",VLOOKUP(AS138,'シフト記号表（勤務時間帯） (5)'!$D$6:$Z$47,23,FALSE))</f>
        <v/>
      </c>
      <c r="AT140" s="1897" t="str">
        <f>IF(AT138="","",VLOOKUP(AT138,'シフト記号表（勤務時間帯） (5)'!$D$6:$Z$47,23,FALSE))</f>
        <v/>
      </c>
      <c r="AU140" s="1897" t="str">
        <f>IF(AU138="","",VLOOKUP(AU138,'シフト記号表（勤務時間帯） (5)'!$D$6:$Z$47,23,FALSE))</f>
        <v/>
      </c>
      <c r="AV140" s="1912" t="str">
        <f>IF(AV138="","",VLOOKUP(AV138,'シフト記号表（勤務時間帯） (5)'!$D$6:$Z$47,23,FALSE))</f>
        <v/>
      </c>
      <c r="AW140" s="1885" t="str">
        <f>IF(AW138="","",VLOOKUP(AW138,'シフト記号表（勤務時間帯） (5)'!$D$6:$Z$47,23,FALSE))</f>
        <v/>
      </c>
      <c r="AX140" s="1897" t="str">
        <f>IF(AX138="","",VLOOKUP(AX138,'シフト記号表（勤務時間帯） (5)'!$D$6:$Z$47,23,FALSE))</f>
        <v/>
      </c>
      <c r="AY140" s="1897" t="str">
        <f>IF(AY138="","",VLOOKUP(AY138,'シフト記号表（勤務時間帯） (5)'!$D$6:$Z$47,23,FALSE))</f>
        <v/>
      </c>
      <c r="AZ140" s="1945">
        <f>IF($BC$3="４週",SUM(U140:AV140),IF($BC$3="暦月",SUM(U140:AY140),""))</f>
        <v>0</v>
      </c>
      <c r="BA140" s="1953"/>
      <c r="BB140" s="1962">
        <f>IF($BC$3="４週",AZ140/4,IF($BC$3="暦月",(AZ140/($BC$8/7)),""))</f>
        <v>0</v>
      </c>
      <c r="BC140" s="1953"/>
      <c r="BD140" s="1973"/>
      <c r="BE140" s="1978"/>
      <c r="BF140" s="1978"/>
      <c r="BG140" s="1978"/>
      <c r="BH140" s="1989"/>
    </row>
    <row r="141" spans="2:60" ht="20.25" customHeight="1">
      <c r="B141" s="2530"/>
      <c r="C141" s="1756"/>
      <c r="D141" s="1824"/>
      <c r="E141" s="1767"/>
      <c r="F141" s="1767"/>
      <c r="G141" s="1802"/>
      <c r="H141" s="2095"/>
      <c r="I141" s="1788"/>
      <c r="J141" s="2545"/>
      <c r="K141" s="2545"/>
      <c r="L141" s="1802"/>
      <c r="M141" s="2549"/>
      <c r="N141" s="2553"/>
      <c r="O141" s="2557"/>
      <c r="P141" s="2563" t="s">
        <v>770</v>
      </c>
      <c r="Q141" s="2572"/>
      <c r="R141" s="2572"/>
      <c r="S141" s="2580"/>
      <c r="T141" s="2589"/>
      <c r="U141" s="2596"/>
      <c r="V141" s="2602"/>
      <c r="W141" s="2602"/>
      <c r="X141" s="2602"/>
      <c r="Y141" s="2602"/>
      <c r="Z141" s="2602"/>
      <c r="AA141" s="2608"/>
      <c r="AB141" s="2596"/>
      <c r="AC141" s="2602"/>
      <c r="AD141" s="2602"/>
      <c r="AE141" s="2602"/>
      <c r="AF141" s="2602"/>
      <c r="AG141" s="2602"/>
      <c r="AH141" s="2608"/>
      <c r="AI141" s="2596"/>
      <c r="AJ141" s="2602"/>
      <c r="AK141" s="2602"/>
      <c r="AL141" s="2602"/>
      <c r="AM141" s="2602"/>
      <c r="AN141" s="2602"/>
      <c r="AO141" s="2608"/>
      <c r="AP141" s="2596"/>
      <c r="AQ141" s="2602"/>
      <c r="AR141" s="2602"/>
      <c r="AS141" s="2602"/>
      <c r="AT141" s="2602"/>
      <c r="AU141" s="2602"/>
      <c r="AV141" s="2608"/>
      <c r="AW141" s="2596"/>
      <c r="AX141" s="2602"/>
      <c r="AY141" s="2602"/>
      <c r="AZ141" s="2624"/>
      <c r="BA141" s="2631"/>
      <c r="BB141" s="2638"/>
      <c r="BC141" s="2631"/>
      <c r="BD141" s="1972"/>
      <c r="BE141" s="1977"/>
      <c r="BF141" s="1977"/>
      <c r="BG141" s="1977"/>
      <c r="BH141" s="1988"/>
    </row>
    <row r="142" spans="2:60" ht="20.25" customHeight="1">
      <c r="B142" s="2059">
        <f>B139+1</f>
        <v>41</v>
      </c>
      <c r="C142" s="1755"/>
      <c r="D142" s="1823"/>
      <c r="E142" s="1766"/>
      <c r="F142" s="1766">
        <f>C141</f>
        <v>0</v>
      </c>
      <c r="G142" s="1801"/>
      <c r="H142" s="2103"/>
      <c r="I142" s="1787"/>
      <c r="J142" s="2543"/>
      <c r="K142" s="2543"/>
      <c r="L142" s="1801"/>
      <c r="M142" s="2547"/>
      <c r="N142" s="2551"/>
      <c r="O142" s="2555"/>
      <c r="P142" s="2559" t="s">
        <v>1023</v>
      </c>
      <c r="Q142" s="2566"/>
      <c r="R142" s="2566"/>
      <c r="S142" s="2574"/>
      <c r="T142" s="2582"/>
      <c r="U142" s="2181" t="str">
        <f>IF(U141="","",VLOOKUP(U141,'シフト記号表（勤務時間帯） (5)'!$D$6:$X$47,21,FALSE))</f>
        <v/>
      </c>
      <c r="V142" s="2190" t="str">
        <f>IF(V141="","",VLOOKUP(V141,'シフト記号表（勤務時間帯） (5)'!$D$6:$X$47,21,FALSE))</f>
        <v/>
      </c>
      <c r="W142" s="2190" t="str">
        <f>IF(W141="","",VLOOKUP(W141,'シフト記号表（勤務時間帯） (5)'!$D$6:$X$47,21,FALSE))</f>
        <v/>
      </c>
      <c r="X142" s="2190" t="str">
        <f>IF(X141="","",VLOOKUP(X141,'シフト記号表（勤務時間帯） (5)'!$D$6:$X$47,21,FALSE))</f>
        <v/>
      </c>
      <c r="Y142" s="2190" t="str">
        <f>IF(Y141="","",VLOOKUP(Y141,'シフト記号表（勤務時間帯） (5)'!$D$6:$X$47,21,FALSE))</f>
        <v/>
      </c>
      <c r="Z142" s="2190" t="str">
        <f>IF(Z141="","",VLOOKUP(Z141,'シフト記号表（勤務時間帯） (5)'!$D$6:$X$47,21,FALSE))</f>
        <v/>
      </c>
      <c r="AA142" s="2197" t="str">
        <f>IF(AA141="","",VLOOKUP(AA141,'シフト記号表（勤務時間帯） (5)'!$D$6:$X$47,21,FALSE))</f>
        <v/>
      </c>
      <c r="AB142" s="2181" t="str">
        <f>IF(AB141="","",VLOOKUP(AB141,'シフト記号表（勤務時間帯） (5)'!$D$6:$X$47,21,FALSE))</f>
        <v/>
      </c>
      <c r="AC142" s="2190" t="str">
        <f>IF(AC141="","",VLOOKUP(AC141,'シフト記号表（勤務時間帯） (5)'!$D$6:$X$47,21,FALSE))</f>
        <v/>
      </c>
      <c r="AD142" s="2190" t="str">
        <f>IF(AD141="","",VLOOKUP(AD141,'シフト記号表（勤務時間帯） (5)'!$D$6:$X$47,21,FALSE))</f>
        <v/>
      </c>
      <c r="AE142" s="2190" t="str">
        <f>IF(AE141="","",VLOOKUP(AE141,'シフト記号表（勤務時間帯） (5)'!$D$6:$X$47,21,FALSE))</f>
        <v/>
      </c>
      <c r="AF142" s="2190" t="str">
        <f>IF(AF141="","",VLOOKUP(AF141,'シフト記号表（勤務時間帯） (5)'!$D$6:$X$47,21,FALSE))</f>
        <v/>
      </c>
      <c r="AG142" s="2190" t="str">
        <f>IF(AG141="","",VLOOKUP(AG141,'シフト記号表（勤務時間帯） (5)'!$D$6:$X$47,21,FALSE))</f>
        <v/>
      </c>
      <c r="AH142" s="2197" t="str">
        <f>IF(AH141="","",VLOOKUP(AH141,'シフト記号表（勤務時間帯） (5)'!$D$6:$X$47,21,FALSE))</f>
        <v/>
      </c>
      <c r="AI142" s="2181" t="str">
        <f>IF(AI141="","",VLOOKUP(AI141,'シフト記号表（勤務時間帯） (5)'!$D$6:$X$47,21,FALSE))</f>
        <v/>
      </c>
      <c r="AJ142" s="2190" t="str">
        <f>IF(AJ141="","",VLOOKUP(AJ141,'シフト記号表（勤務時間帯） (5)'!$D$6:$X$47,21,FALSE))</f>
        <v/>
      </c>
      <c r="AK142" s="2190" t="str">
        <f>IF(AK141="","",VLOOKUP(AK141,'シフト記号表（勤務時間帯） (5)'!$D$6:$X$47,21,FALSE))</f>
        <v/>
      </c>
      <c r="AL142" s="2190" t="str">
        <f>IF(AL141="","",VLOOKUP(AL141,'シフト記号表（勤務時間帯） (5)'!$D$6:$X$47,21,FALSE))</f>
        <v/>
      </c>
      <c r="AM142" s="2190" t="str">
        <f>IF(AM141="","",VLOOKUP(AM141,'シフト記号表（勤務時間帯） (5)'!$D$6:$X$47,21,FALSE))</f>
        <v/>
      </c>
      <c r="AN142" s="2190" t="str">
        <f>IF(AN141="","",VLOOKUP(AN141,'シフト記号表（勤務時間帯） (5)'!$D$6:$X$47,21,FALSE))</f>
        <v/>
      </c>
      <c r="AO142" s="2197" t="str">
        <f>IF(AO141="","",VLOOKUP(AO141,'シフト記号表（勤務時間帯） (5)'!$D$6:$X$47,21,FALSE))</f>
        <v/>
      </c>
      <c r="AP142" s="2181" t="str">
        <f>IF(AP141="","",VLOOKUP(AP141,'シフト記号表（勤務時間帯） (5)'!$D$6:$X$47,21,FALSE))</f>
        <v/>
      </c>
      <c r="AQ142" s="2190" t="str">
        <f>IF(AQ141="","",VLOOKUP(AQ141,'シフト記号表（勤務時間帯） (5)'!$D$6:$X$47,21,FALSE))</f>
        <v/>
      </c>
      <c r="AR142" s="2190" t="str">
        <f>IF(AR141="","",VLOOKUP(AR141,'シフト記号表（勤務時間帯） (5)'!$D$6:$X$47,21,FALSE))</f>
        <v/>
      </c>
      <c r="AS142" s="2190" t="str">
        <f>IF(AS141="","",VLOOKUP(AS141,'シフト記号表（勤務時間帯） (5)'!$D$6:$X$47,21,FALSE))</f>
        <v/>
      </c>
      <c r="AT142" s="2190" t="str">
        <f>IF(AT141="","",VLOOKUP(AT141,'シフト記号表（勤務時間帯） (5)'!$D$6:$X$47,21,FALSE))</f>
        <v/>
      </c>
      <c r="AU142" s="2190" t="str">
        <f>IF(AU141="","",VLOOKUP(AU141,'シフト記号表（勤務時間帯） (5)'!$D$6:$X$47,21,FALSE))</f>
        <v/>
      </c>
      <c r="AV142" s="2197" t="str">
        <f>IF(AV141="","",VLOOKUP(AV141,'シフト記号表（勤務時間帯） (5)'!$D$6:$X$47,21,FALSE))</f>
        <v/>
      </c>
      <c r="AW142" s="2181" t="str">
        <f>IF(AW141="","",VLOOKUP(AW141,'シフト記号表（勤務時間帯） (5)'!$D$6:$X$47,21,FALSE))</f>
        <v/>
      </c>
      <c r="AX142" s="2190" t="str">
        <f>IF(AX141="","",VLOOKUP(AX141,'シフト記号表（勤務時間帯） (5)'!$D$6:$X$47,21,FALSE))</f>
        <v/>
      </c>
      <c r="AY142" s="2190" t="str">
        <f>IF(AY141="","",VLOOKUP(AY141,'シフト記号表（勤務時間帯） (5)'!$D$6:$X$47,21,FALSE))</f>
        <v/>
      </c>
      <c r="AZ142" s="1943">
        <f>IF($BC$3="４週",SUM(U142:AV142),IF($BC$3="暦月",SUM(U142:AY142),""))</f>
        <v>0</v>
      </c>
      <c r="BA142" s="1951"/>
      <c r="BB142" s="1960">
        <f>IF($BC$3="４週",AZ142/4,IF($BC$3="暦月",(AZ142/($BC$8/7)),""))</f>
        <v>0</v>
      </c>
      <c r="BC142" s="1951"/>
      <c r="BD142" s="1971"/>
      <c r="BE142" s="1976"/>
      <c r="BF142" s="1976"/>
      <c r="BG142" s="1976"/>
      <c r="BH142" s="1987"/>
    </row>
    <row r="143" spans="2:60" ht="20.25" customHeight="1">
      <c r="B143" s="1743"/>
      <c r="C143" s="1757"/>
      <c r="D143" s="1825"/>
      <c r="E143" s="1768"/>
      <c r="F143" s="1768"/>
      <c r="G143" s="1803">
        <f>C141</f>
        <v>0</v>
      </c>
      <c r="H143" s="2104"/>
      <c r="I143" s="1789"/>
      <c r="J143" s="2544"/>
      <c r="K143" s="2544"/>
      <c r="L143" s="1803"/>
      <c r="M143" s="2548"/>
      <c r="N143" s="2552"/>
      <c r="O143" s="2556"/>
      <c r="P143" s="2564" t="s">
        <v>34</v>
      </c>
      <c r="Q143" s="2567"/>
      <c r="R143" s="2567"/>
      <c r="S143" s="2578"/>
      <c r="T143" s="2586"/>
      <c r="U143" s="1885" t="str">
        <f>IF(U141="","",VLOOKUP(U141,'シフト記号表（勤務時間帯） (5)'!$D$6:$Z$47,23,FALSE))</f>
        <v/>
      </c>
      <c r="V143" s="1897" t="str">
        <f>IF(V141="","",VLOOKUP(V141,'シフト記号表（勤務時間帯） (5)'!$D$6:$Z$47,23,FALSE))</f>
        <v/>
      </c>
      <c r="W143" s="1897" t="str">
        <f>IF(W141="","",VLOOKUP(W141,'シフト記号表（勤務時間帯） (5)'!$D$6:$Z$47,23,FALSE))</f>
        <v/>
      </c>
      <c r="X143" s="1897" t="str">
        <f>IF(X141="","",VLOOKUP(X141,'シフト記号表（勤務時間帯） (5)'!$D$6:$Z$47,23,FALSE))</f>
        <v/>
      </c>
      <c r="Y143" s="1897" t="str">
        <f>IF(Y141="","",VLOOKUP(Y141,'シフト記号表（勤務時間帯） (5)'!$D$6:$Z$47,23,FALSE))</f>
        <v/>
      </c>
      <c r="Z143" s="1897" t="str">
        <f>IF(Z141="","",VLOOKUP(Z141,'シフト記号表（勤務時間帯） (5)'!$D$6:$Z$47,23,FALSE))</f>
        <v/>
      </c>
      <c r="AA143" s="1912" t="str">
        <f>IF(AA141="","",VLOOKUP(AA141,'シフト記号表（勤務時間帯） (5)'!$D$6:$Z$47,23,FALSE))</f>
        <v/>
      </c>
      <c r="AB143" s="1885" t="str">
        <f>IF(AB141="","",VLOOKUP(AB141,'シフト記号表（勤務時間帯） (5)'!$D$6:$Z$47,23,FALSE))</f>
        <v/>
      </c>
      <c r="AC143" s="1897" t="str">
        <f>IF(AC141="","",VLOOKUP(AC141,'シフト記号表（勤務時間帯） (5)'!$D$6:$Z$47,23,FALSE))</f>
        <v/>
      </c>
      <c r="AD143" s="1897" t="str">
        <f>IF(AD141="","",VLOOKUP(AD141,'シフト記号表（勤務時間帯） (5)'!$D$6:$Z$47,23,FALSE))</f>
        <v/>
      </c>
      <c r="AE143" s="1897" t="str">
        <f>IF(AE141="","",VLOOKUP(AE141,'シフト記号表（勤務時間帯） (5)'!$D$6:$Z$47,23,FALSE))</f>
        <v/>
      </c>
      <c r="AF143" s="1897" t="str">
        <f>IF(AF141="","",VLOOKUP(AF141,'シフト記号表（勤務時間帯） (5)'!$D$6:$Z$47,23,FALSE))</f>
        <v/>
      </c>
      <c r="AG143" s="1897" t="str">
        <f>IF(AG141="","",VLOOKUP(AG141,'シフト記号表（勤務時間帯） (5)'!$D$6:$Z$47,23,FALSE))</f>
        <v/>
      </c>
      <c r="AH143" s="1912" t="str">
        <f>IF(AH141="","",VLOOKUP(AH141,'シフト記号表（勤務時間帯） (5)'!$D$6:$Z$47,23,FALSE))</f>
        <v/>
      </c>
      <c r="AI143" s="1885" t="str">
        <f>IF(AI141="","",VLOOKUP(AI141,'シフト記号表（勤務時間帯） (5)'!$D$6:$Z$47,23,FALSE))</f>
        <v/>
      </c>
      <c r="AJ143" s="1897" t="str">
        <f>IF(AJ141="","",VLOOKUP(AJ141,'シフト記号表（勤務時間帯） (5)'!$D$6:$Z$47,23,FALSE))</f>
        <v/>
      </c>
      <c r="AK143" s="1897" t="str">
        <f>IF(AK141="","",VLOOKUP(AK141,'シフト記号表（勤務時間帯） (5)'!$D$6:$Z$47,23,FALSE))</f>
        <v/>
      </c>
      <c r="AL143" s="1897" t="str">
        <f>IF(AL141="","",VLOOKUP(AL141,'シフト記号表（勤務時間帯） (5)'!$D$6:$Z$47,23,FALSE))</f>
        <v/>
      </c>
      <c r="AM143" s="1897" t="str">
        <f>IF(AM141="","",VLOOKUP(AM141,'シフト記号表（勤務時間帯） (5)'!$D$6:$Z$47,23,FALSE))</f>
        <v/>
      </c>
      <c r="AN143" s="1897" t="str">
        <f>IF(AN141="","",VLOOKUP(AN141,'シフト記号表（勤務時間帯） (5)'!$D$6:$Z$47,23,FALSE))</f>
        <v/>
      </c>
      <c r="AO143" s="1912" t="str">
        <f>IF(AO141="","",VLOOKUP(AO141,'シフト記号表（勤務時間帯） (5)'!$D$6:$Z$47,23,FALSE))</f>
        <v/>
      </c>
      <c r="AP143" s="1885" t="str">
        <f>IF(AP141="","",VLOOKUP(AP141,'シフト記号表（勤務時間帯） (5)'!$D$6:$Z$47,23,FALSE))</f>
        <v/>
      </c>
      <c r="AQ143" s="1897" t="str">
        <f>IF(AQ141="","",VLOOKUP(AQ141,'シフト記号表（勤務時間帯） (5)'!$D$6:$Z$47,23,FALSE))</f>
        <v/>
      </c>
      <c r="AR143" s="1897" t="str">
        <f>IF(AR141="","",VLOOKUP(AR141,'シフト記号表（勤務時間帯） (5)'!$D$6:$Z$47,23,FALSE))</f>
        <v/>
      </c>
      <c r="AS143" s="1897" t="str">
        <f>IF(AS141="","",VLOOKUP(AS141,'シフト記号表（勤務時間帯） (5)'!$D$6:$Z$47,23,FALSE))</f>
        <v/>
      </c>
      <c r="AT143" s="1897" t="str">
        <f>IF(AT141="","",VLOOKUP(AT141,'シフト記号表（勤務時間帯） (5)'!$D$6:$Z$47,23,FALSE))</f>
        <v/>
      </c>
      <c r="AU143" s="1897" t="str">
        <f>IF(AU141="","",VLOOKUP(AU141,'シフト記号表（勤務時間帯） (5)'!$D$6:$Z$47,23,FALSE))</f>
        <v/>
      </c>
      <c r="AV143" s="1912" t="str">
        <f>IF(AV141="","",VLOOKUP(AV141,'シフト記号表（勤務時間帯） (5)'!$D$6:$Z$47,23,FALSE))</f>
        <v/>
      </c>
      <c r="AW143" s="1885" t="str">
        <f>IF(AW141="","",VLOOKUP(AW141,'シフト記号表（勤務時間帯） (5)'!$D$6:$Z$47,23,FALSE))</f>
        <v/>
      </c>
      <c r="AX143" s="1897" t="str">
        <f>IF(AX141="","",VLOOKUP(AX141,'シフト記号表（勤務時間帯） (5)'!$D$6:$Z$47,23,FALSE))</f>
        <v/>
      </c>
      <c r="AY143" s="1897" t="str">
        <f>IF(AY141="","",VLOOKUP(AY141,'シフト記号表（勤務時間帯） (5)'!$D$6:$Z$47,23,FALSE))</f>
        <v/>
      </c>
      <c r="AZ143" s="1945">
        <f>IF($BC$3="４週",SUM(U143:AV143),IF($BC$3="暦月",SUM(U143:AY143),""))</f>
        <v>0</v>
      </c>
      <c r="BA143" s="1953"/>
      <c r="BB143" s="1962">
        <f>IF($BC$3="４週",AZ143/4,IF($BC$3="暦月",(AZ143/($BC$8/7)),""))</f>
        <v>0</v>
      </c>
      <c r="BC143" s="1953"/>
      <c r="BD143" s="1973"/>
      <c r="BE143" s="1978"/>
      <c r="BF143" s="1978"/>
      <c r="BG143" s="1978"/>
      <c r="BH143" s="1989"/>
    </row>
    <row r="144" spans="2:60" ht="20.25" customHeight="1">
      <c r="B144" s="2530"/>
      <c r="C144" s="1756"/>
      <c r="D144" s="1824"/>
      <c r="E144" s="1767"/>
      <c r="F144" s="1767"/>
      <c r="G144" s="1802"/>
      <c r="H144" s="2095"/>
      <c r="I144" s="1788"/>
      <c r="J144" s="2545"/>
      <c r="K144" s="2545"/>
      <c r="L144" s="1802"/>
      <c r="M144" s="2549"/>
      <c r="N144" s="2553"/>
      <c r="O144" s="2557"/>
      <c r="P144" s="2563" t="s">
        <v>770</v>
      </c>
      <c r="Q144" s="2572"/>
      <c r="R144" s="2572"/>
      <c r="S144" s="2580"/>
      <c r="T144" s="2589"/>
      <c r="U144" s="2596"/>
      <c r="V144" s="2602"/>
      <c r="W144" s="2602"/>
      <c r="X144" s="2602"/>
      <c r="Y144" s="2602"/>
      <c r="Z144" s="2602"/>
      <c r="AA144" s="2608"/>
      <c r="AB144" s="2596"/>
      <c r="AC144" s="2602"/>
      <c r="AD144" s="2602"/>
      <c r="AE144" s="2602"/>
      <c r="AF144" s="2602"/>
      <c r="AG144" s="2602"/>
      <c r="AH144" s="2608"/>
      <c r="AI144" s="2596"/>
      <c r="AJ144" s="2602"/>
      <c r="AK144" s="2602"/>
      <c r="AL144" s="2602"/>
      <c r="AM144" s="2602"/>
      <c r="AN144" s="2602"/>
      <c r="AO144" s="2608"/>
      <c r="AP144" s="2596"/>
      <c r="AQ144" s="2602"/>
      <c r="AR144" s="2602"/>
      <c r="AS144" s="2602"/>
      <c r="AT144" s="2602"/>
      <c r="AU144" s="2602"/>
      <c r="AV144" s="2608"/>
      <c r="AW144" s="2596"/>
      <c r="AX144" s="2602"/>
      <c r="AY144" s="2602"/>
      <c r="AZ144" s="2624"/>
      <c r="BA144" s="2631"/>
      <c r="BB144" s="2638"/>
      <c r="BC144" s="2631"/>
      <c r="BD144" s="1972"/>
      <c r="BE144" s="1977"/>
      <c r="BF144" s="1977"/>
      <c r="BG144" s="1977"/>
      <c r="BH144" s="1988"/>
    </row>
    <row r="145" spans="2:60" ht="20.25" customHeight="1">
      <c r="B145" s="2059">
        <f>B142+1</f>
        <v>42</v>
      </c>
      <c r="C145" s="1755"/>
      <c r="D145" s="1823"/>
      <c r="E145" s="1766"/>
      <c r="F145" s="1766">
        <f>C144</f>
        <v>0</v>
      </c>
      <c r="G145" s="1801"/>
      <c r="H145" s="2103"/>
      <c r="I145" s="1787"/>
      <c r="J145" s="2543"/>
      <c r="K145" s="2543"/>
      <c r="L145" s="1801"/>
      <c r="M145" s="2547"/>
      <c r="N145" s="2551"/>
      <c r="O145" s="2555"/>
      <c r="P145" s="2559" t="s">
        <v>1023</v>
      </c>
      <c r="Q145" s="2566"/>
      <c r="R145" s="2566"/>
      <c r="S145" s="2574"/>
      <c r="T145" s="2582"/>
      <c r="U145" s="2181" t="str">
        <f>IF(U144="","",VLOOKUP(U144,'シフト記号表（勤務時間帯） (5)'!$D$6:$X$47,21,FALSE))</f>
        <v/>
      </c>
      <c r="V145" s="2190" t="str">
        <f>IF(V144="","",VLOOKUP(V144,'シフト記号表（勤務時間帯） (5)'!$D$6:$X$47,21,FALSE))</f>
        <v/>
      </c>
      <c r="W145" s="2190" t="str">
        <f>IF(W144="","",VLOOKUP(W144,'シフト記号表（勤務時間帯） (5)'!$D$6:$X$47,21,FALSE))</f>
        <v/>
      </c>
      <c r="X145" s="2190" t="str">
        <f>IF(X144="","",VLOOKUP(X144,'シフト記号表（勤務時間帯） (5)'!$D$6:$X$47,21,FALSE))</f>
        <v/>
      </c>
      <c r="Y145" s="2190" t="str">
        <f>IF(Y144="","",VLOOKUP(Y144,'シフト記号表（勤務時間帯） (5)'!$D$6:$X$47,21,FALSE))</f>
        <v/>
      </c>
      <c r="Z145" s="2190" t="str">
        <f>IF(Z144="","",VLOOKUP(Z144,'シフト記号表（勤務時間帯） (5)'!$D$6:$X$47,21,FALSE))</f>
        <v/>
      </c>
      <c r="AA145" s="2197" t="str">
        <f>IF(AA144="","",VLOOKUP(AA144,'シフト記号表（勤務時間帯） (5)'!$D$6:$X$47,21,FALSE))</f>
        <v/>
      </c>
      <c r="AB145" s="2181" t="str">
        <f>IF(AB144="","",VLOOKUP(AB144,'シフト記号表（勤務時間帯） (5)'!$D$6:$X$47,21,FALSE))</f>
        <v/>
      </c>
      <c r="AC145" s="2190" t="str">
        <f>IF(AC144="","",VLOOKUP(AC144,'シフト記号表（勤務時間帯） (5)'!$D$6:$X$47,21,FALSE))</f>
        <v/>
      </c>
      <c r="AD145" s="2190" t="str">
        <f>IF(AD144="","",VLOOKUP(AD144,'シフト記号表（勤務時間帯） (5)'!$D$6:$X$47,21,FALSE))</f>
        <v/>
      </c>
      <c r="AE145" s="2190" t="str">
        <f>IF(AE144="","",VLOOKUP(AE144,'シフト記号表（勤務時間帯） (5)'!$D$6:$X$47,21,FALSE))</f>
        <v/>
      </c>
      <c r="AF145" s="2190" t="str">
        <f>IF(AF144="","",VLOOKUP(AF144,'シフト記号表（勤務時間帯） (5)'!$D$6:$X$47,21,FALSE))</f>
        <v/>
      </c>
      <c r="AG145" s="2190" t="str">
        <f>IF(AG144="","",VLOOKUP(AG144,'シフト記号表（勤務時間帯） (5)'!$D$6:$X$47,21,FALSE))</f>
        <v/>
      </c>
      <c r="AH145" s="2197" t="str">
        <f>IF(AH144="","",VLOOKUP(AH144,'シフト記号表（勤務時間帯） (5)'!$D$6:$X$47,21,FALSE))</f>
        <v/>
      </c>
      <c r="AI145" s="2181" t="str">
        <f>IF(AI144="","",VLOOKUP(AI144,'シフト記号表（勤務時間帯） (5)'!$D$6:$X$47,21,FALSE))</f>
        <v/>
      </c>
      <c r="AJ145" s="2190" t="str">
        <f>IF(AJ144="","",VLOOKUP(AJ144,'シフト記号表（勤務時間帯） (5)'!$D$6:$X$47,21,FALSE))</f>
        <v/>
      </c>
      <c r="AK145" s="2190" t="str">
        <f>IF(AK144="","",VLOOKUP(AK144,'シフト記号表（勤務時間帯） (5)'!$D$6:$X$47,21,FALSE))</f>
        <v/>
      </c>
      <c r="AL145" s="2190" t="str">
        <f>IF(AL144="","",VLOOKUP(AL144,'シフト記号表（勤務時間帯） (5)'!$D$6:$X$47,21,FALSE))</f>
        <v/>
      </c>
      <c r="AM145" s="2190" t="str">
        <f>IF(AM144="","",VLOOKUP(AM144,'シフト記号表（勤務時間帯） (5)'!$D$6:$X$47,21,FALSE))</f>
        <v/>
      </c>
      <c r="AN145" s="2190" t="str">
        <f>IF(AN144="","",VLOOKUP(AN144,'シフト記号表（勤務時間帯） (5)'!$D$6:$X$47,21,FALSE))</f>
        <v/>
      </c>
      <c r="AO145" s="2197" t="str">
        <f>IF(AO144="","",VLOOKUP(AO144,'シフト記号表（勤務時間帯） (5)'!$D$6:$X$47,21,FALSE))</f>
        <v/>
      </c>
      <c r="AP145" s="2181" t="str">
        <f>IF(AP144="","",VLOOKUP(AP144,'シフト記号表（勤務時間帯） (5)'!$D$6:$X$47,21,FALSE))</f>
        <v/>
      </c>
      <c r="AQ145" s="2190" t="str">
        <f>IF(AQ144="","",VLOOKUP(AQ144,'シフト記号表（勤務時間帯） (5)'!$D$6:$X$47,21,FALSE))</f>
        <v/>
      </c>
      <c r="AR145" s="2190" t="str">
        <f>IF(AR144="","",VLOOKUP(AR144,'シフト記号表（勤務時間帯） (5)'!$D$6:$X$47,21,FALSE))</f>
        <v/>
      </c>
      <c r="AS145" s="2190" t="str">
        <f>IF(AS144="","",VLOOKUP(AS144,'シフト記号表（勤務時間帯） (5)'!$D$6:$X$47,21,FALSE))</f>
        <v/>
      </c>
      <c r="AT145" s="2190" t="str">
        <f>IF(AT144="","",VLOOKUP(AT144,'シフト記号表（勤務時間帯） (5)'!$D$6:$X$47,21,FALSE))</f>
        <v/>
      </c>
      <c r="AU145" s="2190" t="str">
        <f>IF(AU144="","",VLOOKUP(AU144,'シフト記号表（勤務時間帯） (5)'!$D$6:$X$47,21,FALSE))</f>
        <v/>
      </c>
      <c r="AV145" s="2197" t="str">
        <f>IF(AV144="","",VLOOKUP(AV144,'シフト記号表（勤務時間帯） (5)'!$D$6:$X$47,21,FALSE))</f>
        <v/>
      </c>
      <c r="AW145" s="2181" t="str">
        <f>IF(AW144="","",VLOOKUP(AW144,'シフト記号表（勤務時間帯） (5)'!$D$6:$X$47,21,FALSE))</f>
        <v/>
      </c>
      <c r="AX145" s="2190" t="str">
        <f>IF(AX144="","",VLOOKUP(AX144,'シフト記号表（勤務時間帯） (5)'!$D$6:$X$47,21,FALSE))</f>
        <v/>
      </c>
      <c r="AY145" s="2190" t="str">
        <f>IF(AY144="","",VLOOKUP(AY144,'シフト記号表（勤務時間帯） (5)'!$D$6:$X$47,21,FALSE))</f>
        <v/>
      </c>
      <c r="AZ145" s="1943">
        <f>IF($BC$3="４週",SUM(U145:AV145),IF($BC$3="暦月",SUM(U145:AY145),""))</f>
        <v>0</v>
      </c>
      <c r="BA145" s="1951"/>
      <c r="BB145" s="1960">
        <f>IF($BC$3="４週",AZ145/4,IF($BC$3="暦月",(AZ145/($BC$8/7)),""))</f>
        <v>0</v>
      </c>
      <c r="BC145" s="1951"/>
      <c r="BD145" s="1971"/>
      <c r="BE145" s="1976"/>
      <c r="BF145" s="1976"/>
      <c r="BG145" s="1976"/>
      <c r="BH145" s="1987"/>
    </row>
    <row r="146" spans="2:60" ht="20.25" customHeight="1">
      <c r="B146" s="1743"/>
      <c r="C146" s="1757"/>
      <c r="D146" s="1825"/>
      <c r="E146" s="1768"/>
      <c r="F146" s="1768"/>
      <c r="G146" s="1803">
        <f>C144</f>
        <v>0</v>
      </c>
      <c r="H146" s="2104"/>
      <c r="I146" s="1789"/>
      <c r="J146" s="2544"/>
      <c r="K146" s="2544"/>
      <c r="L146" s="1803"/>
      <c r="M146" s="2548"/>
      <c r="N146" s="2552"/>
      <c r="O146" s="2556"/>
      <c r="P146" s="2564" t="s">
        <v>34</v>
      </c>
      <c r="Q146" s="2567"/>
      <c r="R146" s="2567"/>
      <c r="S146" s="2578"/>
      <c r="T146" s="2586"/>
      <c r="U146" s="1885" t="str">
        <f>IF(U144="","",VLOOKUP(U144,'シフト記号表（勤務時間帯） (5)'!$D$6:$Z$47,23,FALSE))</f>
        <v/>
      </c>
      <c r="V146" s="1897" t="str">
        <f>IF(V144="","",VLOOKUP(V144,'シフト記号表（勤務時間帯） (5)'!$D$6:$Z$47,23,FALSE))</f>
        <v/>
      </c>
      <c r="W146" s="1897" t="str">
        <f>IF(W144="","",VLOOKUP(W144,'シフト記号表（勤務時間帯） (5)'!$D$6:$Z$47,23,FALSE))</f>
        <v/>
      </c>
      <c r="X146" s="1897" t="str">
        <f>IF(X144="","",VLOOKUP(X144,'シフト記号表（勤務時間帯） (5)'!$D$6:$Z$47,23,FALSE))</f>
        <v/>
      </c>
      <c r="Y146" s="1897" t="str">
        <f>IF(Y144="","",VLOOKUP(Y144,'シフト記号表（勤務時間帯） (5)'!$D$6:$Z$47,23,FALSE))</f>
        <v/>
      </c>
      <c r="Z146" s="1897" t="str">
        <f>IF(Z144="","",VLOOKUP(Z144,'シフト記号表（勤務時間帯） (5)'!$D$6:$Z$47,23,FALSE))</f>
        <v/>
      </c>
      <c r="AA146" s="1912" t="str">
        <f>IF(AA144="","",VLOOKUP(AA144,'シフト記号表（勤務時間帯） (5)'!$D$6:$Z$47,23,FALSE))</f>
        <v/>
      </c>
      <c r="AB146" s="1885" t="str">
        <f>IF(AB144="","",VLOOKUP(AB144,'シフト記号表（勤務時間帯） (5)'!$D$6:$Z$47,23,FALSE))</f>
        <v/>
      </c>
      <c r="AC146" s="1897" t="str">
        <f>IF(AC144="","",VLOOKUP(AC144,'シフト記号表（勤務時間帯） (5)'!$D$6:$Z$47,23,FALSE))</f>
        <v/>
      </c>
      <c r="AD146" s="1897" t="str">
        <f>IF(AD144="","",VLOOKUP(AD144,'シフト記号表（勤務時間帯） (5)'!$D$6:$Z$47,23,FALSE))</f>
        <v/>
      </c>
      <c r="AE146" s="1897" t="str">
        <f>IF(AE144="","",VLOOKUP(AE144,'シフト記号表（勤務時間帯） (5)'!$D$6:$Z$47,23,FALSE))</f>
        <v/>
      </c>
      <c r="AF146" s="1897" t="str">
        <f>IF(AF144="","",VLOOKUP(AF144,'シフト記号表（勤務時間帯） (5)'!$D$6:$Z$47,23,FALSE))</f>
        <v/>
      </c>
      <c r="AG146" s="1897" t="str">
        <f>IF(AG144="","",VLOOKUP(AG144,'シフト記号表（勤務時間帯） (5)'!$D$6:$Z$47,23,FALSE))</f>
        <v/>
      </c>
      <c r="AH146" s="1912" t="str">
        <f>IF(AH144="","",VLOOKUP(AH144,'シフト記号表（勤務時間帯） (5)'!$D$6:$Z$47,23,FALSE))</f>
        <v/>
      </c>
      <c r="AI146" s="1885" t="str">
        <f>IF(AI144="","",VLOOKUP(AI144,'シフト記号表（勤務時間帯） (5)'!$D$6:$Z$47,23,FALSE))</f>
        <v/>
      </c>
      <c r="AJ146" s="1897" t="str">
        <f>IF(AJ144="","",VLOOKUP(AJ144,'シフト記号表（勤務時間帯） (5)'!$D$6:$Z$47,23,FALSE))</f>
        <v/>
      </c>
      <c r="AK146" s="1897" t="str">
        <f>IF(AK144="","",VLOOKUP(AK144,'シフト記号表（勤務時間帯） (5)'!$D$6:$Z$47,23,FALSE))</f>
        <v/>
      </c>
      <c r="AL146" s="1897" t="str">
        <f>IF(AL144="","",VLOOKUP(AL144,'シフト記号表（勤務時間帯） (5)'!$D$6:$Z$47,23,FALSE))</f>
        <v/>
      </c>
      <c r="AM146" s="1897" t="str">
        <f>IF(AM144="","",VLOOKUP(AM144,'シフト記号表（勤務時間帯） (5)'!$D$6:$Z$47,23,FALSE))</f>
        <v/>
      </c>
      <c r="AN146" s="1897" t="str">
        <f>IF(AN144="","",VLOOKUP(AN144,'シフト記号表（勤務時間帯） (5)'!$D$6:$Z$47,23,FALSE))</f>
        <v/>
      </c>
      <c r="AO146" s="1912" t="str">
        <f>IF(AO144="","",VLOOKUP(AO144,'シフト記号表（勤務時間帯） (5)'!$D$6:$Z$47,23,FALSE))</f>
        <v/>
      </c>
      <c r="AP146" s="1885" t="str">
        <f>IF(AP144="","",VLOOKUP(AP144,'シフト記号表（勤務時間帯） (5)'!$D$6:$Z$47,23,FALSE))</f>
        <v/>
      </c>
      <c r="AQ146" s="1897" t="str">
        <f>IF(AQ144="","",VLOOKUP(AQ144,'シフト記号表（勤務時間帯） (5)'!$D$6:$Z$47,23,FALSE))</f>
        <v/>
      </c>
      <c r="AR146" s="1897" t="str">
        <f>IF(AR144="","",VLOOKUP(AR144,'シフト記号表（勤務時間帯） (5)'!$D$6:$Z$47,23,FALSE))</f>
        <v/>
      </c>
      <c r="AS146" s="1897" t="str">
        <f>IF(AS144="","",VLOOKUP(AS144,'シフト記号表（勤務時間帯） (5)'!$D$6:$Z$47,23,FALSE))</f>
        <v/>
      </c>
      <c r="AT146" s="1897" t="str">
        <f>IF(AT144="","",VLOOKUP(AT144,'シフト記号表（勤務時間帯） (5)'!$D$6:$Z$47,23,FALSE))</f>
        <v/>
      </c>
      <c r="AU146" s="1897" t="str">
        <f>IF(AU144="","",VLOOKUP(AU144,'シフト記号表（勤務時間帯） (5)'!$D$6:$Z$47,23,FALSE))</f>
        <v/>
      </c>
      <c r="AV146" s="1912" t="str">
        <f>IF(AV144="","",VLOOKUP(AV144,'シフト記号表（勤務時間帯） (5)'!$D$6:$Z$47,23,FALSE))</f>
        <v/>
      </c>
      <c r="AW146" s="1885" t="str">
        <f>IF(AW144="","",VLOOKUP(AW144,'シフト記号表（勤務時間帯） (5)'!$D$6:$Z$47,23,FALSE))</f>
        <v/>
      </c>
      <c r="AX146" s="1897" t="str">
        <f>IF(AX144="","",VLOOKUP(AX144,'シフト記号表（勤務時間帯） (5)'!$D$6:$Z$47,23,FALSE))</f>
        <v/>
      </c>
      <c r="AY146" s="1897" t="str">
        <f>IF(AY144="","",VLOOKUP(AY144,'シフト記号表（勤務時間帯） (5)'!$D$6:$Z$47,23,FALSE))</f>
        <v/>
      </c>
      <c r="AZ146" s="1945">
        <f>IF($BC$3="４週",SUM(U146:AV146),IF($BC$3="暦月",SUM(U146:AY146),""))</f>
        <v>0</v>
      </c>
      <c r="BA146" s="1953"/>
      <c r="BB146" s="1962">
        <f>IF($BC$3="４週",AZ146/4,IF($BC$3="暦月",(AZ146/($BC$8/7)),""))</f>
        <v>0</v>
      </c>
      <c r="BC146" s="1953"/>
      <c r="BD146" s="1973"/>
      <c r="BE146" s="1978"/>
      <c r="BF146" s="1978"/>
      <c r="BG146" s="1978"/>
      <c r="BH146" s="1989"/>
    </row>
    <row r="147" spans="2:60" ht="20.25" customHeight="1">
      <c r="B147" s="2530"/>
      <c r="C147" s="1756"/>
      <c r="D147" s="1824"/>
      <c r="E147" s="1767"/>
      <c r="F147" s="1767"/>
      <c r="G147" s="1802"/>
      <c r="H147" s="2095"/>
      <c r="I147" s="1788"/>
      <c r="J147" s="2545"/>
      <c r="K147" s="2545"/>
      <c r="L147" s="1802"/>
      <c r="M147" s="2549"/>
      <c r="N147" s="2553"/>
      <c r="O147" s="2557"/>
      <c r="P147" s="2563" t="s">
        <v>770</v>
      </c>
      <c r="Q147" s="2572"/>
      <c r="R147" s="2572"/>
      <c r="S147" s="2580"/>
      <c r="T147" s="2589"/>
      <c r="U147" s="2596"/>
      <c r="V147" s="2602"/>
      <c r="W147" s="2602"/>
      <c r="X147" s="2602"/>
      <c r="Y147" s="2602"/>
      <c r="Z147" s="2602"/>
      <c r="AA147" s="2608"/>
      <c r="AB147" s="2596"/>
      <c r="AC147" s="2602"/>
      <c r="AD147" s="2602"/>
      <c r="AE147" s="2602"/>
      <c r="AF147" s="2602"/>
      <c r="AG147" s="2602"/>
      <c r="AH147" s="2608"/>
      <c r="AI147" s="2596"/>
      <c r="AJ147" s="2602"/>
      <c r="AK147" s="2602"/>
      <c r="AL147" s="2602"/>
      <c r="AM147" s="2602"/>
      <c r="AN147" s="2602"/>
      <c r="AO147" s="2608"/>
      <c r="AP147" s="2596"/>
      <c r="AQ147" s="2602"/>
      <c r="AR147" s="2602"/>
      <c r="AS147" s="2602"/>
      <c r="AT147" s="2602"/>
      <c r="AU147" s="2602"/>
      <c r="AV147" s="2608"/>
      <c r="AW147" s="2596"/>
      <c r="AX147" s="2602"/>
      <c r="AY147" s="2602"/>
      <c r="AZ147" s="2624"/>
      <c r="BA147" s="2631"/>
      <c r="BB147" s="2638"/>
      <c r="BC147" s="2631"/>
      <c r="BD147" s="1972"/>
      <c r="BE147" s="1977"/>
      <c r="BF147" s="1977"/>
      <c r="BG147" s="1977"/>
      <c r="BH147" s="1988"/>
    </row>
    <row r="148" spans="2:60" ht="20.25" customHeight="1">
      <c r="B148" s="2059">
        <f>B145+1</f>
        <v>43</v>
      </c>
      <c r="C148" s="1755"/>
      <c r="D148" s="1823"/>
      <c r="E148" s="1766"/>
      <c r="F148" s="1766">
        <f>C147</f>
        <v>0</v>
      </c>
      <c r="G148" s="1801"/>
      <c r="H148" s="2103"/>
      <c r="I148" s="1787"/>
      <c r="J148" s="2543"/>
      <c r="K148" s="2543"/>
      <c r="L148" s="1801"/>
      <c r="M148" s="2547"/>
      <c r="N148" s="2551"/>
      <c r="O148" s="2555"/>
      <c r="P148" s="2559" t="s">
        <v>1023</v>
      </c>
      <c r="Q148" s="2566"/>
      <c r="R148" s="2566"/>
      <c r="S148" s="2574"/>
      <c r="T148" s="2582"/>
      <c r="U148" s="2181" t="str">
        <f>IF(U147="","",VLOOKUP(U147,'シフト記号表（勤務時間帯） (5)'!$D$6:$X$47,21,FALSE))</f>
        <v/>
      </c>
      <c r="V148" s="2190" t="str">
        <f>IF(V147="","",VLOOKUP(V147,'シフト記号表（勤務時間帯） (5)'!$D$6:$X$47,21,FALSE))</f>
        <v/>
      </c>
      <c r="W148" s="2190" t="str">
        <f>IF(W147="","",VLOOKUP(W147,'シフト記号表（勤務時間帯） (5)'!$D$6:$X$47,21,FALSE))</f>
        <v/>
      </c>
      <c r="X148" s="2190" t="str">
        <f>IF(X147="","",VLOOKUP(X147,'シフト記号表（勤務時間帯） (5)'!$D$6:$X$47,21,FALSE))</f>
        <v/>
      </c>
      <c r="Y148" s="2190" t="str">
        <f>IF(Y147="","",VLOOKUP(Y147,'シフト記号表（勤務時間帯） (5)'!$D$6:$X$47,21,FALSE))</f>
        <v/>
      </c>
      <c r="Z148" s="2190" t="str">
        <f>IF(Z147="","",VLOOKUP(Z147,'シフト記号表（勤務時間帯） (5)'!$D$6:$X$47,21,FALSE))</f>
        <v/>
      </c>
      <c r="AA148" s="2197" t="str">
        <f>IF(AA147="","",VLOOKUP(AA147,'シフト記号表（勤務時間帯） (5)'!$D$6:$X$47,21,FALSE))</f>
        <v/>
      </c>
      <c r="AB148" s="2181" t="str">
        <f>IF(AB147="","",VLOOKUP(AB147,'シフト記号表（勤務時間帯） (5)'!$D$6:$X$47,21,FALSE))</f>
        <v/>
      </c>
      <c r="AC148" s="2190" t="str">
        <f>IF(AC147="","",VLOOKUP(AC147,'シフト記号表（勤務時間帯） (5)'!$D$6:$X$47,21,FALSE))</f>
        <v/>
      </c>
      <c r="AD148" s="2190" t="str">
        <f>IF(AD147="","",VLOOKUP(AD147,'シフト記号表（勤務時間帯） (5)'!$D$6:$X$47,21,FALSE))</f>
        <v/>
      </c>
      <c r="AE148" s="2190" t="str">
        <f>IF(AE147="","",VLOOKUP(AE147,'シフト記号表（勤務時間帯） (5)'!$D$6:$X$47,21,FALSE))</f>
        <v/>
      </c>
      <c r="AF148" s="2190" t="str">
        <f>IF(AF147="","",VLOOKUP(AF147,'シフト記号表（勤務時間帯） (5)'!$D$6:$X$47,21,FALSE))</f>
        <v/>
      </c>
      <c r="AG148" s="2190" t="str">
        <f>IF(AG147="","",VLOOKUP(AG147,'シフト記号表（勤務時間帯） (5)'!$D$6:$X$47,21,FALSE))</f>
        <v/>
      </c>
      <c r="AH148" s="2197" t="str">
        <f>IF(AH147="","",VLOOKUP(AH147,'シフト記号表（勤務時間帯） (5)'!$D$6:$X$47,21,FALSE))</f>
        <v/>
      </c>
      <c r="AI148" s="2181" t="str">
        <f>IF(AI147="","",VLOOKUP(AI147,'シフト記号表（勤務時間帯） (5)'!$D$6:$X$47,21,FALSE))</f>
        <v/>
      </c>
      <c r="AJ148" s="2190" t="str">
        <f>IF(AJ147="","",VLOOKUP(AJ147,'シフト記号表（勤務時間帯） (5)'!$D$6:$X$47,21,FALSE))</f>
        <v/>
      </c>
      <c r="AK148" s="2190" t="str">
        <f>IF(AK147="","",VLOOKUP(AK147,'シフト記号表（勤務時間帯） (5)'!$D$6:$X$47,21,FALSE))</f>
        <v/>
      </c>
      <c r="AL148" s="2190" t="str">
        <f>IF(AL147="","",VLOOKUP(AL147,'シフト記号表（勤務時間帯） (5)'!$D$6:$X$47,21,FALSE))</f>
        <v/>
      </c>
      <c r="AM148" s="2190" t="str">
        <f>IF(AM147="","",VLOOKUP(AM147,'シフト記号表（勤務時間帯） (5)'!$D$6:$X$47,21,FALSE))</f>
        <v/>
      </c>
      <c r="AN148" s="2190" t="str">
        <f>IF(AN147="","",VLOOKUP(AN147,'シフト記号表（勤務時間帯） (5)'!$D$6:$X$47,21,FALSE))</f>
        <v/>
      </c>
      <c r="AO148" s="2197" t="str">
        <f>IF(AO147="","",VLOOKUP(AO147,'シフト記号表（勤務時間帯） (5)'!$D$6:$X$47,21,FALSE))</f>
        <v/>
      </c>
      <c r="AP148" s="2181" t="str">
        <f>IF(AP147="","",VLOOKUP(AP147,'シフト記号表（勤務時間帯） (5)'!$D$6:$X$47,21,FALSE))</f>
        <v/>
      </c>
      <c r="AQ148" s="2190" t="str">
        <f>IF(AQ147="","",VLOOKUP(AQ147,'シフト記号表（勤務時間帯） (5)'!$D$6:$X$47,21,FALSE))</f>
        <v/>
      </c>
      <c r="AR148" s="2190" t="str">
        <f>IF(AR147="","",VLOOKUP(AR147,'シフト記号表（勤務時間帯） (5)'!$D$6:$X$47,21,FALSE))</f>
        <v/>
      </c>
      <c r="AS148" s="2190" t="str">
        <f>IF(AS147="","",VLOOKUP(AS147,'シフト記号表（勤務時間帯） (5)'!$D$6:$X$47,21,FALSE))</f>
        <v/>
      </c>
      <c r="AT148" s="2190" t="str">
        <f>IF(AT147="","",VLOOKUP(AT147,'シフト記号表（勤務時間帯） (5)'!$D$6:$X$47,21,FALSE))</f>
        <v/>
      </c>
      <c r="AU148" s="2190" t="str">
        <f>IF(AU147="","",VLOOKUP(AU147,'シフト記号表（勤務時間帯） (5)'!$D$6:$X$47,21,FALSE))</f>
        <v/>
      </c>
      <c r="AV148" s="2197" t="str">
        <f>IF(AV147="","",VLOOKUP(AV147,'シフト記号表（勤務時間帯） (5)'!$D$6:$X$47,21,FALSE))</f>
        <v/>
      </c>
      <c r="AW148" s="2181" t="str">
        <f>IF(AW147="","",VLOOKUP(AW147,'シフト記号表（勤務時間帯） (5)'!$D$6:$X$47,21,FALSE))</f>
        <v/>
      </c>
      <c r="AX148" s="2190" t="str">
        <f>IF(AX147="","",VLOOKUP(AX147,'シフト記号表（勤務時間帯） (5)'!$D$6:$X$47,21,FALSE))</f>
        <v/>
      </c>
      <c r="AY148" s="2190" t="str">
        <f>IF(AY147="","",VLOOKUP(AY147,'シフト記号表（勤務時間帯） (5)'!$D$6:$X$47,21,FALSE))</f>
        <v/>
      </c>
      <c r="AZ148" s="1943">
        <f>IF($BC$3="４週",SUM(U148:AV148),IF($BC$3="暦月",SUM(U148:AY148),""))</f>
        <v>0</v>
      </c>
      <c r="BA148" s="1951"/>
      <c r="BB148" s="1960">
        <f>IF($BC$3="４週",AZ148/4,IF($BC$3="暦月",(AZ148/($BC$8/7)),""))</f>
        <v>0</v>
      </c>
      <c r="BC148" s="1951"/>
      <c r="BD148" s="1971"/>
      <c r="BE148" s="1976"/>
      <c r="BF148" s="1976"/>
      <c r="BG148" s="1976"/>
      <c r="BH148" s="1987"/>
    </row>
    <row r="149" spans="2:60" ht="20.25" customHeight="1">
      <c r="B149" s="1743"/>
      <c r="C149" s="1757"/>
      <c r="D149" s="1825"/>
      <c r="E149" s="1768"/>
      <c r="F149" s="1768"/>
      <c r="G149" s="1803">
        <f>C147</f>
        <v>0</v>
      </c>
      <c r="H149" s="2104"/>
      <c r="I149" s="1789"/>
      <c r="J149" s="2544"/>
      <c r="K149" s="2544"/>
      <c r="L149" s="1803"/>
      <c r="M149" s="2548"/>
      <c r="N149" s="2552"/>
      <c r="O149" s="2556"/>
      <c r="P149" s="2564" t="s">
        <v>34</v>
      </c>
      <c r="Q149" s="2567"/>
      <c r="R149" s="2567"/>
      <c r="S149" s="2578"/>
      <c r="T149" s="2586"/>
      <c r="U149" s="1885" t="str">
        <f>IF(U147="","",VLOOKUP(U147,'シフト記号表（勤務時間帯） (5)'!$D$6:$Z$47,23,FALSE))</f>
        <v/>
      </c>
      <c r="V149" s="1897" t="str">
        <f>IF(V147="","",VLOOKUP(V147,'シフト記号表（勤務時間帯） (5)'!$D$6:$Z$47,23,FALSE))</f>
        <v/>
      </c>
      <c r="W149" s="1897" t="str">
        <f>IF(W147="","",VLOOKUP(W147,'シフト記号表（勤務時間帯） (5)'!$D$6:$Z$47,23,FALSE))</f>
        <v/>
      </c>
      <c r="X149" s="1897" t="str">
        <f>IF(X147="","",VLOOKUP(X147,'シフト記号表（勤務時間帯） (5)'!$D$6:$Z$47,23,FALSE))</f>
        <v/>
      </c>
      <c r="Y149" s="1897" t="str">
        <f>IF(Y147="","",VLOOKUP(Y147,'シフト記号表（勤務時間帯） (5)'!$D$6:$Z$47,23,FALSE))</f>
        <v/>
      </c>
      <c r="Z149" s="1897" t="str">
        <f>IF(Z147="","",VLOOKUP(Z147,'シフト記号表（勤務時間帯） (5)'!$D$6:$Z$47,23,FALSE))</f>
        <v/>
      </c>
      <c r="AA149" s="1912" t="str">
        <f>IF(AA147="","",VLOOKUP(AA147,'シフト記号表（勤務時間帯） (5)'!$D$6:$Z$47,23,FALSE))</f>
        <v/>
      </c>
      <c r="AB149" s="1885" t="str">
        <f>IF(AB147="","",VLOOKUP(AB147,'シフト記号表（勤務時間帯） (5)'!$D$6:$Z$47,23,FALSE))</f>
        <v/>
      </c>
      <c r="AC149" s="1897" t="str">
        <f>IF(AC147="","",VLOOKUP(AC147,'シフト記号表（勤務時間帯） (5)'!$D$6:$Z$47,23,FALSE))</f>
        <v/>
      </c>
      <c r="AD149" s="1897" t="str">
        <f>IF(AD147="","",VLOOKUP(AD147,'シフト記号表（勤務時間帯） (5)'!$D$6:$Z$47,23,FALSE))</f>
        <v/>
      </c>
      <c r="AE149" s="1897" t="str">
        <f>IF(AE147="","",VLOOKUP(AE147,'シフト記号表（勤務時間帯） (5)'!$D$6:$Z$47,23,FALSE))</f>
        <v/>
      </c>
      <c r="AF149" s="1897" t="str">
        <f>IF(AF147="","",VLOOKUP(AF147,'シフト記号表（勤務時間帯） (5)'!$D$6:$Z$47,23,FALSE))</f>
        <v/>
      </c>
      <c r="AG149" s="1897" t="str">
        <f>IF(AG147="","",VLOOKUP(AG147,'シフト記号表（勤務時間帯） (5)'!$D$6:$Z$47,23,FALSE))</f>
        <v/>
      </c>
      <c r="AH149" s="1912" t="str">
        <f>IF(AH147="","",VLOOKUP(AH147,'シフト記号表（勤務時間帯） (5)'!$D$6:$Z$47,23,FALSE))</f>
        <v/>
      </c>
      <c r="AI149" s="1885" t="str">
        <f>IF(AI147="","",VLOOKUP(AI147,'シフト記号表（勤務時間帯） (5)'!$D$6:$Z$47,23,FALSE))</f>
        <v/>
      </c>
      <c r="AJ149" s="1897" t="str">
        <f>IF(AJ147="","",VLOOKUP(AJ147,'シフト記号表（勤務時間帯） (5)'!$D$6:$Z$47,23,FALSE))</f>
        <v/>
      </c>
      <c r="AK149" s="1897" t="str">
        <f>IF(AK147="","",VLOOKUP(AK147,'シフト記号表（勤務時間帯） (5)'!$D$6:$Z$47,23,FALSE))</f>
        <v/>
      </c>
      <c r="AL149" s="1897" t="str">
        <f>IF(AL147="","",VLOOKUP(AL147,'シフト記号表（勤務時間帯） (5)'!$D$6:$Z$47,23,FALSE))</f>
        <v/>
      </c>
      <c r="AM149" s="1897" t="str">
        <f>IF(AM147="","",VLOOKUP(AM147,'シフト記号表（勤務時間帯） (5)'!$D$6:$Z$47,23,FALSE))</f>
        <v/>
      </c>
      <c r="AN149" s="1897" t="str">
        <f>IF(AN147="","",VLOOKUP(AN147,'シフト記号表（勤務時間帯） (5)'!$D$6:$Z$47,23,FALSE))</f>
        <v/>
      </c>
      <c r="AO149" s="1912" t="str">
        <f>IF(AO147="","",VLOOKUP(AO147,'シフト記号表（勤務時間帯） (5)'!$D$6:$Z$47,23,FALSE))</f>
        <v/>
      </c>
      <c r="AP149" s="1885" t="str">
        <f>IF(AP147="","",VLOOKUP(AP147,'シフト記号表（勤務時間帯） (5)'!$D$6:$Z$47,23,FALSE))</f>
        <v/>
      </c>
      <c r="AQ149" s="1897" t="str">
        <f>IF(AQ147="","",VLOOKUP(AQ147,'シフト記号表（勤務時間帯） (5)'!$D$6:$Z$47,23,FALSE))</f>
        <v/>
      </c>
      <c r="AR149" s="1897" t="str">
        <f>IF(AR147="","",VLOOKUP(AR147,'シフト記号表（勤務時間帯） (5)'!$D$6:$Z$47,23,FALSE))</f>
        <v/>
      </c>
      <c r="AS149" s="1897" t="str">
        <f>IF(AS147="","",VLOOKUP(AS147,'シフト記号表（勤務時間帯） (5)'!$D$6:$Z$47,23,FALSE))</f>
        <v/>
      </c>
      <c r="AT149" s="1897" t="str">
        <f>IF(AT147="","",VLOOKUP(AT147,'シフト記号表（勤務時間帯） (5)'!$D$6:$Z$47,23,FALSE))</f>
        <v/>
      </c>
      <c r="AU149" s="1897" t="str">
        <f>IF(AU147="","",VLOOKUP(AU147,'シフト記号表（勤務時間帯） (5)'!$D$6:$Z$47,23,FALSE))</f>
        <v/>
      </c>
      <c r="AV149" s="1912" t="str">
        <f>IF(AV147="","",VLOOKUP(AV147,'シフト記号表（勤務時間帯） (5)'!$D$6:$Z$47,23,FALSE))</f>
        <v/>
      </c>
      <c r="AW149" s="1885" t="str">
        <f>IF(AW147="","",VLOOKUP(AW147,'シフト記号表（勤務時間帯） (5)'!$D$6:$Z$47,23,FALSE))</f>
        <v/>
      </c>
      <c r="AX149" s="1897" t="str">
        <f>IF(AX147="","",VLOOKUP(AX147,'シフト記号表（勤務時間帯） (5)'!$D$6:$Z$47,23,FALSE))</f>
        <v/>
      </c>
      <c r="AY149" s="1897" t="str">
        <f>IF(AY147="","",VLOOKUP(AY147,'シフト記号表（勤務時間帯） (5)'!$D$6:$Z$47,23,FALSE))</f>
        <v/>
      </c>
      <c r="AZ149" s="1945">
        <f>IF($BC$3="４週",SUM(U149:AV149),IF($BC$3="暦月",SUM(U149:AY149),""))</f>
        <v>0</v>
      </c>
      <c r="BA149" s="1953"/>
      <c r="BB149" s="1962">
        <f>IF($BC$3="４週",AZ149/4,IF($BC$3="暦月",(AZ149/($BC$8/7)),""))</f>
        <v>0</v>
      </c>
      <c r="BC149" s="1953"/>
      <c r="BD149" s="1973"/>
      <c r="BE149" s="1978"/>
      <c r="BF149" s="1978"/>
      <c r="BG149" s="1978"/>
      <c r="BH149" s="1989"/>
    </row>
    <row r="150" spans="2:60" ht="20.25" customHeight="1">
      <c r="B150" s="2530"/>
      <c r="C150" s="1756"/>
      <c r="D150" s="1824"/>
      <c r="E150" s="1767"/>
      <c r="F150" s="1767"/>
      <c r="G150" s="1802"/>
      <c r="H150" s="2095"/>
      <c r="I150" s="1788"/>
      <c r="J150" s="2545"/>
      <c r="K150" s="2545"/>
      <c r="L150" s="1802"/>
      <c r="M150" s="2549"/>
      <c r="N150" s="2553"/>
      <c r="O150" s="2557"/>
      <c r="P150" s="2563" t="s">
        <v>770</v>
      </c>
      <c r="Q150" s="2572"/>
      <c r="R150" s="2572"/>
      <c r="S150" s="2580"/>
      <c r="T150" s="2589"/>
      <c r="U150" s="2596"/>
      <c r="V150" s="2602"/>
      <c r="W150" s="2602"/>
      <c r="X150" s="2602"/>
      <c r="Y150" s="2602"/>
      <c r="Z150" s="2602"/>
      <c r="AA150" s="2608"/>
      <c r="AB150" s="2596"/>
      <c r="AC150" s="2602"/>
      <c r="AD150" s="2602"/>
      <c r="AE150" s="2602"/>
      <c r="AF150" s="2602"/>
      <c r="AG150" s="2602"/>
      <c r="AH150" s="2608"/>
      <c r="AI150" s="2596"/>
      <c r="AJ150" s="2602"/>
      <c r="AK150" s="2602"/>
      <c r="AL150" s="2602"/>
      <c r="AM150" s="2602"/>
      <c r="AN150" s="2602"/>
      <c r="AO150" s="2608"/>
      <c r="AP150" s="2596"/>
      <c r="AQ150" s="2602"/>
      <c r="AR150" s="2602"/>
      <c r="AS150" s="2602"/>
      <c r="AT150" s="2602"/>
      <c r="AU150" s="2602"/>
      <c r="AV150" s="2608"/>
      <c r="AW150" s="2596"/>
      <c r="AX150" s="2602"/>
      <c r="AY150" s="2602"/>
      <c r="AZ150" s="2624"/>
      <c r="BA150" s="2631"/>
      <c r="BB150" s="2638"/>
      <c r="BC150" s="2631"/>
      <c r="BD150" s="1972"/>
      <c r="BE150" s="1977"/>
      <c r="BF150" s="1977"/>
      <c r="BG150" s="1977"/>
      <c r="BH150" s="1988"/>
    </row>
    <row r="151" spans="2:60" ht="20.25" customHeight="1">
      <c r="B151" s="2059">
        <f>B148+1</f>
        <v>44</v>
      </c>
      <c r="C151" s="1755"/>
      <c r="D151" s="1823"/>
      <c r="E151" s="1766"/>
      <c r="F151" s="1766">
        <f>C150</f>
        <v>0</v>
      </c>
      <c r="G151" s="1801"/>
      <c r="H151" s="2103"/>
      <c r="I151" s="1787"/>
      <c r="J151" s="2543"/>
      <c r="K151" s="2543"/>
      <c r="L151" s="1801"/>
      <c r="M151" s="2547"/>
      <c r="N151" s="2551"/>
      <c r="O151" s="2555"/>
      <c r="P151" s="2559" t="s">
        <v>1023</v>
      </c>
      <c r="Q151" s="2566"/>
      <c r="R151" s="2566"/>
      <c r="S151" s="2574"/>
      <c r="T151" s="2582"/>
      <c r="U151" s="2181" t="str">
        <f>IF(U150="","",VLOOKUP(U150,'シフト記号表（勤務時間帯） (5)'!$D$6:$X$47,21,FALSE))</f>
        <v/>
      </c>
      <c r="V151" s="2190" t="str">
        <f>IF(V150="","",VLOOKUP(V150,'シフト記号表（勤務時間帯） (5)'!$D$6:$X$47,21,FALSE))</f>
        <v/>
      </c>
      <c r="W151" s="2190" t="str">
        <f>IF(W150="","",VLOOKUP(W150,'シフト記号表（勤務時間帯） (5)'!$D$6:$X$47,21,FALSE))</f>
        <v/>
      </c>
      <c r="X151" s="2190" t="str">
        <f>IF(X150="","",VLOOKUP(X150,'シフト記号表（勤務時間帯） (5)'!$D$6:$X$47,21,FALSE))</f>
        <v/>
      </c>
      <c r="Y151" s="2190" t="str">
        <f>IF(Y150="","",VLOOKUP(Y150,'シフト記号表（勤務時間帯） (5)'!$D$6:$X$47,21,FALSE))</f>
        <v/>
      </c>
      <c r="Z151" s="2190" t="str">
        <f>IF(Z150="","",VLOOKUP(Z150,'シフト記号表（勤務時間帯） (5)'!$D$6:$X$47,21,FALSE))</f>
        <v/>
      </c>
      <c r="AA151" s="2197" t="str">
        <f>IF(AA150="","",VLOOKUP(AA150,'シフト記号表（勤務時間帯） (5)'!$D$6:$X$47,21,FALSE))</f>
        <v/>
      </c>
      <c r="AB151" s="2181" t="str">
        <f>IF(AB150="","",VLOOKUP(AB150,'シフト記号表（勤務時間帯） (5)'!$D$6:$X$47,21,FALSE))</f>
        <v/>
      </c>
      <c r="AC151" s="2190" t="str">
        <f>IF(AC150="","",VLOOKUP(AC150,'シフト記号表（勤務時間帯） (5)'!$D$6:$X$47,21,FALSE))</f>
        <v/>
      </c>
      <c r="AD151" s="2190" t="str">
        <f>IF(AD150="","",VLOOKUP(AD150,'シフト記号表（勤務時間帯） (5)'!$D$6:$X$47,21,FALSE))</f>
        <v/>
      </c>
      <c r="AE151" s="2190" t="str">
        <f>IF(AE150="","",VLOOKUP(AE150,'シフト記号表（勤務時間帯） (5)'!$D$6:$X$47,21,FALSE))</f>
        <v/>
      </c>
      <c r="AF151" s="2190" t="str">
        <f>IF(AF150="","",VLOOKUP(AF150,'シフト記号表（勤務時間帯） (5)'!$D$6:$X$47,21,FALSE))</f>
        <v/>
      </c>
      <c r="AG151" s="2190" t="str">
        <f>IF(AG150="","",VLOOKUP(AG150,'シフト記号表（勤務時間帯） (5)'!$D$6:$X$47,21,FALSE))</f>
        <v/>
      </c>
      <c r="AH151" s="2197" t="str">
        <f>IF(AH150="","",VLOOKUP(AH150,'シフト記号表（勤務時間帯） (5)'!$D$6:$X$47,21,FALSE))</f>
        <v/>
      </c>
      <c r="AI151" s="2181" t="str">
        <f>IF(AI150="","",VLOOKUP(AI150,'シフト記号表（勤務時間帯） (5)'!$D$6:$X$47,21,FALSE))</f>
        <v/>
      </c>
      <c r="AJ151" s="2190" t="str">
        <f>IF(AJ150="","",VLOOKUP(AJ150,'シフト記号表（勤務時間帯） (5)'!$D$6:$X$47,21,FALSE))</f>
        <v/>
      </c>
      <c r="AK151" s="2190" t="str">
        <f>IF(AK150="","",VLOOKUP(AK150,'シフト記号表（勤務時間帯） (5)'!$D$6:$X$47,21,FALSE))</f>
        <v/>
      </c>
      <c r="AL151" s="2190" t="str">
        <f>IF(AL150="","",VLOOKUP(AL150,'シフト記号表（勤務時間帯） (5)'!$D$6:$X$47,21,FALSE))</f>
        <v/>
      </c>
      <c r="AM151" s="2190" t="str">
        <f>IF(AM150="","",VLOOKUP(AM150,'シフト記号表（勤務時間帯） (5)'!$D$6:$X$47,21,FALSE))</f>
        <v/>
      </c>
      <c r="AN151" s="2190" t="str">
        <f>IF(AN150="","",VLOOKUP(AN150,'シフト記号表（勤務時間帯） (5)'!$D$6:$X$47,21,FALSE))</f>
        <v/>
      </c>
      <c r="AO151" s="2197" t="str">
        <f>IF(AO150="","",VLOOKUP(AO150,'シフト記号表（勤務時間帯） (5)'!$D$6:$X$47,21,FALSE))</f>
        <v/>
      </c>
      <c r="AP151" s="2181" t="str">
        <f>IF(AP150="","",VLOOKUP(AP150,'シフト記号表（勤務時間帯） (5)'!$D$6:$X$47,21,FALSE))</f>
        <v/>
      </c>
      <c r="AQ151" s="2190" t="str">
        <f>IF(AQ150="","",VLOOKUP(AQ150,'シフト記号表（勤務時間帯） (5)'!$D$6:$X$47,21,FALSE))</f>
        <v/>
      </c>
      <c r="AR151" s="2190" t="str">
        <f>IF(AR150="","",VLOOKUP(AR150,'シフト記号表（勤務時間帯） (5)'!$D$6:$X$47,21,FALSE))</f>
        <v/>
      </c>
      <c r="AS151" s="2190" t="str">
        <f>IF(AS150="","",VLOOKUP(AS150,'シフト記号表（勤務時間帯） (5)'!$D$6:$X$47,21,FALSE))</f>
        <v/>
      </c>
      <c r="AT151" s="2190" t="str">
        <f>IF(AT150="","",VLOOKUP(AT150,'シフト記号表（勤務時間帯） (5)'!$D$6:$X$47,21,FALSE))</f>
        <v/>
      </c>
      <c r="AU151" s="2190" t="str">
        <f>IF(AU150="","",VLOOKUP(AU150,'シフト記号表（勤務時間帯） (5)'!$D$6:$X$47,21,FALSE))</f>
        <v/>
      </c>
      <c r="AV151" s="2197" t="str">
        <f>IF(AV150="","",VLOOKUP(AV150,'シフト記号表（勤務時間帯） (5)'!$D$6:$X$47,21,FALSE))</f>
        <v/>
      </c>
      <c r="AW151" s="2181" t="str">
        <f>IF(AW150="","",VLOOKUP(AW150,'シフト記号表（勤務時間帯） (5)'!$D$6:$X$47,21,FALSE))</f>
        <v/>
      </c>
      <c r="AX151" s="2190" t="str">
        <f>IF(AX150="","",VLOOKUP(AX150,'シフト記号表（勤務時間帯） (5)'!$D$6:$X$47,21,FALSE))</f>
        <v/>
      </c>
      <c r="AY151" s="2190" t="str">
        <f>IF(AY150="","",VLOOKUP(AY150,'シフト記号表（勤務時間帯） (5)'!$D$6:$X$47,21,FALSE))</f>
        <v/>
      </c>
      <c r="AZ151" s="1943">
        <f>IF($BC$3="４週",SUM(U151:AV151),IF($BC$3="暦月",SUM(U151:AY151),""))</f>
        <v>0</v>
      </c>
      <c r="BA151" s="1951"/>
      <c r="BB151" s="1960">
        <f>IF($BC$3="４週",AZ151/4,IF($BC$3="暦月",(AZ151/($BC$8/7)),""))</f>
        <v>0</v>
      </c>
      <c r="BC151" s="1951"/>
      <c r="BD151" s="1971"/>
      <c r="BE151" s="1976"/>
      <c r="BF151" s="1976"/>
      <c r="BG151" s="1976"/>
      <c r="BH151" s="1987"/>
    </row>
    <row r="152" spans="2:60" ht="20.25" customHeight="1">
      <c r="B152" s="1743"/>
      <c r="C152" s="1757"/>
      <c r="D152" s="1825"/>
      <c r="E152" s="1768"/>
      <c r="F152" s="1768"/>
      <c r="G152" s="1803">
        <f>C150</f>
        <v>0</v>
      </c>
      <c r="H152" s="2104"/>
      <c r="I152" s="1789"/>
      <c r="J152" s="2544"/>
      <c r="K152" s="2544"/>
      <c r="L152" s="1803"/>
      <c r="M152" s="2548"/>
      <c r="N152" s="2552"/>
      <c r="O152" s="2556"/>
      <c r="P152" s="2564" t="s">
        <v>34</v>
      </c>
      <c r="Q152" s="2567"/>
      <c r="R152" s="2567"/>
      <c r="S152" s="2578"/>
      <c r="T152" s="2586"/>
      <c r="U152" s="1885" t="str">
        <f>IF(U150="","",VLOOKUP(U150,'シフト記号表（勤務時間帯） (5)'!$D$6:$Z$47,23,FALSE))</f>
        <v/>
      </c>
      <c r="V152" s="1897" t="str">
        <f>IF(V150="","",VLOOKUP(V150,'シフト記号表（勤務時間帯） (5)'!$D$6:$Z$47,23,FALSE))</f>
        <v/>
      </c>
      <c r="W152" s="1897" t="str">
        <f>IF(W150="","",VLOOKUP(W150,'シフト記号表（勤務時間帯） (5)'!$D$6:$Z$47,23,FALSE))</f>
        <v/>
      </c>
      <c r="X152" s="1897" t="str">
        <f>IF(X150="","",VLOOKUP(X150,'シフト記号表（勤務時間帯） (5)'!$D$6:$Z$47,23,FALSE))</f>
        <v/>
      </c>
      <c r="Y152" s="1897" t="str">
        <f>IF(Y150="","",VLOOKUP(Y150,'シフト記号表（勤務時間帯） (5)'!$D$6:$Z$47,23,FALSE))</f>
        <v/>
      </c>
      <c r="Z152" s="1897" t="str">
        <f>IF(Z150="","",VLOOKUP(Z150,'シフト記号表（勤務時間帯） (5)'!$D$6:$Z$47,23,FALSE))</f>
        <v/>
      </c>
      <c r="AA152" s="1912" t="str">
        <f>IF(AA150="","",VLOOKUP(AA150,'シフト記号表（勤務時間帯） (5)'!$D$6:$Z$47,23,FALSE))</f>
        <v/>
      </c>
      <c r="AB152" s="1885" t="str">
        <f>IF(AB150="","",VLOOKUP(AB150,'シフト記号表（勤務時間帯） (5)'!$D$6:$Z$47,23,FALSE))</f>
        <v/>
      </c>
      <c r="AC152" s="1897" t="str">
        <f>IF(AC150="","",VLOOKUP(AC150,'シフト記号表（勤務時間帯） (5)'!$D$6:$Z$47,23,FALSE))</f>
        <v/>
      </c>
      <c r="AD152" s="1897" t="str">
        <f>IF(AD150="","",VLOOKUP(AD150,'シフト記号表（勤務時間帯） (5)'!$D$6:$Z$47,23,FALSE))</f>
        <v/>
      </c>
      <c r="AE152" s="1897" t="str">
        <f>IF(AE150="","",VLOOKUP(AE150,'シフト記号表（勤務時間帯） (5)'!$D$6:$Z$47,23,FALSE))</f>
        <v/>
      </c>
      <c r="AF152" s="1897" t="str">
        <f>IF(AF150="","",VLOOKUP(AF150,'シフト記号表（勤務時間帯） (5)'!$D$6:$Z$47,23,FALSE))</f>
        <v/>
      </c>
      <c r="AG152" s="1897" t="str">
        <f>IF(AG150="","",VLOOKUP(AG150,'シフト記号表（勤務時間帯） (5)'!$D$6:$Z$47,23,FALSE))</f>
        <v/>
      </c>
      <c r="AH152" s="1912" t="str">
        <f>IF(AH150="","",VLOOKUP(AH150,'シフト記号表（勤務時間帯） (5)'!$D$6:$Z$47,23,FALSE))</f>
        <v/>
      </c>
      <c r="AI152" s="1885" t="str">
        <f>IF(AI150="","",VLOOKUP(AI150,'シフト記号表（勤務時間帯） (5)'!$D$6:$Z$47,23,FALSE))</f>
        <v/>
      </c>
      <c r="AJ152" s="1897" t="str">
        <f>IF(AJ150="","",VLOOKUP(AJ150,'シフト記号表（勤務時間帯） (5)'!$D$6:$Z$47,23,FALSE))</f>
        <v/>
      </c>
      <c r="AK152" s="1897" t="str">
        <f>IF(AK150="","",VLOOKUP(AK150,'シフト記号表（勤務時間帯） (5)'!$D$6:$Z$47,23,FALSE))</f>
        <v/>
      </c>
      <c r="AL152" s="1897" t="str">
        <f>IF(AL150="","",VLOOKUP(AL150,'シフト記号表（勤務時間帯） (5)'!$D$6:$Z$47,23,FALSE))</f>
        <v/>
      </c>
      <c r="AM152" s="1897" t="str">
        <f>IF(AM150="","",VLOOKUP(AM150,'シフト記号表（勤務時間帯） (5)'!$D$6:$Z$47,23,FALSE))</f>
        <v/>
      </c>
      <c r="AN152" s="1897" t="str">
        <f>IF(AN150="","",VLOOKUP(AN150,'シフト記号表（勤務時間帯） (5)'!$D$6:$Z$47,23,FALSE))</f>
        <v/>
      </c>
      <c r="AO152" s="1912" t="str">
        <f>IF(AO150="","",VLOOKUP(AO150,'シフト記号表（勤務時間帯） (5)'!$D$6:$Z$47,23,FALSE))</f>
        <v/>
      </c>
      <c r="AP152" s="1885" t="str">
        <f>IF(AP150="","",VLOOKUP(AP150,'シフト記号表（勤務時間帯） (5)'!$D$6:$Z$47,23,FALSE))</f>
        <v/>
      </c>
      <c r="AQ152" s="1897" t="str">
        <f>IF(AQ150="","",VLOOKUP(AQ150,'シフト記号表（勤務時間帯） (5)'!$D$6:$Z$47,23,FALSE))</f>
        <v/>
      </c>
      <c r="AR152" s="1897" t="str">
        <f>IF(AR150="","",VLOOKUP(AR150,'シフト記号表（勤務時間帯） (5)'!$D$6:$Z$47,23,FALSE))</f>
        <v/>
      </c>
      <c r="AS152" s="1897" t="str">
        <f>IF(AS150="","",VLOOKUP(AS150,'シフト記号表（勤務時間帯） (5)'!$D$6:$Z$47,23,FALSE))</f>
        <v/>
      </c>
      <c r="AT152" s="1897" t="str">
        <f>IF(AT150="","",VLOOKUP(AT150,'シフト記号表（勤務時間帯） (5)'!$D$6:$Z$47,23,FALSE))</f>
        <v/>
      </c>
      <c r="AU152" s="1897" t="str">
        <f>IF(AU150="","",VLOOKUP(AU150,'シフト記号表（勤務時間帯） (5)'!$D$6:$Z$47,23,FALSE))</f>
        <v/>
      </c>
      <c r="AV152" s="1912" t="str">
        <f>IF(AV150="","",VLOOKUP(AV150,'シフト記号表（勤務時間帯） (5)'!$D$6:$Z$47,23,FALSE))</f>
        <v/>
      </c>
      <c r="AW152" s="1885" t="str">
        <f>IF(AW150="","",VLOOKUP(AW150,'シフト記号表（勤務時間帯） (5)'!$D$6:$Z$47,23,FALSE))</f>
        <v/>
      </c>
      <c r="AX152" s="1897" t="str">
        <f>IF(AX150="","",VLOOKUP(AX150,'シフト記号表（勤務時間帯） (5)'!$D$6:$Z$47,23,FALSE))</f>
        <v/>
      </c>
      <c r="AY152" s="1897" t="str">
        <f>IF(AY150="","",VLOOKUP(AY150,'シフト記号表（勤務時間帯） (5)'!$D$6:$Z$47,23,FALSE))</f>
        <v/>
      </c>
      <c r="AZ152" s="1945">
        <f>IF($BC$3="４週",SUM(U152:AV152),IF($BC$3="暦月",SUM(U152:AY152),""))</f>
        <v>0</v>
      </c>
      <c r="BA152" s="1953"/>
      <c r="BB152" s="1962">
        <f>IF($BC$3="４週",AZ152/4,IF($BC$3="暦月",(AZ152/($BC$8/7)),""))</f>
        <v>0</v>
      </c>
      <c r="BC152" s="1953"/>
      <c r="BD152" s="1973"/>
      <c r="BE152" s="1978"/>
      <c r="BF152" s="1978"/>
      <c r="BG152" s="1978"/>
      <c r="BH152" s="1989"/>
    </row>
    <row r="153" spans="2:60" ht="20.25" customHeight="1">
      <c r="B153" s="2530"/>
      <c r="C153" s="1756"/>
      <c r="D153" s="1824"/>
      <c r="E153" s="1767"/>
      <c r="F153" s="1767"/>
      <c r="G153" s="1802"/>
      <c r="H153" s="2095"/>
      <c r="I153" s="1788"/>
      <c r="J153" s="2545"/>
      <c r="K153" s="2545"/>
      <c r="L153" s="1802"/>
      <c r="M153" s="2549"/>
      <c r="N153" s="2553"/>
      <c r="O153" s="2557"/>
      <c r="P153" s="2563" t="s">
        <v>770</v>
      </c>
      <c r="Q153" s="2572"/>
      <c r="R153" s="2572"/>
      <c r="S153" s="2580"/>
      <c r="T153" s="2589"/>
      <c r="U153" s="2596"/>
      <c r="V153" s="2602"/>
      <c r="W153" s="2602"/>
      <c r="X153" s="2602"/>
      <c r="Y153" s="2602"/>
      <c r="Z153" s="2602"/>
      <c r="AA153" s="2608"/>
      <c r="AB153" s="2596"/>
      <c r="AC153" s="2602"/>
      <c r="AD153" s="2602"/>
      <c r="AE153" s="2602"/>
      <c r="AF153" s="2602"/>
      <c r="AG153" s="2602"/>
      <c r="AH153" s="2608"/>
      <c r="AI153" s="2596"/>
      <c r="AJ153" s="2602"/>
      <c r="AK153" s="2602"/>
      <c r="AL153" s="2602"/>
      <c r="AM153" s="2602"/>
      <c r="AN153" s="2602"/>
      <c r="AO153" s="2608"/>
      <c r="AP153" s="2596"/>
      <c r="AQ153" s="2602"/>
      <c r="AR153" s="2602"/>
      <c r="AS153" s="2602"/>
      <c r="AT153" s="2602"/>
      <c r="AU153" s="2602"/>
      <c r="AV153" s="2608"/>
      <c r="AW153" s="2596"/>
      <c r="AX153" s="2602"/>
      <c r="AY153" s="2602"/>
      <c r="AZ153" s="2624"/>
      <c r="BA153" s="2631"/>
      <c r="BB153" s="2638"/>
      <c r="BC153" s="2631"/>
      <c r="BD153" s="1972"/>
      <c r="BE153" s="1977"/>
      <c r="BF153" s="1977"/>
      <c r="BG153" s="1977"/>
      <c r="BH153" s="1988"/>
    </row>
    <row r="154" spans="2:60" ht="20.25" customHeight="1">
      <c r="B154" s="2059">
        <f>B151+1</f>
        <v>45</v>
      </c>
      <c r="C154" s="1755"/>
      <c r="D154" s="1823"/>
      <c r="E154" s="1766"/>
      <c r="F154" s="1766">
        <f>C153</f>
        <v>0</v>
      </c>
      <c r="G154" s="1801"/>
      <c r="H154" s="2103"/>
      <c r="I154" s="1787"/>
      <c r="J154" s="2543"/>
      <c r="K154" s="2543"/>
      <c r="L154" s="1801"/>
      <c r="M154" s="2547"/>
      <c r="N154" s="2551"/>
      <c r="O154" s="2555"/>
      <c r="P154" s="2559" t="s">
        <v>1023</v>
      </c>
      <c r="Q154" s="2566"/>
      <c r="R154" s="2566"/>
      <c r="S154" s="2574"/>
      <c r="T154" s="2582"/>
      <c r="U154" s="2181" t="str">
        <f>IF(U153="","",VLOOKUP(U153,'シフト記号表（勤務時間帯） (5)'!$D$6:$X$47,21,FALSE))</f>
        <v/>
      </c>
      <c r="V154" s="2190" t="str">
        <f>IF(V153="","",VLOOKUP(V153,'シフト記号表（勤務時間帯） (5)'!$D$6:$X$47,21,FALSE))</f>
        <v/>
      </c>
      <c r="W154" s="2190" t="str">
        <f>IF(W153="","",VLOOKUP(W153,'シフト記号表（勤務時間帯） (5)'!$D$6:$X$47,21,FALSE))</f>
        <v/>
      </c>
      <c r="X154" s="2190" t="str">
        <f>IF(X153="","",VLOOKUP(X153,'シフト記号表（勤務時間帯） (5)'!$D$6:$X$47,21,FALSE))</f>
        <v/>
      </c>
      <c r="Y154" s="2190" t="str">
        <f>IF(Y153="","",VLOOKUP(Y153,'シフト記号表（勤務時間帯） (5)'!$D$6:$X$47,21,FALSE))</f>
        <v/>
      </c>
      <c r="Z154" s="2190" t="str">
        <f>IF(Z153="","",VLOOKUP(Z153,'シフト記号表（勤務時間帯） (5)'!$D$6:$X$47,21,FALSE))</f>
        <v/>
      </c>
      <c r="AA154" s="2197" t="str">
        <f>IF(AA153="","",VLOOKUP(AA153,'シフト記号表（勤務時間帯） (5)'!$D$6:$X$47,21,FALSE))</f>
        <v/>
      </c>
      <c r="AB154" s="2181" t="str">
        <f>IF(AB153="","",VLOOKUP(AB153,'シフト記号表（勤務時間帯） (5)'!$D$6:$X$47,21,FALSE))</f>
        <v/>
      </c>
      <c r="AC154" s="2190" t="str">
        <f>IF(AC153="","",VLOOKUP(AC153,'シフト記号表（勤務時間帯） (5)'!$D$6:$X$47,21,FALSE))</f>
        <v/>
      </c>
      <c r="AD154" s="2190" t="str">
        <f>IF(AD153="","",VLOOKUP(AD153,'シフト記号表（勤務時間帯） (5)'!$D$6:$X$47,21,FALSE))</f>
        <v/>
      </c>
      <c r="AE154" s="2190" t="str">
        <f>IF(AE153="","",VLOOKUP(AE153,'シフト記号表（勤務時間帯） (5)'!$D$6:$X$47,21,FALSE))</f>
        <v/>
      </c>
      <c r="AF154" s="2190" t="str">
        <f>IF(AF153="","",VLOOKUP(AF153,'シフト記号表（勤務時間帯） (5)'!$D$6:$X$47,21,FALSE))</f>
        <v/>
      </c>
      <c r="AG154" s="2190" t="str">
        <f>IF(AG153="","",VLOOKUP(AG153,'シフト記号表（勤務時間帯） (5)'!$D$6:$X$47,21,FALSE))</f>
        <v/>
      </c>
      <c r="AH154" s="2197" t="str">
        <f>IF(AH153="","",VLOOKUP(AH153,'シフト記号表（勤務時間帯） (5)'!$D$6:$X$47,21,FALSE))</f>
        <v/>
      </c>
      <c r="AI154" s="2181" t="str">
        <f>IF(AI153="","",VLOOKUP(AI153,'シフト記号表（勤務時間帯） (5)'!$D$6:$X$47,21,FALSE))</f>
        <v/>
      </c>
      <c r="AJ154" s="2190" t="str">
        <f>IF(AJ153="","",VLOOKUP(AJ153,'シフト記号表（勤務時間帯） (5)'!$D$6:$X$47,21,FALSE))</f>
        <v/>
      </c>
      <c r="AK154" s="2190" t="str">
        <f>IF(AK153="","",VLOOKUP(AK153,'シフト記号表（勤務時間帯） (5)'!$D$6:$X$47,21,FALSE))</f>
        <v/>
      </c>
      <c r="AL154" s="2190" t="str">
        <f>IF(AL153="","",VLOOKUP(AL153,'シフト記号表（勤務時間帯） (5)'!$D$6:$X$47,21,FALSE))</f>
        <v/>
      </c>
      <c r="AM154" s="2190" t="str">
        <f>IF(AM153="","",VLOOKUP(AM153,'シフト記号表（勤務時間帯） (5)'!$D$6:$X$47,21,FALSE))</f>
        <v/>
      </c>
      <c r="AN154" s="2190" t="str">
        <f>IF(AN153="","",VLOOKUP(AN153,'シフト記号表（勤務時間帯） (5)'!$D$6:$X$47,21,FALSE))</f>
        <v/>
      </c>
      <c r="AO154" s="2197" t="str">
        <f>IF(AO153="","",VLOOKUP(AO153,'シフト記号表（勤務時間帯） (5)'!$D$6:$X$47,21,FALSE))</f>
        <v/>
      </c>
      <c r="AP154" s="2181" t="str">
        <f>IF(AP153="","",VLOOKUP(AP153,'シフト記号表（勤務時間帯） (5)'!$D$6:$X$47,21,FALSE))</f>
        <v/>
      </c>
      <c r="AQ154" s="2190" t="str">
        <f>IF(AQ153="","",VLOOKUP(AQ153,'シフト記号表（勤務時間帯） (5)'!$D$6:$X$47,21,FALSE))</f>
        <v/>
      </c>
      <c r="AR154" s="2190" t="str">
        <f>IF(AR153="","",VLOOKUP(AR153,'シフト記号表（勤務時間帯） (5)'!$D$6:$X$47,21,FALSE))</f>
        <v/>
      </c>
      <c r="AS154" s="2190" t="str">
        <f>IF(AS153="","",VLOOKUP(AS153,'シフト記号表（勤務時間帯） (5)'!$D$6:$X$47,21,FALSE))</f>
        <v/>
      </c>
      <c r="AT154" s="2190" t="str">
        <f>IF(AT153="","",VLOOKUP(AT153,'シフト記号表（勤務時間帯） (5)'!$D$6:$X$47,21,FALSE))</f>
        <v/>
      </c>
      <c r="AU154" s="2190" t="str">
        <f>IF(AU153="","",VLOOKUP(AU153,'シフト記号表（勤務時間帯） (5)'!$D$6:$X$47,21,FALSE))</f>
        <v/>
      </c>
      <c r="AV154" s="2197" t="str">
        <f>IF(AV153="","",VLOOKUP(AV153,'シフト記号表（勤務時間帯） (5)'!$D$6:$X$47,21,FALSE))</f>
        <v/>
      </c>
      <c r="AW154" s="2181" t="str">
        <f>IF(AW153="","",VLOOKUP(AW153,'シフト記号表（勤務時間帯） (5)'!$D$6:$X$47,21,FALSE))</f>
        <v/>
      </c>
      <c r="AX154" s="2190" t="str">
        <f>IF(AX153="","",VLOOKUP(AX153,'シフト記号表（勤務時間帯） (5)'!$D$6:$X$47,21,FALSE))</f>
        <v/>
      </c>
      <c r="AY154" s="2190" t="str">
        <f>IF(AY153="","",VLOOKUP(AY153,'シフト記号表（勤務時間帯） (5)'!$D$6:$X$47,21,FALSE))</f>
        <v/>
      </c>
      <c r="AZ154" s="1943">
        <f>IF($BC$3="４週",SUM(U154:AV154),IF($BC$3="暦月",SUM(U154:AY154),""))</f>
        <v>0</v>
      </c>
      <c r="BA154" s="1951"/>
      <c r="BB154" s="1960">
        <f>IF($BC$3="４週",AZ154/4,IF($BC$3="暦月",(AZ154/($BC$8/7)),""))</f>
        <v>0</v>
      </c>
      <c r="BC154" s="1951"/>
      <c r="BD154" s="1971"/>
      <c r="BE154" s="1976"/>
      <c r="BF154" s="1976"/>
      <c r="BG154" s="1976"/>
      <c r="BH154" s="1987"/>
    </row>
    <row r="155" spans="2:60" ht="20.25" customHeight="1">
      <c r="B155" s="1743"/>
      <c r="C155" s="1757"/>
      <c r="D155" s="1825"/>
      <c r="E155" s="1768"/>
      <c r="F155" s="1768"/>
      <c r="G155" s="1803">
        <f>C153</f>
        <v>0</v>
      </c>
      <c r="H155" s="2104"/>
      <c r="I155" s="1789"/>
      <c r="J155" s="2544"/>
      <c r="K155" s="2544"/>
      <c r="L155" s="1803"/>
      <c r="M155" s="2548"/>
      <c r="N155" s="2552"/>
      <c r="O155" s="2556"/>
      <c r="P155" s="2564" t="s">
        <v>34</v>
      </c>
      <c r="Q155" s="2567"/>
      <c r="R155" s="2567"/>
      <c r="S155" s="2578"/>
      <c r="T155" s="2586"/>
      <c r="U155" s="1885" t="str">
        <f>IF(U153="","",VLOOKUP(U153,'シフト記号表（勤務時間帯） (5)'!$D$6:$Z$47,23,FALSE))</f>
        <v/>
      </c>
      <c r="V155" s="1897" t="str">
        <f>IF(V153="","",VLOOKUP(V153,'シフト記号表（勤務時間帯） (5)'!$D$6:$Z$47,23,FALSE))</f>
        <v/>
      </c>
      <c r="W155" s="1897" t="str">
        <f>IF(W153="","",VLOOKUP(W153,'シフト記号表（勤務時間帯） (5)'!$D$6:$Z$47,23,FALSE))</f>
        <v/>
      </c>
      <c r="X155" s="1897" t="str">
        <f>IF(X153="","",VLOOKUP(X153,'シフト記号表（勤務時間帯） (5)'!$D$6:$Z$47,23,FALSE))</f>
        <v/>
      </c>
      <c r="Y155" s="1897" t="str">
        <f>IF(Y153="","",VLOOKUP(Y153,'シフト記号表（勤務時間帯） (5)'!$D$6:$Z$47,23,FALSE))</f>
        <v/>
      </c>
      <c r="Z155" s="1897" t="str">
        <f>IF(Z153="","",VLOOKUP(Z153,'シフト記号表（勤務時間帯） (5)'!$D$6:$Z$47,23,FALSE))</f>
        <v/>
      </c>
      <c r="AA155" s="1912" t="str">
        <f>IF(AA153="","",VLOOKUP(AA153,'シフト記号表（勤務時間帯） (5)'!$D$6:$Z$47,23,FALSE))</f>
        <v/>
      </c>
      <c r="AB155" s="1885" t="str">
        <f>IF(AB153="","",VLOOKUP(AB153,'シフト記号表（勤務時間帯） (5)'!$D$6:$Z$47,23,FALSE))</f>
        <v/>
      </c>
      <c r="AC155" s="1897" t="str">
        <f>IF(AC153="","",VLOOKUP(AC153,'シフト記号表（勤務時間帯） (5)'!$D$6:$Z$47,23,FALSE))</f>
        <v/>
      </c>
      <c r="AD155" s="1897" t="str">
        <f>IF(AD153="","",VLOOKUP(AD153,'シフト記号表（勤務時間帯） (5)'!$D$6:$Z$47,23,FALSE))</f>
        <v/>
      </c>
      <c r="AE155" s="1897" t="str">
        <f>IF(AE153="","",VLOOKUP(AE153,'シフト記号表（勤務時間帯） (5)'!$D$6:$Z$47,23,FALSE))</f>
        <v/>
      </c>
      <c r="AF155" s="1897" t="str">
        <f>IF(AF153="","",VLOOKUP(AF153,'シフト記号表（勤務時間帯） (5)'!$D$6:$Z$47,23,FALSE))</f>
        <v/>
      </c>
      <c r="AG155" s="1897" t="str">
        <f>IF(AG153="","",VLOOKUP(AG153,'シフト記号表（勤務時間帯） (5)'!$D$6:$Z$47,23,FALSE))</f>
        <v/>
      </c>
      <c r="AH155" s="1912" t="str">
        <f>IF(AH153="","",VLOOKUP(AH153,'シフト記号表（勤務時間帯） (5)'!$D$6:$Z$47,23,FALSE))</f>
        <v/>
      </c>
      <c r="AI155" s="1885" t="str">
        <f>IF(AI153="","",VLOOKUP(AI153,'シフト記号表（勤務時間帯） (5)'!$D$6:$Z$47,23,FALSE))</f>
        <v/>
      </c>
      <c r="AJ155" s="1897" t="str">
        <f>IF(AJ153="","",VLOOKUP(AJ153,'シフト記号表（勤務時間帯） (5)'!$D$6:$Z$47,23,FALSE))</f>
        <v/>
      </c>
      <c r="AK155" s="1897" t="str">
        <f>IF(AK153="","",VLOOKUP(AK153,'シフト記号表（勤務時間帯） (5)'!$D$6:$Z$47,23,FALSE))</f>
        <v/>
      </c>
      <c r="AL155" s="1897" t="str">
        <f>IF(AL153="","",VLOOKUP(AL153,'シフト記号表（勤務時間帯） (5)'!$D$6:$Z$47,23,FALSE))</f>
        <v/>
      </c>
      <c r="AM155" s="1897" t="str">
        <f>IF(AM153="","",VLOOKUP(AM153,'シフト記号表（勤務時間帯） (5)'!$D$6:$Z$47,23,FALSE))</f>
        <v/>
      </c>
      <c r="AN155" s="1897" t="str">
        <f>IF(AN153="","",VLOOKUP(AN153,'シフト記号表（勤務時間帯） (5)'!$D$6:$Z$47,23,FALSE))</f>
        <v/>
      </c>
      <c r="AO155" s="1912" t="str">
        <f>IF(AO153="","",VLOOKUP(AO153,'シフト記号表（勤務時間帯） (5)'!$D$6:$Z$47,23,FALSE))</f>
        <v/>
      </c>
      <c r="AP155" s="1885" t="str">
        <f>IF(AP153="","",VLOOKUP(AP153,'シフト記号表（勤務時間帯） (5)'!$D$6:$Z$47,23,FALSE))</f>
        <v/>
      </c>
      <c r="AQ155" s="1897" t="str">
        <f>IF(AQ153="","",VLOOKUP(AQ153,'シフト記号表（勤務時間帯） (5)'!$D$6:$Z$47,23,FALSE))</f>
        <v/>
      </c>
      <c r="AR155" s="1897" t="str">
        <f>IF(AR153="","",VLOOKUP(AR153,'シフト記号表（勤務時間帯） (5)'!$D$6:$Z$47,23,FALSE))</f>
        <v/>
      </c>
      <c r="AS155" s="1897" t="str">
        <f>IF(AS153="","",VLOOKUP(AS153,'シフト記号表（勤務時間帯） (5)'!$D$6:$Z$47,23,FALSE))</f>
        <v/>
      </c>
      <c r="AT155" s="1897" t="str">
        <f>IF(AT153="","",VLOOKUP(AT153,'シフト記号表（勤務時間帯） (5)'!$D$6:$Z$47,23,FALSE))</f>
        <v/>
      </c>
      <c r="AU155" s="1897" t="str">
        <f>IF(AU153="","",VLOOKUP(AU153,'シフト記号表（勤務時間帯） (5)'!$D$6:$Z$47,23,FALSE))</f>
        <v/>
      </c>
      <c r="AV155" s="1912" t="str">
        <f>IF(AV153="","",VLOOKUP(AV153,'シフト記号表（勤務時間帯） (5)'!$D$6:$Z$47,23,FALSE))</f>
        <v/>
      </c>
      <c r="AW155" s="1885" t="str">
        <f>IF(AW153="","",VLOOKUP(AW153,'シフト記号表（勤務時間帯） (5)'!$D$6:$Z$47,23,FALSE))</f>
        <v/>
      </c>
      <c r="AX155" s="1897" t="str">
        <f>IF(AX153="","",VLOOKUP(AX153,'シフト記号表（勤務時間帯） (5)'!$D$6:$Z$47,23,FALSE))</f>
        <v/>
      </c>
      <c r="AY155" s="1897" t="str">
        <f>IF(AY153="","",VLOOKUP(AY153,'シフト記号表（勤務時間帯） (5)'!$D$6:$Z$47,23,FALSE))</f>
        <v/>
      </c>
      <c r="AZ155" s="1945">
        <f>IF($BC$3="４週",SUM(U155:AV155),IF($BC$3="暦月",SUM(U155:AY155),""))</f>
        <v>0</v>
      </c>
      <c r="BA155" s="1953"/>
      <c r="BB155" s="1962">
        <f>IF($BC$3="４週",AZ155/4,IF($BC$3="暦月",(AZ155/($BC$8/7)),""))</f>
        <v>0</v>
      </c>
      <c r="BC155" s="1953"/>
      <c r="BD155" s="1973"/>
      <c r="BE155" s="1978"/>
      <c r="BF155" s="1978"/>
      <c r="BG155" s="1978"/>
      <c r="BH155" s="1989"/>
    </row>
    <row r="156" spans="2:60" ht="20.25" customHeight="1">
      <c r="B156" s="2530"/>
      <c r="C156" s="1756"/>
      <c r="D156" s="1824"/>
      <c r="E156" s="1767"/>
      <c r="F156" s="1767"/>
      <c r="G156" s="1802"/>
      <c r="H156" s="2095"/>
      <c r="I156" s="1788"/>
      <c r="J156" s="2545"/>
      <c r="K156" s="2545"/>
      <c r="L156" s="1802"/>
      <c r="M156" s="2549"/>
      <c r="N156" s="2553"/>
      <c r="O156" s="2557"/>
      <c r="P156" s="2563" t="s">
        <v>770</v>
      </c>
      <c r="Q156" s="2572"/>
      <c r="R156" s="2572"/>
      <c r="S156" s="2580"/>
      <c r="T156" s="2589"/>
      <c r="U156" s="2596"/>
      <c r="V156" s="2602"/>
      <c r="W156" s="2602"/>
      <c r="X156" s="2602"/>
      <c r="Y156" s="2602"/>
      <c r="Z156" s="2602"/>
      <c r="AA156" s="2608"/>
      <c r="AB156" s="2596"/>
      <c r="AC156" s="2602"/>
      <c r="AD156" s="2602"/>
      <c r="AE156" s="2602"/>
      <c r="AF156" s="2602"/>
      <c r="AG156" s="2602"/>
      <c r="AH156" s="2608"/>
      <c r="AI156" s="2596"/>
      <c r="AJ156" s="2602"/>
      <c r="AK156" s="2602"/>
      <c r="AL156" s="2602"/>
      <c r="AM156" s="2602"/>
      <c r="AN156" s="2602"/>
      <c r="AO156" s="2608"/>
      <c r="AP156" s="2596"/>
      <c r="AQ156" s="2602"/>
      <c r="AR156" s="2602"/>
      <c r="AS156" s="2602"/>
      <c r="AT156" s="2602"/>
      <c r="AU156" s="2602"/>
      <c r="AV156" s="2608"/>
      <c r="AW156" s="2596"/>
      <c r="AX156" s="2602"/>
      <c r="AY156" s="2602"/>
      <c r="AZ156" s="2624"/>
      <c r="BA156" s="2631"/>
      <c r="BB156" s="2638"/>
      <c r="BC156" s="2631"/>
      <c r="BD156" s="1972"/>
      <c r="BE156" s="1977"/>
      <c r="BF156" s="1977"/>
      <c r="BG156" s="1977"/>
      <c r="BH156" s="1988"/>
    </row>
    <row r="157" spans="2:60" ht="20.25" customHeight="1">
      <c r="B157" s="2059">
        <f>B154+1</f>
        <v>46</v>
      </c>
      <c r="C157" s="1755"/>
      <c r="D157" s="1823"/>
      <c r="E157" s="1766"/>
      <c r="F157" s="1766">
        <f>C156</f>
        <v>0</v>
      </c>
      <c r="G157" s="1801"/>
      <c r="H157" s="2103"/>
      <c r="I157" s="1787"/>
      <c r="J157" s="2543"/>
      <c r="K157" s="2543"/>
      <c r="L157" s="1801"/>
      <c r="M157" s="2547"/>
      <c r="N157" s="2551"/>
      <c r="O157" s="2555"/>
      <c r="P157" s="2559" t="s">
        <v>1023</v>
      </c>
      <c r="Q157" s="2566"/>
      <c r="R157" s="2566"/>
      <c r="S157" s="2574"/>
      <c r="T157" s="2582"/>
      <c r="U157" s="2181" t="str">
        <f>IF(U156="","",VLOOKUP(U156,'シフト記号表（勤務時間帯） (5)'!$D$6:$X$47,21,FALSE))</f>
        <v/>
      </c>
      <c r="V157" s="2190" t="str">
        <f>IF(V156="","",VLOOKUP(V156,'シフト記号表（勤務時間帯） (5)'!$D$6:$X$47,21,FALSE))</f>
        <v/>
      </c>
      <c r="W157" s="2190" t="str">
        <f>IF(W156="","",VLOOKUP(W156,'シフト記号表（勤務時間帯） (5)'!$D$6:$X$47,21,FALSE))</f>
        <v/>
      </c>
      <c r="X157" s="2190" t="str">
        <f>IF(X156="","",VLOOKUP(X156,'シフト記号表（勤務時間帯） (5)'!$D$6:$X$47,21,FALSE))</f>
        <v/>
      </c>
      <c r="Y157" s="2190" t="str">
        <f>IF(Y156="","",VLOOKUP(Y156,'シフト記号表（勤務時間帯） (5)'!$D$6:$X$47,21,FALSE))</f>
        <v/>
      </c>
      <c r="Z157" s="2190" t="str">
        <f>IF(Z156="","",VLOOKUP(Z156,'シフト記号表（勤務時間帯） (5)'!$D$6:$X$47,21,FALSE))</f>
        <v/>
      </c>
      <c r="AA157" s="2197" t="str">
        <f>IF(AA156="","",VLOOKUP(AA156,'シフト記号表（勤務時間帯） (5)'!$D$6:$X$47,21,FALSE))</f>
        <v/>
      </c>
      <c r="AB157" s="2181" t="str">
        <f>IF(AB156="","",VLOOKUP(AB156,'シフト記号表（勤務時間帯） (5)'!$D$6:$X$47,21,FALSE))</f>
        <v/>
      </c>
      <c r="AC157" s="2190" t="str">
        <f>IF(AC156="","",VLOOKUP(AC156,'シフト記号表（勤務時間帯） (5)'!$D$6:$X$47,21,FALSE))</f>
        <v/>
      </c>
      <c r="AD157" s="2190" t="str">
        <f>IF(AD156="","",VLOOKUP(AD156,'シフト記号表（勤務時間帯） (5)'!$D$6:$X$47,21,FALSE))</f>
        <v/>
      </c>
      <c r="AE157" s="2190" t="str">
        <f>IF(AE156="","",VLOOKUP(AE156,'シフト記号表（勤務時間帯） (5)'!$D$6:$X$47,21,FALSE))</f>
        <v/>
      </c>
      <c r="AF157" s="2190" t="str">
        <f>IF(AF156="","",VLOOKUP(AF156,'シフト記号表（勤務時間帯） (5)'!$D$6:$X$47,21,FALSE))</f>
        <v/>
      </c>
      <c r="AG157" s="2190" t="str">
        <f>IF(AG156="","",VLOOKUP(AG156,'シフト記号表（勤務時間帯） (5)'!$D$6:$X$47,21,FALSE))</f>
        <v/>
      </c>
      <c r="AH157" s="2197" t="str">
        <f>IF(AH156="","",VLOOKUP(AH156,'シフト記号表（勤務時間帯） (5)'!$D$6:$X$47,21,FALSE))</f>
        <v/>
      </c>
      <c r="AI157" s="2181" t="str">
        <f>IF(AI156="","",VLOOKUP(AI156,'シフト記号表（勤務時間帯） (5)'!$D$6:$X$47,21,FALSE))</f>
        <v/>
      </c>
      <c r="AJ157" s="2190" t="str">
        <f>IF(AJ156="","",VLOOKUP(AJ156,'シフト記号表（勤務時間帯） (5)'!$D$6:$X$47,21,FALSE))</f>
        <v/>
      </c>
      <c r="AK157" s="2190" t="str">
        <f>IF(AK156="","",VLOOKUP(AK156,'シフト記号表（勤務時間帯） (5)'!$D$6:$X$47,21,FALSE))</f>
        <v/>
      </c>
      <c r="AL157" s="2190" t="str">
        <f>IF(AL156="","",VLOOKUP(AL156,'シフト記号表（勤務時間帯） (5)'!$D$6:$X$47,21,FALSE))</f>
        <v/>
      </c>
      <c r="AM157" s="2190" t="str">
        <f>IF(AM156="","",VLOOKUP(AM156,'シフト記号表（勤務時間帯） (5)'!$D$6:$X$47,21,FALSE))</f>
        <v/>
      </c>
      <c r="AN157" s="2190" t="str">
        <f>IF(AN156="","",VLOOKUP(AN156,'シフト記号表（勤務時間帯） (5)'!$D$6:$X$47,21,FALSE))</f>
        <v/>
      </c>
      <c r="AO157" s="2197" t="str">
        <f>IF(AO156="","",VLOOKUP(AO156,'シフト記号表（勤務時間帯） (5)'!$D$6:$X$47,21,FALSE))</f>
        <v/>
      </c>
      <c r="AP157" s="2181" t="str">
        <f>IF(AP156="","",VLOOKUP(AP156,'シフト記号表（勤務時間帯） (5)'!$D$6:$X$47,21,FALSE))</f>
        <v/>
      </c>
      <c r="AQ157" s="2190" t="str">
        <f>IF(AQ156="","",VLOOKUP(AQ156,'シフト記号表（勤務時間帯） (5)'!$D$6:$X$47,21,FALSE))</f>
        <v/>
      </c>
      <c r="AR157" s="2190" t="str">
        <f>IF(AR156="","",VLOOKUP(AR156,'シフト記号表（勤務時間帯） (5)'!$D$6:$X$47,21,FALSE))</f>
        <v/>
      </c>
      <c r="AS157" s="2190" t="str">
        <f>IF(AS156="","",VLOOKUP(AS156,'シフト記号表（勤務時間帯） (5)'!$D$6:$X$47,21,FALSE))</f>
        <v/>
      </c>
      <c r="AT157" s="2190" t="str">
        <f>IF(AT156="","",VLOOKUP(AT156,'シフト記号表（勤務時間帯） (5)'!$D$6:$X$47,21,FALSE))</f>
        <v/>
      </c>
      <c r="AU157" s="2190" t="str">
        <f>IF(AU156="","",VLOOKUP(AU156,'シフト記号表（勤務時間帯） (5)'!$D$6:$X$47,21,FALSE))</f>
        <v/>
      </c>
      <c r="AV157" s="2197" t="str">
        <f>IF(AV156="","",VLOOKUP(AV156,'シフト記号表（勤務時間帯） (5)'!$D$6:$X$47,21,FALSE))</f>
        <v/>
      </c>
      <c r="AW157" s="2181" t="str">
        <f>IF(AW156="","",VLOOKUP(AW156,'シフト記号表（勤務時間帯） (5)'!$D$6:$X$47,21,FALSE))</f>
        <v/>
      </c>
      <c r="AX157" s="2190" t="str">
        <f>IF(AX156="","",VLOOKUP(AX156,'シフト記号表（勤務時間帯） (5)'!$D$6:$X$47,21,FALSE))</f>
        <v/>
      </c>
      <c r="AY157" s="2190" t="str">
        <f>IF(AY156="","",VLOOKUP(AY156,'シフト記号表（勤務時間帯） (5)'!$D$6:$X$47,21,FALSE))</f>
        <v/>
      </c>
      <c r="AZ157" s="1943">
        <f>IF($BC$3="４週",SUM(U157:AV157),IF($BC$3="暦月",SUM(U157:AY157),""))</f>
        <v>0</v>
      </c>
      <c r="BA157" s="1951"/>
      <c r="BB157" s="1960">
        <f>IF($BC$3="４週",AZ157/4,IF($BC$3="暦月",(AZ157/($BC$8/7)),""))</f>
        <v>0</v>
      </c>
      <c r="BC157" s="1951"/>
      <c r="BD157" s="1971"/>
      <c r="BE157" s="1976"/>
      <c r="BF157" s="1976"/>
      <c r="BG157" s="1976"/>
      <c r="BH157" s="1987"/>
    </row>
    <row r="158" spans="2:60" ht="20.25" customHeight="1">
      <c r="B158" s="1743"/>
      <c r="C158" s="1757"/>
      <c r="D158" s="1825"/>
      <c r="E158" s="1768"/>
      <c r="F158" s="1768"/>
      <c r="G158" s="1803">
        <f>C156</f>
        <v>0</v>
      </c>
      <c r="H158" s="2104"/>
      <c r="I158" s="1789"/>
      <c r="J158" s="2544"/>
      <c r="K158" s="2544"/>
      <c r="L158" s="1803"/>
      <c r="M158" s="2548"/>
      <c r="N158" s="2552"/>
      <c r="O158" s="2556"/>
      <c r="P158" s="2564" t="s">
        <v>34</v>
      </c>
      <c r="Q158" s="2567"/>
      <c r="R158" s="2567"/>
      <c r="S158" s="2578"/>
      <c r="T158" s="2586"/>
      <c r="U158" s="1885" t="str">
        <f>IF(U156="","",VLOOKUP(U156,'シフト記号表（勤務時間帯） (5)'!$D$6:$Z$47,23,FALSE))</f>
        <v/>
      </c>
      <c r="V158" s="1897" t="str">
        <f>IF(V156="","",VLOOKUP(V156,'シフト記号表（勤務時間帯） (5)'!$D$6:$Z$47,23,FALSE))</f>
        <v/>
      </c>
      <c r="W158" s="1897" t="str">
        <f>IF(W156="","",VLOOKUP(W156,'シフト記号表（勤務時間帯） (5)'!$D$6:$Z$47,23,FALSE))</f>
        <v/>
      </c>
      <c r="X158" s="1897" t="str">
        <f>IF(X156="","",VLOOKUP(X156,'シフト記号表（勤務時間帯） (5)'!$D$6:$Z$47,23,FALSE))</f>
        <v/>
      </c>
      <c r="Y158" s="1897" t="str">
        <f>IF(Y156="","",VLOOKUP(Y156,'シフト記号表（勤務時間帯） (5)'!$D$6:$Z$47,23,FALSE))</f>
        <v/>
      </c>
      <c r="Z158" s="1897" t="str">
        <f>IF(Z156="","",VLOOKUP(Z156,'シフト記号表（勤務時間帯） (5)'!$D$6:$Z$47,23,FALSE))</f>
        <v/>
      </c>
      <c r="AA158" s="1912" t="str">
        <f>IF(AA156="","",VLOOKUP(AA156,'シフト記号表（勤務時間帯） (5)'!$D$6:$Z$47,23,FALSE))</f>
        <v/>
      </c>
      <c r="AB158" s="1885" t="str">
        <f>IF(AB156="","",VLOOKUP(AB156,'シフト記号表（勤務時間帯） (5)'!$D$6:$Z$47,23,FALSE))</f>
        <v/>
      </c>
      <c r="AC158" s="1897" t="str">
        <f>IF(AC156="","",VLOOKUP(AC156,'シフト記号表（勤務時間帯） (5)'!$D$6:$Z$47,23,FALSE))</f>
        <v/>
      </c>
      <c r="AD158" s="1897" t="str">
        <f>IF(AD156="","",VLOOKUP(AD156,'シフト記号表（勤務時間帯） (5)'!$D$6:$Z$47,23,FALSE))</f>
        <v/>
      </c>
      <c r="AE158" s="1897" t="str">
        <f>IF(AE156="","",VLOOKUP(AE156,'シフト記号表（勤務時間帯） (5)'!$D$6:$Z$47,23,FALSE))</f>
        <v/>
      </c>
      <c r="AF158" s="1897" t="str">
        <f>IF(AF156="","",VLOOKUP(AF156,'シフト記号表（勤務時間帯） (5)'!$D$6:$Z$47,23,FALSE))</f>
        <v/>
      </c>
      <c r="AG158" s="1897" t="str">
        <f>IF(AG156="","",VLOOKUP(AG156,'シフト記号表（勤務時間帯） (5)'!$D$6:$Z$47,23,FALSE))</f>
        <v/>
      </c>
      <c r="AH158" s="1912" t="str">
        <f>IF(AH156="","",VLOOKUP(AH156,'シフト記号表（勤務時間帯） (5)'!$D$6:$Z$47,23,FALSE))</f>
        <v/>
      </c>
      <c r="AI158" s="1885" t="str">
        <f>IF(AI156="","",VLOOKUP(AI156,'シフト記号表（勤務時間帯） (5)'!$D$6:$Z$47,23,FALSE))</f>
        <v/>
      </c>
      <c r="AJ158" s="1897" t="str">
        <f>IF(AJ156="","",VLOOKUP(AJ156,'シフト記号表（勤務時間帯） (5)'!$D$6:$Z$47,23,FALSE))</f>
        <v/>
      </c>
      <c r="AK158" s="1897" t="str">
        <f>IF(AK156="","",VLOOKUP(AK156,'シフト記号表（勤務時間帯） (5)'!$D$6:$Z$47,23,FALSE))</f>
        <v/>
      </c>
      <c r="AL158" s="1897" t="str">
        <f>IF(AL156="","",VLOOKUP(AL156,'シフト記号表（勤務時間帯） (5)'!$D$6:$Z$47,23,FALSE))</f>
        <v/>
      </c>
      <c r="AM158" s="1897" t="str">
        <f>IF(AM156="","",VLOOKUP(AM156,'シフト記号表（勤務時間帯） (5)'!$D$6:$Z$47,23,FALSE))</f>
        <v/>
      </c>
      <c r="AN158" s="1897" t="str">
        <f>IF(AN156="","",VLOOKUP(AN156,'シフト記号表（勤務時間帯） (5)'!$D$6:$Z$47,23,FALSE))</f>
        <v/>
      </c>
      <c r="AO158" s="1912" t="str">
        <f>IF(AO156="","",VLOOKUP(AO156,'シフト記号表（勤務時間帯） (5)'!$D$6:$Z$47,23,FALSE))</f>
        <v/>
      </c>
      <c r="AP158" s="1885" t="str">
        <f>IF(AP156="","",VLOOKUP(AP156,'シフト記号表（勤務時間帯） (5)'!$D$6:$Z$47,23,FALSE))</f>
        <v/>
      </c>
      <c r="AQ158" s="1897" t="str">
        <f>IF(AQ156="","",VLOOKUP(AQ156,'シフト記号表（勤務時間帯） (5)'!$D$6:$Z$47,23,FALSE))</f>
        <v/>
      </c>
      <c r="AR158" s="1897" t="str">
        <f>IF(AR156="","",VLOOKUP(AR156,'シフト記号表（勤務時間帯） (5)'!$D$6:$Z$47,23,FALSE))</f>
        <v/>
      </c>
      <c r="AS158" s="1897" t="str">
        <f>IF(AS156="","",VLOOKUP(AS156,'シフト記号表（勤務時間帯） (5)'!$D$6:$Z$47,23,FALSE))</f>
        <v/>
      </c>
      <c r="AT158" s="1897" t="str">
        <f>IF(AT156="","",VLOOKUP(AT156,'シフト記号表（勤務時間帯） (5)'!$D$6:$Z$47,23,FALSE))</f>
        <v/>
      </c>
      <c r="AU158" s="1897" t="str">
        <f>IF(AU156="","",VLOOKUP(AU156,'シフト記号表（勤務時間帯） (5)'!$D$6:$Z$47,23,FALSE))</f>
        <v/>
      </c>
      <c r="AV158" s="1912" t="str">
        <f>IF(AV156="","",VLOOKUP(AV156,'シフト記号表（勤務時間帯） (5)'!$D$6:$Z$47,23,FALSE))</f>
        <v/>
      </c>
      <c r="AW158" s="1885" t="str">
        <f>IF(AW156="","",VLOOKUP(AW156,'シフト記号表（勤務時間帯） (5)'!$D$6:$Z$47,23,FALSE))</f>
        <v/>
      </c>
      <c r="AX158" s="1897" t="str">
        <f>IF(AX156="","",VLOOKUP(AX156,'シフト記号表（勤務時間帯） (5)'!$D$6:$Z$47,23,FALSE))</f>
        <v/>
      </c>
      <c r="AY158" s="1897" t="str">
        <f>IF(AY156="","",VLOOKUP(AY156,'シフト記号表（勤務時間帯） (5)'!$D$6:$Z$47,23,FALSE))</f>
        <v/>
      </c>
      <c r="AZ158" s="1945">
        <f>IF($BC$3="４週",SUM(U158:AV158),IF($BC$3="暦月",SUM(U158:AY158),""))</f>
        <v>0</v>
      </c>
      <c r="BA158" s="1953"/>
      <c r="BB158" s="1962">
        <f>IF($BC$3="４週",AZ158/4,IF($BC$3="暦月",(AZ158/($BC$8/7)),""))</f>
        <v>0</v>
      </c>
      <c r="BC158" s="1953"/>
      <c r="BD158" s="1973"/>
      <c r="BE158" s="1978"/>
      <c r="BF158" s="1978"/>
      <c r="BG158" s="1978"/>
      <c r="BH158" s="1989"/>
    </row>
    <row r="159" spans="2:60" ht="20.25" customHeight="1">
      <c r="B159" s="2530"/>
      <c r="C159" s="1756"/>
      <c r="D159" s="1824"/>
      <c r="E159" s="1767"/>
      <c r="F159" s="1767"/>
      <c r="G159" s="1802"/>
      <c r="H159" s="2095"/>
      <c r="I159" s="1788"/>
      <c r="J159" s="2545"/>
      <c r="K159" s="2545"/>
      <c r="L159" s="1802"/>
      <c r="M159" s="2549"/>
      <c r="N159" s="2553"/>
      <c r="O159" s="2557"/>
      <c r="P159" s="2563" t="s">
        <v>770</v>
      </c>
      <c r="Q159" s="2572"/>
      <c r="R159" s="2572"/>
      <c r="S159" s="2580"/>
      <c r="T159" s="2589"/>
      <c r="U159" s="2596"/>
      <c r="V159" s="2602"/>
      <c r="W159" s="2602"/>
      <c r="X159" s="2602"/>
      <c r="Y159" s="2602"/>
      <c r="Z159" s="2602"/>
      <c r="AA159" s="2608"/>
      <c r="AB159" s="2596"/>
      <c r="AC159" s="2602"/>
      <c r="AD159" s="2602"/>
      <c r="AE159" s="2602"/>
      <c r="AF159" s="2602"/>
      <c r="AG159" s="2602"/>
      <c r="AH159" s="2608"/>
      <c r="AI159" s="2596"/>
      <c r="AJ159" s="2602"/>
      <c r="AK159" s="2602"/>
      <c r="AL159" s="2602"/>
      <c r="AM159" s="2602"/>
      <c r="AN159" s="2602"/>
      <c r="AO159" s="2608"/>
      <c r="AP159" s="2596"/>
      <c r="AQ159" s="2602"/>
      <c r="AR159" s="2602"/>
      <c r="AS159" s="2602"/>
      <c r="AT159" s="2602"/>
      <c r="AU159" s="2602"/>
      <c r="AV159" s="2608"/>
      <c r="AW159" s="2596"/>
      <c r="AX159" s="2602"/>
      <c r="AY159" s="2602"/>
      <c r="AZ159" s="2624"/>
      <c r="BA159" s="2631"/>
      <c r="BB159" s="2638"/>
      <c r="BC159" s="2631"/>
      <c r="BD159" s="1972"/>
      <c r="BE159" s="1977"/>
      <c r="BF159" s="1977"/>
      <c r="BG159" s="1977"/>
      <c r="BH159" s="1988"/>
    </row>
    <row r="160" spans="2:60" ht="20.25" customHeight="1">
      <c r="B160" s="2059">
        <f>B157+1</f>
        <v>47</v>
      </c>
      <c r="C160" s="1755"/>
      <c r="D160" s="1823"/>
      <c r="E160" s="1766"/>
      <c r="F160" s="1766">
        <f>C159</f>
        <v>0</v>
      </c>
      <c r="G160" s="1801"/>
      <c r="H160" s="2103"/>
      <c r="I160" s="1787"/>
      <c r="J160" s="2543"/>
      <c r="K160" s="2543"/>
      <c r="L160" s="1801"/>
      <c r="M160" s="2547"/>
      <c r="N160" s="2551"/>
      <c r="O160" s="2555"/>
      <c r="P160" s="2559" t="s">
        <v>1023</v>
      </c>
      <c r="Q160" s="2566"/>
      <c r="R160" s="2566"/>
      <c r="S160" s="2574"/>
      <c r="T160" s="2582"/>
      <c r="U160" s="2181" t="str">
        <f>IF(U159="","",VLOOKUP(U159,'シフト記号表（勤務時間帯） (5)'!$D$6:$X$47,21,FALSE))</f>
        <v/>
      </c>
      <c r="V160" s="2190" t="str">
        <f>IF(V159="","",VLOOKUP(V159,'シフト記号表（勤務時間帯） (5)'!$D$6:$X$47,21,FALSE))</f>
        <v/>
      </c>
      <c r="W160" s="2190" t="str">
        <f>IF(W159="","",VLOOKUP(W159,'シフト記号表（勤務時間帯） (5)'!$D$6:$X$47,21,FALSE))</f>
        <v/>
      </c>
      <c r="X160" s="2190" t="str">
        <f>IF(X159="","",VLOOKUP(X159,'シフト記号表（勤務時間帯） (5)'!$D$6:$X$47,21,FALSE))</f>
        <v/>
      </c>
      <c r="Y160" s="2190" t="str">
        <f>IF(Y159="","",VLOOKUP(Y159,'シフト記号表（勤務時間帯） (5)'!$D$6:$X$47,21,FALSE))</f>
        <v/>
      </c>
      <c r="Z160" s="2190" t="str">
        <f>IF(Z159="","",VLOOKUP(Z159,'シフト記号表（勤務時間帯） (5)'!$D$6:$X$47,21,FALSE))</f>
        <v/>
      </c>
      <c r="AA160" s="2197" t="str">
        <f>IF(AA159="","",VLOOKUP(AA159,'シフト記号表（勤務時間帯） (5)'!$D$6:$X$47,21,FALSE))</f>
        <v/>
      </c>
      <c r="AB160" s="2181" t="str">
        <f>IF(AB159="","",VLOOKUP(AB159,'シフト記号表（勤務時間帯） (5)'!$D$6:$X$47,21,FALSE))</f>
        <v/>
      </c>
      <c r="AC160" s="2190" t="str">
        <f>IF(AC159="","",VLOOKUP(AC159,'シフト記号表（勤務時間帯） (5)'!$D$6:$X$47,21,FALSE))</f>
        <v/>
      </c>
      <c r="AD160" s="2190" t="str">
        <f>IF(AD159="","",VLOOKUP(AD159,'シフト記号表（勤務時間帯） (5)'!$D$6:$X$47,21,FALSE))</f>
        <v/>
      </c>
      <c r="AE160" s="2190" t="str">
        <f>IF(AE159="","",VLOOKUP(AE159,'シフト記号表（勤務時間帯） (5)'!$D$6:$X$47,21,FALSE))</f>
        <v/>
      </c>
      <c r="AF160" s="2190" t="str">
        <f>IF(AF159="","",VLOOKUP(AF159,'シフト記号表（勤務時間帯） (5)'!$D$6:$X$47,21,FALSE))</f>
        <v/>
      </c>
      <c r="AG160" s="2190" t="str">
        <f>IF(AG159="","",VLOOKUP(AG159,'シフト記号表（勤務時間帯） (5)'!$D$6:$X$47,21,FALSE))</f>
        <v/>
      </c>
      <c r="AH160" s="2197" t="str">
        <f>IF(AH159="","",VLOOKUP(AH159,'シフト記号表（勤務時間帯） (5)'!$D$6:$X$47,21,FALSE))</f>
        <v/>
      </c>
      <c r="AI160" s="2181" t="str">
        <f>IF(AI159="","",VLOOKUP(AI159,'シフト記号表（勤務時間帯） (5)'!$D$6:$X$47,21,FALSE))</f>
        <v/>
      </c>
      <c r="AJ160" s="2190" t="str">
        <f>IF(AJ159="","",VLOOKUP(AJ159,'シフト記号表（勤務時間帯） (5)'!$D$6:$X$47,21,FALSE))</f>
        <v/>
      </c>
      <c r="AK160" s="2190" t="str">
        <f>IF(AK159="","",VLOOKUP(AK159,'シフト記号表（勤務時間帯） (5)'!$D$6:$X$47,21,FALSE))</f>
        <v/>
      </c>
      <c r="AL160" s="2190" t="str">
        <f>IF(AL159="","",VLOOKUP(AL159,'シフト記号表（勤務時間帯） (5)'!$D$6:$X$47,21,FALSE))</f>
        <v/>
      </c>
      <c r="AM160" s="2190" t="str">
        <f>IF(AM159="","",VLOOKUP(AM159,'シフト記号表（勤務時間帯） (5)'!$D$6:$X$47,21,FALSE))</f>
        <v/>
      </c>
      <c r="AN160" s="2190" t="str">
        <f>IF(AN159="","",VLOOKUP(AN159,'シフト記号表（勤務時間帯） (5)'!$D$6:$X$47,21,FALSE))</f>
        <v/>
      </c>
      <c r="AO160" s="2197" t="str">
        <f>IF(AO159="","",VLOOKUP(AO159,'シフト記号表（勤務時間帯） (5)'!$D$6:$X$47,21,FALSE))</f>
        <v/>
      </c>
      <c r="AP160" s="2181" t="str">
        <f>IF(AP159="","",VLOOKUP(AP159,'シフト記号表（勤務時間帯） (5)'!$D$6:$X$47,21,FALSE))</f>
        <v/>
      </c>
      <c r="AQ160" s="2190" t="str">
        <f>IF(AQ159="","",VLOOKUP(AQ159,'シフト記号表（勤務時間帯） (5)'!$D$6:$X$47,21,FALSE))</f>
        <v/>
      </c>
      <c r="AR160" s="2190" t="str">
        <f>IF(AR159="","",VLOOKUP(AR159,'シフト記号表（勤務時間帯） (5)'!$D$6:$X$47,21,FALSE))</f>
        <v/>
      </c>
      <c r="AS160" s="2190" t="str">
        <f>IF(AS159="","",VLOOKUP(AS159,'シフト記号表（勤務時間帯） (5)'!$D$6:$X$47,21,FALSE))</f>
        <v/>
      </c>
      <c r="AT160" s="2190" t="str">
        <f>IF(AT159="","",VLOOKUP(AT159,'シフト記号表（勤務時間帯） (5)'!$D$6:$X$47,21,FALSE))</f>
        <v/>
      </c>
      <c r="AU160" s="2190" t="str">
        <f>IF(AU159="","",VLOOKUP(AU159,'シフト記号表（勤務時間帯） (5)'!$D$6:$X$47,21,FALSE))</f>
        <v/>
      </c>
      <c r="AV160" s="2197" t="str">
        <f>IF(AV159="","",VLOOKUP(AV159,'シフト記号表（勤務時間帯） (5)'!$D$6:$X$47,21,FALSE))</f>
        <v/>
      </c>
      <c r="AW160" s="2181" t="str">
        <f>IF(AW159="","",VLOOKUP(AW159,'シフト記号表（勤務時間帯） (5)'!$D$6:$X$47,21,FALSE))</f>
        <v/>
      </c>
      <c r="AX160" s="2190" t="str">
        <f>IF(AX159="","",VLOOKUP(AX159,'シフト記号表（勤務時間帯） (5)'!$D$6:$X$47,21,FALSE))</f>
        <v/>
      </c>
      <c r="AY160" s="2190" t="str">
        <f>IF(AY159="","",VLOOKUP(AY159,'シフト記号表（勤務時間帯） (5)'!$D$6:$X$47,21,FALSE))</f>
        <v/>
      </c>
      <c r="AZ160" s="1943">
        <f>IF($BC$3="４週",SUM(U160:AV160),IF($BC$3="暦月",SUM(U160:AY160),""))</f>
        <v>0</v>
      </c>
      <c r="BA160" s="1951"/>
      <c r="BB160" s="1960">
        <f>IF($BC$3="４週",AZ160/4,IF($BC$3="暦月",(AZ160/($BC$8/7)),""))</f>
        <v>0</v>
      </c>
      <c r="BC160" s="1951"/>
      <c r="BD160" s="1971"/>
      <c r="BE160" s="1976"/>
      <c r="BF160" s="1976"/>
      <c r="BG160" s="1976"/>
      <c r="BH160" s="1987"/>
    </row>
    <row r="161" spans="2:60" ht="20.25" customHeight="1">
      <c r="B161" s="1743"/>
      <c r="C161" s="1757"/>
      <c r="D161" s="1825"/>
      <c r="E161" s="1768"/>
      <c r="F161" s="1768"/>
      <c r="G161" s="1803">
        <f>C159</f>
        <v>0</v>
      </c>
      <c r="H161" s="2104"/>
      <c r="I161" s="1789"/>
      <c r="J161" s="2544"/>
      <c r="K161" s="2544"/>
      <c r="L161" s="1803"/>
      <c r="M161" s="2548"/>
      <c r="N161" s="2552"/>
      <c r="O161" s="2556"/>
      <c r="P161" s="2564" t="s">
        <v>34</v>
      </c>
      <c r="Q161" s="2567"/>
      <c r="R161" s="2567"/>
      <c r="S161" s="2578"/>
      <c r="T161" s="2586"/>
      <c r="U161" s="1885" t="str">
        <f>IF(U159="","",VLOOKUP(U159,'シフト記号表（勤務時間帯） (5)'!$D$6:$Z$47,23,FALSE))</f>
        <v/>
      </c>
      <c r="V161" s="1897" t="str">
        <f>IF(V159="","",VLOOKUP(V159,'シフト記号表（勤務時間帯） (5)'!$D$6:$Z$47,23,FALSE))</f>
        <v/>
      </c>
      <c r="W161" s="1897" t="str">
        <f>IF(W159="","",VLOOKUP(W159,'シフト記号表（勤務時間帯） (5)'!$D$6:$Z$47,23,FALSE))</f>
        <v/>
      </c>
      <c r="X161" s="1897" t="str">
        <f>IF(X159="","",VLOOKUP(X159,'シフト記号表（勤務時間帯） (5)'!$D$6:$Z$47,23,FALSE))</f>
        <v/>
      </c>
      <c r="Y161" s="1897" t="str">
        <f>IF(Y159="","",VLOOKUP(Y159,'シフト記号表（勤務時間帯） (5)'!$D$6:$Z$47,23,FALSE))</f>
        <v/>
      </c>
      <c r="Z161" s="1897" t="str">
        <f>IF(Z159="","",VLOOKUP(Z159,'シフト記号表（勤務時間帯） (5)'!$D$6:$Z$47,23,FALSE))</f>
        <v/>
      </c>
      <c r="AA161" s="1912" t="str">
        <f>IF(AA159="","",VLOOKUP(AA159,'シフト記号表（勤務時間帯） (5)'!$D$6:$Z$47,23,FALSE))</f>
        <v/>
      </c>
      <c r="AB161" s="1885" t="str">
        <f>IF(AB159="","",VLOOKUP(AB159,'シフト記号表（勤務時間帯） (5)'!$D$6:$Z$47,23,FALSE))</f>
        <v/>
      </c>
      <c r="AC161" s="1897" t="str">
        <f>IF(AC159="","",VLOOKUP(AC159,'シフト記号表（勤務時間帯） (5)'!$D$6:$Z$47,23,FALSE))</f>
        <v/>
      </c>
      <c r="AD161" s="1897" t="str">
        <f>IF(AD159="","",VLOOKUP(AD159,'シフト記号表（勤務時間帯） (5)'!$D$6:$Z$47,23,FALSE))</f>
        <v/>
      </c>
      <c r="AE161" s="1897" t="str">
        <f>IF(AE159="","",VLOOKUP(AE159,'シフト記号表（勤務時間帯） (5)'!$D$6:$Z$47,23,FALSE))</f>
        <v/>
      </c>
      <c r="AF161" s="1897" t="str">
        <f>IF(AF159="","",VLOOKUP(AF159,'シフト記号表（勤務時間帯） (5)'!$D$6:$Z$47,23,FALSE))</f>
        <v/>
      </c>
      <c r="AG161" s="1897" t="str">
        <f>IF(AG159="","",VLOOKUP(AG159,'シフト記号表（勤務時間帯） (5)'!$D$6:$Z$47,23,FALSE))</f>
        <v/>
      </c>
      <c r="AH161" s="1912" t="str">
        <f>IF(AH159="","",VLOOKUP(AH159,'シフト記号表（勤務時間帯） (5)'!$D$6:$Z$47,23,FALSE))</f>
        <v/>
      </c>
      <c r="AI161" s="1885" t="str">
        <f>IF(AI159="","",VLOOKUP(AI159,'シフト記号表（勤務時間帯） (5)'!$D$6:$Z$47,23,FALSE))</f>
        <v/>
      </c>
      <c r="AJ161" s="1897" t="str">
        <f>IF(AJ159="","",VLOOKUP(AJ159,'シフト記号表（勤務時間帯） (5)'!$D$6:$Z$47,23,FALSE))</f>
        <v/>
      </c>
      <c r="AK161" s="1897" t="str">
        <f>IF(AK159="","",VLOOKUP(AK159,'シフト記号表（勤務時間帯） (5)'!$D$6:$Z$47,23,FALSE))</f>
        <v/>
      </c>
      <c r="AL161" s="1897" t="str">
        <f>IF(AL159="","",VLOOKUP(AL159,'シフト記号表（勤務時間帯） (5)'!$D$6:$Z$47,23,FALSE))</f>
        <v/>
      </c>
      <c r="AM161" s="1897" t="str">
        <f>IF(AM159="","",VLOOKUP(AM159,'シフト記号表（勤務時間帯） (5)'!$D$6:$Z$47,23,FALSE))</f>
        <v/>
      </c>
      <c r="AN161" s="1897" t="str">
        <f>IF(AN159="","",VLOOKUP(AN159,'シフト記号表（勤務時間帯） (5)'!$D$6:$Z$47,23,FALSE))</f>
        <v/>
      </c>
      <c r="AO161" s="1912" t="str">
        <f>IF(AO159="","",VLOOKUP(AO159,'シフト記号表（勤務時間帯） (5)'!$D$6:$Z$47,23,FALSE))</f>
        <v/>
      </c>
      <c r="AP161" s="1885" t="str">
        <f>IF(AP159="","",VLOOKUP(AP159,'シフト記号表（勤務時間帯） (5)'!$D$6:$Z$47,23,FALSE))</f>
        <v/>
      </c>
      <c r="AQ161" s="1897" t="str">
        <f>IF(AQ159="","",VLOOKUP(AQ159,'シフト記号表（勤務時間帯） (5)'!$D$6:$Z$47,23,FALSE))</f>
        <v/>
      </c>
      <c r="AR161" s="1897" t="str">
        <f>IF(AR159="","",VLOOKUP(AR159,'シフト記号表（勤務時間帯） (5)'!$D$6:$Z$47,23,FALSE))</f>
        <v/>
      </c>
      <c r="AS161" s="1897" t="str">
        <f>IF(AS159="","",VLOOKUP(AS159,'シフト記号表（勤務時間帯） (5)'!$D$6:$Z$47,23,FALSE))</f>
        <v/>
      </c>
      <c r="AT161" s="1897" t="str">
        <f>IF(AT159="","",VLOOKUP(AT159,'シフト記号表（勤務時間帯） (5)'!$D$6:$Z$47,23,FALSE))</f>
        <v/>
      </c>
      <c r="AU161" s="1897" t="str">
        <f>IF(AU159="","",VLOOKUP(AU159,'シフト記号表（勤務時間帯） (5)'!$D$6:$Z$47,23,FALSE))</f>
        <v/>
      </c>
      <c r="AV161" s="1912" t="str">
        <f>IF(AV159="","",VLOOKUP(AV159,'シフト記号表（勤務時間帯） (5)'!$D$6:$Z$47,23,FALSE))</f>
        <v/>
      </c>
      <c r="AW161" s="1885" t="str">
        <f>IF(AW159="","",VLOOKUP(AW159,'シフト記号表（勤務時間帯） (5)'!$D$6:$Z$47,23,FALSE))</f>
        <v/>
      </c>
      <c r="AX161" s="1897" t="str">
        <f>IF(AX159="","",VLOOKUP(AX159,'シフト記号表（勤務時間帯） (5)'!$D$6:$Z$47,23,FALSE))</f>
        <v/>
      </c>
      <c r="AY161" s="1897" t="str">
        <f>IF(AY159="","",VLOOKUP(AY159,'シフト記号表（勤務時間帯） (5)'!$D$6:$Z$47,23,FALSE))</f>
        <v/>
      </c>
      <c r="AZ161" s="1945">
        <f>IF($BC$3="４週",SUM(U161:AV161),IF($BC$3="暦月",SUM(U161:AY161),""))</f>
        <v>0</v>
      </c>
      <c r="BA161" s="1953"/>
      <c r="BB161" s="1962">
        <f>IF($BC$3="４週",AZ161/4,IF($BC$3="暦月",(AZ161/($BC$8/7)),""))</f>
        <v>0</v>
      </c>
      <c r="BC161" s="1953"/>
      <c r="BD161" s="1973"/>
      <c r="BE161" s="1978"/>
      <c r="BF161" s="1978"/>
      <c r="BG161" s="1978"/>
      <c r="BH161" s="1989"/>
    </row>
    <row r="162" spans="2:60" ht="20.25" customHeight="1">
      <c r="B162" s="2530"/>
      <c r="C162" s="1756"/>
      <c r="D162" s="1824"/>
      <c r="E162" s="1767"/>
      <c r="F162" s="1767"/>
      <c r="G162" s="1802"/>
      <c r="H162" s="2095"/>
      <c r="I162" s="1788"/>
      <c r="J162" s="2545"/>
      <c r="K162" s="2545"/>
      <c r="L162" s="1802"/>
      <c r="M162" s="2549"/>
      <c r="N162" s="2553"/>
      <c r="O162" s="2557"/>
      <c r="P162" s="2563" t="s">
        <v>770</v>
      </c>
      <c r="Q162" s="2572"/>
      <c r="R162" s="2572"/>
      <c r="S162" s="2580"/>
      <c r="T162" s="2589"/>
      <c r="U162" s="2596"/>
      <c r="V162" s="2602"/>
      <c r="W162" s="2602"/>
      <c r="X162" s="2602"/>
      <c r="Y162" s="2602"/>
      <c r="Z162" s="2602"/>
      <c r="AA162" s="2608"/>
      <c r="AB162" s="2596"/>
      <c r="AC162" s="2602"/>
      <c r="AD162" s="2602"/>
      <c r="AE162" s="2602"/>
      <c r="AF162" s="2602"/>
      <c r="AG162" s="2602"/>
      <c r="AH162" s="2608"/>
      <c r="AI162" s="2596"/>
      <c r="AJ162" s="2602"/>
      <c r="AK162" s="2602"/>
      <c r="AL162" s="2602"/>
      <c r="AM162" s="2602"/>
      <c r="AN162" s="2602"/>
      <c r="AO162" s="2608"/>
      <c r="AP162" s="2596"/>
      <c r="AQ162" s="2602"/>
      <c r="AR162" s="2602"/>
      <c r="AS162" s="2602"/>
      <c r="AT162" s="2602"/>
      <c r="AU162" s="2602"/>
      <c r="AV162" s="2608"/>
      <c r="AW162" s="2596"/>
      <c r="AX162" s="2602"/>
      <c r="AY162" s="2602"/>
      <c r="AZ162" s="2624"/>
      <c r="BA162" s="2631"/>
      <c r="BB162" s="2638"/>
      <c r="BC162" s="2631"/>
      <c r="BD162" s="1972"/>
      <c r="BE162" s="1977"/>
      <c r="BF162" s="1977"/>
      <c r="BG162" s="1977"/>
      <c r="BH162" s="1988"/>
    </row>
    <row r="163" spans="2:60" ht="20.25" customHeight="1">
      <c r="B163" s="2059">
        <f>B160+1</f>
        <v>48</v>
      </c>
      <c r="C163" s="1755"/>
      <c r="D163" s="1823"/>
      <c r="E163" s="1766"/>
      <c r="F163" s="1766">
        <f>C162</f>
        <v>0</v>
      </c>
      <c r="G163" s="1801"/>
      <c r="H163" s="2103"/>
      <c r="I163" s="1787"/>
      <c r="J163" s="2543"/>
      <c r="K163" s="2543"/>
      <c r="L163" s="1801"/>
      <c r="M163" s="2547"/>
      <c r="N163" s="2551"/>
      <c r="O163" s="2555"/>
      <c r="P163" s="2559" t="s">
        <v>1023</v>
      </c>
      <c r="Q163" s="2566"/>
      <c r="R163" s="2566"/>
      <c r="S163" s="2574"/>
      <c r="T163" s="2582"/>
      <c r="U163" s="2181" t="str">
        <f>IF(U162="","",VLOOKUP(U162,'シフト記号表（勤務時間帯） (5)'!$D$6:$X$47,21,FALSE))</f>
        <v/>
      </c>
      <c r="V163" s="2190" t="str">
        <f>IF(V162="","",VLOOKUP(V162,'シフト記号表（勤務時間帯） (5)'!$D$6:$X$47,21,FALSE))</f>
        <v/>
      </c>
      <c r="W163" s="2190" t="str">
        <f>IF(W162="","",VLOOKUP(W162,'シフト記号表（勤務時間帯） (5)'!$D$6:$X$47,21,FALSE))</f>
        <v/>
      </c>
      <c r="X163" s="2190" t="str">
        <f>IF(X162="","",VLOOKUP(X162,'シフト記号表（勤務時間帯） (5)'!$D$6:$X$47,21,FALSE))</f>
        <v/>
      </c>
      <c r="Y163" s="2190" t="str">
        <f>IF(Y162="","",VLOOKUP(Y162,'シフト記号表（勤務時間帯） (5)'!$D$6:$X$47,21,FALSE))</f>
        <v/>
      </c>
      <c r="Z163" s="2190" t="str">
        <f>IF(Z162="","",VLOOKUP(Z162,'シフト記号表（勤務時間帯） (5)'!$D$6:$X$47,21,FALSE))</f>
        <v/>
      </c>
      <c r="AA163" s="2197" t="str">
        <f>IF(AA162="","",VLOOKUP(AA162,'シフト記号表（勤務時間帯） (5)'!$D$6:$X$47,21,FALSE))</f>
        <v/>
      </c>
      <c r="AB163" s="2181" t="str">
        <f>IF(AB162="","",VLOOKUP(AB162,'シフト記号表（勤務時間帯） (5)'!$D$6:$X$47,21,FALSE))</f>
        <v/>
      </c>
      <c r="AC163" s="2190" t="str">
        <f>IF(AC162="","",VLOOKUP(AC162,'シフト記号表（勤務時間帯） (5)'!$D$6:$X$47,21,FALSE))</f>
        <v/>
      </c>
      <c r="AD163" s="2190" t="str">
        <f>IF(AD162="","",VLOOKUP(AD162,'シフト記号表（勤務時間帯） (5)'!$D$6:$X$47,21,FALSE))</f>
        <v/>
      </c>
      <c r="AE163" s="2190" t="str">
        <f>IF(AE162="","",VLOOKUP(AE162,'シフト記号表（勤務時間帯） (5)'!$D$6:$X$47,21,FALSE))</f>
        <v/>
      </c>
      <c r="AF163" s="2190" t="str">
        <f>IF(AF162="","",VLOOKUP(AF162,'シフト記号表（勤務時間帯） (5)'!$D$6:$X$47,21,FALSE))</f>
        <v/>
      </c>
      <c r="AG163" s="2190" t="str">
        <f>IF(AG162="","",VLOOKUP(AG162,'シフト記号表（勤務時間帯） (5)'!$D$6:$X$47,21,FALSE))</f>
        <v/>
      </c>
      <c r="AH163" s="2197" t="str">
        <f>IF(AH162="","",VLOOKUP(AH162,'シフト記号表（勤務時間帯） (5)'!$D$6:$X$47,21,FALSE))</f>
        <v/>
      </c>
      <c r="AI163" s="2181" t="str">
        <f>IF(AI162="","",VLOOKUP(AI162,'シフト記号表（勤務時間帯） (5)'!$D$6:$X$47,21,FALSE))</f>
        <v/>
      </c>
      <c r="AJ163" s="2190" t="str">
        <f>IF(AJ162="","",VLOOKUP(AJ162,'シフト記号表（勤務時間帯） (5)'!$D$6:$X$47,21,FALSE))</f>
        <v/>
      </c>
      <c r="AK163" s="2190" t="str">
        <f>IF(AK162="","",VLOOKUP(AK162,'シフト記号表（勤務時間帯） (5)'!$D$6:$X$47,21,FALSE))</f>
        <v/>
      </c>
      <c r="AL163" s="2190" t="str">
        <f>IF(AL162="","",VLOOKUP(AL162,'シフト記号表（勤務時間帯） (5)'!$D$6:$X$47,21,FALSE))</f>
        <v/>
      </c>
      <c r="AM163" s="2190" t="str">
        <f>IF(AM162="","",VLOOKUP(AM162,'シフト記号表（勤務時間帯） (5)'!$D$6:$X$47,21,FALSE))</f>
        <v/>
      </c>
      <c r="AN163" s="2190" t="str">
        <f>IF(AN162="","",VLOOKUP(AN162,'シフト記号表（勤務時間帯） (5)'!$D$6:$X$47,21,FALSE))</f>
        <v/>
      </c>
      <c r="AO163" s="2197" t="str">
        <f>IF(AO162="","",VLOOKUP(AO162,'シフト記号表（勤務時間帯） (5)'!$D$6:$X$47,21,FALSE))</f>
        <v/>
      </c>
      <c r="AP163" s="2181" t="str">
        <f>IF(AP162="","",VLOOKUP(AP162,'シフト記号表（勤務時間帯） (5)'!$D$6:$X$47,21,FALSE))</f>
        <v/>
      </c>
      <c r="AQ163" s="2190" t="str">
        <f>IF(AQ162="","",VLOOKUP(AQ162,'シフト記号表（勤務時間帯） (5)'!$D$6:$X$47,21,FALSE))</f>
        <v/>
      </c>
      <c r="AR163" s="2190" t="str">
        <f>IF(AR162="","",VLOOKUP(AR162,'シフト記号表（勤務時間帯） (5)'!$D$6:$X$47,21,FALSE))</f>
        <v/>
      </c>
      <c r="AS163" s="2190" t="str">
        <f>IF(AS162="","",VLOOKUP(AS162,'シフト記号表（勤務時間帯） (5)'!$D$6:$X$47,21,FALSE))</f>
        <v/>
      </c>
      <c r="AT163" s="2190" t="str">
        <f>IF(AT162="","",VLOOKUP(AT162,'シフト記号表（勤務時間帯） (5)'!$D$6:$X$47,21,FALSE))</f>
        <v/>
      </c>
      <c r="AU163" s="2190" t="str">
        <f>IF(AU162="","",VLOOKUP(AU162,'シフト記号表（勤務時間帯） (5)'!$D$6:$X$47,21,FALSE))</f>
        <v/>
      </c>
      <c r="AV163" s="2197" t="str">
        <f>IF(AV162="","",VLOOKUP(AV162,'シフト記号表（勤務時間帯） (5)'!$D$6:$X$47,21,FALSE))</f>
        <v/>
      </c>
      <c r="AW163" s="2181" t="str">
        <f>IF(AW162="","",VLOOKUP(AW162,'シフト記号表（勤務時間帯） (5)'!$D$6:$X$47,21,FALSE))</f>
        <v/>
      </c>
      <c r="AX163" s="2190" t="str">
        <f>IF(AX162="","",VLOOKUP(AX162,'シフト記号表（勤務時間帯） (5)'!$D$6:$X$47,21,FALSE))</f>
        <v/>
      </c>
      <c r="AY163" s="2190" t="str">
        <f>IF(AY162="","",VLOOKUP(AY162,'シフト記号表（勤務時間帯） (5)'!$D$6:$X$47,21,FALSE))</f>
        <v/>
      </c>
      <c r="AZ163" s="1943">
        <f>IF($BC$3="４週",SUM(U163:AV163),IF($BC$3="暦月",SUM(U163:AY163),""))</f>
        <v>0</v>
      </c>
      <c r="BA163" s="1951"/>
      <c r="BB163" s="1960">
        <f>IF($BC$3="４週",AZ163/4,IF($BC$3="暦月",(AZ163/($BC$8/7)),""))</f>
        <v>0</v>
      </c>
      <c r="BC163" s="1951"/>
      <c r="BD163" s="1971"/>
      <c r="BE163" s="1976"/>
      <c r="BF163" s="1976"/>
      <c r="BG163" s="1976"/>
      <c r="BH163" s="1987"/>
    </row>
    <row r="164" spans="2:60" ht="20.25" customHeight="1">
      <c r="B164" s="1743"/>
      <c r="C164" s="1757"/>
      <c r="D164" s="1825"/>
      <c r="E164" s="1768"/>
      <c r="F164" s="1768"/>
      <c r="G164" s="1803">
        <f>C162</f>
        <v>0</v>
      </c>
      <c r="H164" s="2104"/>
      <c r="I164" s="1789"/>
      <c r="J164" s="2544"/>
      <c r="K164" s="2544"/>
      <c r="L164" s="1803"/>
      <c r="M164" s="2548"/>
      <c r="N164" s="2552"/>
      <c r="O164" s="2556"/>
      <c r="P164" s="2564" t="s">
        <v>34</v>
      </c>
      <c r="Q164" s="2567"/>
      <c r="R164" s="2567"/>
      <c r="S164" s="2578"/>
      <c r="T164" s="2586"/>
      <c r="U164" s="1885" t="str">
        <f>IF(U162="","",VLOOKUP(U162,'シフト記号表（勤務時間帯） (5)'!$D$6:$Z$47,23,FALSE))</f>
        <v/>
      </c>
      <c r="V164" s="1897" t="str">
        <f>IF(V162="","",VLOOKUP(V162,'シフト記号表（勤務時間帯） (5)'!$D$6:$Z$47,23,FALSE))</f>
        <v/>
      </c>
      <c r="W164" s="1897" t="str">
        <f>IF(W162="","",VLOOKUP(W162,'シフト記号表（勤務時間帯） (5)'!$D$6:$Z$47,23,FALSE))</f>
        <v/>
      </c>
      <c r="X164" s="1897" t="str">
        <f>IF(X162="","",VLOOKUP(X162,'シフト記号表（勤務時間帯） (5)'!$D$6:$Z$47,23,FALSE))</f>
        <v/>
      </c>
      <c r="Y164" s="1897" t="str">
        <f>IF(Y162="","",VLOOKUP(Y162,'シフト記号表（勤務時間帯） (5)'!$D$6:$Z$47,23,FALSE))</f>
        <v/>
      </c>
      <c r="Z164" s="1897" t="str">
        <f>IF(Z162="","",VLOOKUP(Z162,'シフト記号表（勤務時間帯） (5)'!$D$6:$Z$47,23,FALSE))</f>
        <v/>
      </c>
      <c r="AA164" s="1912" t="str">
        <f>IF(AA162="","",VLOOKUP(AA162,'シフト記号表（勤務時間帯） (5)'!$D$6:$Z$47,23,FALSE))</f>
        <v/>
      </c>
      <c r="AB164" s="1885" t="str">
        <f>IF(AB162="","",VLOOKUP(AB162,'シフト記号表（勤務時間帯） (5)'!$D$6:$Z$47,23,FALSE))</f>
        <v/>
      </c>
      <c r="AC164" s="1897" t="str">
        <f>IF(AC162="","",VLOOKUP(AC162,'シフト記号表（勤務時間帯） (5)'!$D$6:$Z$47,23,FALSE))</f>
        <v/>
      </c>
      <c r="AD164" s="1897" t="str">
        <f>IF(AD162="","",VLOOKUP(AD162,'シフト記号表（勤務時間帯） (5)'!$D$6:$Z$47,23,FALSE))</f>
        <v/>
      </c>
      <c r="AE164" s="1897" t="str">
        <f>IF(AE162="","",VLOOKUP(AE162,'シフト記号表（勤務時間帯） (5)'!$D$6:$Z$47,23,FALSE))</f>
        <v/>
      </c>
      <c r="AF164" s="1897" t="str">
        <f>IF(AF162="","",VLOOKUP(AF162,'シフト記号表（勤務時間帯） (5)'!$D$6:$Z$47,23,FALSE))</f>
        <v/>
      </c>
      <c r="AG164" s="1897" t="str">
        <f>IF(AG162="","",VLOOKUP(AG162,'シフト記号表（勤務時間帯） (5)'!$D$6:$Z$47,23,FALSE))</f>
        <v/>
      </c>
      <c r="AH164" s="1912" t="str">
        <f>IF(AH162="","",VLOOKUP(AH162,'シフト記号表（勤務時間帯） (5)'!$D$6:$Z$47,23,FALSE))</f>
        <v/>
      </c>
      <c r="AI164" s="1885" t="str">
        <f>IF(AI162="","",VLOOKUP(AI162,'シフト記号表（勤務時間帯） (5)'!$D$6:$Z$47,23,FALSE))</f>
        <v/>
      </c>
      <c r="AJ164" s="1897" t="str">
        <f>IF(AJ162="","",VLOOKUP(AJ162,'シフト記号表（勤務時間帯） (5)'!$D$6:$Z$47,23,FALSE))</f>
        <v/>
      </c>
      <c r="AK164" s="1897" t="str">
        <f>IF(AK162="","",VLOOKUP(AK162,'シフト記号表（勤務時間帯） (5)'!$D$6:$Z$47,23,FALSE))</f>
        <v/>
      </c>
      <c r="AL164" s="1897" t="str">
        <f>IF(AL162="","",VLOOKUP(AL162,'シフト記号表（勤務時間帯） (5)'!$D$6:$Z$47,23,FALSE))</f>
        <v/>
      </c>
      <c r="AM164" s="1897" t="str">
        <f>IF(AM162="","",VLOOKUP(AM162,'シフト記号表（勤務時間帯） (5)'!$D$6:$Z$47,23,FALSE))</f>
        <v/>
      </c>
      <c r="AN164" s="1897" t="str">
        <f>IF(AN162="","",VLOOKUP(AN162,'シフト記号表（勤務時間帯） (5)'!$D$6:$Z$47,23,FALSE))</f>
        <v/>
      </c>
      <c r="AO164" s="1912" t="str">
        <f>IF(AO162="","",VLOOKUP(AO162,'シフト記号表（勤務時間帯） (5)'!$D$6:$Z$47,23,FALSE))</f>
        <v/>
      </c>
      <c r="AP164" s="1885" t="str">
        <f>IF(AP162="","",VLOOKUP(AP162,'シフト記号表（勤務時間帯） (5)'!$D$6:$Z$47,23,FALSE))</f>
        <v/>
      </c>
      <c r="AQ164" s="1897" t="str">
        <f>IF(AQ162="","",VLOOKUP(AQ162,'シフト記号表（勤務時間帯） (5)'!$D$6:$Z$47,23,FALSE))</f>
        <v/>
      </c>
      <c r="AR164" s="1897" t="str">
        <f>IF(AR162="","",VLOOKUP(AR162,'シフト記号表（勤務時間帯） (5)'!$D$6:$Z$47,23,FALSE))</f>
        <v/>
      </c>
      <c r="AS164" s="1897" t="str">
        <f>IF(AS162="","",VLOOKUP(AS162,'シフト記号表（勤務時間帯） (5)'!$D$6:$Z$47,23,FALSE))</f>
        <v/>
      </c>
      <c r="AT164" s="1897" t="str">
        <f>IF(AT162="","",VLOOKUP(AT162,'シフト記号表（勤務時間帯） (5)'!$D$6:$Z$47,23,FALSE))</f>
        <v/>
      </c>
      <c r="AU164" s="1897" t="str">
        <f>IF(AU162="","",VLOOKUP(AU162,'シフト記号表（勤務時間帯） (5)'!$D$6:$Z$47,23,FALSE))</f>
        <v/>
      </c>
      <c r="AV164" s="1912" t="str">
        <f>IF(AV162="","",VLOOKUP(AV162,'シフト記号表（勤務時間帯） (5)'!$D$6:$Z$47,23,FALSE))</f>
        <v/>
      </c>
      <c r="AW164" s="1885" t="str">
        <f>IF(AW162="","",VLOOKUP(AW162,'シフト記号表（勤務時間帯） (5)'!$D$6:$Z$47,23,FALSE))</f>
        <v/>
      </c>
      <c r="AX164" s="1897" t="str">
        <f>IF(AX162="","",VLOOKUP(AX162,'シフト記号表（勤務時間帯） (5)'!$D$6:$Z$47,23,FALSE))</f>
        <v/>
      </c>
      <c r="AY164" s="1897" t="str">
        <f>IF(AY162="","",VLOOKUP(AY162,'シフト記号表（勤務時間帯） (5)'!$D$6:$Z$47,23,FALSE))</f>
        <v/>
      </c>
      <c r="AZ164" s="1945">
        <f>IF($BC$3="４週",SUM(U164:AV164),IF($BC$3="暦月",SUM(U164:AY164),""))</f>
        <v>0</v>
      </c>
      <c r="BA164" s="1953"/>
      <c r="BB164" s="1962">
        <f>IF($BC$3="４週",AZ164/4,IF($BC$3="暦月",(AZ164/($BC$8/7)),""))</f>
        <v>0</v>
      </c>
      <c r="BC164" s="1953"/>
      <c r="BD164" s="1973"/>
      <c r="BE164" s="1978"/>
      <c r="BF164" s="1978"/>
      <c r="BG164" s="1978"/>
      <c r="BH164" s="1989"/>
    </row>
    <row r="165" spans="2:60" ht="20.25" customHeight="1">
      <c r="B165" s="2530"/>
      <c r="C165" s="1756"/>
      <c r="D165" s="1824"/>
      <c r="E165" s="1767"/>
      <c r="F165" s="1767"/>
      <c r="G165" s="1802"/>
      <c r="H165" s="2095"/>
      <c r="I165" s="1788"/>
      <c r="J165" s="2545"/>
      <c r="K165" s="2545"/>
      <c r="L165" s="1802"/>
      <c r="M165" s="2549"/>
      <c r="N165" s="2553"/>
      <c r="O165" s="2557"/>
      <c r="P165" s="2563" t="s">
        <v>770</v>
      </c>
      <c r="Q165" s="2572"/>
      <c r="R165" s="2572"/>
      <c r="S165" s="2580"/>
      <c r="T165" s="2589"/>
      <c r="U165" s="2596"/>
      <c r="V165" s="2602"/>
      <c r="W165" s="2602"/>
      <c r="X165" s="2602"/>
      <c r="Y165" s="2602"/>
      <c r="Z165" s="2602"/>
      <c r="AA165" s="2608"/>
      <c r="AB165" s="2596"/>
      <c r="AC165" s="2602"/>
      <c r="AD165" s="2602"/>
      <c r="AE165" s="2602"/>
      <c r="AF165" s="2602"/>
      <c r="AG165" s="2602"/>
      <c r="AH165" s="2608"/>
      <c r="AI165" s="2596"/>
      <c r="AJ165" s="2602"/>
      <c r="AK165" s="2602"/>
      <c r="AL165" s="2602"/>
      <c r="AM165" s="2602"/>
      <c r="AN165" s="2602"/>
      <c r="AO165" s="2608"/>
      <c r="AP165" s="2596"/>
      <c r="AQ165" s="2602"/>
      <c r="AR165" s="2602"/>
      <c r="AS165" s="2602"/>
      <c r="AT165" s="2602"/>
      <c r="AU165" s="2602"/>
      <c r="AV165" s="2608"/>
      <c r="AW165" s="2596"/>
      <c r="AX165" s="2602"/>
      <c r="AY165" s="2602"/>
      <c r="AZ165" s="2624"/>
      <c r="BA165" s="2631"/>
      <c r="BB165" s="2638"/>
      <c r="BC165" s="2631"/>
      <c r="BD165" s="1972"/>
      <c r="BE165" s="1977"/>
      <c r="BF165" s="1977"/>
      <c r="BG165" s="1977"/>
      <c r="BH165" s="1988"/>
    </row>
    <row r="166" spans="2:60" ht="20.25" customHeight="1">
      <c r="B166" s="2059">
        <f>B163+1</f>
        <v>49</v>
      </c>
      <c r="C166" s="1755"/>
      <c r="D166" s="1823"/>
      <c r="E166" s="1766"/>
      <c r="F166" s="1766">
        <f>C165</f>
        <v>0</v>
      </c>
      <c r="G166" s="1801"/>
      <c r="H166" s="2103"/>
      <c r="I166" s="1787"/>
      <c r="J166" s="2543"/>
      <c r="K166" s="2543"/>
      <c r="L166" s="1801"/>
      <c r="M166" s="2547"/>
      <c r="N166" s="2551"/>
      <c r="O166" s="2555"/>
      <c r="P166" s="2559" t="s">
        <v>1023</v>
      </c>
      <c r="Q166" s="2566"/>
      <c r="R166" s="2566"/>
      <c r="S166" s="2574"/>
      <c r="T166" s="2582"/>
      <c r="U166" s="2181" t="str">
        <f>IF(U165="","",VLOOKUP(U165,'シフト記号表（勤務時間帯） (5)'!$D$6:$X$47,21,FALSE))</f>
        <v/>
      </c>
      <c r="V166" s="2190" t="str">
        <f>IF(V165="","",VLOOKUP(V165,'シフト記号表（勤務時間帯） (5)'!$D$6:$X$47,21,FALSE))</f>
        <v/>
      </c>
      <c r="W166" s="2190" t="str">
        <f>IF(W165="","",VLOOKUP(W165,'シフト記号表（勤務時間帯） (5)'!$D$6:$X$47,21,FALSE))</f>
        <v/>
      </c>
      <c r="X166" s="2190" t="str">
        <f>IF(X165="","",VLOOKUP(X165,'シフト記号表（勤務時間帯） (5)'!$D$6:$X$47,21,FALSE))</f>
        <v/>
      </c>
      <c r="Y166" s="2190" t="str">
        <f>IF(Y165="","",VLOOKUP(Y165,'シフト記号表（勤務時間帯） (5)'!$D$6:$X$47,21,FALSE))</f>
        <v/>
      </c>
      <c r="Z166" s="2190" t="str">
        <f>IF(Z165="","",VLOOKUP(Z165,'シフト記号表（勤務時間帯） (5)'!$D$6:$X$47,21,FALSE))</f>
        <v/>
      </c>
      <c r="AA166" s="2197" t="str">
        <f>IF(AA165="","",VLOOKUP(AA165,'シフト記号表（勤務時間帯） (5)'!$D$6:$X$47,21,FALSE))</f>
        <v/>
      </c>
      <c r="AB166" s="2181" t="str">
        <f>IF(AB165="","",VLOOKUP(AB165,'シフト記号表（勤務時間帯） (5)'!$D$6:$X$47,21,FALSE))</f>
        <v/>
      </c>
      <c r="AC166" s="2190" t="str">
        <f>IF(AC165="","",VLOOKUP(AC165,'シフト記号表（勤務時間帯） (5)'!$D$6:$X$47,21,FALSE))</f>
        <v/>
      </c>
      <c r="AD166" s="2190" t="str">
        <f>IF(AD165="","",VLOOKUP(AD165,'シフト記号表（勤務時間帯） (5)'!$D$6:$X$47,21,FALSE))</f>
        <v/>
      </c>
      <c r="AE166" s="2190" t="str">
        <f>IF(AE165="","",VLOOKUP(AE165,'シフト記号表（勤務時間帯） (5)'!$D$6:$X$47,21,FALSE))</f>
        <v/>
      </c>
      <c r="AF166" s="2190" t="str">
        <f>IF(AF165="","",VLOOKUP(AF165,'シフト記号表（勤務時間帯） (5)'!$D$6:$X$47,21,FALSE))</f>
        <v/>
      </c>
      <c r="AG166" s="2190" t="str">
        <f>IF(AG165="","",VLOOKUP(AG165,'シフト記号表（勤務時間帯） (5)'!$D$6:$X$47,21,FALSE))</f>
        <v/>
      </c>
      <c r="AH166" s="2197" t="str">
        <f>IF(AH165="","",VLOOKUP(AH165,'シフト記号表（勤務時間帯） (5)'!$D$6:$X$47,21,FALSE))</f>
        <v/>
      </c>
      <c r="AI166" s="2181" t="str">
        <f>IF(AI165="","",VLOOKUP(AI165,'シフト記号表（勤務時間帯） (5)'!$D$6:$X$47,21,FALSE))</f>
        <v/>
      </c>
      <c r="AJ166" s="2190" t="str">
        <f>IF(AJ165="","",VLOOKUP(AJ165,'シフト記号表（勤務時間帯） (5)'!$D$6:$X$47,21,FALSE))</f>
        <v/>
      </c>
      <c r="AK166" s="2190" t="str">
        <f>IF(AK165="","",VLOOKUP(AK165,'シフト記号表（勤務時間帯） (5)'!$D$6:$X$47,21,FALSE))</f>
        <v/>
      </c>
      <c r="AL166" s="2190" t="str">
        <f>IF(AL165="","",VLOOKUP(AL165,'シフト記号表（勤務時間帯） (5)'!$D$6:$X$47,21,FALSE))</f>
        <v/>
      </c>
      <c r="AM166" s="2190" t="str">
        <f>IF(AM165="","",VLOOKUP(AM165,'シフト記号表（勤務時間帯） (5)'!$D$6:$X$47,21,FALSE))</f>
        <v/>
      </c>
      <c r="AN166" s="2190" t="str">
        <f>IF(AN165="","",VLOOKUP(AN165,'シフト記号表（勤務時間帯） (5)'!$D$6:$X$47,21,FALSE))</f>
        <v/>
      </c>
      <c r="AO166" s="2197" t="str">
        <f>IF(AO165="","",VLOOKUP(AO165,'シフト記号表（勤務時間帯） (5)'!$D$6:$X$47,21,FALSE))</f>
        <v/>
      </c>
      <c r="AP166" s="2181" t="str">
        <f>IF(AP165="","",VLOOKUP(AP165,'シフト記号表（勤務時間帯） (5)'!$D$6:$X$47,21,FALSE))</f>
        <v/>
      </c>
      <c r="AQ166" s="2190" t="str">
        <f>IF(AQ165="","",VLOOKUP(AQ165,'シフト記号表（勤務時間帯） (5)'!$D$6:$X$47,21,FALSE))</f>
        <v/>
      </c>
      <c r="AR166" s="2190" t="str">
        <f>IF(AR165="","",VLOOKUP(AR165,'シフト記号表（勤務時間帯） (5)'!$D$6:$X$47,21,FALSE))</f>
        <v/>
      </c>
      <c r="AS166" s="2190" t="str">
        <f>IF(AS165="","",VLOOKUP(AS165,'シフト記号表（勤務時間帯） (5)'!$D$6:$X$47,21,FALSE))</f>
        <v/>
      </c>
      <c r="AT166" s="2190" t="str">
        <f>IF(AT165="","",VLOOKUP(AT165,'シフト記号表（勤務時間帯） (5)'!$D$6:$X$47,21,FALSE))</f>
        <v/>
      </c>
      <c r="AU166" s="2190" t="str">
        <f>IF(AU165="","",VLOOKUP(AU165,'シフト記号表（勤務時間帯） (5)'!$D$6:$X$47,21,FALSE))</f>
        <v/>
      </c>
      <c r="AV166" s="2197" t="str">
        <f>IF(AV165="","",VLOOKUP(AV165,'シフト記号表（勤務時間帯） (5)'!$D$6:$X$47,21,FALSE))</f>
        <v/>
      </c>
      <c r="AW166" s="2181" t="str">
        <f>IF(AW165="","",VLOOKUP(AW165,'シフト記号表（勤務時間帯） (5)'!$D$6:$X$47,21,FALSE))</f>
        <v/>
      </c>
      <c r="AX166" s="2190" t="str">
        <f>IF(AX165="","",VLOOKUP(AX165,'シフト記号表（勤務時間帯） (5)'!$D$6:$X$47,21,FALSE))</f>
        <v/>
      </c>
      <c r="AY166" s="2190" t="str">
        <f>IF(AY165="","",VLOOKUP(AY165,'シフト記号表（勤務時間帯） (5)'!$D$6:$X$47,21,FALSE))</f>
        <v/>
      </c>
      <c r="AZ166" s="1943">
        <f>IF($BC$3="４週",SUM(U166:AV166),IF($BC$3="暦月",SUM(U166:AY166),""))</f>
        <v>0</v>
      </c>
      <c r="BA166" s="1951"/>
      <c r="BB166" s="1960">
        <f>IF($BC$3="４週",AZ166/4,IF($BC$3="暦月",(AZ166/($BC$8/7)),""))</f>
        <v>0</v>
      </c>
      <c r="BC166" s="1951"/>
      <c r="BD166" s="1971"/>
      <c r="BE166" s="1976"/>
      <c r="BF166" s="1976"/>
      <c r="BG166" s="1976"/>
      <c r="BH166" s="1987"/>
    </row>
    <row r="167" spans="2:60" ht="20.25" customHeight="1">
      <c r="B167" s="1743"/>
      <c r="C167" s="1757"/>
      <c r="D167" s="1825"/>
      <c r="E167" s="1768"/>
      <c r="F167" s="1768"/>
      <c r="G167" s="1803">
        <f>C165</f>
        <v>0</v>
      </c>
      <c r="H167" s="2104"/>
      <c r="I167" s="1789"/>
      <c r="J167" s="2544"/>
      <c r="K167" s="2544"/>
      <c r="L167" s="1803"/>
      <c r="M167" s="2548"/>
      <c r="N167" s="2552"/>
      <c r="O167" s="2556"/>
      <c r="P167" s="2564" t="s">
        <v>34</v>
      </c>
      <c r="Q167" s="2567"/>
      <c r="R167" s="2567"/>
      <c r="S167" s="2578"/>
      <c r="T167" s="2586"/>
      <c r="U167" s="1885" t="str">
        <f>IF(U165="","",VLOOKUP(U165,'シフト記号表（勤務時間帯） (5)'!$D$6:$Z$47,23,FALSE))</f>
        <v/>
      </c>
      <c r="V167" s="1897" t="str">
        <f>IF(V165="","",VLOOKUP(V165,'シフト記号表（勤務時間帯） (5)'!$D$6:$Z$47,23,FALSE))</f>
        <v/>
      </c>
      <c r="W167" s="1897" t="str">
        <f>IF(W165="","",VLOOKUP(W165,'シフト記号表（勤務時間帯） (5)'!$D$6:$Z$47,23,FALSE))</f>
        <v/>
      </c>
      <c r="X167" s="1897" t="str">
        <f>IF(X165="","",VLOOKUP(X165,'シフト記号表（勤務時間帯） (5)'!$D$6:$Z$47,23,FALSE))</f>
        <v/>
      </c>
      <c r="Y167" s="1897" t="str">
        <f>IF(Y165="","",VLOOKUP(Y165,'シフト記号表（勤務時間帯） (5)'!$D$6:$Z$47,23,FALSE))</f>
        <v/>
      </c>
      <c r="Z167" s="1897" t="str">
        <f>IF(Z165="","",VLOOKUP(Z165,'シフト記号表（勤務時間帯） (5)'!$D$6:$Z$47,23,FALSE))</f>
        <v/>
      </c>
      <c r="AA167" s="1912" t="str">
        <f>IF(AA165="","",VLOOKUP(AA165,'シフト記号表（勤務時間帯） (5)'!$D$6:$Z$47,23,FALSE))</f>
        <v/>
      </c>
      <c r="AB167" s="1885" t="str">
        <f>IF(AB165="","",VLOOKUP(AB165,'シフト記号表（勤務時間帯） (5)'!$D$6:$Z$47,23,FALSE))</f>
        <v/>
      </c>
      <c r="AC167" s="1897" t="str">
        <f>IF(AC165="","",VLOOKUP(AC165,'シフト記号表（勤務時間帯） (5)'!$D$6:$Z$47,23,FALSE))</f>
        <v/>
      </c>
      <c r="AD167" s="1897" t="str">
        <f>IF(AD165="","",VLOOKUP(AD165,'シフト記号表（勤務時間帯） (5)'!$D$6:$Z$47,23,FALSE))</f>
        <v/>
      </c>
      <c r="AE167" s="1897" t="str">
        <f>IF(AE165="","",VLOOKUP(AE165,'シフト記号表（勤務時間帯） (5)'!$D$6:$Z$47,23,FALSE))</f>
        <v/>
      </c>
      <c r="AF167" s="1897" t="str">
        <f>IF(AF165="","",VLOOKUP(AF165,'シフト記号表（勤務時間帯） (5)'!$D$6:$Z$47,23,FALSE))</f>
        <v/>
      </c>
      <c r="AG167" s="1897" t="str">
        <f>IF(AG165="","",VLOOKUP(AG165,'シフト記号表（勤務時間帯） (5)'!$D$6:$Z$47,23,FALSE))</f>
        <v/>
      </c>
      <c r="AH167" s="1912" t="str">
        <f>IF(AH165="","",VLOOKUP(AH165,'シフト記号表（勤務時間帯） (5)'!$D$6:$Z$47,23,FALSE))</f>
        <v/>
      </c>
      <c r="AI167" s="1885" t="str">
        <f>IF(AI165="","",VLOOKUP(AI165,'シフト記号表（勤務時間帯） (5)'!$D$6:$Z$47,23,FALSE))</f>
        <v/>
      </c>
      <c r="AJ167" s="1897" t="str">
        <f>IF(AJ165="","",VLOOKUP(AJ165,'シフト記号表（勤務時間帯） (5)'!$D$6:$Z$47,23,FALSE))</f>
        <v/>
      </c>
      <c r="AK167" s="1897" t="str">
        <f>IF(AK165="","",VLOOKUP(AK165,'シフト記号表（勤務時間帯） (5)'!$D$6:$Z$47,23,FALSE))</f>
        <v/>
      </c>
      <c r="AL167" s="1897" t="str">
        <f>IF(AL165="","",VLOOKUP(AL165,'シフト記号表（勤務時間帯） (5)'!$D$6:$Z$47,23,FALSE))</f>
        <v/>
      </c>
      <c r="AM167" s="1897" t="str">
        <f>IF(AM165="","",VLOOKUP(AM165,'シフト記号表（勤務時間帯） (5)'!$D$6:$Z$47,23,FALSE))</f>
        <v/>
      </c>
      <c r="AN167" s="1897" t="str">
        <f>IF(AN165="","",VLOOKUP(AN165,'シフト記号表（勤務時間帯） (5)'!$D$6:$Z$47,23,FALSE))</f>
        <v/>
      </c>
      <c r="AO167" s="1912" t="str">
        <f>IF(AO165="","",VLOOKUP(AO165,'シフト記号表（勤務時間帯） (5)'!$D$6:$Z$47,23,FALSE))</f>
        <v/>
      </c>
      <c r="AP167" s="1885" t="str">
        <f>IF(AP165="","",VLOOKUP(AP165,'シフト記号表（勤務時間帯） (5)'!$D$6:$Z$47,23,FALSE))</f>
        <v/>
      </c>
      <c r="AQ167" s="1897" t="str">
        <f>IF(AQ165="","",VLOOKUP(AQ165,'シフト記号表（勤務時間帯） (5)'!$D$6:$Z$47,23,FALSE))</f>
        <v/>
      </c>
      <c r="AR167" s="1897" t="str">
        <f>IF(AR165="","",VLOOKUP(AR165,'シフト記号表（勤務時間帯） (5)'!$D$6:$Z$47,23,FALSE))</f>
        <v/>
      </c>
      <c r="AS167" s="1897" t="str">
        <f>IF(AS165="","",VLOOKUP(AS165,'シフト記号表（勤務時間帯） (5)'!$D$6:$Z$47,23,FALSE))</f>
        <v/>
      </c>
      <c r="AT167" s="1897" t="str">
        <f>IF(AT165="","",VLOOKUP(AT165,'シフト記号表（勤務時間帯） (5)'!$D$6:$Z$47,23,FALSE))</f>
        <v/>
      </c>
      <c r="AU167" s="1897" t="str">
        <f>IF(AU165="","",VLOOKUP(AU165,'シフト記号表（勤務時間帯） (5)'!$D$6:$Z$47,23,FALSE))</f>
        <v/>
      </c>
      <c r="AV167" s="1912" t="str">
        <f>IF(AV165="","",VLOOKUP(AV165,'シフト記号表（勤務時間帯） (5)'!$D$6:$Z$47,23,FALSE))</f>
        <v/>
      </c>
      <c r="AW167" s="1885" t="str">
        <f>IF(AW165="","",VLOOKUP(AW165,'シフト記号表（勤務時間帯） (5)'!$D$6:$Z$47,23,FALSE))</f>
        <v/>
      </c>
      <c r="AX167" s="1897" t="str">
        <f>IF(AX165="","",VLOOKUP(AX165,'シフト記号表（勤務時間帯） (5)'!$D$6:$Z$47,23,FALSE))</f>
        <v/>
      </c>
      <c r="AY167" s="1897" t="str">
        <f>IF(AY165="","",VLOOKUP(AY165,'シフト記号表（勤務時間帯） (5)'!$D$6:$Z$47,23,FALSE))</f>
        <v/>
      </c>
      <c r="AZ167" s="1945">
        <f>IF($BC$3="４週",SUM(U167:AV167),IF($BC$3="暦月",SUM(U167:AY167),""))</f>
        <v>0</v>
      </c>
      <c r="BA167" s="1953"/>
      <c r="BB167" s="1962">
        <f>IF($BC$3="４週",AZ167/4,IF($BC$3="暦月",(AZ167/($BC$8/7)),""))</f>
        <v>0</v>
      </c>
      <c r="BC167" s="1953"/>
      <c r="BD167" s="1973"/>
      <c r="BE167" s="1978"/>
      <c r="BF167" s="1978"/>
      <c r="BG167" s="1978"/>
      <c r="BH167" s="1989"/>
    </row>
    <row r="168" spans="2:60" ht="20.25" customHeight="1">
      <c r="B168" s="2530"/>
      <c r="C168" s="1756"/>
      <c r="D168" s="1824"/>
      <c r="E168" s="1767"/>
      <c r="F168" s="1767"/>
      <c r="G168" s="1802"/>
      <c r="H168" s="2095"/>
      <c r="I168" s="1788"/>
      <c r="J168" s="2545"/>
      <c r="K168" s="2545"/>
      <c r="L168" s="1802"/>
      <c r="M168" s="2549"/>
      <c r="N168" s="2553"/>
      <c r="O168" s="2557"/>
      <c r="P168" s="2563" t="s">
        <v>770</v>
      </c>
      <c r="Q168" s="2572"/>
      <c r="R168" s="2572"/>
      <c r="S168" s="2580"/>
      <c r="T168" s="2589"/>
      <c r="U168" s="2596"/>
      <c r="V168" s="2602"/>
      <c r="W168" s="2602"/>
      <c r="X168" s="2602"/>
      <c r="Y168" s="2602"/>
      <c r="Z168" s="2602"/>
      <c r="AA168" s="2608"/>
      <c r="AB168" s="2596"/>
      <c r="AC168" s="2602"/>
      <c r="AD168" s="2602"/>
      <c r="AE168" s="2602"/>
      <c r="AF168" s="2602"/>
      <c r="AG168" s="2602"/>
      <c r="AH168" s="2608"/>
      <c r="AI168" s="2596"/>
      <c r="AJ168" s="2602"/>
      <c r="AK168" s="2602"/>
      <c r="AL168" s="2602"/>
      <c r="AM168" s="2602"/>
      <c r="AN168" s="2602"/>
      <c r="AO168" s="2608"/>
      <c r="AP168" s="2596"/>
      <c r="AQ168" s="2602"/>
      <c r="AR168" s="2602"/>
      <c r="AS168" s="2602"/>
      <c r="AT168" s="2602"/>
      <c r="AU168" s="2602"/>
      <c r="AV168" s="2608"/>
      <c r="AW168" s="2596"/>
      <c r="AX168" s="2602"/>
      <c r="AY168" s="2602"/>
      <c r="AZ168" s="2624"/>
      <c r="BA168" s="2631"/>
      <c r="BB168" s="2638"/>
      <c r="BC168" s="2631"/>
      <c r="BD168" s="1972"/>
      <c r="BE168" s="1977"/>
      <c r="BF168" s="1977"/>
      <c r="BG168" s="1977"/>
      <c r="BH168" s="1988"/>
    </row>
    <row r="169" spans="2:60" ht="20.25" customHeight="1">
      <c r="B169" s="2059">
        <f>B166+1</f>
        <v>50</v>
      </c>
      <c r="C169" s="1755"/>
      <c r="D169" s="1823"/>
      <c r="E169" s="1766"/>
      <c r="F169" s="1766">
        <f>C168</f>
        <v>0</v>
      </c>
      <c r="G169" s="1801"/>
      <c r="H169" s="2103"/>
      <c r="I169" s="1787"/>
      <c r="J169" s="2543"/>
      <c r="K169" s="2543"/>
      <c r="L169" s="1801"/>
      <c r="M169" s="2547"/>
      <c r="N169" s="2551"/>
      <c r="O169" s="2555"/>
      <c r="P169" s="2559" t="s">
        <v>1023</v>
      </c>
      <c r="Q169" s="2566"/>
      <c r="R169" s="2566"/>
      <c r="S169" s="2574"/>
      <c r="T169" s="2582"/>
      <c r="U169" s="2181" t="str">
        <f>IF(U168="","",VLOOKUP(U168,'シフト記号表（勤務時間帯） (5)'!$D$6:$X$47,21,FALSE))</f>
        <v/>
      </c>
      <c r="V169" s="2190" t="str">
        <f>IF(V168="","",VLOOKUP(V168,'シフト記号表（勤務時間帯） (5)'!$D$6:$X$47,21,FALSE))</f>
        <v/>
      </c>
      <c r="W169" s="2190" t="str">
        <f>IF(W168="","",VLOOKUP(W168,'シフト記号表（勤務時間帯） (5)'!$D$6:$X$47,21,FALSE))</f>
        <v/>
      </c>
      <c r="X169" s="2190" t="str">
        <f>IF(X168="","",VLOOKUP(X168,'シフト記号表（勤務時間帯） (5)'!$D$6:$X$47,21,FALSE))</f>
        <v/>
      </c>
      <c r="Y169" s="2190" t="str">
        <f>IF(Y168="","",VLOOKUP(Y168,'シフト記号表（勤務時間帯） (5)'!$D$6:$X$47,21,FALSE))</f>
        <v/>
      </c>
      <c r="Z169" s="2190" t="str">
        <f>IF(Z168="","",VLOOKUP(Z168,'シフト記号表（勤務時間帯） (5)'!$D$6:$X$47,21,FALSE))</f>
        <v/>
      </c>
      <c r="AA169" s="2197" t="str">
        <f>IF(AA168="","",VLOOKUP(AA168,'シフト記号表（勤務時間帯） (5)'!$D$6:$X$47,21,FALSE))</f>
        <v/>
      </c>
      <c r="AB169" s="2181" t="str">
        <f>IF(AB168="","",VLOOKUP(AB168,'シフト記号表（勤務時間帯） (5)'!$D$6:$X$47,21,FALSE))</f>
        <v/>
      </c>
      <c r="AC169" s="2190" t="str">
        <f>IF(AC168="","",VLOOKUP(AC168,'シフト記号表（勤務時間帯） (5)'!$D$6:$X$47,21,FALSE))</f>
        <v/>
      </c>
      <c r="AD169" s="2190" t="str">
        <f>IF(AD168="","",VLOOKUP(AD168,'シフト記号表（勤務時間帯） (5)'!$D$6:$X$47,21,FALSE))</f>
        <v/>
      </c>
      <c r="AE169" s="2190" t="str">
        <f>IF(AE168="","",VLOOKUP(AE168,'シフト記号表（勤務時間帯） (5)'!$D$6:$X$47,21,FALSE))</f>
        <v/>
      </c>
      <c r="AF169" s="2190" t="str">
        <f>IF(AF168="","",VLOOKUP(AF168,'シフト記号表（勤務時間帯） (5)'!$D$6:$X$47,21,FALSE))</f>
        <v/>
      </c>
      <c r="AG169" s="2190" t="str">
        <f>IF(AG168="","",VLOOKUP(AG168,'シフト記号表（勤務時間帯） (5)'!$D$6:$X$47,21,FALSE))</f>
        <v/>
      </c>
      <c r="AH169" s="2197" t="str">
        <f>IF(AH168="","",VLOOKUP(AH168,'シフト記号表（勤務時間帯） (5)'!$D$6:$X$47,21,FALSE))</f>
        <v/>
      </c>
      <c r="AI169" s="2181" t="str">
        <f>IF(AI168="","",VLOOKUP(AI168,'シフト記号表（勤務時間帯） (5)'!$D$6:$X$47,21,FALSE))</f>
        <v/>
      </c>
      <c r="AJ169" s="2190" t="str">
        <f>IF(AJ168="","",VLOOKUP(AJ168,'シフト記号表（勤務時間帯） (5)'!$D$6:$X$47,21,FALSE))</f>
        <v/>
      </c>
      <c r="AK169" s="2190" t="str">
        <f>IF(AK168="","",VLOOKUP(AK168,'シフト記号表（勤務時間帯） (5)'!$D$6:$X$47,21,FALSE))</f>
        <v/>
      </c>
      <c r="AL169" s="2190" t="str">
        <f>IF(AL168="","",VLOOKUP(AL168,'シフト記号表（勤務時間帯） (5)'!$D$6:$X$47,21,FALSE))</f>
        <v/>
      </c>
      <c r="AM169" s="2190" t="str">
        <f>IF(AM168="","",VLOOKUP(AM168,'シフト記号表（勤務時間帯） (5)'!$D$6:$X$47,21,FALSE))</f>
        <v/>
      </c>
      <c r="AN169" s="2190" t="str">
        <f>IF(AN168="","",VLOOKUP(AN168,'シフト記号表（勤務時間帯） (5)'!$D$6:$X$47,21,FALSE))</f>
        <v/>
      </c>
      <c r="AO169" s="2197" t="str">
        <f>IF(AO168="","",VLOOKUP(AO168,'シフト記号表（勤務時間帯） (5)'!$D$6:$X$47,21,FALSE))</f>
        <v/>
      </c>
      <c r="AP169" s="2181" t="str">
        <f>IF(AP168="","",VLOOKUP(AP168,'シフト記号表（勤務時間帯） (5)'!$D$6:$X$47,21,FALSE))</f>
        <v/>
      </c>
      <c r="AQ169" s="2190" t="str">
        <f>IF(AQ168="","",VLOOKUP(AQ168,'シフト記号表（勤務時間帯） (5)'!$D$6:$X$47,21,FALSE))</f>
        <v/>
      </c>
      <c r="AR169" s="2190" t="str">
        <f>IF(AR168="","",VLOOKUP(AR168,'シフト記号表（勤務時間帯） (5)'!$D$6:$X$47,21,FALSE))</f>
        <v/>
      </c>
      <c r="AS169" s="2190" t="str">
        <f>IF(AS168="","",VLOOKUP(AS168,'シフト記号表（勤務時間帯） (5)'!$D$6:$X$47,21,FALSE))</f>
        <v/>
      </c>
      <c r="AT169" s="2190" t="str">
        <f>IF(AT168="","",VLOOKUP(AT168,'シフト記号表（勤務時間帯） (5)'!$D$6:$X$47,21,FALSE))</f>
        <v/>
      </c>
      <c r="AU169" s="2190" t="str">
        <f>IF(AU168="","",VLOOKUP(AU168,'シフト記号表（勤務時間帯） (5)'!$D$6:$X$47,21,FALSE))</f>
        <v/>
      </c>
      <c r="AV169" s="2197" t="str">
        <f>IF(AV168="","",VLOOKUP(AV168,'シフト記号表（勤務時間帯） (5)'!$D$6:$X$47,21,FALSE))</f>
        <v/>
      </c>
      <c r="AW169" s="2181" t="str">
        <f>IF(AW168="","",VLOOKUP(AW168,'シフト記号表（勤務時間帯） (5)'!$D$6:$X$47,21,FALSE))</f>
        <v/>
      </c>
      <c r="AX169" s="2190" t="str">
        <f>IF(AX168="","",VLOOKUP(AX168,'シフト記号表（勤務時間帯） (5)'!$D$6:$X$47,21,FALSE))</f>
        <v/>
      </c>
      <c r="AY169" s="2190" t="str">
        <f>IF(AY168="","",VLOOKUP(AY168,'シフト記号表（勤務時間帯） (5)'!$D$6:$X$47,21,FALSE))</f>
        <v/>
      </c>
      <c r="AZ169" s="1943">
        <f>IF($BC$3="４週",SUM(U169:AV169),IF($BC$3="暦月",SUM(U169:AY169),""))</f>
        <v>0</v>
      </c>
      <c r="BA169" s="1951"/>
      <c r="BB169" s="1960">
        <f>IF($BC$3="４週",AZ169/4,IF($BC$3="暦月",(AZ169/($BC$8/7)),""))</f>
        <v>0</v>
      </c>
      <c r="BC169" s="1951"/>
      <c r="BD169" s="1971"/>
      <c r="BE169" s="1976"/>
      <c r="BF169" s="1976"/>
      <c r="BG169" s="1976"/>
      <c r="BH169" s="1987"/>
    </row>
    <row r="170" spans="2:60" ht="20.25" customHeight="1">
      <c r="B170" s="1743"/>
      <c r="C170" s="1757"/>
      <c r="D170" s="1825"/>
      <c r="E170" s="1768"/>
      <c r="F170" s="1768"/>
      <c r="G170" s="1803">
        <f>C168</f>
        <v>0</v>
      </c>
      <c r="H170" s="2104"/>
      <c r="I170" s="1789"/>
      <c r="J170" s="2544"/>
      <c r="K170" s="2544"/>
      <c r="L170" s="1803"/>
      <c r="M170" s="2548"/>
      <c r="N170" s="2552"/>
      <c r="O170" s="2556"/>
      <c r="P170" s="2564" t="s">
        <v>34</v>
      </c>
      <c r="Q170" s="2567"/>
      <c r="R170" s="2567"/>
      <c r="S170" s="2578"/>
      <c r="T170" s="2586"/>
      <c r="U170" s="1885" t="str">
        <f>IF(U168="","",VLOOKUP(U168,'シフト記号表（勤務時間帯） (5)'!$D$6:$Z$47,23,FALSE))</f>
        <v/>
      </c>
      <c r="V170" s="1897" t="str">
        <f>IF(V168="","",VLOOKUP(V168,'シフト記号表（勤務時間帯） (5)'!$D$6:$Z$47,23,FALSE))</f>
        <v/>
      </c>
      <c r="W170" s="1897" t="str">
        <f>IF(W168="","",VLOOKUP(W168,'シフト記号表（勤務時間帯） (5)'!$D$6:$Z$47,23,FALSE))</f>
        <v/>
      </c>
      <c r="X170" s="1897" t="str">
        <f>IF(X168="","",VLOOKUP(X168,'シフト記号表（勤務時間帯） (5)'!$D$6:$Z$47,23,FALSE))</f>
        <v/>
      </c>
      <c r="Y170" s="1897" t="str">
        <f>IF(Y168="","",VLOOKUP(Y168,'シフト記号表（勤務時間帯） (5)'!$D$6:$Z$47,23,FALSE))</f>
        <v/>
      </c>
      <c r="Z170" s="1897" t="str">
        <f>IF(Z168="","",VLOOKUP(Z168,'シフト記号表（勤務時間帯） (5)'!$D$6:$Z$47,23,FALSE))</f>
        <v/>
      </c>
      <c r="AA170" s="1912" t="str">
        <f>IF(AA168="","",VLOOKUP(AA168,'シフト記号表（勤務時間帯） (5)'!$D$6:$Z$47,23,FALSE))</f>
        <v/>
      </c>
      <c r="AB170" s="1885" t="str">
        <f>IF(AB168="","",VLOOKUP(AB168,'シフト記号表（勤務時間帯） (5)'!$D$6:$Z$47,23,FALSE))</f>
        <v/>
      </c>
      <c r="AC170" s="1897" t="str">
        <f>IF(AC168="","",VLOOKUP(AC168,'シフト記号表（勤務時間帯） (5)'!$D$6:$Z$47,23,FALSE))</f>
        <v/>
      </c>
      <c r="AD170" s="1897" t="str">
        <f>IF(AD168="","",VLOOKUP(AD168,'シフト記号表（勤務時間帯） (5)'!$D$6:$Z$47,23,FALSE))</f>
        <v/>
      </c>
      <c r="AE170" s="1897" t="str">
        <f>IF(AE168="","",VLOOKUP(AE168,'シフト記号表（勤務時間帯） (5)'!$D$6:$Z$47,23,FALSE))</f>
        <v/>
      </c>
      <c r="AF170" s="1897" t="str">
        <f>IF(AF168="","",VLOOKUP(AF168,'シフト記号表（勤務時間帯） (5)'!$D$6:$Z$47,23,FALSE))</f>
        <v/>
      </c>
      <c r="AG170" s="1897" t="str">
        <f>IF(AG168="","",VLOOKUP(AG168,'シフト記号表（勤務時間帯） (5)'!$D$6:$Z$47,23,FALSE))</f>
        <v/>
      </c>
      <c r="AH170" s="1912" t="str">
        <f>IF(AH168="","",VLOOKUP(AH168,'シフト記号表（勤務時間帯） (5)'!$D$6:$Z$47,23,FALSE))</f>
        <v/>
      </c>
      <c r="AI170" s="1885" t="str">
        <f>IF(AI168="","",VLOOKUP(AI168,'シフト記号表（勤務時間帯） (5)'!$D$6:$Z$47,23,FALSE))</f>
        <v/>
      </c>
      <c r="AJ170" s="1897" t="str">
        <f>IF(AJ168="","",VLOOKUP(AJ168,'シフト記号表（勤務時間帯） (5)'!$D$6:$Z$47,23,FALSE))</f>
        <v/>
      </c>
      <c r="AK170" s="1897" t="str">
        <f>IF(AK168="","",VLOOKUP(AK168,'シフト記号表（勤務時間帯） (5)'!$D$6:$Z$47,23,FALSE))</f>
        <v/>
      </c>
      <c r="AL170" s="1897" t="str">
        <f>IF(AL168="","",VLOOKUP(AL168,'シフト記号表（勤務時間帯） (5)'!$D$6:$Z$47,23,FALSE))</f>
        <v/>
      </c>
      <c r="AM170" s="1897" t="str">
        <f>IF(AM168="","",VLOOKUP(AM168,'シフト記号表（勤務時間帯） (5)'!$D$6:$Z$47,23,FALSE))</f>
        <v/>
      </c>
      <c r="AN170" s="1897" t="str">
        <f>IF(AN168="","",VLOOKUP(AN168,'シフト記号表（勤務時間帯） (5)'!$D$6:$Z$47,23,FALSE))</f>
        <v/>
      </c>
      <c r="AO170" s="1912" t="str">
        <f>IF(AO168="","",VLOOKUP(AO168,'シフト記号表（勤務時間帯） (5)'!$D$6:$Z$47,23,FALSE))</f>
        <v/>
      </c>
      <c r="AP170" s="1885" t="str">
        <f>IF(AP168="","",VLOOKUP(AP168,'シフト記号表（勤務時間帯） (5)'!$D$6:$Z$47,23,FALSE))</f>
        <v/>
      </c>
      <c r="AQ170" s="1897" t="str">
        <f>IF(AQ168="","",VLOOKUP(AQ168,'シフト記号表（勤務時間帯） (5)'!$D$6:$Z$47,23,FALSE))</f>
        <v/>
      </c>
      <c r="AR170" s="1897" t="str">
        <f>IF(AR168="","",VLOOKUP(AR168,'シフト記号表（勤務時間帯） (5)'!$D$6:$Z$47,23,FALSE))</f>
        <v/>
      </c>
      <c r="AS170" s="1897" t="str">
        <f>IF(AS168="","",VLOOKUP(AS168,'シフト記号表（勤務時間帯） (5)'!$D$6:$Z$47,23,FALSE))</f>
        <v/>
      </c>
      <c r="AT170" s="1897" t="str">
        <f>IF(AT168="","",VLOOKUP(AT168,'シフト記号表（勤務時間帯） (5)'!$D$6:$Z$47,23,FALSE))</f>
        <v/>
      </c>
      <c r="AU170" s="1897" t="str">
        <f>IF(AU168="","",VLOOKUP(AU168,'シフト記号表（勤務時間帯） (5)'!$D$6:$Z$47,23,FALSE))</f>
        <v/>
      </c>
      <c r="AV170" s="1912" t="str">
        <f>IF(AV168="","",VLOOKUP(AV168,'シフト記号表（勤務時間帯） (5)'!$D$6:$Z$47,23,FALSE))</f>
        <v/>
      </c>
      <c r="AW170" s="1885" t="str">
        <f>IF(AW168="","",VLOOKUP(AW168,'シフト記号表（勤務時間帯） (5)'!$D$6:$Z$47,23,FALSE))</f>
        <v/>
      </c>
      <c r="AX170" s="1897" t="str">
        <f>IF(AX168="","",VLOOKUP(AX168,'シフト記号表（勤務時間帯） (5)'!$D$6:$Z$47,23,FALSE))</f>
        <v/>
      </c>
      <c r="AY170" s="1897" t="str">
        <f>IF(AY168="","",VLOOKUP(AY168,'シフト記号表（勤務時間帯） (5)'!$D$6:$Z$47,23,FALSE))</f>
        <v/>
      </c>
      <c r="AZ170" s="1945">
        <f>IF($BC$3="４週",SUM(U170:AV170),IF($BC$3="暦月",SUM(U170:AY170),""))</f>
        <v>0</v>
      </c>
      <c r="BA170" s="1953"/>
      <c r="BB170" s="1962">
        <f>IF($BC$3="４週",AZ170/4,IF($BC$3="暦月",(AZ170/($BC$8/7)),""))</f>
        <v>0</v>
      </c>
      <c r="BC170" s="1953"/>
      <c r="BD170" s="1973"/>
      <c r="BE170" s="1978"/>
      <c r="BF170" s="1978"/>
      <c r="BG170" s="1978"/>
      <c r="BH170" s="1989"/>
    </row>
    <row r="171" spans="2:60" ht="20.25" customHeight="1">
      <c r="B171" s="2531" t="s">
        <v>646</v>
      </c>
      <c r="C171" s="2534"/>
      <c r="D171" s="2534"/>
      <c r="E171" s="2534"/>
      <c r="F171" s="2534"/>
      <c r="G171" s="2534"/>
      <c r="H171" s="2534"/>
      <c r="I171" s="2534"/>
      <c r="J171" s="2534"/>
      <c r="K171" s="2534"/>
      <c r="L171" s="2534"/>
      <c r="M171" s="2534"/>
      <c r="N171" s="2534"/>
      <c r="O171" s="2534"/>
      <c r="P171" s="2534"/>
      <c r="Q171" s="2534"/>
      <c r="R171" s="2534"/>
      <c r="S171" s="2534"/>
      <c r="T171" s="2590"/>
      <c r="U171" s="2597"/>
      <c r="V171" s="2603"/>
      <c r="W171" s="2603"/>
      <c r="X171" s="2603"/>
      <c r="Y171" s="2603"/>
      <c r="Z171" s="2603"/>
      <c r="AA171" s="2609"/>
      <c r="AB171" s="2613"/>
      <c r="AC171" s="2603"/>
      <c r="AD171" s="2603"/>
      <c r="AE171" s="2603"/>
      <c r="AF171" s="2603"/>
      <c r="AG171" s="2603"/>
      <c r="AH171" s="2609"/>
      <c r="AI171" s="2613"/>
      <c r="AJ171" s="2603"/>
      <c r="AK171" s="2603"/>
      <c r="AL171" s="2603"/>
      <c r="AM171" s="2603"/>
      <c r="AN171" s="2603"/>
      <c r="AO171" s="2609"/>
      <c r="AP171" s="2613"/>
      <c r="AQ171" s="2603"/>
      <c r="AR171" s="2603"/>
      <c r="AS171" s="2603"/>
      <c r="AT171" s="2603"/>
      <c r="AU171" s="2603"/>
      <c r="AV171" s="2609"/>
      <c r="AW171" s="2613"/>
      <c r="AX171" s="2603"/>
      <c r="AY171" s="2620"/>
      <c r="AZ171" s="2625"/>
      <c r="BA171" s="2632"/>
      <c r="BB171" s="2289"/>
      <c r="BC171" s="2296"/>
      <c r="BD171" s="2296"/>
      <c r="BE171" s="2296"/>
      <c r="BF171" s="2296"/>
      <c r="BG171" s="2296"/>
      <c r="BH171" s="2306"/>
    </row>
    <row r="172" spans="2:60" ht="20.25" customHeight="1">
      <c r="B172" s="2532" t="s">
        <v>446</v>
      </c>
      <c r="C172" s="2535"/>
      <c r="D172" s="2535"/>
      <c r="E172" s="2535"/>
      <c r="F172" s="2535"/>
      <c r="G172" s="2535"/>
      <c r="H172" s="2535"/>
      <c r="I172" s="2535"/>
      <c r="J172" s="2535"/>
      <c r="K172" s="2535"/>
      <c r="L172" s="2535"/>
      <c r="M172" s="2535"/>
      <c r="N172" s="2535"/>
      <c r="O172" s="2535"/>
      <c r="P172" s="2535"/>
      <c r="Q172" s="2535"/>
      <c r="R172" s="2535"/>
      <c r="S172" s="2535"/>
      <c r="T172" s="2591"/>
      <c r="U172" s="2598"/>
      <c r="V172" s="2604"/>
      <c r="W172" s="2604"/>
      <c r="X172" s="2604"/>
      <c r="Y172" s="2604"/>
      <c r="Z172" s="2604"/>
      <c r="AA172" s="2610"/>
      <c r="AB172" s="2614"/>
      <c r="AC172" s="2604"/>
      <c r="AD172" s="2604"/>
      <c r="AE172" s="2604"/>
      <c r="AF172" s="2604"/>
      <c r="AG172" s="2604"/>
      <c r="AH172" s="2610"/>
      <c r="AI172" s="2614"/>
      <c r="AJ172" s="2604"/>
      <c r="AK172" s="2604"/>
      <c r="AL172" s="2604"/>
      <c r="AM172" s="2604"/>
      <c r="AN172" s="2604"/>
      <c r="AO172" s="2610"/>
      <c r="AP172" s="2614"/>
      <c r="AQ172" s="2604"/>
      <c r="AR172" s="2604"/>
      <c r="AS172" s="2604"/>
      <c r="AT172" s="2604"/>
      <c r="AU172" s="2604"/>
      <c r="AV172" s="2610"/>
      <c r="AW172" s="2614"/>
      <c r="AX172" s="2604"/>
      <c r="AY172" s="2621"/>
      <c r="AZ172" s="2626"/>
      <c r="BA172" s="2633"/>
      <c r="BB172" s="2290"/>
      <c r="BC172" s="2297"/>
      <c r="BD172" s="2297"/>
      <c r="BE172" s="2297"/>
      <c r="BF172" s="2297"/>
      <c r="BG172" s="2297"/>
      <c r="BH172" s="2307"/>
    </row>
    <row r="173" spans="2:60" ht="20.25" customHeight="1">
      <c r="B173" s="2532" t="s">
        <v>1020</v>
      </c>
      <c r="C173" s="2535"/>
      <c r="D173" s="2535"/>
      <c r="E173" s="2535"/>
      <c r="F173" s="2535"/>
      <c r="G173" s="2535"/>
      <c r="H173" s="2535"/>
      <c r="I173" s="2535"/>
      <c r="J173" s="2535"/>
      <c r="K173" s="2535"/>
      <c r="L173" s="2535"/>
      <c r="M173" s="2535"/>
      <c r="N173" s="2535"/>
      <c r="O173" s="2535"/>
      <c r="P173" s="2535"/>
      <c r="Q173" s="2535"/>
      <c r="R173" s="2535"/>
      <c r="S173" s="2535"/>
      <c r="T173" s="2591"/>
      <c r="U173" s="2598"/>
      <c r="V173" s="2604"/>
      <c r="W173" s="2604"/>
      <c r="X173" s="2604"/>
      <c r="Y173" s="2604"/>
      <c r="Z173" s="2604"/>
      <c r="AA173" s="2199"/>
      <c r="AB173" s="2183"/>
      <c r="AC173" s="2604"/>
      <c r="AD173" s="2604"/>
      <c r="AE173" s="2604"/>
      <c r="AF173" s="2604"/>
      <c r="AG173" s="2604"/>
      <c r="AH173" s="2199"/>
      <c r="AI173" s="2183"/>
      <c r="AJ173" s="2604"/>
      <c r="AK173" s="2604"/>
      <c r="AL173" s="2604"/>
      <c r="AM173" s="2604"/>
      <c r="AN173" s="2604"/>
      <c r="AO173" s="2199"/>
      <c r="AP173" s="2183"/>
      <c r="AQ173" s="2604"/>
      <c r="AR173" s="2604"/>
      <c r="AS173" s="2604"/>
      <c r="AT173" s="2604"/>
      <c r="AU173" s="2604"/>
      <c r="AV173" s="2199"/>
      <c r="AW173" s="2183"/>
      <c r="AX173" s="2604"/>
      <c r="AY173" s="2621"/>
      <c r="AZ173" s="2626"/>
      <c r="BA173" s="2633"/>
      <c r="BB173" s="2290"/>
      <c r="BC173" s="2297"/>
      <c r="BD173" s="2297"/>
      <c r="BE173" s="2297"/>
      <c r="BF173" s="2297"/>
      <c r="BG173" s="2297"/>
      <c r="BH173" s="2307"/>
    </row>
    <row r="174" spans="2:60" ht="20.25" customHeight="1">
      <c r="B174" s="2532" t="s">
        <v>1021</v>
      </c>
      <c r="C174" s="2535"/>
      <c r="D174" s="2535"/>
      <c r="E174" s="2535"/>
      <c r="F174" s="2535"/>
      <c r="G174" s="2535"/>
      <c r="H174" s="2535"/>
      <c r="I174" s="2535"/>
      <c r="J174" s="2535"/>
      <c r="K174" s="2535"/>
      <c r="L174" s="2535"/>
      <c r="M174" s="2535"/>
      <c r="N174" s="2535"/>
      <c r="O174" s="2535"/>
      <c r="P174" s="2535"/>
      <c r="Q174" s="2535"/>
      <c r="R174" s="2535"/>
      <c r="S174" s="2535"/>
      <c r="T174" s="2591"/>
      <c r="U174" s="2598"/>
      <c r="V174" s="2604"/>
      <c r="W174" s="2604"/>
      <c r="X174" s="2604"/>
      <c r="Y174" s="2604"/>
      <c r="Z174" s="2604"/>
      <c r="AA174" s="2199"/>
      <c r="AB174" s="2183"/>
      <c r="AC174" s="2604"/>
      <c r="AD174" s="2604"/>
      <c r="AE174" s="2604"/>
      <c r="AF174" s="2604"/>
      <c r="AG174" s="2604"/>
      <c r="AH174" s="2199"/>
      <c r="AI174" s="2183"/>
      <c r="AJ174" s="2604"/>
      <c r="AK174" s="2604"/>
      <c r="AL174" s="2604"/>
      <c r="AM174" s="2604"/>
      <c r="AN174" s="2604"/>
      <c r="AO174" s="2199"/>
      <c r="AP174" s="2183"/>
      <c r="AQ174" s="2604"/>
      <c r="AR174" s="2604"/>
      <c r="AS174" s="2604"/>
      <c r="AT174" s="2604"/>
      <c r="AU174" s="2604"/>
      <c r="AV174" s="2199"/>
      <c r="AW174" s="2183"/>
      <c r="AX174" s="2604"/>
      <c r="AY174" s="2621"/>
      <c r="AZ174" s="2627"/>
      <c r="BA174" s="2634"/>
      <c r="BB174" s="2290"/>
      <c r="BC174" s="2297"/>
      <c r="BD174" s="2297"/>
      <c r="BE174" s="2297"/>
      <c r="BF174" s="2297"/>
      <c r="BG174" s="2297"/>
      <c r="BH174" s="2307"/>
    </row>
    <row r="175" spans="2:60" ht="20.25" customHeight="1">
      <c r="B175" s="2532" t="s">
        <v>345</v>
      </c>
      <c r="C175" s="2535"/>
      <c r="D175" s="2535"/>
      <c r="E175" s="2535"/>
      <c r="F175" s="2535"/>
      <c r="G175" s="2535"/>
      <c r="H175" s="2535"/>
      <c r="I175" s="2535"/>
      <c r="J175" s="2535"/>
      <c r="K175" s="2535"/>
      <c r="L175" s="2535"/>
      <c r="M175" s="2535"/>
      <c r="N175" s="2535"/>
      <c r="O175" s="2535"/>
      <c r="P175" s="2535"/>
      <c r="Q175" s="2535"/>
      <c r="R175" s="2535"/>
      <c r="S175" s="2535"/>
      <c r="T175" s="2591"/>
      <c r="U175" s="2184" t="str">
        <f t="shared" ref="U175:AY175" si="1">IF(SUMIF($F$21:$F$170,"介護従業者",U21:U170)+SUMIF($F$21:$F$170,"看護職員",U21:U170)=0,"",(SUMIF($F$21:$F$170,"介護従業者",U21:U170)+SUMIF($F$21:$F$170,"看護職員",U21:U170)))</f>
        <v/>
      </c>
      <c r="V175" s="2193" t="str">
        <f t="shared" si="1"/>
        <v/>
      </c>
      <c r="W175" s="2193" t="str">
        <f t="shared" si="1"/>
        <v/>
      </c>
      <c r="X175" s="2193" t="str">
        <f t="shared" si="1"/>
        <v/>
      </c>
      <c r="Y175" s="2193" t="str">
        <f t="shared" si="1"/>
        <v/>
      </c>
      <c r="Z175" s="2193" t="str">
        <f t="shared" si="1"/>
        <v/>
      </c>
      <c r="AA175" s="2200" t="str">
        <f t="shared" si="1"/>
        <v/>
      </c>
      <c r="AB175" s="2184" t="str">
        <f t="shared" si="1"/>
        <v/>
      </c>
      <c r="AC175" s="2193" t="str">
        <f t="shared" si="1"/>
        <v/>
      </c>
      <c r="AD175" s="2193" t="str">
        <f t="shared" si="1"/>
        <v/>
      </c>
      <c r="AE175" s="2193" t="str">
        <f t="shared" si="1"/>
        <v/>
      </c>
      <c r="AF175" s="2193" t="str">
        <f t="shared" si="1"/>
        <v/>
      </c>
      <c r="AG175" s="2193" t="str">
        <f t="shared" si="1"/>
        <v/>
      </c>
      <c r="AH175" s="2200" t="str">
        <f t="shared" si="1"/>
        <v/>
      </c>
      <c r="AI175" s="2184" t="str">
        <f t="shared" si="1"/>
        <v/>
      </c>
      <c r="AJ175" s="2193" t="str">
        <f t="shared" si="1"/>
        <v/>
      </c>
      <c r="AK175" s="2193" t="str">
        <f t="shared" si="1"/>
        <v/>
      </c>
      <c r="AL175" s="2193" t="str">
        <f t="shared" si="1"/>
        <v/>
      </c>
      <c r="AM175" s="2193" t="str">
        <f t="shared" si="1"/>
        <v/>
      </c>
      <c r="AN175" s="2193" t="str">
        <f t="shared" si="1"/>
        <v/>
      </c>
      <c r="AO175" s="2200" t="str">
        <f t="shared" si="1"/>
        <v/>
      </c>
      <c r="AP175" s="2184" t="str">
        <f t="shared" si="1"/>
        <v/>
      </c>
      <c r="AQ175" s="2193" t="str">
        <f t="shared" si="1"/>
        <v/>
      </c>
      <c r="AR175" s="2193" t="str">
        <f t="shared" si="1"/>
        <v/>
      </c>
      <c r="AS175" s="2193" t="str">
        <f t="shared" si="1"/>
        <v/>
      </c>
      <c r="AT175" s="2193" t="str">
        <f t="shared" si="1"/>
        <v/>
      </c>
      <c r="AU175" s="2193" t="str">
        <f t="shared" si="1"/>
        <v/>
      </c>
      <c r="AV175" s="2200" t="str">
        <f t="shared" si="1"/>
        <v/>
      </c>
      <c r="AW175" s="2184" t="str">
        <f t="shared" si="1"/>
        <v/>
      </c>
      <c r="AX175" s="2193" t="str">
        <f t="shared" si="1"/>
        <v/>
      </c>
      <c r="AY175" s="2193" t="str">
        <f t="shared" si="1"/>
        <v/>
      </c>
      <c r="AZ175" s="2628">
        <f>IF($BC$3="４週",SUM(U175:AV175),IF($BC$3="暦月",SUM(U175:AY175),""))</f>
        <v>0</v>
      </c>
      <c r="BA175" s="2720"/>
      <c r="BB175" s="2290"/>
      <c r="BC175" s="2297"/>
      <c r="BD175" s="2297"/>
      <c r="BE175" s="2297"/>
      <c r="BF175" s="2297"/>
      <c r="BG175" s="2297"/>
      <c r="BH175" s="2307"/>
    </row>
    <row r="176" spans="2:60" ht="20.25" customHeight="1">
      <c r="B176" s="2532" t="s">
        <v>1103</v>
      </c>
      <c r="C176" s="2535"/>
      <c r="D176" s="2535"/>
      <c r="E176" s="2535"/>
      <c r="F176" s="2535"/>
      <c r="G176" s="2535"/>
      <c r="H176" s="2535"/>
      <c r="I176" s="2535"/>
      <c r="J176" s="2535"/>
      <c r="K176" s="2535"/>
      <c r="L176" s="2535"/>
      <c r="M176" s="2535"/>
      <c r="N176" s="2535"/>
      <c r="O176" s="2535"/>
      <c r="P176" s="2535"/>
      <c r="Q176" s="2535"/>
      <c r="R176" s="2535"/>
      <c r="S176" s="2535"/>
      <c r="T176" s="2591"/>
      <c r="U176" s="2184" t="str">
        <f t="shared" ref="U176:AY176" si="2">IF(SUMIF($F$21:$F$170,"看護職員",U21:U170)=0,"",SUMIF($F$21:$F$170,"看護職員",U21:U170))</f>
        <v/>
      </c>
      <c r="V176" s="2193" t="str">
        <f t="shared" si="2"/>
        <v/>
      </c>
      <c r="W176" s="2193" t="str">
        <f t="shared" si="2"/>
        <v/>
      </c>
      <c r="X176" s="2193" t="str">
        <f t="shared" si="2"/>
        <v/>
      </c>
      <c r="Y176" s="2193" t="str">
        <f t="shared" si="2"/>
        <v/>
      </c>
      <c r="Z176" s="2193" t="str">
        <f t="shared" si="2"/>
        <v/>
      </c>
      <c r="AA176" s="2200" t="str">
        <f t="shared" si="2"/>
        <v/>
      </c>
      <c r="AB176" s="2184" t="str">
        <f t="shared" si="2"/>
        <v/>
      </c>
      <c r="AC176" s="2193" t="str">
        <f t="shared" si="2"/>
        <v/>
      </c>
      <c r="AD176" s="2193" t="str">
        <f t="shared" si="2"/>
        <v/>
      </c>
      <c r="AE176" s="2193" t="str">
        <f t="shared" si="2"/>
        <v/>
      </c>
      <c r="AF176" s="2193" t="str">
        <f t="shared" si="2"/>
        <v/>
      </c>
      <c r="AG176" s="2193" t="str">
        <f t="shared" si="2"/>
        <v/>
      </c>
      <c r="AH176" s="2200" t="str">
        <f t="shared" si="2"/>
        <v/>
      </c>
      <c r="AI176" s="2184" t="str">
        <f t="shared" si="2"/>
        <v/>
      </c>
      <c r="AJ176" s="2193" t="str">
        <f t="shared" si="2"/>
        <v/>
      </c>
      <c r="AK176" s="2193" t="str">
        <f t="shared" si="2"/>
        <v/>
      </c>
      <c r="AL176" s="2193" t="str">
        <f t="shared" si="2"/>
        <v/>
      </c>
      <c r="AM176" s="2193" t="str">
        <f t="shared" si="2"/>
        <v/>
      </c>
      <c r="AN176" s="2193" t="str">
        <f t="shared" si="2"/>
        <v/>
      </c>
      <c r="AO176" s="2200" t="str">
        <f t="shared" si="2"/>
        <v/>
      </c>
      <c r="AP176" s="2184" t="str">
        <f t="shared" si="2"/>
        <v/>
      </c>
      <c r="AQ176" s="2193" t="str">
        <f t="shared" si="2"/>
        <v/>
      </c>
      <c r="AR176" s="2193" t="str">
        <f t="shared" si="2"/>
        <v/>
      </c>
      <c r="AS176" s="2193" t="str">
        <f t="shared" si="2"/>
        <v/>
      </c>
      <c r="AT176" s="2193" t="str">
        <f t="shared" si="2"/>
        <v/>
      </c>
      <c r="AU176" s="2193" t="str">
        <f t="shared" si="2"/>
        <v/>
      </c>
      <c r="AV176" s="2200" t="str">
        <f t="shared" si="2"/>
        <v/>
      </c>
      <c r="AW176" s="2184" t="str">
        <f t="shared" si="2"/>
        <v/>
      </c>
      <c r="AX176" s="2193" t="str">
        <f t="shared" si="2"/>
        <v/>
      </c>
      <c r="AY176" s="2193" t="str">
        <f t="shared" si="2"/>
        <v/>
      </c>
      <c r="AZ176" s="2628">
        <f>IF($BC$3="４週",SUM(U176:AV176),IF($BC$3="暦月",SUM(U176:AY176),""))</f>
        <v>0</v>
      </c>
      <c r="BA176" s="2720"/>
      <c r="BB176" s="2290"/>
      <c r="BC176" s="2297"/>
      <c r="BD176" s="2297"/>
      <c r="BE176" s="2297"/>
      <c r="BF176" s="2297"/>
      <c r="BG176" s="2297"/>
      <c r="BH176" s="2307"/>
    </row>
    <row r="177" spans="2:60" ht="20.25" customHeight="1">
      <c r="B177" s="2533" t="s">
        <v>1104</v>
      </c>
      <c r="C177" s="2536"/>
      <c r="D177" s="2536"/>
      <c r="E177" s="2536"/>
      <c r="F177" s="2536"/>
      <c r="G177" s="2536"/>
      <c r="H177" s="2536"/>
      <c r="I177" s="2536"/>
      <c r="J177" s="2536"/>
      <c r="K177" s="2536"/>
      <c r="L177" s="2536"/>
      <c r="M177" s="2536"/>
      <c r="N177" s="2536"/>
      <c r="O177" s="2536"/>
      <c r="P177" s="2536"/>
      <c r="Q177" s="2536"/>
      <c r="R177" s="2536"/>
      <c r="S177" s="2536"/>
      <c r="T177" s="2592"/>
      <c r="U177" s="2717" t="str">
        <f t="shared" ref="U177:AY177" si="3">IF((SUMIF($G$21:$G$170,"介護従業者",U21:U170)+SUMIF($G$21:$G$170,"看護職員",U21:U170))=0,"",(SUMIF($G$21:$G$170,"介護従業者",U21:U170)+SUMIF($G$21:$G$170,"看護職員",U21:U170)))</f>
        <v/>
      </c>
      <c r="V177" s="2718" t="str">
        <f t="shared" si="3"/>
        <v/>
      </c>
      <c r="W177" s="2718" t="str">
        <f t="shared" si="3"/>
        <v/>
      </c>
      <c r="X177" s="2718" t="str">
        <f t="shared" si="3"/>
        <v/>
      </c>
      <c r="Y177" s="2718" t="str">
        <f t="shared" si="3"/>
        <v/>
      </c>
      <c r="Z177" s="2718" t="str">
        <f t="shared" si="3"/>
        <v/>
      </c>
      <c r="AA177" s="2719" t="str">
        <f t="shared" si="3"/>
        <v/>
      </c>
      <c r="AB177" s="2717" t="str">
        <f t="shared" si="3"/>
        <v/>
      </c>
      <c r="AC177" s="2718" t="str">
        <f t="shared" si="3"/>
        <v/>
      </c>
      <c r="AD177" s="2718" t="str">
        <f t="shared" si="3"/>
        <v/>
      </c>
      <c r="AE177" s="2718" t="str">
        <f t="shared" si="3"/>
        <v/>
      </c>
      <c r="AF177" s="2718" t="str">
        <f t="shared" si="3"/>
        <v/>
      </c>
      <c r="AG177" s="2718" t="str">
        <f t="shared" si="3"/>
        <v/>
      </c>
      <c r="AH177" s="2719" t="str">
        <f t="shared" si="3"/>
        <v/>
      </c>
      <c r="AI177" s="2717" t="str">
        <f t="shared" si="3"/>
        <v/>
      </c>
      <c r="AJ177" s="2718" t="str">
        <f t="shared" si="3"/>
        <v/>
      </c>
      <c r="AK177" s="2718" t="str">
        <f t="shared" si="3"/>
        <v/>
      </c>
      <c r="AL177" s="2718" t="str">
        <f t="shared" si="3"/>
        <v/>
      </c>
      <c r="AM177" s="2718" t="str">
        <f t="shared" si="3"/>
        <v/>
      </c>
      <c r="AN177" s="2718" t="str">
        <f t="shared" si="3"/>
        <v/>
      </c>
      <c r="AO177" s="2719" t="str">
        <f t="shared" si="3"/>
        <v/>
      </c>
      <c r="AP177" s="2717" t="str">
        <f t="shared" si="3"/>
        <v/>
      </c>
      <c r="AQ177" s="2718" t="str">
        <f t="shared" si="3"/>
        <v/>
      </c>
      <c r="AR177" s="2718" t="str">
        <f t="shared" si="3"/>
        <v/>
      </c>
      <c r="AS177" s="2718" t="str">
        <f t="shared" si="3"/>
        <v/>
      </c>
      <c r="AT177" s="2718" t="str">
        <f t="shared" si="3"/>
        <v/>
      </c>
      <c r="AU177" s="2718" t="str">
        <f t="shared" si="3"/>
        <v/>
      </c>
      <c r="AV177" s="2719" t="str">
        <f t="shared" si="3"/>
        <v/>
      </c>
      <c r="AW177" s="2717" t="str">
        <f t="shared" si="3"/>
        <v/>
      </c>
      <c r="AX177" s="2718" t="str">
        <f t="shared" si="3"/>
        <v/>
      </c>
      <c r="AY177" s="2718" t="str">
        <f t="shared" si="3"/>
        <v/>
      </c>
      <c r="AZ177" s="2629">
        <f>IF($BC$3="４週",SUM(U177:AV177),IF($BC$3="暦月",SUM(U177:AY177),""))</f>
        <v>0</v>
      </c>
      <c r="BA177" s="2721"/>
      <c r="BB177" s="2291"/>
      <c r="BC177" s="2298"/>
      <c r="BD177" s="2298"/>
      <c r="BE177" s="2298"/>
      <c r="BF177" s="2298"/>
      <c r="BG177" s="2298"/>
      <c r="BH177" s="2308"/>
    </row>
    <row r="178" spans="2:60" s="2528" customFormat="1" ht="20.25" customHeight="1">
      <c r="C178" s="2537"/>
      <c r="D178" s="2537"/>
      <c r="E178" s="2537"/>
      <c r="F178" s="2537"/>
      <c r="G178" s="2537"/>
      <c r="BH178" s="2639"/>
    </row>
    <row r="179" spans="2:60" ht="20.25" customHeight="1"/>
    <row r="180" spans="2:60" ht="20.25" customHeight="1"/>
    <row r="181" spans="2:60" ht="20.25" customHeight="1"/>
    <row r="182" spans="2:60" ht="20.25" customHeight="1"/>
    <row r="183" spans="2:60" ht="20.25" customHeight="1"/>
    <row r="184" spans="2:60" ht="20.25" customHeight="1"/>
    <row r="185" spans="2:60" ht="20.25" customHeight="1"/>
    <row r="186" spans="2:60" ht="20.25" customHeight="1"/>
    <row r="187" spans="2:60" ht="20.25" customHeight="1"/>
    <row r="188" spans="2:60" ht="20.25" customHeight="1"/>
    <row r="189" spans="2:60" ht="20.25" customHeight="1"/>
    <row r="190" spans="2:60" ht="20.25" customHeight="1"/>
    <row r="191" spans="2:60" ht="20.25" customHeight="1"/>
    <row r="192" spans="2:60" ht="20.25" customHeight="1"/>
    <row r="193" ht="20.25" customHeight="1"/>
    <row r="194" ht="20.25" customHeight="1"/>
    <row r="195" ht="20.25" customHeight="1"/>
    <row r="196" ht="20.25" customHeight="1"/>
    <row r="197" ht="20.25" customHeight="1"/>
    <row r="198" ht="20.25" customHeight="1"/>
    <row r="199" ht="20.25" customHeight="1"/>
    <row r="200" ht="20.25" customHeight="1"/>
    <row r="201" ht="20.25" customHeight="1"/>
    <row r="202" ht="20.25" customHeight="1"/>
    <row r="203" ht="20.25" customHeight="1"/>
    <row r="204" ht="20.25" customHeight="1"/>
    <row r="205" ht="20.25" customHeight="1"/>
    <row r="232" spans="3:57">
      <c r="C232" s="1760"/>
      <c r="D232" s="1760"/>
      <c r="E232" s="1760"/>
      <c r="F232" s="1760"/>
      <c r="G232" s="1760"/>
      <c r="H232" s="1760"/>
      <c r="I232" s="1818"/>
      <c r="J232" s="1818"/>
      <c r="K232" s="1818"/>
      <c r="L232" s="1818"/>
      <c r="M232" s="1818"/>
      <c r="N232" s="1818"/>
      <c r="O232" s="1818"/>
      <c r="P232" s="1818"/>
      <c r="Q232" s="1818"/>
      <c r="R232" s="1818"/>
      <c r="S232" s="1818"/>
      <c r="T232" s="1818"/>
      <c r="U232" s="1818"/>
      <c r="V232" s="1818"/>
      <c r="W232" s="1818"/>
      <c r="X232" s="1818"/>
      <c r="Y232" s="1818"/>
      <c r="Z232" s="1818"/>
      <c r="AA232" s="1818"/>
      <c r="AB232" s="1818"/>
      <c r="AC232" s="1818"/>
      <c r="AD232" s="1818"/>
      <c r="AE232" s="1818"/>
      <c r="AF232" s="1818"/>
      <c r="AG232" s="1818"/>
      <c r="AH232" s="1818"/>
      <c r="AI232" s="1818"/>
      <c r="AJ232" s="1818"/>
      <c r="AK232" s="1818"/>
      <c r="AL232" s="1818"/>
      <c r="AM232" s="1818"/>
      <c r="AN232" s="1818"/>
      <c r="AO232" s="1818"/>
      <c r="AP232" s="1818"/>
      <c r="AQ232" s="1818"/>
      <c r="AR232" s="1818"/>
      <c r="AS232" s="1818"/>
      <c r="AT232" s="1818"/>
      <c r="AU232" s="1818"/>
      <c r="AV232" s="1818"/>
      <c r="AW232" s="1818"/>
      <c r="AX232" s="1818"/>
      <c r="AY232" s="1818"/>
      <c r="AZ232" s="1818"/>
      <c r="BA232" s="1818"/>
      <c r="BB232" s="1818"/>
      <c r="BC232" s="1818"/>
      <c r="BD232" s="1818"/>
      <c r="BE232" s="1818"/>
    </row>
    <row r="233" spans="3:57">
      <c r="C233" s="1760"/>
      <c r="D233" s="1760"/>
      <c r="E233" s="1760"/>
      <c r="F233" s="1760"/>
      <c r="G233" s="1760"/>
      <c r="H233" s="1760"/>
      <c r="I233" s="1818"/>
      <c r="J233" s="1818"/>
      <c r="K233" s="1818"/>
      <c r="L233" s="1818"/>
      <c r="M233" s="1818"/>
      <c r="N233" s="1818"/>
      <c r="O233" s="1818"/>
      <c r="P233" s="1818"/>
      <c r="Q233" s="1818"/>
      <c r="R233" s="1818"/>
      <c r="S233" s="1818"/>
      <c r="T233" s="1818"/>
      <c r="U233" s="1818"/>
      <c r="V233" s="1818"/>
      <c r="W233" s="1818"/>
      <c r="X233" s="1818"/>
      <c r="Y233" s="1818"/>
      <c r="Z233" s="1818"/>
      <c r="AA233" s="1818"/>
      <c r="AB233" s="1818"/>
      <c r="AC233" s="1818"/>
      <c r="AD233" s="1818"/>
      <c r="AE233" s="1818"/>
      <c r="AF233" s="1818"/>
      <c r="AG233" s="1818"/>
      <c r="AH233" s="1818"/>
      <c r="AI233" s="1818"/>
      <c r="AJ233" s="1818"/>
      <c r="AK233" s="1818"/>
      <c r="AL233" s="1818"/>
      <c r="AM233" s="1818"/>
      <c r="AN233" s="1818"/>
      <c r="AO233" s="1818"/>
      <c r="AP233" s="1818"/>
      <c r="AQ233" s="1818"/>
      <c r="AR233" s="1818"/>
      <c r="AS233" s="1818"/>
      <c r="AT233" s="1818"/>
      <c r="AU233" s="1818"/>
      <c r="AV233" s="1818"/>
      <c r="AW233" s="1818"/>
      <c r="AX233" s="1818"/>
      <c r="AY233" s="1818"/>
      <c r="AZ233" s="1818"/>
      <c r="BA233" s="1818"/>
      <c r="BB233" s="1818"/>
      <c r="BC233" s="1818"/>
      <c r="BD233" s="1818"/>
      <c r="BE233" s="1818"/>
    </row>
    <row r="234" spans="3:57">
      <c r="C234" s="1761"/>
      <c r="D234" s="1761"/>
      <c r="E234" s="1761"/>
      <c r="F234" s="1761"/>
      <c r="G234" s="1761"/>
      <c r="H234" s="1761"/>
      <c r="I234" s="1760"/>
      <c r="J234" s="1760"/>
    </row>
    <row r="235" spans="3:57">
      <c r="C235" s="1761"/>
      <c r="D235" s="1761"/>
      <c r="E235" s="1761"/>
      <c r="F235" s="1761"/>
      <c r="G235" s="1761"/>
      <c r="H235" s="1761"/>
      <c r="I235" s="1760"/>
      <c r="J235" s="1760"/>
    </row>
    <row r="236" spans="3:57">
      <c r="C236" s="1760"/>
      <c r="D236" s="1760"/>
      <c r="E236" s="1760"/>
      <c r="F236" s="1760"/>
      <c r="G236" s="1760"/>
      <c r="H236" s="1760"/>
    </row>
    <row r="237" spans="3:57">
      <c r="C237" s="1760"/>
      <c r="D237" s="1760"/>
      <c r="E237" s="1760"/>
      <c r="F237" s="1760"/>
      <c r="G237" s="1760"/>
      <c r="H237" s="1760"/>
    </row>
    <row r="238" spans="3:57">
      <c r="C238" s="1760"/>
      <c r="D238" s="1760"/>
      <c r="E238" s="1760"/>
      <c r="F238" s="1760"/>
      <c r="G238" s="1760"/>
      <c r="H238" s="1760"/>
    </row>
    <row r="239" spans="3:57">
      <c r="C239" s="1760"/>
      <c r="D239" s="1760"/>
      <c r="E239" s="1760"/>
      <c r="F239" s="1760"/>
      <c r="G239" s="1760"/>
      <c r="H239" s="1760"/>
    </row>
  </sheetData>
  <mergeCells count="592">
    <mergeCell ref="AR1:BG1"/>
    <mergeCell ref="AA2:AB2"/>
    <mergeCell ref="AD2:AE2"/>
    <mergeCell ref="AH2:AI2"/>
    <mergeCell ref="AR2:BG2"/>
    <mergeCell ref="BC3:BF3"/>
    <mergeCell ref="BC4:BF4"/>
    <mergeCell ref="AY6:AZ6"/>
    <mergeCell ref="BC6:BD6"/>
    <mergeCell ref="BC8:BD8"/>
    <mergeCell ref="BC10:BD10"/>
    <mergeCell ref="U12:V12"/>
    <mergeCell ref="BB13:BD13"/>
    <mergeCell ref="BF13:BH13"/>
    <mergeCell ref="BB14:BD14"/>
    <mergeCell ref="BF14:BH14"/>
    <mergeCell ref="U17:AA17"/>
    <mergeCell ref="AB17:AH17"/>
    <mergeCell ref="AI17:AO17"/>
    <mergeCell ref="AP17:AV17"/>
    <mergeCell ref="AW17:AY17"/>
    <mergeCell ref="AZ21:BA21"/>
    <mergeCell ref="BB21:BC21"/>
    <mergeCell ref="AZ22:BA22"/>
    <mergeCell ref="BB22:BC22"/>
    <mergeCell ref="AZ23:BA23"/>
    <mergeCell ref="BB23:BC23"/>
    <mergeCell ref="AZ24:BA24"/>
    <mergeCell ref="BB24:BC24"/>
    <mergeCell ref="AZ25:BA25"/>
    <mergeCell ref="BB25:BC25"/>
    <mergeCell ref="AZ26:BA26"/>
    <mergeCell ref="BB26:BC26"/>
    <mergeCell ref="AZ27:BA27"/>
    <mergeCell ref="BB27:BC27"/>
    <mergeCell ref="AZ28:BA28"/>
    <mergeCell ref="BB28:BC28"/>
    <mergeCell ref="AZ29:BA29"/>
    <mergeCell ref="BB29:BC29"/>
    <mergeCell ref="AZ30:BA30"/>
    <mergeCell ref="BB30:BC30"/>
    <mergeCell ref="AZ31:BA31"/>
    <mergeCell ref="BB31:BC31"/>
    <mergeCell ref="AZ32:BA32"/>
    <mergeCell ref="BB32:BC32"/>
    <mergeCell ref="AZ33:BA33"/>
    <mergeCell ref="BB33:BC33"/>
    <mergeCell ref="AZ34:BA34"/>
    <mergeCell ref="BB34:BC34"/>
    <mergeCell ref="AZ35:BA35"/>
    <mergeCell ref="BB35:BC35"/>
    <mergeCell ref="AZ36:BA36"/>
    <mergeCell ref="BB36:BC36"/>
    <mergeCell ref="AZ37:BA37"/>
    <mergeCell ref="BB37:BC37"/>
    <mergeCell ref="AZ38:BA38"/>
    <mergeCell ref="BB38:BC38"/>
    <mergeCell ref="AZ39:BA39"/>
    <mergeCell ref="BB39:BC39"/>
    <mergeCell ref="AZ40:BA40"/>
    <mergeCell ref="BB40:BC40"/>
    <mergeCell ref="AZ41:BA41"/>
    <mergeCell ref="BB41:BC41"/>
    <mergeCell ref="AZ42:BA42"/>
    <mergeCell ref="BB42:BC42"/>
    <mergeCell ref="AZ43:BA43"/>
    <mergeCell ref="BB43:BC43"/>
    <mergeCell ref="AZ44:BA44"/>
    <mergeCell ref="BB44:BC44"/>
    <mergeCell ref="AZ45:BA45"/>
    <mergeCell ref="BB45:BC45"/>
    <mergeCell ref="AZ46:BA46"/>
    <mergeCell ref="BB46:BC46"/>
    <mergeCell ref="AZ47:BA47"/>
    <mergeCell ref="BB47:BC47"/>
    <mergeCell ref="AZ48:BA48"/>
    <mergeCell ref="BB48:BC48"/>
    <mergeCell ref="AZ49:BA49"/>
    <mergeCell ref="BB49:BC49"/>
    <mergeCell ref="AZ50:BA50"/>
    <mergeCell ref="BB50:BC50"/>
    <mergeCell ref="AZ51:BA51"/>
    <mergeCell ref="BB51:BC51"/>
    <mergeCell ref="AZ52:BA52"/>
    <mergeCell ref="BB52:BC52"/>
    <mergeCell ref="AZ53:BA53"/>
    <mergeCell ref="BB53:BC53"/>
    <mergeCell ref="AZ54:BA54"/>
    <mergeCell ref="BB54:BC54"/>
    <mergeCell ref="AZ55:BA55"/>
    <mergeCell ref="BB55:BC55"/>
    <mergeCell ref="AZ56:BA56"/>
    <mergeCell ref="BB56:BC56"/>
    <mergeCell ref="AZ57:BA57"/>
    <mergeCell ref="BB57:BC57"/>
    <mergeCell ref="AZ58:BA58"/>
    <mergeCell ref="BB58:BC58"/>
    <mergeCell ref="AZ59:BA59"/>
    <mergeCell ref="BB59:BC59"/>
    <mergeCell ref="AZ60:BA60"/>
    <mergeCell ref="BB60:BC60"/>
    <mergeCell ref="AZ61:BA61"/>
    <mergeCell ref="BB61:BC61"/>
    <mergeCell ref="AZ62:BA62"/>
    <mergeCell ref="BB62:BC62"/>
    <mergeCell ref="AZ63:BA63"/>
    <mergeCell ref="BB63:BC63"/>
    <mergeCell ref="AZ64:BA64"/>
    <mergeCell ref="BB64:BC64"/>
    <mergeCell ref="AZ65:BA65"/>
    <mergeCell ref="BB65:BC65"/>
    <mergeCell ref="AZ66:BA66"/>
    <mergeCell ref="BB66:BC66"/>
    <mergeCell ref="AZ67:BA67"/>
    <mergeCell ref="BB67:BC67"/>
    <mergeCell ref="AZ68:BA68"/>
    <mergeCell ref="BB68:BC68"/>
    <mergeCell ref="AZ69:BA69"/>
    <mergeCell ref="BB69:BC69"/>
    <mergeCell ref="AZ70:BA70"/>
    <mergeCell ref="BB70:BC70"/>
    <mergeCell ref="AZ71:BA71"/>
    <mergeCell ref="BB71:BC71"/>
    <mergeCell ref="AZ72:BA72"/>
    <mergeCell ref="BB72:BC72"/>
    <mergeCell ref="AZ73:BA73"/>
    <mergeCell ref="BB73:BC73"/>
    <mergeCell ref="AZ74:BA74"/>
    <mergeCell ref="BB74:BC74"/>
    <mergeCell ref="AZ75:BA75"/>
    <mergeCell ref="BB75:BC75"/>
    <mergeCell ref="AZ76:BA76"/>
    <mergeCell ref="BB76:BC76"/>
    <mergeCell ref="AZ77:BA77"/>
    <mergeCell ref="BB77:BC77"/>
    <mergeCell ref="AZ78:BA78"/>
    <mergeCell ref="BB78:BC78"/>
    <mergeCell ref="AZ79:BA79"/>
    <mergeCell ref="BB79:BC79"/>
    <mergeCell ref="AZ80:BA80"/>
    <mergeCell ref="BB80:BC80"/>
    <mergeCell ref="AZ81:BA81"/>
    <mergeCell ref="BB81:BC81"/>
    <mergeCell ref="AZ82:BA82"/>
    <mergeCell ref="BB82:BC82"/>
    <mergeCell ref="AZ83:BA83"/>
    <mergeCell ref="BB83:BC83"/>
    <mergeCell ref="AZ84:BA84"/>
    <mergeCell ref="BB84:BC84"/>
    <mergeCell ref="AZ85:BA85"/>
    <mergeCell ref="BB85:BC85"/>
    <mergeCell ref="AZ86:BA86"/>
    <mergeCell ref="BB86:BC86"/>
    <mergeCell ref="AZ87:BA87"/>
    <mergeCell ref="BB87:BC87"/>
    <mergeCell ref="AZ88:BA88"/>
    <mergeCell ref="BB88:BC88"/>
    <mergeCell ref="AZ89:BA89"/>
    <mergeCell ref="BB89:BC89"/>
    <mergeCell ref="AZ90:BA90"/>
    <mergeCell ref="BB90:BC90"/>
    <mergeCell ref="AZ91:BA91"/>
    <mergeCell ref="BB91:BC91"/>
    <mergeCell ref="AZ92:BA92"/>
    <mergeCell ref="BB92:BC92"/>
    <mergeCell ref="AZ93:BA93"/>
    <mergeCell ref="BB93:BC93"/>
    <mergeCell ref="AZ94:BA94"/>
    <mergeCell ref="BB94:BC94"/>
    <mergeCell ref="AZ95:BA95"/>
    <mergeCell ref="BB95:BC95"/>
    <mergeCell ref="AZ96:BA96"/>
    <mergeCell ref="BB96:BC96"/>
    <mergeCell ref="AZ97:BA97"/>
    <mergeCell ref="BB97:BC97"/>
    <mergeCell ref="AZ98:BA98"/>
    <mergeCell ref="BB98:BC98"/>
    <mergeCell ref="AZ99:BA99"/>
    <mergeCell ref="BB99:BC99"/>
    <mergeCell ref="AZ100:BA100"/>
    <mergeCell ref="BB100:BC100"/>
    <mergeCell ref="AZ101:BA101"/>
    <mergeCell ref="BB101:BC101"/>
    <mergeCell ref="AZ102:BA102"/>
    <mergeCell ref="BB102:BC102"/>
    <mergeCell ref="AZ103:BA103"/>
    <mergeCell ref="BB103:BC103"/>
    <mergeCell ref="AZ104:BA104"/>
    <mergeCell ref="BB104:BC104"/>
    <mergeCell ref="AZ105:BA105"/>
    <mergeCell ref="BB105:BC105"/>
    <mergeCell ref="AZ106:BA106"/>
    <mergeCell ref="BB106:BC106"/>
    <mergeCell ref="AZ107:BA107"/>
    <mergeCell ref="BB107:BC107"/>
    <mergeCell ref="AZ108:BA108"/>
    <mergeCell ref="BB108:BC108"/>
    <mergeCell ref="AZ109:BA109"/>
    <mergeCell ref="BB109:BC109"/>
    <mergeCell ref="AZ110:BA110"/>
    <mergeCell ref="BB110:BC110"/>
    <mergeCell ref="AZ111:BA111"/>
    <mergeCell ref="BB111:BC111"/>
    <mergeCell ref="AZ112:BA112"/>
    <mergeCell ref="BB112:BC112"/>
    <mergeCell ref="AZ113:BA113"/>
    <mergeCell ref="BB113:BC113"/>
    <mergeCell ref="AZ114:BA114"/>
    <mergeCell ref="BB114:BC114"/>
    <mergeCell ref="AZ115:BA115"/>
    <mergeCell ref="BB115:BC115"/>
    <mergeCell ref="AZ116:BA116"/>
    <mergeCell ref="BB116:BC116"/>
    <mergeCell ref="AZ117:BA117"/>
    <mergeCell ref="BB117:BC117"/>
    <mergeCell ref="AZ118:BA118"/>
    <mergeCell ref="BB118:BC118"/>
    <mergeCell ref="AZ119:BA119"/>
    <mergeCell ref="BB119:BC119"/>
    <mergeCell ref="AZ120:BA120"/>
    <mergeCell ref="BB120:BC120"/>
    <mergeCell ref="AZ121:BA121"/>
    <mergeCell ref="BB121:BC121"/>
    <mergeCell ref="AZ122:BA122"/>
    <mergeCell ref="BB122:BC122"/>
    <mergeCell ref="AZ123:BA123"/>
    <mergeCell ref="BB123:BC123"/>
    <mergeCell ref="AZ124:BA124"/>
    <mergeCell ref="BB124:BC124"/>
    <mergeCell ref="AZ125:BA125"/>
    <mergeCell ref="BB125:BC125"/>
    <mergeCell ref="AZ126:BA126"/>
    <mergeCell ref="BB126:BC126"/>
    <mergeCell ref="AZ127:BA127"/>
    <mergeCell ref="BB127:BC127"/>
    <mergeCell ref="AZ128:BA128"/>
    <mergeCell ref="BB128:BC128"/>
    <mergeCell ref="AZ129:BA129"/>
    <mergeCell ref="BB129:BC129"/>
    <mergeCell ref="AZ130:BA130"/>
    <mergeCell ref="BB130:BC130"/>
    <mergeCell ref="AZ131:BA131"/>
    <mergeCell ref="BB131:BC131"/>
    <mergeCell ref="AZ132:BA132"/>
    <mergeCell ref="BB132:BC132"/>
    <mergeCell ref="AZ133:BA133"/>
    <mergeCell ref="BB133:BC133"/>
    <mergeCell ref="AZ134:BA134"/>
    <mergeCell ref="BB134:BC134"/>
    <mergeCell ref="AZ135:BA135"/>
    <mergeCell ref="BB135:BC135"/>
    <mergeCell ref="AZ136:BA136"/>
    <mergeCell ref="BB136:BC136"/>
    <mergeCell ref="AZ137:BA137"/>
    <mergeCell ref="BB137:BC137"/>
    <mergeCell ref="AZ138:BA138"/>
    <mergeCell ref="BB138:BC138"/>
    <mergeCell ref="AZ139:BA139"/>
    <mergeCell ref="BB139:BC139"/>
    <mergeCell ref="AZ140:BA140"/>
    <mergeCell ref="BB140:BC140"/>
    <mergeCell ref="AZ141:BA141"/>
    <mergeCell ref="BB141:BC141"/>
    <mergeCell ref="AZ142:BA142"/>
    <mergeCell ref="BB142:BC142"/>
    <mergeCell ref="AZ143:BA143"/>
    <mergeCell ref="BB143:BC143"/>
    <mergeCell ref="AZ144:BA144"/>
    <mergeCell ref="BB144:BC144"/>
    <mergeCell ref="AZ145:BA145"/>
    <mergeCell ref="BB145:BC145"/>
    <mergeCell ref="AZ146:BA146"/>
    <mergeCell ref="BB146:BC146"/>
    <mergeCell ref="AZ147:BA147"/>
    <mergeCell ref="BB147:BC147"/>
    <mergeCell ref="AZ148:BA148"/>
    <mergeCell ref="BB148:BC148"/>
    <mergeCell ref="AZ149:BA149"/>
    <mergeCell ref="BB149:BC149"/>
    <mergeCell ref="AZ150:BA150"/>
    <mergeCell ref="BB150:BC150"/>
    <mergeCell ref="AZ151:BA151"/>
    <mergeCell ref="BB151:BC151"/>
    <mergeCell ref="AZ152:BA152"/>
    <mergeCell ref="BB152:BC152"/>
    <mergeCell ref="AZ153:BA153"/>
    <mergeCell ref="BB153:BC153"/>
    <mergeCell ref="AZ154:BA154"/>
    <mergeCell ref="BB154:BC154"/>
    <mergeCell ref="AZ155:BA155"/>
    <mergeCell ref="BB155:BC155"/>
    <mergeCell ref="AZ156:BA156"/>
    <mergeCell ref="BB156:BC156"/>
    <mergeCell ref="AZ157:BA157"/>
    <mergeCell ref="BB157:BC157"/>
    <mergeCell ref="AZ158:BA158"/>
    <mergeCell ref="BB158:BC158"/>
    <mergeCell ref="AZ159:BA159"/>
    <mergeCell ref="BB159:BC159"/>
    <mergeCell ref="AZ160:BA160"/>
    <mergeCell ref="BB160:BC160"/>
    <mergeCell ref="AZ161:BA161"/>
    <mergeCell ref="BB161:BC161"/>
    <mergeCell ref="AZ162:BA162"/>
    <mergeCell ref="BB162:BC162"/>
    <mergeCell ref="AZ163:BA163"/>
    <mergeCell ref="BB163:BC163"/>
    <mergeCell ref="AZ164:BA164"/>
    <mergeCell ref="BB164:BC164"/>
    <mergeCell ref="AZ165:BA165"/>
    <mergeCell ref="BB165:BC165"/>
    <mergeCell ref="AZ166:BA166"/>
    <mergeCell ref="BB166:BC166"/>
    <mergeCell ref="AZ167:BA167"/>
    <mergeCell ref="BB167:BC167"/>
    <mergeCell ref="AZ168:BA168"/>
    <mergeCell ref="BB168:BC168"/>
    <mergeCell ref="AZ169:BA169"/>
    <mergeCell ref="BB169:BC169"/>
    <mergeCell ref="AZ170:BA170"/>
    <mergeCell ref="BB170:BC170"/>
    <mergeCell ref="B171:T171"/>
    <mergeCell ref="B172:T172"/>
    <mergeCell ref="B173:T173"/>
    <mergeCell ref="B174:T174"/>
    <mergeCell ref="B175:T175"/>
    <mergeCell ref="AZ175:BA175"/>
    <mergeCell ref="B176:T176"/>
    <mergeCell ref="AZ176:BA176"/>
    <mergeCell ref="B177:T177"/>
    <mergeCell ref="AZ177:BA177"/>
    <mergeCell ref="B16:B20"/>
    <mergeCell ref="C16:E20"/>
    <mergeCell ref="H16:H20"/>
    <mergeCell ref="I16:L20"/>
    <mergeCell ref="M16:O20"/>
    <mergeCell ref="P16:T20"/>
    <mergeCell ref="AZ16:BA20"/>
    <mergeCell ref="BB16:BC20"/>
    <mergeCell ref="BD16:BH20"/>
    <mergeCell ref="C21:E23"/>
    <mergeCell ref="H21:H23"/>
    <mergeCell ref="I21:L23"/>
    <mergeCell ref="M21:O23"/>
    <mergeCell ref="BD21:BH23"/>
    <mergeCell ref="C24:E26"/>
    <mergeCell ref="H24:H26"/>
    <mergeCell ref="I24:L26"/>
    <mergeCell ref="M24:O26"/>
    <mergeCell ref="BD24:BH26"/>
    <mergeCell ref="C27:E29"/>
    <mergeCell ref="H27:H29"/>
    <mergeCell ref="I27:L29"/>
    <mergeCell ref="M27:O29"/>
    <mergeCell ref="BD27:BH29"/>
    <mergeCell ref="C30:E32"/>
    <mergeCell ref="H30:H32"/>
    <mergeCell ref="I30:L32"/>
    <mergeCell ref="M30:O32"/>
    <mergeCell ref="BD30:BH32"/>
    <mergeCell ref="C33:E35"/>
    <mergeCell ref="H33:H35"/>
    <mergeCell ref="I33:L35"/>
    <mergeCell ref="M33:O35"/>
    <mergeCell ref="BD33:BH35"/>
    <mergeCell ref="C36:E38"/>
    <mergeCell ref="H36:H38"/>
    <mergeCell ref="I36:L38"/>
    <mergeCell ref="M36:O38"/>
    <mergeCell ref="BD36:BH38"/>
    <mergeCell ref="C39:E41"/>
    <mergeCell ref="H39:H41"/>
    <mergeCell ref="I39:L41"/>
    <mergeCell ref="M39:O41"/>
    <mergeCell ref="BD39:BH41"/>
    <mergeCell ref="C42:E44"/>
    <mergeCell ref="H42:H44"/>
    <mergeCell ref="I42:L44"/>
    <mergeCell ref="M42:O44"/>
    <mergeCell ref="BD42:BH44"/>
    <mergeCell ref="C45:E47"/>
    <mergeCell ref="H45:H47"/>
    <mergeCell ref="I45:L47"/>
    <mergeCell ref="M45:O47"/>
    <mergeCell ref="BD45:BH47"/>
    <mergeCell ref="C48:E50"/>
    <mergeCell ref="H48:H50"/>
    <mergeCell ref="I48:L50"/>
    <mergeCell ref="M48:O50"/>
    <mergeCell ref="BD48:BH50"/>
    <mergeCell ref="C51:E53"/>
    <mergeCell ref="H51:H53"/>
    <mergeCell ref="I51:L53"/>
    <mergeCell ref="M51:O53"/>
    <mergeCell ref="BD51:BH53"/>
    <mergeCell ref="C54:E56"/>
    <mergeCell ref="H54:H56"/>
    <mergeCell ref="I54:L56"/>
    <mergeCell ref="M54:O56"/>
    <mergeCell ref="BD54:BH56"/>
    <mergeCell ref="C57:E59"/>
    <mergeCell ref="H57:H59"/>
    <mergeCell ref="I57:L59"/>
    <mergeCell ref="M57:O59"/>
    <mergeCell ref="BD57:BH59"/>
    <mergeCell ref="C60:E62"/>
    <mergeCell ref="H60:H62"/>
    <mergeCell ref="I60:L62"/>
    <mergeCell ref="M60:O62"/>
    <mergeCell ref="BD60:BH62"/>
    <mergeCell ref="C63:E65"/>
    <mergeCell ref="H63:H65"/>
    <mergeCell ref="I63:L65"/>
    <mergeCell ref="M63:O65"/>
    <mergeCell ref="BD63:BH65"/>
    <mergeCell ref="C66:E68"/>
    <mergeCell ref="H66:H68"/>
    <mergeCell ref="I66:L68"/>
    <mergeCell ref="M66:O68"/>
    <mergeCell ref="BD66:BH68"/>
    <mergeCell ref="C69:E71"/>
    <mergeCell ref="H69:H71"/>
    <mergeCell ref="I69:L71"/>
    <mergeCell ref="M69:O71"/>
    <mergeCell ref="BD69:BH71"/>
    <mergeCell ref="C72:E74"/>
    <mergeCell ref="H72:H74"/>
    <mergeCell ref="I72:L74"/>
    <mergeCell ref="M72:O74"/>
    <mergeCell ref="BD72:BH74"/>
    <mergeCell ref="C75:E77"/>
    <mergeCell ref="H75:H77"/>
    <mergeCell ref="I75:L77"/>
    <mergeCell ref="M75:O77"/>
    <mergeCell ref="BD75:BH77"/>
    <mergeCell ref="C78:E80"/>
    <mergeCell ref="H78:H80"/>
    <mergeCell ref="I78:L80"/>
    <mergeCell ref="M78:O80"/>
    <mergeCell ref="BD78:BH80"/>
    <mergeCell ref="C81:E83"/>
    <mergeCell ref="H81:H83"/>
    <mergeCell ref="I81:L83"/>
    <mergeCell ref="M81:O83"/>
    <mergeCell ref="BD81:BH83"/>
    <mergeCell ref="C84:E86"/>
    <mergeCell ref="H84:H86"/>
    <mergeCell ref="I84:L86"/>
    <mergeCell ref="M84:O86"/>
    <mergeCell ref="BD84:BH86"/>
    <mergeCell ref="C87:E89"/>
    <mergeCell ref="H87:H89"/>
    <mergeCell ref="I87:L89"/>
    <mergeCell ref="M87:O89"/>
    <mergeCell ref="BD87:BH89"/>
    <mergeCell ref="C90:E92"/>
    <mergeCell ref="H90:H92"/>
    <mergeCell ref="I90:L92"/>
    <mergeCell ref="M90:O92"/>
    <mergeCell ref="BD90:BH92"/>
    <mergeCell ref="C93:E95"/>
    <mergeCell ref="H93:H95"/>
    <mergeCell ref="I93:L95"/>
    <mergeCell ref="M93:O95"/>
    <mergeCell ref="BD93:BH95"/>
    <mergeCell ref="C96:E98"/>
    <mergeCell ref="H96:H98"/>
    <mergeCell ref="I96:L98"/>
    <mergeCell ref="M96:O98"/>
    <mergeCell ref="BD96:BH98"/>
    <mergeCell ref="C99:E101"/>
    <mergeCell ref="H99:H101"/>
    <mergeCell ref="I99:L101"/>
    <mergeCell ref="M99:O101"/>
    <mergeCell ref="BD99:BH101"/>
    <mergeCell ref="C102:E104"/>
    <mergeCell ref="H102:H104"/>
    <mergeCell ref="I102:L104"/>
    <mergeCell ref="M102:O104"/>
    <mergeCell ref="BD102:BH104"/>
    <mergeCell ref="C105:E107"/>
    <mergeCell ref="H105:H107"/>
    <mergeCell ref="I105:L107"/>
    <mergeCell ref="M105:O107"/>
    <mergeCell ref="BD105:BH107"/>
    <mergeCell ref="C108:E110"/>
    <mergeCell ref="H108:H110"/>
    <mergeCell ref="I108:L110"/>
    <mergeCell ref="M108:O110"/>
    <mergeCell ref="BD108:BH110"/>
    <mergeCell ref="C111:E113"/>
    <mergeCell ref="H111:H113"/>
    <mergeCell ref="I111:L113"/>
    <mergeCell ref="M111:O113"/>
    <mergeCell ref="BD111:BH113"/>
    <mergeCell ref="C114:E116"/>
    <mergeCell ref="H114:H116"/>
    <mergeCell ref="I114:L116"/>
    <mergeCell ref="M114:O116"/>
    <mergeCell ref="BD114:BH116"/>
    <mergeCell ref="C117:E119"/>
    <mergeCell ref="H117:H119"/>
    <mergeCell ref="I117:L119"/>
    <mergeCell ref="M117:O119"/>
    <mergeCell ref="BD117:BH119"/>
    <mergeCell ref="C120:E122"/>
    <mergeCell ref="H120:H122"/>
    <mergeCell ref="I120:L122"/>
    <mergeCell ref="M120:O122"/>
    <mergeCell ref="BD120:BH122"/>
    <mergeCell ref="C123:E125"/>
    <mergeCell ref="H123:H125"/>
    <mergeCell ref="I123:L125"/>
    <mergeCell ref="M123:O125"/>
    <mergeCell ref="BD123:BH125"/>
    <mergeCell ref="C126:E128"/>
    <mergeCell ref="H126:H128"/>
    <mergeCell ref="I126:L128"/>
    <mergeCell ref="M126:O128"/>
    <mergeCell ref="BD126:BH128"/>
    <mergeCell ref="C129:E131"/>
    <mergeCell ref="H129:H131"/>
    <mergeCell ref="I129:L131"/>
    <mergeCell ref="M129:O131"/>
    <mergeCell ref="BD129:BH131"/>
    <mergeCell ref="C132:E134"/>
    <mergeCell ref="H132:H134"/>
    <mergeCell ref="I132:L134"/>
    <mergeCell ref="M132:O134"/>
    <mergeCell ref="BD132:BH134"/>
    <mergeCell ref="C135:E137"/>
    <mergeCell ref="H135:H137"/>
    <mergeCell ref="I135:L137"/>
    <mergeCell ref="M135:O137"/>
    <mergeCell ref="BD135:BH137"/>
    <mergeCell ref="C138:E140"/>
    <mergeCell ref="H138:H140"/>
    <mergeCell ref="I138:L140"/>
    <mergeCell ref="M138:O140"/>
    <mergeCell ref="BD138:BH140"/>
    <mergeCell ref="C141:E143"/>
    <mergeCell ref="H141:H143"/>
    <mergeCell ref="I141:L143"/>
    <mergeCell ref="M141:O143"/>
    <mergeCell ref="BD141:BH143"/>
    <mergeCell ref="C144:E146"/>
    <mergeCell ref="H144:H146"/>
    <mergeCell ref="I144:L146"/>
    <mergeCell ref="M144:O146"/>
    <mergeCell ref="BD144:BH146"/>
    <mergeCell ref="C147:E149"/>
    <mergeCell ref="H147:H149"/>
    <mergeCell ref="I147:L149"/>
    <mergeCell ref="M147:O149"/>
    <mergeCell ref="BD147:BH149"/>
    <mergeCell ref="C150:E152"/>
    <mergeCell ref="H150:H152"/>
    <mergeCell ref="I150:L152"/>
    <mergeCell ref="M150:O152"/>
    <mergeCell ref="BD150:BH152"/>
    <mergeCell ref="C153:E155"/>
    <mergeCell ref="H153:H155"/>
    <mergeCell ref="I153:L155"/>
    <mergeCell ref="M153:O155"/>
    <mergeCell ref="BD153:BH155"/>
    <mergeCell ref="C156:E158"/>
    <mergeCell ref="H156:H158"/>
    <mergeCell ref="I156:L158"/>
    <mergeCell ref="M156:O158"/>
    <mergeCell ref="BD156:BH158"/>
    <mergeCell ref="C159:E161"/>
    <mergeCell ref="H159:H161"/>
    <mergeCell ref="I159:L161"/>
    <mergeCell ref="M159:O161"/>
    <mergeCell ref="BD159:BH161"/>
    <mergeCell ref="C162:E164"/>
    <mergeCell ref="H162:H164"/>
    <mergeCell ref="I162:L164"/>
    <mergeCell ref="M162:O164"/>
    <mergeCell ref="BD162:BH164"/>
    <mergeCell ref="C165:E167"/>
    <mergeCell ref="H165:H167"/>
    <mergeCell ref="I165:L167"/>
    <mergeCell ref="M165:O167"/>
    <mergeCell ref="BD165:BH167"/>
    <mergeCell ref="C168:E170"/>
    <mergeCell ref="H168:H170"/>
    <mergeCell ref="I168:L170"/>
    <mergeCell ref="M168:O170"/>
    <mergeCell ref="BD168:BH170"/>
    <mergeCell ref="AZ171:BA174"/>
    <mergeCell ref="BB171:BH177"/>
  </mergeCells>
  <phoneticPr fontId="6"/>
  <conditionalFormatting sqref="U23:AA23 U68:AY68">
    <cfRule type="expression" dxfId="515" priority="416">
      <formula>OR(U$171=$B22,U$172=$B22)</formula>
    </cfRule>
  </conditionalFormatting>
  <conditionalFormatting sqref="U22:AA23">
    <cfRule type="expression" dxfId="514" priority="415">
      <formula>INDIRECT(ADDRESS(ROW(),COLUMN()))=TRUNC(INDIRECT(ADDRESS(ROW(),COLUMN())))</formula>
    </cfRule>
  </conditionalFormatting>
  <conditionalFormatting sqref="AZ22:BC23">
    <cfRule type="expression" dxfId="513" priority="414">
      <formula>INDIRECT(ADDRESS(ROW(),COLUMN()))=TRUNC(INDIRECT(ADDRESS(ROW(),COLUMN())))</formula>
    </cfRule>
  </conditionalFormatting>
  <conditionalFormatting sqref="AZ25:BC26">
    <cfRule type="expression" dxfId="512" priority="413">
      <formula>INDIRECT(ADDRESS(ROW(),COLUMN()))=TRUNC(INDIRECT(ADDRESS(ROW(),COLUMN())))</formula>
    </cfRule>
  </conditionalFormatting>
  <conditionalFormatting sqref="AZ28:BC29">
    <cfRule type="expression" dxfId="511" priority="412">
      <formula>INDIRECT(ADDRESS(ROW(),COLUMN()))=TRUNC(INDIRECT(ADDRESS(ROW(),COLUMN())))</formula>
    </cfRule>
  </conditionalFormatting>
  <conditionalFormatting sqref="AZ31:BC32">
    <cfRule type="expression" dxfId="510" priority="411">
      <formula>INDIRECT(ADDRESS(ROW(),COLUMN()))=TRUNC(INDIRECT(ADDRESS(ROW(),COLUMN())))</formula>
    </cfRule>
  </conditionalFormatting>
  <conditionalFormatting sqref="AZ34:BC35">
    <cfRule type="expression" dxfId="509" priority="410">
      <formula>INDIRECT(ADDRESS(ROW(),COLUMN()))=TRUNC(INDIRECT(ADDRESS(ROW(),COLUMN())))</formula>
    </cfRule>
  </conditionalFormatting>
  <conditionalFormatting sqref="AZ37:BC38">
    <cfRule type="expression" dxfId="508" priority="409">
      <formula>INDIRECT(ADDRESS(ROW(),COLUMN()))=TRUNC(INDIRECT(ADDRESS(ROW(),COLUMN())))</formula>
    </cfRule>
  </conditionalFormatting>
  <conditionalFormatting sqref="AZ40:BC41">
    <cfRule type="expression" dxfId="507" priority="408">
      <formula>INDIRECT(ADDRESS(ROW(),COLUMN()))=TRUNC(INDIRECT(ADDRESS(ROW(),COLUMN())))</formula>
    </cfRule>
  </conditionalFormatting>
  <conditionalFormatting sqref="AZ43:BC44">
    <cfRule type="expression" dxfId="506" priority="407">
      <formula>INDIRECT(ADDRESS(ROW(),COLUMN()))=TRUNC(INDIRECT(ADDRESS(ROW(),COLUMN())))</formula>
    </cfRule>
  </conditionalFormatting>
  <conditionalFormatting sqref="AZ46:BC47">
    <cfRule type="expression" dxfId="505" priority="406">
      <formula>INDIRECT(ADDRESS(ROW(),COLUMN()))=TRUNC(INDIRECT(ADDRESS(ROW(),COLUMN())))</formula>
    </cfRule>
  </conditionalFormatting>
  <conditionalFormatting sqref="AZ49:BC50">
    <cfRule type="expression" dxfId="504" priority="405">
      <formula>INDIRECT(ADDRESS(ROW(),COLUMN()))=TRUNC(INDIRECT(ADDRESS(ROW(),COLUMN())))</formula>
    </cfRule>
  </conditionalFormatting>
  <conditionalFormatting sqref="AZ52:BC53">
    <cfRule type="expression" dxfId="503" priority="404">
      <formula>INDIRECT(ADDRESS(ROW(),COLUMN()))=TRUNC(INDIRECT(ADDRESS(ROW(),COLUMN())))</formula>
    </cfRule>
  </conditionalFormatting>
  <conditionalFormatting sqref="AZ55:BC56">
    <cfRule type="expression" dxfId="502" priority="403">
      <formula>INDIRECT(ADDRESS(ROW(),COLUMN()))=TRUNC(INDIRECT(ADDRESS(ROW(),COLUMN())))</formula>
    </cfRule>
  </conditionalFormatting>
  <conditionalFormatting sqref="AZ58:BC59">
    <cfRule type="expression" dxfId="501" priority="402">
      <formula>INDIRECT(ADDRESS(ROW(),COLUMN()))=TRUNC(INDIRECT(ADDRESS(ROW(),COLUMN())))</formula>
    </cfRule>
  </conditionalFormatting>
  <conditionalFormatting sqref="AZ61:BC62">
    <cfRule type="expression" dxfId="500" priority="401">
      <formula>INDIRECT(ADDRESS(ROW(),COLUMN()))=TRUNC(INDIRECT(ADDRESS(ROW(),COLUMN())))</formula>
    </cfRule>
  </conditionalFormatting>
  <conditionalFormatting sqref="AZ64:BC65">
    <cfRule type="expression" dxfId="499" priority="400">
      <formula>INDIRECT(ADDRESS(ROW(),COLUMN()))=TRUNC(INDIRECT(ADDRESS(ROW(),COLUMN())))</formula>
    </cfRule>
  </conditionalFormatting>
  <conditionalFormatting sqref="AZ67:BC68">
    <cfRule type="expression" dxfId="498" priority="399">
      <formula>INDIRECT(ADDRESS(ROW(),COLUMN()))=TRUNC(INDIRECT(ADDRESS(ROW(),COLUMN())))</formula>
    </cfRule>
  </conditionalFormatting>
  <conditionalFormatting sqref="U171:BA174">
    <cfRule type="expression" dxfId="497" priority="398">
      <formula>INDIRECT(ADDRESS(ROW(),COLUMN()))=TRUNC(INDIRECT(ADDRESS(ROW(),COLUMN())))</formula>
    </cfRule>
  </conditionalFormatting>
  <conditionalFormatting sqref="AB23:AH23">
    <cfRule type="expression" dxfId="496" priority="397">
      <formula>OR(AB$171=$B22,AB$172=$B22)</formula>
    </cfRule>
  </conditionalFormatting>
  <conditionalFormatting sqref="AB22:AH23">
    <cfRule type="expression" dxfId="495" priority="396">
      <formula>INDIRECT(ADDRESS(ROW(),COLUMN()))=TRUNC(INDIRECT(ADDRESS(ROW(),COLUMN())))</formula>
    </cfRule>
  </conditionalFormatting>
  <conditionalFormatting sqref="AI23:AO23">
    <cfRule type="expression" dxfId="494" priority="395">
      <formula>OR(AI$171=$B22,AI$172=$B22)</formula>
    </cfRule>
  </conditionalFormatting>
  <conditionalFormatting sqref="AI22:AO23">
    <cfRule type="expression" dxfId="493" priority="394">
      <formula>INDIRECT(ADDRESS(ROW(),COLUMN()))=TRUNC(INDIRECT(ADDRESS(ROW(),COLUMN())))</formula>
    </cfRule>
  </conditionalFormatting>
  <conditionalFormatting sqref="AP23:AV23">
    <cfRule type="expression" dxfId="492" priority="393">
      <formula>OR(AP$171=$B22,AP$172=$B22)</formula>
    </cfRule>
  </conditionalFormatting>
  <conditionalFormatting sqref="AP22:AV23">
    <cfRule type="expression" dxfId="491" priority="392">
      <formula>INDIRECT(ADDRESS(ROW(),COLUMN()))=TRUNC(INDIRECT(ADDRESS(ROW(),COLUMN())))</formula>
    </cfRule>
  </conditionalFormatting>
  <conditionalFormatting sqref="AW23:AY23">
    <cfRule type="expression" dxfId="490" priority="391">
      <formula>OR(AW$171=$B22,AW$172=$B22)</formula>
    </cfRule>
  </conditionalFormatting>
  <conditionalFormatting sqref="AW22:AY23">
    <cfRule type="expression" dxfId="489" priority="390">
      <formula>INDIRECT(ADDRESS(ROW(),COLUMN()))=TRUNC(INDIRECT(ADDRESS(ROW(),COLUMN())))</formula>
    </cfRule>
  </conditionalFormatting>
  <conditionalFormatting sqref="U26:AA26">
    <cfRule type="expression" dxfId="488" priority="389">
      <formula>OR(U$171=$B25,U$172=$B25)</formula>
    </cfRule>
  </conditionalFormatting>
  <conditionalFormatting sqref="U25:AA26">
    <cfRule type="expression" dxfId="487" priority="388">
      <formula>INDIRECT(ADDRESS(ROW(),COLUMN()))=TRUNC(INDIRECT(ADDRESS(ROW(),COLUMN())))</formula>
    </cfRule>
  </conditionalFormatting>
  <conditionalFormatting sqref="AB26:AH26">
    <cfRule type="expression" dxfId="486" priority="387">
      <formula>OR(AB$171=$B25,AB$172=$B25)</formula>
    </cfRule>
  </conditionalFormatting>
  <conditionalFormatting sqref="AB25:AH26">
    <cfRule type="expression" dxfId="485" priority="386">
      <formula>INDIRECT(ADDRESS(ROW(),COLUMN()))=TRUNC(INDIRECT(ADDRESS(ROW(),COLUMN())))</formula>
    </cfRule>
  </conditionalFormatting>
  <conditionalFormatting sqref="AI26:AO26">
    <cfRule type="expression" dxfId="484" priority="385">
      <formula>OR(AI$171=$B25,AI$172=$B25)</formula>
    </cfRule>
  </conditionalFormatting>
  <conditionalFormatting sqref="AI25:AO26">
    <cfRule type="expression" dxfId="483" priority="384">
      <formula>INDIRECT(ADDRESS(ROW(),COLUMN()))=TRUNC(INDIRECT(ADDRESS(ROW(),COLUMN())))</formula>
    </cfRule>
  </conditionalFormatting>
  <conditionalFormatting sqref="AP26:AV26">
    <cfRule type="expression" dxfId="482" priority="383">
      <formula>OR(AP$171=$B25,AP$172=$B25)</formula>
    </cfRule>
  </conditionalFormatting>
  <conditionalFormatting sqref="AP25:AV26">
    <cfRule type="expression" dxfId="481" priority="382">
      <formula>INDIRECT(ADDRESS(ROW(),COLUMN()))=TRUNC(INDIRECT(ADDRESS(ROW(),COLUMN())))</formula>
    </cfRule>
  </conditionalFormatting>
  <conditionalFormatting sqref="AW26:AY26">
    <cfRule type="expression" dxfId="480" priority="381">
      <formula>OR(AW$171=$B25,AW$172=$B25)</formula>
    </cfRule>
  </conditionalFormatting>
  <conditionalFormatting sqref="AW25:AY26">
    <cfRule type="expression" dxfId="479" priority="380">
      <formula>INDIRECT(ADDRESS(ROW(),COLUMN()))=TRUNC(INDIRECT(ADDRESS(ROW(),COLUMN())))</formula>
    </cfRule>
  </conditionalFormatting>
  <conditionalFormatting sqref="U29:AA29">
    <cfRule type="expression" dxfId="478" priority="379">
      <formula>OR(U$171=$B28,U$172=$B28)</formula>
    </cfRule>
  </conditionalFormatting>
  <conditionalFormatting sqref="U28:AA29">
    <cfRule type="expression" dxfId="477" priority="378">
      <formula>INDIRECT(ADDRESS(ROW(),COLUMN()))=TRUNC(INDIRECT(ADDRESS(ROW(),COLUMN())))</formula>
    </cfRule>
  </conditionalFormatting>
  <conditionalFormatting sqref="AB29:AH29">
    <cfRule type="expression" dxfId="476" priority="377">
      <formula>OR(AB$171=$B28,AB$172=$B28)</formula>
    </cfRule>
  </conditionalFormatting>
  <conditionalFormatting sqref="AB28:AH29">
    <cfRule type="expression" dxfId="475" priority="376">
      <formula>INDIRECT(ADDRESS(ROW(),COLUMN()))=TRUNC(INDIRECT(ADDRESS(ROW(),COLUMN())))</formula>
    </cfRule>
  </conditionalFormatting>
  <conditionalFormatting sqref="AI29:AO29">
    <cfRule type="expression" dxfId="474" priority="375">
      <formula>OR(AI$171=$B28,AI$172=$B28)</formula>
    </cfRule>
  </conditionalFormatting>
  <conditionalFormatting sqref="AI28:AO29">
    <cfRule type="expression" dxfId="473" priority="374">
      <formula>INDIRECT(ADDRESS(ROW(),COLUMN()))=TRUNC(INDIRECT(ADDRESS(ROW(),COLUMN())))</formula>
    </cfRule>
  </conditionalFormatting>
  <conditionalFormatting sqref="AP29:AV29">
    <cfRule type="expression" dxfId="472" priority="373">
      <formula>OR(AP$171=$B28,AP$172=$B28)</formula>
    </cfRule>
  </conditionalFormatting>
  <conditionalFormatting sqref="AP28:AV29">
    <cfRule type="expression" dxfId="471" priority="372">
      <formula>INDIRECT(ADDRESS(ROW(),COLUMN()))=TRUNC(INDIRECT(ADDRESS(ROW(),COLUMN())))</formula>
    </cfRule>
  </conditionalFormatting>
  <conditionalFormatting sqref="AW29:AY29">
    <cfRule type="expression" dxfId="470" priority="371">
      <formula>OR(AW$171=$B28,AW$172=$B28)</formula>
    </cfRule>
  </conditionalFormatting>
  <conditionalFormatting sqref="AW28:AY29">
    <cfRule type="expression" dxfId="469" priority="370">
      <formula>INDIRECT(ADDRESS(ROW(),COLUMN()))=TRUNC(INDIRECT(ADDRESS(ROW(),COLUMN())))</formula>
    </cfRule>
  </conditionalFormatting>
  <conditionalFormatting sqref="U32:AA32">
    <cfRule type="expression" dxfId="468" priority="369">
      <formula>OR(U$171=$B31,U$172=$B31)</formula>
    </cfRule>
  </conditionalFormatting>
  <conditionalFormatting sqref="U31:AA32">
    <cfRule type="expression" dxfId="467" priority="368">
      <formula>INDIRECT(ADDRESS(ROW(),COLUMN()))=TRUNC(INDIRECT(ADDRESS(ROW(),COLUMN())))</formula>
    </cfRule>
  </conditionalFormatting>
  <conditionalFormatting sqref="AB32:AH32">
    <cfRule type="expression" dxfId="466" priority="367">
      <formula>OR(AB$171=$B31,AB$172=$B31)</formula>
    </cfRule>
  </conditionalFormatting>
  <conditionalFormatting sqref="AB31:AH32">
    <cfRule type="expression" dxfId="465" priority="366">
      <formula>INDIRECT(ADDRESS(ROW(),COLUMN()))=TRUNC(INDIRECT(ADDRESS(ROW(),COLUMN())))</formula>
    </cfRule>
  </conditionalFormatting>
  <conditionalFormatting sqref="AI32:AO32">
    <cfRule type="expression" dxfId="464" priority="365">
      <formula>OR(AI$171=$B31,AI$172=$B31)</formula>
    </cfRule>
  </conditionalFormatting>
  <conditionalFormatting sqref="AI31:AO32">
    <cfRule type="expression" dxfId="463" priority="364">
      <formula>INDIRECT(ADDRESS(ROW(),COLUMN()))=TRUNC(INDIRECT(ADDRESS(ROW(),COLUMN())))</formula>
    </cfRule>
  </conditionalFormatting>
  <conditionalFormatting sqref="AP32:AV32">
    <cfRule type="expression" dxfId="462" priority="363">
      <formula>OR(AP$171=$B31,AP$172=$B31)</formula>
    </cfRule>
  </conditionalFormatting>
  <conditionalFormatting sqref="AP31:AV32">
    <cfRule type="expression" dxfId="461" priority="362">
      <formula>INDIRECT(ADDRESS(ROW(),COLUMN()))=TRUNC(INDIRECT(ADDRESS(ROW(),COLUMN())))</formula>
    </cfRule>
  </conditionalFormatting>
  <conditionalFormatting sqref="AW32:AY32">
    <cfRule type="expression" dxfId="460" priority="361">
      <formula>OR(AW$171=$B31,AW$172=$B31)</formula>
    </cfRule>
  </conditionalFormatting>
  <conditionalFormatting sqref="AW31:AY32">
    <cfRule type="expression" dxfId="459" priority="360">
      <formula>INDIRECT(ADDRESS(ROW(),COLUMN()))=TRUNC(INDIRECT(ADDRESS(ROW(),COLUMN())))</formula>
    </cfRule>
  </conditionalFormatting>
  <conditionalFormatting sqref="U35:AA35">
    <cfRule type="expression" dxfId="458" priority="359">
      <formula>OR(U$171=$B34,U$172=$B34)</formula>
    </cfRule>
  </conditionalFormatting>
  <conditionalFormatting sqref="U34:AA35">
    <cfRule type="expression" dxfId="457" priority="358">
      <formula>INDIRECT(ADDRESS(ROW(),COLUMN()))=TRUNC(INDIRECT(ADDRESS(ROW(),COLUMN())))</formula>
    </cfRule>
  </conditionalFormatting>
  <conditionalFormatting sqref="AB35:AH35">
    <cfRule type="expression" dxfId="456" priority="357">
      <formula>OR(AB$171=$B34,AB$172=$B34)</formula>
    </cfRule>
  </conditionalFormatting>
  <conditionalFormatting sqref="AB34:AH35">
    <cfRule type="expression" dxfId="455" priority="356">
      <formula>INDIRECT(ADDRESS(ROW(),COLUMN()))=TRUNC(INDIRECT(ADDRESS(ROW(),COLUMN())))</formula>
    </cfRule>
  </conditionalFormatting>
  <conditionalFormatting sqref="AI35:AO35">
    <cfRule type="expression" dxfId="454" priority="355">
      <formula>OR(AI$171=$B34,AI$172=$B34)</formula>
    </cfRule>
  </conditionalFormatting>
  <conditionalFormatting sqref="AI34:AO35">
    <cfRule type="expression" dxfId="453" priority="354">
      <formula>INDIRECT(ADDRESS(ROW(),COLUMN()))=TRUNC(INDIRECT(ADDRESS(ROW(),COLUMN())))</formula>
    </cfRule>
  </conditionalFormatting>
  <conditionalFormatting sqref="AP35:AV35">
    <cfRule type="expression" dxfId="452" priority="353">
      <formula>OR(AP$171=$B34,AP$172=$B34)</formula>
    </cfRule>
  </conditionalFormatting>
  <conditionalFormatting sqref="AP34:AV35">
    <cfRule type="expression" dxfId="451" priority="352">
      <formula>INDIRECT(ADDRESS(ROW(),COLUMN()))=TRUNC(INDIRECT(ADDRESS(ROW(),COLUMN())))</formula>
    </cfRule>
  </conditionalFormatting>
  <conditionalFormatting sqref="AW35:AY35">
    <cfRule type="expression" dxfId="450" priority="351">
      <formula>OR(AW$171=$B34,AW$172=$B34)</formula>
    </cfRule>
  </conditionalFormatting>
  <conditionalFormatting sqref="AW34:AY35">
    <cfRule type="expression" dxfId="449" priority="350">
      <formula>INDIRECT(ADDRESS(ROW(),COLUMN()))=TRUNC(INDIRECT(ADDRESS(ROW(),COLUMN())))</formula>
    </cfRule>
  </conditionalFormatting>
  <conditionalFormatting sqref="U38:AA38">
    <cfRule type="expression" dxfId="448" priority="349">
      <formula>OR(U$171=$B37,U$172=$B37)</formula>
    </cfRule>
  </conditionalFormatting>
  <conditionalFormatting sqref="U37:AA38">
    <cfRule type="expression" dxfId="447" priority="348">
      <formula>INDIRECT(ADDRESS(ROW(),COLUMN()))=TRUNC(INDIRECT(ADDRESS(ROW(),COLUMN())))</formula>
    </cfRule>
  </conditionalFormatting>
  <conditionalFormatting sqref="AB38:AH38">
    <cfRule type="expression" dxfId="446" priority="347">
      <formula>OR(AB$171=$B37,AB$172=$B37)</formula>
    </cfRule>
  </conditionalFormatting>
  <conditionalFormatting sqref="AB37:AH38">
    <cfRule type="expression" dxfId="445" priority="346">
      <formula>INDIRECT(ADDRESS(ROW(),COLUMN()))=TRUNC(INDIRECT(ADDRESS(ROW(),COLUMN())))</formula>
    </cfRule>
  </conditionalFormatting>
  <conditionalFormatting sqref="AI38:AO38">
    <cfRule type="expression" dxfId="444" priority="345">
      <formula>OR(AI$171=$B37,AI$172=$B37)</formula>
    </cfRule>
  </conditionalFormatting>
  <conditionalFormatting sqref="AI37:AO38">
    <cfRule type="expression" dxfId="443" priority="344">
      <formula>INDIRECT(ADDRESS(ROW(),COLUMN()))=TRUNC(INDIRECT(ADDRESS(ROW(),COLUMN())))</formula>
    </cfRule>
  </conditionalFormatting>
  <conditionalFormatting sqref="AP38:AV38">
    <cfRule type="expression" dxfId="442" priority="343">
      <formula>OR(AP$171=$B37,AP$172=$B37)</formula>
    </cfRule>
  </conditionalFormatting>
  <conditionalFormatting sqref="AP37:AV38">
    <cfRule type="expression" dxfId="441" priority="342">
      <formula>INDIRECT(ADDRESS(ROW(),COLUMN()))=TRUNC(INDIRECT(ADDRESS(ROW(),COLUMN())))</formula>
    </cfRule>
  </conditionalFormatting>
  <conditionalFormatting sqref="AW38:AY38">
    <cfRule type="expression" dxfId="440" priority="341">
      <formula>OR(AW$171=$B37,AW$172=$B37)</formula>
    </cfRule>
  </conditionalFormatting>
  <conditionalFormatting sqref="AW37:AY38">
    <cfRule type="expression" dxfId="439" priority="340">
      <formula>INDIRECT(ADDRESS(ROW(),COLUMN()))=TRUNC(INDIRECT(ADDRESS(ROW(),COLUMN())))</formula>
    </cfRule>
  </conditionalFormatting>
  <conditionalFormatting sqref="U41:AA41">
    <cfRule type="expression" dxfId="438" priority="339">
      <formula>OR(U$171=$B40,U$172=$B40)</formula>
    </cfRule>
  </conditionalFormatting>
  <conditionalFormatting sqref="U40:AA41">
    <cfRule type="expression" dxfId="437" priority="338">
      <formula>INDIRECT(ADDRESS(ROW(),COLUMN()))=TRUNC(INDIRECT(ADDRESS(ROW(),COLUMN())))</formula>
    </cfRule>
  </conditionalFormatting>
  <conditionalFormatting sqref="AB41:AH41">
    <cfRule type="expression" dxfId="436" priority="337">
      <formula>OR(AB$171=$B40,AB$172=$B40)</formula>
    </cfRule>
  </conditionalFormatting>
  <conditionalFormatting sqref="AB40:AH41">
    <cfRule type="expression" dxfId="435" priority="336">
      <formula>INDIRECT(ADDRESS(ROW(),COLUMN()))=TRUNC(INDIRECT(ADDRESS(ROW(),COLUMN())))</formula>
    </cfRule>
  </conditionalFormatting>
  <conditionalFormatting sqref="AI41:AO41">
    <cfRule type="expression" dxfId="434" priority="335">
      <formula>OR(AI$171=$B40,AI$172=$B40)</formula>
    </cfRule>
  </conditionalFormatting>
  <conditionalFormatting sqref="AI40:AO41">
    <cfRule type="expression" dxfId="433" priority="334">
      <formula>INDIRECT(ADDRESS(ROW(),COLUMN()))=TRUNC(INDIRECT(ADDRESS(ROW(),COLUMN())))</formula>
    </cfRule>
  </conditionalFormatting>
  <conditionalFormatting sqref="AP41:AV41">
    <cfRule type="expression" dxfId="432" priority="333">
      <formula>OR(AP$171=$B40,AP$172=$B40)</formula>
    </cfRule>
  </conditionalFormatting>
  <conditionalFormatting sqref="AP40:AV41">
    <cfRule type="expression" dxfId="431" priority="332">
      <formula>INDIRECT(ADDRESS(ROW(),COLUMN()))=TRUNC(INDIRECT(ADDRESS(ROW(),COLUMN())))</formula>
    </cfRule>
  </conditionalFormatting>
  <conditionalFormatting sqref="AW41:AY41">
    <cfRule type="expression" dxfId="430" priority="331">
      <formula>OR(AW$171=$B40,AW$172=$B40)</formula>
    </cfRule>
  </conditionalFormatting>
  <conditionalFormatting sqref="AW40:AY41">
    <cfRule type="expression" dxfId="429" priority="330">
      <formula>INDIRECT(ADDRESS(ROW(),COLUMN()))=TRUNC(INDIRECT(ADDRESS(ROW(),COLUMN())))</formula>
    </cfRule>
  </conditionalFormatting>
  <conditionalFormatting sqref="U44:AA44">
    <cfRule type="expression" dxfId="428" priority="329">
      <formula>OR(U$171=$B43,U$172=$B43)</formula>
    </cfRule>
  </conditionalFormatting>
  <conditionalFormatting sqref="U43:AA44">
    <cfRule type="expression" dxfId="427" priority="328">
      <formula>INDIRECT(ADDRESS(ROW(),COLUMN()))=TRUNC(INDIRECT(ADDRESS(ROW(),COLUMN())))</formula>
    </cfRule>
  </conditionalFormatting>
  <conditionalFormatting sqref="AB44:AH44">
    <cfRule type="expression" dxfId="426" priority="327">
      <formula>OR(AB$171=$B43,AB$172=$B43)</formula>
    </cfRule>
  </conditionalFormatting>
  <conditionalFormatting sqref="AB43:AH44">
    <cfRule type="expression" dxfId="425" priority="326">
      <formula>INDIRECT(ADDRESS(ROW(),COLUMN()))=TRUNC(INDIRECT(ADDRESS(ROW(),COLUMN())))</formula>
    </cfRule>
  </conditionalFormatting>
  <conditionalFormatting sqref="AI44:AO44">
    <cfRule type="expression" dxfId="424" priority="325">
      <formula>OR(AI$171=$B43,AI$172=$B43)</formula>
    </cfRule>
  </conditionalFormatting>
  <conditionalFormatting sqref="AI43:AO44">
    <cfRule type="expression" dxfId="423" priority="324">
      <formula>INDIRECT(ADDRESS(ROW(),COLUMN()))=TRUNC(INDIRECT(ADDRESS(ROW(),COLUMN())))</formula>
    </cfRule>
  </conditionalFormatting>
  <conditionalFormatting sqref="AP44:AV44">
    <cfRule type="expression" dxfId="422" priority="323">
      <formula>OR(AP$171=$B43,AP$172=$B43)</formula>
    </cfRule>
  </conditionalFormatting>
  <conditionalFormatting sqref="AP43:AV44">
    <cfRule type="expression" dxfId="421" priority="322">
      <formula>INDIRECT(ADDRESS(ROW(),COLUMN()))=TRUNC(INDIRECT(ADDRESS(ROW(),COLUMN())))</formula>
    </cfRule>
  </conditionalFormatting>
  <conditionalFormatting sqref="AW44:AY44">
    <cfRule type="expression" dxfId="420" priority="321">
      <formula>OR(AW$171=$B43,AW$172=$B43)</formula>
    </cfRule>
  </conditionalFormatting>
  <conditionalFormatting sqref="AW43:AY44">
    <cfRule type="expression" dxfId="419" priority="320">
      <formula>INDIRECT(ADDRESS(ROW(),COLUMN()))=TRUNC(INDIRECT(ADDRESS(ROW(),COLUMN())))</formula>
    </cfRule>
  </conditionalFormatting>
  <conditionalFormatting sqref="U47:AA47">
    <cfRule type="expression" dxfId="418" priority="319">
      <formula>OR(U$171=$B46,U$172=$B46)</formula>
    </cfRule>
  </conditionalFormatting>
  <conditionalFormatting sqref="U46:AA47">
    <cfRule type="expression" dxfId="417" priority="318">
      <formula>INDIRECT(ADDRESS(ROW(),COLUMN()))=TRUNC(INDIRECT(ADDRESS(ROW(),COLUMN())))</formula>
    </cfRule>
  </conditionalFormatting>
  <conditionalFormatting sqref="AB47:AH47">
    <cfRule type="expression" dxfId="416" priority="317">
      <formula>OR(AB$171=$B46,AB$172=$B46)</formula>
    </cfRule>
  </conditionalFormatting>
  <conditionalFormatting sqref="AB46:AH47">
    <cfRule type="expression" dxfId="415" priority="316">
      <formula>INDIRECT(ADDRESS(ROW(),COLUMN()))=TRUNC(INDIRECT(ADDRESS(ROW(),COLUMN())))</formula>
    </cfRule>
  </conditionalFormatting>
  <conditionalFormatting sqref="AI47:AO47">
    <cfRule type="expression" dxfId="414" priority="315">
      <formula>OR(AI$171=$B46,AI$172=$B46)</formula>
    </cfRule>
  </conditionalFormatting>
  <conditionalFormatting sqref="AI46:AO47">
    <cfRule type="expression" dxfId="413" priority="314">
      <formula>INDIRECT(ADDRESS(ROW(),COLUMN()))=TRUNC(INDIRECT(ADDRESS(ROW(),COLUMN())))</formula>
    </cfRule>
  </conditionalFormatting>
  <conditionalFormatting sqref="AP47:AV47">
    <cfRule type="expression" dxfId="412" priority="313">
      <formula>OR(AP$171=$B46,AP$172=$B46)</formula>
    </cfRule>
  </conditionalFormatting>
  <conditionalFormatting sqref="AP46:AV47">
    <cfRule type="expression" dxfId="411" priority="312">
      <formula>INDIRECT(ADDRESS(ROW(),COLUMN()))=TRUNC(INDIRECT(ADDRESS(ROW(),COLUMN())))</formula>
    </cfRule>
  </conditionalFormatting>
  <conditionalFormatting sqref="AW47:AY47">
    <cfRule type="expression" dxfId="410" priority="311">
      <formula>OR(AW$171=$B46,AW$172=$B46)</formula>
    </cfRule>
  </conditionalFormatting>
  <conditionalFormatting sqref="AW46:AY47">
    <cfRule type="expression" dxfId="409" priority="310">
      <formula>INDIRECT(ADDRESS(ROW(),COLUMN()))=TRUNC(INDIRECT(ADDRESS(ROW(),COLUMN())))</formula>
    </cfRule>
  </conditionalFormatting>
  <conditionalFormatting sqref="U50:AA50">
    <cfRule type="expression" dxfId="408" priority="309">
      <formula>OR(U$171=$B49,U$172=$B49)</formula>
    </cfRule>
  </conditionalFormatting>
  <conditionalFormatting sqref="U49:AA50">
    <cfRule type="expression" dxfId="407" priority="308">
      <formula>INDIRECT(ADDRESS(ROW(),COLUMN()))=TRUNC(INDIRECT(ADDRESS(ROW(),COLUMN())))</formula>
    </cfRule>
  </conditionalFormatting>
  <conditionalFormatting sqref="AB50:AH50">
    <cfRule type="expression" dxfId="406" priority="307">
      <formula>OR(AB$171=$B49,AB$172=$B49)</formula>
    </cfRule>
  </conditionalFormatting>
  <conditionalFormatting sqref="AB49:AH50">
    <cfRule type="expression" dxfId="405" priority="306">
      <formula>INDIRECT(ADDRESS(ROW(),COLUMN()))=TRUNC(INDIRECT(ADDRESS(ROW(),COLUMN())))</formula>
    </cfRule>
  </conditionalFormatting>
  <conditionalFormatting sqref="AI50:AO50">
    <cfRule type="expression" dxfId="404" priority="305">
      <formula>OR(AI$171=$B49,AI$172=$B49)</formula>
    </cfRule>
  </conditionalFormatting>
  <conditionalFormatting sqref="AI49:AO50">
    <cfRule type="expression" dxfId="403" priority="304">
      <formula>INDIRECT(ADDRESS(ROW(),COLUMN()))=TRUNC(INDIRECT(ADDRESS(ROW(),COLUMN())))</formula>
    </cfRule>
  </conditionalFormatting>
  <conditionalFormatting sqref="AP50:AV50">
    <cfRule type="expression" dxfId="402" priority="303">
      <formula>OR(AP$171=$B49,AP$172=$B49)</formula>
    </cfRule>
  </conditionalFormatting>
  <conditionalFormatting sqref="AP49:AV50">
    <cfRule type="expression" dxfId="401" priority="302">
      <formula>INDIRECT(ADDRESS(ROW(),COLUMN()))=TRUNC(INDIRECT(ADDRESS(ROW(),COLUMN())))</formula>
    </cfRule>
  </conditionalFormatting>
  <conditionalFormatting sqref="AW50:AY50">
    <cfRule type="expression" dxfId="400" priority="301">
      <formula>OR(AW$171=$B49,AW$172=$B49)</formula>
    </cfRule>
  </conditionalFormatting>
  <conditionalFormatting sqref="AW49:AY50">
    <cfRule type="expression" dxfId="399" priority="300">
      <formula>INDIRECT(ADDRESS(ROW(),COLUMN()))=TRUNC(INDIRECT(ADDRESS(ROW(),COLUMN())))</formula>
    </cfRule>
  </conditionalFormatting>
  <conditionalFormatting sqref="U53:AA53">
    <cfRule type="expression" dxfId="398" priority="299">
      <formula>OR(U$171=$B52,U$172=$B52)</formula>
    </cfRule>
  </conditionalFormatting>
  <conditionalFormatting sqref="U52:AA53">
    <cfRule type="expression" dxfId="397" priority="298">
      <formula>INDIRECT(ADDRESS(ROW(),COLUMN()))=TRUNC(INDIRECT(ADDRESS(ROW(),COLUMN())))</formula>
    </cfRule>
  </conditionalFormatting>
  <conditionalFormatting sqref="AB53:AH53">
    <cfRule type="expression" dxfId="396" priority="297">
      <formula>OR(AB$171=$B52,AB$172=$B52)</formula>
    </cfRule>
  </conditionalFormatting>
  <conditionalFormatting sqref="AB52:AH53">
    <cfRule type="expression" dxfId="395" priority="296">
      <formula>INDIRECT(ADDRESS(ROW(),COLUMN()))=TRUNC(INDIRECT(ADDRESS(ROW(),COLUMN())))</formula>
    </cfRule>
  </conditionalFormatting>
  <conditionalFormatting sqref="AI53:AO53">
    <cfRule type="expression" dxfId="394" priority="295">
      <formula>OR(AI$171=$B52,AI$172=$B52)</formula>
    </cfRule>
  </conditionalFormatting>
  <conditionalFormatting sqref="AI52:AO53">
    <cfRule type="expression" dxfId="393" priority="294">
      <formula>INDIRECT(ADDRESS(ROW(),COLUMN()))=TRUNC(INDIRECT(ADDRESS(ROW(),COLUMN())))</formula>
    </cfRule>
  </conditionalFormatting>
  <conditionalFormatting sqref="AP53:AV53">
    <cfRule type="expression" dxfId="392" priority="293">
      <formula>OR(AP$171=$B52,AP$172=$B52)</formula>
    </cfRule>
  </conditionalFormatting>
  <conditionalFormatting sqref="AP52:AV53">
    <cfRule type="expression" dxfId="391" priority="292">
      <formula>INDIRECT(ADDRESS(ROW(),COLUMN()))=TRUNC(INDIRECT(ADDRESS(ROW(),COLUMN())))</formula>
    </cfRule>
  </conditionalFormatting>
  <conditionalFormatting sqref="AW53:AY53">
    <cfRule type="expression" dxfId="390" priority="291">
      <formula>OR(AW$171=$B52,AW$172=$B52)</formula>
    </cfRule>
  </conditionalFormatting>
  <conditionalFormatting sqref="AW52:AY53">
    <cfRule type="expression" dxfId="389" priority="290">
      <formula>INDIRECT(ADDRESS(ROW(),COLUMN()))=TRUNC(INDIRECT(ADDRESS(ROW(),COLUMN())))</formula>
    </cfRule>
  </conditionalFormatting>
  <conditionalFormatting sqref="U56:AA56">
    <cfRule type="expression" dxfId="388" priority="289">
      <formula>OR(U$171=$B55,U$172=$B55)</formula>
    </cfRule>
  </conditionalFormatting>
  <conditionalFormatting sqref="U55:AA56">
    <cfRule type="expression" dxfId="387" priority="288">
      <formula>INDIRECT(ADDRESS(ROW(),COLUMN()))=TRUNC(INDIRECT(ADDRESS(ROW(),COLUMN())))</formula>
    </cfRule>
  </conditionalFormatting>
  <conditionalFormatting sqref="AB56:AH56">
    <cfRule type="expression" dxfId="386" priority="287">
      <formula>OR(AB$171=$B55,AB$172=$B55)</formula>
    </cfRule>
  </conditionalFormatting>
  <conditionalFormatting sqref="AB55:AH56">
    <cfRule type="expression" dxfId="385" priority="286">
      <formula>INDIRECT(ADDRESS(ROW(),COLUMN()))=TRUNC(INDIRECT(ADDRESS(ROW(),COLUMN())))</formula>
    </cfRule>
  </conditionalFormatting>
  <conditionalFormatting sqref="AI56:AO56">
    <cfRule type="expression" dxfId="384" priority="285">
      <formula>OR(AI$171=$B55,AI$172=$B55)</formula>
    </cfRule>
  </conditionalFormatting>
  <conditionalFormatting sqref="AI55:AO56">
    <cfRule type="expression" dxfId="383" priority="284">
      <formula>INDIRECT(ADDRESS(ROW(),COLUMN()))=TRUNC(INDIRECT(ADDRESS(ROW(),COLUMN())))</formula>
    </cfRule>
  </conditionalFormatting>
  <conditionalFormatting sqref="AP56:AV56">
    <cfRule type="expression" dxfId="382" priority="283">
      <formula>OR(AP$171=$B55,AP$172=$B55)</formula>
    </cfRule>
  </conditionalFormatting>
  <conditionalFormatting sqref="AP55:AV56">
    <cfRule type="expression" dxfId="381" priority="282">
      <formula>INDIRECT(ADDRESS(ROW(),COLUMN()))=TRUNC(INDIRECT(ADDRESS(ROW(),COLUMN())))</formula>
    </cfRule>
  </conditionalFormatting>
  <conditionalFormatting sqref="AW56:AY56">
    <cfRule type="expression" dxfId="380" priority="281">
      <formula>OR(AW$171=$B55,AW$172=$B55)</formula>
    </cfRule>
  </conditionalFormatting>
  <conditionalFormatting sqref="AW55:AY56">
    <cfRule type="expression" dxfId="379" priority="280">
      <formula>INDIRECT(ADDRESS(ROW(),COLUMN()))=TRUNC(INDIRECT(ADDRESS(ROW(),COLUMN())))</formula>
    </cfRule>
  </conditionalFormatting>
  <conditionalFormatting sqref="U59:AA59">
    <cfRule type="expression" dxfId="378" priority="279">
      <formula>OR(U$171=$B58,U$172=$B58)</formula>
    </cfRule>
  </conditionalFormatting>
  <conditionalFormatting sqref="U58:AA59">
    <cfRule type="expression" dxfId="377" priority="278">
      <formula>INDIRECT(ADDRESS(ROW(),COLUMN()))=TRUNC(INDIRECT(ADDRESS(ROW(),COLUMN())))</formula>
    </cfRule>
  </conditionalFormatting>
  <conditionalFormatting sqref="AB59:AH59">
    <cfRule type="expression" dxfId="376" priority="277">
      <formula>OR(AB$171=$B58,AB$172=$B58)</formula>
    </cfRule>
  </conditionalFormatting>
  <conditionalFormatting sqref="AB58:AH59">
    <cfRule type="expression" dxfId="375" priority="276">
      <formula>INDIRECT(ADDRESS(ROW(),COLUMN()))=TRUNC(INDIRECT(ADDRESS(ROW(),COLUMN())))</formula>
    </cfRule>
  </conditionalFormatting>
  <conditionalFormatting sqref="AI59:AO59">
    <cfRule type="expression" dxfId="374" priority="275">
      <formula>OR(AI$171=$B58,AI$172=$B58)</formula>
    </cfRule>
  </conditionalFormatting>
  <conditionalFormatting sqref="AI58:AO59">
    <cfRule type="expression" dxfId="373" priority="274">
      <formula>INDIRECT(ADDRESS(ROW(),COLUMN()))=TRUNC(INDIRECT(ADDRESS(ROW(),COLUMN())))</formula>
    </cfRule>
  </conditionalFormatting>
  <conditionalFormatting sqref="AP59:AV59">
    <cfRule type="expression" dxfId="372" priority="273">
      <formula>OR(AP$171=$B58,AP$172=$B58)</formula>
    </cfRule>
  </conditionalFormatting>
  <conditionalFormatting sqref="AP58:AV59">
    <cfRule type="expression" dxfId="371" priority="272">
      <formula>INDIRECT(ADDRESS(ROW(),COLUMN()))=TRUNC(INDIRECT(ADDRESS(ROW(),COLUMN())))</formula>
    </cfRule>
  </conditionalFormatting>
  <conditionalFormatting sqref="AW59:AY59">
    <cfRule type="expression" dxfId="370" priority="271">
      <formula>OR(AW$171=$B58,AW$172=$B58)</formula>
    </cfRule>
  </conditionalFormatting>
  <conditionalFormatting sqref="AW58:AY59">
    <cfRule type="expression" dxfId="369" priority="270">
      <formula>INDIRECT(ADDRESS(ROW(),COLUMN()))=TRUNC(INDIRECT(ADDRESS(ROW(),COLUMN())))</formula>
    </cfRule>
  </conditionalFormatting>
  <conditionalFormatting sqref="U62:AA62">
    <cfRule type="expression" dxfId="368" priority="269">
      <formula>OR(U$171=$B61,U$172=$B61)</formula>
    </cfRule>
  </conditionalFormatting>
  <conditionalFormatting sqref="U61:AA62">
    <cfRule type="expression" dxfId="367" priority="268">
      <formula>INDIRECT(ADDRESS(ROW(),COLUMN()))=TRUNC(INDIRECT(ADDRESS(ROW(),COLUMN())))</formula>
    </cfRule>
  </conditionalFormatting>
  <conditionalFormatting sqref="AB62:AH62">
    <cfRule type="expression" dxfId="366" priority="267">
      <formula>OR(AB$171=$B61,AB$172=$B61)</formula>
    </cfRule>
  </conditionalFormatting>
  <conditionalFormatting sqref="AB61:AH62">
    <cfRule type="expression" dxfId="365" priority="266">
      <formula>INDIRECT(ADDRESS(ROW(),COLUMN()))=TRUNC(INDIRECT(ADDRESS(ROW(),COLUMN())))</formula>
    </cfRule>
  </conditionalFormatting>
  <conditionalFormatting sqref="AI62:AO62">
    <cfRule type="expression" dxfId="364" priority="265">
      <formula>OR(AI$171=$B61,AI$172=$B61)</formula>
    </cfRule>
  </conditionalFormatting>
  <conditionalFormatting sqref="AI61:AO62">
    <cfRule type="expression" dxfId="363" priority="264">
      <formula>INDIRECT(ADDRESS(ROW(),COLUMN()))=TRUNC(INDIRECT(ADDRESS(ROW(),COLUMN())))</formula>
    </cfRule>
  </conditionalFormatting>
  <conditionalFormatting sqref="AP62:AV62">
    <cfRule type="expression" dxfId="362" priority="263">
      <formula>OR(AP$171=$B61,AP$172=$B61)</formula>
    </cfRule>
  </conditionalFormatting>
  <conditionalFormatting sqref="AP61:AV62">
    <cfRule type="expression" dxfId="361" priority="262">
      <formula>INDIRECT(ADDRESS(ROW(),COLUMN()))=TRUNC(INDIRECT(ADDRESS(ROW(),COLUMN())))</formula>
    </cfRule>
  </conditionalFormatting>
  <conditionalFormatting sqref="AW62:AY62">
    <cfRule type="expression" dxfId="360" priority="261">
      <formula>OR(AW$171=$B61,AW$172=$B61)</formula>
    </cfRule>
  </conditionalFormatting>
  <conditionalFormatting sqref="AW61:AY62">
    <cfRule type="expression" dxfId="359" priority="260">
      <formula>INDIRECT(ADDRESS(ROW(),COLUMN()))=TRUNC(INDIRECT(ADDRESS(ROW(),COLUMN())))</formula>
    </cfRule>
  </conditionalFormatting>
  <conditionalFormatting sqref="U65:AA65">
    <cfRule type="expression" dxfId="358" priority="259">
      <formula>OR(U$171=$B64,U$172=$B64)</formula>
    </cfRule>
  </conditionalFormatting>
  <conditionalFormatting sqref="U64:AA65">
    <cfRule type="expression" dxfId="357" priority="258">
      <formula>INDIRECT(ADDRESS(ROW(),COLUMN()))=TRUNC(INDIRECT(ADDRESS(ROW(),COLUMN())))</formula>
    </cfRule>
  </conditionalFormatting>
  <conditionalFormatting sqref="AB65:AH65">
    <cfRule type="expression" dxfId="356" priority="257">
      <formula>OR(AB$171=$B64,AB$172=$B64)</formula>
    </cfRule>
  </conditionalFormatting>
  <conditionalFormatting sqref="AB64:AH65">
    <cfRule type="expression" dxfId="355" priority="256">
      <formula>INDIRECT(ADDRESS(ROW(),COLUMN()))=TRUNC(INDIRECT(ADDRESS(ROW(),COLUMN())))</formula>
    </cfRule>
  </conditionalFormatting>
  <conditionalFormatting sqref="AI65:AO65">
    <cfRule type="expression" dxfId="354" priority="255">
      <formula>OR(AI$171=$B64,AI$172=$B64)</formula>
    </cfRule>
  </conditionalFormatting>
  <conditionalFormatting sqref="AI64:AO65">
    <cfRule type="expression" dxfId="353" priority="254">
      <formula>INDIRECT(ADDRESS(ROW(),COLUMN()))=TRUNC(INDIRECT(ADDRESS(ROW(),COLUMN())))</formula>
    </cfRule>
  </conditionalFormatting>
  <conditionalFormatting sqref="AP65:AV65">
    <cfRule type="expression" dxfId="352" priority="253">
      <formula>OR(AP$171=$B64,AP$172=$B64)</formula>
    </cfRule>
  </conditionalFormatting>
  <conditionalFormatting sqref="AP64:AV65">
    <cfRule type="expression" dxfId="351" priority="252">
      <formula>INDIRECT(ADDRESS(ROW(),COLUMN()))=TRUNC(INDIRECT(ADDRESS(ROW(),COLUMN())))</formula>
    </cfRule>
  </conditionalFormatting>
  <conditionalFormatting sqref="AW65:AY65">
    <cfRule type="expression" dxfId="350" priority="251">
      <formula>OR(AW$171=$B64,AW$172=$B64)</formula>
    </cfRule>
  </conditionalFormatting>
  <conditionalFormatting sqref="AW64:AY65">
    <cfRule type="expression" dxfId="349" priority="250">
      <formula>INDIRECT(ADDRESS(ROW(),COLUMN()))=TRUNC(INDIRECT(ADDRESS(ROW(),COLUMN())))</formula>
    </cfRule>
  </conditionalFormatting>
  <conditionalFormatting sqref="U67:AA68">
    <cfRule type="expression" dxfId="348" priority="248">
      <formula>INDIRECT(ADDRESS(ROW(),COLUMN()))=TRUNC(INDIRECT(ADDRESS(ROW(),COLUMN())))</formula>
    </cfRule>
  </conditionalFormatting>
  <conditionalFormatting sqref="AB67:AH68">
    <cfRule type="expression" dxfId="347" priority="246">
      <formula>INDIRECT(ADDRESS(ROW(),COLUMN()))=TRUNC(INDIRECT(ADDRESS(ROW(),COLUMN())))</formula>
    </cfRule>
  </conditionalFormatting>
  <conditionalFormatting sqref="AI67:AO68">
    <cfRule type="expression" dxfId="346" priority="244">
      <formula>INDIRECT(ADDRESS(ROW(),COLUMN()))=TRUNC(INDIRECT(ADDRESS(ROW(),COLUMN())))</formula>
    </cfRule>
  </conditionalFormatting>
  <conditionalFormatting sqref="AP67:AV68">
    <cfRule type="expression" dxfId="345" priority="242">
      <formula>INDIRECT(ADDRESS(ROW(),COLUMN()))=TRUNC(INDIRECT(ADDRESS(ROW(),COLUMN())))</formula>
    </cfRule>
  </conditionalFormatting>
  <conditionalFormatting sqref="AW67:AY68">
    <cfRule type="expression" dxfId="344" priority="240">
      <formula>INDIRECT(ADDRESS(ROW(),COLUMN()))=TRUNC(INDIRECT(ADDRESS(ROW(),COLUMN())))</formula>
    </cfRule>
  </conditionalFormatting>
  <conditionalFormatting sqref="U71:AY71">
    <cfRule type="expression" dxfId="343" priority="239">
      <formula>OR(U$171=$B70,U$172=$B70)</formula>
    </cfRule>
  </conditionalFormatting>
  <conditionalFormatting sqref="AZ70:BC71">
    <cfRule type="expression" dxfId="342" priority="238">
      <formula>INDIRECT(ADDRESS(ROW(),COLUMN()))=TRUNC(INDIRECT(ADDRESS(ROW(),COLUMN())))</formula>
    </cfRule>
  </conditionalFormatting>
  <conditionalFormatting sqref="U70:AA71">
    <cfRule type="expression" dxfId="341" priority="237">
      <formula>INDIRECT(ADDRESS(ROW(),COLUMN()))=TRUNC(INDIRECT(ADDRESS(ROW(),COLUMN())))</formula>
    </cfRule>
  </conditionalFormatting>
  <conditionalFormatting sqref="AB70:AH71">
    <cfRule type="expression" dxfId="340" priority="236">
      <formula>INDIRECT(ADDRESS(ROW(),COLUMN()))=TRUNC(INDIRECT(ADDRESS(ROW(),COLUMN())))</formula>
    </cfRule>
  </conditionalFormatting>
  <conditionalFormatting sqref="AI70:AO71">
    <cfRule type="expression" dxfId="339" priority="235">
      <formula>INDIRECT(ADDRESS(ROW(),COLUMN()))=TRUNC(INDIRECT(ADDRESS(ROW(),COLUMN())))</formula>
    </cfRule>
  </conditionalFormatting>
  <conditionalFormatting sqref="AP70:AV71">
    <cfRule type="expression" dxfId="338" priority="234">
      <formula>INDIRECT(ADDRESS(ROW(),COLUMN()))=TRUNC(INDIRECT(ADDRESS(ROW(),COLUMN())))</formula>
    </cfRule>
  </conditionalFormatting>
  <conditionalFormatting sqref="AW70:AY71">
    <cfRule type="expression" dxfId="337" priority="233">
      <formula>INDIRECT(ADDRESS(ROW(),COLUMN()))=TRUNC(INDIRECT(ADDRESS(ROW(),COLUMN())))</formula>
    </cfRule>
  </conditionalFormatting>
  <conditionalFormatting sqref="U74:AY74">
    <cfRule type="expression" dxfId="336" priority="232">
      <formula>OR(U$171=$B73,U$172=$B73)</formula>
    </cfRule>
  </conditionalFormatting>
  <conditionalFormatting sqref="AZ73:BC74">
    <cfRule type="expression" dxfId="335" priority="231">
      <formula>INDIRECT(ADDRESS(ROW(),COLUMN()))=TRUNC(INDIRECT(ADDRESS(ROW(),COLUMN())))</formula>
    </cfRule>
  </conditionalFormatting>
  <conditionalFormatting sqref="U73:AA74">
    <cfRule type="expression" dxfId="334" priority="230">
      <formula>INDIRECT(ADDRESS(ROW(),COLUMN()))=TRUNC(INDIRECT(ADDRESS(ROW(),COLUMN())))</formula>
    </cfRule>
  </conditionalFormatting>
  <conditionalFormatting sqref="AB73:AH74">
    <cfRule type="expression" dxfId="333" priority="229">
      <formula>INDIRECT(ADDRESS(ROW(),COLUMN()))=TRUNC(INDIRECT(ADDRESS(ROW(),COLUMN())))</formula>
    </cfRule>
  </conditionalFormatting>
  <conditionalFormatting sqref="AI73:AO74">
    <cfRule type="expression" dxfId="332" priority="228">
      <formula>INDIRECT(ADDRESS(ROW(),COLUMN()))=TRUNC(INDIRECT(ADDRESS(ROW(),COLUMN())))</formula>
    </cfRule>
  </conditionalFormatting>
  <conditionalFormatting sqref="AP73:AV74">
    <cfRule type="expression" dxfId="331" priority="227">
      <formula>INDIRECT(ADDRESS(ROW(),COLUMN()))=TRUNC(INDIRECT(ADDRESS(ROW(),COLUMN())))</formula>
    </cfRule>
  </conditionalFormatting>
  <conditionalFormatting sqref="AW73:AY74">
    <cfRule type="expression" dxfId="330" priority="226">
      <formula>INDIRECT(ADDRESS(ROW(),COLUMN()))=TRUNC(INDIRECT(ADDRESS(ROW(),COLUMN())))</formula>
    </cfRule>
  </conditionalFormatting>
  <conditionalFormatting sqref="U77:AY77">
    <cfRule type="expression" dxfId="329" priority="225">
      <formula>OR(U$171=$B76,U$172=$B76)</formula>
    </cfRule>
  </conditionalFormatting>
  <conditionalFormatting sqref="AZ76:BC77">
    <cfRule type="expression" dxfId="328" priority="224">
      <formula>INDIRECT(ADDRESS(ROW(),COLUMN()))=TRUNC(INDIRECT(ADDRESS(ROW(),COLUMN())))</formula>
    </cfRule>
  </conditionalFormatting>
  <conditionalFormatting sqref="U76:AA77">
    <cfRule type="expression" dxfId="327" priority="223">
      <formula>INDIRECT(ADDRESS(ROW(),COLUMN()))=TRUNC(INDIRECT(ADDRESS(ROW(),COLUMN())))</formula>
    </cfRule>
  </conditionalFormatting>
  <conditionalFormatting sqref="AB76:AH77">
    <cfRule type="expression" dxfId="326" priority="222">
      <formula>INDIRECT(ADDRESS(ROW(),COLUMN()))=TRUNC(INDIRECT(ADDRESS(ROW(),COLUMN())))</formula>
    </cfRule>
  </conditionalFormatting>
  <conditionalFormatting sqref="AI76:AO77">
    <cfRule type="expression" dxfId="325" priority="221">
      <formula>INDIRECT(ADDRESS(ROW(),COLUMN()))=TRUNC(INDIRECT(ADDRESS(ROW(),COLUMN())))</formula>
    </cfRule>
  </conditionalFormatting>
  <conditionalFormatting sqref="AP76:AV77">
    <cfRule type="expression" dxfId="324" priority="220">
      <formula>INDIRECT(ADDRESS(ROW(),COLUMN()))=TRUNC(INDIRECT(ADDRESS(ROW(),COLUMN())))</formula>
    </cfRule>
  </conditionalFormatting>
  <conditionalFormatting sqref="AW76:AY77">
    <cfRule type="expression" dxfId="323" priority="219">
      <formula>INDIRECT(ADDRESS(ROW(),COLUMN()))=TRUNC(INDIRECT(ADDRESS(ROW(),COLUMN())))</formula>
    </cfRule>
  </conditionalFormatting>
  <conditionalFormatting sqref="U80:AY80">
    <cfRule type="expression" dxfId="322" priority="218">
      <formula>OR(U$171=$B79,U$172=$B79)</formula>
    </cfRule>
  </conditionalFormatting>
  <conditionalFormatting sqref="AZ79:BC80">
    <cfRule type="expression" dxfId="321" priority="217">
      <formula>INDIRECT(ADDRESS(ROW(),COLUMN()))=TRUNC(INDIRECT(ADDRESS(ROW(),COLUMN())))</formula>
    </cfRule>
  </conditionalFormatting>
  <conditionalFormatting sqref="U79:AA80">
    <cfRule type="expression" dxfId="320" priority="216">
      <formula>INDIRECT(ADDRESS(ROW(),COLUMN()))=TRUNC(INDIRECT(ADDRESS(ROW(),COLUMN())))</formula>
    </cfRule>
  </conditionalFormatting>
  <conditionalFormatting sqref="AB79:AH80">
    <cfRule type="expression" dxfId="319" priority="215">
      <formula>INDIRECT(ADDRESS(ROW(),COLUMN()))=TRUNC(INDIRECT(ADDRESS(ROW(),COLUMN())))</formula>
    </cfRule>
  </conditionalFormatting>
  <conditionalFormatting sqref="AI79:AO80">
    <cfRule type="expression" dxfId="318" priority="214">
      <formula>INDIRECT(ADDRESS(ROW(),COLUMN()))=TRUNC(INDIRECT(ADDRESS(ROW(),COLUMN())))</formula>
    </cfRule>
  </conditionalFormatting>
  <conditionalFormatting sqref="AP79:AV80">
    <cfRule type="expression" dxfId="317" priority="213">
      <formula>INDIRECT(ADDRESS(ROW(),COLUMN()))=TRUNC(INDIRECT(ADDRESS(ROW(),COLUMN())))</formula>
    </cfRule>
  </conditionalFormatting>
  <conditionalFormatting sqref="AW79:AY80">
    <cfRule type="expression" dxfId="316" priority="212">
      <formula>INDIRECT(ADDRESS(ROW(),COLUMN()))=TRUNC(INDIRECT(ADDRESS(ROW(),COLUMN())))</formula>
    </cfRule>
  </conditionalFormatting>
  <conditionalFormatting sqref="U83:AY83">
    <cfRule type="expression" dxfId="315" priority="211">
      <formula>OR(U$171=$B82,U$172=$B82)</formula>
    </cfRule>
  </conditionalFormatting>
  <conditionalFormatting sqref="AZ82:BC83">
    <cfRule type="expression" dxfId="314" priority="210">
      <formula>INDIRECT(ADDRESS(ROW(),COLUMN()))=TRUNC(INDIRECT(ADDRESS(ROW(),COLUMN())))</formula>
    </cfRule>
  </conditionalFormatting>
  <conditionalFormatting sqref="U82:AA83">
    <cfRule type="expression" dxfId="313" priority="209">
      <formula>INDIRECT(ADDRESS(ROW(),COLUMN()))=TRUNC(INDIRECT(ADDRESS(ROW(),COLUMN())))</formula>
    </cfRule>
  </conditionalFormatting>
  <conditionalFormatting sqref="AB82:AH83">
    <cfRule type="expression" dxfId="312" priority="208">
      <formula>INDIRECT(ADDRESS(ROW(),COLUMN()))=TRUNC(INDIRECT(ADDRESS(ROW(),COLUMN())))</formula>
    </cfRule>
  </conditionalFormatting>
  <conditionalFormatting sqref="AI82:AO83">
    <cfRule type="expression" dxfId="311" priority="207">
      <formula>INDIRECT(ADDRESS(ROW(),COLUMN()))=TRUNC(INDIRECT(ADDRESS(ROW(),COLUMN())))</formula>
    </cfRule>
  </conditionalFormatting>
  <conditionalFormatting sqref="AP82:AV83">
    <cfRule type="expression" dxfId="310" priority="206">
      <formula>INDIRECT(ADDRESS(ROW(),COLUMN()))=TRUNC(INDIRECT(ADDRESS(ROW(),COLUMN())))</formula>
    </cfRule>
  </conditionalFormatting>
  <conditionalFormatting sqref="AW82:AY83">
    <cfRule type="expression" dxfId="309" priority="205">
      <formula>INDIRECT(ADDRESS(ROW(),COLUMN()))=TRUNC(INDIRECT(ADDRESS(ROW(),COLUMN())))</formula>
    </cfRule>
  </conditionalFormatting>
  <conditionalFormatting sqref="U86:AY86">
    <cfRule type="expression" dxfId="308" priority="204">
      <formula>OR(U$171=$B85,U$172=$B85)</formula>
    </cfRule>
  </conditionalFormatting>
  <conditionalFormatting sqref="AZ85:BC86">
    <cfRule type="expression" dxfId="307" priority="203">
      <formula>INDIRECT(ADDRESS(ROW(),COLUMN()))=TRUNC(INDIRECT(ADDRESS(ROW(),COLUMN())))</formula>
    </cfRule>
  </conditionalFormatting>
  <conditionalFormatting sqref="U85:AA86">
    <cfRule type="expression" dxfId="306" priority="202">
      <formula>INDIRECT(ADDRESS(ROW(),COLUMN()))=TRUNC(INDIRECT(ADDRESS(ROW(),COLUMN())))</formula>
    </cfRule>
  </conditionalFormatting>
  <conditionalFormatting sqref="AB85:AH86">
    <cfRule type="expression" dxfId="305" priority="201">
      <formula>INDIRECT(ADDRESS(ROW(),COLUMN()))=TRUNC(INDIRECT(ADDRESS(ROW(),COLUMN())))</formula>
    </cfRule>
  </conditionalFormatting>
  <conditionalFormatting sqref="AI85:AO86">
    <cfRule type="expression" dxfId="304" priority="200">
      <formula>INDIRECT(ADDRESS(ROW(),COLUMN()))=TRUNC(INDIRECT(ADDRESS(ROW(),COLUMN())))</formula>
    </cfRule>
  </conditionalFormatting>
  <conditionalFormatting sqref="AP85:AV86">
    <cfRule type="expression" dxfId="303" priority="199">
      <formula>INDIRECT(ADDRESS(ROW(),COLUMN()))=TRUNC(INDIRECT(ADDRESS(ROW(),COLUMN())))</formula>
    </cfRule>
  </conditionalFormatting>
  <conditionalFormatting sqref="AW85:AY86">
    <cfRule type="expression" dxfId="302" priority="198">
      <formula>INDIRECT(ADDRESS(ROW(),COLUMN()))=TRUNC(INDIRECT(ADDRESS(ROW(),COLUMN())))</formula>
    </cfRule>
  </conditionalFormatting>
  <conditionalFormatting sqref="U89:AY89">
    <cfRule type="expression" dxfId="301" priority="197">
      <formula>OR(U$171=$B88,U$172=$B88)</formula>
    </cfRule>
  </conditionalFormatting>
  <conditionalFormatting sqref="AZ88:BC89">
    <cfRule type="expression" dxfId="300" priority="196">
      <formula>INDIRECT(ADDRESS(ROW(),COLUMN()))=TRUNC(INDIRECT(ADDRESS(ROW(),COLUMN())))</formula>
    </cfRule>
  </conditionalFormatting>
  <conditionalFormatting sqref="U88:AA89">
    <cfRule type="expression" dxfId="299" priority="195">
      <formula>INDIRECT(ADDRESS(ROW(),COLUMN()))=TRUNC(INDIRECT(ADDRESS(ROW(),COLUMN())))</formula>
    </cfRule>
  </conditionalFormatting>
  <conditionalFormatting sqref="AB88:AH89">
    <cfRule type="expression" dxfId="298" priority="194">
      <formula>INDIRECT(ADDRESS(ROW(),COLUMN()))=TRUNC(INDIRECT(ADDRESS(ROW(),COLUMN())))</formula>
    </cfRule>
  </conditionalFormatting>
  <conditionalFormatting sqref="AI88:AO89">
    <cfRule type="expression" dxfId="297" priority="193">
      <formula>INDIRECT(ADDRESS(ROW(),COLUMN()))=TRUNC(INDIRECT(ADDRESS(ROW(),COLUMN())))</formula>
    </cfRule>
  </conditionalFormatting>
  <conditionalFormatting sqref="AP88:AV89">
    <cfRule type="expression" dxfId="296" priority="192">
      <formula>INDIRECT(ADDRESS(ROW(),COLUMN()))=TRUNC(INDIRECT(ADDRESS(ROW(),COLUMN())))</formula>
    </cfRule>
  </conditionalFormatting>
  <conditionalFormatting sqref="AW88:AY89">
    <cfRule type="expression" dxfId="295" priority="191">
      <formula>INDIRECT(ADDRESS(ROW(),COLUMN()))=TRUNC(INDIRECT(ADDRESS(ROW(),COLUMN())))</formula>
    </cfRule>
  </conditionalFormatting>
  <conditionalFormatting sqref="U92:AY92">
    <cfRule type="expression" dxfId="294" priority="190">
      <formula>OR(U$171=$B91,U$172=$B91)</formula>
    </cfRule>
  </conditionalFormatting>
  <conditionalFormatting sqref="AZ91:BC92">
    <cfRule type="expression" dxfId="293" priority="189">
      <formula>INDIRECT(ADDRESS(ROW(),COLUMN()))=TRUNC(INDIRECT(ADDRESS(ROW(),COLUMN())))</formula>
    </cfRule>
  </conditionalFormatting>
  <conditionalFormatting sqref="U91:AA92">
    <cfRule type="expression" dxfId="292" priority="188">
      <formula>INDIRECT(ADDRESS(ROW(),COLUMN()))=TRUNC(INDIRECT(ADDRESS(ROW(),COLUMN())))</formula>
    </cfRule>
  </conditionalFormatting>
  <conditionalFormatting sqref="AB91:AH92">
    <cfRule type="expression" dxfId="291" priority="187">
      <formula>INDIRECT(ADDRESS(ROW(),COLUMN()))=TRUNC(INDIRECT(ADDRESS(ROW(),COLUMN())))</formula>
    </cfRule>
  </conditionalFormatting>
  <conditionalFormatting sqref="AI91:AO92">
    <cfRule type="expression" dxfId="290" priority="186">
      <formula>INDIRECT(ADDRESS(ROW(),COLUMN()))=TRUNC(INDIRECT(ADDRESS(ROW(),COLUMN())))</formula>
    </cfRule>
  </conditionalFormatting>
  <conditionalFormatting sqref="AP91:AV92">
    <cfRule type="expression" dxfId="289" priority="185">
      <formula>INDIRECT(ADDRESS(ROW(),COLUMN()))=TRUNC(INDIRECT(ADDRESS(ROW(),COLUMN())))</formula>
    </cfRule>
  </conditionalFormatting>
  <conditionalFormatting sqref="AW91:AY92">
    <cfRule type="expression" dxfId="288" priority="184">
      <formula>INDIRECT(ADDRESS(ROW(),COLUMN()))=TRUNC(INDIRECT(ADDRESS(ROW(),COLUMN())))</formula>
    </cfRule>
  </conditionalFormatting>
  <conditionalFormatting sqref="U95:AY95">
    <cfRule type="expression" dxfId="287" priority="183">
      <formula>OR(U$171=$B94,U$172=$B94)</formula>
    </cfRule>
  </conditionalFormatting>
  <conditionalFormatting sqref="AZ94:BC95">
    <cfRule type="expression" dxfId="286" priority="182">
      <formula>INDIRECT(ADDRESS(ROW(),COLUMN()))=TRUNC(INDIRECT(ADDRESS(ROW(),COLUMN())))</formula>
    </cfRule>
  </conditionalFormatting>
  <conditionalFormatting sqref="U94:AA95">
    <cfRule type="expression" dxfId="285" priority="181">
      <formula>INDIRECT(ADDRESS(ROW(),COLUMN()))=TRUNC(INDIRECT(ADDRESS(ROW(),COLUMN())))</formula>
    </cfRule>
  </conditionalFormatting>
  <conditionalFormatting sqref="AB94:AH95">
    <cfRule type="expression" dxfId="284" priority="180">
      <formula>INDIRECT(ADDRESS(ROW(),COLUMN()))=TRUNC(INDIRECT(ADDRESS(ROW(),COLUMN())))</formula>
    </cfRule>
  </conditionalFormatting>
  <conditionalFormatting sqref="AI94:AO95">
    <cfRule type="expression" dxfId="283" priority="179">
      <formula>INDIRECT(ADDRESS(ROW(),COLUMN()))=TRUNC(INDIRECT(ADDRESS(ROW(),COLUMN())))</formula>
    </cfRule>
  </conditionalFormatting>
  <conditionalFormatting sqref="AP94:AV95">
    <cfRule type="expression" dxfId="282" priority="178">
      <formula>INDIRECT(ADDRESS(ROW(),COLUMN()))=TRUNC(INDIRECT(ADDRESS(ROW(),COLUMN())))</formula>
    </cfRule>
  </conditionalFormatting>
  <conditionalFormatting sqref="AW94:AY95">
    <cfRule type="expression" dxfId="281" priority="177">
      <formula>INDIRECT(ADDRESS(ROW(),COLUMN()))=TRUNC(INDIRECT(ADDRESS(ROW(),COLUMN())))</formula>
    </cfRule>
  </conditionalFormatting>
  <conditionalFormatting sqref="U98:AY98">
    <cfRule type="expression" dxfId="280" priority="176">
      <formula>OR(U$171=$B97,U$172=$B97)</formula>
    </cfRule>
  </conditionalFormatting>
  <conditionalFormatting sqref="AZ97:BC98">
    <cfRule type="expression" dxfId="279" priority="175">
      <formula>INDIRECT(ADDRESS(ROW(),COLUMN()))=TRUNC(INDIRECT(ADDRESS(ROW(),COLUMN())))</formula>
    </cfRule>
  </conditionalFormatting>
  <conditionalFormatting sqref="U97:AA98">
    <cfRule type="expression" dxfId="278" priority="174">
      <formula>INDIRECT(ADDRESS(ROW(),COLUMN()))=TRUNC(INDIRECT(ADDRESS(ROW(),COLUMN())))</formula>
    </cfRule>
  </conditionalFormatting>
  <conditionalFormatting sqref="AB97:AH98">
    <cfRule type="expression" dxfId="277" priority="173">
      <formula>INDIRECT(ADDRESS(ROW(),COLUMN()))=TRUNC(INDIRECT(ADDRESS(ROW(),COLUMN())))</formula>
    </cfRule>
  </conditionalFormatting>
  <conditionalFormatting sqref="AI97:AO98">
    <cfRule type="expression" dxfId="276" priority="172">
      <formula>INDIRECT(ADDRESS(ROW(),COLUMN()))=TRUNC(INDIRECT(ADDRESS(ROW(),COLUMN())))</formula>
    </cfRule>
  </conditionalFormatting>
  <conditionalFormatting sqref="AP97:AV98">
    <cfRule type="expression" dxfId="275" priority="171">
      <formula>INDIRECT(ADDRESS(ROW(),COLUMN()))=TRUNC(INDIRECT(ADDRESS(ROW(),COLUMN())))</formula>
    </cfRule>
  </conditionalFormatting>
  <conditionalFormatting sqref="AW97:AY98">
    <cfRule type="expression" dxfId="274" priority="170">
      <formula>INDIRECT(ADDRESS(ROW(),COLUMN()))=TRUNC(INDIRECT(ADDRESS(ROW(),COLUMN())))</formula>
    </cfRule>
  </conditionalFormatting>
  <conditionalFormatting sqref="U101:AY101">
    <cfRule type="expression" dxfId="273" priority="169">
      <formula>OR(U$171=$B100,U$172=$B100)</formula>
    </cfRule>
  </conditionalFormatting>
  <conditionalFormatting sqref="AZ100:BC101">
    <cfRule type="expression" dxfId="272" priority="168">
      <formula>INDIRECT(ADDRESS(ROW(),COLUMN()))=TRUNC(INDIRECT(ADDRESS(ROW(),COLUMN())))</formula>
    </cfRule>
  </conditionalFormatting>
  <conditionalFormatting sqref="U100:AA101">
    <cfRule type="expression" dxfId="271" priority="167">
      <formula>INDIRECT(ADDRESS(ROW(),COLUMN()))=TRUNC(INDIRECT(ADDRESS(ROW(),COLUMN())))</formula>
    </cfRule>
  </conditionalFormatting>
  <conditionalFormatting sqref="AB100:AH101">
    <cfRule type="expression" dxfId="270" priority="166">
      <formula>INDIRECT(ADDRESS(ROW(),COLUMN()))=TRUNC(INDIRECT(ADDRESS(ROW(),COLUMN())))</formula>
    </cfRule>
  </conditionalFormatting>
  <conditionalFormatting sqref="AI100:AO101">
    <cfRule type="expression" dxfId="269" priority="165">
      <formula>INDIRECT(ADDRESS(ROW(),COLUMN()))=TRUNC(INDIRECT(ADDRESS(ROW(),COLUMN())))</formula>
    </cfRule>
  </conditionalFormatting>
  <conditionalFormatting sqref="AP100:AV101">
    <cfRule type="expression" dxfId="268" priority="164">
      <formula>INDIRECT(ADDRESS(ROW(),COLUMN()))=TRUNC(INDIRECT(ADDRESS(ROW(),COLUMN())))</formula>
    </cfRule>
  </conditionalFormatting>
  <conditionalFormatting sqref="AW100:AY101">
    <cfRule type="expression" dxfId="267" priority="163">
      <formula>INDIRECT(ADDRESS(ROW(),COLUMN()))=TRUNC(INDIRECT(ADDRESS(ROW(),COLUMN())))</formula>
    </cfRule>
  </conditionalFormatting>
  <conditionalFormatting sqref="U104:AY104">
    <cfRule type="expression" dxfId="266" priority="162">
      <formula>OR(U$171=$B103,U$172=$B103)</formula>
    </cfRule>
  </conditionalFormatting>
  <conditionalFormatting sqref="AZ103:BC104">
    <cfRule type="expression" dxfId="265" priority="161">
      <formula>INDIRECT(ADDRESS(ROW(),COLUMN()))=TRUNC(INDIRECT(ADDRESS(ROW(),COLUMN())))</formula>
    </cfRule>
  </conditionalFormatting>
  <conditionalFormatting sqref="U103:AA104">
    <cfRule type="expression" dxfId="264" priority="160">
      <formula>INDIRECT(ADDRESS(ROW(),COLUMN()))=TRUNC(INDIRECT(ADDRESS(ROW(),COLUMN())))</formula>
    </cfRule>
  </conditionalFormatting>
  <conditionalFormatting sqref="AB103:AH104">
    <cfRule type="expression" dxfId="263" priority="159">
      <formula>INDIRECT(ADDRESS(ROW(),COLUMN()))=TRUNC(INDIRECT(ADDRESS(ROW(),COLUMN())))</formula>
    </cfRule>
  </conditionalFormatting>
  <conditionalFormatting sqref="AI103:AO104">
    <cfRule type="expression" dxfId="262" priority="158">
      <formula>INDIRECT(ADDRESS(ROW(),COLUMN()))=TRUNC(INDIRECT(ADDRESS(ROW(),COLUMN())))</formula>
    </cfRule>
  </conditionalFormatting>
  <conditionalFormatting sqref="AP103:AV104">
    <cfRule type="expression" dxfId="261" priority="157">
      <formula>INDIRECT(ADDRESS(ROW(),COLUMN()))=TRUNC(INDIRECT(ADDRESS(ROW(),COLUMN())))</formula>
    </cfRule>
  </conditionalFormatting>
  <conditionalFormatting sqref="AW103:AY104">
    <cfRule type="expression" dxfId="260" priority="156">
      <formula>INDIRECT(ADDRESS(ROW(),COLUMN()))=TRUNC(INDIRECT(ADDRESS(ROW(),COLUMN())))</formula>
    </cfRule>
  </conditionalFormatting>
  <conditionalFormatting sqref="U107:AY107">
    <cfRule type="expression" dxfId="259" priority="155">
      <formula>OR(U$171=$B106,U$172=$B106)</formula>
    </cfRule>
  </conditionalFormatting>
  <conditionalFormatting sqref="AZ106:BC107">
    <cfRule type="expression" dxfId="258" priority="154">
      <formula>INDIRECT(ADDRESS(ROW(),COLUMN()))=TRUNC(INDIRECT(ADDRESS(ROW(),COLUMN())))</formula>
    </cfRule>
  </conditionalFormatting>
  <conditionalFormatting sqref="U106:AA107">
    <cfRule type="expression" dxfId="257" priority="153">
      <formula>INDIRECT(ADDRESS(ROW(),COLUMN()))=TRUNC(INDIRECT(ADDRESS(ROW(),COLUMN())))</formula>
    </cfRule>
  </conditionalFormatting>
  <conditionalFormatting sqref="AB106:AH107">
    <cfRule type="expression" dxfId="256" priority="152">
      <formula>INDIRECT(ADDRESS(ROW(),COLUMN()))=TRUNC(INDIRECT(ADDRESS(ROW(),COLUMN())))</formula>
    </cfRule>
  </conditionalFormatting>
  <conditionalFormatting sqref="AI106:AO107">
    <cfRule type="expression" dxfId="255" priority="151">
      <formula>INDIRECT(ADDRESS(ROW(),COLUMN()))=TRUNC(INDIRECT(ADDRESS(ROW(),COLUMN())))</formula>
    </cfRule>
  </conditionalFormatting>
  <conditionalFormatting sqref="AP106:AV107">
    <cfRule type="expression" dxfId="254" priority="150">
      <formula>INDIRECT(ADDRESS(ROW(),COLUMN()))=TRUNC(INDIRECT(ADDRESS(ROW(),COLUMN())))</formula>
    </cfRule>
  </conditionalFormatting>
  <conditionalFormatting sqref="AW106:AY107">
    <cfRule type="expression" dxfId="253" priority="149">
      <formula>INDIRECT(ADDRESS(ROW(),COLUMN()))=TRUNC(INDIRECT(ADDRESS(ROW(),COLUMN())))</formula>
    </cfRule>
  </conditionalFormatting>
  <conditionalFormatting sqref="U110:AY110">
    <cfRule type="expression" dxfId="252" priority="148">
      <formula>OR(U$171=$B109,U$172=$B109)</formula>
    </cfRule>
  </conditionalFormatting>
  <conditionalFormatting sqref="AZ109:BC110">
    <cfRule type="expression" dxfId="251" priority="147">
      <formula>INDIRECT(ADDRESS(ROW(),COLUMN()))=TRUNC(INDIRECT(ADDRESS(ROW(),COLUMN())))</formula>
    </cfRule>
  </conditionalFormatting>
  <conditionalFormatting sqref="U109:AA110">
    <cfRule type="expression" dxfId="250" priority="146">
      <formula>INDIRECT(ADDRESS(ROW(),COLUMN()))=TRUNC(INDIRECT(ADDRESS(ROW(),COLUMN())))</formula>
    </cfRule>
  </conditionalFormatting>
  <conditionalFormatting sqref="AB109:AH110">
    <cfRule type="expression" dxfId="249" priority="145">
      <formula>INDIRECT(ADDRESS(ROW(),COLUMN()))=TRUNC(INDIRECT(ADDRESS(ROW(),COLUMN())))</formula>
    </cfRule>
  </conditionalFormatting>
  <conditionalFormatting sqref="AI109:AO110">
    <cfRule type="expression" dxfId="248" priority="144">
      <formula>INDIRECT(ADDRESS(ROW(),COLUMN()))=TRUNC(INDIRECT(ADDRESS(ROW(),COLUMN())))</formula>
    </cfRule>
  </conditionalFormatting>
  <conditionalFormatting sqref="AP109:AV110">
    <cfRule type="expression" dxfId="247" priority="143">
      <formula>INDIRECT(ADDRESS(ROW(),COLUMN()))=TRUNC(INDIRECT(ADDRESS(ROW(),COLUMN())))</formula>
    </cfRule>
  </conditionalFormatting>
  <conditionalFormatting sqref="AW109:AY110">
    <cfRule type="expression" dxfId="246" priority="142">
      <formula>INDIRECT(ADDRESS(ROW(),COLUMN()))=TRUNC(INDIRECT(ADDRESS(ROW(),COLUMN())))</formula>
    </cfRule>
  </conditionalFormatting>
  <conditionalFormatting sqref="U113:AY113">
    <cfRule type="expression" dxfId="245" priority="141">
      <formula>OR(U$171=$B112,U$172=$B112)</formula>
    </cfRule>
  </conditionalFormatting>
  <conditionalFormatting sqref="AZ112:BC113">
    <cfRule type="expression" dxfId="244" priority="140">
      <formula>INDIRECT(ADDRESS(ROW(),COLUMN()))=TRUNC(INDIRECT(ADDRESS(ROW(),COLUMN())))</formula>
    </cfRule>
  </conditionalFormatting>
  <conditionalFormatting sqref="U112:AA113">
    <cfRule type="expression" dxfId="243" priority="139">
      <formula>INDIRECT(ADDRESS(ROW(),COLUMN()))=TRUNC(INDIRECT(ADDRESS(ROW(),COLUMN())))</formula>
    </cfRule>
  </conditionalFormatting>
  <conditionalFormatting sqref="AB112:AH113">
    <cfRule type="expression" dxfId="242" priority="138">
      <formula>INDIRECT(ADDRESS(ROW(),COLUMN()))=TRUNC(INDIRECT(ADDRESS(ROW(),COLUMN())))</formula>
    </cfRule>
  </conditionalFormatting>
  <conditionalFormatting sqref="AI112:AO113">
    <cfRule type="expression" dxfId="241" priority="137">
      <formula>INDIRECT(ADDRESS(ROW(),COLUMN()))=TRUNC(INDIRECT(ADDRESS(ROW(),COLUMN())))</formula>
    </cfRule>
  </conditionalFormatting>
  <conditionalFormatting sqref="AP112:AV113">
    <cfRule type="expression" dxfId="240" priority="136">
      <formula>INDIRECT(ADDRESS(ROW(),COLUMN()))=TRUNC(INDIRECT(ADDRESS(ROW(),COLUMN())))</formula>
    </cfRule>
  </conditionalFormatting>
  <conditionalFormatting sqref="AW112:AY113">
    <cfRule type="expression" dxfId="239" priority="135">
      <formula>INDIRECT(ADDRESS(ROW(),COLUMN()))=TRUNC(INDIRECT(ADDRESS(ROW(),COLUMN())))</formula>
    </cfRule>
  </conditionalFormatting>
  <conditionalFormatting sqref="U116:AY116">
    <cfRule type="expression" dxfId="238" priority="134">
      <formula>OR(U$171=$B115,U$172=$B115)</formula>
    </cfRule>
  </conditionalFormatting>
  <conditionalFormatting sqref="AZ115:BC116">
    <cfRule type="expression" dxfId="237" priority="133">
      <formula>INDIRECT(ADDRESS(ROW(),COLUMN()))=TRUNC(INDIRECT(ADDRESS(ROW(),COLUMN())))</formula>
    </cfRule>
  </conditionalFormatting>
  <conditionalFormatting sqref="U115:AA116">
    <cfRule type="expression" dxfId="236" priority="132">
      <formula>INDIRECT(ADDRESS(ROW(),COLUMN()))=TRUNC(INDIRECT(ADDRESS(ROW(),COLUMN())))</formula>
    </cfRule>
  </conditionalFormatting>
  <conditionalFormatting sqref="AB115:AH116">
    <cfRule type="expression" dxfId="235" priority="131">
      <formula>INDIRECT(ADDRESS(ROW(),COLUMN()))=TRUNC(INDIRECT(ADDRESS(ROW(),COLUMN())))</formula>
    </cfRule>
  </conditionalFormatting>
  <conditionalFormatting sqref="AI115:AO116">
    <cfRule type="expression" dxfId="234" priority="130">
      <formula>INDIRECT(ADDRESS(ROW(),COLUMN()))=TRUNC(INDIRECT(ADDRESS(ROW(),COLUMN())))</formula>
    </cfRule>
  </conditionalFormatting>
  <conditionalFormatting sqref="AP115:AV116">
    <cfRule type="expression" dxfId="233" priority="129">
      <formula>INDIRECT(ADDRESS(ROW(),COLUMN()))=TRUNC(INDIRECT(ADDRESS(ROW(),COLUMN())))</formula>
    </cfRule>
  </conditionalFormatting>
  <conditionalFormatting sqref="AW115:AY116">
    <cfRule type="expression" dxfId="232" priority="128">
      <formula>INDIRECT(ADDRESS(ROW(),COLUMN()))=TRUNC(INDIRECT(ADDRESS(ROW(),COLUMN())))</formula>
    </cfRule>
  </conditionalFormatting>
  <conditionalFormatting sqref="U119:AY119">
    <cfRule type="expression" dxfId="231" priority="127">
      <formula>OR(U$171=$B118,U$172=$B118)</formula>
    </cfRule>
  </conditionalFormatting>
  <conditionalFormatting sqref="AZ118:BC119">
    <cfRule type="expression" dxfId="230" priority="126">
      <formula>INDIRECT(ADDRESS(ROW(),COLUMN()))=TRUNC(INDIRECT(ADDRESS(ROW(),COLUMN())))</formula>
    </cfRule>
  </conditionalFormatting>
  <conditionalFormatting sqref="U118:AA119">
    <cfRule type="expression" dxfId="229" priority="125">
      <formula>INDIRECT(ADDRESS(ROW(),COLUMN()))=TRUNC(INDIRECT(ADDRESS(ROW(),COLUMN())))</formula>
    </cfRule>
  </conditionalFormatting>
  <conditionalFormatting sqref="AB118:AH119">
    <cfRule type="expression" dxfId="228" priority="124">
      <formula>INDIRECT(ADDRESS(ROW(),COLUMN()))=TRUNC(INDIRECT(ADDRESS(ROW(),COLUMN())))</formula>
    </cfRule>
  </conditionalFormatting>
  <conditionalFormatting sqref="AI118:AO119">
    <cfRule type="expression" dxfId="227" priority="123">
      <formula>INDIRECT(ADDRESS(ROW(),COLUMN()))=TRUNC(INDIRECT(ADDRESS(ROW(),COLUMN())))</formula>
    </cfRule>
  </conditionalFormatting>
  <conditionalFormatting sqref="AP118:AV119">
    <cfRule type="expression" dxfId="226" priority="122">
      <formula>INDIRECT(ADDRESS(ROW(),COLUMN()))=TRUNC(INDIRECT(ADDRESS(ROW(),COLUMN())))</formula>
    </cfRule>
  </conditionalFormatting>
  <conditionalFormatting sqref="AW118:AY119">
    <cfRule type="expression" dxfId="225" priority="121">
      <formula>INDIRECT(ADDRESS(ROW(),COLUMN()))=TRUNC(INDIRECT(ADDRESS(ROW(),COLUMN())))</formula>
    </cfRule>
  </conditionalFormatting>
  <conditionalFormatting sqref="U122:AY122">
    <cfRule type="expression" dxfId="224" priority="120">
      <formula>OR(U$171=$B121,U$172=$B121)</formula>
    </cfRule>
  </conditionalFormatting>
  <conditionalFormatting sqref="AZ121:BC122">
    <cfRule type="expression" dxfId="223" priority="119">
      <formula>INDIRECT(ADDRESS(ROW(),COLUMN()))=TRUNC(INDIRECT(ADDRESS(ROW(),COLUMN())))</formula>
    </cfRule>
  </conditionalFormatting>
  <conditionalFormatting sqref="U121:AA122">
    <cfRule type="expression" dxfId="222" priority="118">
      <formula>INDIRECT(ADDRESS(ROW(),COLUMN()))=TRUNC(INDIRECT(ADDRESS(ROW(),COLUMN())))</formula>
    </cfRule>
  </conditionalFormatting>
  <conditionalFormatting sqref="AB121:AH122">
    <cfRule type="expression" dxfId="221" priority="117">
      <formula>INDIRECT(ADDRESS(ROW(),COLUMN()))=TRUNC(INDIRECT(ADDRESS(ROW(),COLUMN())))</formula>
    </cfRule>
  </conditionalFormatting>
  <conditionalFormatting sqref="AI121:AO122">
    <cfRule type="expression" dxfId="220" priority="116">
      <formula>INDIRECT(ADDRESS(ROW(),COLUMN()))=TRUNC(INDIRECT(ADDRESS(ROW(),COLUMN())))</formula>
    </cfRule>
  </conditionalFormatting>
  <conditionalFormatting sqref="AP121:AV122">
    <cfRule type="expression" dxfId="219" priority="115">
      <formula>INDIRECT(ADDRESS(ROW(),COLUMN()))=TRUNC(INDIRECT(ADDRESS(ROW(),COLUMN())))</formula>
    </cfRule>
  </conditionalFormatting>
  <conditionalFormatting sqref="AW121:AY122">
    <cfRule type="expression" dxfId="218" priority="114">
      <formula>INDIRECT(ADDRESS(ROW(),COLUMN()))=TRUNC(INDIRECT(ADDRESS(ROW(),COLUMN())))</formula>
    </cfRule>
  </conditionalFormatting>
  <conditionalFormatting sqref="U125:AY125">
    <cfRule type="expression" dxfId="217" priority="113">
      <formula>OR(U$171=$B124,U$172=$B124)</formula>
    </cfRule>
  </conditionalFormatting>
  <conditionalFormatting sqref="AZ124:BC125">
    <cfRule type="expression" dxfId="216" priority="112">
      <formula>INDIRECT(ADDRESS(ROW(),COLUMN()))=TRUNC(INDIRECT(ADDRESS(ROW(),COLUMN())))</formula>
    </cfRule>
  </conditionalFormatting>
  <conditionalFormatting sqref="U124:AA125">
    <cfRule type="expression" dxfId="215" priority="111">
      <formula>INDIRECT(ADDRESS(ROW(),COLUMN()))=TRUNC(INDIRECT(ADDRESS(ROW(),COLUMN())))</formula>
    </cfRule>
  </conditionalFormatting>
  <conditionalFormatting sqref="AB124:AH125">
    <cfRule type="expression" dxfId="214" priority="110">
      <formula>INDIRECT(ADDRESS(ROW(),COLUMN()))=TRUNC(INDIRECT(ADDRESS(ROW(),COLUMN())))</formula>
    </cfRule>
  </conditionalFormatting>
  <conditionalFormatting sqref="AI124:AO125">
    <cfRule type="expression" dxfId="213" priority="109">
      <formula>INDIRECT(ADDRESS(ROW(),COLUMN()))=TRUNC(INDIRECT(ADDRESS(ROW(),COLUMN())))</formula>
    </cfRule>
  </conditionalFormatting>
  <conditionalFormatting sqref="AP124:AV125">
    <cfRule type="expression" dxfId="212" priority="108">
      <formula>INDIRECT(ADDRESS(ROW(),COLUMN()))=TRUNC(INDIRECT(ADDRESS(ROW(),COLUMN())))</formula>
    </cfRule>
  </conditionalFormatting>
  <conditionalFormatting sqref="AW124:AY125">
    <cfRule type="expression" dxfId="211" priority="107">
      <formula>INDIRECT(ADDRESS(ROW(),COLUMN()))=TRUNC(INDIRECT(ADDRESS(ROW(),COLUMN())))</formula>
    </cfRule>
  </conditionalFormatting>
  <conditionalFormatting sqref="U128:AY128">
    <cfRule type="expression" dxfId="210" priority="106">
      <formula>OR(U$171=$B127,U$172=$B127)</formula>
    </cfRule>
  </conditionalFormatting>
  <conditionalFormatting sqref="AZ127:BC128">
    <cfRule type="expression" dxfId="209" priority="105">
      <formula>INDIRECT(ADDRESS(ROW(),COLUMN()))=TRUNC(INDIRECT(ADDRESS(ROW(),COLUMN())))</formula>
    </cfRule>
  </conditionalFormatting>
  <conditionalFormatting sqref="U127:AA128">
    <cfRule type="expression" dxfId="208" priority="104">
      <formula>INDIRECT(ADDRESS(ROW(),COLUMN()))=TRUNC(INDIRECT(ADDRESS(ROW(),COLUMN())))</formula>
    </cfRule>
  </conditionalFormatting>
  <conditionalFormatting sqref="AB127:AH128">
    <cfRule type="expression" dxfId="207" priority="103">
      <formula>INDIRECT(ADDRESS(ROW(),COLUMN()))=TRUNC(INDIRECT(ADDRESS(ROW(),COLUMN())))</formula>
    </cfRule>
  </conditionalFormatting>
  <conditionalFormatting sqref="AI127:AO128">
    <cfRule type="expression" dxfId="206" priority="102">
      <formula>INDIRECT(ADDRESS(ROW(),COLUMN()))=TRUNC(INDIRECT(ADDRESS(ROW(),COLUMN())))</formula>
    </cfRule>
  </conditionalFormatting>
  <conditionalFormatting sqref="AP127:AV128">
    <cfRule type="expression" dxfId="205" priority="101">
      <formula>INDIRECT(ADDRESS(ROW(),COLUMN()))=TRUNC(INDIRECT(ADDRESS(ROW(),COLUMN())))</formula>
    </cfRule>
  </conditionalFormatting>
  <conditionalFormatting sqref="AW127:AY128">
    <cfRule type="expression" dxfId="204" priority="100">
      <formula>INDIRECT(ADDRESS(ROW(),COLUMN()))=TRUNC(INDIRECT(ADDRESS(ROW(),COLUMN())))</formula>
    </cfRule>
  </conditionalFormatting>
  <conditionalFormatting sqref="U131:AY131">
    <cfRule type="expression" dxfId="203" priority="99">
      <formula>OR(U$171=$B130,U$172=$B130)</formula>
    </cfRule>
  </conditionalFormatting>
  <conditionalFormatting sqref="AZ130:BC131">
    <cfRule type="expression" dxfId="202" priority="98">
      <formula>INDIRECT(ADDRESS(ROW(),COLUMN()))=TRUNC(INDIRECT(ADDRESS(ROW(),COLUMN())))</formula>
    </cfRule>
  </conditionalFormatting>
  <conditionalFormatting sqref="U130:AA131">
    <cfRule type="expression" dxfId="201" priority="97">
      <formula>INDIRECT(ADDRESS(ROW(),COLUMN()))=TRUNC(INDIRECT(ADDRESS(ROW(),COLUMN())))</formula>
    </cfRule>
  </conditionalFormatting>
  <conditionalFormatting sqref="AB130:AH131">
    <cfRule type="expression" dxfId="200" priority="96">
      <formula>INDIRECT(ADDRESS(ROW(),COLUMN()))=TRUNC(INDIRECT(ADDRESS(ROW(),COLUMN())))</formula>
    </cfRule>
  </conditionalFormatting>
  <conditionalFormatting sqref="AI130:AO131">
    <cfRule type="expression" dxfId="199" priority="95">
      <formula>INDIRECT(ADDRESS(ROW(),COLUMN()))=TRUNC(INDIRECT(ADDRESS(ROW(),COLUMN())))</formula>
    </cfRule>
  </conditionalFormatting>
  <conditionalFormatting sqref="AP130:AV131">
    <cfRule type="expression" dxfId="198" priority="94">
      <formula>INDIRECT(ADDRESS(ROW(),COLUMN()))=TRUNC(INDIRECT(ADDRESS(ROW(),COLUMN())))</formula>
    </cfRule>
  </conditionalFormatting>
  <conditionalFormatting sqref="AW130:AY131">
    <cfRule type="expression" dxfId="197" priority="93">
      <formula>INDIRECT(ADDRESS(ROW(),COLUMN()))=TRUNC(INDIRECT(ADDRESS(ROW(),COLUMN())))</formula>
    </cfRule>
  </conditionalFormatting>
  <conditionalFormatting sqref="U134:AY134">
    <cfRule type="expression" dxfId="196" priority="92">
      <formula>OR(U$171=$B133,U$172=$B133)</formula>
    </cfRule>
  </conditionalFormatting>
  <conditionalFormatting sqref="AZ133:BC134">
    <cfRule type="expression" dxfId="195" priority="91">
      <formula>INDIRECT(ADDRESS(ROW(),COLUMN()))=TRUNC(INDIRECT(ADDRESS(ROW(),COLUMN())))</formula>
    </cfRule>
  </conditionalFormatting>
  <conditionalFormatting sqref="U133:AA134">
    <cfRule type="expression" dxfId="194" priority="90">
      <formula>INDIRECT(ADDRESS(ROW(),COLUMN()))=TRUNC(INDIRECT(ADDRESS(ROW(),COLUMN())))</formula>
    </cfRule>
  </conditionalFormatting>
  <conditionalFormatting sqref="AB133:AH134">
    <cfRule type="expression" dxfId="193" priority="89">
      <formula>INDIRECT(ADDRESS(ROW(),COLUMN()))=TRUNC(INDIRECT(ADDRESS(ROW(),COLUMN())))</formula>
    </cfRule>
  </conditionalFormatting>
  <conditionalFormatting sqref="AI133:AO134">
    <cfRule type="expression" dxfId="192" priority="88">
      <formula>INDIRECT(ADDRESS(ROW(),COLUMN()))=TRUNC(INDIRECT(ADDRESS(ROW(),COLUMN())))</formula>
    </cfRule>
  </conditionalFormatting>
  <conditionalFormatting sqref="AP133:AV134">
    <cfRule type="expression" dxfId="191" priority="87">
      <formula>INDIRECT(ADDRESS(ROW(),COLUMN()))=TRUNC(INDIRECT(ADDRESS(ROW(),COLUMN())))</formula>
    </cfRule>
  </conditionalFormatting>
  <conditionalFormatting sqref="AW133:AY134">
    <cfRule type="expression" dxfId="190" priority="86">
      <formula>INDIRECT(ADDRESS(ROW(),COLUMN()))=TRUNC(INDIRECT(ADDRESS(ROW(),COLUMN())))</formula>
    </cfRule>
  </conditionalFormatting>
  <conditionalFormatting sqref="U137:AY137">
    <cfRule type="expression" dxfId="189" priority="85">
      <formula>OR(U$171=$B136,U$172=$B136)</formula>
    </cfRule>
  </conditionalFormatting>
  <conditionalFormatting sqref="AZ136:BC137">
    <cfRule type="expression" dxfId="188" priority="84">
      <formula>INDIRECT(ADDRESS(ROW(),COLUMN()))=TRUNC(INDIRECT(ADDRESS(ROW(),COLUMN())))</formula>
    </cfRule>
  </conditionalFormatting>
  <conditionalFormatting sqref="U136:AA137">
    <cfRule type="expression" dxfId="187" priority="83">
      <formula>INDIRECT(ADDRESS(ROW(),COLUMN()))=TRUNC(INDIRECT(ADDRESS(ROW(),COLUMN())))</formula>
    </cfRule>
  </conditionalFormatting>
  <conditionalFormatting sqref="AB136:AH137">
    <cfRule type="expression" dxfId="186" priority="82">
      <formula>INDIRECT(ADDRESS(ROW(),COLUMN()))=TRUNC(INDIRECT(ADDRESS(ROW(),COLUMN())))</formula>
    </cfRule>
  </conditionalFormatting>
  <conditionalFormatting sqref="AI136:AO137">
    <cfRule type="expression" dxfId="185" priority="81">
      <formula>INDIRECT(ADDRESS(ROW(),COLUMN()))=TRUNC(INDIRECT(ADDRESS(ROW(),COLUMN())))</formula>
    </cfRule>
  </conditionalFormatting>
  <conditionalFormatting sqref="AP136:AV137">
    <cfRule type="expression" dxfId="184" priority="80">
      <formula>INDIRECT(ADDRESS(ROW(),COLUMN()))=TRUNC(INDIRECT(ADDRESS(ROW(),COLUMN())))</formula>
    </cfRule>
  </conditionalFormatting>
  <conditionalFormatting sqref="AW136:AY137">
    <cfRule type="expression" dxfId="183" priority="79">
      <formula>INDIRECT(ADDRESS(ROW(),COLUMN()))=TRUNC(INDIRECT(ADDRESS(ROW(),COLUMN())))</formula>
    </cfRule>
  </conditionalFormatting>
  <conditionalFormatting sqref="U140:AY140">
    <cfRule type="expression" dxfId="182" priority="78">
      <formula>OR(U$171=$B139,U$172=$B139)</formula>
    </cfRule>
  </conditionalFormatting>
  <conditionalFormatting sqref="AZ139:BC140">
    <cfRule type="expression" dxfId="181" priority="77">
      <formula>INDIRECT(ADDRESS(ROW(),COLUMN()))=TRUNC(INDIRECT(ADDRESS(ROW(),COLUMN())))</formula>
    </cfRule>
  </conditionalFormatting>
  <conditionalFormatting sqref="U139:AA140">
    <cfRule type="expression" dxfId="180" priority="76">
      <formula>INDIRECT(ADDRESS(ROW(),COLUMN()))=TRUNC(INDIRECT(ADDRESS(ROW(),COLUMN())))</formula>
    </cfRule>
  </conditionalFormatting>
  <conditionalFormatting sqref="AB139:AH140">
    <cfRule type="expression" dxfId="179" priority="75">
      <formula>INDIRECT(ADDRESS(ROW(),COLUMN()))=TRUNC(INDIRECT(ADDRESS(ROW(),COLUMN())))</formula>
    </cfRule>
  </conditionalFormatting>
  <conditionalFormatting sqref="AI139:AO140">
    <cfRule type="expression" dxfId="178" priority="74">
      <formula>INDIRECT(ADDRESS(ROW(),COLUMN()))=TRUNC(INDIRECT(ADDRESS(ROW(),COLUMN())))</formula>
    </cfRule>
  </conditionalFormatting>
  <conditionalFormatting sqref="AP139:AV140">
    <cfRule type="expression" dxfId="177" priority="73">
      <formula>INDIRECT(ADDRESS(ROW(),COLUMN()))=TRUNC(INDIRECT(ADDRESS(ROW(),COLUMN())))</formula>
    </cfRule>
  </conditionalFormatting>
  <conditionalFormatting sqref="AW139:AY140">
    <cfRule type="expression" dxfId="176" priority="72">
      <formula>INDIRECT(ADDRESS(ROW(),COLUMN()))=TRUNC(INDIRECT(ADDRESS(ROW(),COLUMN())))</formula>
    </cfRule>
  </conditionalFormatting>
  <conditionalFormatting sqref="U143:AY143">
    <cfRule type="expression" dxfId="175" priority="71">
      <formula>OR(U$171=$B142,U$172=$B142)</formula>
    </cfRule>
  </conditionalFormatting>
  <conditionalFormatting sqref="AZ142:BC143">
    <cfRule type="expression" dxfId="174" priority="70">
      <formula>INDIRECT(ADDRESS(ROW(),COLUMN()))=TRUNC(INDIRECT(ADDRESS(ROW(),COLUMN())))</formula>
    </cfRule>
  </conditionalFormatting>
  <conditionalFormatting sqref="U142:AA143">
    <cfRule type="expression" dxfId="173" priority="69">
      <formula>INDIRECT(ADDRESS(ROW(),COLUMN()))=TRUNC(INDIRECT(ADDRESS(ROW(),COLUMN())))</formula>
    </cfRule>
  </conditionalFormatting>
  <conditionalFormatting sqref="AB142:AH143">
    <cfRule type="expression" dxfId="172" priority="68">
      <formula>INDIRECT(ADDRESS(ROW(),COLUMN()))=TRUNC(INDIRECT(ADDRESS(ROW(),COLUMN())))</formula>
    </cfRule>
  </conditionalFormatting>
  <conditionalFormatting sqref="AI142:AO143">
    <cfRule type="expression" dxfId="171" priority="67">
      <formula>INDIRECT(ADDRESS(ROW(),COLUMN()))=TRUNC(INDIRECT(ADDRESS(ROW(),COLUMN())))</formula>
    </cfRule>
  </conditionalFormatting>
  <conditionalFormatting sqref="AP142:AV143">
    <cfRule type="expression" dxfId="170" priority="66">
      <formula>INDIRECT(ADDRESS(ROW(),COLUMN()))=TRUNC(INDIRECT(ADDRESS(ROW(),COLUMN())))</formula>
    </cfRule>
  </conditionalFormatting>
  <conditionalFormatting sqref="AW142:AY143">
    <cfRule type="expression" dxfId="169" priority="65">
      <formula>INDIRECT(ADDRESS(ROW(),COLUMN()))=TRUNC(INDIRECT(ADDRESS(ROW(),COLUMN())))</formula>
    </cfRule>
  </conditionalFormatting>
  <conditionalFormatting sqref="U146:AY146">
    <cfRule type="expression" dxfId="168" priority="64">
      <formula>OR(U$171=$B145,U$172=$B145)</formula>
    </cfRule>
  </conditionalFormatting>
  <conditionalFormatting sqref="AZ145:BC146">
    <cfRule type="expression" dxfId="167" priority="63">
      <formula>INDIRECT(ADDRESS(ROW(),COLUMN()))=TRUNC(INDIRECT(ADDRESS(ROW(),COLUMN())))</formula>
    </cfRule>
  </conditionalFormatting>
  <conditionalFormatting sqref="U145:AA146">
    <cfRule type="expression" dxfId="166" priority="62">
      <formula>INDIRECT(ADDRESS(ROW(),COLUMN()))=TRUNC(INDIRECT(ADDRESS(ROW(),COLUMN())))</formula>
    </cfRule>
  </conditionalFormatting>
  <conditionalFormatting sqref="AB145:AH146">
    <cfRule type="expression" dxfId="165" priority="61">
      <formula>INDIRECT(ADDRESS(ROW(),COLUMN()))=TRUNC(INDIRECT(ADDRESS(ROW(),COLUMN())))</formula>
    </cfRule>
  </conditionalFormatting>
  <conditionalFormatting sqref="AI145:AO146">
    <cfRule type="expression" dxfId="164" priority="60">
      <formula>INDIRECT(ADDRESS(ROW(),COLUMN()))=TRUNC(INDIRECT(ADDRESS(ROW(),COLUMN())))</formula>
    </cfRule>
  </conditionalFormatting>
  <conditionalFormatting sqref="AP145:AV146">
    <cfRule type="expression" dxfId="163" priority="59">
      <formula>INDIRECT(ADDRESS(ROW(),COLUMN()))=TRUNC(INDIRECT(ADDRESS(ROW(),COLUMN())))</formula>
    </cfRule>
  </conditionalFormatting>
  <conditionalFormatting sqref="AW145:AY146">
    <cfRule type="expression" dxfId="162" priority="58">
      <formula>INDIRECT(ADDRESS(ROW(),COLUMN()))=TRUNC(INDIRECT(ADDRESS(ROW(),COLUMN())))</formula>
    </cfRule>
  </conditionalFormatting>
  <conditionalFormatting sqref="U149:AY149">
    <cfRule type="expression" dxfId="161" priority="57">
      <formula>OR(U$171=$B148,U$172=$B148)</formula>
    </cfRule>
  </conditionalFormatting>
  <conditionalFormatting sqref="AZ148:BC149">
    <cfRule type="expression" dxfId="160" priority="56">
      <formula>INDIRECT(ADDRESS(ROW(),COLUMN()))=TRUNC(INDIRECT(ADDRESS(ROW(),COLUMN())))</formula>
    </cfRule>
  </conditionalFormatting>
  <conditionalFormatting sqref="U148:AA149">
    <cfRule type="expression" dxfId="159" priority="55">
      <formula>INDIRECT(ADDRESS(ROW(),COLUMN()))=TRUNC(INDIRECT(ADDRESS(ROW(),COLUMN())))</formula>
    </cfRule>
  </conditionalFormatting>
  <conditionalFormatting sqref="AB148:AH149">
    <cfRule type="expression" dxfId="158" priority="54">
      <formula>INDIRECT(ADDRESS(ROW(),COLUMN()))=TRUNC(INDIRECT(ADDRESS(ROW(),COLUMN())))</formula>
    </cfRule>
  </conditionalFormatting>
  <conditionalFormatting sqref="AI148:AO149">
    <cfRule type="expression" dxfId="157" priority="53">
      <formula>INDIRECT(ADDRESS(ROW(),COLUMN()))=TRUNC(INDIRECT(ADDRESS(ROW(),COLUMN())))</formula>
    </cfRule>
  </conditionalFormatting>
  <conditionalFormatting sqref="AP148:AV149">
    <cfRule type="expression" dxfId="156" priority="52">
      <formula>INDIRECT(ADDRESS(ROW(),COLUMN()))=TRUNC(INDIRECT(ADDRESS(ROW(),COLUMN())))</formula>
    </cfRule>
  </conditionalFormatting>
  <conditionalFormatting sqref="AW148:AY149">
    <cfRule type="expression" dxfId="155" priority="51">
      <formula>INDIRECT(ADDRESS(ROW(),COLUMN()))=TRUNC(INDIRECT(ADDRESS(ROW(),COLUMN())))</formula>
    </cfRule>
  </conditionalFormatting>
  <conditionalFormatting sqref="U152:AY152">
    <cfRule type="expression" dxfId="154" priority="50">
      <formula>OR(U$171=$B151,U$172=$B151)</formula>
    </cfRule>
  </conditionalFormatting>
  <conditionalFormatting sqref="AZ151:BC152">
    <cfRule type="expression" dxfId="153" priority="49">
      <formula>INDIRECT(ADDRESS(ROW(),COLUMN()))=TRUNC(INDIRECT(ADDRESS(ROW(),COLUMN())))</formula>
    </cfRule>
  </conditionalFormatting>
  <conditionalFormatting sqref="U151:AA152">
    <cfRule type="expression" dxfId="152" priority="48">
      <formula>INDIRECT(ADDRESS(ROW(),COLUMN()))=TRUNC(INDIRECT(ADDRESS(ROW(),COLUMN())))</formula>
    </cfRule>
  </conditionalFormatting>
  <conditionalFormatting sqref="AB151:AH152">
    <cfRule type="expression" dxfId="151" priority="47">
      <formula>INDIRECT(ADDRESS(ROW(),COLUMN()))=TRUNC(INDIRECT(ADDRESS(ROW(),COLUMN())))</formula>
    </cfRule>
  </conditionalFormatting>
  <conditionalFormatting sqref="AI151:AO152">
    <cfRule type="expression" dxfId="150" priority="46">
      <formula>INDIRECT(ADDRESS(ROW(),COLUMN()))=TRUNC(INDIRECT(ADDRESS(ROW(),COLUMN())))</formula>
    </cfRule>
  </conditionalFormatting>
  <conditionalFormatting sqref="AP151:AV152">
    <cfRule type="expression" dxfId="149" priority="45">
      <formula>INDIRECT(ADDRESS(ROW(),COLUMN()))=TRUNC(INDIRECT(ADDRESS(ROW(),COLUMN())))</formula>
    </cfRule>
  </conditionalFormatting>
  <conditionalFormatting sqref="AW151:AY152">
    <cfRule type="expression" dxfId="148" priority="44">
      <formula>INDIRECT(ADDRESS(ROW(),COLUMN()))=TRUNC(INDIRECT(ADDRESS(ROW(),COLUMN())))</formula>
    </cfRule>
  </conditionalFormatting>
  <conditionalFormatting sqref="U155:AY155">
    <cfRule type="expression" dxfId="147" priority="43">
      <formula>OR(U$171=$B154,U$172=$B154)</formula>
    </cfRule>
  </conditionalFormatting>
  <conditionalFormatting sqref="AZ154:BC155">
    <cfRule type="expression" dxfId="146" priority="42">
      <formula>INDIRECT(ADDRESS(ROW(),COLUMN()))=TRUNC(INDIRECT(ADDRESS(ROW(),COLUMN())))</formula>
    </cfRule>
  </conditionalFormatting>
  <conditionalFormatting sqref="U154:AA155">
    <cfRule type="expression" dxfId="145" priority="41">
      <formula>INDIRECT(ADDRESS(ROW(),COLUMN()))=TRUNC(INDIRECT(ADDRESS(ROW(),COLUMN())))</formula>
    </cfRule>
  </conditionalFormatting>
  <conditionalFormatting sqref="AB154:AH155">
    <cfRule type="expression" dxfId="144" priority="40">
      <formula>INDIRECT(ADDRESS(ROW(),COLUMN()))=TRUNC(INDIRECT(ADDRESS(ROW(),COLUMN())))</formula>
    </cfRule>
  </conditionalFormatting>
  <conditionalFormatting sqref="AI154:AO155">
    <cfRule type="expression" dxfId="143" priority="39">
      <formula>INDIRECT(ADDRESS(ROW(),COLUMN()))=TRUNC(INDIRECT(ADDRESS(ROW(),COLUMN())))</formula>
    </cfRule>
  </conditionalFormatting>
  <conditionalFormatting sqref="AP154:AV155">
    <cfRule type="expression" dxfId="142" priority="38">
      <formula>INDIRECT(ADDRESS(ROW(),COLUMN()))=TRUNC(INDIRECT(ADDRESS(ROW(),COLUMN())))</formula>
    </cfRule>
  </conditionalFormatting>
  <conditionalFormatting sqref="AW154:AY155">
    <cfRule type="expression" dxfId="141" priority="37">
      <formula>INDIRECT(ADDRESS(ROW(),COLUMN()))=TRUNC(INDIRECT(ADDRESS(ROW(),COLUMN())))</formula>
    </cfRule>
  </conditionalFormatting>
  <conditionalFormatting sqref="U158:AY158">
    <cfRule type="expression" dxfId="140" priority="36">
      <formula>OR(U$171=$B157,U$172=$B157)</formula>
    </cfRule>
  </conditionalFormatting>
  <conditionalFormatting sqref="AZ157:BC158">
    <cfRule type="expression" dxfId="139" priority="35">
      <formula>INDIRECT(ADDRESS(ROW(),COLUMN()))=TRUNC(INDIRECT(ADDRESS(ROW(),COLUMN())))</formula>
    </cfRule>
  </conditionalFormatting>
  <conditionalFormatting sqref="U157:AA158">
    <cfRule type="expression" dxfId="138" priority="34">
      <formula>INDIRECT(ADDRESS(ROW(),COLUMN()))=TRUNC(INDIRECT(ADDRESS(ROW(),COLUMN())))</formula>
    </cfRule>
  </conditionalFormatting>
  <conditionalFormatting sqref="AB157:AH158">
    <cfRule type="expression" dxfId="137" priority="33">
      <formula>INDIRECT(ADDRESS(ROW(),COLUMN()))=TRUNC(INDIRECT(ADDRESS(ROW(),COLUMN())))</formula>
    </cfRule>
  </conditionalFormatting>
  <conditionalFormatting sqref="AI157:AO158">
    <cfRule type="expression" dxfId="136" priority="32">
      <formula>INDIRECT(ADDRESS(ROW(),COLUMN()))=TRUNC(INDIRECT(ADDRESS(ROW(),COLUMN())))</formula>
    </cfRule>
  </conditionalFormatting>
  <conditionalFormatting sqref="AP157:AV158">
    <cfRule type="expression" dxfId="135" priority="31">
      <formula>INDIRECT(ADDRESS(ROW(),COLUMN()))=TRUNC(INDIRECT(ADDRESS(ROW(),COLUMN())))</formula>
    </cfRule>
  </conditionalFormatting>
  <conditionalFormatting sqref="AW157:AY158">
    <cfRule type="expression" dxfId="134" priority="30">
      <formula>INDIRECT(ADDRESS(ROW(),COLUMN()))=TRUNC(INDIRECT(ADDRESS(ROW(),COLUMN())))</formula>
    </cfRule>
  </conditionalFormatting>
  <conditionalFormatting sqref="U161:AY161">
    <cfRule type="expression" dxfId="133" priority="29">
      <formula>OR(U$171=$B160,U$172=$B160)</formula>
    </cfRule>
  </conditionalFormatting>
  <conditionalFormatting sqref="AZ160:BC161">
    <cfRule type="expression" dxfId="132" priority="28">
      <formula>INDIRECT(ADDRESS(ROW(),COLUMN()))=TRUNC(INDIRECT(ADDRESS(ROW(),COLUMN())))</formula>
    </cfRule>
  </conditionalFormatting>
  <conditionalFormatting sqref="U160:AA161">
    <cfRule type="expression" dxfId="131" priority="27">
      <formula>INDIRECT(ADDRESS(ROW(),COLUMN()))=TRUNC(INDIRECT(ADDRESS(ROW(),COLUMN())))</formula>
    </cfRule>
  </conditionalFormatting>
  <conditionalFormatting sqref="AB160:AH161">
    <cfRule type="expression" dxfId="130" priority="26">
      <formula>INDIRECT(ADDRESS(ROW(),COLUMN()))=TRUNC(INDIRECT(ADDRESS(ROW(),COLUMN())))</formula>
    </cfRule>
  </conditionalFormatting>
  <conditionalFormatting sqref="AI160:AO161">
    <cfRule type="expression" dxfId="129" priority="25">
      <formula>INDIRECT(ADDRESS(ROW(),COLUMN()))=TRUNC(INDIRECT(ADDRESS(ROW(),COLUMN())))</formula>
    </cfRule>
  </conditionalFormatting>
  <conditionalFormatting sqref="AP160:AV161">
    <cfRule type="expression" dxfId="128" priority="24">
      <formula>INDIRECT(ADDRESS(ROW(),COLUMN()))=TRUNC(INDIRECT(ADDRESS(ROW(),COLUMN())))</formula>
    </cfRule>
  </conditionalFormatting>
  <conditionalFormatting sqref="AW160:AY161">
    <cfRule type="expression" dxfId="127" priority="23">
      <formula>INDIRECT(ADDRESS(ROW(),COLUMN()))=TRUNC(INDIRECT(ADDRESS(ROW(),COLUMN())))</formula>
    </cfRule>
  </conditionalFormatting>
  <conditionalFormatting sqref="U164:AY164">
    <cfRule type="expression" dxfId="126" priority="22">
      <formula>OR(U$171=$B163,U$172=$B163)</formula>
    </cfRule>
  </conditionalFormatting>
  <conditionalFormatting sqref="AZ163:BC164">
    <cfRule type="expression" dxfId="125" priority="21">
      <formula>INDIRECT(ADDRESS(ROW(),COLUMN()))=TRUNC(INDIRECT(ADDRESS(ROW(),COLUMN())))</formula>
    </cfRule>
  </conditionalFormatting>
  <conditionalFormatting sqref="U163:AA164">
    <cfRule type="expression" dxfId="124" priority="20">
      <formula>INDIRECT(ADDRESS(ROW(),COLUMN()))=TRUNC(INDIRECT(ADDRESS(ROW(),COLUMN())))</formula>
    </cfRule>
  </conditionalFormatting>
  <conditionalFormatting sqref="AB163:AH164">
    <cfRule type="expression" dxfId="123" priority="19">
      <formula>INDIRECT(ADDRESS(ROW(),COLUMN()))=TRUNC(INDIRECT(ADDRESS(ROW(),COLUMN())))</formula>
    </cfRule>
  </conditionalFormatting>
  <conditionalFormatting sqref="AI163:AO164">
    <cfRule type="expression" dxfId="122" priority="18">
      <formula>INDIRECT(ADDRESS(ROW(),COLUMN()))=TRUNC(INDIRECT(ADDRESS(ROW(),COLUMN())))</formula>
    </cfRule>
  </conditionalFormatting>
  <conditionalFormatting sqref="AP163:AV164">
    <cfRule type="expression" dxfId="121" priority="17">
      <formula>INDIRECT(ADDRESS(ROW(),COLUMN()))=TRUNC(INDIRECT(ADDRESS(ROW(),COLUMN())))</formula>
    </cfRule>
  </conditionalFormatting>
  <conditionalFormatting sqref="AW163:AY164">
    <cfRule type="expression" dxfId="120" priority="16">
      <formula>INDIRECT(ADDRESS(ROW(),COLUMN()))=TRUNC(INDIRECT(ADDRESS(ROW(),COLUMN())))</formula>
    </cfRule>
  </conditionalFormatting>
  <conditionalFormatting sqref="U167:AY167">
    <cfRule type="expression" dxfId="119" priority="15">
      <formula>OR(U$171=$B166,U$172=$B166)</formula>
    </cfRule>
  </conditionalFormatting>
  <conditionalFormatting sqref="AZ166:BC167">
    <cfRule type="expression" dxfId="118" priority="14">
      <formula>INDIRECT(ADDRESS(ROW(),COLUMN()))=TRUNC(INDIRECT(ADDRESS(ROW(),COLUMN())))</formula>
    </cfRule>
  </conditionalFormatting>
  <conditionalFormatting sqref="U166:AA167">
    <cfRule type="expression" dxfId="117" priority="13">
      <formula>INDIRECT(ADDRESS(ROW(),COLUMN()))=TRUNC(INDIRECT(ADDRESS(ROW(),COLUMN())))</formula>
    </cfRule>
  </conditionalFormatting>
  <conditionalFormatting sqref="AB166:AH167">
    <cfRule type="expression" dxfId="116" priority="12">
      <formula>INDIRECT(ADDRESS(ROW(),COLUMN()))=TRUNC(INDIRECT(ADDRESS(ROW(),COLUMN())))</formula>
    </cfRule>
  </conditionalFormatting>
  <conditionalFormatting sqref="AI166:AO167">
    <cfRule type="expression" dxfId="115" priority="11">
      <formula>INDIRECT(ADDRESS(ROW(),COLUMN()))=TRUNC(INDIRECT(ADDRESS(ROW(),COLUMN())))</formula>
    </cfRule>
  </conditionalFormatting>
  <conditionalFormatting sqref="AP166:AV167">
    <cfRule type="expression" dxfId="114" priority="10">
      <formula>INDIRECT(ADDRESS(ROW(),COLUMN()))=TRUNC(INDIRECT(ADDRESS(ROW(),COLUMN())))</formula>
    </cfRule>
  </conditionalFormatting>
  <conditionalFormatting sqref="AW166:AY167">
    <cfRule type="expression" dxfId="113" priority="9">
      <formula>INDIRECT(ADDRESS(ROW(),COLUMN()))=TRUNC(INDIRECT(ADDRESS(ROW(),COLUMN())))</formula>
    </cfRule>
  </conditionalFormatting>
  <conditionalFormatting sqref="U170:AY170">
    <cfRule type="expression" dxfId="112" priority="8">
      <formula>OR(U$171=$B169,U$172=$B169)</formula>
    </cfRule>
  </conditionalFormatting>
  <conditionalFormatting sqref="AZ169:BC170">
    <cfRule type="expression" dxfId="111" priority="7">
      <formula>INDIRECT(ADDRESS(ROW(),COLUMN()))=TRUNC(INDIRECT(ADDRESS(ROW(),COLUMN())))</formula>
    </cfRule>
  </conditionalFormatting>
  <conditionalFormatting sqref="U169:AA170">
    <cfRule type="expression" dxfId="110" priority="6">
      <formula>INDIRECT(ADDRESS(ROW(),COLUMN()))=TRUNC(INDIRECT(ADDRESS(ROW(),COLUMN())))</formula>
    </cfRule>
  </conditionalFormatting>
  <conditionalFormatting sqref="AB169:AH170">
    <cfRule type="expression" dxfId="109" priority="5">
      <formula>INDIRECT(ADDRESS(ROW(),COLUMN()))=TRUNC(INDIRECT(ADDRESS(ROW(),COLUMN())))</formula>
    </cfRule>
  </conditionalFormatting>
  <conditionalFormatting sqref="AI169:AO170">
    <cfRule type="expression" dxfId="108" priority="4">
      <formula>INDIRECT(ADDRESS(ROW(),COLUMN()))=TRUNC(INDIRECT(ADDRESS(ROW(),COLUMN())))</formula>
    </cfRule>
  </conditionalFormatting>
  <conditionalFormatting sqref="AP169:AV170">
    <cfRule type="expression" dxfId="107" priority="3">
      <formula>INDIRECT(ADDRESS(ROW(),COLUMN()))=TRUNC(INDIRECT(ADDRESS(ROW(),COLUMN())))</formula>
    </cfRule>
  </conditionalFormatting>
  <conditionalFormatting sqref="AW169:AY170">
    <cfRule type="expression" dxfId="106" priority="2">
      <formula>INDIRECT(ADDRESS(ROW(),COLUMN()))=TRUNC(INDIRECT(ADDRESS(ROW(),COLUMN())))</formula>
    </cfRule>
  </conditionalFormatting>
  <conditionalFormatting sqref="U175:BA177">
    <cfRule type="expression" dxfId="105" priority="1">
      <formula>INDIRECT(ADDRESS(ROW(),COLUMN()))=TRUNC(INDIRECT(ADDRESS(ROW(),COLUMN())))</formula>
    </cfRule>
  </conditionalFormatting>
  <dataValidations count="9">
    <dataValidation type="list" allowBlank="1" showDropDown="0" showInputMessage="1" showErrorMessage="1" sqref="BC3:BF3">
      <formula1>"４週,暦月"</formula1>
    </dataValidation>
    <dataValidation type="decimal" allowBlank="1" showDropDown="0" showInputMessage="1" showErrorMessage="1" error="入力可能範囲　32～40" sqref="AY6:AZ6">
      <formula1>32</formula1>
      <formula2>40</formula2>
    </dataValidation>
    <dataValidation type="list" allowBlank="1" showDropDown="0" showInputMessage="1" showErrorMessage="1" sqref="AD3:AD4">
      <formula1>#REF!</formula1>
    </dataValidation>
    <dataValidation type="list" allowBlank="1" showDropDown="0" showInputMessage="1" showErrorMessage="1" sqref="BC4:BF4">
      <formula1>"予定,実績,予定・実績"</formula1>
    </dataValidation>
    <dataValidation type="list" allowBlank="1" showDropDown="0" showInputMessage="1" showErrorMessage="0" sqref="C21:E170">
      <formula1>職種</formula1>
    </dataValidation>
    <dataValidation type="list" allowBlank="1" showDropDown="0" showInputMessage="1" showErrorMessage="0" sqref="H21:H170">
      <formula1>"A, B, C, D"</formula1>
    </dataValidation>
    <dataValidation type="list" errorStyle="warning" allowBlank="1" showDropDown="0" showInputMessage="1" showErrorMessage="0" error="リストにない場合のみ、入力してください。" sqref="I21:L170">
      <formula1>INDIRECT(C21)</formula1>
    </dataValidation>
    <dataValidation type="list" allowBlank="1" showDropDown="0" showInputMessage="1" showErrorMessage="0" sqref="U21:AY21 U24:AY24 U27:AY27 U30:AY30 U33:AY33 U36:AY36 U39:AY39 U42:AY42 U45:AY45 U48:AY48 U51:AY51 U54:AY54 U57:AY57 U60:AY60 U63:AY63 U66:AY66 U69:AY69 U72:AY72 U75:AY75 U78:AY78 U81:AY81 U84:AY84 U87:AY87 U90:AY90 U93:AY93 U96:AY96 U99:AY99 U102:AY102 U105:AY105 U108:AY108 U111:AY111 U114:AY114 U117:AY117 U120:AY120 U123:AY123 U126:AY126 U129:AY129 U132:AY132 U135:AY135 U138:AY138 U141:AY141 U144:AY144 U147:AY147 U150:AY150 U153:AY153 U156:AY156 U159:AY159 U162:AY162 U165:AY165 U168:AY168">
      <formula1>シフト記号表</formula1>
    </dataValidation>
    <dataValidation allowBlank="1" showDropDown="0" showInputMessage="1" showErrorMessage="1" error="入力可能範囲　32～40" sqref="BC10"/>
  </dataValidations>
  <printOptions horizontalCentered="1"/>
  <pageMargins left="0.15748031496062992" right="0.15748031496062992" top="0.43307086614173229" bottom="0.55118110236220474" header="0.15748031496062992" footer="0.15748031496062992"/>
  <pageSetup paperSize="8" scale="53" fitToWidth="1" fitToHeight="0" orientation="landscape" usePrinterDefaults="1" r:id="rId1"/>
  <headerFooter>
    <oddFooter>&amp;R&amp;16&amp;P/&amp;N</oddFooter>
  </headerFooter>
  <rowBreaks count="1" manualBreakCount="1">
    <brk id="122" max="60" man="1"/>
  </rowBreaks>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(7)'!$C$4:$C$10</xm:f>
          </x14:formula1>
          <xm:sqref>AR1:BG1</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30"/>
  <dimension ref="B1:BM137"/>
  <sheetViews>
    <sheetView showGridLines="0" zoomScaleSheetLayoutView="100" workbookViewId="0"/>
  </sheetViews>
  <sheetFormatPr defaultColWidth="4.5" defaultRowHeight="15.75"/>
  <cols>
    <col min="1" max="1" width="0.8984375" style="1732" customWidth="1"/>
    <col min="2" max="5" width="5.69921875" style="1732" customWidth="1"/>
    <col min="6" max="7" width="5.69921875" style="1732" hidden="1" customWidth="1"/>
    <col min="8" max="60" width="5.69921875" style="1732" customWidth="1"/>
    <col min="61" max="61" width="1.09765625" style="1732" customWidth="1"/>
    <col min="62" max="16384" width="4.5" style="1732"/>
  </cols>
  <sheetData>
    <row r="1" spans="2:65" s="1733" customFormat="1" ht="20.25" customHeight="1">
      <c r="C1" s="1746" t="s">
        <v>663</v>
      </c>
      <c r="D1" s="1746"/>
      <c r="E1" s="1746"/>
      <c r="F1" s="1746"/>
      <c r="G1" s="1746"/>
      <c r="H1" s="1746"/>
      <c r="K1" s="1794" t="s">
        <v>755</v>
      </c>
      <c r="N1" s="1746"/>
      <c r="O1" s="1746"/>
      <c r="P1" s="1746"/>
      <c r="Q1" s="1746"/>
      <c r="R1" s="1746"/>
      <c r="S1" s="1746"/>
      <c r="T1" s="1746"/>
      <c r="U1" s="1746"/>
      <c r="AQ1" s="1828" t="s">
        <v>56</v>
      </c>
      <c r="AR1" s="1933" t="s">
        <v>1105</v>
      </c>
      <c r="AS1" s="1934"/>
      <c r="AT1" s="1934"/>
      <c r="AU1" s="1934"/>
      <c r="AV1" s="1934"/>
      <c r="AW1" s="1934"/>
      <c r="AX1" s="1934"/>
      <c r="AY1" s="1934"/>
      <c r="AZ1" s="1934"/>
      <c r="BA1" s="1934"/>
      <c r="BB1" s="1934"/>
      <c r="BC1" s="1934"/>
      <c r="BD1" s="1934"/>
      <c r="BE1" s="1934"/>
      <c r="BF1" s="1934"/>
      <c r="BG1" s="1934"/>
      <c r="BH1" s="1828" t="s">
        <v>156</v>
      </c>
    </row>
    <row r="2" spans="2:65" s="1734" customFormat="1" ht="20.25" customHeight="1">
      <c r="H2" s="1794"/>
      <c r="K2" s="1794"/>
      <c r="L2" s="1794"/>
      <c r="N2" s="1828"/>
      <c r="O2" s="1828"/>
      <c r="P2" s="1828"/>
      <c r="Q2" s="1828"/>
      <c r="R2" s="1828"/>
      <c r="S2" s="1828"/>
      <c r="T2" s="1828"/>
      <c r="U2" s="1828"/>
      <c r="Z2" s="1828" t="s">
        <v>780</v>
      </c>
      <c r="AA2" s="1904">
        <v>6</v>
      </c>
      <c r="AB2" s="1904"/>
      <c r="AC2" s="1828" t="s">
        <v>679</v>
      </c>
      <c r="AD2" s="1920">
        <f>IF(AA2=0,"",YEAR(DATE(2018+AA2,1,1)))</f>
        <v>2024</v>
      </c>
      <c r="AE2" s="1920"/>
      <c r="AF2" s="1923" t="s">
        <v>592</v>
      </c>
      <c r="AG2" s="1923" t="s">
        <v>785</v>
      </c>
      <c r="AH2" s="1904">
        <v>4</v>
      </c>
      <c r="AI2" s="1904"/>
      <c r="AJ2" s="1923" t="s">
        <v>313</v>
      </c>
      <c r="AQ2" s="1828" t="s">
        <v>338</v>
      </c>
      <c r="AR2" s="1904" t="s">
        <v>307</v>
      </c>
      <c r="AS2" s="1904"/>
      <c r="AT2" s="1904"/>
      <c r="AU2" s="1904"/>
      <c r="AV2" s="1904"/>
      <c r="AW2" s="1904"/>
      <c r="AX2" s="1904"/>
      <c r="AY2" s="1904"/>
      <c r="AZ2" s="1904"/>
      <c r="BA2" s="1904"/>
      <c r="BB2" s="1904"/>
      <c r="BC2" s="1904"/>
      <c r="BD2" s="1904"/>
      <c r="BE2" s="1904"/>
      <c r="BF2" s="1904"/>
      <c r="BG2" s="1904"/>
      <c r="BH2" s="1828" t="s">
        <v>156</v>
      </c>
      <c r="BI2" s="1828"/>
      <c r="BJ2" s="1828"/>
      <c r="BK2" s="1828"/>
    </row>
    <row r="3" spans="2:65" s="1734" customFormat="1" ht="20.25" customHeight="1">
      <c r="H3" s="1794"/>
      <c r="K3" s="1794"/>
      <c r="M3" s="1828"/>
      <c r="N3" s="1828"/>
      <c r="O3" s="1828"/>
      <c r="P3" s="1828"/>
      <c r="Q3" s="1828"/>
      <c r="R3" s="1828"/>
      <c r="S3" s="1828"/>
      <c r="AA3" s="1905"/>
      <c r="AB3" s="1905"/>
      <c r="AC3" s="1918"/>
      <c r="AD3" s="1921"/>
      <c r="AE3" s="1918"/>
      <c r="BB3" s="1955" t="s">
        <v>794</v>
      </c>
      <c r="BC3" s="1964" t="s">
        <v>796</v>
      </c>
      <c r="BD3" s="1968"/>
      <c r="BE3" s="1968"/>
      <c r="BF3" s="1980"/>
      <c r="BG3" s="1828"/>
    </row>
    <row r="4" spans="2:65" s="1734" customFormat="1" ht="20.25" customHeight="1">
      <c r="H4" s="1794"/>
      <c r="K4" s="1794"/>
      <c r="M4" s="1828"/>
      <c r="N4" s="1828"/>
      <c r="O4" s="1828"/>
      <c r="P4" s="1828"/>
      <c r="Q4" s="1828"/>
      <c r="R4" s="1828"/>
      <c r="S4" s="1828"/>
      <c r="AA4" s="1905"/>
      <c r="AB4" s="1905"/>
      <c r="AC4" s="1918"/>
      <c r="AD4" s="1921"/>
      <c r="AE4" s="1918"/>
      <c r="BB4" s="1955" t="s">
        <v>795</v>
      </c>
      <c r="BC4" s="1964" t="s">
        <v>797</v>
      </c>
      <c r="BD4" s="1968"/>
      <c r="BE4" s="1968"/>
      <c r="BF4" s="1980"/>
      <c r="BG4" s="1828"/>
    </row>
    <row r="5" spans="2:65" s="1734" customFormat="1" ht="5.0999999999999996" customHeight="1">
      <c r="H5" s="1794"/>
      <c r="K5" s="1794"/>
      <c r="M5" s="1828"/>
      <c r="N5" s="1828"/>
      <c r="O5" s="1828"/>
      <c r="P5" s="1828"/>
      <c r="Q5" s="1828"/>
      <c r="R5" s="1828"/>
      <c r="S5" s="1828"/>
      <c r="AA5" s="1920"/>
      <c r="AB5" s="1920"/>
      <c r="AH5" s="1733"/>
      <c r="AI5" s="1733"/>
      <c r="AJ5" s="1733"/>
      <c r="AK5" s="1733"/>
      <c r="AL5" s="1733"/>
      <c r="AM5" s="1733"/>
      <c r="AN5" s="1733"/>
      <c r="AO5" s="1733"/>
      <c r="AP5" s="1733"/>
      <c r="AQ5" s="1733"/>
      <c r="AR5" s="1733"/>
      <c r="AS5" s="1733"/>
      <c r="AT5" s="1733"/>
      <c r="AU5" s="1733"/>
      <c r="AV5" s="1733"/>
      <c r="AW5" s="1733"/>
      <c r="AX5" s="1733"/>
      <c r="AY5" s="1733"/>
      <c r="AZ5" s="1733"/>
      <c r="BA5" s="1733"/>
      <c r="BB5" s="1733"/>
      <c r="BC5" s="1733"/>
      <c r="BD5" s="1733"/>
      <c r="BE5" s="1733"/>
      <c r="BF5" s="1981"/>
      <c r="BG5" s="1981"/>
    </row>
    <row r="6" spans="2:65" s="1734" customFormat="1" ht="21" customHeight="1">
      <c r="B6" s="1736"/>
      <c r="C6" s="1747"/>
      <c r="D6" s="1747"/>
      <c r="E6" s="1747"/>
      <c r="F6" s="1747"/>
      <c r="G6" s="1747"/>
      <c r="H6" s="1747"/>
      <c r="I6" s="1796"/>
      <c r="J6" s="1796"/>
      <c r="K6" s="1796"/>
      <c r="L6" s="1749"/>
      <c r="M6" s="1796"/>
      <c r="N6" s="1796"/>
      <c r="O6" s="1796"/>
      <c r="P6" s="1735"/>
      <c r="Q6" s="1735"/>
      <c r="R6" s="1735"/>
      <c r="S6" s="1735"/>
      <c r="T6" s="1735"/>
      <c r="U6" s="1735"/>
      <c r="V6" s="1735"/>
      <c r="W6" s="1735"/>
      <c r="X6" s="1735"/>
      <c r="Y6" s="1735"/>
      <c r="Z6" s="1735"/>
      <c r="AA6" s="1735"/>
      <c r="AB6" s="1735"/>
      <c r="AC6" s="1735"/>
      <c r="AD6" s="1735"/>
      <c r="AE6" s="1735"/>
      <c r="AF6" s="1735"/>
      <c r="AG6" s="1735"/>
      <c r="AH6" s="1924"/>
      <c r="AI6" s="1924"/>
      <c r="AJ6" s="1924"/>
      <c r="AK6" s="1924"/>
      <c r="AL6" s="1924"/>
      <c r="AM6" s="1924" t="s">
        <v>658</v>
      </c>
      <c r="AN6" s="1733"/>
      <c r="AO6" s="1733"/>
      <c r="AP6" s="1733"/>
      <c r="AQ6" s="1733"/>
      <c r="AR6" s="1733"/>
      <c r="AS6" s="1733"/>
      <c r="AU6" s="2221"/>
      <c r="AV6" s="2221"/>
      <c r="AW6" s="1793"/>
      <c r="AX6" s="1733"/>
      <c r="AY6" s="1936">
        <v>40</v>
      </c>
      <c r="AZ6" s="1938"/>
      <c r="BA6" s="1793" t="s">
        <v>140</v>
      </c>
      <c r="BB6" s="1733"/>
      <c r="BC6" s="1936">
        <v>160</v>
      </c>
      <c r="BD6" s="1938"/>
      <c r="BE6" s="1793" t="s">
        <v>93</v>
      </c>
      <c r="BF6" s="1733"/>
      <c r="BG6" s="1981"/>
    </row>
    <row r="7" spans="2:65" s="1734" customFormat="1" ht="5.0999999999999996" customHeight="1">
      <c r="B7" s="1736"/>
      <c r="C7" s="1748"/>
      <c r="D7" s="1748"/>
      <c r="E7" s="1748"/>
      <c r="F7" s="1748"/>
      <c r="G7" s="1748"/>
      <c r="H7" s="1796"/>
      <c r="I7" s="1796"/>
      <c r="J7" s="1796"/>
      <c r="K7" s="1796"/>
      <c r="L7" s="1796"/>
      <c r="M7" s="1796"/>
      <c r="N7" s="1796"/>
      <c r="O7" s="1796"/>
      <c r="P7" s="1735"/>
      <c r="Q7" s="1735"/>
      <c r="R7" s="1735"/>
      <c r="S7" s="1735"/>
      <c r="T7" s="1735"/>
      <c r="U7" s="1735"/>
      <c r="V7" s="1735"/>
      <c r="W7" s="1735"/>
      <c r="X7" s="1735"/>
      <c r="Y7" s="1735"/>
      <c r="Z7" s="1735"/>
      <c r="AA7" s="1735"/>
      <c r="AB7" s="1735"/>
      <c r="AC7" s="1735"/>
      <c r="AD7" s="1735"/>
      <c r="AE7" s="1735"/>
      <c r="AF7" s="1735"/>
      <c r="AG7" s="1735"/>
      <c r="AH7" s="1924"/>
      <c r="AI7" s="1924"/>
      <c r="AJ7" s="1924"/>
      <c r="AK7" s="1924"/>
      <c r="AL7" s="1924"/>
      <c r="AM7" s="1924"/>
      <c r="AN7" s="1924"/>
      <c r="AO7" s="1924"/>
      <c r="AP7" s="1924"/>
      <c r="AQ7" s="1924"/>
      <c r="AR7" s="1924"/>
      <c r="AS7" s="1924"/>
      <c r="AT7" s="1924"/>
      <c r="AU7" s="1924"/>
      <c r="AV7" s="1924"/>
      <c r="AW7" s="1924"/>
      <c r="AX7" s="1924"/>
      <c r="AY7" s="1924"/>
      <c r="AZ7" s="1924"/>
      <c r="BA7" s="1924"/>
      <c r="BB7" s="1924"/>
      <c r="BC7" s="1924"/>
      <c r="BD7" s="1924"/>
      <c r="BE7" s="1924"/>
      <c r="BF7" s="1982"/>
      <c r="BG7" s="1982"/>
      <c r="BH7" s="1735"/>
    </row>
    <row r="8" spans="2:65" s="1734" customFormat="1" ht="21" customHeight="1">
      <c r="B8" s="1737"/>
      <c r="C8" s="1749"/>
      <c r="D8" s="1749"/>
      <c r="E8" s="1749"/>
      <c r="F8" s="1749"/>
      <c r="G8" s="1749"/>
      <c r="H8" s="1796"/>
      <c r="I8" s="1796"/>
      <c r="J8" s="1796"/>
      <c r="K8" s="1796"/>
      <c r="L8" s="1796"/>
      <c r="M8" s="1796"/>
      <c r="N8" s="1796"/>
      <c r="O8" s="1796"/>
      <c r="P8" s="1735"/>
      <c r="Q8" s="1735"/>
      <c r="R8" s="1735"/>
      <c r="S8" s="1735"/>
      <c r="T8" s="1735"/>
      <c r="U8" s="1735"/>
      <c r="V8" s="1735"/>
      <c r="W8" s="1735"/>
      <c r="X8" s="1735"/>
      <c r="Y8" s="1735"/>
      <c r="Z8" s="1735"/>
      <c r="AA8" s="1735"/>
      <c r="AB8" s="1735"/>
      <c r="AC8" s="1735"/>
      <c r="AD8" s="1735"/>
      <c r="AE8" s="1735"/>
      <c r="AF8" s="1735"/>
      <c r="AG8" s="1735"/>
      <c r="AH8" s="1925"/>
      <c r="AI8" s="1925"/>
      <c r="AJ8" s="1925"/>
      <c r="AK8" s="1747"/>
      <c r="AL8" s="1926"/>
      <c r="AM8" s="1928"/>
      <c r="AN8" s="1928"/>
      <c r="AO8" s="1736"/>
      <c r="AP8" s="1932"/>
      <c r="AQ8" s="1932"/>
      <c r="AR8" s="1932"/>
      <c r="AS8" s="1935"/>
      <c r="AT8" s="1935"/>
      <c r="AU8" s="1924"/>
      <c r="AV8" s="1932"/>
      <c r="AW8" s="1932"/>
      <c r="AX8" s="1749"/>
      <c r="AY8" s="1924"/>
      <c r="AZ8" s="1924" t="s">
        <v>623</v>
      </c>
      <c r="BA8" s="1924"/>
      <c r="BB8" s="1924"/>
      <c r="BC8" s="1965">
        <f>DAY(EOMONTH(DATE(AD2,AH2,1),0))</f>
        <v>30</v>
      </c>
      <c r="BD8" s="1969"/>
      <c r="BE8" s="1924" t="s">
        <v>798</v>
      </c>
      <c r="BF8" s="1924"/>
      <c r="BG8" s="1924"/>
      <c r="BH8" s="1735"/>
      <c r="BK8" s="1828"/>
      <c r="BL8" s="1828"/>
      <c r="BM8" s="1828"/>
    </row>
    <row r="9" spans="2:65" s="1734" customFormat="1" ht="5.0999999999999996" customHeight="1">
      <c r="B9" s="1737"/>
      <c r="C9" s="2056"/>
      <c r="D9" s="2056"/>
      <c r="E9" s="2056"/>
      <c r="F9" s="2056"/>
      <c r="G9" s="2056"/>
      <c r="H9" s="1932"/>
      <c r="I9" s="1932"/>
      <c r="J9" s="1932"/>
      <c r="K9" s="1932"/>
      <c r="L9" s="1932"/>
      <c r="M9" s="1932"/>
      <c r="N9" s="1932"/>
      <c r="O9" s="1932"/>
      <c r="P9" s="1735"/>
      <c r="Q9" s="1735"/>
      <c r="R9" s="1735"/>
      <c r="S9" s="1735"/>
      <c r="T9" s="1735"/>
      <c r="U9" s="1735"/>
      <c r="V9" s="1735"/>
      <c r="W9" s="1735"/>
      <c r="X9" s="1735"/>
      <c r="Y9" s="1735"/>
      <c r="Z9" s="1735"/>
      <c r="AA9" s="1735"/>
      <c r="AB9" s="1735"/>
      <c r="AC9" s="1735"/>
      <c r="AD9" s="1735"/>
      <c r="AE9" s="1735"/>
      <c r="AF9" s="1735"/>
      <c r="AG9" s="1735"/>
      <c r="AH9" s="1748"/>
      <c r="AI9" s="1747"/>
      <c r="AJ9" s="2071"/>
      <c r="AK9" s="1925"/>
      <c r="AL9" s="1747"/>
      <c r="AM9" s="1747"/>
      <c r="AN9" s="1747"/>
      <c r="AO9" s="1747"/>
      <c r="AP9" s="2071"/>
      <c r="AQ9" s="1924"/>
      <c r="AR9" s="2218"/>
      <c r="AS9" s="2218"/>
      <c r="AT9" s="2218"/>
      <c r="AU9" s="1924"/>
      <c r="AV9" s="1924"/>
      <c r="AW9" s="1924"/>
      <c r="AX9" s="1924"/>
      <c r="AY9" s="1924"/>
      <c r="AZ9" s="1924"/>
      <c r="BA9" s="1924"/>
      <c r="BB9" s="1924"/>
      <c r="BC9" s="1924"/>
      <c r="BD9" s="1924"/>
      <c r="BE9" s="1924"/>
      <c r="BF9" s="1924"/>
      <c r="BG9" s="1924"/>
      <c r="BH9" s="1735"/>
      <c r="BK9" s="1828"/>
      <c r="BL9" s="1828"/>
      <c r="BM9" s="1828"/>
    </row>
    <row r="10" spans="2:65" s="1734" customFormat="1" ht="21" customHeight="1">
      <c r="B10" s="1737"/>
      <c r="C10" s="2056"/>
      <c r="D10" s="2056"/>
      <c r="E10" s="2056"/>
      <c r="F10" s="2056"/>
      <c r="G10" s="2056"/>
      <c r="H10" s="1932"/>
      <c r="I10" s="1932"/>
      <c r="J10" s="1932"/>
      <c r="K10" s="1932"/>
      <c r="L10" s="1932"/>
      <c r="M10" s="1932"/>
      <c r="N10" s="1932"/>
      <c r="O10" s="1932"/>
      <c r="P10" s="1735"/>
      <c r="Q10" s="1735"/>
      <c r="R10" s="1735"/>
      <c r="S10" s="1735"/>
      <c r="T10" s="1735"/>
      <c r="U10" s="1735"/>
      <c r="V10" s="1735"/>
      <c r="W10" s="1735"/>
      <c r="X10" s="1735"/>
      <c r="Y10" s="1735"/>
      <c r="Z10" s="1735"/>
      <c r="AA10" s="1735"/>
      <c r="AB10" s="1735"/>
      <c r="AC10" s="1735"/>
      <c r="AD10" s="1735"/>
      <c r="AE10" s="1735"/>
      <c r="AF10" s="1735"/>
      <c r="AG10" s="1735"/>
      <c r="AH10" s="1748"/>
      <c r="AI10" s="1747"/>
      <c r="AJ10" s="2071"/>
      <c r="AK10" s="1925"/>
      <c r="AL10" s="1747"/>
      <c r="AM10" s="1747"/>
      <c r="AN10" s="1924" t="s">
        <v>1024</v>
      </c>
      <c r="AO10" s="1924"/>
      <c r="AP10" s="2071"/>
      <c r="AQ10" s="1924"/>
      <c r="AR10" s="1747"/>
      <c r="AS10" s="1747"/>
      <c r="AT10" s="2071"/>
      <c r="AU10" s="1924"/>
      <c r="AV10" s="2218"/>
      <c r="AW10" s="2218"/>
      <c r="AX10" s="2218"/>
      <c r="AY10" s="1924"/>
      <c r="AZ10" s="1924"/>
      <c r="BA10" s="1982" t="s">
        <v>325</v>
      </c>
      <c r="BB10" s="1924"/>
      <c r="BC10" s="1936">
        <v>9</v>
      </c>
      <c r="BD10" s="1938"/>
      <c r="BE10" s="1793" t="s">
        <v>1028</v>
      </c>
      <c r="BF10" s="1924"/>
      <c r="BG10" s="1924"/>
      <c r="BH10" s="1735"/>
      <c r="BK10" s="1828"/>
      <c r="BL10" s="1828"/>
      <c r="BM10" s="1828"/>
    </row>
    <row r="11" spans="2:65" s="1734" customFormat="1" ht="5.0999999999999996" customHeight="1">
      <c r="B11" s="1737"/>
      <c r="C11" s="2056"/>
      <c r="D11" s="2056"/>
      <c r="E11" s="2056"/>
      <c r="F11" s="2056"/>
      <c r="G11" s="2056"/>
      <c r="H11" s="1932"/>
      <c r="I11" s="1932"/>
      <c r="J11" s="1932"/>
      <c r="K11" s="1932"/>
      <c r="L11" s="1932"/>
      <c r="M11" s="1932"/>
      <c r="N11" s="1932"/>
      <c r="O11" s="1932"/>
      <c r="P11" s="1735"/>
      <c r="Q11" s="1735"/>
      <c r="R11" s="1735"/>
      <c r="S11" s="1735"/>
      <c r="T11" s="1735"/>
      <c r="U11" s="1735"/>
      <c r="V11" s="1735"/>
      <c r="W11" s="1735"/>
      <c r="X11" s="1735"/>
      <c r="Y11" s="1735"/>
      <c r="Z11" s="1735"/>
      <c r="AA11" s="1735"/>
      <c r="AB11" s="1735"/>
      <c r="AC11" s="1735"/>
      <c r="AD11" s="1735"/>
      <c r="AE11" s="1735"/>
      <c r="AF11" s="1735"/>
      <c r="AG11" s="1735"/>
      <c r="AH11" s="1748"/>
      <c r="AI11" s="1747"/>
      <c r="AJ11" s="2071"/>
      <c r="AK11" s="1925"/>
      <c r="AL11" s="1747"/>
      <c r="AM11" s="1747"/>
      <c r="AN11" s="1747"/>
      <c r="AO11" s="1747"/>
      <c r="AP11" s="2071"/>
      <c r="AQ11" s="1924"/>
      <c r="AR11" s="2218"/>
      <c r="AS11" s="2218"/>
      <c r="AT11" s="2218"/>
      <c r="AU11" s="1924"/>
      <c r="AV11" s="1924"/>
      <c r="AW11" s="1924"/>
      <c r="AX11" s="1924"/>
      <c r="AY11" s="1924"/>
      <c r="AZ11" s="1924"/>
      <c r="BA11" s="1924"/>
      <c r="BB11" s="1924"/>
      <c r="BC11" s="1924"/>
      <c r="BD11" s="1924"/>
      <c r="BE11" s="1924"/>
      <c r="BF11" s="1924"/>
      <c r="BG11" s="1924"/>
      <c r="BH11" s="1735"/>
      <c r="BK11" s="1828"/>
      <c r="BL11" s="1828"/>
      <c r="BM11" s="1828"/>
    </row>
    <row r="12" spans="2:65" s="1734" customFormat="1" ht="21" customHeight="1">
      <c r="R12" s="1796"/>
      <c r="S12" s="1796"/>
      <c r="T12" s="1926"/>
      <c r="U12" s="2593"/>
      <c r="V12" s="2593"/>
      <c r="W12" s="1736"/>
      <c r="X12" s="2215"/>
      <c r="Y12" s="1735"/>
      <c r="Z12" s="1735"/>
      <c r="AA12" s="1748"/>
      <c r="AB12" s="1928"/>
      <c r="AC12" s="1736"/>
      <c r="AD12" s="1748"/>
      <c r="AE12" s="1748"/>
      <c r="AF12" s="1748"/>
      <c r="AG12" s="2210"/>
      <c r="AH12" s="1925"/>
      <c r="AI12" s="1925"/>
      <c r="AJ12" s="1925"/>
      <c r="AK12" s="1747"/>
      <c r="AL12" s="1926"/>
      <c r="AM12" s="1928"/>
      <c r="AN12" s="1924"/>
      <c r="AO12" s="2071"/>
      <c r="AP12" s="2071"/>
      <c r="AQ12" s="2071"/>
      <c r="AR12" s="2071"/>
      <c r="AS12" s="1736" t="s">
        <v>499</v>
      </c>
      <c r="AT12" s="2071"/>
      <c r="AU12" s="2071"/>
      <c r="AV12" s="2071"/>
      <c r="AW12" s="2071"/>
      <c r="AX12" s="2071"/>
      <c r="AY12" s="2071"/>
      <c r="AZ12" s="2071"/>
      <c r="BA12" s="2071"/>
      <c r="BB12" s="2071"/>
      <c r="BC12" s="1748"/>
      <c r="BD12" s="1925"/>
      <c r="BE12" s="1747"/>
      <c r="BF12" s="1747"/>
      <c r="BG12" s="1748"/>
      <c r="BH12" s="1747"/>
      <c r="BK12" s="1828"/>
      <c r="BL12" s="1828"/>
      <c r="BM12" s="1828"/>
    </row>
    <row r="13" spans="2:65" s="1734" customFormat="1" ht="21" customHeight="1">
      <c r="R13" s="2071"/>
      <c r="S13" s="1747"/>
      <c r="T13" s="1747"/>
      <c r="U13" s="1747"/>
      <c r="V13" s="1747"/>
      <c r="W13" s="1735"/>
      <c r="X13" s="1735"/>
      <c r="Y13" s="1735"/>
      <c r="Z13" s="1735"/>
      <c r="AA13" s="2071"/>
      <c r="AB13" s="1747"/>
      <c r="AC13" s="1747"/>
      <c r="AD13" s="2071"/>
      <c r="AE13" s="2071"/>
      <c r="AF13" s="2071"/>
      <c r="AG13" s="2210"/>
      <c r="AH13" s="1748"/>
      <c r="AI13" s="1925"/>
      <c r="AJ13" s="1747"/>
      <c r="AK13" s="1925"/>
      <c r="AL13" s="1747"/>
      <c r="AM13" s="1747"/>
      <c r="AN13" s="1747"/>
      <c r="AO13" s="1748"/>
      <c r="AP13" s="1736"/>
      <c r="AQ13" s="1748"/>
      <c r="AR13" s="1748"/>
      <c r="AS13" s="1736" t="s">
        <v>1026</v>
      </c>
      <c r="AT13" s="1747"/>
      <c r="AU13" s="1747"/>
      <c r="AV13" s="1747"/>
      <c r="AW13" s="1747"/>
      <c r="AX13" s="1747"/>
      <c r="AY13" s="1747"/>
      <c r="AZ13" s="1747"/>
      <c r="BA13" s="1747"/>
      <c r="BB13" s="2223">
        <v>0.29166666666666669</v>
      </c>
      <c r="BC13" s="2227"/>
      <c r="BD13" s="2232"/>
      <c r="BE13" s="1749" t="s">
        <v>363</v>
      </c>
      <c r="BF13" s="2223">
        <v>0.83333333333333337</v>
      </c>
      <c r="BG13" s="2227"/>
      <c r="BH13" s="2232"/>
      <c r="BK13" s="1828"/>
      <c r="BL13" s="1828"/>
      <c r="BM13" s="1828"/>
    </row>
    <row r="14" spans="2:65" s="1734" customFormat="1" ht="21" customHeight="1">
      <c r="R14" s="2207"/>
      <c r="S14" s="2207"/>
      <c r="T14" s="2207"/>
      <c r="U14" s="2207"/>
      <c r="V14" s="2207"/>
      <c r="W14" s="2207"/>
      <c r="X14" s="1735"/>
      <c r="Y14" s="1735"/>
      <c r="Z14" s="1735"/>
      <c r="AA14" s="1749"/>
      <c r="AB14" s="2207"/>
      <c r="AC14" s="2207"/>
      <c r="AD14" s="1749"/>
      <c r="AE14" s="1748"/>
      <c r="AF14" s="1748"/>
      <c r="AG14" s="2209"/>
      <c r="AH14" s="1736"/>
      <c r="AI14" s="1925"/>
      <c r="AJ14" s="1747"/>
      <c r="AK14" s="1925"/>
      <c r="AL14" s="1747"/>
      <c r="AM14" s="1747"/>
      <c r="AN14" s="1747"/>
      <c r="AO14" s="1749"/>
      <c r="AP14" s="1796"/>
      <c r="AQ14" s="1796"/>
      <c r="AR14" s="1796"/>
      <c r="AS14" s="1736" t="s">
        <v>1027</v>
      </c>
      <c r="AT14" s="1747"/>
      <c r="AU14" s="1747"/>
      <c r="AV14" s="1747"/>
      <c r="AW14" s="1747"/>
      <c r="AX14" s="1747"/>
      <c r="AY14" s="1747"/>
      <c r="AZ14" s="1747"/>
      <c r="BA14" s="1747"/>
      <c r="BB14" s="2223">
        <v>0.83333333333333337</v>
      </c>
      <c r="BC14" s="2227"/>
      <c r="BD14" s="2232"/>
      <c r="BE14" s="1749" t="s">
        <v>363</v>
      </c>
      <c r="BF14" s="2223">
        <v>0.29166666666666669</v>
      </c>
      <c r="BG14" s="2227"/>
      <c r="BH14" s="2232"/>
      <c r="BK14" s="1828"/>
      <c r="BL14" s="1828"/>
      <c r="BM14" s="1828"/>
    </row>
    <row r="15" spans="2:65" ht="12" customHeight="1">
      <c r="B15" s="1738"/>
      <c r="C15" s="1750"/>
      <c r="D15" s="1750"/>
      <c r="E15" s="1750"/>
      <c r="F15" s="1750"/>
      <c r="G15" s="1750"/>
      <c r="H15" s="1750"/>
      <c r="I15" s="1738"/>
      <c r="J15" s="1738"/>
      <c r="K15" s="1738"/>
      <c r="L15" s="1738"/>
      <c r="M15" s="1738"/>
      <c r="N15" s="1738"/>
      <c r="O15" s="1738"/>
      <c r="P15" s="1738"/>
      <c r="Q15" s="1738"/>
      <c r="R15" s="1738"/>
      <c r="S15" s="1738"/>
      <c r="T15" s="1738"/>
      <c r="U15" s="1738"/>
      <c r="V15" s="1738"/>
      <c r="W15" s="1738"/>
      <c r="X15" s="1738"/>
      <c r="Y15" s="1738"/>
      <c r="Z15" s="1738"/>
      <c r="AA15" s="1750"/>
      <c r="AB15" s="1738"/>
      <c r="AC15" s="1738"/>
      <c r="AD15" s="1738"/>
      <c r="AE15" s="1738"/>
      <c r="AF15" s="1738"/>
      <c r="AG15" s="1738"/>
      <c r="AH15" s="1738"/>
      <c r="AI15" s="1738"/>
      <c r="AJ15" s="1738"/>
      <c r="AK15" s="1738"/>
      <c r="AL15" s="1738"/>
      <c r="AM15" s="1738"/>
      <c r="AR15" s="1760"/>
      <c r="BI15" s="1991"/>
      <c r="BJ15" s="1991"/>
      <c r="BK15" s="1991"/>
    </row>
    <row r="16" spans="2:65" ht="21.6" customHeight="1">
      <c r="B16" s="1739" t="s">
        <v>504</v>
      </c>
      <c r="C16" s="1751" t="s">
        <v>519</v>
      </c>
      <c r="D16" s="1819"/>
      <c r="E16" s="1762"/>
      <c r="F16" s="1762"/>
      <c r="G16" s="2538"/>
      <c r="H16" s="2099" t="s">
        <v>707</v>
      </c>
      <c r="I16" s="1770" t="s">
        <v>1022</v>
      </c>
      <c r="J16" s="1819"/>
      <c r="K16" s="1819"/>
      <c r="L16" s="1762"/>
      <c r="M16" s="1770" t="s">
        <v>959</v>
      </c>
      <c r="N16" s="1819"/>
      <c r="O16" s="1762"/>
      <c r="P16" s="1770" t="s">
        <v>642</v>
      </c>
      <c r="Q16" s="1819"/>
      <c r="R16" s="1819"/>
      <c r="S16" s="1819"/>
      <c r="T16" s="1983"/>
      <c r="U16" s="2594"/>
      <c r="V16" s="2601"/>
      <c r="W16" s="2601"/>
      <c r="X16" s="2601"/>
      <c r="Y16" s="2601"/>
      <c r="Z16" s="2601"/>
      <c r="AA16" s="2601"/>
      <c r="AB16" s="2601"/>
      <c r="AC16" s="2601"/>
      <c r="AD16" s="2601"/>
      <c r="AE16" s="2601"/>
      <c r="AF16" s="2601"/>
      <c r="AG16" s="2601"/>
      <c r="AH16" s="2601"/>
      <c r="AI16" s="2616" t="s">
        <v>967</v>
      </c>
      <c r="AJ16" s="2601"/>
      <c r="AK16" s="2601"/>
      <c r="AL16" s="2601"/>
      <c r="AM16" s="2601"/>
      <c r="AN16" s="2601" t="s">
        <v>1025</v>
      </c>
      <c r="AO16" s="2601"/>
      <c r="AP16" s="2617"/>
      <c r="AQ16" s="2618"/>
      <c r="AR16" s="2601" t="s">
        <v>156</v>
      </c>
      <c r="AS16" s="2601"/>
      <c r="AT16" s="2601"/>
      <c r="AU16" s="2601"/>
      <c r="AV16" s="2601"/>
      <c r="AW16" s="2601"/>
      <c r="AX16" s="2601"/>
      <c r="AY16" s="2619"/>
      <c r="AZ16" s="1939" t="str">
        <f>IF(BC3="計画","(11)1～4週目の勤務時間数合計","(11)1か月の勤務時間数　合計")</f>
        <v>(11)1か月の勤務時間数　合計</v>
      </c>
      <c r="BA16" s="1947"/>
      <c r="BB16" s="1956" t="s">
        <v>955</v>
      </c>
      <c r="BC16" s="1947"/>
      <c r="BD16" s="1751" t="s">
        <v>939</v>
      </c>
      <c r="BE16" s="1819"/>
      <c r="BF16" s="1819"/>
      <c r="BG16" s="1819"/>
      <c r="BH16" s="1983"/>
    </row>
    <row r="17" spans="2:60" ht="20.25" customHeight="1">
      <c r="B17" s="1740"/>
      <c r="C17" s="1752"/>
      <c r="D17" s="1820"/>
      <c r="E17" s="1763"/>
      <c r="F17" s="1763"/>
      <c r="G17" s="2539"/>
      <c r="H17" s="2100"/>
      <c r="I17" s="1771"/>
      <c r="J17" s="1820"/>
      <c r="K17" s="1820"/>
      <c r="L17" s="1763"/>
      <c r="M17" s="1771"/>
      <c r="N17" s="1820"/>
      <c r="O17" s="1763"/>
      <c r="P17" s="1771"/>
      <c r="Q17" s="1820"/>
      <c r="R17" s="1820"/>
      <c r="S17" s="1820"/>
      <c r="T17" s="1984"/>
      <c r="U17" s="1881" t="s">
        <v>775</v>
      </c>
      <c r="V17" s="1881"/>
      <c r="W17" s="1881"/>
      <c r="X17" s="1881"/>
      <c r="Y17" s="1881"/>
      <c r="Z17" s="1881"/>
      <c r="AA17" s="1908"/>
      <c r="AB17" s="1915" t="s">
        <v>784</v>
      </c>
      <c r="AC17" s="1881"/>
      <c r="AD17" s="1881"/>
      <c r="AE17" s="1881"/>
      <c r="AF17" s="1881"/>
      <c r="AG17" s="1881"/>
      <c r="AH17" s="1908"/>
      <c r="AI17" s="1915" t="s">
        <v>789</v>
      </c>
      <c r="AJ17" s="1881"/>
      <c r="AK17" s="1881"/>
      <c r="AL17" s="1881"/>
      <c r="AM17" s="1881"/>
      <c r="AN17" s="1881"/>
      <c r="AO17" s="1908"/>
      <c r="AP17" s="1915" t="s">
        <v>551</v>
      </c>
      <c r="AQ17" s="1881"/>
      <c r="AR17" s="1881"/>
      <c r="AS17" s="1881"/>
      <c r="AT17" s="1881"/>
      <c r="AU17" s="1881"/>
      <c r="AV17" s="1908"/>
      <c r="AW17" s="1915" t="s">
        <v>71</v>
      </c>
      <c r="AX17" s="1881"/>
      <c r="AY17" s="1881"/>
      <c r="AZ17" s="1940"/>
      <c r="BA17" s="1948"/>
      <c r="BB17" s="1957"/>
      <c r="BC17" s="1948"/>
      <c r="BD17" s="1752"/>
      <c r="BE17" s="1820"/>
      <c r="BF17" s="1820"/>
      <c r="BG17" s="1820"/>
      <c r="BH17" s="1984"/>
    </row>
    <row r="18" spans="2:60" ht="20.25" customHeight="1">
      <c r="B18" s="1740"/>
      <c r="C18" s="1752"/>
      <c r="D18" s="1820"/>
      <c r="E18" s="1763"/>
      <c r="F18" s="1763"/>
      <c r="G18" s="2539"/>
      <c r="H18" s="2100"/>
      <c r="I18" s="1771"/>
      <c r="J18" s="1820"/>
      <c r="K18" s="1820"/>
      <c r="L18" s="1763"/>
      <c r="M18" s="1771"/>
      <c r="N18" s="1820"/>
      <c r="O18" s="1763"/>
      <c r="P18" s="1771"/>
      <c r="Q18" s="1820"/>
      <c r="R18" s="1820"/>
      <c r="S18" s="1820"/>
      <c r="T18" s="1984"/>
      <c r="U18" s="1882">
        <v>1</v>
      </c>
      <c r="V18" s="1813">
        <v>2</v>
      </c>
      <c r="W18" s="1813">
        <v>3</v>
      </c>
      <c r="X18" s="1813">
        <v>4</v>
      </c>
      <c r="Y18" s="1813">
        <v>5</v>
      </c>
      <c r="Z18" s="1813">
        <v>6</v>
      </c>
      <c r="AA18" s="1909">
        <v>7</v>
      </c>
      <c r="AB18" s="1916">
        <v>8</v>
      </c>
      <c r="AC18" s="1813">
        <v>9</v>
      </c>
      <c r="AD18" s="1813">
        <v>10</v>
      </c>
      <c r="AE18" s="1813">
        <v>11</v>
      </c>
      <c r="AF18" s="1813">
        <v>12</v>
      </c>
      <c r="AG18" s="1813">
        <v>13</v>
      </c>
      <c r="AH18" s="1909">
        <v>14</v>
      </c>
      <c r="AI18" s="1882">
        <v>15</v>
      </c>
      <c r="AJ18" s="1813">
        <v>16</v>
      </c>
      <c r="AK18" s="1813">
        <v>17</v>
      </c>
      <c r="AL18" s="1813">
        <v>18</v>
      </c>
      <c r="AM18" s="1813">
        <v>19</v>
      </c>
      <c r="AN18" s="1813">
        <v>20</v>
      </c>
      <c r="AO18" s="1909">
        <v>21</v>
      </c>
      <c r="AP18" s="1916">
        <v>22</v>
      </c>
      <c r="AQ18" s="1813">
        <v>23</v>
      </c>
      <c r="AR18" s="1813">
        <v>24</v>
      </c>
      <c r="AS18" s="1813">
        <v>25</v>
      </c>
      <c r="AT18" s="1813">
        <v>26</v>
      </c>
      <c r="AU18" s="1813">
        <v>27</v>
      </c>
      <c r="AV18" s="1909">
        <v>28</v>
      </c>
      <c r="AW18" s="1916" t="str">
        <f>IF($BC$3="暦月",IF(DAY(DATE($AD$2,$AH$2,29))=29,29,""),"")</f>
        <v/>
      </c>
      <c r="AX18" s="1813" t="str">
        <f>IF($BC$3="暦月",IF(DAY(DATE($AD$2,$AH$2,30))=30,30,""),"")</f>
        <v/>
      </c>
      <c r="AY18" s="1909" t="str">
        <f>IF($BC$3="暦月",IF(DAY(DATE($AD$2,$AH$2,31))=31,31,""),"")</f>
        <v/>
      </c>
      <c r="AZ18" s="1940"/>
      <c r="BA18" s="1948"/>
      <c r="BB18" s="1957"/>
      <c r="BC18" s="1948"/>
      <c r="BD18" s="1752"/>
      <c r="BE18" s="1820"/>
      <c r="BF18" s="1820"/>
      <c r="BG18" s="1820"/>
      <c r="BH18" s="1984"/>
    </row>
    <row r="19" spans="2:60" ht="20.25" hidden="1" customHeight="1">
      <c r="B19" s="1740"/>
      <c r="C19" s="1752"/>
      <c r="D19" s="1820"/>
      <c r="E19" s="1763"/>
      <c r="F19" s="1763"/>
      <c r="G19" s="2539"/>
      <c r="H19" s="2100"/>
      <c r="I19" s="1771"/>
      <c r="J19" s="1820"/>
      <c r="K19" s="1820"/>
      <c r="L19" s="1763"/>
      <c r="M19" s="1771"/>
      <c r="N19" s="1820"/>
      <c r="O19" s="1763"/>
      <c r="P19" s="1771"/>
      <c r="Q19" s="1820"/>
      <c r="R19" s="1820"/>
      <c r="S19" s="1820"/>
      <c r="T19" s="1984"/>
      <c r="U19" s="1882">
        <f>WEEKDAY(DATE($AD$2,$AH$2,1))</f>
        <v>2</v>
      </c>
      <c r="V19" s="1813">
        <f>WEEKDAY(DATE($AD$2,$AH$2,2))</f>
        <v>3</v>
      </c>
      <c r="W19" s="1813">
        <f>WEEKDAY(DATE($AD$2,$AH$2,3))</f>
        <v>4</v>
      </c>
      <c r="X19" s="1813">
        <f>WEEKDAY(DATE($AD$2,$AH$2,4))</f>
        <v>5</v>
      </c>
      <c r="Y19" s="1813">
        <f>WEEKDAY(DATE($AD$2,$AH$2,5))</f>
        <v>6</v>
      </c>
      <c r="Z19" s="1813">
        <f>WEEKDAY(DATE($AD$2,$AH$2,6))</f>
        <v>7</v>
      </c>
      <c r="AA19" s="1909">
        <f>WEEKDAY(DATE($AD$2,$AH$2,7))</f>
        <v>1</v>
      </c>
      <c r="AB19" s="1916">
        <f>WEEKDAY(DATE($AD$2,$AH$2,8))</f>
        <v>2</v>
      </c>
      <c r="AC19" s="1813">
        <f>WEEKDAY(DATE($AD$2,$AH$2,9))</f>
        <v>3</v>
      </c>
      <c r="AD19" s="1813">
        <f>WEEKDAY(DATE($AD$2,$AH$2,10))</f>
        <v>4</v>
      </c>
      <c r="AE19" s="1813">
        <f>WEEKDAY(DATE($AD$2,$AH$2,11))</f>
        <v>5</v>
      </c>
      <c r="AF19" s="1813">
        <f>WEEKDAY(DATE($AD$2,$AH$2,12))</f>
        <v>6</v>
      </c>
      <c r="AG19" s="1813">
        <f>WEEKDAY(DATE($AD$2,$AH$2,13))</f>
        <v>7</v>
      </c>
      <c r="AH19" s="1909">
        <f>WEEKDAY(DATE($AD$2,$AH$2,14))</f>
        <v>1</v>
      </c>
      <c r="AI19" s="1916">
        <f>WEEKDAY(DATE($AD$2,$AH$2,15))</f>
        <v>2</v>
      </c>
      <c r="AJ19" s="1813">
        <f>WEEKDAY(DATE($AD$2,$AH$2,16))</f>
        <v>3</v>
      </c>
      <c r="AK19" s="1813">
        <f>WEEKDAY(DATE($AD$2,$AH$2,17))</f>
        <v>4</v>
      </c>
      <c r="AL19" s="1813">
        <f>WEEKDAY(DATE($AD$2,$AH$2,18))</f>
        <v>5</v>
      </c>
      <c r="AM19" s="1813">
        <f>WEEKDAY(DATE($AD$2,$AH$2,19))</f>
        <v>6</v>
      </c>
      <c r="AN19" s="1813">
        <f>WEEKDAY(DATE($AD$2,$AH$2,20))</f>
        <v>7</v>
      </c>
      <c r="AO19" s="1909">
        <f>WEEKDAY(DATE($AD$2,$AH$2,21))</f>
        <v>1</v>
      </c>
      <c r="AP19" s="1916">
        <f>WEEKDAY(DATE($AD$2,$AH$2,22))</f>
        <v>2</v>
      </c>
      <c r="AQ19" s="1813">
        <f>WEEKDAY(DATE($AD$2,$AH$2,23))</f>
        <v>3</v>
      </c>
      <c r="AR19" s="1813">
        <f>WEEKDAY(DATE($AD$2,$AH$2,24))</f>
        <v>4</v>
      </c>
      <c r="AS19" s="1813">
        <f>WEEKDAY(DATE($AD$2,$AH$2,25))</f>
        <v>5</v>
      </c>
      <c r="AT19" s="1813">
        <f>WEEKDAY(DATE($AD$2,$AH$2,26))</f>
        <v>6</v>
      </c>
      <c r="AU19" s="1813">
        <f>WEEKDAY(DATE($AD$2,$AH$2,27))</f>
        <v>7</v>
      </c>
      <c r="AV19" s="1909">
        <f>WEEKDAY(DATE($AD$2,$AH$2,28))</f>
        <v>1</v>
      </c>
      <c r="AW19" s="1916">
        <f>IF(AW18=29,WEEKDAY(DATE($AD$2,$AH$2,29)),0)</f>
        <v>0</v>
      </c>
      <c r="AX19" s="1813">
        <f>IF(AX18=30,WEEKDAY(DATE($AD$2,$AH$2,30)),0)</f>
        <v>0</v>
      </c>
      <c r="AY19" s="1909">
        <f>IF(AY18=31,WEEKDAY(DATE($AD$2,$AH$2,31)),0)</f>
        <v>0</v>
      </c>
      <c r="AZ19" s="1940"/>
      <c r="BA19" s="1948"/>
      <c r="BB19" s="1957"/>
      <c r="BC19" s="1948"/>
      <c r="BD19" s="1752"/>
      <c r="BE19" s="1820"/>
      <c r="BF19" s="1820"/>
      <c r="BG19" s="1820"/>
      <c r="BH19" s="1984"/>
    </row>
    <row r="20" spans="2:60" ht="20.25" customHeight="1">
      <c r="B20" s="1741"/>
      <c r="C20" s="1753"/>
      <c r="D20" s="1821"/>
      <c r="E20" s="1764"/>
      <c r="F20" s="1764"/>
      <c r="G20" s="2540"/>
      <c r="H20" s="2101"/>
      <c r="I20" s="1772"/>
      <c r="J20" s="1821"/>
      <c r="K20" s="1821"/>
      <c r="L20" s="1764"/>
      <c r="M20" s="1772"/>
      <c r="N20" s="1821"/>
      <c r="O20" s="1764"/>
      <c r="P20" s="1772"/>
      <c r="Q20" s="1821"/>
      <c r="R20" s="1821"/>
      <c r="S20" s="1821"/>
      <c r="T20" s="1985"/>
      <c r="U20" s="1883" t="str">
        <f t="shared" ref="U20:AV20" si="0">IF(U19=1,"日",IF(U19=2,"月",IF(U19=3,"火",IF(U19=4,"水",IF(U19=5,"木",IF(U19=6,"金","土"))))))</f>
        <v>月</v>
      </c>
      <c r="V20" s="1895" t="str">
        <f t="shared" si="0"/>
        <v>火</v>
      </c>
      <c r="W20" s="1895" t="str">
        <f t="shared" si="0"/>
        <v>水</v>
      </c>
      <c r="X20" s="1895" t="str">
        <f t="shared" si="0"/>
        <v>木</v>
      </c>
      <c r="Y20" s="1895" t="str">
        <f t="shared" si="0"/>
        <v>金</v>
      </c>
      <c r="Z20" s="1895" t="str">
        <f t="shared" si="0"/>
        <v>土</v>
      </c>
      <c r="AA20" s="1910" t="str">
        <f t="shared" si="0"/>
        <v>日</v>
      </c>
      <c r="AB20" s="1917" t="str">
        <f t="shared" si="0"/>
        <v>月</v>
      </c>
      <c r="AC20" s="1895" t="str">
        <f t="shared" si="0"/>
        <v>火</v>
      </c>
      <c r="AD20" s="1895" t="str">
        <f t="shared" si="0"/>
        <v>水</v>
      </c>
      <c r="AE20" s="1895" t="str">
        <f t="shared" si="0"/>
        <v>木</v>
      </c>
      <c r="AF20" s="1895" t="str">
        <f t="shared" si="0"/>
        <v>金</v>
      </c>
      <c r="AG20" s="1895" t="str">
        <f t="shared" si="0"/>
        <v>土</v>
      </c>
      <c r="AH20" s="1910" t="str">
        <f t="shared" si="0"/>
        <v>日</v>
      </c>
      <c r="AI20" s="1917" t="str">
        <f t="shared" si="0"/>
        <v>月</v>
      </c>
      <c r="AJ20" s="1895" t="str">
        <f t="shared" si="0"/>
        <v>火</v>
      </c>
      <c r="AK20" s="1895" t="str">
        <f t="shared" si="0"/>
        <v>水</v>
      </c>
      <c r="AL20" s="1895" t="str">
        <f t="shared" si="0"/>
        <v>木</v>
      </c>
      <c r="AM20" s="1895" t="str">
        <f t="shared" si="0"/>
        <v>金</v>
      </c>
      <c r="AN20" s="1895" t="str">
        <f t="shared" si="0"/>
        <v>土</v>
      </c>
      <c r="AO20" s="1910" t="str">
        <f t="shared" si="0"/>
        <v>日</v>
      </c>
      <c r="AP20" s="1917" t="str">
        <f t="shared" si="0"/>
        <v>月</v>
      </c>
      <c r="AQ20" s="1895" t="str">
        <f t="shared" si="0"/>
        <v>火</v>
      </c>
      <c r="AR20" s="1895" t="str">
        <f t="shared" si="0"/>
        <v>水</v>
      </c>
      <c r="AS20" s="1895" t="str">
        <f t="shared" si="0"/>
        <v>木</v>
      </c>
      <c r="AT20" s="1895" t="str">
        <f t="shared" si="0"/>
        <v>金</v>
      </c>
      <c r="AU20" s="1895" t="str">
        <f t="shared" si="0"/>
        <v>土</v>
      </c>
      <c r="AV20" s="1910" t="str">
        <f t="shared" si="0"/>
        <v>日</v>
      </c>
      <c r="AW20" s="1895" t="str">
        <f>IF(AW19=1,"日",IF(AW19=2,"月",IF(AW19=3,"火",IF(AW19=4,"水",IF(AW19=5,"木",IF(AW19=6,"金",IF(AW19=0,"","土")))))))</f>
        <v/>
      </c>
      <c r="AX20" s="1895" t="str">
        <f>IF(AX19=1,"日",IF(AX19=2,"月",IF(AX19=3,"火",IF(AX19=4,"水",IF(AX19=5,"木",IF(AX19=6,"金",IF(AX19=0,"","土")))))))</f>
        <v/>
      </c>
      <c r="AY20" s="1895" t="str">
        <f>IF(AY19=1,"日",IF(AY19=2,"月",IF(AY19=3,"火",IF(AY19=4,"水",IF(AY19=5,"木",IF(AY19=6,"金",IF(AY19=0,"","土")))))))</f>
        <v/>
      </c>
      <c r="AZ20" s="1941"/>
      <c r="BA20" s="1949"/>
      <c r="BB20" s="1958"/>
      <c r="BC20" s="1949"/>
      <c r="BD20" s="1753"/>
      <c r="BE20" s="1821"/>
      <c r="BF20" s="1821"/>
      <c r="BG20" s="1821"/>
      <c r="BH20" s="1985"/>
    </row>
    <row r="21" spans="2:60" ht="20.25" customHeight="1">
      <c r="B21" s="2529"/>
      <c r="C21" s="1754" t="s">
        <v>800</v>
      </c>
      <c r="D21" s="1822"/>
      <c r="E21" s="1765"/>
      <c r="F21" s="1765"/>
      <c r="G21" s="1765"/>
      <c r="H21" s="2102" t="s">
        <v>751</v>
      </c>
      <c r="I21" s="1786" t="s">
        <v>1030</v>
      </c>
      <c r="J21" s="2542"/>
      <c r="K21" s="2542"/>
      <c r="L21" s="1800"/>
      <c r="M21" s="2546" t="s">
        <v>478</v>
      </c>
      <c r="N21" s="2550"/>
      <c r="O21" s="2554"/>
      <c r="P21" s="2558" t="s">
        <v>770</v>
      </c>
      <c r="Q21" s="2565"/>
      <c r="R21" s="2565"/>
      <c r="S21" s="2573"/>
      <c r="T21" s="2581"/>
      <c r="U21" s="2595" t="s">
        <v>838</v>
      </c>
      <c r="V21" s="2595" t="s">
        <v>838</v>
      </c>
      <c r="W21" s="2595" t="s">
        <v>838</v>
      </c>
      <c r="X21" s="2595"/>
      <c r="Y21" s="2595" t="s">
        <v>838</v>
      </c>
      <c r="Z21" s="2595" t="s">
        <v>838</v>
      </c>
      <c r="AA21" s="2607"/>
      <c r="AB21" s="2612" t="s">
        <v>838</v>
      </c>
      <c r="AC21" s="2595"/>
      <c r="AD21" s="2595" t="s">
        <v>838</v>
      </c>
      <c r="AE21" s="2595" t="s">
        <v>838</v>
      </c>
      <c r="AF21" s="2595" t="s">
        <v>838</v>
      </c>
      <c r="AG21" s="2595"/>
      <c r="AH21" s="2607" t="s">
        <v>838</v>
      </c>
      <c r="AI21" s="2612"/>
      <c r="AJ21" s="2595" t="s">
        <v>838</v>
      </c>
      <c r="AK21" s="2595" t="s">
        <v>838</v>
      </c>
      <c r="AL21" s="2595" t="s">
        <v>838</v>
      </c>
      <c r="AM21" s="2595" t="s">
        <v>838</v>
      </c>
      <c r="AN21" s="2595" t="s">
        <v>838</v>
      </c>
      <c r="AO21" s="2607"/>
      <c r="AP21" s="2612"/>
      <c r="AQ21" s="2595" t="s">
        <v>838</v>
      </c>
      <c r="AR21" s="2595" t="s">
        <v>838</v>
      </c>
      <c r="AS21" s="2595" t="s">
        <v>838</v>
      </c>
      <c r="AT21" s="2595" t="s">
        <v>838</v>
      </c>
      <c r="AU21" s="2595" t="s">
        <v>838</v>
      </c>
      <c r="AV21" s="2607"/>
      <c r="AW21" s="2612"/>
      <c r="AX21" s="2595"/>
      <c r="AY21" s="2595"/>
      <c r="AZ21" s="2623"/>
      <c r="BA21" s="2630"/>
      <c r="BB21" s="2637"/>
      <c r="BC21" s="2630"/>
      <c r="BD21" s="1970"/>
      <c r="BE21" s="1975"/>
      <c r="BF21" s="1975"/>
      <c r="BG21" s="1975"/>
      <c r="BH21" s="1986"/>
    </row>
    <row r="22" spans="2:60" ht="20.25" customHeight="1">
      <c r="B22" s="2059">
        <v>1</v>
      </c>
      <c r="C22" s="1755"/>
      <c r="D22" s="1823"/>
      <c r="E22" s="1766"/>
      <c r="F22" s="1766" t="str">
        <f>C21</f>
        <v>管理者</v>
      </c>
      <c r="G22" s="1766"/>
      <c r="H22" s="2103"/>
      <c r="I22" s="1787"/>
      <c r="J22" s="2543"/>
      <c r="K22" s="2543"/>
      <c r="L22" s="1801"/>
      <c r="M22" s="2547"/>
      <c r="N22" s="2551"/>
      <c r="O22" s="2555"/>
      <c r="P22" s="2559" t="s">
        <v>1023</v>
      </c>
      <c r="Q22" s="2566"/>
      <c r="R22" s="2566"/>
      <c r="S22" s="2574"/>
      <c r="T22" s="2582"/>
      <c r="U22" s="2181" t="e">
        <f>IF(U21="","",VLOOKUP(U21,#REF!,21,FALSE))</f>
        <v>#REF!</v>
      </c>
      <c r="V22" s="2190" t="e">
        <f>IF(V21="","",VLOOKUP(V21,#REF!,21,FALSE))</f>
        <v>#REF!</v>
      </c>
      <c r="W22" s="2190" t="e">
        <f>IF(W21="","",VLOOKUP(W21,#REF!,21,FALSE))</f>
        <v>#REF!</v>
      </c>
      <c r="X22" s="2190" t="str">
        <f>IF(X21="","",VLOOKUP(X21,#REF!,21,FALSE))</f>
        <v/>
      </c>
      <c r="Y22" s="2190" t="e">
        <f>IF(Y21="","",VLOOKUP(Y21,#REF!,21,FALSE))</f>
        <v>#REF!</v>
      </c>
      <c r="Z22" s="2190" t="e">
        <f>IF(Z21="","",VLOOKUP(Z21,#REF!,21,FALSE))</f>
        <v>#REF!</v>
      </c>
      <c r="AA22" s="2197" t="str">
        <f>IF(AA21="","",VLOOKUP(AA21,#REF!,21,FALSE))</f>
        <v/>
      </c>
      <c r="AB22" s="2181" t="e">
        <f>IF(AB21="","",VLOOKUP(AB21,#REF!,21,FALSE))</f>
        <v>#REF!</v>
      </c>
      <c r="AC22" s="2190" t="str">
        <f>IF(AC21="","",VLOOKUP(AC21,#REF!,21,FALSE))</f>
        <v/>
      </c>
      <c r="AD22" s="2190" t="e">
        <f>IF(AD21="","",VLOOKUP(AD21,#REF!,21,FALSE))</f>
        <v>#REF!</v>
      </c>
      <c r="AE22" s="2190" t="e">
        <f>IF(AE21="","",VLOOKUP(AE21,#REF!,21,FALSE))</f>
        <v>#REF!</v>
      </c>
      <c r="AF22" s="2190" t="e">
        <f>IF(AF21="","",VLOOKUP(AF21,#REF!,21,FALSE))</f>
        <v>#REF!</v>
      </c>
      <c r="AG22" s="2190" t="str">
        <f>IF(AG21="","",VLOOKUP(AG21,#REF!,21,FALSE))</f>
        <v/>
      </c>
      <c r="AH22" s="2197" t="e">
        <f>IF(AH21="","",VLOOKUP(AH21,#REF!,21,FALSE))</f>
        <v>#REF!</v>
      </c>
      <c r="AI22" s="2181" t="str">
        <f>IF(AI21="","",VLOOKUP(AI21,#REF!,21,FALSE))</f>
        <v/>
      </c>
      <c r="AJ22" s="2190" t="e">
        <f>IF(AJ21="","",VLOOKUP(AJ21,#REF!,21,FALSE))</f>
        <v>#REF!</v>
      </c>
      <c r="AK22" s="2190" t="e">
        <f>IF(AK21="","",VLOOKUP(AK21,#REF!,21,FALSE))</f>
        <v>#REF!</v>
      </c>
      <c r="AL22" s="2190" t="e">
        <f>IF(AL21="","",VLOOKUP(AL21,#REF!,21,FALSE))</f>
        <v>#REF!</v>
      </c>
      <c r="AM22" s="2190" t="e">
        <f>IF(AM21="","",VLOOKUP(AM21,#REF!,21,FALSE))</f>
        <v>#REF!</v>
      </c>
      <c r="AN22" s="2190" t="e">
        <f>IF(AN21="","",VLOOKUP(AN21,#REF!,21,FALSE))</f>
        <v>#REF!</v>
      </c>
      <c r="AO22" s="2197" t="str">
        <f>IF(AO21="","",VLOOKUP(AO21,#REF!,21,FALSE))</f>
        <v/>
      </c>
      <c r="AP22" s="2181" t="str">
        <f>IF(AP21="","",VLOOKUP(AP21,#REF!,21,FALSE))</f>
        <v/>
      </c>
      <c r="AQ22" s="2190" t="e">
        <f>IF(AQ21="","",VLOOKUP(AQ21,#REF!,21,FALSE))</f>
        <v>#REF!</v>
      </c>
      <c r="AR22" s="2190" t="e">
        <f>IF(AR21="","",VLOOKUP(AR21,#REF!,21,FALSE))</f>
        <v>#REF!</v>
      </c>
      <c r="AS22" s="2190" t="e">
        <f>IF(AS21="","",VLOOKUP(AS21,#REF!,21,FALSE))</f>
        <v>#REF!</v>
      </c>
      <c r="AT22" s="2190" t="e">
        <f>IF(AT21="","",VLOOKUP(AT21,#REF!,21,FALSE))</f>
        <v>#REF!</v>
      </c>
      <c r="AU22" s="2190" t="e">
        <f>IF(AU21="","",VLOOKUP(AU21,#REF!,21,FALSE))</f>
        <v>#REF!</v>
      </c>
      <c r="AV22" s="2197" t="str">
        <f>IF(AV21="","",VLOOKUP(AV21,#REF!,21,FALSE))</f>
        <v/>
      </c>
      <c r="AW22" s="2181" t="str">
        <f>IF(AW21="","",VLOOKUP(AW21,#REF!,21,FALSE))</f>
        <v/>
      </c>
      <c r="AX22" s="2190" t="str">
        <f>IF(AX21="","",VLOOKUP(AX21,#REF!,21,FALSE))</f>
        <v/>
      </c>
      <c r="AY22" s="2190" t="str">
        <f>IF(AY21="","",VLOOKUP(AY21,#REF!,21,FALSE))</f>
        <v/>
      </c>
      <c r="AZ22" s="1943" t="e">
        <f>IF($BC$3="４週",SUM(U22:AV22),IF($BC$3="暦月",SUM(U22:AY22),""))</f>
        <v>#REF!</v>
      </c>
      <c r="BA22" s="1951"/>
      <c r="BB22" s="1960" t="e">
        <f>IF($BC$3="４週",AZ22/4,IF($BC$3="暦月",(AZ22/($BC$8/7)),""))</f>
        <v>#REF!</v>
      </c>
      <c r="BC22" s="1951"/>
      <c r="BD22" s="1971"/>
      <c r="BE22" s="1976"/>
      <c r="BF22" s="1976"/>
      <c r="BG22" s="1976"/>
      <c r="BH22" s="1987"/>
    </row>
    <row r="23" spans="2:60" ht="20.25" customHeight="1">
      <c r="B23" s="1743"/>
      <c r="C23" s="1757"/>
      <c r="D23" s="1825"/>
      <c r="E23" s="1768"/>
      <c r="F23" s="1768"/>
      <c r="G23" s="1768" t="str">
        <f>C21</f>
        <v>管理者</v>
      </c>
      <c r="H23" s="2104"/>
      <c r="I23" s="1789"/>
      <c r="J23" s="2544"/>
      <c r="K23" s="2544"/>
      <c r="L23" s="1803"/>
      <c r="M23" s="2548"/>
      <c r="N23" s="2552"/>
      <c r="O23" s="2556"/>
      <c r="P23" s="2560" t="s">
        <v>34</v>
      </c>
      <c r="Q23" s="2567"/>
      <c r="R23" s="2567"/>
      <c r="S23" s="2575"/>
      <c r="T23" s="2583"/>
      <c r="U23" s="1885" t="e">
        <f>IF(U21="","",VLOOKUP(U21,#REF!,23,FALSE))</f>
        <v>#REF!</v>
      </c>
      <c r="V23" s="1897" t="e">
        <f>IF(V21="","",VLOOKUP(V21,#REF!,23,FALSE))</f>
        <v>#REF!</v>
      </c>
      <c r="W23" s="1897" t="e">
        <f>IF(W21="","",VLOOKUP(W21,#REF!,23,FALSE))</f>
        <v>#REF!</v>
      </c>
      <c r="X23" s="1897" t="str">
        <f>IF(X21="","",VLOOKUP(X21,#REF!,23,FALSE))</f>
        <v/>
      </c>
      <c r="Y23" s="1897" t="e">
        <f>IF(Y21="","",VLOOKUP(Y21,#REF!,23,FALSE))</f>
        <v>#REF!</v>
      </c>
      <c r="Z23" s="1897" t="e">
        <f>IF(Z21="","",VLOOKUP(Z21,#REF!,23,FALSE))</f>
        <v>#REF!</v>
      </c>
      <c r="AA23" s="1912" t="str">
        <f>IF(AA21="","",VLOOKUP(AA21,#REF!,23,FALSE))</f>
        <v/>
      </c>
      <c r="AB23" s="1885" t="e">
        <f>IF(AB21="","",VLOOKUP(AB21,#REF!,23,FALSE))</f>
        <v>#REF!</v>
      </c>
      <c r="AC23" s="1897" t="str">
        <f>IF(AC21="","",VLOOKUP(AC21,#REF!,23,FALSE))</f>
        <v/>
      </c>
      <c r="AD23" s="1897" t="e">
        <f>IF(AD21="","",VLOOKUP(AD21,#REF!,23,FALSE))</f>
        <v>#REF!</v>
      </c>
      <c r="AE23" s="1897" t="e">
        <f>IF(AE21="","",VLOOKUP(AE21,#REF!,23,FALSE))</f>
        <v>#REF!</v>
      </c>
      <c r="AF23" s="1897" t="e">
        <f>IF(AF21="","",VLOOKUP(AF21,#REF!,23,FALSE))</f>
        <v>#REF!</v>
      </c>
      <c r="AG23" s="1897" t="str">
        <f>IF(AG21="","",VLOOKUP(AG21,#REF!,23,FALSE))</f>
        <v/>
      </c>
      <c r="AH23" s="1912" t="e">
        <f>IF(AH21="","",VLOOKUP(AH21,#REF!,23,FALSE))</f>
        <v>#REF!</v>
      </c>
      <c r="AI23" s="1885" t="str">
        <f>IF(AI21="","",VLOOKUP(AI21,#REF!,23,FALSE))</f>
        <v/>
      </c>
      <c r="AJ23" s="1897" t="e">
        <f>IF(AJ21="","",VLOOKUP(AJ21,#REF!,23,FALSE))</f>
        <v>#REF!</v>
      </c>
      <c r="AK23" s="1897" t="e">
        <f>IF(AK21="","",VLOOKUP(AK21,#REF!,23,FALSE))</f>
        <v>#REF!</v>
      </c>
      <c r="AL23" s="1897" t="e">
        <f>IF(AL21="","",VLOOKUP(AL21,#REF!,23,FALSE))</f>
        <v>#REF!</v>
      </c>
      <c r="AM23" s="1897" t="e">
        <f>IF(AM21="","",VLOOKUP(AM21,#REF!,23,FALSE))</f>
        <v>#REF!</v>
      </c>
      <c r="AN23" s="1897" t="e">
        <f>IF(AN21="","",VLOOKUP(AN21,#REF!,23,FALSE))</f>
        <v>#REF!</v>
      </c>
      <c r="AO23" s="1912" t="str">
        <f>IF(AO21="","",VLOOKUP(AO21,#REF!,23,FALSE))</f>
        <v/>
      </c>
      <c r="AP23" s="1885" t="str">
        <f>IF(AP21="","",VLOOKUP(AP21,#REF!,23,FALSE))</f>
        <v/>
      </c>
      <c r="AQ23" s="1897" t="e">
        <f>IF(AQ21="","",VLOOKUP(AQ21,#REF!,23,FALSE))</f>
        <v>#REF!</v>
      </c>
      <c r="AR23" s="1897" t="e">
        <f>IF(AR21="","",VLOOKUP(AR21,#REF!,23,FALSE))</f>
        <v>#REF!</v>
      </c>
      <c r="AS23" s="1897" t="e">
        <f>IF(AS21="","",VLOOKUP(AS21,#REF!,23,FALSE))</f>
        <v>#REF!</v>
      </c>
      <c r="AT23" s="1897" t="e">
        <f>IF(AT21="","",VLOOKUP(AT21,#REF!,23,FALSE))</f>
        <v>#REF!</v>
      </c>
      <c r="AU23" s="1897" t="e">
        <f>IF(AU21="","",VLOOKUP(AU21,#REF!,23,FALSE))</f>
        <v>#REF!</v>
      </c>
      <c r="AV23" s="1912" t="str">
        <f>IF(AV21="","",VLOOKUP(AV21,#REF!,23,FALSE))</f>
        <v/>
      </c>
      <c r="AW23" s="1885" t="str">
        <f>IF(AW21="","",VLOOKUP(AW21,#REF!,23,FALSE))</f>
        <v/>
      </c>
      <c r="AX23" s="1897" t="str">
        <f>IF(AX21="","",VLOOKUP(AX21,#REF!,23,FALSE))</f>
        <v/>
      </c>
      <c r="AY23" s="1897" t="str">
        <f>IF(AY21="","",VLOOKUP(AY21,#REF!,23,FALSE))</f>
        <v/>
      </c>
      <c r="AZ23" s="1945" t="e">
        <f>IF($BC$3="４週",SUM(U23:AV23),IF($BC$3="暦月",SUM(U23:AY23),""))</f>
        <v>#REF!</v>
      </c>
      <c r="BA23" s="1953"/>
      <c r="BB23" s="1962" t="e">
        <f>IF($BC$3="４週",AZ23/4,IF($BC$3="暦月",(AZ23/($BC$8/7)),""))</f>
        <v>#REF!</v>
      </c>
      <c r="BC23" s="1953"/>
      <c r="BD23" s="1973"/>
      <c r="BE23" s="1978"/>
      <c r="BF23" s="1978"/>
      <c r="BG23" s="1978"/>
      <c r="BH23" s="1989"/>
    </row>
    <row r="24" spans="2:60" ht="20.25" customHeight="1">
      <c r="B24" s="2530"/>
      <c r="C24" s="1756" t="s">
        <v>1029</v>
      </c>
      <c r="D24" s="1824"/>
      <c r="E24" s="1767"/>
      <c r="F24" s="1767"/>
      <c r="G24" s="1767"/>
      <c r="H24" s="2095" t="s">
        <v>751</v>
      </c>
      <c r="I24" s="1788" t="s">
        <v>1029</v>
      </c>
      <c r="J24" s="2545"/>
      <c r="K24" s="2545"/>
      <c r="L24" s="1802"/>
      <c r="M24" s="2549" t="s">
        <v>570</v>
      </c>
      <c r="N24" s="2553"/>
      <c r="O24" s="2557"/>
      <c r="P24" s="2561" t="s">
        <v>770</v>
      </c>
      <c r="Q24" s="2568"/>
      <c r="R24" s="2568"/>
      <c r="S24" s="2576"/>
      <c r="T24" s="2584"/>
      <c r="U24" s="2596" t="s">
        <v>837</v>
      </c>
      <c r="V24" s="2602" t="s">
        <v>837</v>
      </c>
      <c r="W24" s="2602" t="s">
        <v>837</v>
      </c>
      <c r="X24" s="2602" t="s">
        <v>837</v>
      </c>
      <c r="Y24" s="2602"/>
      <c r="Z24" s="2602" t="s">
        <v>837</v>
      </c>
      <c r="AA24" s="2608" t="s">
        <v>837</v>
      </c>
      <c r="AB24" s="2596"/>
      <c r="AC24" s="2602" t="s">
        <v>837</v>
      </c>
      <c r="AD24" s="2602" t="s">
        <v>837</v>
      </c>
      <c r="AE24" s="2602" t="s">
        <v>837</v>
      </c>
      <c r="AF24" s="2602"/>
      <c r="AG24" s="2602"/>
      <c r="AH24" s="2608" t="s">
        <v>837</v>
      </c>
      <c r="AI24" s="2596" t="s">
        <v>837</v>
      </c>
      <c r="AJ24" s="2602" t="s">
        <v>837</v>
      </c>
      <c r="AK24" s="2602"/>
      <c r="AL24" s="2602" t="s">
        <v>837</v>
      </c>
      <c r="AM24" s="2602" t="s">
        <v>837</v>
      </c>
      <c r="AN24" s="2602" t="s">
        <v>837</v>
      </c>
      <c r="AO24" s="2608" t="s">
        <v>837</v>
      </c>
      <c r="AP24" s="2596" t="s">
        <v>837</v>
      </c>
      <c r="AQ24" s="2602"/>
      <c r="AR24" s="2602" t="s">
        <v>837</v>
      </c>
      <c r="AS24" s="2602"/>
      <c r="AT24" s="2602" t="s">
        <v>837</v>
      </c>
      <c r="AU24" s="2602"/>
      <c r="AV24" s="2608" t="s">
        <v>837</v>
      </c>
      <c r="AW24" s="2596"/>
      <c r="AX24" s="2602"/>
      <c r="AY24" s="2602"/>
      <c r="AZ24" s="2624"/>
      <c r="BA24" s="2631"/>
      <c r="BB24" s="2638"/>
      <c r="BC24" s="2631"/>
      <c r="BD24" s="1972"/>
      <c r="BE24" s="1977"/>
      <c r="BF24" s="1977"/>
      <c r="BG24" s="1977"/>
      <c r="BH24" s="1988"/>
    </row>
    <row r="25" spans="2:60" ht="20.25" customHeight="1">
      <c r="B25" s="2059">
        <f>B22+1</f>
        <v>2</v>
      </c>
      <c r="C25" s="1755"/>
      <c r="D25" s="1823"/>
      <c r="E25" s="1766"/>
      <c r="F25" s="1766" t="str">
        <f>C24</f>
        <v>介護支援専門員</v>
      </c>
      <c r="G25" s="1766"/>
      <c r="H25" s="2103"/>
      <c r="I25" s="1787"/>
      <c r="J25" s="2543"/>
      <c r="K25" s="2543"/>
      <c r="L25" s="1801"/>
      <c r="M25" s="2547"/>
      <c r="N25" s="2551"/>
      <c r="O25" s="2555"/>
      <c r="P25" s="2559" t="s">
        <v>1023</v>
      </c>
      <c r="Q25" s="2566"/>
      <c r="R25" s="2566"/>
      <c r="S25" s="2574"/>
      <c r="T25" s="2582"/>
      <c r="U25" s="2181" t="e">
        <f>IF(U24="","",VLOOKUP(U24,#REF!,21,FALSE))</f>
        <v>#REF!</v>
      </c>
      <c r="V25" s="2190" t="e">
        <f>IF(V24="","",VLOOKUP(V24,#REF!,21,FALSE))</f>
        <v>#REF!</v>
      </c>
      <c r="W25" s="2190" t="e">
        <f>IF(W24="","",VLOOKUP(W24,#REF!,21,FALSE))</f>
        <v>#REF!</v>
      </c>
      <c r="X25" s="2190" t="e">
        <f>IF(X24="","",VLOOKUP(X24,#REF!,21,FALSE))</f>
        <v>#REF!</v>
      </c>
      <c r="Y25" s="2190" t="str">
        <f>IF(Y24="","",VLOOKUP(Y24,#REF!,21,FALSE))</f>
        <v/>
      </c>
      <c r="Z25" s="2190" t="e">
        <f>IF(Z24="","",VLOOKUP(Z24,#REF!,21,FALSE))</f>
        <v>#REF!</v>
      </c>
      <c r="AA25" s="2197" t="e">
        <f>IF(AA24="","",VLOOKUP(AA24,#REF!,21,FALSE))</f>
        <v>#REF!</v>
      </c>
      <c r="AB25" s="2181" t="str">
        <f>IF(AB24="","",VLOOKUP(AB24,#REF!,21,FALSE))</f>
        <v/>
      </c>
      <c r="AC25" s="2190" t="e">
        <f>IF(AC24="","",VLOOKUP(AC24,#REF!,21,FALSE))</f>
        <v>#REF!</v>
      </c>
      <c r="AD25" s="2190" t="e">
        <f>IF(AD24="","",VLOOKUP(AD24,#REF!,21,FALSE))</f>
        <v>#REF!</v>
      </c>
      <c r="AE25" s="2190" t="e">
        <f>IF(AE24="","",VLOOKUP(AE24,#REF!,21,FALSE))</f>
        <v>#REF!</v>
      </c>
      <c r="AF25" s="2190" t="str">
        <f>IF(AF24="","",VLOOKUP(AF24,#REF!,21,FALSE))</f>
        <v/>
      </c>
      <c r="AG25" s="2190" t="str">
        <f>IF(AG24="","",VLOOKUP(AG24,#REF!,21,FALSE))</f>
        <v/>
      </c>
      <c r="AH25" s="2197" t="e">
        <f>IF(AH24="","",VLOOKUP(AH24,#REF!,21,FALSE))</f>
        <v>#REF!</v>
      </c>
      <c r="AI25" s="2181" t="e">
        <f>IF(AI24="","",VLOOKUP(AI24,#REF!,21,FALSE))</f>
        <v>#REF!</v>
      </c>
      <c r="AJ25" s="2190" t="e">
        <f>IF(AJ24="","",VLOOKUP(AJ24,#REF!,21,FALSE))</f>
        <v>#REF!</v>
      </c>
      <c r="AK25" s="2190" t="str">
        <f>IF(AK24="","",VLOOKUP(AK24,#REF!,21,FALSE))</f>
        <v/>
      </c>
      <c r="AL25" s="2190" t="e">
        <f>IF(AL24="","",VLOOKUP(AL24,#REF!,21,FALSE))</f>
        <v>#REF!</v>
      </c>
      <c r="AM25" s="2190" t="e">
        <f>IF(AM24="","",VLOOKUP(AM24,#REF!,21,FALSE))</f>
        <v>#REF!</v>
      </c>
      <c r="AN25" s="2190" t="e">
        <f>IF(AN24="","",VLOOKUP(AN24,#REF!,21,FALSE))</f>
        <v>#REF!</v>
      </c>
      <c r="AO25" s="2197" t="e">
        <f>IF(AO24="","",VLOOKUP(AO24,#REF!,21,FALSE))</f>
        <v>#REF!</v>
      </c>
      <c r="AP25" s="2181" t="e">
        <f>IF(AP24="","",VLOOKUP(AP24,#REF!,21,FALSE))</f>
        <v>#REF!</v>
      </c>
      <c r="AQ25" s="2190" t="str">
        <f>IF(AQ24="","",VLOOKUP(AQ24,#REF!,21,FALSE))</f>
        <v/>
      </c>
      <c r="AR25" s="2190" t="e">
        <f>IF(AR24="","",VLOOKUP(AR24,#REF!,21,FALSE))</f>
        <v>#REF!</v>
      </c>
      <c r="AS25" s="2190" t="str">
        <f>IF(AS24="","",VLOOKUP(AS24,#REF!,21,FALSE))</f>
        <v/>
      </c>
      <c r="AT25" s="2190" t="e">
        <f>IF(AT24="","",VLOOKUP(AT24,#REF!,21,FALSE))</f>
        <v>#REF!</v>
      </c>
      <c r="AU25" s="2190" t="str">
        <f>IF(AU24="","",VLOOKUP(AU24,#REF!,21,FALSE))</f>
        <v/>
      </c>
      <c r="AV25" s="2197" t="e">
        <f>IF(AV24="","",VLOOKUP(AV24,#REF!,21,FALSE))</f>
        <v>#REF!</v>
      </c>
      <c r="AW25" s="2181" t="str">
        <f>IF(AW24="","",VLOOKUP(AW24,#REF!,21,FALSE))</f>
        <v/>
      </c>
      <c r="AX25" s="2190" t="str">
        <f>IF(AX24="","",VLOOKUP(AX24,#REF!,21,FALSE))</f>
        <v/>
      </c>
      <c r="AY25" s="2190" t="str">
        <f>IF(AY24="","",VLOOKUP(AY24,#REF!,21,FALSE))</f>
        <v/>
      </c>
      <c r="AZ25" s="1943" t="e">
        <f>IF($BC$3="４週",SUM(U25:AV25),IF($BC$3="暦月",SUM(U25:AY25),""))</f>
        <v>#REF!</v>
      </c>
      <c r="BA25" s="1951"/>
      <c r="BB25" s="1960" t="e">
        <f>IF($BC$3="４週",AZ25/4,IF($BC$3="暦月",(AZ25/($BC$8/7)),""))</f>
        <v>#REF!</v>
      </c>
      <c r="BC25" s="1951"/>
      <c r="BD25" s="1971"/>
      <c r="BE25" s="1976"/>
      <c r="BF25" s="1976"/>
      <c r="BG25" s="1976"/>
      <c r="BH25" s="1987"/>
    </row>
    <row r="26" spans="2:60" ht="20.25" customHeight="1">
      <c r="B26" s="1743"/>
      <c r="C26" s="1757"/>
      <c r="D26" s="1825"/>
      <c r="E26" s="1768"/>
      <c r="F26" s="1768"/>
      <c r="G26" s="1768" t="str">
        <f>C24</f>
        <v>介護支援専門員</v>
      </c>
      <c r="H26" s="2104"/>
      <c r="I26" s="1789"/>
      <c r="J26" s="2544"/>
      <c r="K26" s="2544"/>
      <c r="L26" s="1803"/>
      <c r="M26" s="2548"/>
      <c r="N26" s="2552"/>
      <c r="O26" s="2556"/>
      <c r="P26" s="2560" t="s">
        <v>34</v>
      </c>
      <c r="Q26" s="2567"/>
      <c r="R26" s="2567"/>
      <c r="S26" s="2575"/>
      <c r="T26" s="2583"/>
      <c r="U26" s="1885" t="e">
        <f>IF(U24="","",VLOOKUP(U24,#REF!,23,FALSE))</f>
        <v>#REF!</v>
      </c>
      <c r="V26" s="1897" t="e">
        <f>IF(V24="","",VLOOKUP(V24,#REF!,23,FALSE))</f>
        <v>#REF!</v>
      </c>
      <c r="W26" s="1897" t="e">
        <f>IF(W24="","",VLOOKUP(W24,#REF!,23,FALSE))</f>
        <v>#REF!</v>
      </c>
      <c r="X26" s="1897" t="e">
        <f>IF(X24="","",VLOOKUP(X24,#REF!,23,FALSE))</f>
        <v>#REF!</v>
      </c>
      <c r="Y26" s="1897" t="str">
        <f>IF(Y24="","",VLOOKUP(Y24,#REF!,23,FALSE))</f>
        <v/>
      </c>
      <c r="Z26" s="1897" t="e">
        <f>IF(Z24="","",VLOOKUP(Z24,#REF!,23,FALSE))</f>
        <v>#REF!</v>
      </c>
      <c r="AA26" s="1912" t="e">
        <f>IF(AA24="","",VLOOKUP(AA24,#REF!,23,FALSE))</f>
        <v>#REF!</v>
      </c>
      <c r="AB26" s="1885" t="str">
        <f>IF(AB24="","",VLOOKUP(AB24,#REF!,23,FALSE))</f>
        <v/>
      </c>
      <c r="AC26" s="1897" t="e">
        <f>IF(AC24="","",VLOOKUP(AC24,#REF!,23,FALSE))</f>
        <v>#REF!</v>
      </c>
      <c r="AD26" s="1897" t="e">
        <f>IF(AD24="","",VLOOKUP(AD24,#REF!,23,FALSE))</f>
        <v>#REF!</v>
      </c>
      <c r="AE26" s="1897" t="e">
        <f>IF(AE24="","",VLOOKUP(AE24,#REF!,23,FALSE))</f>
        <v>#REF!</v>
      </c>
      <c r="AF26" s="1897" t="str">
        <f>IF(AF24="","",VLOOKUP(AF24,#REF!,23,FALSE))</f>
        <v/>
      </c>
      <c r="AG26" s="1897" t="str">
        <f>IF(AG24="","",VLOOKUP(AG24,#REF!,23,FALSE))</f>
        <v/>
      </c>
      <c r="AH26" s="1912" t="e">
        <f>IF(AH24="","",VLOOKUP(AH24,#REF!,23,FALSE))</f>
        <v>#REF!</v>
      </c>
      <c r="AI26" s="1885" t="e">
        <f>IF(AI24="","",VLOOKUP(AI24,#REF!,23,FALSE))</f>
        <v>#REF!</v>
      </c>
      <c r="AJ26" s="1897" t="e">
        <f>IF(AJ24="","",VLOOKUP(AJ24,#REF!,23,FALSE))</f>
        <v>#REF!</v>
      </c>
      <c r="AK26" s="1897" t="str">
        <f>IF(AK24="","",VLOOKUP(AK24,#REF!,23,FALSE))</f>
        <v/>
      </c>
      <c r="AL26" s="1897" t="e">
        <f>IF(AL24="","",VLOOKUP(AL24,#REF!,23,FALSE))</f>
        <v>#REF!</v>
      </c>
      <c r="AM26" s="1897" t="e">
        <f>IF(AM24="","",VLOOKUP(AM24,#REF!,23,FALSE))</f>
        <v>#REF!</v>
      </c>
      <c r="AN26" s="1897" t="e">
        <f>IF(AN24="","",VLOOKUP(AN24,#REF!,23,FALSE))</f>
        <v>#REF!</v>
      </c>
      <c r="AO26" s="1912" t="e">
        <f>IF(AO24="","",VLOOKUP(AO24,#REF!,23,FALSE))</f>
        <v>#REF!</v>
      </c>
      <c r="AP26" s="1885" t="e">
        <f>IF(AP24="","",VLOOKUP(AP24,#REF!,23,FALSE))</f>
        <v>#REF!</v>
      </c>
      <c r="AQ26" s="1897" t="str">
        <f>IF(AQ24="","",VLOOKUP(AQ24,#REF!,23,FALSE))</f>
        <v/>
      </c>
      <c r="AR26" s="1897" t="e">
        <f>IF(AR24="","",VLOOKUP(AR24,#REF!,23,FALSE))</f>
        <v>#REF!</v>
      </c>
      <c r="AS26" s="1897" t="str">
        <f>IF(AS24="","",VLOOKUP(AS24,#REF!,23,FALSE))</f>
        <v/>
      </c>
      <c r="AT26" s="1897" t="e">
        <f>IF(AT24="","",VLOOKUP(AT24,#REF!,23,FALSE))</f>
        <v>#REF!</v>
      </c>
      <c r="AU26" s="1897" t="str">
        <f>IF(AU24="","",VLOOKUP(AU24,#REF!,23,FALSE))</f>
        <v/>
      </c>
      <c r="AV26" s="1912" t="e">
        <f>IF(AV24="","",VLOOKUP(AV24,#REF!,23,FALSE))</f>
        <v>#REF!</v>
      </c>
      <c r="AW26" s="1885" t="str">
        <f>IF(AW24="","",VLOOKUP(AW24,#REF!,23,FALSE))</f>
        <v/>
      </c>
      <c r="AX26" s="1897" t="str">
        <f>IF(AX24="","",VLOOKUP(AX24,#REF!,23,FALSE))</f>
        <v/>
      </c>
      <c r="AY26" s="1897" t="str">
        <f>IF(AY24="","",VLOOKUP(AY24,#REF!,23,FALSE))</f>
        <v/>
      </c>
      <c r="AZ26" s="1945" t="e">
        <f>IF($BC$3="４週",SUM(U26:AV26),IF($BC$3="暦月",SUM(U26:AY26),""))</f>
        <v>#REF!</v>
      </c>
      <c r="BA26" s="1953"/>
      <c r="BB26" s="1962" t="e">
        <f>IF($BC$3="４週",AZ26/4,IF($BC$3="暦月",(AZ26/($BC$8/7)),""))</f>
        <v>#REF!</v>
      </c>
      <c r="BC26" s="1953"/>
      <c r="BD26" s="1973"/>
      <c r="BE26" s="1978"/>
      <c r="BF26" s="1978"/>
      <c r="BG26" s="1978"/>
      <c r="BH26" s="1989"/>
    </row>
    <row r="27" spans="2:60" ht="20.25" customHeight="1">
      <c r="B27" s="2530"/>
      <c r="C27" s="1756" t="s">
        <v>910</v>
      </c>
      <c r="D27" s="1824"/>
      <c r="E27" s="1767"/>
      <c r="F27" s="1766"/>
      <c r="G27" s="1766"/>
      <c r="H27" s="2541" t="s">
        <v>751</v>
      </c>
      <c r="I27" s="1788" t="s">
        <v>581</v>
      </c>
      <c r="J27" s="2545"/>
      <c r="K27" s="2545"/>
      <c r="L27" s="1802"/>
      <c r="M27" s="2549" t="s">
        <v>500</v>
      </c>
      <c r="N27" s="2553"/>
      <c r="O27" s="2557"/>
      <c r="P27" s="2561" t="s">
        <v>770</v>
      </c>
      <c r="Q27" s="2568"/>
      <c r="R27" s="2568"/>
      <c r="S27" s="2576"/>
      <c r="T27" s="2584"/>
      <c r="U27" s="2596" t="s">
        <v>849</v>
      </c>
      <c r="V27" s="2602" t="s">
        <v>850</v>
      </c>
      <c r="W27" s="2602"/>
      <c r="X27" s="2602" t="s">
        <v>835</v>
      </c>
      <c r="Y27" s="2602" t="s">
        <v>838</v>
      </c>
      <c r="Z27" s="2602"/>
      <c r="AA27" s="2608" t="s">
        <v>835</v>
      </c>
      <c r="AB27" s="2596" t="s">
        <v>849</v>
      </c>
      <c r="AC27" s="2602" t="s">
        <v>850</v>
      </c>
      <c r="AD27" s="2602" t="s">
        <v>838</v>
      </c>
      <c r="AE27" s="2602"/>
      <c r="AF27" s="2602" t="s">
        <v>835</v>
      </c>
      <c r="AG27" s="2602" t="s">
        <v>838</v>
      </c>
      <c r="AH27" s="2608"/>
      <c r="AI27" s="2596" t="s">
        <v>838</v>
      </c>
      <c r="AJ27" s="2602" t="s">
        <v>849</v>
      </c>
      <c r="AK27" s="2602" t="s">
        <v>850</v>
      </c>
      <c r="AL27" s="2602"/>
      <c r="AM27" s="2602"/>
      <c r="AN27" s="2602" t="s">
        <v>849</v>
      </c>
      <c r="AO27" s="2608" t="s">
        <v>850</v>
      </c>
      <c r="AP27" s="2596"/>
      <c r="AQ27" s="2602" t="s">
        <v>835</v>
      </c>
      <c r="AR27" s="2602" t="s">
        <v>838</v>
      </c>
      <c r="AS27" s="2602" t="s">
        <v>849</v>
      </c>
      <c r="AT27" s="2602" t="s">
        <v>850</v>
      </c>
      <c r="AU27" s="2602"/>
      <c r="AV27" s="2608" t="s">
        <v>835</v>
      </c>
      <c r="AW27" s="2596"/>
      <c r="AX27" s="2602"/>
      <c r="AY27" s="2602"/>
      <c r="AZ27" s="2624"/>
      <c r="BA27" s="2631"/>
      <c r="BB27" s="2638"/>
      <c r="BC27" s="2631"/>
      <c r="BD27" s="1972"/>
      <c r="BE27" s="1977"/>
      <c r="BF27" s="1977"/>
      <c r="BG27" s="1977"/>
      <c r="BH27" s="1988"/>
    </row>
    <row r="28" spans="2:60" ht="20.25" customHeight="1">
      <c r="B28" s="2059">
        <f>B25+1</f>
        <v>3</v>
      </c>
      <c r="C28" s="1755"/>
      <c r="D28" s="1823"/>
      <c r="E28" s="1766"/>
      <c r="F28" s="1766" t="str">
        <f>C27</f>
        <v>看護職員</v>
      </c>
      <c r="G28" s="1766"/>
      <c r="H28" s="2103"/>
      <c r="I28" s="1787"/>
      <c r="J28" s="2543"/>
      <c r="K28" s="2543"/>
      <c r="L28" s="1801"/>
      <c r="M28" s="2547"/>
      <c r="N28" s="2551"/>
      <c r="O28" s="2555"/>
      <c r="P28" s="2559" t="s">
        <v>1023</v>
      </c>
      <c r="Q28" s="2566"/>
      <c r="R28" s="2566"/>
      <c r="S28" s="2574"/>
      <c r="T28" s="2582"/>
      <c r="U28" s="2181" t="e">
        <f>IF(U27="","",VLOOKUP(U27,#REF!,21,FALSE))</f>
        <v>#REF!</v>
      </c>
      <c r="V28" s="2190" t="e">
        <f>IF(V27="","",VLOOKUP(V27,#REF!,21,FALSE))</f>
        <v>#REF!</v>
      </c>
      <c r="W28" s="2190" t="str">
        <f>IF(W27="","",VLOOKUP(W27,#REF!,21,FALSE))</f>
        <v/>
      </c>
      <c r="X28" s="2190" t="e">
        <f>IF(X27="","",VLOOKUP(X27,#REF!,21,FALSE))</f>
        <v>#REF!</v>
      </c>
      <c r="Y28" s="2190" t="e">
        <f>IF(Y27="","",VLOOKUP(Y27,#REF!,21,FALSE))</f>
        <v>#REF!</v>
      </c>
      <c r="Z28" s="2190" t="str">
        <f>IF(Z27="","",VLOOKUP(Z27,#REF!,21,FALSE))</f>
        <v/>
      </c>
      <c r="AA28" s="2197" t="e">
        <f>IF(AA27="","",VLOOKUP(AA27,#REF!,21,FALSE))</f>
        <v>#REF!</v>
      </c>
      <c r="AB28" s="2181" t="e">
        <f>IF(AB27="","",VLOOKUP(AB27,#REF!,21,FALSE))</f>
        <v>#REF!</v>
      </c>
      <c r="AC28" s="2190" t="e">
        <f>IF(AC27="","",VLOOKUP(AC27,#REF!,21,FALSE))</f>
        <v>#REF!</v>
      </c>
      <c r="AD28" s="2190" t="e">
        <f>IF(AD27="","",VLOOKUP(AD27,#REF!,21,FALSE))</f>
        <v>#REF!</v>
      </c>
      <c r="AE28" s="2190" t="str">
        <f>IF(AE27="","",VLOOKUP(AE27,#REF!,21,FALSE))</f>
        <v/>
      </c>
      <c r="AF28" s="2190" t="e">
        <f>IF(AF27="","",VLOOKUP(AF27,#REF!,21,FALSE))</f>
        <v>#REF!</v>
      </c>
      <c r="AG28" s="2190" t="e">
        <f>IF(AG27="","",VLOOKUP(AG27,#REF!,21,FALSE))</f>
        <v>#REF!</v>
      </c>
      <c r="AH28" s="2197" t="str">
        <f>IF(AH27="","",VLOOKUP(AH27,#REF!,21,FALSE))</f>
        <v/>
      </c>
      <c r="AI28" s="2181" t="e">
        <f>IF(AI27="","",VLOOKUP(AI27,#REF!,21,FALSE))</f>
        <v>#REF!</v>
      </c>
      <c r="AJ28" s="2190" t="e">
        <f>IF(AJ27="","",VLOOKUP(AJ27,#REF!,21,FALSE))</f>
        <v>#REF!</v>
      </c>
      <c r="AK28" s="2190" t="e">
        <f>IF(AK27="","",VLOOKUP(AK27,#REF!,21,FALSE))</f>
        <v>#REF!</v>
      </c>
      <c r="AL28" s="2190" t="str">
        <f>IF(AL27="","",VLOOKUP(AL27,#REF!,21,FALSE))</f>
        <v/>
      </c>
      <c r="AM28" s="2190" t="str">
        <f>IF(AM27="","",VLOOKUP(AM27,#REF!,21,FALSE))</f>
        <v/>
      </c>
      <c r="AN28" s="2190" t="e">
        <f>IF(AN27="","",VLOOKUP(AN27,#REF!,21,FALSE))</f>
        <v>#REF!</v>
      </c>
      <c r="AO28" s="2197" t="e">
        <f>IF(AO27="","",VLOOKUP(AO27,#REF!,21,FALSE))</f>
        <v>#REF!</v>
      </c>
      <c r="AP28" s="2181" t="str">
        <f>IF(AP27="","",VLOOKUP(AP27,#REF!,21,FALSE))</f>
        <v/>
      </c>
      <c r="AQ28" s="2190" t="e">
        <f>IF(AQ27="","",VLOOKUP(AQ27,#REF!,21,FALSE))</f>
        <v>#REF!</v>
      </c>
      <c r="AR28" s="2190" t="e">
        <f>IF(AR27="","",VLOOKUP(AR27,#REF!,21,FALSE))</f>
        <v>#REF!</v>
      </c>
      <c r="AS28" s="2190" t="e">
        <f>IF(AS27="","",VLOOKUP(AS27,#REF!,21,FALSE))</f>
        <v>#REF!</v>
      </c>
      <c r="AT28" s="2190" t="e">
        <f>IF(AT27="","",VLOOKUP(AT27,#REF!,21,FALSE))</f>
        <v>#REF!</v>
      </c>
      <c r="AU28" s="2190" t="str">
        <f>IF(AU27="","",VLOOKUP(AU27,#REF!,21,FALSE))</f>
        <v/>
      </c>
      <c r="AV28" s="2197" t="e">
        <f>IF(AV27="","",VLOOKUP(AV27,#REF!,21,FALSE))</f>
        <v>#REF!</v>
      </c>
      <c r="AW28" s="2181" t="str">
        <f>IF(AW27="","",VLOOKUP(AW27,#REF!,21,FALSE))</f>
        <v/>
      </c>
      <c r="AX28" s="2190" t="str">
        <f>IF(AX27="","",VLOOKUP(AX27,#REF!,21,FALSE))</f>
        <v/>
      </c>
      <c r="AY28" s="2190" t="str">
        <f>IF(AY27="","",VLOOKUP(AY27,#REF!,21,FALSE))</f>
        <v/>
      </c>
      <c r="AZ28" s="1943" t="e">
        <f>IF($BC$3="４週",SUM(U28:AV28),IF($BC$3="暦月",SUM(U28:AY28),""))</f>
        <v>#REF!</v>
      </c>
      <c r="BA28" s="1951"/>
      <c r="BB28" s="1960" t="e">
        <f>IF($BC$3="４週",AZ28/4,IF($BC$3="暦月",(AZ28/($BC$8/7)),""))</f>
        <v>#REF!</v>
      </c>
      <c r="BC28" s="1951"/>
      <c r="BD28" s="1971"/>
      <c r="BE28" s="1976"/>
      <c r="BF28" s="1976"/>
      <c r="BG28" s="1976"/>
      <c r="BH28" s="1987"/>
    </row>
    <row r="29" spans="2:60" ht="20.25" customHeight="1">
      <c r="B29" s="1743"/>
      <c r="C29" s="1757"/>
      <c r="D29" s="1825"/>
      <c r="E29" s="1768"/>
      <c r="F29" s="1768"/>
      <c r="G29" s="1768" t="str">
        <f>C27</f>
        <v>看護職員</v>
      </c>
      <c r="H29" s="2104"/>
      <c r="I29" s="1789"/>
      <c r="J29" s="2544"/>
      <c r="K29" s="2544"/>
      <c r="L29" s="1803"/>
      <c r="M29" s="2548"/>
      <c r="N29" s="2552"/>
      <c r="O29" s="2556"/>
      <c r="P29" s="2560" t="s">
        <v>34</v>
      </c>
      <c r="Q29" s="2569"/>
      <c r="R29" s="2569"/>
      <c r="S29" s="2577"/>
      <c r="T29" s="2585"/>
      <c r="U29" s="1885" t="e">
        <f>IF(U27="","",VLOOKUP(U27,#REF!,23,FALSE))</f>
        <v>#REF!</v>
      </c>
      <c r="V29" s="1897" t="e">
        <f>IF(V27="","",VLOOKUP(V27,#REF!,23,FALSE))</f>
        <v>#REF!</v>
      </c>
      <c r="W29" s="1897" t="str">
        <f>IF(W27="","",VLOOKUP(W27,#REF!,23,FALSE))</f>
        <v/>
      </c>
      <c r="X29" s="1897" t="e">
        <f>IF(X27="","",VLOOKUP(X27,#REF!,23,FALSE))</f>
        <v>#REF!</v>
      </c>
      <c r="Y29" s="1897" t="e">
        <f>IF(Y27="","",VLOOKUP(Y27,#REF!,23,FALSE))</f>
        <v>#REF!</v>
      </c>
      <c r="Z29" s="1897" t="str">
        <f>IF(Z27="","",VLOOKUP(Z27,#REF!,23,FALSE))</f>
        <v/>
      </c>
      <c r="AA29" s="1912" t="e">
        <f>IF(AA27="","",VLOOKUP(AA27,#REF!,23,FALSE))</f>
        <v>#REF!</v>
      </c>
      <c r="AB29" s="1885" t="e">
        <f>IF(AB27="","",VLOOKUP(AB27,#REF!,23,FALSE))</f>
        <v>#REF!</v>
      </c>
      <c r="AC29" s="1897" t="e">
        <f>IF(AC27="","",VLOOKUP(AC27,#REF!,23,FALSE))</f>
        <v>#REF!</v>
      </c>
      <c r="AD29" s="1897" t="e">
        <f>IF(AD27="","",VLOOKUP(AD27,#REF!,23,FALSE))</f>
        <v>#REF!</v>
      </c>
      <c r="AE29" s="1897" t="str">
        <f>IF(AE27="","",VLOOKUP(AE27,#REF!,23,FALSE))</f>
        <v/>
      </c>
      <c r="AF29" s="1897" t="e">
        <f>IF(AF27="","",VLOOKUP(AF27,#REF!,23,FALSE))</f>
        <v>#REF!</v>
      </c>
      <c r="AG29" s="1897" t="e">
        <f>IF(AG27="","",VLOOKUP(AG27,#REF!,23,FALSE))</f>
        <v>#REF!</v>
      </c>
      <c r="AH29" s="1912" t="str">
        <f>IF(AH27="","",VLOOKUP(AH27,#REF!,23,FALSE))</f>
        <v/>
      </c>
      <c r="AI29" s="1885" t="e">
        <f>IF(AI27="","",VLOOKUP(AI27,#REF!,23,FALSE))</f>
        <v>#REF!</v>
      </c>
      <c r="AJ29" s="1897" t="e">
        <f>IF(AJ27="","",VLOOKUP(AJ27,#REF!,23,FALSE))</f>
        <v>#REF!</v>
      </c>
      <c r="AK29" s="1897" t="e">
        <f>IF(AK27="","",VLOOKUP(AK27,#REF!,23,FALSE))</f>
        <v>#REF!</v>
      </c>
      <c r="AL29" s="1897" t="str">
        <f>IF(AL27="","",VLOOKUP(AL27,#REF!,23,FALSE))</f>
        <v/>
      </c>
      <c r="AM29" s="1897" t="str">
        <f>IF(AM27="","",VLOOKUP(AM27,#REF!,23,FALSE))</f>
        <v/>
      </c>
      <c r="AN29" s="1897" t="e">
        <f>IF(AN27="","",VLOOKUP(AN27,#REF!,23,FALSE))</f>
        <v>#REF!</v>
      </c>
      <c r="AO29" s="1912" t="e">
        <f>IF(AO27="","",VLOOKUP(AO27,#REF!,23,FALSE))</f>
        <v>#REF!</v>
      </c>
      <c r="AP29" s="1885" t="str">
        <f>IF(AP27="","",VLOOKUP(AP27,#REF!,23,FALSE))</f>
        <v/>
      </c>
      <c r="AQ29" s="1897" t="e">
        <f>IF(AQ27="","",VLOOKUP(AQ27,#REF!,23,FALSE))</f>
        <v>#REF!</v>
      </c>
      <c r="AR29" s="1897" t="e">
        <f>IF(AR27="","",VLOOKUP(AR27,#REF!,23,FALSE))</f>
        <v>#REF!</v>
      </c>
      <c r="AS29" s="1897" t="e">
        <f>IF(AS27="","",VLOOKUP(AS27,#REF!,23,FALSE))</f>
        <v>#REF!</v>
      </c>
      <c r="AT29" s="1897" t="e">
        <f>IF(AT27="","",VLOOKUP(AT27,#REF!,23,FALSE))</f>
        <v>#REF!</v>
      </c>
      <c r="AU29" s="1897" t="str">
        <f>IF(AU27="","",VLOOKUP(AU27,#REF!,23,FALSE))</f>
        <v/>
      </c>
      <c r="AV29" s="1912" t="e">
        <f>IF(AV27="","",VLOOKUP(AV27,#REF!,23,FALSE))</f>
        <v>#REF!</v>
      </c>
      <c r="AW29" s="1885" t="str">
        <f>IF(AW27="","",VLOOKUP(AW27,#REF!,23,FALSE))</f>
        <v/>
      </c>
      <c r="AX29" s="1897" t="str">
        <f>IF(AX27="","",VLOOKUP(AX27,#REF!,23,FALSE))</f>
        <v/>
      </c>
      <c r="AY29" s="1897" t="str">
        <f>IF(AY27="","",VLOOKUP(AY27,#REF!,23,FALSE))</f>
        <v/>
      </c>
      <c r="AZ29" s="1945" t="e">
        <f>IF($BC$3="４週",SUM(U29:AV29),IF($BC$3="暦月",SUM(U29:AY29),""))</f>
        <v>#REF!</v>
      </c>
      <c r="BA29" s="1953"/>
      <c r="BB29" s="1962" t="e">
        <f>IF($BC$3="４週",AZ29/4,IF($BC$3="暦月",(AZ29/($BC$8/7)),""))</f>
        <v>#REF!</v>
      </c>
      <c r="BC29" s="1953"/>
      <c r="BD29" s="1973"/>
      <c r="BE29" s="1978"/>
      <c r="BF29" s="1978"/>
      <c r="BG29" s="1978"/>
      <c r="BH29" s="1989"/>
    </row>
    <row r="30" spans="2:60" ht="20.25" customHeight="1">
      <c r="B30" s="2530"/>
      <c r="C30" s="1756" t="s">
        <v>910</v>
      </c>
      <c r="D30" s="1824"/>
      <c r="E30" s="1767"/>
      <c r="F30" s="1766"/>
      <c r="G30" s="1766"/>
      <c r="H30" s="2541" t="s">
        <v>751</v>
      </c>
      <c r="I30" s="1788" t="s">
        <v>581</v>
      </c>
      <c r="J30" s="2545"/>
      <c r="K30" s="2545"/>
      <c r="L30" s="1802"/>
      <c r="M30" s="2549" t="s">
        <v>316</v>
      </c>
      <c r="N30" s="2553"/>
      <c r="O30" s="2557"/>
      <c r="P30" s="2561" t="s">
        <v>770</v>
      </c>
      <c r="Q30" s="2568"/>
      <c r="R30" s="2568"/>
      <c r="S30" s="2576"/>
      <c r="T30" s="2584"/>
      <c r="U30" s="2596"/>
      <c r="V30" s="2602" t="s">
        <v>849</v>
      </c>
      <c r="W30" s="2602" t="s">
        <v>850</v>
      </c>
      <c r="X30" s="2602" t="s">
        <v>835</v>
      </c>
      <c r="Y30" s="2602"/>
      <c r="Z30" s="2602" t="s">
        <v>849</v>
      </c>
      <c r="AA30" s="2608" t="s">
        <v>850</v>
      </c>
      <c r="AB30" s="2596"/>
      <c r="AC30" s="2602" t="s">
        <v>835</v>
      </c>
      <c r="AD30" s="2602" t="s">
        <v>849</v>
      </c>
      <c r="AE30" s="2602" t="s">
        <v>850</v>
      </c>
      <c r="AF30" s="2602"/>
      <c r="AG30" s="2602" t="s">
        <v>836</v>
      </c>
      <c r="AH30" s="2608" t="s">
        <v>835</v>
      </c>
      <c r="AI30" s="2596"/>
      <c r="AJ30" s="2602" t="s">
        <v>835</v>
      </c>
      <c r="AK30" s="2602" t="s">
        <v>838</v>
      </c>
      <c r="AL30" s="2602" t="s">
        <v>849</v>
      </c>
      <c r="AM30" s="2602" t="s">
        <v>850</v>
      </c>
      <c r="AN30" s="2602"/>
      <c r="AO30" s="2608" t="s">
        <v>835</v>
      </c>
      <c r="AP30" s="2596" t="s">
        <v>836</v>
      </c>
      <c r="AQ30" s="2602" t="s">
        <v>838</v>
      </c>
      <c r="AR30" s="2602" t="s">
        <v>849</v>
      </c>
      <c r="AS30" s="2602" t="s">
        <v>850</v>
      </c>
      <c r="AT30" s="2602"/>
      <c r="AU30" s="2602"/>
      <c r="AV30" s="2608" t="s">
        <v>835</v>
      </c>
      <c r="AW30" s="2596"/>
      <c r="AX30" s="2602"/>
      <c r="AY30" s="2602"/>
      <c r="AZ30" s="2624"/>
      <c r="BA30" s="2631"/>
      <c r="BB30" s="2638"/>
      <c r="BC30" s="2631"/>
      <c r="BD30" s="1972"/>
      <c r="BE30" s="1977"/>
      <c r="BF30" s="1977"/>
      <c r="BG30" s="1977"/>
      <c r="BH30" s="1988"/>
    </row>
    <row r="31" spans="2:60" ht="20.25" customHeight="1">
      <c r="B31" s="2059">
        <f>B28+1</f>
        <v>4</v>
      </c>
      <c r="C31" s="1755"/>
      <c r="D31" s="1823"/>
      <c r="E31" s="1766"/>
      <c r="F31" s="1766" t="str">
        <f>C30</f>
        <v>看護職員</v>
      </c>
      <c r="G31" s="1766"/>
      <c r="H31" s="2103"/>
      <c r="I31" s="1787"/>
      <c r="J31" s="2543"/>
      <c r="K31" s="2543"/>
      <c r="L31" s="1801"/>
      <c r="M31" s="2547"/>
      <c r="N31" s="2551"/>
      <c r="O31" s="2555"/>
      <c r="P31" s="2559" t="s">
        <v>1023</v>
      </c>
      <c r="Q31" s="2566"/>
      <c r="R31" s="2566"/>
      <c r="S31" s="2574"/>
      <c r="T31" s="2582"/>
      <c r="U31" s="2181" t="str">
        <f>IF(U30="","",VLOOKUP(U30,#REF!,21,FALSE))</f>
        <v/>
      </c>
      <c r="V31" s="2190" t="e">
        <f>IF(V30="","",VLOOKUP(V30,#REF!,21,FALSE))</f>
        <v>#REF!</v>
      </c>
      <c r="W31" s="2190" t="e">
        <f>IF(W30="","",VLOOKUP(W30,#REF!,21,FALSE))</f>
        <v>#REF!</v>
      </c>
      <c r="X31" s="2190" t="e">
        <f>IF(X30="","",VLOOKUP(X30,#REF!,21,FALSE))</f>
        <v>#REF!</v>
      </c>
      <c r="Y31" s="2190" t="str">
        <f>IF(Y30="","",VLOOKUP(Y30,#REF!,21,FALSE))</f>
        <v/>
      </c>
      <c r="Z31" s="2190" t="e">
        <f>IF(Z30="","",VLOOKUP(Z30,#REF!,21,FALSE))</f>
        <v>#REF!</v>
      </c>
      <c r="AA31" s="2197" t="e">
        <f>IF(AA30="","",VLOOKUP(AA30,#REF!,21,FALSE))</f>
        <v>#REF!</v>
      </c>
      <c r="AB31" s="2181" t="str">
        <f>IF(AB30="","",VLOOKUP(AB30,#REF!,21,FALSE))</f>
        <v/>
      </c>
      <c r="AC31" s="2190" t="e">
        <f>IF(AC30="","",VLOOKUP(AC30,#REF!,21,FALSE))</f>
        <v>#REF!</v>
      </c>
      <c r="AD31" s="2190" t="e">
        <f>IF(AD30="","",VLOOKUP(AD30,#REF!,21,FALSE))</f>
        <v>#REF!</v>
      </c>
      <c r="AE31" s="2190" t="e">
        <f>IF(AE30="","",VLOOKUP(AE30,#REF!,21,FALSE))</f>
        <v>#REF!</v>
      </c>
      <c r="AF31" s="2190" t="str">
        <f>IF(AF30="","",VLOOKUP(AF30,#REF!,21,FALSE))</f>
        <v/>
      </c>
      <c r="AG31" s="2190" t="e">
        <f>IF(AG30="","",VLOOKUP(AG30,#REF!,21,FALSE))</f>
        <v>#REF!</v>
      </c>
      <c r="AH31" s="2197" t="e">
        <f>IF(AH30="","",VLOOKUP(AH30,#REF!,21,FALSE))</f>
        <v>#REF!</v>
      </c>
      <c r="AI31" s="2181" t="str">
        <f>IF(AI30="","",VLOOKUP(AI30,#REF!,21,FALSE))</f>
        <v/>
      </c>
      <c r="AJ31" s="2190" t="e">
        <f>IF(AJ30="","",VLOOKUP(AJ30,#REF!,21,FALSE))</f>
        <v>#REF!</v>
      </c>
      <c r="AK31" s="2190" t="e">
        <f>IF(AK30="","",VLOOKUP(AK30,#REF!,21,FALSE))</f>
        <v>#REF!</v>
      </c>
      <c r="AL31" s="2190" t="e">
        <f>IF(AL30="","",VLOOKUP(AL30,#REF!,21,FALSE))</f>
        <v>#REF!</v>
      </c>
      <c r="AM31" s="2190" t="e">
        <f>IF(AM30="","",VLOOKUP(AM30,#REF!,21,FALSE))</f>
        <v>#REF!</v>
      </c>
      <c r="AN31" s="2190" t="str">
        <f>IF(AN30="","",VLOOKUP(AN30,#REF!,21,FALSE))</f>
        <v/>
      </c>
      <c r="AO31" s="2197" t="e">
        <f>IF(AO30="","",VLOOKUP(AO30,#REF!,21,FALSE))</f>
        <v>#REF!</v>
      </c>
      <c r="AP31" s="2181" t="e">
        <f>IF(AP30="","",VLOOKUP(AP30,#REF!,21,FALSE))</f>
        <v>#REF!</v>
      </c>
      <c r="AQ31" s="2190" t="e">
        <f>IF(AQ30="","",VLOOKUP(AQ30,#REF!,21,FALSE))</f>
        <v>#REF!</v>
      </c>
      <c r="AR31" s="2190" t="e">
        <f>IF(AR30="","",VLOOKUP(AR30,#REF!,21,FALSE))</f>
        <v>#REF!</v>
      </c>
      <c r="AS31" s="2190" t="e">
        <f>IF(AS30="","",VLOOKUP(AS30,#REF!,21,FALSE))</f>
        <v>#REF!</v>
      </c>
      <c r="AT31" s="2190" t="str">
        <f>IF(AT30="","",VLOOKUP(AT30,#REF!,21,FALSE))</f>
        <v/>
      </c>
      <c r="AU31" s="2190" t="str">
        <f>IF(AU30="","",VLOOKUP(AU30,#REF!,21,FALSE))</f>
        <v/>
      </c>
      <c r="AV31" s="2197" t="e">
        <f>IF(AV30="","",VLOOKUP(AV30,#REF!,21,FALSE))</f>
        <v>#REF!</v>
      </c>
      <c r="AW31" s="2181" t="str">
        <f>IF(AW30="","",VLOOKUP(AW30,#REF!,21,FALSE))</f>
        <v/>
      </c>
      <c r="AX31" s="2190" t="str">
        <f>IF(AX30="","",VLOOKUP(AX30,#REF!,21,FALSE))</f>
        <v/>
      </c>
      <c r="AY31" s="2190" t="str">
        <f>IF(AY30="","",VLOOKUP(AY30,#REF!,21,FALSE))</f>
        <v/>
      </c>
      <c r="AZ31" s="1943" t="e">
        <f>IF($BC$3="４週",SUM(U31:AV31),IF($BC$3="暦月",SUM(U31:AY31),""))</f>
        <v>#REF!</v>
      </c>
      <c r="BA31" s="1951"/>
      <c r="BB31" s="1960" t="e">
        <f>IF($BC$3="４週",AZ31/4,IF($BC$3="暦月",(AZ31/($BC$8/7)),""))</f>
        <v>#REF!</v>
      </c>
      <c r="BC31" s="1951"/>
      <c r="BD31" s="1971"/>
      <c r="BE31" s="1976"/>
      <c r="BF31" s="1976"/>
      <c r="BG31" s="1976"/>
      <c r="BH31" s="1987"/>
    </row>
    <row r="32" spans="2:60" ht="20.25" customHeight="1">
      <c r="B32" s="1743"/>
      <c r="C32" s="1757"/>
      <c r="D32" s="1825"/>
      <c r="E32" s="1768"/>
      <c r="F32" s="1768"/>
      <c r="G32" s="1768" t="str">
        <f>C30</f>
        <v>看護職員</v>
      </c>
      <c r="H32" s="2104"/>
      <c r="I32" s="1789"/>
      <c r="J32" s="2544"/>
      <c r="K32" s="2544"/>
      <c r="L32" s="1803"/>
      <c r="M32" s="2548"/>
      <c r="N32" s="2552"/>
      <c r="O32" s="2556"/>
      <c r="P32" s="2560" t="s">
        <v>34</v>
      </c>
      <c r="Q32" s="2570"/>
      <c r="R32" s="2570"/>
      <c r="S32" s="2575"/>
      <c r="T32" s="2583"/>
      <c r="U32" s="1885" t="str">
        <f>IF(U30="","",VLOOKUP(U30,#REF!,23,FALSE))</f>
        <v/>
      </c>
      <c r="V32" s="1897" t="e">
        <f>IF(V30="","",VLOOKUP(V30,#REF!,23,FALSE))</f>
        <v>#REF!</v>
      </c>
      <c r="W32" s="1897" t="e">
        <f>IF(W30="","",VLOOKUP(W30,#REF!,23,FALSE))</f>
        <v>#REF!</v>
      </c>
      <c r="X32" s="1897" t="e">
        <f>IF(X30="","",VLOOKUP(X30,#REF!,23,FALSE))</f>
        <v>#REF!</v>
      </c>
      <c r="Y32" s="1897" t="str">
        <f>IF(Y30="","",VLOOKUP(Y30,#REF!,23,FALSE))</f>
        <v/>
      </c>
      <c r="Z32" s="1897" t="e">
        <f>IF(Z30="","",VLOOKUP(Z30,#REF!,23,FALSE))</f>
        <v>#REF!</v>
      </c>
      <c r="AA32" s="1912" t="e">
        <f>IF(AA30="","",VLOOKUP(AA30,#REF!,23,FALSE))</f>
        <v>#REF!</v>
      </c>
      <c r="AB32" s="1885" t="str">
        <f>IF(AB30="","",VLOOKUP(AB30,#REF!,23,FALSE))</f>
        <v/>
      </c>
      <c r="AC32" s="1897" t="e">
        <f>IF(AC30="","",VLOOKUP(AC30,#REF!,23,FALSE))</f>
        <v>#REF!</v>
      </c>
      <c r="AD32" s="1897" t="e">
        <f>IF(AD30="","",VLOOKUP(AD30,#REF!,23,FALSE))</f>
        <v>#REF!</v>
      </c>
      <c r="AE32" s="1897" t="e">
        <f>IF(AE30="","",VLOOKUP(AE30,#REF!,23,FALSE))</f>
        <v>#REF!</v>
      </c>
      <c r="AF32" s="1897" t="str">
        <f>IF(AF30="","",VLOOKUP(AF30,#REF!,23,FALSE))</f>
        <v/>
      </c>
      <c r="AG32" s="1897" t="e">
        <f>IF(AG30="","",VLOOKUP(AG30,#REF!,23,FALSE))</f>
        <v>#REF!</v>
      </c>
      <c r="AH32" s="1912" t="e">
        <f>IF(AH30="","",VLOOKUP(AH30,#REF!,23,FALSE))</f>
        <v>#REF!</v>
      </c>
      <c r="AI32" s="1885" t="str">
        <f>IF(AI30="","",VLOOKUP(AI30,#REF!,23,FALSE))</f>
        <v/>
      </c>
      <c r="AJ32" s="1897" t="e">
        <f>IF(AJ30="","",VLOOKUP(AJ30,#REF!,23,FALSE))</f>
        <v>#REF!</v>
      </c>
      <c r="AK32" s="1897" t="e">
        <f>IF(AK30="","",VLOOKUP(AK30,#REF!,23,FALSE))</f>
        <v>#REF!</v>
      </c>
      <c r="AL32" s="1897" t="e">
        <f>IF(AL30="","",VLOOKUP(AL30,#REF!,23,FALSE))</f>
        <v>#REF!</v>
      </c>
      <c r="AM32" s="1897" t="e">
        <f>IF(AM30="","",VLOOKUP(AM30,#REF!,23,FALSE))</f>
        <v>#REF!</v>
      </c>
      <c r="AN32" s="1897" t="str">
        <f>IF(AN30="","",VLOOKUP(AN30,#REF!,23,FALSE))</f>
        <v/>
      </c>
      <c r="AO32" s="1912" t="e">
        <f>IF(AO30="","",VLOOKUP(AO30,#REF!,23,FALSE))</f>
        <v>#REF!</v>
      </c>
      <c r="AP32" s="1885" t="e">
        <f>IF(AP30="","",VLOOKUP(AP30,#REF!,23,FALSE))</f>
        <v>#REF!</v>
      </c>
      <c r="AQ32" s="1897" t="e">
        <f>IF(AQ30="","",VLOOKUP(AQ30,#REF!,23,FALSE))</f>
        <v>#REF!</v>
      </c>
      <c r="AR32" s="1897" t="e">
        <f>IF(AR30="","",VLOOKUP(AR30,#REF!,23,FALSE))</f>
        <v>#REF!</v>
      </c>
      <c r="AS32" s="1897" t="e">
        <f>IF(AS30="","",VLOOKUP(AS30,#REF!,23,FALSE))</f>
        <v>#REF!</v>
      </c>
      <c r="AT32" s="1897" t="str">
        <f>IF(AT30="","",VLOOKUP(AT30,#REF!,23,FALSE))</f>
        <v/>
      </c>
      <c r="AU32" s="1897" t="str">
        <f>IF(AU30="","",VLOOKUP(AU30,#REF!,23,FALSE))</f>
        <v/>
      </c>
      <c r="AV32" s="1912" t="e">
        <f>IF(AV30="","",VLOOKUP(AV30,#REF!,23,FALSE))</f>
        <v>#REF!</v>
      </c>
      <c r="AW32" s="1885" t="str">
        <f>IF(AW30="","",VLOOKUP(AW30,#REF!,23,FALSE))</f>
        <v/>
      </c>
      <c r="AX32" s="1897" t="str">
        <f>IF(AX30="","",VLOOKUP(AX30,#REF!,23,FALSE))</f>
        <v/>
      </c>
      <c r="AY32" s="1897" t="str">
        <f>IF(AY30="","",VLOOKUP(AY30,#REF!,23,FALSE))</f>
        <v/>
      </c>
      <c r="AZ32" s="1945" t="e">
        <f>IF($BC$3="４週",SUM(U32:AV32),IF($BC$3="暦月",SUM(U32:AY32),""))</f>
        <v>#REF!</v>
      </c>
      <c r="BA32" s="1953"/>
      <c r="BB32" s="1962" t="e">
        <f>IF($BC$3="４週",AZ32/4,IF($BC$3="暦月",(AZ32/($BC$8/7)),""))</f>
        <v>#REF!</v>
      </c>
      <c r="BC32" s="1953"/>
      <c r="BD32" s="1973"/>
      <c r="BE32" s="1978"/>
      <c r="BF32" s="1978"/>
      <c r="BG32" s="1978"/>
      <c r="BH32" s="1989"/>
    </row>
    <row r="33" spans="2:60" ht="20.25" customHeight="1">
      <c r="B33" s="2530"/>
      <c r="C33" s="1756" t="s">
        <v>910</v>
      </c>
      <c r="D33" s="1824"/>
      <c r="E33" s="1767"/>
      <c r="F33" s="1766"/>
      <c r="G33" s="1766"/>
      <c r="H33" s="2541" t="s">
        <v>751</v>
      </c>
      <c r="I33" s="1788" t="s">
        <v>581</v>
      </c>
      <c r="J33" s="2545"/>
      <c r="K33" s="2545"/>
      <c r="L33" s="1802"/>
      <c r="M33" s="2549" t="s">
        <v>909</v>
      </c>
      <c r="N33" s="2553"/>
      <c r="O33" s="2557"/>
      <c r="P33" s="2561" t="s">
        <v>770</v>
      </c>
      <c r="Q33" s="2568"/>
      <c r="R33" s="2568"/>
      <c r="S33" s="2576"/>
      <c r="T33" s="2584"/>
      <c r="U33" s="2596" t="s">
        <v>836</v>
      </c>
      <c r="V33" s="2602" t="s">
        <v>835</v>
      </c>
      <c r="W33" s="2602"/>
      <c r="X33" s="2602" t="s">
        <v>835</v>
      </c>
      <c r="Y33" s="2602" t="s">
        <v>836</v>
      </c>
      <c r="Z33" s="2602" t="s">
        <v>836</v>
      </c>
      <c r="AA33" s="2608"/>
      <c r="AB33" s="2596" t="s">
        <v>836</v>
      </c>
      <c r="AC33" s="2602" t="s">
        <v>836</v>
      </c>
      <c r="AD33" s="2602" t="s">
        <v>836</v>
      </c>
      <c r="AE33" s="2602" t="s">
        <v>836</v>
      </c>
      <c r="AF33" s="2602" t="s">
        <v>836</v>
      </c>
      <c r="AG33" s="2602"/>
      <c r="AH33" s="2608"/>
      <c r="AI33" s="2596" t="s">
        <v>836</v>
      </c>
      <c r="AJ33" s="2602"/>
      <c r="AK33" s="2602" t="s">
        <v>835</v>
      </c>
      <c r="AL33" s="2602"/>
      <c r="AM33" s="2602" t="s">
        <v>836</v>
      </c>
      <c r="AN33" s="2602" t="s">
        <v>836</v>
      </c>
      <c r="AO33" s="2608" t="s">
        <v>836</v>
      </c>
      <c r="AP33" s="2596" t="s">
        <v>836</v>
      </c>
      <c r="AQ33" s="2602"/>
      <c r="AR33" s="2602"/>
      <c r="AS33" s="2602" t="s">
        <v>836</v>
      </c>
      <c r="AT33" s="2602" t="s">
        <v>836</v>
      </c>
      <c r="AU33" s="2602" t="s">
        <v>836</v>
      </c>
      <c r="AV33" s="2608" t="s">
        <v>836</v>
      </c>
      <c r="AW33" s="2596"/>
      <c r="AX33" s="2602"/>
      <c r="AY33" s="2602"/>
      <c r="AZ33" s="2624"/>
      <c r="BA33" s="2631"/>
      <c r="BB33" s="2638"/>
      <c r="BC33" s="2631"/>
      <c r="BD33" s="1972"/>
      <c r="BE33" s="1977"/>
      <c r="BF33" s="1977"/>
      <c r="BG33" s="1977"/>
      <c r="BH33" s="1988"/>
    </row>
    <row r="34" spans="2:60" ht="20.25" customHeight="1">
      <c r="B34" s="2059">
        <f>B31+1</f>
        <v>5</v>
      </c>
      <c r="C34" s="1755"/>
      <c r="D34" s="1823"/>
      <c r="E34" s="1766"/>
      <c r="F34" s="1766" t="str">
        <f>C33</f>
        <v>看護職員</v>
      </c>
      <c r="G34" s="1766"/>
      <c r="H34" s="2103"/>
      <c r="I34" s="1787"/>
      <c r="J34" s="2543"/>
      <c r="K34" s="2543"/>
      <c r="L34" s="1801"/>
      <c r="M34" s="2547"/>
      <c r="N34" s="2551"/>
      <c r="O34" s="2555"/>
      <c r="P34" s="2559" t="s">
        <v>1023</v>
      </c>
      <c r="Q34" s="2566"/>
      <c r="R34" s="2566"/>
      <c r="S34" s="2574"/>
      <c r="T34" s="2582"/>
      <c r="U34" s="2181" t="e">
        <f>IF(U33="","",VLOOKUP(U33,#REF!,21,FALSE))</f>
        <v>#REF!</v>
      </c>
      <c r="V34" s="2190" t="e">
        <f>IF(V33="","",VLOOKUP(V33,#REF!,21,FALSE))</f>
        <v>#REF!</v>
      </c>
      <c r="W34" s="2190" t="str">
        <f>IF(W33="","",VLOOKUP(W33,#REF!,21,FALSE))</f>
        <v/>
      </c>
      <c r="X34" s="2190" t="e">
        <f>IF(X33="","",VLOOKUP(X33,#REF!,21,FALSE))</f>
        <v>#REF!</v>
      </c>
      <c r="Y34" s="2190" t="e">
        <f>IF(Y33="","",VLOOKUP(Y33,#REF!,21,FALSE))</f>
        <v>#REF!</v>
      </c>
      <c r="Z34" s="2190" t="e">
        <f>IF(Z33="","",VLOOKUP(Z33,#REF!,21,FALSE))</f>
        <v>#REF!</v>
      </c>
      <c r="AA34" s="2197" t="str">
        <f>IF(AA33="","",VLOOKUP(AA33,#REF!,21,FALSE))</f>
        <v/>
      </c>
      <c r="AB34" s="2181" t="e">
        <f>IF(AB33="","",VLOOKUP(AB33,#REF!,21,FALSE))</f>
        <v>#REF!</v>
      </c>
      <c r="AC34" s="2190" t="e">
        <f>IF(AC33="","",VLOOKUP(AC33,#REF!,21,FALSE))</f>
        <v>#REF!</v>
      </c>
      <c r="AD34" s="2190" t="e">
        <f>IF(AD33="","",VLOOKUP(AD33,#REF!,21,FALSE))</f>
        <v>#REF!</v>
      </c>
      <c r="AE34" s="2190" t="e">
        <f>IF(AE33="","",VLOOKUP(AE33,#REF!,21,FALSE))</f>
        <v>#REF!</v>
      </c>
      <c r="AF34" s="2190" t="e">
        <f>IF(AF33="","",VLOOKUP(AF33,#REF!,21,FALSE))</f>
        <v>#REF!</v>
      </c>
      <c r="AG34" s="2190" t="str">
        <f>IF(AG33="","",VLOOKUP(AG33,#REF!,21,FALSE))</f>
        <v/>
      </c>
      <c r="AH34" s="2197" t="str">
        <f>IF(AH33="","",VLOOKUP(AH33,#REF!,21,FALSE))</f>
        <v/>
      </c>
      <c r="AI34" s="2181" t="e">
        <f>IF(AI33="","",VLOOKUP(AI33,#REF!,21,FALSE))</f>
        <v>#REF!</v>
      </c>
      <c r="AJ34" s="2190" t="str">
        <f>IF(AJ33="","",VLOOKUP(AJ33,#REF!,21,FALSE))</f>
        <v/>
      </c>
      <c r="AK34" s="2190" t="e">
        <f>IF(AK33="","",VLOOKUP(AK33,#REF!,21,FALSE))</f>
        <v>#REF!</v>
      </c>
      <c r="AL34" s="2190" t="str">
        <f>IF(AL33="","",VLOOKUP(AL33,#REF!,21,FALSE))</f>
        <v/>
      </c>
      <c r="AM34" s="2190" t="e">
        <f>IF(AM33="","",VLOOKUP(AM33,#REF!,21,FALSE))</f>
        <v>#REF!</v>
      </c>
      <c r="AN34" s="2190" t="e">
        <f>IF(AN33="","",VLOOKUP(AN33,#REF!,21,FALSE))</f>
        <v>#REF!</v>
      </c>
      <c r="AO34" s="2197" t="e">
        <f>IF(AO33="","",VLOOKUP(AO33,#REF!,21,FALSE))</f>
        <v>#REF!</v>
      </c>
      <c r="AP34" s="2181" t="e">
        <f>IF(AP33="","",VLOOKUP(AP33,#REF!,21,FALSE))</f>
        <v>#REF!</v>
      </c>
      <c r="AQ34" s="2190" t="str">
        <f>IF(AQ33="","",VLOOKUP(AQ33,#REF!,21,FALSE))</f>
        <v/>
      </c>
      <c r="AR34" s="2190" t="str">
        <f>IF(AR33="","",VLOOKUP(AR33,#REF!,21,FALSE))</f>
        <v/>
      </c>
      <c r="AS34" s="2190" t="e">
        <f>IF(AS33="","",VLOOKUP(AS33,#REF!,21,FALSE))</f>
        <v>#REF!</v>
      </c>
      <c r="AT34" s="2190" t="e">
        <f>IF(AT33="","",VLOOKUP(AT33,#REF!,21,FALSE))</f>
        <v>#REF!</v>
      </c>
      <c r="AU34" s="2190" t="e">
        <f>IF(AU33="","",VLOOKUP(AU33,#REF!,21,FALSE))</f>
        <v>#REF!</v>
      </c>
      <c r="AV34" s="2197" t="e">
        <f>IF(AV33="","",VLOOKUP(AV33,#REF!,21,FALSE))</f>
        <v>#REF!</v>
      </c>
      <c r="AW34" s="2181" t="str">
        <f>IF(AW33="","",VLOOKUP(AW33,#REF!,21,FALSE))</f>
        <v/>
      </c>
      <c r="AX34" s="2190" t="str">
        <f>IF(AX33="","",VLOOKUP(AX33,#REF!,21,FALSE))</f>
        <v/>
      </c>
      <c r="AY34" s="2190" t="str">
        <f>IF(AY33="","",VLOOKUP(AY33,#REF!,21,FALSE))</f>
        <v/>
      </c>
      <c r="AZ34" s="1943" t="e">
        <f>IF($BC$3="４週",SUM(U34:AV34),IF($BC$3="暦月",SUM(U34:AY34),""))</f>
        <v>#REF!</v>
      </c>
      <c r="BA34" s="1951"/>
      <c r="BB34" s="1960" t="e">
        <f>IF($BC$3="４週",AZ34/4,IF($BC$3="暦月",(AZ34/($BC$8/7)),""))</f>
        <v>#REF!</v>
      </c>
      <c r="BC34" s="1951"/>
      <c r="BD34" s="1971"/>
      <c r="BE34" s="1976"/>
      <c r="BF34" s="1976"/>
      <c r="BG34" s="1976"/>
      <c r="BH34" s="1987"/>
    </row>
    <row r="35" spans="2:60" ht="20.25" customHeight="1">
      <c r="B35" s="1743"/>
      <c r="C35" s="1757"/>
      <c r="D35" s="1825"/>
      <c r="E35" s="1768"/>
      <c r="F35" s="1768"/>
      <c r="G35" s="1768" t="str">
        <f>C33</f>
        <v>看護職員</v>
      </c>
      <c r="H35" s="2104"/>
      <c r="I35" s="1789"/>
      <c r="J35" s="2544"/>
      <c r="K35" s="2544"/>
      <c r="L35" s="1803"/>
      <c r="M35" s="2548"/>
      <c r="N35" s="2552"/>
      <c r="O35" s="2556"/>
      <c r="P35" s="2560" t="s">
        <v>34</v>
      </c>
      <c r="Q35" s="2567"/>
      <c r="R35" s="2567"/>
      <c r="S35" s="2578"/>
      <c r="T35" s="2586"/>
      <c r="U35" s="1885" t="e">
        <f>IF(U33="","",VLOOKUP(U33,#REF!,23,FALSE))</f>
        <v>#REF!</v>
      </c>
      <c r="V35" s="1897" t="e">
        <f>IF(V33="","",VLOOKUP(V33,#REF!,23,FALSE))</f>
        <v>#REF!</v>
      </c>
      <c r="W35" s="1897" t="str">
        <f>IF(W33="","",VLOOKUP(W33,#REF!,23,FALSE))</f>
        <v/>
      </c>
      <c r="X35" s="1897" t="e">
        <f>IF(X33="","",VLOOKUP(X33,#REF!,23,FALSE))</f>
        <v>#REF!</v>
      </c>
      <c r="Y35" s="1897" t="e">
        <f>IF(Y33="","",VLOOKUP(Y33,#REF!,23,FALSE))</f>
        <v>#REF!</v>
      </c>
      <c r="Z35" s="1897" t="e">
        <f>IF(Z33="","",VLOOKUP(Z33,#REF!,23,FALSE))</f>
        <v>#REF!</v>
      </c>
      <c r="AA35" s="1912" t="str">
        <f>IF(AA33="","",VLOOKUP(AA33,#REF!,23,FALSE))</f>
        <v/>
      </c>
      <c r="AB35" s="1885" t="e">
        <f>IF(AB33="","",VLOOKUP(AB33,#REF!,23,FALSE))</f>
        <v>#REF!</v>
      </c>
      <c r="AC35" s="1897" t="e">
        <f>IF(AC33="","",VLOOKUP(AC33,#REF!,23,FALSE))</f>
        <v>#REF!</v>
      </c>
      <c r="AD35" s="1897" t="e">
        <f>IF(AD33="","",VLOOKUP(AD33,#REF!,23,FALSE))</f>
        <v>#REF!</v>
      </c>
      <c r="AE35" s="1897" t="e">
        <f>IF(AE33="","",VLOOKUP(AE33,#REF!,23,FALSE))</f>
        <v>#REF!</v>
      </c>
      <c r="AF35" s="1897" t="e">
        <f>IF(AF33="","",VLOOKUP(AF33,#REF!,23,FALSE))</f>
        <v>#REF!</v>
      </c>
      <c r="AG35" s="1897" t="str">
        <f>IF(AG33="","",VLOOKUP(AG33,#REF!,23,FALSE))</f>
        <v/>
      </c>
      <c r="AH35" s="1912" t="str">
        <f>IF(AH33="","",VLOOKUP(AH33,#REF!,23,FALSE))</f>
        <v/>
      </c>
      <c r="AI35" s="1885" t="e">
        <f>IF(AI33="","",VLOOKUP(AI33,#REF!,23,FALSE))</f>
        <v>#REF!</v>
      </c>
      <c r="AJ35" s="1897" t="str">
        <f>IF(AJ33="","",VLOOKUP(AJ33,#REF!,23,FALSE))</f>
        <v/>
      </c>
      <c r="AK35" s="1897" t="e">
        <f>IF(AK33="","",VLOOKUP(AK33,#REF!,23,FALSE))</f>
        <v>#REF!</v>
      </c>
      <c r="AL35" s="1897" t="str">
        <f>IF(AL33="","",VLOOKUP(AL33,#REF!,23,FALSE))</f>
        <v/>
      </c>
      <c r="AM35" s="1897" t="e">
        <f>IF(AM33="","",VLOOKUP(AM33,#REF!,23,FALSE))</f>
        <v>#REF!</v>
      </c>
      <c r="AN35" s="1897" t="e">
        <f>IF(AN33="","",VLOOKUP(AN33,#REF!,23,FALSE))</f>
        <v>#REF!</v>
      </c>
      <c r="AO35" s="1912" t="e">
        <f>IF(AO33="","",VLOOKUP(AO33,#REF!,23,FALSE))</f>
        <v>#REF!</v>
      </c>
      <c r="AP35" s="1885" t="e">
        <f>IF(AP33="","",VLOOKUP(AP33,#REF!,23,FALSE))</f>
        <v>#REF!</v>
      </c>
      <c r="AQ35" s="1897" t="str">
        <f>IF(AQ33="","",VLOOKUP(AQ33,#REF!,23,FALSE))</f>
        <v/>
      </c>
      <c r="AR35" s="1897" t="str">
        <f>IF(AR33="","",VLOOKUP(AR33,#REF!,23,FALSE))</f>
        <v/>
      </c>
      <c r="AS35" s="1897" t="e">
        <f>IF(AS33="","",VLOOKUP(AS33,#REF!,23,FALSE))</f>
        <v>#REF!</v>
      </c>
      <c r="AT35" s="1897" t="e">
        <f>IF(AT33="","",VLOOKUP(AT33,#REF!,23,FALSE))</f>
        <v>#REF!</v>
      </c>
      <c r="AU35" s="1897" t="e">
        <f>IF(AU33="","",VLOOKUP(AU33,#REF!,23,FALSE))</f>
        <v>#REF!</v>
      </c>
      <c r="AV35" s="1912" t="e">
        <f>IF(AV33="","",VLOOKUP(AV33,#REF!,23,FALSE))</f>
        <v>#REF!</v>
      </c>
      <c r="AW35" s="1885" t="str">
        <f>IF(AW33="","",VLOOKUP(AW33,#REF!,23,FALSE))</f>
        <v/>
      </c>
      <c r="AX35" s="1897" t="str">
        <f>IF(AX33="","",VLOOKUP(AX33,#REF!,23,FALSE))</f>
        <v/>
      </c>
      <c r="AY35" s="1897" t="str">
        <f>IF(AY33="","",VLOOKUP(AY33,#REF!,23,FALSE))</f>
        <v/>
      </c>
      <c r="AZ35" s="1945" t="e">
        <f>IF($BC$3="４週",SUM(U35:AV35),IF($BC$3="暦月",SUM(U35:AY35),""))</f>
        <v>#REF!</v>
      </c>
      <c r="BA35" s="1953"/>
      <c r="BB35" s="1962" t="e">
        <f>IF($BC$3="４週",AZ35/4,IF($BC$3="暦月",(AZ35/($BC$8/7)),""))</f>
        <v>#REF!</v>
      </c>
      <c r="BC35" s="1953"/>
      <c r="BD35" s="1973"/>
      <c r="BE35" s="1978"/>
      <c r="BF35" s="1978"/>
      <c r="BG35" s="1978"/>
      <c r="BH35" s="1989"/>
    </row>
    <row r="36" spans="2:60" ht="20.25" customHeight="1">
      <c r="B36" s="2530"/>
      <c r="C36" s="1756" t="s">
        <v>910</v>
      </c>
      <c r="D36" s="1824"/>
      <c r="E36" s="1767"/>
      <c r="F36" s="1766"/>
      <c r="G36" s="1766"/>
      <c r="H36" s="2541" t="s">
        <v>751</v>
      </c>
      <c r="I36" s="1788" t="s">
        <v>581</v>
      </c>
      <c r="J36" s="2545"/>
      <c r="K36" s="2545"/>
      <c r="L36" s="1802"/>
      <c r="M36" s="2549" t="s">
        <v>614</v>
      </c>
      <c r="N36" s="2553"/>
      <c r="O36" s="2557"/>
      <c r="P36" s="2561" t="s">
        <v>770</v>
      </c>
      <c r="Q36" s="2569"/>
      <c r="R36" s="2569"/>
      <c r="S36" s="2577"/>
      <c r="T36" s="2587"/>
      <c r="U36" s="2596" t="s">
        <v>835</v>
      </c>
      <c r="V36" s="2602"/>
      <c r="W36" s="2602" t="s">
        <v>835</v>
      </c>
      <c r="X36" s="2602"/>
      <c r="Y36" s="2602" t="s">
        <v>849</v>
      </c>
      <c r="Z36" s="2602" t="s">
        <v>850</v>
      </c>
      <c r="AA36" s="2608" t="s">
        <v>836</v>
      </c>
      <c r="AB36" s="2596"/>
      <c r="AC36" s="2602" t="s">
        <v>849</v>
      </c>
      <c r="AD36" s="2602" t="s">
        <v>850</v>
      </c>
      <c r="AE36" s="2602" t="s">
        <v>836</v>
      </c>
      <c r="AF36" s="2602"/>
      <c r="AG36" s="2602" t="s">
        <v>849</v>
      </c>
      <c r="AH36" s="2608" t="s">
        <v>850</v>
      </c>
      <c r="AI36" s="2596"/>
      <c r="AJ36" s="2602" t="s">
        <v>838</v>
      </c>
      <c r="AK36" s="2602" t="s">
        <v>838</v>
      </c>
      <c r="AL36" s="2602" t="s">
        <v>836</v>
      </c>
      <c r="AM36" s="2602" t="s">
        <v>838</v>
      </c>
      <c r="AN36" s="2602"/>
      <c r="AO36" s="2608" t="s">
        <v>849</v>
      </c>
      <c r="AP36" s="2596" t="s">
        <v>850</v>
      </c>
      <c r="AQ36" s="2602" t="s">
        <v>836</v>
      </c>
      <c r="AR36" s="2602" t="s">
        <v>838</v>
      </c>
      <c r="AS36" s="2602"/>
      <c r="AT36" s="2602" t="s">
        <v>838</v>
      </c>
      <c r="AU36" s="2602" t="s">
        <v>836</v>
      </c>
      <c r="AV36" s="2608"/>
      <c r="AW36" s="2596"/>
      <c r="AX36" s="2602"/>
      <c r="AY36" s="2602"/>
      <c r="AZ36" s="2624"/>
      <c r="BA36" s="2631"/>
      <c r="BB36" s="2638"/>
      <c r="BC36" s="2631"/>
      <c r="BD36" s="1972"/>
      <c r="BE36" s="1977"/>
      <c r="BF36" s="1977"/>
      <c r="BG36" s="1977"/>
      <c r="BH36" s="1988"/>
    </row>
    <row r="37" spans="2:60" ht="20.25" customHeight="1">
      <c r="B37" s="2059">
        <f>B34+1</f>
        <v>6</v>
      </c>
      <c r="C37" s="1755"/>
      <c r="D37" s="1823"/>
      <c r="E37" s="1766"/>
      <c r="F37" s="1766" t="str">
        <f>C36</f>
        <v>看護職員</v>
      </c>
      <c r="G37" s="1766"/>
      <c r="H37" s="2103"/>
      <c r="I37" s="1787"/>
      <c r="J37" s="2543"/>
      <c r="K37" s="2543"/>
      <c r="L37" s="1801"/>
      <c r="M37" s="2547"/>
      <c r="N37" s="2551"/>
      <c r="O37" s="2555"/>
      <c r="P37" s="2559" t="s">
        <v>1023</v>
      </c>
      <c r="Q37" s="2566"/>
      <c r="R37" s="2566"/>
      <c r="S37" s="2574"/>
      <c r="T37" s="2582"/>
      <c r="U37" s="2181" t="e">
        <f>IF(U36="","",VLOOKUP(U36,#REF!,21,FALSE))</f>
        <v>#REF!</v>
      </c>
      <c r="V37" s="2190" t="str">
        <f>IF(V36="","",VLOOKUP(V36,#REF!,21,FALSE))</f>
        <v/>
      </c>
      <c r="W37" s="2190" t="e">
        <f>IF(W36="","",VLOOKUP(W36,#REF!,21,FALSE))</f>
        <v>#REF!</v>
      </c>
      <c r="X37" s="2190" t="str">
        <f>IF(X36="","",VLOOKUP(X36,#REF!,21,FALSE))</f>
        <v/>
      </c>
      <c r="Y37" s="2190" t="e">
        <f>IF(Y36="","",VLOOKUP(Y36,#REF!,21,FALSE))</f>
        <v>#REF!</v>
      </c>
      <c r="Z37" s="2190" t="e">
        <f>IF(Z36="","",VLOOKUP(Z36,#REF!,21,FALSE))</f>
        <v>#REF!</v>
      </c>
      <c r="AA37" s="2197" t="e">
        <f>IF(AA36="","",VLOOKUP(AA36,#REF!,21,FALSE))</f>
        <v>#REF!</v>
      </c>
      <c r="AB37" s="2181" t="str">
        <f>IF(AB36="","",VLOOKUP(AB36,#REF!,21,FALSE))</f>
        <v/>
      </c>
      <c r="AC37" s="2190" t="e">
        <f>IF(AC36="","",VLOOKUP(AC36,#REF!,21,FALSE))</f>
        <v>#REF!</v>
      </c>
      <c r="AD37" s="2190" t="e">
        <f>IF(AD36="","",VLOOKUP(AD36,#REF!,21,FALSE))</f>
        <v>#REF!</v>
      </c>
      <c r="AE37" s="2190" t="e">
        <f>IF(AE36="","",VLOOKUP(AE36,#REF!,21,FALSE))</f>
        <v>#REF!</v>
      </c>
      <c r="AF37" s="2190" t="str">
        <f>IF(AF36="","",VLOOKUP(AF36,#REF!,21,FALSE))</f>
        <v/>
      </c>
      <c r="AG37" s="2190" t="e">
        <f>IF(AG36="","",VLOOKUP(AG36,#REF!,21,FALSE))</f>
        <v>#REF!</v>
      </c>
      <c r="AH37" s="2197" t="e">
        <f>IF(AH36="","",VLOOKUP(AH36,#REF!,21,FALSE))</f>
        <v>#REF!</v>
      </c>
      <c r="AI37" s="2181" t="str">
        <f>IF(AI36="","",VLOOKUP(AI36,#REF!,21,FALSE))</f>
        <v/>
      </c>
      <c r="AJ37" s="2190" t="e">
        <f>IF(AJ36="","",VLOOKUP(AJ36,#REF!,21,FALSE))</f>
        <v>#REF!</v>
      </c>
      <c r="AK37" s="2190" t="e">
        <f>IF(AK36="","",VLOOKUP(AK36,#REF!,21,FALSE))</f>
        <v>#REF!</v>
      </c>
      <c r="AL37" s="2190" t="e">
        <f>IF(AL36="","",VLOOKUP(AL36,#REF!,21,FALSE))</f>
        <v>#REF!</v>
      </c>
      <c r="AM37" s="2190" t="e">
        <f>IF(AM36="","",VLOOKUP(AM36,#REF!,21,FALSE))</f>
        <v>#REF!</v>
      </c>
      <c r="AN37" s="2190" t="str">
        <f>IF(AN36="","",VLOOKUP(AN36,#REF!,21,FALSE))</f>
        <v/>
      </c>
      <c r="AO37" s="2197" t="e">
        <f>IF(AO36="","",VLOOKUP(AO36,#REF!,21,FALSE))</f>
        <v>#REF!</v>
      </c>
      <c r="AP37" s="2181" t="e">
        <f>IF(AP36="","",VLOOKUP(AP36,#REF!,21,FALSE))</f>
        <v>#REF!</v>
      </c>
      <c r="AQ37" s="2190" t="e">
        <f>IF(AQ36="","",VLOOKUP(AQ36,#REF!,21,FALSE))</f>
        <v>#REF!</v>
      </c>
      <c r="AR37" s="2190" t="e">
        <f>IF(AR36="","",VLOOKUP(AR36,#REF!,21,FALSE))</f>
        <v>#REF!</v>
      </c>
      <c r="AS37" s="2190" t="str">
        <f>IF(AS36="","",VLOOKUP(AS36,#REF!,21,FALSE))</f>
        <v/>
      </c>
      <c r="AT37" s="2190" t="e">
        <f>IF(AT36="","",VLOOKUP(AT36,#REF!,21,FALSE))</f>
        <v>#REF!</v>
      </c>
      <c r="AU37" s="2190" t="e">
        <f>IF(AU36="","",VLOOKUP(AU36,#REF!,21,FALSE))</f>
        <v>#REF!</v>
      </c>
      <c r="AV37" s="2197" t="str">
        <f>IF(AV36="","",VLOOKUP(AV36,#REF!,21,FALSE))</f>
        <v/>
      </c>
      <c r="AW37" s="2181" t="str">
        <f>IF(AW36="","",VLOOKUP(AW36,#REF!,21,FALSE))</f>
        <v/>
      </c>
      <c r="AX37" s="2190" t="str">
        <f>IF(AX36="","",VLOOKUP(AX36,#REF!,21,FALSE))</f>
        <v/>
      </c>
      <c r="AY37" s="2190" t="str">
        <f>IF(AY36="","",VLOOKUP(AY36,#REF!,21,FALSE))</f>
        <v/>
      </c>
      <c r="AZ37" s="1943" t="e">
        <f>IF($BC$3="４週",SUM(U37:AV37),IF($BC$3="暦月",SUM(U37:AY37),""))</f>
        <v>#REF!</v>
      </c>
      <c r="BA37" s="1951"/>
      <c r="BB37" s="1960" t="e">
        <f>IF($BC$3="４週",AZ37/4,IF($BC$3="暦月",(AZ37/($BC$8/7)),""))</f>
        <v>#REF!</v>
      </c>
      <c r="BC37" s="1951"/>
      <c r="BD37" s="1971"/>
      <c r="BE37" s="1976"/>
      <c r="BF37" s="1976"/>
      <c r="BG37" s="1976"/>
      <c r="BH37" s="1987"/>
    </row>
    <row r="38" spans="2:60" ht="20.25" customHeight="1">
      <c r="B38" s="1743"/>
      <c r="C38" s="1757"/>
      <c r="D38" s="1825"/>
      <c r="E38" s="1768"/>
      <c r="F38" s="1768"/>
      <c r="G38" s="1768" t="str">
        <f>C36</f>
        <v>看護職員</v>
      </c>
      <c r="H38" s="2104"/>
      <c r="I38" s="1789"/>
      <c r="J38" s="2544"/>
      <c r="K38" s="2544"/>
      <c r="L38" s="1803"/>
      <c r="M38" s="2548"/>
      <c r="N38" s="2552"/>
      <c r="O38" s="2556"/>
      <c r="P38" s="2560" t="s">
        <v>34</v>
      </c>
      <c r="Q38" s="2570"/>
      <c r="R38" s="2570"/>
      <c r="S38" s="2575"/>
      <c r="T38" s="2583"/>
      <c r="U38" s="1885" t="e">
        <f>IF(U36="","",VLOOKUP(U36,#REF!,23,FALSE))</f>
        <v>#REF!</v>
      </c>
      <c r="V38" s="1897" t="str">
        <f>IF(V36="","",VLOOKUP(V36,#REF!,23,FALSE))</f>
        <v/>
      </c>
      <c r="W38" s="1897" t="e">
        <f>IF(W36="","",VLOOKUP(W36,#REF!,23,FALSE))</f>
        <v>#REF!</v>
      </c>
      <c r="X38" s="1897" t="str">
        <f>IF(X36="","",VLOOKUP(X36,#REF!,23,FALSE))</f>
        <v/>
      </c>
      <c r="Y38" s="1897" t="e">
        <f>IF(Y36="","",VLOOKUP(Y36,#REF!,23,FALSE))</f>
        <v>#REF!</v>
      </c>
      <c r="Z38" s="1897" t="e">
        <f>IF(Z36="","",VLOOKUP(Z36,#REF!,23,FALSE))</f>
        <v>#REF!</v>
      </c>
      <c r="AA38" s="1912" t="e">
        <f>IF(AA36="","",VLOOKUP(AA36,#REF!,23,FALSE))</f>
        <v>#REF!</v>
      </c>
      <c r="AB38" s="1885" t="str">
        <f>IF(AB36="","",VLOOKUP(AB36,#REF!,23,FALSE))</f>
        <v/>
      </c>
      <c r="AC38" s="1897" t="e">
        <f>IF(AC36="","",VLOOKUP(AC36,#REF!,23,FALSE))</f>
        <v>#REF!</v>
      </c>
      <c r="AD38" s="1897" t="e">
        <f>IF(AD36="","",VLOOKUP(AD36,#REF!,23,FALSE))</f>
        <v>#REF!</v>
      </c>
      <c r="AE38" s="1897" t="e">
        <f>IF(AE36="","",VLOOKUP(AE36,#REF!,23,FALSE))</f>
        <v>#REF!</v>
      </c>
      <c r="AF38" s="1897" t="str">
        <f>IF(AF36="","",VLOOKUP(AF36,#REF!,23,FALSE))</f>
        <v/>
      </c>
      <c r="AG38" s="1897" t="e">
        <f>IF(AG36="","",VLOOKUP(AG36,#REF!,23,FALSE))</f>
        <v>#REF!</v>
      </c>
      <c r="AH38" s="1912" t="e">
        <f>IF(AH36="","",VLOOKUP(AH36,#REF!,23,FALSE))</f>
        <v>#REF!</v>
      </c>
      <c r="AI38" s="1885" t="str">
        <f>IF(AI36="","",VLOOKUP(AI36,#REF!,23,FALSE))</f>
        <v/>
      </c>
      <c r="AJ38" s="1897" t="e">
        <f>IF(AJ36="","",VLOOKUP(AJ36,#REF!,23,FALSE))</f>
        <v>#REF!</v>
      </c>
      <c r="AK38" s="1897" t="e">
        <f>IF(AK36="","",VLOOKUP(AK36,#REF!,23,FALSE))</f>
        <v>#REF!</v>
      </c>
      <c r="AL38" s="1897" t="e">
        <f>IF(AL36="","",VLOOKUP(AL36,#REF!,23,FALSE))</f>
        <v>#REF!</v>
      </c>
      <c r="AM38" s="1897" t="e">
        <f>IF(AM36="","",VLOOKUP(AM36,#REF!,23,FALSE))</f>
        <v>#REF!</v>
      </c>
      <c r="AN38" s="1897" t="str">
        <f>IF(AN36="","",VLOOKUP(AN36,#REF!,23,FALSE))</f>
        <v/>
      </c>
      <c r="AO38" s="1912" t="e">
        <f>IF(AO36="","",VLOOKUP(AO36,#REF!,23,FALSE))</f>
        <v>#REF!</v>
      </c>
      <c r="AP38" s="1885" t="e">
        <f>IF(AP36="","",VLOOKUP(AP36,#REF!,23,FALSE))</f>
        <v>#REF!</v>
      </c>
      <c r="AQ38" s="1897" t="e">
        <f>IF(AQ36="","",VLOOKUP(AQ36,#REF!,23,FALSE))</f>
        <v>#REF!</v>
      </c>
      <c r="AR38" s="1897" t="e">
        <f>IF(AR36="","",VLOOKUP(AR36,#REF!,23,FALSE))</f>
        <v>#REF!</v>
      </c>
      <c r="AS38" s="1897" t="str">
        <f>IF(AS36="","",VLOOKUP(AS36,#REF!,23,FALSE))</f>
        <v/>
      </c>
      <c r="AT38" s="1897" t="e">
        <f>IF(AT36="","",VLOOKUP(AT36,#REF!,23,FALSE))</f>
        <v>#REF!</v>
      </c>
      <c r="AU38" s="1897" t="e">
        <f>IF(AU36="","",VLOOKUP(AU36,#REF!,23,FALSE))</f>
        <v>#REF!</v>
      </c>
      <c r="AV38" s="1912" t="str">
        <f>IF(AV36="","",VLOOKUP(AV36,#REF!,23,FALSE))</f>
        <v/>
      </c>
      <c r="AW38" s="1885" t="str">
        <f>IF(AW36="","",VLOOKUP(AW36,#REF!,23,FALSE))</f>
        <v/>
      </c>
      <c r="AX38" s="1897" t="str">
        <f>IF(AX36="","",VLOOKUP(AX36,#REF!,23,FALSE))</f>
        <v/>
      </c>
      <c r="AY38" s="1897" t="str">
        <f>IF(AY36="","",VLOOKUP(AY36,#REF!,23,FALSE))</f>
        <v/>
      </c>
      <c r="AZ38" s="1945" t="e">
        <f>IF($BC$3="４週",SUM(U38:AV38),IF($BC$3="暦月",SUM(U38:AY38),""))</f>
        <v>#REF!</v>
      </c>
      <c r="BA38" s="1953"/>
      <c r="BB38" s="1962" t="e">
        <f>IF($BC$3="４週",AZ38/4,IF($BC$3="暦月",(AZ38/($BC$8/7)),""))</f>
        <v>#REF!</v>
      </c>
      <c r="BC38" s="1953"/>
      <c r="BD38" s="1973"/>
      <c r="BE38" s="1978"/>
      <c r="BF38" s="1978"/>
      <c r="BG38" s="1978"/>
      <c r="BH38" s="1989"/>
    </row>
    <row r="39" spans="2:60" ht="20.25" customHeight="1">
      <c r="B39" s="2530"/>
      <c r="C39" s="1756" t="s">
        <v>910</v>
      </c>
      <c r="D39" s="1824"/>
      <c r="E39" s="1767"/>
      <c r="F39" s="1766"/>
      <c r="G39" s="1766"/>
      <c r="H39" s="2541" t="s">
        <v>751</v>
      </c>
      <c r="I39" s="1788" t="s">
        <v>581</v>
      </c>
      <c r="J39" s="2545"/>
      <c r="K39" s="2545"/>
      <c r="L39" s="1802"/>
      <c r="M39" s="2549" t="s">
        <v>940</v>
      </c>
      <c r="N39" s="2553"/>
      <c r="O39" s="2557"/>
      <c r="P39" s="2561" t="s">
        <v>770</v>
      </c>
      <c r="Q39" s="2568"/>
      <c r="R39" s="2568"/>
      <c r="S39" s="2576"/>
      <c r="T39" s="2584"/>
      <c r="U39" s="2596"/>
      <c r="V39" s="2602" t="s">
        <v>835</v>
      </c>
      <c r="W39" s="2602" t="s">
        <v>849</v>
      </c>
      <c r="X39" s="2602" t="s">
        <v>850</v>
      </c>
      <c r="Y39" s="2602" t="s">
        <v>835</v>
      </c>
      <c r="Z39" s="2602"/>
      <c r="AA39" s="2608" t="s">
        <v>835</v>
      </c>
      <c r="AB39" s="2596" t="s">
        <v>836</v>
      </c>
      <c r="AC39" s="2602" t="s">
        <v>836</v>
      </c>
      <c r="AD39" s="2602"/>
      <c r="AE39" s="2602"/>
      <c r="AF39" s="2602" t="s">
        <v>849</v>
      </c>
      <c r="AG39" s="2602" t="s">
        <v>850</v>
      </c>
      <c r="AH39" s="2608" t="s">
        <v>836</v>
      </c>
      <c r="AI39" s="2596" t="s">
        <v>835</v>
      </c>
      <c r="AJ39" s="2602"/>
      <c r="AK39" s="2602" t="s">
        <v>849</v>
      </c>
      <c r="AL39" s="2602" t="s">
        <v>850</v>
      </c>
      <c r="AM39" s="2602"/>
      <c r="AN39" s="2602" t="s">
        <v>835</v>
      </c>
      <c r="AO39" s="2608" t="s">
        <v>835</v>
      </c>
      <c r="AP39" s="2596" t="s">
        <v>838</v>
      </c>
      <c r="AQ39" s="2602"/>
      <c r="AR39" s="2602" t="s">
        <v>835</v>
      </c>
      <c r="AS39" s="2602" t="s">
        <v>836</v>
      </c>
      <c r="AT39" s="2602" t="s">
        <v>849</v>
      </c>
      <c r="AU39" s="2602" t="s">
        <v>850</v>
      </c>
      <c r="AV39" s="2608"/>
      <c r="AW39" s="2596"/>
      <c r="AX39" s="2602"/>
      <c r="AY39" s="2602"/>
      <c r="AZ39" s="2624"/>
      <c r="BA39" s="2631"/>
      <c r="BB39" s="2638"/>
      <c r="BC39" s="2631"/>
      <c r="BD39" s="1972"/>
      <c r="BE39" s="1977"/>
      <c r="BF39" s="1977"/>
      <c r="BG39" s="1977"/>
      <c r="BH39" s="1988"/>
    </row>
    <row r="40" spans="2:60" ht="20.25" customHeight="1">
      <c r="B40" s="2059">
        <f>B37+1</f>
        <v>7</v>
      </c>
      <c r="C40" s="1755"/>
      <c r="D40" s="1823"/>
      <c r="E40" s="1766"/>
      <c r="F40" s="1766" t="str">
        <f>C39</f>
        <v>看護職員</v>
      </c>
      <c r="G40" s="1766"/>
      <c r="H40" s="2103"/>
      <c r="I40" s="1787"/>
      <c r="J40" s="2543"/>
      <c r="K40" s="2543"/>
      <c r="L40" s="1801"/>
      <c r="M40" s="2547"/>
      <c r="N40" s="2551"/>
      <c r="O40" s="2555"/>
      <c r="P40" s="2559" t="s">
        <v>1023</v>
      </c>
      <c r="Q40" s="2566"/>
      <c r="R40" s="2566"/>
      <c r="S40" s="2574"/>
      <c r="T40" s="2582"/>
      <c r="U40" s="2181" t="str">
        <f>IF(U39="","",VLOOKUP(U39,#REF!,21,FALSE))</f>
        <v/>
      </c>
      <c r="V40" s="2190" t="e">
        <f>IF(V39="","",VLOOKUP(V39,#REF!,21,FALSE))</f>
        <v>#REF!</v>
      </c>
      <c r="W40" s="2190" t="e">
        <f>IF(W39="","",VLOOKUP(W39,#REF!,21,FALSE))</f>
        <v>#REF!</v>
      </c>
      <c r="X40" s="2190" t="e">
        <f>IF(X39="","",VLOOKUP(X39,#REF!,21,FALSE))</f>
        <v>#REF!</v>
      </c>
      <c r="Y40" s="2190" t="e">
        <f>IF(Y39="","",VLOOKUP(Y39,#REF!,21,FALSE))</f>
        <v>#REF!</v>
      </c>
      <c r="Z40" s="2190" t="str">
        <f>IF(Z39="","",VLOOKUP(Z39,#REF!,21,FALSE))</f>
        <v/>
      </c>
      <c r="AA40" s="2197" t="e">
        <f>IF(AA39="","",VLOOKUP(AA39,#REF!,21,FALSE))</f>
        <v>#REF!</v>
      </c>
      <c r="AB40" s="2181" t="e">
        <f>IF(AB39="","",VLOOKUP(AB39,#REF!,21,FALSE))</f>
        <v>#REF!</v>
      </c>
      <c r="AC40" s="2190" t="e">
        <f>IF(AC39="","",VLOOKUP(AC39,#REF!,21,FALSE))</f>
        <v>#REF!</v>
      </c>
      <c r="AD40" s="2190" t="str">
        <f>IF(AD39="","",VLOOKUP(AD39,#REF!,21,FALSE))</f>
        <v/>
      </c>
      <c r="AE40" s="2190" t="str">
        <f>IF(AE39="","",VLOOKUP(AE39,#REF!,21,FALSE))</f>
        <v/>
      </c>
      <c r="AF40" s="2190" t="e">
        <f>IF(AF39="","",VLOOKUP(AF39,#REF!,21,FALSE))</f>
        <v>#REF!</v>
      </c>
      <c r="AG40" s="2190" t="e">
        <f>IF(AG39="","",VLOOKUP(AG39,#REF!,21,FALSE))</f>
        <v>#REF!</v>
      </c>
      <c r="AH40" s="2197" t="e">
        <f>IF(AH39="","",VLOOKUP(AH39,#REF!,21,FALSE))</f>
        <v>#REF!</v>
      </c>
      <c r="AI40" s="2181" t="e">
        <f>IF(AI39="","",VLOOKUP(AI39,#REF!,21,FALSE))</f>
        <v>#REF!</v>
      </c>
      <c r="AJ40" s="2190" t="str">
        <f>IF(AJ39="","",VLOOKUP(AJ39,#REF!,21,FALSE))</f>
        <v/>
      </c>
      <c r="AK40" s="2190" t="e">
        <f>IF(AK39="","",VLOOKUP(AK39,#REF!,21,FALSE))</f>
        <v>#REF!</v>
      </c>
      <c r="AL40" s="2190" t="e">
        <f>IF(AL39="","",VLOOKUP(AL39,#REF!,21,FALSE))</f>
        <v>#REF!</v>
      </c>
      <c r="AM40" s="2190" t="str">
        <f>IF(AM39="","",VLOOKUP(AM39,#REF!,21,FALSE))</f>
        <v/>
      </c>
      <c r="AN40" s="2190" t="e">
        <f>IF(AN39="","",VLOOKUP(AN39,#REF!,21,FALSE))</f>
        <v>#REF!</v>
      </c>
      <c r="AO40" s="2197" t="e">
        <f>IF(AO39="","",VLOOKUP(AO39,#REF!,21,FALSE))</f>
        <v>#REF!</v>
      </c>
      <c r="AP40" s="2181" t="e">
        <f>IF(AP39="","",VLOOKUP(AP39,#REF!,21,FALSE))</f>
        <v>#REF!</v>
      </c>
      <c r="AQ40" s="2190" t="str">
        <f>IF(AQ39="","",VLOOKUP(AQ39,#REF!,21,FALSE))</f>
        <v/>
      </c>
      <c r="AR40" s="2190" t="e">
        <f>IF(AR39="","",VLOOKUP(AR39,#REF!,21,FALSE))</f>
        <v>#REF!</v>
      </c>
      <c r="AS40" s="2190" t="e">
        <f>IF(AS39="","",VLOOKUP(AS39,#REF!,21,FALSE))</f>
        <v>#REF!</v>
      </c>
      <c r="AT40" s="2190" t="e">
        <f>IF(AT39="","",VLOOKUP(AT39,#REF!,21,FALSE))</f>
        <v>#REF!</v>
      </c>
      <c r="AU40" s="2190" t="e">
        <f>IF(AU39="","",VLOOKUP(AU39,#REF!,21,FALSE))</f>
        <v>#REF!</v>
      </c>
      <c r="AV40" s="2197" t="str">
        <f>IF(AV39="","",VLOOKUP(AV39,#REF!,21,FALSE))</f>
        <v/>
      </c>
      <c r="AW40" s="2181" t="str">
        <f>IF(AW39="","",VLOOKUP(AW39,#REF!,21,FALSE))</f>
        <v/>
      </c>
      <c r="AX40" s="2190" t="str">
        <f>IF(AX39="","",VLOOKUP(AX39,#REF!,21,FALSE))</f>
        <v/>
      </c>
      <c r="AY40" s="2190" t="str">
        <f>IF(AY39="","",VLOOKUP(AY39,#REF!,21,FALSE))</f>
        <v/>
      </c>
      <c r="AZ40" s="1943" t="e">
        <f>IF($BC$3="４週",SUM(U40:AV40),IF($BC$3="暦月",SUM(U40:AY40),""))</f>
        <v>#REF!</v>
      </c>
      <c r="BA40" s="1951"/>
      <c r="BB40" s="1960" t="e">
        <f>IF($BC$3="４週",AZ40/4,IF($BC$3="暦月",(AZ40/($BC$8/7)),""))</f>
        <v>#REF!</v>
      </c>
      <c r="BC40" s="1951"/>
      <c r="BD40" s="1971"/>
      <c r="BE40" s="1976"/>
      <c r="BF40" s="1976"/>
      <c r="BG40" s="1976"/>
      <c r="BH40" s="1987"/>
    </row>
    <row r="41" spans="2:60" ht="20.25" customHeight="1">
      <c r="B41" s="1743"/>
      <c r="C41" s="1757"/>
      <c r="D41" s="1825"/>
      <c r="E41" s="1768"/>
      <c r="F41" s="1768"/>
      <c r="G41" s="1768" t="str">
        <f>C39</f>
        <v>看護職員</v>
      </c>
      <c r="H41" s="2104"/>
      <c r="I41" s="1789"/>
      <c r="J41" s="2544"/>
      <c r="K41" s="2544"/>
      <c r="L41" s="1803"/>
      <c r="M41" s="2548"/>
      <c r="N41" s="2552"/>
      <c r="O41" s="2556"/>
      <c r="P41" s="2560" t="s">
        <v>34</v>
      </c>
      <c r="Q41" s="2569"/>
      <c r="R41" s="2569"/>
      <c r="S41" s="2577"/>
      <c r="T41" s="2585"/>
      <c r="U41" s="1885" t="str">
        <f>IF(U39="","",VLOOKUP(U39,#REF!,23,FALSE))</f>
        <v/>
      </c>
      <c r="V41" s="1897" t="e">
        <f>IF(V39="","",VLOOKUP(V39,#REF!,23,FALSE))</f>
        <v>#REF!</v>
      </c>
      <c r="W41" s="1897" t="e">
        <f>IF(W39="","",VLOOKUP(W39,#REF!,23,FALSE))</f>
        <v>#REF!</v>
      </c>
      <c r="X41" s="1897" t="e">
        <f>IF(X39="","",VLOOKUP(X39,#REF!,23,FALSE))</f>
        <v>#REF!</v>
      </c>
      <c r="Y41" s="1897" t="e">
        <f>IF(Y39="","",VLOOKUP(Y39,#REF!,23,FALSE))</f>
        <v>#REF!</v>
      </c>
      <c r="Z41" s="1897" t="str">
        <f>IF(Z39="","",VLOOKUP(Z39,#REF!,23,FALSE))</f>
        <v/>
      </c>
      <c r="AA41" s="1912" t="e">
        <f>IF(AA39="","",VLOOKUP(AA39,#REF!,23,FALSE))</f>
        <v>#REF!</v>
      </c>
      <c r="AB41" s="1885" t="e">
        <f>IF(AB39="","",VLOOKUP(AB39,#REF!,23,FALSE))</f>
        <v>#REF!</v>
      </c>
      <c r="AC41" s="1897" t="e">
        <f>IF(AC39="","",VLOOKUP(AC39,#REF!,23,FALSE))</f>
        <v>#REF!</v>
      </c>
      <c r="AD41" s="1897" t="str">
        <f>IF(AD39="","",VLOOKUP(AD39,#REF!,23,FALSE))</f>
        <v/>
      </c>
      <c r="AE41" s="1897" t="str">
        <f>IF(AE39="","",VLOOKUP(AE39,#REF!,23,FALSE))</f>
        <v/>
      </c>
      <c r="AF41" s="1897" t="e">
        <f>IF(AF39="","",VLOOKUP(AF39,#REF!,23,FALSE))</f>
        <v>#REF!</v>
      </c>
      <c r="AG41" s="1897" t="e">
        <f>IF(AG39="","",VLOOKUP(AG39,#REF!,23,FALSE))</f>
        <v>#REF!</v>
      </c>
      <c r="AH41" s="1912" t="e">
        <f>IF(AH39="","",VLOOKUP(AH39,#REF!,23,FALSE))</f>
        <v>#REF!</v>
      </c>
      <c r="AI41" s="1885" t="e">
        <f>IF(AI39="","",VLOOKUP(AI39,#REF!,23,FALSE))</f>
        <v>#REF!</v>
      </c>
      <c r="AJ41" s="1897" t="str">
        <f>IF(AJ39="","",VLOOKUP(AJ39,#REF!,23,FALSE))</f>
        <v/>
      </c>
      <c r="AK41" s="1897" t="e">
        <f>IF(AK39="","",VLOOKUP(AK39,#REF!,23,FALSE))</f>
        <v>#REF!</v>
      </c>
      <c r="AL41" s="1897" t="e">
        <f>IF(AL39="","",VLOOKUP(AL39,#REF!,23,FALSE))</f>
        <v>#REF!</v>
      </c>
      <c r="AM41" s="1897" t="str">
        <f>IF(AM39="","",VLOOKUP(AM39,#REF!,23,FALSE))</f>
        <v/>
      </c>
      <c r="AN41" s="1897" t="e">
        <f>IF(AN39="","",VLOOKUP(AN39,#REF!,23,FALSE))</f>
        <v>#REF!</v>
      </c>
      <c r="AO41" s="1912" t="e">
        <f>IF(AO39="","",VLOOKUP(AO39,#REF!,23,FALSE))</f>
        <v>#REF!</v>
      </c>
      <c r="AP41" s="1885" t="e">
        <f>IF(AP39="","",VLOOKUP(AP39,#REF!,23,FALSE))</f>
        <v>#REF!</v>
      </c>
      <c r="AQ41" s="1897" t="str">
        <f>IF(AQ39="","",VLOOKUP(AQ39,#REF!,23,FALSE))</f>
        <v/>
      </c>
      <c r="AR41" s="1897" t="e">
        <f>IF(AR39="","",VLOOKUP(AR39,#REF!,23,FALSE))</f>
        <v>#REF!</v>
      </c>
      <c r="AS41" s="1897" t="e">
        <f>IF(AS39="","",VLOOKUP(AS39,#REF!,23,FALSE))</f>
        <v>#REF!</v>
      </c>
      <c r="AT41" s="1897" t="e">
        <f>IF(AT39="","",VLOOKUP(AT39,#REF!,23,FALSE))</f>
        <v>#REF!</v>
      </c>
      <c r="AU41" s="1897" t="e">
        <f>IF(AU39="","",VLOOKUP(AU39,#REF!,23,FALSE))</f>
        <v>#REF!</v>
      </c>
      <c r="AV41" s="1912" t="str">
        <f>IF(AV39="","",VLOOKUP(AV39,#REF!,23,FALSE))</f>
        <v/>
      </c>
      <c r="AW41" s="1885" t="str">
        <f>IF(AW39="","",VLOOKUP(AW39,#REF!,23,FALSE))</f>
        <v/>
      </c>
      <c r="AX41" s="1897" t="str">
        <f>IF(AX39="","",VLOOKUP(AX39,#REF!,23,FALSE))</f>
        <v/>
      </c>
      <c r="AY41" s="1897" t="str">
        <f>IF(AY39="","",VLOOKUP(AY39,#REF!,23,FALSE))</f>
        <v/>
      </c>
      <c r="AZ41" s="1945" t="e">
        <f>IF($BC$3="４週",SUM(U41:AV41),IF($BC$3="暦月",SUM(U41:AY41),""))</f>
        <v>#REF!</v>
      </c>
      <c r="BA41" s="1953"/>
      <c r="BB41" s="1962" t="e">
        <f>IF($BC$3="４週",AZ41/4,IF($BC$3="暦月",(AZ41/($BC$8/7)),""))</f>
        <v>#REF!</v>
      </c>
      <c r="BC41" s="1953"/>
      <c r="BD41" s="1973"/>
      <c r="BE41" s="1978"/>
      <c r="BF41" s="1978"/>
      <c r="BG41" s="1978"/>
      <c r="BH41" s="1989"/>
    </row>
    <row r="42" spans="2:60" ht="20.25" customHeight="1">
      <c r="B42" s="2530"/>
      <c r="C42" s="1756" t="s">
        <v>910</v>
      </c>
      <c r="D42" s="1824"/>
      <c r="E42" s="1767"/>
      <c r="F42" s="1766"/>
      <c r="G42" s="1766"/>
      <c r="H42" s="2541" t="s">
        <v>751</v>
      </c>
      <c r="I42" s="1788" t="s">
        <v>581</v>
      </c>
      <c r="J42" s="2545"/>
      <c r="K42" s="2545"/>
      <c r="L42" s="1802"/>
      <c r="M42" s="2549" t="s">
        <v>942</v>
      </c>
      <c r="N42" s="2553"/>
      <c r="O42" s="2557"/>
      <c r="P42" s="2561" t="s">
        <v>770</v>
      </c>
      <c r="Q42" s="2568"/>
      <c r="R42" s="2568"/>
      <c r="S42" s="2576"/>
      <c r="T42" s="2584"/>
      <c r="U42" s="2596" t="s">
        <v>835</v>
      </c>
      <c r="V42" s="2602"/>
      <c r="W42" s="2602" t="s">
        <v>836</v>
      </c>
      <c r="X42" s="2602" t="s">
        <v>849</v>
      </c>
      <c r="Y42" s="2602" t="s">
        <v>850</v>
      </c>
      <c r="Z42" s="2602" t="s">
        <v>835</v>
      </c>
      <c r="AA42" s="2608"/>
      <c r="AB42" s="2596" t="s">
        <v>835</v>
      </c>
      <c r="AC42" s="2602"/>
      <c r="AD42" s="2602" t="s">
        <v>838</v>
      </c>
      <c r="AE42" s="2602" t="s">
        <v>849</v>
      </c>
      <c r="AF42" s="2602" t="s">
        <v>850</v>
      </c>
      <c r="AG42" s="2602"/>
      <c r="AH42" s="2608" t="s">
        <v>835</v>
      </c>
      <c r="AI42" s="2596" t="s">
        <v>849</v>
      </c>
      <c r="AJ42" s="2602" t="s">
        <v>850</v>
      </c>
      <c r="AK42" s="2602"/>
      <c r="AL42" s="2602" t="s">
        <v>835</v>
      </c>
      <c r="AM42" s="2602" t="s">
        <v>835</v>
      </c>
      <c r="AN42" s="2602" t="s">
        <v>836</v>
      </c>
      <c r="AO42" s="2608"/>
      <c r="AP42" s="2596" t="s">
        <v>849</v>
      </c>
      <c r="AQ42" s="2602" t="s">
        <v>850</v>
      </c>
      <c r="AR42" s="2602"/>
      <c r="AS42" s="2602" t="s">
        <v>835</v>
      </c>
      <c r="AT42" s="2602"/>
      <c r="AU42" s="2602" t="s">
        <v>849</v>
      </c>
      <c r="AV42" s="2608" t="s">
        <v>850</v>
      </c>
      <c r="AW42" s="2596"/>
      <c r="AX42" s="2602"/>
      <c r="AY42" s="2602"/>
      <c r="AZ42" s="2624"/>
      <c r="BA42" s="2631"/>
      <c r="BB42" s="2638"/>
      <c r="BC42" s="2631"/>
      <c r="BD42" s="1972"/>
      <c r="BE42" s="1977"/>
      <c r="BF42" s="1977"/>
      <c r="BG42" s="1977"/>
      <c r="BH42" s="1988"/>
    </row>
    <row r="43" spans="2:60" ht="20.25" customHeight="1">
      <c r="B43" s="2059">
        <f>B40+1</f>
        <v>8</v>
      </c>
      <c r="C43" s="1755"/>
      <c r="D43" s="1823"/>
      <c r="E43" s="1766"/>
      <c r="F43" s="1766" t="str">
        <f>C42</f>
        <v>看護職員</v>
      </c>
      <c r="G43" s="1766"/>
      <c r="H43" s="2103"/>
      <c r="I43" s="1787"/>
      <c r="J43" s="2543"/>
      <c r="K43" s="2543"/>
      <c r="L43" s="1801"/>
      <c r="M43" s="2547"/>
      <c r="N43" s="2551"/>
      <c r="O43" s="2555"/>
      <c r="P43" s="2559" t="s">
        <v>1023</v>
      </c>
      <c r="Q43" s="2566"/>
      <c r="R43" s="2566"/>
      <c r="S43" s="2574"/>
      <c r="T43" s="2582"/>
      <c r="U43" s="2181" t="e">
        <f>IF(U42="","",VLOOKUP(U42,#REF!,21,FALSE))</f>
        <v>#REF!</v>
      </c>
      <c r="V43" s="2190" t="str">
        <f>IF(V42="","",VLOOKUP(V42,#REF!,21,FALSE))</f>
        <v/>
      </c>
      <c r="W43" s="2190" t="e">
        <f>IF(W42="","",VLOOKUP(W42,#REF!,21,FALSE))</f>
        <v>#REF!</v>
      </c>
      <c r="X43" s="2190" t="e">
        <f>IF(X42="","",VLOOKUP(X42,#REF!,21,FALSE))</f>
        <v>#REF!</v>
      </c>
      <c r="Y43" s="2190" t="e">
        <f>IF(Y42="","",VLOOKUP(Y42,#REF!,21,FALSE))</f>
        <v>#REF!</v>
      </c>
      <c r="Z43" s="2190" t="e">
        <f>IF(Z42="","",VLOOKUP(Z42,#REF!,21,FALSE))</f>
        <v>#REF!</v>
      </c>
      <c r="AA43" s="2197" t="str">
        <f>IF(AA42="","",VLOOKUP(AA42,#REF!,21,FALSE))</f>
        <v/>
      </c>
      <c r="AB43" s="2181" t="e">
        <f>IF(AB42="","",VLOOKUP(AB42,#REF!,21,FALSE))</f>
        <v>#REF!</v>
      </c>
      <c r="AC43" s="2190" t="str">
        <f>IF(AC42="","",VLOOKUP(AC42,#REF!,21,FALSE))</f>
        <v/>
      </c>
      <c r="AD43" s="2190" t="e">
        <f>IF(AD42="","",VLOOKUP(AD42,#REF!,21,FALSE))</f>
        <v>#REF!</v>
      </c>
      <c r="AE43" s="2190" t="e">
        <f>IF(AE42="","",VLOOKUP(AE42,#REF!,21,FALSE))</f>
        <v>#REF!</v>
      </c>
      <c r="AF43" s="2190" t="e">
        <f>IF(AF42="","",VLOOKUP(AF42,#REF!,21,FALSE))</f>
        <v>#REF!</v>
      </c>
      <c r="AG43" s="2190" t="str">
        <f>IF(AG42="","",VLOOKUP(AG42,#REF!,21,FALSE))</f>
        <v/>
      </c>
      <c r="AH43" s="2197" t="e">
        <f>IF(AH42="","",VLOOKUP(AH42,#REF!,21,FALSE))</f>
        <v>#REF!</v>
      </c>
      <c r="AI43" s="2181" t="e">
        <f>IF(AI42="","",VLOOKUP(AI42,#REF!,21,FALSE))</f>
        <v>#REF!</v>
      </c>
      <c r="AJ43" s="2190" t="e">
        <f>IF(AJ42="","",VLOOKUP(AJ42,#REF!,21,FALSE))</f>
        <v>#REF!</v>
      </c>
      <c r="AK43" s="2190" t="str">
        <f>IF(AK42="","",VLOOKUP(AK42,#REF!,21,FALSE))</f>
        <v/>
      </c>
      <c r="AL43" s="2190" t="e">
        <f>IF(AL42="","",VLOOKUP(AL42,#REF!,21,FALSE))</f>
        <v>#REF!</v>
      </c>
      <c r="AM43" s="2190" t="e">
        <f>IF(AM42="","",VLOOKUP(AM42,#REF!,21,FALSE))</f>
        <v>#REF!</v>
      </c>
      <c r="AN43" s="2190" t="e">
        <f>IF(AN42="","",VLOOKUP(AN42,#REF!,21,FALSE))</f>
        <v>#REF!</v>
      </c>
      <c r="AO43" s="2197" t="str">
        <f>IF(AO42="","",VLOOKUP(AO42,#REF!,21,FALSE))</f>
        <v/>
      </c>
      <c r="AP43" s="2181" t="e">
        <f>IF(AP42="","",VLOOKUP(AP42,#REF!,21,FALSE))</f>
        <v>#REF!</v>
      </c>
      <c r="AQ43" s="2190" t="e">
        <f>IF(AQ42="","",VLOOKUP(AQ42,#REF!,21,FALSE))</f>
        <v>#REF!</v>
      </c>
      <c r="AR43" s="2190" t="str">
        <f>IF(AR42="","",VLOOKUP(AR42,#REF!,21,FALSE))</f>
        <v/>
      </c>
      <c r="AS43" s="2190" t="e">
        <f>IF(AS42="","",VLOOKUP(AS42,#REF!,21,FALSE))</f>
        <v>#REF!</v>
      </c>
      <c r="AT43" s="2190" t="str">
        <f>IF(AT42="","",VLOOKUP(AT42,#REF!,21,FALSE))</f>
        <v/>
      </c>
      <c r="AU43" s="2190" t="e">
        <f>IF(AU42="","",VLOOKUP(AU42,#REF!,21,FALSE))</f>
        <v>#REF!</v>
      </c>
      <c r="AV43" s="2197" t="e">
        <f>IF(AV42="","",VLOOKUP(AV42,#REF!,21,FALSE))</f>
        <v>#REF!</v>
      </c>
      <c r="AW43" s="2181" t="str">
        <f>IF(AW42="","",VLOOKUP(AW42,#REF!,21,FALSE))</f>
        <v/>
      </c>
      <c r="AX43" s="2190" t="str">
        <f>IF(AX42="","",VLOOKUP(AX42,#REF!,21,FALSE))</f>
        <v/>
      </c>
      <c r="AY43" s="2190" t="str">
        <f>IF(AY42="","",VLOOKUP(AY42,#REF!,21,FALSE))</f>
        <v/>
      </c>
      <c r="AZ43" s="1943" t="e">
        <f>IF($BC$3="４週",SUM(U43:AV43),IF($BC$3="暦月",SUM(U43:AY43),""))</f>
        <v>#REF!</v>
      </c>
      <c r="BA43" s="1951"/>
      <c r="BB43" s="1960" t="e">
        <f>IF($BC$3="４週",AZ43/4,IF($BC$3="暦月",(AZ43/($BC$8/7)),""))</f>
        <v>#REF!</v>
      </c>
      <c r="BC43" s="1951"/>
      <c r="BD43" s="1971"/>
      <c r="BE43" s="1976"/>
      <c r="BF43" s="1976"/>
      <c r="BG43" s="1976"/>
      <c r="BH43" s="1987"/>
    </row>
    <row r="44" spans="2:60" ht="20.25" customHeight="1">
      <c r="B44" s="1743"/>
      <c r="C44" s="1757"/>
      <c r="D44" s="1825"/>
      <c r="E44" s="1768"/>
      <c r="F44" s="1768"/>
      <c r="G44" s="1768" t="str">
        <f>C42</f>
        <v>看護職員</v>
      </c>
      <c r="H44" s="2104"/>
      <c r="I44" s="1789"/>
      <c r="J44" s="2544"/>
      <c r="K44" s="2544"/>
      <c r="L44" s="1803"/>
      <c r="M44" s="2548"/>
      <c r="N44" s="2552"/>
      <c r="O44" s="2556"/>
      <c r="P44" s="2560" t="s">
        <v>34</v>
      </c>
      <c r="Q44" s="2570"/>
      <c r="R44" s="2570"/>
      <c r="S44" s="2575"/>
      <c r="T44" s="2583"/>
      <c r="U44" s="1885" t="e">
        <f>IF(U42="","",VLOOKUP(U42,#REF!,23,FALSE))</f>
        <v>#REF!</v>
      </c>
      <c r="V44" s="1897" t="str">
        <f>IF(V42="","",VLOOKUP(V42,#REF!,23,FALSE))</f>
        <v/>
      </c>
      <c r="W44" s="1897" t="e">
        <f>IF(W42="","",VLOOKUP(W42,#REF!,23,FALSE))</f>
        <v>#REF!</v>
      </c>
      <c r="X44" s="1897" t="e">
        <f>IF(X42="","",VLOOKUP(X42,#REF!,23,FALSE))</f>
        <v>#REF!</v>
      </c>
      <c r="Y44" s="1897" t="e">
        <f>IF(Y42="","",VLOOKUP(Y42,#REF!,23,FALSE))</f>
        <v>#REF!</v>
      </c>
      <c r="Z44" s="1897" t="e">
        <f>IF(Z42="","",VLOOKUP(Z42,#REF!,23,FALSE))</f>
        <v>#REF!</v>
      </c>
      <c r="AA44" s="1912" t="str">
        <f>IF(AA42="","",VLOOKUP(AA42,#REF!,23,FALSE))</f>
        <v/>
      </c>
      <c r="AB44" s="1885" t="e">
        <f>IF(AB42="","",VLOOKUP(AB42,#REF!,23,FALSE))</f>
        <v>#REF!</v>
      </c>
      <c r="AC44" s="1897" t="str">
        <f>IF(AC42="","",VLOOKUP(AC42,#REF!,23,FALSE))</f>
        <v/>
      </c>
      <c r="AD44" s="1897" t="e">
        <f>IF(AD42="","",VLOOKUP(AD42,#REF!,23,FALSE))</f>
        <v>#REF!</v>
      </c>
      <c r="AE44" s="1897" t="e">
        <f>IF(AE42="","",VLOOKUP(AE42,#REF!,23,FALSE))</f>
        <v>#REF!</v>
      </c>
      <c r="AF44" s="1897" t="e">
        <f>IF(AF42="","",VLOOKUP(AF42,#REF!,23,FALSE))</f>
        <v>#REF!</v>
      </c>
      <c r="AG44" s="1897" t="str">
        <f>IF(AG42="","",VLOOKUP(AG42,#REF!,23,FALSE))</f>
        <v/>
      </c>
      <c r="AH44" s="1912" t="e">
        <f>IF(AH42="","",VLOOKUP(AH42,#REF!,23,FALSE))</f>
        <v>#REF!</v>
      </c>
      <c r="AI44" s="1885" t="e">
        <f>IF(AI42="","",VLOOKUP(AI42,#REF!,23,FALSE))</f>
        <v>#REF!</v>
      </c>
      <c r="AJ44" s="1897" t="e">
        <f>IF(AJ42="","",VLOOKUP(AJ42,#REF!,23,FALSE))</f>
        <v>#REF!</v>
      </c>
      <c r="AK44" s="1897" t="str">
        <f>IF(AK42="","",VLOOKUP(AK42,#REF!,23,FALSE))</f>
        <v/>
      </c>
      <c r="AL44" s="1897" t="e">
        <f>IF(AL42="","",VLOOKUP(AL42,#REF!,23,FALSE))</f>
        <v>#REF!</v>
      </c>
      <c r="AM44" s="1897" t="e">
        <f>IF(AM42="","",VLOOKUP(AM42,#REF!,23,FALSE))</f>
        <v>#REF!</v>
      </c>
      <c r="AN44" s="1897" t="e">
        <f>IF(AN42="","",VLOOKUP(AN42,#REF!,23,FALSE))</f>
        <v>#REF!</v>
      </c>
      <c r="AO44" s="1912" t="str">
        <f>IF(AO42="","",VLOOKUP(AO42,#REF!,23,FALSE))</f>
        <v/>
      </c>
      <c r="AP44" s="1885" t="e">
        <f>IF(AP42="","",VLOOKUP(AP42,#REF!,23,FALSE))</f>
        <v>#REF!</v>
      </c>
      <c r="AQ44" s="1897" t="e">
        <f>IF(AQ42="","",VLOOKUP(AQ42,#REF!,23,FALSE))</f>
        <v>#REF!</v>
      </c>
      <c r="AR44" s="1897" t="str">
        <f>IF(AR42="","",VLOOKUP(AR42,#REF!,23,FALSE))</f>
        <v/>
      </c>
      <c r="AS44" s="1897" t="e">
        <f>IF(AS42="","",VLOOKUP(AS42,#REF!,23,FALSE))</f>
        <v>#REF!</v>
      </c>
      <c r="AT44" s="1897" t="str">
        <f>IF(AT42="","",VLOOKUP(AT42,#REF!,23,FALSE))</f>
        <v/>
      </c>
      <c r="AU44" s="1897" t="e">
        <f>IF(AU42="","",VLOOKUP(AU42,#REF!,23,FALSE))</f>
        <v>#REF!</v>
      </c>
      <c r="AV44" s="1912" t="e">
        <f>IF(AV42="","",VLOOKUP(AV42,#REF!,23,FALSE))</f>
        <v>#REF!</v>
      </c>
      <c r="AW44" s="1885" t="str">
        <f>IF(AW42="","",VLOOKUP(AW42,#REF!,23,FALSE))</f>
        <v/>
      </c>
      <c r="AX44" s="1897" t="str">
        <f>IF(AX42="","",VLOOKUP(AX42,#REF!,23,FALSE))</f>
        <v/>
      </c>
      <c r="AY44" s="1897" t="str">
        <f>IF(AY42="","",VLOOKUP(AY42,#REF!,23,FALSE))</f>
        <v/>
      </c>
      <c r="AZ44" s="1945" t="e">
        <f>IF($BC$3="４週",SUM(U44:AV44),IF($BC$3="暦月",SUM(U44:AY44),""))</f>
        <v>#REF!</v>
      </c>
      <c r="BA44" s="1953"/>
      <c r="BB44" s="1962" t="e">
        <f>IF($BC$3="４週",AZ44/4,IF($BC$3="暦月",(AZ44/($BC$8/7)),""))</f>
        <v>#REF!</v>
      </c>
      <c r="BC44" s="1953"/>
      <c r="BD44" s="1973"/>
      <c r="BE44" s="1978"/>
      <c r="BF44" s="1978"/>
      <c r="BG44" s="1978"/>
      <c r="BH44" s="1989"/>
    </row>
    <row r="45" spans="2:60" ht="20.25" customHeight="1">
      <c r="B45" s="2530"/>
      <c r="C45" s="1756" t="s">
        <v>910</v>
      </c>
      <c r="D45" s="1824"/>
      <c r="E45" s="1767"/>
      <c r="F45" s="1766"/>
      <c r="G45" s="1766"/>
      <c r="H45" s="2541" t="s">
        <v>751</v>
      </c>
      <c r="I45" s="1788" t="s">
        <v>581</v>
      </c>
      <c r="J45" s="2545"/>
      <c r="K45" s="2545"/>
      <c r="L45" s="1802"/>
      <c r="M45" s="2549" t="s">
        <v>943</v>
      </c>
      <c r="N45" s="2553"/>
      <c r="O45" s="2557"/>
      <c r="P45" s="2561" t="s">
        <v>770</v>
      </c>
      <c r="Q45" s="2568"/>
      <c r="R45" s="2568"/>
      <c r="S45" s="2576"/>
      <c r="T45" s="2584"/>
      <c r="U45" s="2596" t="s">
        <v>850</v>
      </c>
      <c r="V45" s="2602" t="s">
        <v>838</v>
      </c>
      <c r="W45" s="2602" t="s">
        <v>838</v>
      </c>
      <c r="X45" s="2602"/>
      <c r="Y45" s="2602"/>
      <c r="Z45" s="2602" t="s">
        <v>836</v>
      </c>
      <c r="AA45" s="2608" t="s">
        <v>849</v>
      </c>
      <c r="AB45" s="2596" t="s">
        <v>850</v>
      </c>
      <c r="AC45" s="2602"/>
      <c r="AD45" s="2602"/>
      <c r="AE45" s="2602" t="s">
        <v>835</v>
      </c>
      <c r="AF45" s="2602" t="s">
        <v>838</v>
      </c>
      <c r="AG45" s="2602" t="s">
        <v>838</v>
      </c>
      <c r="AH45" s="2608" t="s">
        <v>849</v>
      </c>
      <c r="AI45" s="2596" t="s">
        <v>850</v>
      </c>
      <c r="AJ45" s="2602" t="s">
        <v>838</v>
      </c>
      <c r="AK45" s="2602"/>
      <c r="AL45" s="2602" t="s">
        <v>836</v>
      </c>
      <c r="AM45" s="2602" t="s">
        <v>849</v>
      </c>
      <c r="AN45" s="2602" t="s">
        <v>850</v>
      </c>
      <c r="AO45" s="2608"/>
      <c r="AP45" s="2596"/>
      <c r="AQ45" s="2602" t="s">
        <v>849</v>
      </c>
      <c r="AR45" s="2602" t="s">
        <v>850</v>
      </c>
      <c r="AS45" s="2602"/>
      <c r="AT45" s="2602" t="s">
        <v>835</v>
      </c>
      <c r="AU45" s="2602" t="s">
        <v>836</v>
      </c>
      <c r="AV45" s="2608" t="s">
        <v>849</v>
      </c>
      <c r="AW45" s="2596"/>
      <c r="AX45" s="2602"/>
      <c r="AY45" s="2602"/>
      <c r="AZ45" s="2624"/>
      <c r="BA45" s="2631"/>
      <c r="BB45" s="2638"/>
      <c r="BC45" s="2631"/>
      <c r="BD45" s="1972"/>
      <c r="BE45" s="1977"/>
      <c r="BF45" s="1977"/>
      <c r="BG45" s="1977"/>
      <c r="BH45" s="1988"/>
    </row>
    <row r="46" spans="2:60" ht="20.25" customHeight="1">
      <c r="B46" s="2059">
        <f>B43+1</f>
        <v>9</v>
      </c>
      <c r="C46" s="1755"/>
      <c r="D46" s="1823"/>
      <c r="E46" s="1766"/>
      <c r="F46" s="1766" t="str">
        <f>C45</f>
        <v>看護職員</v>
      </c>
      <c r="G46" s="1766"/>
      <c r="H46" s="2103"/>
      <c r="I46" s="1787"/>
      <c r="J46" s="2543"/>
      <c r="K46" s="2543"/>
      <c r="L46" s="1801"/>
      <c r="M46" s="2547"/>
      <c r="N46" s="2551"/>
      <c r="O46" s="2555"/>
      <c r="P46" s="2559" t="s">
        <v>1023</v>
      </c>
      <c r="Q46" s="2566"/>
      <c r="R46" s="2566"/>
      <c r="S46" s="2574"/>
      <c r="T46" s="2582"/>
      <c r="U46" s="2181" t="e">
        <f>IF(U45="","",VLOOKUP(U45,#REF!,21,FALSE))</f>
        <v>#REF!</v>
      </c>
      <c r="V46" s="2190" t="e">
        <f>IF(V45="","",VLOOKUP(V45,#REF!,21,FALSE))</f>
        <v>#REF!</v>
      </c>
      <c r="W46" s="2190" t="e">
        <f>IF(W45="","",VLOOKUP(W45,#REF!,21,FALSE))</f>
        <v>#REF!</v>
      </c>
      <c r="X46" s="2190" t="str">
        <f>IF(X45="","",VLOOKUP(X45,#REF!,21,FALSE))</f>
        <v/>
      </c>
      <c r="Y46" s="2190" t="str">
        <f>IF(Y45="","",VLOOKUP(Y45,#REF!,21,FALSE))</f>
        <v/>
      </c>
      <c r="Z46" s="2190" t="e">
        <f>IF(Z45="","",VLOOKUP(Z45,#REF!,21,FALSE))</f>
        <v>#REF!</v>
      </c>
      <c r="AA46" s="2197" t="e">
        <f>IF(AA45="","",VLOOKUP(AA45,#REF!,21,FALSE))</f>
        <v>#REF!</v>
      </c>
      <c r="AB46" s="2181" t="e">
        <f>IF(AB45="","",VLOOKUP(AB45,#REF!,21,FALSE))</f>
        <v>#REF!</v>
      </c>
      <c r="AC46" s="2190" t="str">
        <f>IF(AC45="","",VLOOKUP(AC45,#REF!,21,FALSE))</f>
        <v/>
      </c>
      <c r="AD46" s="2190" t="str">
        <f>IF(AD45="","",VLOOKUP(AD45,#REF!,21,FALSE))</f>
        <v/>
      </c>
      <c r="AE46" s="2190" t="e">
        <f>IF(AE45="","",VLOOKUP(AE45,#REF!,21,FALSE))</f>
        <v>#REF!</v>
      </c>
      <c r="AF46" s="2190" t="e">
        <f>IF(AF45="","",VLOOKUP(AF45,#REF!,21,FALSE))</f>
        <v>#REF!</v>
      </c>
      <c r="AG46" s="2190" t="e">
        <f>IF(AG45="","",VLOOKUP(AG45,#REF!,21,FALSE))</f>
        <v>#REF!</v>
      </c>
      <c r="AH46" s="2197" t="e">
        <f>IF(AH45="","",VLOOKUP(AH45,#REF!,21,FALSE))</f>
        <v>#REF!</v>
      </c>
      <c r="AI46" s="2181" t="e">
        <f>IF(AI45="","",VLOOKUP(AI45,#REF!,21,FALSE))</f>
        <v>#REF!</v>
      </c>
      <c r="AJ46" s="2190" t="e">
        <f>IF(AJ45="","",VLOOKUP(AJ45,#REF!,21,FALSE))</f>
        <v>#REF!</v>
      </c>
      <c r="AK46" s="2190" t="str">
        <f>IF(AK45="","",VLOOKUP(AK45,#REF!,21,FALSE))</f>
        <v/>
      </c>
      <c r="AL46" s="2190" t="e">
        <f>IF(AL45="","",VLOOKUP(AL45,#REF!,21,FALSE))</f>
        <v>#REF!</v>
      </c>
      <c r="AM46" s="2190" t="e">
        <f>IF(AM45="","",VLOOKUP(AM45,#REF!,21,FALSE))</f>
        <v>#REF!</v>
      </c>
      <c r="AN46" s="2190" t="e">
        <f>IF(AN45="","",VLOOKUP(AN45,#REF!,21,FALSE))</f>
        <v>#REF!</v>
      </c>
      <c r="AO46" s="2197" t="str">
        <f>IF(AO45="","",VLOOKUP(AO45,#REF!,21,FALSE))</f>
        <v/>
      </c>
      <c r="AP46" s="2181" t="str">
        <f>IF(AP45="","",VLOOKUP(AP45,#REF!,21,FALSE))</f>
        <v/>
      </c>
      <c r="AQ46" s="2190" t="e">
        <f>IF(AQ45="","",VLOOKUP(AQ45,#REF!,21,FALSE))</f>
        <v>#REF!</v>
      </c>
      <c r="AR46" s="2190" t="e">
        <f>IF(AR45="","",VLOOKUP(AR45,#REF!,21,FALSE))</f>
        <v>#REF!</v>
      </c>
      <c r="AS46" s="2190" t="str">
        <f>IF(AS45="","",VLOOKUP(AS45,#REF!,21,FALSE))</f>
        <v/>
      </c>
      <c r="AT46" s="2190" t="e">
        <f>IF(AT45="","",VLOOKUP(AT45,#REF!,21,FALSE))</f>
        <v>#REF!</v>
      </c>
      <c r="AU46" s="2190" t="e">
        <f>IF(AU45="","",VLOOKUP(AU45,#REF!,21,FALSE))</f>
        <v>#REF!</v>
      </c>
      <c r="AV46" s="2197" t="e">
        <f>IF(AV45="","",VLOOKUP(AV45,#REF!,21,FALSE))</f>
        <v>#REF!</v>
      </c>
      <c r="AW46" s="2181" t="str">
        <f>IF(AW45="","",VLOOKUP(AW45,#REF!,21,FALSE))</f>
        <v/>
      </c>
      <c r="AX46" s="2190" t="str">
        <f>IF(AX45="","",VLOOKUP(AX45,#REF!,21,FALSE))</f>
        <v/>
      </c>
      <c r="AY46" s="2190" t="str">
        <f>IF(AY45="","",VLOOKUP(AY45,#REF!,21,FALSE))</f>
        <v/>
      </c>
      <c r="AZ46" s="1943" t="e">
        <f>IF($BC$3="４週",SUM(U46:AV46),IF($BC$3="暦月",SUM(U46:AY46),""))</f>
        <v>#REF!</v>
      </c>
      <c r="BA46" s="1951"/>
      <c r="BB46" s="1960" t="e">
        <f>IF($BC$3="４週",AZ46/4,IF($BC$3="暦月",(AZ46/($BC$8/7)),""))</f>
        <v>#REF!</v>
      </c>
      <c r="BC46" s="1951"/>
      <c r="BD46" s="1971"/>
      <c r="BE46" s="1976"/>
      <c r="BF46" s="1976"/>
      <c r="BG46" s="1976"/>
      <c r="BH46" s="1987"/>
    </row>
    <row r="47" spans="2:60" ht="20.25" customHeight="1">
      <c r="B47" s="1743"/>
      <c r="C47" s="1757"/>
      <c r="D47" s="1825"/>
      <c r="E47" s="1768"/>
      <c r="F47" s="1768"/>
      <c r="G47" s="1768" t="str">
        <f>C45</f>
        <v>看護職員</v>
      </c>
      <c r="H47" s="2104"/>
      <c r="I47" s="1789"/>
      <c r="J47" s="2544"/>
      <c r="K47" s="2544"/>
      <c r="L47" s="1803"/>
      <c r="M47" s="2548"/>
      <c r="N47" s="2552"/>
      <c r="O47" s="2556"/>
      <c r="P47" s="2560" t="s">
        <v>34</v>
      </c>
      <c r="Q47" s="2567"/>
      <c r="R47" s="2567"/>
      <c r="S47" s="2578"/>
      <c r="T47" s="2586"/>
      <c r="U47" s="1885" t="e">
        <f>IF(U45="","",VLOOKUP(U45,#REF!,23,FALSE))</f>
        <v>#REF!</v>
      </c>
      <c r="V47" s="1897" t="e">
        <f>IF(V45="","",VLOOKUP(V45,#REF!,23,FALSE))</f>
        <v>#REF!</v>
      </c>
      <c r="W47" s="1897" t="e">
        <f>IF(W45="","",VLOOKUP(W45,#REF!,23,FALSE))</f>
        <v>#REF!</v>
      </c>
      <c r="X47" s="1897" t="str">
        <f>IF(X45="","",VLOOKUP(X45,#REF!,23,FALSE))</f>
        <v/>
      </c>
      <c r="Y47" s="1897" t="str">
        <f>IF(Y45="","",VLOOKUP(Y45,#REF!,23,FALSE))</f>
        <v/>
      </c>
      <c r="Z47" s="1897" t="e">
        <f>IF(Z45="","",VLOOKUP(Z45,#REF!,23,FALSE))</f>
        <v>#REF!</v>
      </c>
      <c r="AA47" s="1912" t="e">
        <f>IF(AA45="","",VLOOKUP(AA45,#REF!,23,FALSE))</f>
        <v>#REF!</v>
      </c>
      <c r="AB47" s="1885" t="e">
        <f>IF(AB45="","",VLOOKUP(AB45,#REF!,23,FALSE))</f>
        <v>#REF!</v>
      </c>
      <c r="AC47" s="1897" t="str">
        <f>IF(AC45="","",VLOOKUP(AC45,#REF!,23,FALSE))</f>
        <v/>
      </c>
      <c r="AD47" s="1897" t="str">
        <f>IF(AD45="","",VLOOKUP(AD45,#REF!,23,FALSE))</f>
        <v/>
      </c>
      <c r="AE47" s="1897" t="e">
        <f>IF(AE45="","",VLOOKUP(AE45,#REF!,23,FALSE))</f>
        <v>#REF!</v>
      </c>
      <c r="AF47" s="1897" t="e">
        <f>IF(AF45="","",VLOOKUP(AF45,#REF!,23,FALSE))</f>
        <v>#REF!</v>
      </c>
      <c r="AG47" s="1897" t="e">
        <f>IF(AG45="","",VLOOKUP(AG45,#REF!,23,FALSE))</f>
        <v>#REF!</v>
      </c>
      <c r="AH47" s="1912" t="e">
        <f>IF(AH45="","",VLOOKUP(AH45,#REF!,23,FALSE))</f>
        <v>#REF!</v>
      </c>
      <c r="AI47" s="1885" t="e">
        <f>IF(AI45="","",VLOOKUP(AI45,#REF!,23,FALSE))</f>
        <v>#REF!</v>
      </c>
      <c r="AJ47" s="1897" t="e">
        <f>IF(AJ45="","",VLOOKUP(AJ45,#REF!,23,FALSE))</f>
        <v>#REF!</v>
      </c>
      <c r="AK47" s="1897" t="str">
        <f>IF(AK45="","",VLOOKUP(AK45,#REF!,23,FALSE))</f>
        <v/>
      </c>
      <c r="AL47" s="1897" t="e">
        <f>IF(AL45="","",VLOOKUP(AL45,#REF!,23,FALSE))</f>
        <v>#REF!</v>
      </c>
      <c r="AM47" s="1897" t="e">
        <f>IF(AM45="","",VLOOKUP(AM45,#REF!,23,FALSE))</f>
        <v>#REF!</v>
      </c>
      <c r="AN47" s="1897" t="e">
        <f>IF(AN45="","",VLOOKUP(AN45,#REF!,23,FALSE))</f>
        <v>#REF!</v>
      </c>
      <c r="AO47" s="1912" t="str">
        <f>IF(AO45="","",VLOOKUP(AO45,#REF!,23,FALSE))</f>
        <v/>
      </c>
      <c r="AP47" s="1885" t="str">
        <f>IF(AP45="","",VLOOKUP(AP45,#REF!,23,FALSE))</f>
        <v/>
      </c>
      <c r="AQ47" s="1897" t="e">
        <f>IF(AQ45="","",VLOOKUP(AQ45,#REF!,23,FALSE))</f>
        <v>#REF!</v>
      </c>
      <c r="AR47" s="1897" t="e">
        <f>IF(AR45="","",VLOOKUP(AR45,#REF!,23,FALSE))</f>
        <v>#REF!</v>
      </c>
      <c r="AS47" s="1897" t="str">
        <f>IF(AS45="","",VLOOKUP(AS45,#REF!,23,FALSE))</f>
        <v/>
      </c>
      <c r="AT47" s="1897" t="e">
        <f>IF(AT45="","",VLOOKUP(AT45,#REF!,23,FALSE))</f>
        <v>#REF!</v>
      </c>
      <c r="AU47" s="1897" t="e">
        <f>IF(AU45="","",VLOOKUP(AU45,#REF!,23,FALSE))</f>
        <v>#REF!</v>
      </c>
      <c r="AV47" s="1912" t="e">
        <f>IF(AV45="","",VLOOKUP(AV45,#REF!,23,FALSE))</f>
        <v>#REF!</v>
      </c>
      <c r="AW47" s="1885" t="str">
        <f>IF(AW45="","",VLOOKUP(AW45,#REF!,23,FALSE))</f>
        <v/>
      </c>
      <c r="AX47" s="1897" t="str">
        <f>IF(AX45="","",VLOOKUP(AX45,#REF!,23,FALSE))</f>
        <v/>
      </c>
      <c r="AY47" s="1897" t="str">
        <f>IF(AY45="","",VLOOKUP(AY45,#REF!,23,FALSE))</f>
        <v/>
      </c>
      <c r="AZ47" s="1945" t="e">
        <f>IF($BC$3="４週",SUM(U47:AV47),IF($BC$3="暦月",SUM(U47:AY47),""))</f>
        <v>#REF!</v>
      </c>
      <c r="BA47" s="1953"/>
      <c r="BB47" s="1962" t="e">
        <f>IF($BC$3="４週",AZ47/4,IF($BC$3="暦月",(AZ47/($BC$8/7)),""))</f>
        <v>#REF!</v>
      </c>
      <c r="BC47" s="1953"/>
      <c r="BD47" s="1973"/>
      <c r="BE47" s="1978"/>
      <c r="BF47" s="1978"/>
      <c r="BG47" s="1978"/>
      <c r="BH47" s="1989"/>
    </row>
    <row r="48" spans="2:60" ht="20.25" customHeight="1">
      <c r="B48" s="2530"/>
      <c r="C48" s="1756" t="s">
        <v>680</v>
      </c>
      <c r="D48" s="1824"/>
      <c r="E48" s="1767"/>
      <c r="F48" s="1766"/>
      <c r="G48" s="1766"/>
      <c r="H48" s="2541" t="s">
        <v>702</v>
      </c>
      <c r="I48" s="1788" t="s">
        <v>810</v>
      </c>
      <c r="J48" s="2545"/>
      <c r="K48" s="2545"/>
      <c r="L48" s="1802"/>
      <c r="M48" s="2549" t="s">
        <v>822</v>
      </c>
      <c r="N48" s="2553"/>
      <c r="O48" s="2557"/>
      <c r="P48" s="2561" t="s">
        <v>770</v>
      </c>
      <c r="Q48" s="2569"/>
      <c r="R48" s="2569"/>
      <c r="S48" s="2577"/>
      <c r="T48" s="2587"/>
      <c r="U48" s="2596"/>
      <c r="V48" s="2602"/>
      <c r="W48" s="2602"/>
      <c r="X48" s="2602" t="s">
        <v>835</v>
      </c>
      <c r="Y48" s="2602" t="s">
        <v>835</v>
      </c>
      <c r="Z48" s="2602"/>
      <c r="AA48" s="2608"/>
      <c r="AB48" s="2596"/>
      <c r="AC48" s="2602"/>
      <c r="AD48" s="2602"/>
      <c r="AE48" s="2602" t="s">
        <v>835</v>
      </c>
      <c r="AF48" s="2602" t="s">
        <v>835</v>
      </c>
      <c r="AG48" s="2602"/>
      <c r="AH48" s="2608"/>
      <c r="AI48" s="2596"/>
      <c r="AJ48" s="2602"/>
      <c r="AK48" s="2602"/>
      <c r="AL48" s="2602" t="s">
        <v>835</v>
      </c>
      <c r="AM48" s="2602" t="s">
        <v>835</v>
      </c>
      <c r="AN48" s="2602"/>
      <c r="AO48" s="2608"/>
      <c r="AP48" s="2596"/>
      <c r="AQ48" s="2602"/>
      <c r="AR48" s="2602"/>
      <c r="AS48" s="2602" t="s">
        <v>835</v>
      </c>
      <c r="AT48" s="2602" t="s">
        <v>835</v>
      </c>
      <c r="AU48" s="2602"/>
      <c r="AV48" s="2608"/>
      <c r="AW48" s="2596"/>
      <c r="AX48" s="2602"/>
      <c r="AY48" s="2602"/>
      <c r="AZ48" s="2624"/>
      <c r="BA48" s="2631"/>
      <c r="BB48" s="2638"/>
      <c r="BC48" s="2631"/>
      <c r="BD48" s="1972"/>
      <c r="BE48" s="1977"/>
      <c r="BF48" s="1977"/>
      <c r="BG48" s="1977"/>
      <c r="BH48" s="1988"/>
    </row>
    <row r="49" spans="2:60" ht="20.25" customHeight="1">
      <c r="B49" s="2059">
        <f>B46+1</f>
        <v>10</v>
      </c>
      <c r="C49" s="1755"/>
      <c r="D49" s="1823"/>
      <c r="E49" s="1766"/>
      <c r="F49" s="1766" t="str">
        <f>C48</f>
        <v>介護従業者</v>
      </c>
      <c r="G49" s="1766"/>
      <c r="H49" s="2103"/>
      <c r="I49" s="1787"/>
      <c r="J49" s="2543"/>
      <c r="K49" s="2543"/>
      <c r="L49" s="1801"/>
      <c r="M49" s="2547"/>
      <c r="N49" s="2551"/>
      <c r="O49" s="2555"/>
      <c r="P49" s="2559" t="s">
        <v>1023</v>
      </c>
      <c r="Q49" s="2566"/>
      <c r="R49" s="2566"/>
      <c r="S49" s="2574"/>
      <c r="T49" s="2582"/>
      <c r="U49" s="2181" t="str">
        <f>IF(U48="","",VLOOKUP(U48,#REF!,21,FALSE))</f>
        <v/>
      </c>
      <c r="V49" s="2190" t="str">
        <f>IF(V48="","",VLOOKUP(V48,#REF!,21,FALSE))</f>
        <v/>
      </c>
      <c r="W49" s="2190" t="str">
        <f>IF(W48="","",VLOOKUP(W48,#REF!,21,FALSE))</f>
        <v/>
      </c>
      <c r="X49" s="2190" t="e">
        <f>IF(X48="","",VLOOKUP(X48,#REF!,21,FALSE))</f>
        <v>#REF!</v>
      </c>
      <c r="Y49" s="2190" t="e">
        <f>IF(Y48="","",VLOOKUP(Y48,#REF!,21,FALSE))</f>
        <v>#REF!</v>
      </c>
      <c r="Z49" s="2190" t="str">
        <f>IF(Z48="","",VLOOKUP(Z48,#REF!,21,FALSE))</f>
        <v/>
      </c>
      <c r="AA49" s="2197" t="str">
        <f>IF(AA48="","",VLOOKUP(AA48,#REF!,21,FALSE))</f>
        <v/>
      </c>
      <c r="AB49" s="2181" t="str">
        <f>IF(AB48="","",VLOOKUP(AB48,#REF!,21,FALSE))</f>
        <v/>
      </c>
      <c r="AC49" s="2190" t="str">
        <f>IF(AC48="","",VLOOKUP(AC48,#REF!,21,FALSE))</f>
        <v/>
      </c>
      <c r="AD49" s="2190" t="str">
        <f>IF(AD48="","",VLOOKUP(AD48,#REF!,21,FALSE))</f>
        <v/>
      </c>
      <c r="AE49" s="2190" t="e">
        <f>IF(AE48="","",VLOOKUP(AE48,#REF!,21,FALSE))</f>
        <v>#REF!</v>
      </c>
      <c r="AF49" s="2190" t="e">
        <f>IF(AF48="","",VLOOKUP(AF48,#REF!,21,FALSE))</f>
        <v>#REF!</v>
      </c>
      <c r="AG49" s="2190" t="str">
        <f>IF(AG48="","",VLOOKUP(AG48,#REF!,21,FALSE))</f>
        <v/>
      </c>
      <c r="AH49" s="2197" t="str">
        <f>IF(AH48="","",VLOOKUP(AH48,#REF!,21,FALSE))</f>
        <v/>
      </c>
      <c r="AI49" s="2181" t="str">
        <f>IF(AI48="","",VLOOKUP(AI48,#REF!,21,FALSE))</f>
        <v/>
      </c>
      <c r="AJ49" s="2190" t="str">
        <f>IF(AJ48="","",VLOOKUP(AJ48,#REF!,21,FALSE))</f>
        <v/>
      </c>
      <c r="AK49" s="2190" t="str">
        <f>IF(AK48="","",VLOOKUP(AK48,#REF!,21,FALSE))</f>
        <v/>
      </c>
      <c r="AL49" s="2190" t="e">
        <f>IF(AL48="","",VLOOKUP(AL48,#REF!,21,FALSE))</f>
        <v>#REF!</v>
      </c>
      <c r="AM49" s="2190" t="e">
        <f>IF(AM48="","",VLOOKUP(AM48,#REF!,21,FALSE))</f>
        <v>#REF!</v>
      </c>
      <c r="AN49" s="2190" t="str">
        <f>IF(AN48="","",VLOOKUP(AN48,#REF!,21,FALSE))</f>
        <v/>
      </c>
      <c r="AO49" s="2197" t="str">
        <f>IF(AO48="","",VLOOKUP(AO48,#REF!,21,FALSE))</f>
        <v/>
      </c>
      <c r="AP49" s="2181" t="str">
        <f>IF(AP48="","",VLOOKUP(AP48,#REF!,21,FALSE))</f>
        <v/>
      </c>
      <c r="AQ49" s="2190" t="str">
        <f>IF(AQ48="","",VLOOKUP(AQ48,#REF!,21,FALSE))</f>
        <v/>
      </c>
      <c r="AR49" s="2190" t="str">
        <f>IF(AR48="","",VLOOKUP(AR48,#REF!,21,FALSE))</f>
        <v/>
      </c>
      <c r="AS49" s="2190" t="e">
        <f>IF(AS48="","",VLOOKUP(AS48,#REF!,21,FALSE))</f>
        <v>#REF!</v>
      </c>
      <c r="AT49" s="2190" t="e">
        <f>IF(AT48="","",VLOOKUP(AT48,#REF!,21,FALSE))</f>
        <v>#REF!</v>
      </c>
      <c r="AU49" s="2190" t="str">
        <f>IF(AU48="","",VLOOKUP(AU48,#REF!,21,FALSE))</f>
        <v/>
      </c>
      <c r="AV49" s="2197" t="str">
        <f>IF(AV48="","",VLOOKUP(AV48,#REF!,21,FALSE))</f>
        <v/>
      </c>
      <c r="AW49" s="2181" t="str">
        <f>IF(AW48="","",VLOOKUP(AW48,#REF!,21,FALSE))</f>
        <v/>
      </c>
      <c r="AX49" s="2190" t="str">
        <f>IF(AX48="","",VLOOKUP(AX48,#REF!,21,FALSE))</f>
        <v/>
      </c>
      <c r="AY49" s="2190" t="str">
        <f>IF(AY48="","",VLOOKUP(AY48,#REF!,21,FALSE))</f>
        <v/>
      </c>
      <c r="AZ49" s="1943" t="e">
        <f>IF($BC$3="４週",SUM(U49:AV49),IF($BC$3="暦月",SUM(U49:AY49),""))</f>
        <v>#REF!</v>
      </c>
      <c r="BA49" s="1951"/>
      <c r="BB49" s="1960" t="e">
        <f>IF($BC$3="４週",AZ49/4,IF($BC$3="暦月",(AZ49/($BC$8/7)),""))</f>
        <v>#REF!</v>
      </c>
      <c r="BC49" s="1951"/>
      <c r="BD49" s="1971"/>
      <c r="BE49" s="1976"/>
      <c r="BF49" s="1976"/>
      <c r="BG49" s="1976"/>
      <c r="BH49" s="1987"/>
    </row>
    <row r="50" spans="2:60" ht="20.25" customHeight="1">
      <c r="B50" s="1743"/>
      <c r="C50" s="1757"/>
      <c r="D50" s="1825"/>
      <c r="E50" s="1768"/>
      <c r="F50" s="1768"/>
      <c r="G50" s="1768" t="str">
        <f>C48</f>
        <v>介護従業者</v>
      </c>
      <c r="H50" s="2104"/>
      <c r="I50" s="1789"/>
      <c r="J50" s="2544"/>
      <c r="K50" s="2544"/>
      <c r="L50" s="1803"/>
      <c r="M50" s="2548"/>
      <c r="N50" s="2552"/>
      <c r="O50" s="2556"/>
      <c r="P50" s="2562" t="s">
        <v>34</v>
      </c>
      <c r="Q50" s="2571"/>
      <c r="R50" s="2571"/>
      <c r="S50" s="2579"/>
      <c r="T50" s="2588"/>
      <c r="U50" s="1885" t="str">
        <f>IF(U48="","",VLOOKUP(U48,#REF!,23,FALSE))</f>
        <v/>
      </c>
      <c r="V50" s="1897" t="str">
        <f>IF(V48="","",VLOOKUP(V48,#REF!,23,FALSE))</f>
        <v/>
      </c>
      <c r="W50" s="1897" t="str">
        <f>IF(W48="","",VLOOKUP(W48,#REF!,23,FALSE))</f>
        <v/>
      </c>
      <c r="X50" s="1897" t="e">
        <f>IF(X48="","",VLOOKUP(X48,#REF!,23,FALSE))</f>
        <v>#REF!</v>
      </c>
      <c r="Y50" s="1897" t="e">
        <f>IF(Y48="","",VLOOKUP(Y48,#REF!,23,FALSE))</f>
        <v>#REF!</v>
      </c>
      <c r="Z50" s="1897" t="str">
        <f>IF(Z48="","",VLOOKUP(Z48,#REF!,23,FALSE))</f>
        <v/>
      </c>
      <c r="AA50" s="1912" t="str">
        <f>IF(AA48="","",VLOOKUP(AA48,#REF!,23,FALSE))</f>
        <v/>
      </c>
      <c r="AB50" s="1885" t="str">
        <f>IF(AB48="","",VLOOKUP(AB48,#REF!,23,FALSE))</f>
        <v/>
      </c>
      <c r="AC50" s="1897" t="str">
        <f>IF(AC48="","",VLOOKUP(AC48,#REF!,23,FALSE))</f>
        <v/>
      </c>
      <c r="AD50" s="1897" t="str">
        <f>IF(AD48="","",VLOOKUP(AD48,#REF!,23,FALSE))</f>
        <v/>
      </c>
      <c r="AE50" s="1897" t="e">
        <f>IF(AE48="","",VLOOKUP(AE48,#REF!,23,FALSE))</f>
        <v>#REF!</v>
      </c>
      <c r="AF50" s="1897" t="e">
        <f>IF(AF48="","",VLOOKUP(AF48,#REF!,23,FALSE))</f>
        <v>#REF!</v>
      </c>
      <c r="AG50" s="1897" t="str">
        <f>IF(AG48="","",VLOOKUP(AG48,#REF!,23,FALSE))</f>
        <v/>
      </c>
      <c r="AH50" s="1912" t="str">
        <f>IF(AH48="","",VLOOKUP(AH48,#REF!,23,FALSE))</f>
        <v/>
      </c>
      <c r="AI50" s="1885" t="str">
        <f>IF(AI48="","",VLOOKUP(AI48,#REF!,23,FALSE))</f>
        <v/>
      </c>
      <c r="AJ50" s="1897" t="str">
        <f>IF(AJ48="","",VLOOKUP(AJ48,#REF!,23,FALSE))</f>
        <v/>
      </c>
      <c r="AK50" s="1897" t="str">
        <f>IF(AK48="","",VLOOKUP(AK48,#REF!,23,FALSE))</f>
        <v/>
      </c>
      <c r="AL50" s="1897" t="e">
        <f>IF(AL48="","",VLOOKUP(AL48,#REF!,23,FALSE))</f>
        <v>#REF!</v>
      </c>
      <c r="AM50" s="1897" t="e">
        <f>IF(AM48="","",VLOOKUP(AM48,#REF!,23,FALSE))</f>
        <v>#REF!</v>
      </c>
      <c r="AN50" s="1897" t="str">
        <f>IF(AN48="","",VLOOKUP(AN48,#REF!,23,FALSE))</f>
        <v/>
      </c>
      <c r="AO50" s="1912" t="str">
        <f>IF(AO48="","",VLOOKUP(AO48,#REF!,23,FALSE))</f>
        <v/>
      </c>
      <c r="AP50" s="1885" t="str">
        <f>IF(AP48="","",VLOOKUP(AP48,#REF!,23,FALSE))</f>
        <v/>
      </c>
      <c r="AQ50" s="1897" t="str">
        <f>IF(AQ48="","",VLOOKUP(AQ48,#REF!,23,FALSE))</f>
        <v/>
      </c>
      <c r="AR50" s="1897" t="str">
        <f>IF(AR48="","",VLOOKUP(AR48,#REF!,23,FALSE))</f>
        <v/>
      </c>
      <c r="AS50" s="1897" t="e">
        <f>IF(AS48="","",VLOOKUP(AS48,#REF!,23,FALSE))</f>
        <v>#REF!</v>
      </c>
      <c r="AT50" s="1897" t="e">
        <f>IF(AT48="","",VLOOKUP(AT48,#REF!,23,FALSE))</f>
        <v>#REF!</v>
      </c>
      <c r="AU50" s="1897" t="str">
        <f>IF(AU48="","",VLOOKUP(AU48,#REF!,23,FALSE))</f>
        <v/>
      </c>
      <c r="AV50" s="1912" t="str">
        <f>IF(AV48="","",VLOOKUP(AV48,#REF!,23,FALSE))</f>
        <v/>
      </c>
      <c r="AW50" s="1885" t="str">
        <f>IF(AW48="","",VLOOKUP(AW48,#REF!,23,FALSE))</f>
        <v/>
      </c>
      <c r="AX50" s="1897" t="str">
        <f>IF(AX48="","",VLOOKUP(AX48,#REF!,23,FALSE))</f>
        <v/>
      </c>
      <c r="AY50" s="1897" t="str">
        <f>IF(AY48="","",VLOOKUP(AY48,#REF!,23,FALSE))</f>
        <v/>
      </c>
      <c r="AZ50" s="1945" t="e">
        <f>IF($BC$3="４週",SUM(U50:AV50),IF($BC$3="暦月",SUM(U50:AY50),""))</f>
        <v>#REF!</v>
      </c>
      <c r="BA50" s="1953"/>
      <c r="BB50" s="1962" t="e">
        <f>IF($BC$3="４週",AZ50/4,IF($BC$3="暦月",(AZ50/($BC$8/7)),""))</f>
        <v>#REF!</v>
      </c>
      <c r="BC50" s="1953"/>
      <c r="BD50" s="1973"/>
      <c r="BE50" s="1978"/>
      <c r="BF50" s="1978"/>
      <c r="BG50" s="1978"/>
      <c r="BH50" s="1989"/>
    </row>
    <row r="51" spans="2:60" ht="20.25" customHeight="1">
      <c r="B51" s="2530"/>
      <c r="C51" s="1756" t="s">
        <v>680</v>
      </c>
      <c r="D51" s="1824"/>
      <c r="E51" s="1767"/>
      <c r="F51" s="1766"/>
      <c r="G51" s="1766"/>
      <c r="H51" s="2541" t="s">
        <v>702</v>
      </c>
      <c r="I51" s="1788" t="s">
        <v>810</v>
      </c>
      <c r="J51" s="2545"/>
      <c r="K51" s="2545"/>
      <c r="L51" s="1802"/>
      <c r="M51" s="2549" t="s">
        <v>945</v>
      </c>
      <c r="N51" s="2553"/>
      <c r="O51" s="2557"/>
      <c r="P51" s="2561" t="s">
        <v>770</v>
      </c>
      <c r="Q51" s="2569"/>
      <c r="R51" s="2569"/>
      <c r="S51" s="2577"/>
      <c r="T51" s="2587"/>
      <c r="U51" s="2596"/>
      <c r="V51" s="2602"/>
      <c r="W51" s="2602"/>
      <c r="X51" s="2602" t="s">
        <v>844</v>
      </c>
      <c r="Y51" s="2602"/>
      <c r="Z51" s="2602" t="s">
        <v>844</v>
      </c>
      <c r="AA51" s="2608" t="s">
        <v>844</v>
      </c>
      <c r="AB51" s="2596"/>
      <c r="AC51" s="2602"/>
      <c r="AD51" s="2602"/>
      <c r="AE51" s="2602" t="s">
        <v>844</v>
      </c>
      <c r="AF51" s="2602"/>
      <c r="AG51" s="2602" t="s">
        <v>844</v>
      </c>
      <c r="AH51" s="2608" t="s">
        <v>844</v>
      </c>
      <c r="AI51" s="2596"/>
      <c r="AJ51" s="2602"/>
      <c r="AK51" s="2602"/>
      <c r="AL51" s="2602" t="s">
        <v>844</v>
      </c>
      <c r="AM51" s="2602"/>
      <c r="AN51" s="2602" t="s">
        <v>844</v>
      </c>
      <c r="AO51" s="2608" t="s">
        <v>844</v>
      </c>
      <c r="AP51" s="2596"/>
      <c r="AQ51" s="2602"/>
      <c r="AR51" s="2602"/>
      <c r="AS51" s="2602" t="s">
        <v>844</v>
      </c>
      <c r="AT51" s="2602"/>
      <c r="AU51" s="2602" t="s">
        <v>844</v>
      </c>
      <c r="AV51" s="2608" t="s">
        <v>844</v>
      </c>
      <c r="AW51" s="2596"/>
      <c r="AX51" s="2602"/>
      <c r="AY51" s="2602"/>
      <c r="AZ51" s="2624"/>
      <c r="BA51" s="2631"/>
      <c r="BB51" s="2638"/>
      <c r="BC51" s="2631"/>
      <c r="BD51" s="1972"/>
      <c r="BE51" s="1977"/>
      <c r="BF51" s="1977"/>
      <c r="BG51" s="1977"/>
      <c r="BH51" s="1988"/>
    </row>
    <row r="52" spans="2:60" ht="20.25" customHeight="1">
      <c r="B52" s="2059">
        <f>B49+1</f>
        <v>11</v>
      </c>
      <c r="C52" s="1755"/>
      <c r="D52" s="1823"/>
      <c r="E52" s="1766"/>
      <c r="F52" s="1766" t="str">
        <f>C51</f>
        <v>介護従業者</v>
      </c>
      <c r="G52" s="1766"/>
      <c r="H52" s="2103"/>
      <c r="I52" s="1787"/>
      <c r="J52" s="2543"/>
      <c r="K52" s="2543"/>
      <c r="L52" s="1801"/>
      <c r="M52" s="2547"/>
      <c r="N52" s="2551"/>
      <c r="O52" s="2555"/>
      <c r="P52" s="2559" t="s">
        <v>1023</v>
      </c>
      <c r="Q52" s="2566"/>
      <c r="R52" s="2566"/>
      <c r="S52" s="2574"/>
      <c r="T52" s="2582"/>
      <c r="U52" s="2181" t="str">
        <f>IF(U51="","",VLOOKUP(U51,#REF!,21,FALSE))</f>
        <v/>
      </c>
      <c r="V52" s="2190" t="str">
        <f>IF(V51="","",VLOOKUP(V51,#REF!,21,FALSE))</f>
        <v/>
      </c>
      <c r="W52" s="2190" t="str">
        <f>IF(W51="","",VLOOKUP(W51,#REF!,21,FALSE))</f>
        <v/>
      </c>
      <c r="X52" s="2190" t="e">
        <f>IF(X51="","",VLOOKUP(X51,#REF!,21,FALSE))</f>
        <v>#REF!</v>
      </c>
      <c r="Y52" s="2190" t="str">
        <f>IF(Y51="","",VLOOKUP(Y51,#REF!,21,FALSE))</f>
        <v/>
      </c>
      <c r="Z52" s="2190" t="e">
        <f>IF(Z51="","",VLOOKUP(Z51,#REF!,21,FALSE))</f>
        <v>#REF!</v>
      </c>
      <c r="AA52" s="2197" t="e">
        <f>IF(AA51="","",VLOOKUP(AA51,#REF!,21,FALSE))</f>
        <v>#REF!</v>
      </c>
      <c r="AB52" s="2181" t="str">
        <f>IF(AB51="","",VLOOKUP(AB51,#REF!,21,FALSE))</f>
        <v/>
      </c>
      <c r="AC52" s="2190" t="str">
        <f>IF(AC51="","",VLOOKUP(AC51,#REF!,21,FALSE))</f>
        <v/>
      </c>
      <c r="AD52" s="2190" t="str">
        <f>IF(AD51="","",VLOOKUP(AD51,#REF!,21,FALSE))</f>
        <v/>
      </c>
      <c r="AE52" s="2190" t="e">
        <f>IF(AE51="","",VLOOKUP(AE51,#REF!,21,FALSE))</f>
        <v>#REF!</v>
      </c>
      <c r="AF52" s="2190" t="str">
        <f>IF(AF51="","",VLOOKUP(AF51,#REF!,21,FALSE))</f>
        <v/>
      </c>
      <c r="AG52" s="2190" t="e">
        <f>IF(AG51="","",VLOOKUP(AG51,#REF!,21,FALSE))</f>
        <v>#REF!</v>
      </c>
      <c r="AH52" s="2197" t="e">
        <f>IF(AH51="","",VLOOKUP(AH51,#REF!,21,FALSE))</f>
        <v>#REF!</v>
      </c>
      <c r="AI52" s="2181" t="str">
        <f>IF(AI51="","",VLOOKUP(AI51,#REF!,21,FALSE))</f>
        <v/>
      </c>
      <c r="AJ52" s="2190" t="str">
        <f>IF(AJ51="","",VLOOKUP(AJ51,#REF!,21,FALSE))</f>
        <v/>
      </c>
      <c r="AK52" s="2190" t="str">
        <f>IF(AK51="","",VLOOKUP(AK51,#REF!,21,FALSE))</f>
        <v/>
      </c>
      <c r="AL52" s="2190" t="e">
        <f>IF(AL51="","",VLOOKUP(AL51,#REF!,21,FALSE))</f>
        <v>#REF!</v>
      </c>
      <c r="AM52" s="2190" t="str">
        <f>IF(AM51="","",VLOOKUP(AM51,#REF!,21,FALSE))</f>
        <v/>
      </c>
      <c r="AN52" s="2190" t="e">
        <f>IF(AN51="","",VLOOKUP(AN51,#REF!,21,FALSE))</f>
        <v>#REF!</v>
      </c>
      <c r="AO52" s="2197" t="e">
        <f>IF(AO51="","",VLOOKUP(AO51,#REF!,21,FALSE))</f>
        <v>#REF!</v>
      </c>
      <c r="AP52" s="2181" t="str">
        <f>IF(AP51="","",VLOOKUP(AP51,#REF!,21,FALSE))</f>
        <v/>
      </c>
      <c r="AQ52" s="2190" t="str">
        <f>IF(AQ51="","",VLOOKUP(AQ51,#REF!,21,FALSE))</f>
        <v/>
      </c>
      <c r="AR52" s="2190" t="str">
        <f>IF(AR51="","",VLOOKUP(AR51,#REF!,21,FALSE))</f>
        <v/>
      </c>
      <c r="AS52" s="2190" t="e">
        <f>IF(AS51="","",VLOOKUP(AS51,#REF!,21,FALSE))</f>
        <v>#REF!</v>
      </c>
      <c r="AT52" s="2190" t="str">
        <f>IF(AT51="","",VLOOKUP(AT51,#REF!,21,FALSE))</f>
        <v/>
      </c>
      <c r="AU52" s="2190" t="e">
        <f>IF(AU51="","",VLOOKUP(AU51,#REF!,21,FALSE))</f>
        <v>#REF!</v>
      </c>
      <c r="AV52" s="2197" t="e">
        <f>IF(AV51="","",VLOOKUP(AV51,#REF!,21,FALSE))</f>
        <v>#REF!</v>
      </c>
      <c r="AW52" s="2181" t="str">
        <f>IF(AW51="","",VLOOKUP(AW51,#REF!,21,FALSE))</f>
        <v/>
      </c>
      <c r="AX52" s="2190" t="str">
        <f>IF(AX51="","",VLOOKUP(AX51,#REF!,21,FALSE))</f>
        <v/>
      </c>
      <c r="AY52" s="2190" t="str">
        <f>IF(AY51="","",VLOOKUP(AY51,#REF!,21,FALSE))</f>
        <v/>
      </c>
      <c r="AZ52" s="1943" t="e">
        <f>IF($BC$3="４週",SUM(U52:AV52),IF($BC$3="暦月",SUM(U52:AY52),""))</f>
        <v>#REF!</v>
      </c>
      <c r="BA52" s="1951"/>
      <c r="BB52" s="1960" t="e">
        <f>IF($BC$3="４週",AZ52/4,IF($BC$3="暦月",(AZ52/($BC$8/7)),""))</f>
        <v>#REF!</v>
      </c>
      <c r="BC52" s="1951"/>
      <c r="BD52" s="1971"/>
      <c r="BE52" s="1976"/>
      <c r="BF52" s="1976"/>
      <c r="BG52" s="1976"/>
      <c r="BH52" s="1987"/>
    </row>
    <row r="53" spans="2:60" ht="20.25" customHeight="1">
      <c r="B53" s="1743"/>
      <c r="C53" s="1757"/>
      <c r="D53" s="1825"/>
      <c r="E53" s="1768"/>
      <c r="F53" s="1768"/>
      <c r="G53" s="1768" t="str">
        <f>C51</f>
        <v>介護従業者</v>
      </c>
      <c r="H53" s="2104"/>
      <c r="I53" s="1789"/>
      <c r="J53" s="2544"/>
      <c r="K53" s="2544"/>
      <c r="L53" s="1803"/>
      <c r="M53" s="2548"/>
      <c r="N53" s="2552"/>
      <c r="O53" s="2556"/>
      <c r="P53" s="2562" t="s">
        <v>34</v>
      </c>
      <c r="Q53" s="2571"/>
      <c r="R53" s="2571"/>
      <c r="S53" s="2579"/>
      <c r="T53" s="2588"/>
      <c r="U53" s="1885" t="str">
        <f>IF(U51="","",VLOOKUP(U51,#REF!,23,FALSE))</f>
        <v/>
      </c>
      <c r="V53" s="1897" t="str">
        <f>IF(V51="","",VLOOKUP(V51,#REF!,23,FALSE))</f>
        <v/>
      </c>
      <c r="W53" s="1897" t="str">
        <f>IF(W51="","",VLOOKUP(W51,#REF!,23,FALSE))</f>
        <v/>
      </c>
      <c r="X53" s="1897" t="e">
        <f>IF(X51="","",VLOOKUP(X51,#REF!,23,FALSE))</f>
        <v>#REF!</v>
      </c>
      <c r="Y53" s="1897" t="str">
        <f>IF(Y51="","",VLOOKUP(Y51,#REF!,23,FALSE))</f>
        <v/>
      </c>
      <c r="Z53" s="1897" t="e">
        <f>IF(Z51="","",VLOOKUP(Z51,#REF!,23,FALSE))</f>
        <v>#REF!</v>
      </c>
      <c r="AA53" s="1912" t="e">
        <f>IF(AA51="","",VLOOKUP(AA51,#REF!,23,FALSE))</f>
        <v>#REF!</v>
      </c>
      <c r="AB53" s="1885" t="str">
        <f>IF(AB51="","",VLOOKUP(AB51,#REF!,23,FALSE))</f>
        <v/>
      </c>
      <c r="AC53" s="1897" t="str">
        <f>IF(AC51="","",VLOOKUP(AC51,#REF!,23,FALSE))</f>
        <v/>
      </c>
      <c r="AD53" s="1897" t="str">
        <f>IF(AD51="","",VLOOKUP(AD51,#REF!,23,FALSE))</f>
        <v/>
      </c>
      <c r="AE53" s="1897" t="e">
        <f>IF(AE51="","",VLOOKUP(AE51,#REF!,23,FALSE))</f>
        <v>#REF!</v>
      </c>
      <c r="AF53" s="1897" t="str">
        <f>IF(AF51="","",VLOOKUP(AF51,#REF!,23,FALSE))</f>
        <v/>
      </c>
      <c r="AG53" s="1897" t="e">
        <f>IF(AG51="","",VLOOKUP(AG51,#REF!,23,FALSE))</f>
        <v>#REF!</v>
      </c>
      <c r="AH53" s="1912" t="e">
        <f>IF(AH51="","",VLOOKUP(AH51,#REF!,23,FALSE))</f>
        <v>#REF!</v>
      </c>
      <c r="AI53" s="1885" t="str">
        <f>IF(AI51="","",VLOOKUP(AI51,#REF!,23,FALSE))</f>
        <v/>
      </c>
      <c r="AJ53" s="1897" t="str">
        <f>IF(AJ51="","",VLOOKUP(AJ51,#REF!,23,FALSE))</f>
        <v/>
      </c>
      <c r="AK53" s="1897" t="str">
        <f>IF(AK51="","",VLOOKUP(AK51,#REF!,23,FALSE))</f>
        <v/>
      </c>
      <c r="AL53" s="1897" t="e">
        <f>IF(AL51="","",VLOOKUP(AL51,#REF!,23,FALSE))</f>
        <v>#REF!</v>
      </c>
      <c r="AM53" s="1897" t="str">
        <f>IF(AM51="","",VLOOKUP(AM51,#REF!,23,FALSE))</f>
        <v/>
      </c>
      <c r="AN53" s="1897" t="e">
        <f>IF(AN51="","",VLOOKUP(AN51,#REF!,23,FALSE))</f>
        <v>#REF!</v>
      </c>
      <c r="AO53" s="1912" t="e">
        <f>IF(AO51="","",VLOOKUP(AO51,#REF!,23,FALSE))</f>
        <v>#REF!</v>
      </c>
      <c r="AP53" s="1885" t="str">
        <f>IF(AP51="","",VLOOKUP(AP51,#REF!,23,FALSE))</f>
        <v/>
      </c>
      <c r="AQ53" s="1897" t="str">
        <f>IF(AQ51="","",VLOOKUP(AQ51,#REF!,23,FALSE))</f>
        <v/>
      </c>
      <c r="AR53" s="1897" t="str">
        <f>IF(AR51="","",VLOOKUP(AR51,#REF!,23,FALSE))</f>
        <v/>
      </c>
      <c r="AS53" s="1897" t="e">
        <f>IF(AS51="","",VLOOKUP(AS51,#REF!,23,FALSE))</f>
        <v>#REF!</v>
      </c>
      <c r="AT53" s="1897" t="str">
        <f>IF(AT51="","",VLOOKUP(AT51,#REF!,23,FALSE))</f>
        <v/>
      </c>
      <c r="AU53" s="1897" t="e">
        <f>IF(AU51="","",VLOOKUP(AU51,#REF!,23,FALSE))</f>
        <v>#REF!</v>
      </c>
      <c r="AV53" s="1912" t="e">
        <f>IF(AV51="","",VLOOKUP(AV51,#REF!,23,FALSE))</f>
        <v>#REF!</v>
      </c>
      <c r="AW53" s="1885" t="str">
        <f>IF(AW51="","",VLOOKUP(AW51,#REF!,23,FALSE))</f>
        <v/>
      </c>
      <c r="AX53" s="1897" t="str">
        <f>IF(AX51="","",VLOOKUP(AX51,#REF!,23,FALSE))</f>
        <v/>
      </c>
      <c r="AY53" s="1897" t="str">
        <f>IF(AY51="","",VLOOKUP(AY51,#REF!,23,FALSE))</f>
        <v/>
      </c>
      <c r="AZ53" s="1945" t="e">
        <f>IF($BC$3="４週",SUM(U53:AV53),IF($BC$3="暦月",SUM(U53:AY53),""))</f>
        <v>#REF!</v>
      </c>
      <c r="BA53" s="1953"/>
      <c r="BB53" s="1962" t="e">
        <f>IF($BC$3="４週",AZ53/4,IF($BC$3="暦月",(AZ53/($BC$8/7)),""))</f>
        <v>#REF!</v>
      </c>
      <c r="BC53" s="1953"/>
      <c r="BD53" s="1973"/>
      <c r="BE53" s="1978"/>
      <c r="BF53" s="1978"/>
      <c r="BG53" s="1978"/>
      <c r="BH53" s="1989"/>
    </row>
    <row r="54" spans="2:60" ht="20.25" customHeight="1">
      <c r="B54" s="2530"/>
      <c r="C54" s="1756" t="s">
        <v>680</v>
      </c>
      <c r="D54" s="1824"/>
      <c r="E54" s="1767"/>
      <c r="F54" s="1766"/>
      <c r="G54" s="1766"/>
      <c r="H54" s="2541" t="s">
        <v>702</v>
      </c>
      <c r="I54" s="1788" t="s">
        <v>806</v>
      </c>
      <c r="J54" s="2545"/>
      <c r="K54" s="2545"/>
      <c r="L54" s="1802"/>
      <c r="M54" s="2549" t="s">
        <v>456</v>
      </c>
      <c r="N54" s="2553"/>
      <c r="O54" s="2557"/>
      <c r="P54" s="2561" t="s">
        <v>770</v>
      </c>
      <c r="Q54" s="2569"/>
      <c r="R54" s="2569"/>
      <c r="S54" s="2577"/>
      <c r="T54" s="2587"/>
      <c r="U54" s="2596"/>
      <c r="V54" s="2602" t="s">
        <v>835</v>
      </c>
      <c r="W54" s="2602"/>
      <c r="X54" s="2602"/>
      <c r="Y54" s="2602" t="s">
        <v>835</v>
      </c>
      <c r="Z54" s="2602"/>
      <c r="AA54" s="2608"/>
      <c r="AB54" s="2596"/>
      <c r="AC54" s="2602" t="s">
        <v>835</v>
      </c>
      <c r="AD54" s="2602"/>
      <c r="AE54" s="2602"/>
      <c r="AF54" s="2602" t="s">
        <v>835</v>
      </c>
      <c r="AG54" s="2602"/>
      <c r="AH54" s="2608"/>
      <c r="AI54" s="2596"/>
      <c r="AJ54" s="2602" t="s">
        <v>835</v>
      </c>
      <c r="AK54" s="2602"/>
      <c r="AL54" s="2602"/>
      <c r="AM54" s="2602" t="s">
        <v>835</v>
      </c>
      <c r="AN54" s="2602"/>
      <c r="AO54" s="2608"/>
      <c r="AP54" s="2596"/>
      <c r="AQ54" s="2602" t="s">
        <v>835</v>
      </c>
      <c r="AR54" s="2602"/>
      <c r="AS54" s="2602"/>
      <c r="AT54" s="2602" t="s">
        <v>835</v>
      </c>
      <c r="AU54" s="2602"/>
      <c r="AV54" s="2608"/>
      <c r="AW54" s="2596"/>
      <c r="AX54" s="2602"/>
      <c r="AY54" s="2602"/>
      <c r="AZ54" s="2624"/>
      <c r="BA54" s="2631"/>
      <c r="BB54" s="2638"/>
      <c r="BC54" s="2631"/>
      <c r="BD54" s="1972"/>
      <c r="BE54" s="1977"/>
      <c r="BF54" s="1977"/>
      <c r="BG54" s="1977"/>
      <c r="BH54" s="1988"/>
    </row>
    <row r="55" spans="2:60" ht="20.25" customHeight="1">
      <c r="B55" s="2059">
        <f>B52+1</f>
        <v>12</v>
      </c>
      <c r="C55" s="1755"/>
      <c r="D55" s="1823"/>
      <c r="E55" s="1766"/>
      <c r="F55" s="1766" t="str">
        <f>C54</f>
        <v>介護従業者</v>
      </c>
      <c r="G55" s="1766"/>
      <c r="H55" s="2103"/>
      <c r="I55" s="1787"/>
      <c r="J55" s="2543"/>
      <c r="K55" s="2543"/>
      <c r="L55" s="1801"/>
      <c r="M55" s="2547"/>
      <c r="N55" s="2551"/>
      <c r="O55" s="2555"/>
      <c r="P55" s="2559" t="s">
        <v>1023</v>
      </c>
      <c r="Q55" s="2566"/>
      <c r="R55" s="2566"/>
      <c r="S55" s="2574"/>
      <c r="T55" s="2582"/>
      <c r="U55" s="2181" t="str">
        <f>IF(U54="","",VLOOKUP(U54,#REF!,21,FALSE))</f>
        <v/>
      </c>
      <c r="V55" s="2190" t="e">
        <f>IF(V54="","",VLOOKUP(V54,#REF!,21,FALSE))</f>
        <v>#REF!</v>
      </c>
      <c r="W55" s="2190" t="str">
        <f>IF(W54="","",VLOOKUP(W54,#REF!,21,FALSE))</f>
        <v/>
      </c>
      <c r="X55" s="2190" t="str">
        <f>IF(X54="","",VLOOKUP(X54,#REF!,21,FALSE))</f>
        <v/>
      </c>
      <c r="Y55" s="2190" t="e">
        <f>IF(Y54="","",VLOOKUP(Y54,#REF!,21,FALSE))</f>
        <v>#REF!</v>
      </c>
      <c r="Z55" s="2190" t="str">
        <f>IF(Z54="","",VLOOKUP(Z54,#REF!,21,FALSE))</f>
        <v/>
      </c>
      <c r="AA55" s="2197" t="str">
        <f>IF(AA54="","",VLOOKUP(AA54,#REF!,21,FALSE))</f>
        <v/>
      </c>
      <c r="AB55" s="2181" t="str">
        <f>IF(AB54="","",VLOOKUP(AB54,#REF!,21,FALSE))</f>
        <v/>
      </c>
      <c r="AC55" s="2190" t="e">
        <f>IF(AC54="","",VLOOKUP(AC54,#REF!,21,FALSE))</f>
        <v>#REF!</v>
      </c>
      <c r="AD55" s="2190" t="str">
        <f>IF(AD54="","",VLOOKUP(AD54,#REF!,21,FALSE))</f>
        <v/>
      </c>
      <c r="AE55" s="2190" t="str">
        <f>IF(AE54="","",VLOOKUP(AE54,#REF!,21,FALSE))</f>
        <v/>
      </c>
      <c r="AF55" s="2190" t="e">
        <f>IF(AF54="","",VLOOKUP(AF54,#REF!,21,FALSE))</f>
        <v>#REF!</v>
      </c>
      <c r="AG55" s="2190" t="str">
        <f>IF(AG54="","",VLOOKUP(AG54,#REF!,21,FALSE))</f>
        <v/>
      </c>
      <c r="AH55" s="2197" t="str">
        <f>IF(AH54="","",VLOOKUP(AH54,#REF!,21,FALSE))</f>
        <v/>
      </c>
      <c r="AI55" s="2181" t="str">
        <f>IF(AI54="","",VLOOKUP(AI54,#REF!,21,FALSE))</f>
        <v/>
      </c>
      <c r="AJ55" s="2190" t="e">
        <f>IF(AJ54="","",VLOOKUP(AJ54,#REF!,21,FALSE))</f>
        <v>#REF!</v>
      </c>
      <c r="AK55" s="2190" t="str">
        <f>IF(AK54="","",VLOOKUP(AK54,#REF!,21,FALSE))</f>
        <v/>
      </c>
      <c r="AL55" s="2190" t="str">
        <f>IF(AL54="","",VLOOKUP(AL54,#REF!,21,FALSE))</f>
        <v/>
      </c>
      <c r="AM55" s="2190" t="e">
        <f>IF(AM54="","",VLOOKUP(AM54,#REF!,21,FALSE))</f>
        <v>#REF!</v>
      </c>
      <c r="AN55" s="2190" t="str">
        <f>IF(AN54="","",VLOOKUP(AN54,#REF!,21,FALSE))</f>
        <v/>
      </c>
      <c r="AO55" s="2197" t="str">
        <f>IF(AO54="","",VLOOKUP(AO54,#REF!,21,FALSE))</f>
        <v/>
      </c>
      <c r="AP55" s="2181" t="str">
        <f>IF(AP54="","",VLOOKUP(AP54,#REF!,21,FALSE))</f>
        <v/>
      </c>
      <c r="AQ55" s="2190" t="e">
        <f>IF(AQ54="","",VLOOKUP(AQ54,#REF!,21,FALSE))</f>
        <v>#REF!</v>
      </c>
      <c r="AR55" s="2190" t="str">
        <f>IF(AR54="","",VLOOKUP(AR54,#REF!,21,FALSE))</f>
        <v/>
      </c>
      <c r="AS55" s="2190" t="str">
        <f>IF(AS54="","",VLOOKUP(AS54,#REF!,21,FALSE))</f>
        <v/>
      </c>
      <c r="AT55" s="2190" t="e">
        <f>IF(AT54="","",VLOOKUP(AT54,#REF!,21,FALSE))</f>
        <v>#REF!</v>
      </c>
      <c r="AU55" s="2190" t="str">
        <f>IF(AU54="","",VLOOKUP(AU54,#REF!,21,FALSE))</f>
        <v/>
      </c>
      <c r="AV55" s="2197" t="str">
        <f>IF(AV54="","",VLOOKUP(AV54,#REF!,21,FALSE))</f>
        <v/>
      </c>
      <c r="AW55" s="2181" t="str">
        <f>IF(AW54="","",VLOOKUP(AW54,#REF!,21,FALSE))</f>
        <v/>
      </c>
      <c r="AX55" s="2190" t="str">
        <f>IF(AX54="","",VLOOKUP(AX54,#REF!,21,FALSE))</f>
        <v/>
      </c>
      <c r="AY55" s="2190" t="str">
        <f>IF(AY54="","",VLOOKUP(AY54,#REF!,21,FALSE))</f>
        <v/>
      </c>
      <c r="AZ55" s="1943" t="e">
        <f>IF($BC$3="４週",SUM(U55:AV55),IF($BC$3="暦月",SUM(U55:AY55),""))</f>
        <v>#REF!</v>
      </c>
      <c r="BA55" s="1951"/>
      <c r="BB55" s="1960" t="e">
        <f>IF($BC$3="４週",AZ55/4,IF($BC$3="暦月",(AZ55/($BC$8/7)),""))</f>
        <v>#REF!</v>
      </c>
      <c r="BC55" s="1951"/>
      <c r="BD55" s="1971"/>
      <c r="BE55" s="1976"/>
      <c r="BF55" s="1976"/>
      <c r="BG55" s="1976"/>
      <c r="BH55" s="1987"/>
    </row>
    <row r="56" spans="2:60" ht="20.25" customHeight="1">
      <c r="B56" s="1743"/>
      <c r="C56" s="1757"/>
      <c r="D56" s="1825"/>
      <c r="E56" s="1768"/>
      <c r="F56" s="1768"/>
      <c r="G56" s="1768" t="str">
        <f>C54</f>
        <v>介護従業者</v>
      </c>
      <c r="H56" s="2104"/>
      <c r="I56" s="1789"/>
      <c r="J56" s="2544"/>
      <c r="K56" s="2544"/>
      <c r="L56" s="1803"/>
      <c r="M56" s="2548"/>
      <c r="N56" s="2552"/>
      <c r="O56" s="2556"/>
      <c r="P56" s="2562" t="s">
        <v>34</v>
      </c>
      <c r="Q56" s="2571"/>
      <c r="R56" s="2571"/>
      <c r="S56" s="2579"/>
      <c r="T56" s="2588"/>
      <c r="U56" s="1885" t="str">
        <f>IF(U54="","",VLOOKUP(U54,#REF!,23,FALSE))</f>
        <v/>
      </c>
      <c r="V56" s="1897" t="e">
        <f>IF(V54="","",VLOOKUP(V54,#REF!,23,FALSE))</f>
        <v>#REF!</v>
      </c>
      <c r="W56" s="1897" t="str">
        <f>IF(W54="","",VLOOKUP(W54,#REF!,23,FALSE))</f>
        <v/>
      </c>
      <c r="X56" s="1897" t="str">
        <f>IF(X54="","",VLOOKUP(X54,#REF!,23,FALSE))</f>
        <v/>
      </c>
      <c r="Y56" s="1897" t="e">
        <f>IF(Y54="","",VLOOKUP(Y54,#REF!,23,FALSE))</f>
        <v>#REF!</v>
      </c>
      <c r="Z56" s="1897" t="str">
        <f>IF(Z54="","",VLOOKUP(Z54,#REF!,23,FALSE))</f>
        <v/>
      </c>
      <c r="AA56" s="1912" t="str">
        <f>IF(AA54="","",VLOOKUP(AA54,#REF!,23,FALSE))</f>
        <v/>
      </c>
      <c r="AB56" s="1885" t="str">
        <f>IF(AB54="","",VLOOKUP(AB54,#REF!,23,FALSE))</f>
        <v/>
      </c>
      <c r="AC56" s="1897" t="e">
        <f>IF(AC54="","",VLOOKUP(AC54,#REF!,23,FALSE))</f>
        <v>#REF!</v>
      </c>
      <c r="AD56" s="1897" t="str">
        <f>IF(AD54="","",VLOOKUP(AD54,#REF!,23,FALSE))</f>
        <v/>
      </c>
      <c r="AE56" s="1897" t="str">
        <f>IF(AE54="","",VLOOKUP(AE54,#REF!,23,FALSE))</f>
        <v/>
      </c>
      <c r="AF56" s="1897" t="e">
        <f>IF(AF54="","",VLOOKUP(AF54,#REF!,23,FALSE))</f>
        <v>#REF!</v>
      </c>
      <c r="AG56" s="1897" t="str">
        <f>IF(AG54="","",VLOOKUP(AG54,#REF!,23,FALSE))</f>
        <v/>
      </c>
      <c r="AH56" s="1912" t="str">
        <f>IF(AH54="","",VLOOKUP(AH54,#REF!,23,FALSE))</f>
        <v/>
      </c>
      <c r="AI56" s="1885" t="str">
        <f>IF(AI54="","",VLOOKUP(AI54,#REF!,23,FALSE))</f>
        <v/>
      </c>
      <c r="AJ56" s="1897" t="e">
        <f>IF(AJ54="","",VLOOKUP(AJ54,#REF!,23,FALSE))</f>
        <v>#REF!</v>
      </c>
      <c r="AK56" s="1897" t="str">
        <f>IF(AK54="","",VLOOKUP(AK54,#REF!,23,FALSE))</f>
        <v/>
      </c>
      <c r="AL56" s="1897" t="str">
        <f>IF(AL54="","",VLOOKUP(AL54,#REF!,23,FALSE))</f>
        <v/>
      </c>
      <c r="AM56" s="1897" t="e">
        <f>IF(AM54="","",VLOOKUP(AM54,#REF!,23,FALSE))</f>
        <v>#REF!</v>
      </c>
      <c r="AN56" s="1897" t="str">
        <f>IF(AN54="","",VLOOKUP(AN54,#REF!,23,FALSE))</f>
        <v/>
      </c>
      <c r="AO56" s="1912" t="str">
        <f>IF(AO54="","",VLOOKUP(AO54,#REF!,23,FALSE))</f>
        <v/>
      </c>
      <c r="AP56" s="1885" t="str">
        <f>IF(AP54="","",VLOOKUP(AP54,#REF!,23,FALSE))</f>
        <v/>
      </c>
      <c r="AQ56" s="1897" t="e">
        <f>IF(AQ54="","",VLOOKUP(AQ54,#REF!,23,FALSE))</f>
        <v>#REF!</v>
      </c>
      <c r="AR56" s="1897" t="str">
        <f>IF(AR54="","",VLOOKUP(AR54,#REF!,23,FALSE))</f>
        <v/>
      </c>
      <c r="AS56" s="1897" t="str">
        <f>IF(AS54="","",VLOOKUP(AS54,#REF!,23,FALSE))</f>
        <v/>
      </c>
      <c r="AT56" s="1897" t="e">
        <f>IF(AT54="","",VLOOKUP(AT54,#REF!,23,FALSE))</f>
        <v>#REF!</v>
      </c>
      <c r="AU56" s="1897" t="str">
        <f>IF(AU54="","",VLOOKUP(AU54,#REF!,23,FALSE))</f>
        <v/>
      </c>
      <c r="AV56" s="1912" t="str">
        <f>IF(AV54="","",VLOOKUP(AV54,#REF!,23,FALSE))</f>
        <v/>
      </c>
      <c r="AW56" s="1885" t="str">
        <f>IF(AW54="","",VLOOKUP(AW54,#REF!,23,FALSE))</f>
        <v/>
      </c>
      <c r="AX56" s="1897" t="str">
        <f>IF(AX54="","",VLOOKUP(AX54,#REF!,23,FALSE))</f>
        <v/>
      </c>
      <c r="AY56" s="1897" t="str">
        <f>IF(AY54="","",VLOOKUP(AY54,#REF!,23,FALSE))</f>
        <v/>
      </c>
      <c r="AZ56" s="1945" t="e">
        <f>IF($BC$3="４週",SUM(U56:AV56),IF($BC$3="暦月",SUM(U56:AY56),""))</f>
        <v>#REF!</v>
      </c>
      <c r="BA56" s="1953"/>
      <c r="BB56" s="1962" t="e">
        <f>IF($BC$3="４週",AZ56/4,IF($BC$3="暦月",(AZ56/($BC$8/7)),""))</f>
        <v>#REF!</v>
      </c>
      <c r="BC56" s="1953"/>
      <c r="BD56" s="1973"/>
      <c r="BE56" s="1978"/>
      <c r="BF56" s="1978"/>
      <c r="BG56" s="1978"/>
      <c r="BH56" s="1989"/>
    </row>
    <row r="57" spans="2:60" ht="20.25" customHeight="1">
      <c r="B57" s="2530"/>
      <c r="C57" s="1756" t="s">
        <v>680</v>
      </c>
      <c r="D57" s="1824"/>
      <c r="E57" s="1767"/>
      <c r="F57" s="1766"/>
      <c r="G57" s="1766"/>
      <c r="H57" s="2541" t="s">
        <v>702</v>
      </c>
      <c r="I57" s="1788" t="s">
        <v>806</v>
      </c>
      <c r="J57" s="2545"/>
      <c r="K57" s="2545"/>
      <c r="L57" s="1802"/>
      <c r="M57" s="2549" t="s">
        <v>25</v>
      </c>
      <c r="N57" s="2553"/>
      <c r="O57" s="2557"/>
      <c r="P57" s="2561" t="s">
        <v>770</v>
      </c>
      <c r="Q57" s="2569"/>
      <c r="R57" s="2569"/>
      <c r="S57" s="2577"/>
      <c r="T57" s="2587"/>
      <c r="U57" s="2596" t="s">
        <v>390</v>
      </c>
      <c r="V57" s="2602"/>
      <c r="W57" s="2602" t="s">
        <v>390</v>
      </c>
      <c r="X57" s="2602"/>
      <c r="Y57" s="2602"/>
      <c r="Z57" s="2602" t="s">
        <v>390</v>
      </c>
      <c r="AA57" s="2608" t="s">
        <v>390</v>
      </c>
      <c r="AB57" s="2596" t="s">
        <v>390</v>
      </c>
      <c r="AC57" s="2602"/>
      <c r="AD57" s="2602" t="s">
        <v>390</v>
      </c>
      <c r="AE57" s="2602"/>
      <c r="AF57" s="2602"/>
      <c r="AG57" s="2602" t="s">
        <v>390</v>
      </c>
      <c r="AH57" s="2608" t="s">
        <v>390</v>
      </c>
      <c r="AI57" s="2596" t="s">
        <v>390</v>
      </c>
      <c r="AJ57" s="2602"/>
      <c r="AK57" s="2602" t="s">
        <v>390</v>
      </c>
      <c r="AL57" s="2602"/>
      <c r="AM57" s="2602"/>
      <c r="AN57" s="2602" t="s">
        <v>390</v>
      </c>
      <c r="AO57" s="2608" t="s">
        <v>390</v>
      </c>
      <c r="AP57" s="2596" t="s">
        <v>390</v>
      </c>
      <c r="AQ57" s="2602"/>
      <c r="AR57" s="2602" t="s">
        <v>390</v>
      </c>
      <c r="AS57" s="2602"/>
      <c r="AT57" s="2602"/>
      <c r="AU57" s="2602" t="s">
        <v>390</v>
      </c>
      <c r="AV57" s="2608" t="s">
        <v>390</v>
      </c>
      <c r="AW57" s="2596"/>
      <c r="AX57" s="2602"/>
      <c r="AY57" s="2602"/>
      <c r="AZ57" s="2624"/>
      <c r="BA57" s="2631"/>
      <c r="BB57" s="2638"/>
      <c r="BC57" s="2631"/>
      <c r="BD57" s="1972"/>
      <c r="BE57" s="1977"/>
      <c r="BF57" s="1977"/>
      <c r="BG57" s="1977"/>
      <c r="BH57" s="1988"/>
    </row>
    <row r="58" spans="2:60" ht="20.25" customHeight="1">
      <c r="B58" s="2059">
        <f>B55+1</f>
        <v>13</v>
      </c>
      <c r="C58" s="1755"/>
      <c r="D58" s="1823"/>
      <c r="E58" s="1766"/>
      <c r="F58" s="1766" t="str">
        <f>C57</f>
        <v>介護従業者</v>
      </c>
      <c r="G58" s="1766"/>
      <c r="H58" s="2103"/>
      <c r="I58" s="1787"/>
      <c r="J58" s="2543"/>
      <c r="K58" s="2543"/>
      <c r="L58" s="1801"/>
      <c r="M58" s="2547"/>
      <c r="N58" s="2551"/>
      <c r="O58" s="2555"/>
      <c r="P58" s="2559" t="s">
        <v>1023</v>
      </c>
      <c r="Q58" s="2566"/>
      <c r="R58" s="2566"/>
      <c r="S58" s="2574"/>
      <c r="T58" s="2582"/>
      <c r="U58" s="2181" t="e">
        <f>IF(U57="","",VLOOKUP(U57,#REF!,21,FALSE))</f>
        <v>#REF!</v>
      </c>
      <c r="V58" s="2190" t="str">
        <f>IF(V57="","",VLOOKUP(V57,#REF!,21,FALSE))</f>
        <v/>
      </c>
      <c r="W58" s="2190" t="e">
        <f>IF(W57="","",VLOOKUP(W57,#REF!,21,FALSE))</f>
        <v>#REF!</v>
      </c>
      <c r="X58" s="2190" t="str">
        <f>IF(X57="","",VLOOKUP(X57,#REF!,21,FALSE))</f>
        <v/>
      </c>
      <c r="Y58" s="2190" t="str">
        <f>IF(Y57="","",VLOOKUP(Y57,#REF!,21,FALSE))</f>
        <v/>
      </c>
      <c r="Z58" s="2190" t="e">
        <f>IF(Z57="","",VLOOKUP(Z57,#REF!,21,FALSE))</f>
        <v>#REF!</v>
      </c>
      <c r="AA58" s="2197" t="e">
        <f>IF(AA57="","",VLOOKUP(AA57,#REF!,21,FALSE))</f>
        <v>#REF!</v>
      </c>
      <c r="AB58" s="2181" t="e">
        <f>IF(AB57="","",VLOOKUP(AB57,#REF!,21,FALSE))</f>
        <v>#REF!</v>
      </c>
      <c r="AC58" s="2190" t="str">
        <f>IF(AC57="","",VLOOKUP(AC57,#REF!,21,FALSE))</f>
        <v/>
      </c>
      <c r="AD58" s="2190" t="e">
        <f>IF(AD57="","",VLOOKUP(AD57,#REF!,21,FALSE))</f>
        <v>#REF!</v>
      </c>
      <c r="AE58" s="2190" t="str">
        <f>IF(AE57="","",VLOOKUP(AE57,#REF!,21,FALSE))</f>
        <v/>
      </c>
      <c r="AF58" s="2190" t="str">
        <f>IF(AF57="","",VLOOKUP(AF57,#REF!,21,FALSE))</f>
        <v/>
      </c>
      <c r="AG58" s="2190" t="e">
        <f>IF(AG57="","",VLOOKUP(AG57,#REF!,21,FALSE))</f>
        <v>#REF!</v>
      </c>
      <c r="AH58" s="2197" t="e">
        <f>IF(AH57="","",VLOOKUP(AH57,#REF!,21,FALSE))</f>
        <v>#REF!</v>
      </c>
      <c r="AI58" s="2181" t="e">
        <f>IF(AI57="","",VLOOKUP(AI57,#REF!,21,FALSE))</f>
        <v>#REF!</v>
      </c>
      <c r="AJ58" s="2190" t="str">
        <f>IF(AJ57="","",VLOOKUP(AJ57,#REF!,21,FALSE))</f>
        <v/>
      </c>
      <c r="AK58" s="2190" t="e">
        <f>IF(AK57="","",VLOOKUP(AK57,#REF!,21,FALSE))</f>
        <v>#REF!</v>
      </c>
      <c r="AL58" s="2190" t="str">
        <f>IF(AL57="","",VLOOKUP(AL57,#REF!,21,FALSE))</f>
        <v/>
      </c>
      <c r="AM58" s="2190" t="str">
        <f>IF(AM57="","",VLOOKUP(AM57,#REF!,21,FALSE))</f>
        <v/>
      </c>
      <c r="AN58" s="2190" t="e">
        <f>IF(AN57="","",VLOOKUP(AN57,#REF!,21,FALSE))</f>
        <v>#REF!</v>
      </c>
      <c r="AO58" s="2197" t="e">
        <f>IF(AO57="","",VLOOKUP(AO57,#REF!,21,FALSE))</f>
        <v>#REF!</v>
      </c>
      <c r="AP58" s="2181" t="e">
        <f>IF(AP57="","",VLOOKUP(AP57,#REF!,21,FALSE))</f>
        <v>#REF!</v>
      </c>
      <c r="AQ58" s="2190" t="str">
        <f>IF(AQ57="","",VLOOKUP(AQ57,#REF!,21,FALSE))</f>
        <v/>
      </c>
      <c r="AR58" s="2190" t="e">
        <f>IF(AR57="","",VLOOKUP(AR57,#REF!,21,FALSE))</f>
        <v>#REF!</v>
      </c>
      <c r="AS58" s="2190" t="str">
        <f>IF(AS57="","",VLOOKUP(AS57,#REF!,21,FALSE))</f>
        <v/>
      </c>
      <c r="AT58" s="2190" t="str">
        <f>IF(AT57="","",VLOOKUP(AT57,#REF!,21,FALSE))</f>
        <v/>
      </c>
      <c r="AU58" s="2190" t="e">
        <f>IF(AU57="","",VLOOKUP(AU57,#REF!,21,FALSE))</f>
        <v>#REF!</v>
      </c>
      <c r="AV58" s="2197" t="e">
        <f>IF(AV57="","",VLOOKUP(AV57,#REF!,21,FALSE))</f>
        <v>#REF!</v>
      </c>
      <c r="AW58" s="2181" t="str">
        <f>IF(AW57="","",VLOOKUP(AW57,#REF!,21,FALSE))</f>
        <v/>
      </c>
      <c r="AX58" s="2190" t="str">
        <f>IF(AX57="","",VLOOKUP(AX57,#REF!,21,FALSE))</f>
        <v/>
      </c>
      <c r="AY58" s="2190" t="str">
        <f>IF(AY57="","",VLOOKUP(AY57,#REF!,21,FALSE))</f>
        <v/>
      </c>
      <c r="AZ58" s="1943" t="e">
        <f>IF($BC$3="４週",SUM(U58:AV58),IF($BC$3="暦月",SUM(U58:AY58),""))</f>
        <v>#REF!</v>
      </c>
      <c r="BA58" s="1951"/>
      <c r="BB58" s="1960" t="e">
        <f>IF($BC$3="４週",AZ58/4,IF($BC$3="暦月",(AZ58/($BC$8/7)),""))</f>
        <v>#REF!</v>
      </c>
      <c r="BC58" s="1951"/>
      <c r="BD58" s="1971"/>
      <c r="BE58" s="1976"/>
      <c r="BF58" s="1976"/>
      <c r="BG58" s="1976"/>
      <c r="BH58" s="1987"/>
    </row>
    <row r="59" spans="2:60" ht="20.25" customHeight="1">
      <c r="B59" s="1743"/>
      <c r="C59" s="1757"/>
      <c r="D59" s="1825"/>
      <c r="E59" s="1768"/>
      <c r="F59" s="1768"/>
      <c r="G59" s="1768" t="str">
        <f>C57</f>
        <v>介護従業者</v>
      </c>
      <c r="H59" s="2104"/>
      <c r="I59" s="1789"/>
      <c r="J59" s="2544"/>
      <c r="K59" s="2544"/>
      <c r="L59" s="1803"/>
      <c r="M59" s="2548"/>
      <c r="N59" s="2552"/>
      <c r="O59" s="2556"/>
      <c r="P59" s="2562" t="s">
        <v>34</v>
      </c>
      <c r="Q59" s="2571"/>
      <c r="R59" s="2571"/>
      <c r="S59" s="2579"/>
      <c r="T59" s="2588"/>
      <c r="U59" s="1885" t="e">
        <f>IF(U57="","",VLOOKUP(U57,#REF!,23,FALSE))</f>
        <v>#REF!</v>
      </c>
      <c r="V59" s="1897" t="str">
        <f>IF(V57="","",VLOOKUP(V57,#REF!,23,FALSE))</f>
        <v/>
      </c>
      <c r="W59" s="1897" t="e">
        <f>IF(W57="","",VLOOKUP(W57,#REF!,23,FALSE))</f>
        <v>#REF!</v>
      </c>
      <c r="X59" s="1897" t="str">
        <f>IF(X57="","",VLOOKUP(X57,#REF!,23,FALSE))</f>
        <v/>
      </c>
      <c r="Y59" s="1897" t="str">
        <f>IF(Y57="","",VLOOKUP(Y57,#REF!,23,FALSE))</f>
        <v/>
      </c>
      <c r="Z59" s="1897" t="e">
        <f>IF(Z57="","",VLOOKUP(Z57,#REF!,23,FALSE))</f>
        <v>#REF!</v>
      </c>
      <c r="AA59" s="1912" t="e">
        <f>IF(AA57="","",VLOOKUP(AA57,#REF!,23,FALSE))</f>
        <v>#REF!</v>
      </c>
      <c r="AB59" s="1885" t="e">
        <f>IF(AB57="","",VLOOKUP(AB57,#REF!,23,FALSE))</f>
        <v>#REF!</v>
      </c>
      <c r="AC59" s="1897" t="str">
        <f>IF(AC57="","",VLOOKUP(AC57,#REF!,23,FALSE))</f>
        <v/>
      </c>
      <c r="AD59" s="1897" t="e">
        <f>IF(AD57="","",VLOOKUP(AD57,#REF!,23,FALSE))</f>
        <v>#REF!</v>
      </c>
      <c r="AE59" s="1897" t="str">
        <f>IF(AE57="","",VLOOKUP(AE57,#REF!,23,FALSE))</f>
        <v/>
      </c>
      <c r="AF59" s="1897" t="str">
        <f>IF(AF57="","",VLOOKUP(AF57,#REF!,23,FALSE))</f>
        <v/>
      </c>
      <c r="AG59" s="1897" t="e">
        <f>IF(AG57="","",VLOOKUP(AG57,#REF!,23,FALSE))</f>
        <v>#REF!</v>
      </c>
      <c r="AH59" s="1912" t="e">
        <f>IF(AH57="","",VLOOKUP(AH57,#REF!,23,FALSE))</f>
        <v>#REF!</v>
      </c>
      <c r="AI59" s="1885" t="e">
        <f>IF(AI57="","",VLOOKUP(AI57,#REF!,23,FALSE))</f>
        <v>#REF!</v>
      </c>
      <c r="AJ59" s="1897" t="str">
        <f>IF(AJ57="","",VLOOKUP(AJ57,#REF!,23,FALSE))</f>
        <v/>
      </c>
      <c r="AK59" s="1897" t="e">
        <f>IF(AK57="","",VLOOKUP(AK57,#REF!,23,FALSE))</f>
        <v>#REF!</v>
      </c>
      <c r="AL59" s="1897" t="str">
        <f>IF(AL57="","",VLOOKUP(AL57,#REF!,23,FALSE))</f>
        <v/>
      </c>
      <c r="AM59" s="1897" t="str">
        <f>IF(AM57="","",VLOOKUP(AM57,#REF!,23,FALSE))</f>
        <v/>
      </c>
      <c r="AN59" s="1897" t="e">
        <f>IF(AN57="","",VLOOKUP(AN57,#REF!,23,FALSE))</f>
        <v>#REF!</v>
      </c>
      <c r="AO59" s="1912" t="e">
        <f>IF(AO57="","",VLOOKUP(AO57,#REF!,23,FALSE))</f>
        <v>#REF!</v>
      </c>
      <c r="AP59" s="1885" t="e">
        <f>IF(AP57="","",VLOOKUP(AP57,#REF!,23,FALSE))</f>
        <v>#REF!</v>
      </c>
      <c r="AQ59" s="1897" t="str">
        <f>IF(AQ57="","",VLOOKUP(AQ57,#REF!,23,FALSE))</f>
        <v/>
      </c>
      <c r="AR59" s="1897" t="e">
        <f>IF(AR57="","",VLOOKUP(AR57,#REF!,23,FALSE))</f>
        <v>#REF!</v>
      </c>
      <c r="AS59" s="1897" t="str">
        <f>IF(AS57="","",VLOOKUP(AS57,#REF!,23,FALSE))</f>
        <v/>
      </c>
      <c r="AT59" s="1897" t="str">
        <f>IF(AT57="","",VLOOKUP(AT57,#REF!,23,FALSE))</f>
        <v/>
      </c>
      <c r="AU59" s="1897" t="e">
        <f>IF(AU57="","",VLOOKUP(AU57,#REF!,23,FALSE))</f>
        <v>#REF!</v>
      </c>
      <c r="AV59" s="1912" t="e">
        <f>IF(AV57="","",VLOOKUP(AV57,#REF!,23,FALSE))</f>
        <v>#REF!</v>
      </c>
      <c r="AW59" s="1885" t="str">
        <f>IF(AW57="","",VLOOKUP(AW57,#REF!,23,FALSE))</f>
        <v/>
      </c>
      <c r="AX59" s="1897" t="str">
        <f>IF(AX57="","",VLOOKUP(AX57,#REF!,23,FALSE))</f>
        <v/>
      </c>
      <c r="AY59" s="1897" t="str">
        <f>IF(AY57="","",VLOOKUP(AY57,#REF!,23,FALSE))</f>
        <v/>
      </c>
      <c r="AZ59" s="1945" t="e">
        <f>IF($BC$3="４週",SUM(U59:AV59),IF($BC$3="暦月",SUM(U59:AY59),""))</f>
        <v>#REF!</v>
      </c>
      <c r="BA59" s="1953"/>
      <c r="BB59" s="1962" t="e">
        <f>IF($BC$3="４週",AZ59/4,IF($BC$3="暦月",(AZ59/($BC$8/7)),""))</f>
        <v>#REF!</v>
      </c>
      <c r="BC59" s="1953"/>
      <c r="BD59" s="1973"/>
      <c r="BE59" s="1978"/>
      <c r="BF59" s="1978"/>
      <c r="BG59" s="1978"/>
      <c r="BH59" s="1989"/>
    </row>
    <row r="60" spans="2:60" ht="20.25" customHeight="1">
      <c r="B60" s="2530"/>
      <c r="C60" s="1756" t="s">
        <v>680</v>
      </c>
      <c r="D60" s="1824"/>
      <c r="E60" s="1767"/>
      <c r="F60" s="1766"/>
      <c r="G60" s="1766"/>
      <c r="H60" s="2541" t="s">
        <v>702</v>
      </c>
      <c r="I60" s="1788" t="s">
        <v>806</v>
      </c>
      <c r="J60" s="2545"/>
      <c r="K60" s="2545"/>
      <c r="L60" s="1802"/>
      <c r="M60" s="2549" t="s">
        <v>419</v>
      </c>
      <c r="N60" s="2553"/>
      <c r="O60" s="2557"/>
      <c r="P60" s="2561" t="s">
        <v>770</v>
      </c>
      <c r="Q60" s="2569"/>
      <c r="R60" s="2569"/>
      <c r="S60" s="2577"/>
      <c r="T60" s="2587"/>
      <c r="U60" s="2596" t="s">
        <v>847</v>
      </c>
      <c r="V60" s="2602" t="s">
        <v>847</v>
      </c>
      <c r="W60" s="2602" t="s">
        <v>847</v>
      </c>
      <c r="X60" s="2602"/>
      <c r="Y60" s="2602"/>
      <c r="Z60" s="2602"/>
      <c r="AA60" s="2608" t="s">
        <v>847</v>
      </c>
      <c r="AB60" s="2596" t="s">
        <v>847</v>
      </c>
      <c r="AC60" s="2602" t="s">
        <v>847</v>
      </c>
      <c r="AD60" s="2602" t="s">
        <v>847</v>
      </c>
      <c r="AE60" s="2602"/>
      <c r="AF60" s="2602"/>
      <c r="AG60" s="2602"/>
      <c r="AH60" s="2608" t="s">
        <v>847</v>
      </c>
      <c r="AI60" s="2596" t="s">
        <v>847</v>
      </c>
      <c r="AJ60" s="2602" t="s">
        <v>847</v>
      </c>
      <c r="AK60" s="2602" t="s">
        <v>847</v>
      </c>
      <c r="AL60" s="2602"/>
      <c r="AM60" s="2602"/>
      <c r="AN60" s="2602"/>
      <c r="AO60" s="2608" t="s">
        <v>847</v>
      </c>
      <c r="AP60" s="2596" t="s">
        <v>847</v>
      </c>
      <c r="AQ60" s="2602" t="s">
        <v>847</v>
      </c>
      <c r="AR60" s="2602" t="s">
        <v>847</v>
      </c>
      <c r="AS60" s="2602"/>
      <c r="AT60" s="2602"/>
      <c r="AU60" s="2602"/>
      <c r="AV60" s="2608" t="s">
        <v>847</v>
      </c>
      <c r="AW60" s="2596"/>
      <c r="AX60" s="2602"/>
      <c r="AY60" s="2602"/>
      <c r="AZ60" s="2624"/>
      <c r="BA60" s="2631"/>
      <c r="BB60" s="2638"/>
      <c r="BC60" s="2631"/>
      <c r="BD60" s="1972"/>
      <c r="BE60" s="1977"/>
      <c r="BF60" s="1977"/>
      <c r="BG60" s="1977"/>
      <c r="BH60" s="1988"/>
    </row>
    <row r="61" spans="2:60" ht="20.25" customHeight="1">
      <c r="B61" s="2059">
        <f>B58+1</f>
        <v>14</v>
      </c>
      <c r="C61" s="1755"/>
      <c r="D61" s="1823"/>
      <c r="E61" s="1766"/>
      <c r="F61" s="1766" t="str">
        <f>C60</f>
        <v>介護従業者</v>
      </c>
      <c r="G61" s="1766"/>
      <c r="H61" s="2103"/>
      <c r="I61" s="1787"/>
      <c r="J61" s="2543"/>
      <c r="K61" s="2543"/>
      <c r="L61" s="1801"/>
      <c r="M61" s="2547"/>
      <c r="N61" s="2551"/>
      <c r="O61" s="2555"/>
      <c r="P61" s="2559" t="s">
        <v>1023</v>
      </c>
      <c r="Q61" s="2566"/>
      <c r="R61" s="2566"/>
      <c r="S61" s="2574"/>
      <c r="T61" s="2582"/>
      <c r="U61" s="2181" t="e">
        <f>IF(U60="","",VLOOKUP(U60,#REF!,21,FALSE))</f>
        <v>#REF!</v>
      </c>
      <c r="V61" s="2190" t="e">
        <f>IF(V60="","",VLOOKUP(V60,#REF!,21,FALSE))</f>
        <v>#REF!</v>
      </c>
      <c r="W61" s="2190" t="e">
        <f>IF(W60="","",VLOOKUP(W60,#REF!,21,FALSE))</f>
        <v>#REF!</v>
      </c>
      <c r="X61" s="2190" t="str">
        <f>IF(X60="","",VLOOKUP(X60,#REF!,21,FALSE))</f>
        <v/>
      </c>
      <c r="Y61" s="2190" t="str">
        <f>IF(Y60="","",VLOOKUP(Y60,#REF!,21,FALSE))</f>
        <v/>
      </c>
      <c r="Z61" s="2190" t="str">
        <f>IF(Z60="","",VLOOKUP(Z60,#REF!,21,FALSE))</f>
        <v/>
      </c>
      <c r="AA61" s="2197" t="e">
        <f>IF(AA60="","",VLOOKUP(AA60,#REF!,21,FALSE))</f>
        <v>#REF!</v>
      </c>
      <c r="AB61" s="2181" t="e">
        <f>IF(AB60="","",VLOOKUP(AB60,#REF!,21,FALSE))</f>
        <v>#REF!</v>
      </c>
      <c r="AC61" s="2190" t="e">
        <f>IF(AC60="","",VLOOKUP(AC60,#REF!,21,FALSE))</f>
        <v>#REF!</v>
      </c>
      <c r="AD61" s="2190" t="e">
        <f>IF(AD60="","",VLOOKUP(AD60,#REF!,21,FALSE))</f>
        <v>#REF!</v>
      </c>
      <c r="AE61" s="2190" t="str">
        <f>IF(AE60="","",VLOOKUP(AE60,#REF!,21,FALSE))</f>
        <v/>
      </c>
      <c r="AF61" s="2190" t="str">
        <f>IF(AF60="","",VLOOKUP(AF60,#REF!,21,FALSE))</f>
        <v/>
      </c>
      <c r="AG61" s="2190" t="str">
        <f>IF(AG60="","",VLOOKUP(AG60,#REF!,21,FALSE))</f>
        <v/>
      </c>
      <c r="AH61" s="2197" t="e">
        <f>IF(AH60="","",VLOOKUP(AH60,#REF!,21,FALSE))</f>
        <v>#REF!</v>
      </c>
      <c r="AI61" s="2181" t="e">
        <f>IF(AI60="","",VLOOKUP(AI60,#REF!,21,FALSE))</f>
        <v>#REF!</v>
      </c>
      <c r="AJ61" s="2190" t="e">
        <f>IF(AJ60="","",VLOOKUP(AJ60,#REF!,21,FALSE))</f>
        <v>#REF!</v>
      </c>
      <c r="AK61" s="2190" t="e">
        <f>IF(AK60="","",VLOOKUP(AK60,#REF!,21,FALSE))</f>
        <v>#REF!</v>
      </c>
      <c r="AL61" s="2190" t="str">
        <f>IF(AL60="","",VLOOKUP(AL60,#REF!,21,FALSE))</f>
        <v/>
      </c>
      <c r="AM61" s="2190" t="str">
        <f>IF(AM60="","",VLOOKUP(AM60,#REF!,21,FALSE))</f>
        <v/>
      </c>
      <c r="AN61" s="2190" t="str">
        <f>IF(AN60="","",VLOOKUP(AN60,#REF!,21,FALSE))</f>
        <v/>
      </c>
      <c r="AO61" s="2197" t="e">
        <f>IF(AO60="","",VLOOKUP(AO60,#REF!,21,FALSE))</f>
        <v>#REF!</v>
      </c>
      <c r="AP61" s="2181" t="e">
        <f>IF(AP60="","",VLOOKUP(AP60,#REF!,21,FALSE))</f>
        <v>#REF!</v>
      </c>
      <c r="AQ61" s="2190" t="e">
        <f>IF(AQ60="","",VLOOKUP(AQ60,#REF!,21,FALSE))</f>
        <v>#REF!</v>
      </c>
      <c r="AR61" s="2190" t="e">
        <f>IF(AR60="","",VLOOKUP(AR60,#REF!,21,FALSE))</f>
        <v>#REF!</v>
      </c>
      <c r="AS61" s="2190" t="str">
        <f>IF(AS60="","",VLOOKUP(AS60,#REF!,21,FALSE))</f>
        <v/>
      </c>
      <c r="AT61" s="2190" t="str">
        <f>IF(AT60="","",VLOOKUP(AT60,#REF!,21,FALSE))</f>
        <v/>
      </c>
      <c r="AU61" s="2190" t="str">
        <f>IF(AU60="","",VLOOKUP(AU60,#REF!,21,FALSE))</f>
        <v/>
      </c>
      <c r="AV61" s="2197" t="e">
        <f>IF(AV60="","",VLOOKUP(AV60,#REF!,21,FALSE))</f>
        <v>#REF!</v>
      </c>
      <c r="AW61" s="2181" t="str">
        <f>IF(AW60="","",VLOOKUP(AW60,#REF!,21,FALSE))</f>
        <v/>
      </c>
      <c r="AX61" s="2190" t="str">
        <f>IF(AX60="","",VLOOKUP(AX60,#REF!,21,FALSE))</f>
        <v/>
      </c>
      <c r="AY61" s="2190" t="str">
        <f>IF(AY60="","",VLOOKUP(AY60,#REF!,21,FALSE))</f>
        <v/>
      </c>
      <c r="AZ61" s="1943" t="e">
        <f>IF($BC$3="４週",SUM(U61:AV61),IF($BC$3="暦月",SUM(U61:AY61),""))</f>
        <v>#REF!</v>
      </c>
      <c r="BA61" s="1951"/>
      <c r="BB61" s="1960" t="e">
        <f>IF($BC$3="４週",AZ61/4,IF($BC$3="暦月",(AZ61/($BC$8/7)),""))</f>
        <v>#REF!</v>
      </c>
      <c r="BC61" s="1951"/>
      <c r="BD61" s="1971"/>
      <c r="BE61" s="1976"/>
      <c r="BF61" s="1976"/>
      <c r="BG61" s="1976"/>
      <c r="BH61" s="1987"/>
    </row>
    <row r="62" spans="2:60" ht="20.25" customHeight="1">
      <c r="B62" s="1743"/>
      <c r="C62" s="1757"/>
      <c r="D62" s="1825"/>
      <c r="E62" s="1768"/>
      <c r="F62" s="1768"/>
      <c r="G62" s="1768" t="str">
        <f>C60</f>
        <v>介護従業者</v>
      </c>
      <c r="H62" s="2104"/>
      <c r="I62" s="1789"/>
      <c r="J62" s="2544"/>
      <c r="K62" s="2544"/>
      <c r="L62" s="1803"/>
      <c r="M62" s="2548"/>
      <c r="N62" s="2552"/>
      <c r="O62" s="2556"/>
      <c r="P62" s="2562" t="s">
        <v>34</v>
      </c>
      <c r="Q62" s="2571"/>
      <c r="R62" s="2571"/>
      <c r="S62" s="2579"/>
      <c r="T62" s="2588"/>
      <c r="U62" s="1885" t="e">
        <f>IF(U60="","",VLOOKUP(U60,#REF!,23,FALSE))</f>
        <v>#REF!</v>
      </c>
      <c r="V62" s="1897" t="e">
        <f>IF(V60="","",VLOOKUP(V60,#REF!,23,FALSE))</f>
        <v>#REF!</v>
      </c>
      <c r="W62" s="1897" t="e">
        <f>IF(W60="","",VLOOKUP(W60,#REF!,23,FALSE))</f>
        <v>#REF!</v>
      </c>
      <c r="X62" s="1897" t="str">
        <f>IF(X60="","",VLOOKUP(X60,#REF!,23,FALSE))</f>
        <v/>
      </c>
      <c r="Y62" s="1897" t="str">
        <f>IF(Y60="","",VLOOKUP(Y60,#REF!,23,FALSE))</f>
        <v/>
      </c>
      <c r="Z62" s="1897" t="str">
        <f>IF(Z60="","",VLOOKUP(Z60,#REF!,23,FALSE))</f>
        <v/>
      </c>
      <c r="AA62" s="1912" t="e">
        <f>IF(AA60="","",VLOOKUP(AA60,#REF!,23,FALSE))</f>
        <v>#REF!</v>
      </c>
      <c r="AB62" s="1885" t="e">
        <f>IF(AB60="","",VLOOKUP(AB60,#REF!,23,FALSE))</f>
        <v>#REF!</v>
      </c>
      <c r="AC62" s="1897" t="e">
        <f>IF(AC60="","",VLOOKUP(AC60,#REF!,23,FALSE))</f>
        <v>#REF!</v>
      </c>
      <c r="AD62" s="1897" t="e">
        <f>IF(AD60="","",VLOOKUP(AD60,#REF!,23,FALSE))</f>
        <v>#REF!</v>
      </c>
      <c r="AE62" s="1897" t="str">
        <f>IF(AE60="","",VLOOKUP(AE60,#REF!,23,FALSE))</f>
        <v/>
      </c>
      <c r="AF62" s="1897" t="str">
        <f>IF(AF60="","",VLOOKUP(AF60,#REF!,23,FALSE))</f>
        <v/>
      </c>
      <c r="AG62" s="1897" t="str">
        <f>IF(AG60="","",VLOOKUP(AG60,#REF!,23,FALSE))</f>
        <v/>
      </c>
      <c r="AH62" s="1912" t="e">
        <f>IF(AH60="","",VLOOKUP(AH60,#REF!,23,FALSE))</f>
        <v>#REF!</v>
      </c>
      <c r="AI62" s="1885" t="e">
        <f>IF(AI60="","",VLOOKUP(AI60,#REF!,23,FALSE))</f>
        <v>#REF!</v>
      </c>
      <c r="AJ62" s="1897" t="e">
        <f>IF(AJ60="","",VLOOKUP(AJ60,#REF!,23,FALSE))</f>
        <v>#REF!</v>
      </c>
      <c r="AK62" s="1897" t="e">
        <f>IF(AK60="","",VLOOKUP(AK60,#REF!,23,FALSE))</f>
        <v>#REF!</v>
      </c>
      <c r="AL62" s="1897" t="str">
        <f>IF(AL60="","",VLOOKUP(AL60,#REF!,23,FALSE))</f>
        <v/>
      </c>
      <c r="AM62" s="1897" t="str">
        <f>IF(AM60="","",VLOOKUP(AM60,#REF!,23,FALSE))</f>
        <v/>
      </c>
      <c r="AN62" s="1897" t="str">
        <f>IF(AN60="","",VLOOKUP(AN60,#REF!,23,FALSE))</f>
        <v/>
      </c>
      <c r="AO62" s="1912" t="e">
        <f>IF(AO60="","",VLOOKUP(AO60,#REF!,23,FALSE))</f>
        <v>#REF!</v>
      </c>
      <c r="AP62" s="1885" t="e">
        <f>IF(AP60="","",VLOOKUP(AP60,#REF!,23,FALSE))</f>
        <v>#REF!</v>
      </c>
      <c r="AQ62" s="1897" t="e">
        <f>IF(AQ60="","",VLOOKUP(AQ60,#REF!,23,FALSE))</f>
        <v>#REF!</v>
      </c>
      <c r="AR62" s="1897" t="e">
        <f>IF(AR60="","",VLOOKUP(AR60,#REF!,23,FALSE))</f>
        <v>#REF!</v>
      </c>
      <c r="AS62" s="1897" t="str">
        <f>IF(AS60="","",VLOOKUP(AS60,#REF!,23,FALSE))</f>
        <v/>
      </c>
      <c r="AT62" s="1897" t="str">
        <f>IF(AT60="","",VLOOKUP(AT60,#REF!,23,FALSE))</f>
        <v/>
      </c>
      <c r="AU62" s="1897" t="str">
        <f>IF(AU60="","",VLOOKUP(AU60,#REF!,23,FALSE))</f>
        <v/>
      </c>
      <c r="AV62" s="1912" t="e">
        <f>IF(AV60="","",VLOOKUP(AV60,#REF!,23,FALSE))</f>
        <v>#REF!</v>
      </c>
      <c r="AW62" s="1885" t="str">
        <f>IF(AW60="","",VLOOKUP(AW60,#REF!,23,FALSE))</f>
        <v/>
      </c>
      <c r="AX62" s="1897" t="str">
        <f>IF(AX60="","",VLOOKUP(AX60,#REF!,23,FALSE))</f>
        <v/>
      </c>
      <c r="AY62" s="1897" t="str">
        <f>IF(AY60="","",VLOOKUP(AY60,#REF!,23,FALSE))</f>
        <v/>
      </c>
      <c r="AZ62" s="1945" t="e">
        <f>IF($BC$3="４週",SUM(U62:AV62),IF($BC$3="暦月",SUM(U62:AY62),""))</f>
        <v>#REF!</v>
      </c>
      <c r="BA62" s="1953"/>
      <c r="BB62" s="1962" t="e">
        <f>IF($BC$3="４週",AZ62/4,IF($BC$3="暦月",(AZ62/($BC$8/7)),""))</f>
        <v>#REF!</v>
      </c>
      <c r="BC62" s="1953"/>
      <c r="BD62" s="1973"/>
      <c r="BE62" s="1978"/>
      <c r="BF62" s="1978"/>
      <c r="BG62" s="1978"/>
      <c r="BH62" s="1989"/>
    </row>
    <row r="63" spans="2:60" ht="20.25" customHeight="1">
      <c r="B63" s="2530"/>
      <c r="C63" s="1756" t="s">
        <v>680</v>
      </c>
      <c r="D63" s="1824"/>
      <c r="E63" s="1767"/>
      <c r="F63" s="1766"/>
      <c r="G63" s="1766"/>
      <c r="H63" s="2541" t="s">
        <v>702</v>
      </c>
      <c r="I63" s="1788" t="s">
        <v>806</v>
      </c>
      <c r="J63" s="2545"/>
      <c r="K63" s="2545"/>
      <c r="L63" s="1802"/>
      <c r="M63" s="2549" t="s">
        <v>280</v>
      </c>
      <c r="N63" s="2553"/>
      <c r="O63" s="2557"/>
      <c r="P63" s="2561" t="s">
        <v>770</v>
      </c>
      <c r="Q63" s="2569"/>
      <c r="R63" s="2569"/>
      <c r="S63" s="2577"/>
      <c r="T63" s="2587"/>
      <c r="U63" s="2596" t="s">
        <v>845</v>
      </c>
      <c r="V63" s="2602" t="s">
        <v>845</v>
      </c>
      <c r="W63" s="2602" t="s">
        <v>845</v>
      </c>
      <c r="X63" s="2602" t="s">
        <v>845</v>
      </c>
      <c r="Y63" s="2602"/>
      <c r="Z63" s="2602"/>
      <c r="AA63" s="2608"/>
      <c r="AB63" s="2596" t="s">
        <v>845</v>
      </c>
      <c r="AC63" s="2602" t="s">
        <v>845</v>
      </c>
      <c r="AD63" s="2602" t="s">
        <v>845</v>
      </c>
      <c r="AE63" s="2602" t="s">
        <v>845</v>
      </c>
      <c r="AF63" s="2602"/>
      <c r="AG63" s="2602"/>
      <c r="AH63" s="2608"/>
      <c r="AI63" s="2596" t="s">
        <v>845</v>
      </c>
      <c r="AJ63" s="2602" t="s">
        <v>845</v>
      </c>
      <c r="AK63" s="2602" t="s">
        <v>845</v>
      </c>
      <c r="AL63" s="2602" t="s">
        <v>845</v>
      </c>
      <c r="AM63" s="2602"/>
      <c r="AN63" s="2602"/>
      <c r="AO63" s="2608"/>
      <c r="AP63" s="2596" t="s">
        <v>845</v>
      </c>
      <c r="AQ63" s="2602" t="s">
        <v>845</v>
      </c>
      <c r="AR63" s="2602" t="s">
        <v>845</v>
      </c>
      <c r="AS63" s="2602" t="s">
        <v>845</v>
      </c>
      <c r="AT63" s="2602"/>
      <c r="AU63" s="2602"/>
      <c r="AV63" s="2608"/>
      <c r="AW63" s="2596"/>
      <c r="AX63" s="2602"/>
      <c r="AY63" s="2602"/>
      <c r="AZ63" s="2624"/>
      <c r="BA63" s="2631"/>
      <c r="BB63" s="2638"/>
      <c r="BC63" s="2631"/>
      <c r="BD63" s="1972"/>
      <c r="BE63" s="1977"/>
      <c r="BF63" s="1977"/>
      <c r="BG63" s="1977"/>
      <c r="BH63" s="1988"/>
    </row>
    <row r="64" spans="2:60" ht="20.25" customHeight="1">
      <c r="B64" s="2059">
        <f>B61+1</f>
        <v>15</v>
      </c>
      <c r="C64" s="1755"/>
      <c r="D64" s="1823"/>
      <c r="E64" s="1766"/>
      <c r="F64" s="1766" t="str">
        <f>C63</f>
        <v>介護従業者</v>
      </c>
      <c r="G64" s="1766"/>
      <c r="H64" s="2103"/>
      <c r="I64" s="1787"/>
      <c r="J64" s="2543"/>
      <c r="K64" s="2543"/>
      <c r="L64" s="1801"/>
      <c r="M64" s="2547"/>
      <c r="N64" s="2551"/>
      <c r="O64" s="2555"/>
      <c r="P64" s="2559" t="s">
        <v>1023</v>
      </c>
      <c r="Q64" s="2566"/>
      <c r="R64" s="2566"/>
      <c r="S64" s="2574"/>
      <c r="T64" s="2582"/>
      <c r="U64" s="2181" t="e">
        <f>IF(U63="","",VLOOKUP(U63,#REF!,21,FALSE))</f>
        <v>#REF!</v>
      </c>
      <c r="V64" s="2190" t="e">
        <f>IF(V63="","",VLOOKUP(V63,#REF!,21,FALSE))</f>
        <v>#REF!</v>
      </c>
      <c r="W64" s="2190" t="e">
        <f>IF(W63="","",VLOOKUP(W63,#REF!,21,FALSE))</f>
        <v>#REF!</v>
      </c>
      <c r="X64" s="2190" t="e">
        <f>IF(X63="","",VLOOKUP(X63,#REF!,21,FALSE))</f>
        <v>#REF!</v>
      </c>
      <c r="Y64" s="2190" t="str">
        <f>IF(Y63="","",VLOOKUP(Y63,#REF!,21,FALSE))</f>
        <v/>
      </c>
      <c r="Z64" s="2190" t="str">
        <f>IF(Z63="","",VLOOKUP(Z63,#REF!,21,FALSE))</f>
        <v/>
      </c>
      <c r="AA64" s="2197" t="str">
        <f>IF(AA63="","",VLOOKUP(AA63,#REF!,21,FALSE))</f>
        <v/>
      </c>
      <c r="AB64" s="2181" t="e">
        <f>IF(AB63="","",VLOOKUP(AB63,#REF!,21,FALSE))</f>
        <v>#REF!</v>
      </c>
      <c r="AC64" s="2190" t="e">
        <f>IF(AC63="","",VLOOKUP(AC63,#REF!,21,FALSE))</f>
        <v>#REF!</v>
      </c>
      <c r="AD64" s="2190" t="e">
        <f>IF(AD63="","",VLOOKUP(AD63,#REF!,21,FALSE))</f>
        <v>#REF!</v>
      </c>
      <c r="AE64" s="2190" t="e">
        <f>IF(AE63="","",VLOOKUP(AE63,#REF!,21,FALSE))</f>
        <v>#REF!</v>
      </c>
      <c r="AF64" s="2190" t="str">
        <f>IF(AF63="","",VLOOKUP(AF63,#REF!,21,FALSE))</f>
        <v/>
      </c>
      <c r="AG64" s="2190" t="str">
        <f>IF(AG63="","",VLOOKUP(AG63,#REF!,21,FALSE))</f>
        <v/>
      </c>
      <c r="AH64" s="2197" t="str">
        <f>IF(AH63="","",VLOOKUP(AH63,#REF!,21,FALSE))</f>
        <v/>
      </c>
      <c r="AI64" s="2181" t="e">
        <f>IF(AI63="","",VLOOKUP(AI63,#REF!,21,FALSE))</f>
        <v>#REF!</v>
      </c>
      <c r="AJ64" s="2190" t="e">
        <f>IF(AJ63="","",VLOOKUP(AJ63,#REF!,21,FALSE))</f>
        <v>#REF!</v>
      </c>
      <c r="AK64" s="2190" t="e">
        <f>IF(AK63="","",VLOOKUP(AK63,#REF!,21,FALSE))</f>
        <v>#REF!</v>
      </c>
      <c r="AL64" s="2190" t="e">
        <f>IF(AL63="","",VLOOKUP(AL63,#REF!,21,FALSE))</f>
        <v>#REF!</v>
      </c>
      <c r="AM64" s="2190" t="str">
        <f>IF(AM63="","",VLOOKUP(AM63,#REF!,21,FALSE))</f>
        <v/>
      </c>
      <c r="AN64" s="2190" t="str">
        <f>IF(AN63="","",VLOOKUP(AN63,#REF!,21,FALSE))</f>
        <v/>
      </c>
      <c r="AO64" s="2197" t="str">
        <f>IF(AO63="","",VLOOKUP(AO63,#REF!,21,FALSE))</f>
        <v/>
      </c>
      <c r="AP64" s="2181" t="e">
        <f>IF(AP63="","",VLOOKUP(AP63,#REF!,21,FALSE))</f>
        <v>#REF!</v>
      </c>
      <c r="AQ64" s="2190" t="e">
        <f>IF(AQ63="","",VLOOKUP(AQ63,#REF!,21,FALSE))</f>
        <v>#REF!</v>
      </c>
      <c r="AR64" s="2190" t="e">
        <f>IF(AR63="","",VLOOKUP(AR63,#REF!,21,FALSE))</f>
        <v>#REF!</v>
      </c>
      <c r="AS64" s="2190" t="e">
        <f>IF(AS63="","",VLOOKUP(AS63,#REF!,21,FALSE))</f>
        <v>#REF!</v>
      </c>
      <c r="AT64" s="2190" t="str">
        <f>IF(AT63="","",VLOOKUP(AT63,#REF!,21,FALSE))</f>
        <v/>
      </c>
      <c r="AU64" s="2190" t="str">
        <f>IF(AU63="","",VLOOKUP(AU63,#REF!,21,FALSE))</f>
        <v/>
      </c>
      <c r="AV64" s="2197" t="str">
        <f>IF(AV63="","",VLOOKUP(AV63,#REF!,21,FALSE))</f>
        <v/>
      </c>
      <c r="AW64" s="2181" t="str">
        <f>IF(AW63="","",VLOOKUP(AW63,#REF!,21,FALSE))</f>
        <v/>
      </c>
      <c r="AX64" s="2190" t="str">
        <f>IF(AX63="","",VLOOKUP(AX63,#REF!,21,FALSE))</f>
        <v/>
      </c>
      <c r="AY64" s="2190" t="str">
        <f>IF(AY63="","",VLOOKUP(AY63,#REF!,21,FALSE))</f>
        <v/>
      </c>
      <c r="AZ64" s="1943" t="e">
        <f>IF($BC$3="４週",SUM(U64:AV64),IF($BC$3="暦月",SUM(U64:AY64),""))</f>
        <v>#REF!</v>
      </c>
      <c r="BA64" s="1951"/>
      <c r="BB64" s="1960" t="e">
        <f>IF($BC$3="４週",AZ64/4,IF($BC$3="暦月",(AZ64/($BC$8/7)),""))</f>
        <v>#REF!</v>
      </c>
      <c r="BC64" s="1951"/>
      <c r="BD64" s="1971"/>
      <c r="BE64" s="1976"/>
      <c r="BF64" s="1976"/>
      <c r="BG64" s="1976"/>
      <c r="BH64" s="1987"/>
    </row>
    <row r="65" spans="2:60" ht="20.25" customHeight="1">
      <c r="B65" s="1743"/>
      <c r="C65" s="1757"/>
      <c r="D65" s="1825"/>
      <c r="E65" s="1768"/>
      <c r="F65" s="1768"/>
      <c r="G65" s="1768" t="str">
        <f>C63</f>
        <v>介護従業者</v>
      </c>
      <c r="H65" s="2104"/>
      <c r="I65" s="1789"/>
      <c r="J65" s="2544"/>
      <c r="K65" s="2544"/>
      <c r="L65" s="1803"/>
      <c r="M65" s="2548"/>
      <c r="N65" s="2552"/>
      <c r="O65" s="2556"/>
      <c r="P65" s="2562" t="s">
        <v>34</v>
      </c>
      <c r="Q65" s="2571"/>
      <c r="R65" s="2571"/>
      <c r="S65" s="2579"/>
      <c r="T65" s="2588"/>
      <c r="U65" s="1885" t="e">
        <f>IF(U63="","",VLOOKUP(U63,#REF!,23,FALSE))</f>
        <v>#REF!</v>
      </c>
      <c r="V65" s="1897" t="e">
        <f>IF(V63="","",VLOOKUP(V63,#REF!,23,FALSE))</f>
        <v>#REF!</v>
      </c>
      <c r="W65" s="1897" t="e">
        <f>IF(W63="","",VLOOKUP(W63,#REF!,23,FALSE))</f>
        <v>#REF!</v>
      </c>
      <c r="X65" s="1897" t="e">
        <f>IF(X63="","",VLOOKUP(X63,#REF!,23,FALSE))</f>
        <v>#REF!</v>
      </c>
      <c r="Y65" s="1897" t="str">
        <f>IF(Y63="","",VLOOKUP(Y63,#REF!,23,FALSE))</f>
        <v/>
      </c>
      <c r="Z65" s="1897" t="str">
        <f>IF(Z63="","",VLOOKUP(Z63,#REF!,23,FALSE))</f>
        <v/>
      </c>
      <c r="AA65" s="1912" t="str">
        <f>IF(AA63="","",VLOOKUP(AA63,#REF!,23,FALSE))</f>
        <v/>
      </c>
      <c r="AB65" s="1885" t="e">
        <f>IF(AB63="","",VLOOKUP(AB63,#REF!,23,FALSE))</f>
        <v>#REF!</v>
      </c>
      <c r="AC65" s="1897" t="e">
        <f>IF(AC63="","",VLOOKUP(AC63,#REF!,23,FALSE))</f>
        <v>#REF!</v>
      </c>
      <c r="AD65" s="1897" t="e">
        <f>IF(AD63="","",VLOOKUP(AD63,#REF!,23,FALSE))</f>
        <v>#REF!</v>
      </c>
      <c r="AE65" s="1897" t="e">
        <f>IF(AE63="","",VLOOKUP(AE63,#REF!,23,FALSE))</f>
        <v>#REF!</v>
      </c>
      <c r="AF65" s="1897" t="str">
        <f>IF(AF63="","",VLOOKUP(AF63,#REF!,23,FALSE))</f>
        <v/>
      </c>
      <c r="AG65" s="1897" t="str">
        <f>IF(AG63="","",VLOOKUP(AG63,#REF!,23,FALSE))</f>
        <v/>
      </c>
      <c r="AH65" s="1912" t="str">
        <f>IF(AH63="","",VLOOKUP(AH63,#REF!,23,FALSE))</f>
        <v/>
      </c>
      <c r="AI65" s="1885" t="e">
        <f>IF(AI63="","",VLOOKUP(AI63,#REF!,23,FALSE))</f>
        <v>#REF!</v>
      </c>
      <c r="AJ65" s="1897" t="e">
        <f>IF(AJ63="","",VLOOKUP(AJ63,#REF!,23,FALSE))</f>
        <v>#REF!</v>
      </c>
      <c r="AK65" s="1897" t="e">
        <f>IF(AK63="","",VLOOKUP(AK63,#REF!,23,FALSE))</f>
        <v>#REF!</v>
      </c>
      <c r="AL65" s="1897" t="e">
        <f>IF(AL63="","",VLOOKUP(AL63,#REF!,23,FALSE))</f>
        <v>#REF!</v>
      </c>
      <c r="AM65" s="1897" t="str">
        <f>IF(AM63="","",VLOOKUP(AM63,#REF!,23,FALSE))</f>
        <v/>
      </c>
      <c r="AN65" s="1897" t="str">
        <f>IF(AN63="","",VLOOKUP(AN63,#REF!,23,FALSE))</f>
        <v/>
      </c>
      <c r="AO65" s="1912" t="str">
        <f>IF(AO63="","",VLOOKUP(AO63,#REF!,23,FALSE))</f>
        <v/>
      </c>
      <c r="AP65" s="1885" t="e">
        <f>IF(AP63="","",VLOOKUP(AP63,#REF!,23,FALSE))</f>
        <v>#REF!</v>
      </c>
      <c r="AQ65" s="1897" t="e">
        <f>IF(AQ63="","",VLOOKUP(AQ63,#REF!,23,FALSE))</f>
        <v>#REF!</v>
      </c>
      <c r="AR65" s="1897" t="e">
        <f>IF(AR63="","",VLOOKUP(AR63,#REF!,23,FALSE))</f>
        <v>#REF!</v>
      </c>
      <c r="AS65" s="1897" t="e">
        <f>IF(AS63="","",VLOOKUP(AS63,#REF!,23,FALSE))</f>
        <v>#REF!</v>
      </c>
      <c r="AT65" s="1897" t="str">
        <f>IF(AT63="","",VLOOKUP(AT63,#REF!,23,FALSE))</f>
        <v/>
      </c>
      <c r="AU65" s="1897" t="str">
        <f>IF(AU63="","",VLOOKUP(AU63,#REF!,23,FALSE))</f>
        <v/>
      </c>
      <c r="AV65" s="1912" t="str">
        <f>IF(AV63="","",VLOOKUP(AV63,#REF!,23,FALSE))</f>
        <v/>
      </c>
      <c r="AW65" s="1885" t="str">
        <f>IF(AW63="","",VLOOKUP(AW63,#REF!,23,FALSE))</f>
        <v/>
      </c>
      <c r="AX65" s="1897" t="str">
        <f>IF(AX63="","",VLOOKUP(AX63,#REF!,23,FALSE))</f>
        <v/>
      </c>
      <c r="AY65" s="1897" t="str">
        <f>IF(AY63="","",VLOOKUP(AY63,#REF!,23,FALSE))</f>
        <v/>
      </c>
      <c r="AZ65" s="1945" t="e">
        <f>IF($BC$3="４週",SUM(U65:AV65),IF($BC$3="暦月",SUM(U65:AY65),""))</f>
        <v>#REF!</v>
      </c>
      <c r="BA65" s="1953"/>
      <c r="BB65" s="1962" t="e">
        <f>IF($BC$3="４週",AZ65/4,IF($BC$3="暦月",(AZ65/($BC$8/7)),""))</f>
        <v>#REF!</v>
      </c>
      <c r="BC65" s="1953"/>
      <c r="BD65" s="1973"/>
      <c r="BE65" s="1978"/>
      <c r="BF65" s="1978"/>
      <c r="BG65" s="1978"/>
      <c r="BH65" s="1989"/>
    </row>
    <row r="66" spans="2:60" ht="20.25" customHeight="1">
      <c r="B66" s="2530"/>
      <c r="C66" s="1756" t="s">
        <v>680</v>
      </c>
      <c r="D66" s="1824"/>
      <c r="E66" s="1767"/>
      <c r="F66" s="1766"/>
      <c r="G66" s="1766"/>
      <c r="H66" s="2541" t="s">
        <v>702</v>
      </c>
      <c r="I66" s="1788" t="s">
        <v>806</v>
      </c>
      <c r="J66" s="2545"/>
      <c r="K66" s="2545"/>
      <c r="L66" s="1802"/>
      <c r="M66" s="2549" t="s">
        <v>826</v>
      </c>
      <c r="N66" s="2553"/>
      <c r="O66" s="2557"/>
      <c r="P66" s="2563" t="s">
        <v>770</v>
      </c>
      <c r="Q66" s="2572"/>
      <c r="R66" s="2572"/>
      <c r="S66" s="2580"/>
      <c r="T66" s="2589"/>
      <c r="U66" s="2596" t="s">
        <v>866</v>
      </c>
      <c r="V66" s="2602"/>
      <c r="W66" s="2602" t="s">
        <v>866</v>
      </c>
      <c r="X66" s="2602"/>
      <c r="Y66" s="2602"/>
      <c r="Z66" s="2602" t="s">
        <v>866</v>
      </c>
      <c r="AA66" s="2608"/>
      <c r="AB66" s="2596" t="s">
        <v>866</v>
      </c>
      <c r="AC66" s="2602"/>
      <c r="AD66" s="2602" t="s">
        <v>866</v>
      </c>
      <c r="AE66" s="2602"/>
      <c r="AF66" s="2602"/>
      <c r="AG66" s="2602" t="s">
        <v>866</v>
      </c>
      <c r="AH66" s="2608"/>
      <c r="AI66" s="2596" t="s">
        <v>866</v>
      </c>
      <c r="AJ66" s="2602"/>
      <c r="AK66" s="2602" t="s">
        <v>866</v>
      </c>
      <c r="AL66" s="2602"/>
      <c r="AM66" s="2602"/>
      <c r="AN66" s="2602" t="s">
        <v>866</v>
      </c>
      <c r="AO66" s="2608"/>
      <c r="AP66" s="2596" t="s">
        <v>866</v>
      </c>
      <c r="AQ66" s="2602"/>
      <c r="AR66" s="2602" t="s">
        <v>866</v>
      </c>
      <c r="AS66" s="2602"/>
      <c r="AT66" s="2602"/>
      <c r="AU66" s="2602" t="s">
        <v>866</v>
      </c>
      <c r="AV66" s="2608"/>
      <c r="AW66" s="2596"/>
      <c r="AX66" s="2602"/>
      <c r="AY66" s="2602"/>
      <c r="AZ66" s="2624"/>
      <c r="BA66" s="2631"/>
      <c r="BB66" s="2638"/>
      <c r="BC66" s="2631"/>
      <c r="BD66" s="1972"/>
      <c r="BE66" s="1977"/>
      <c r="BF66" s="1977"/>
      <c r="BG66" s="1977"/>
      <c r="BH66" s="1988"/>
    </row>
    <row r="67" spans="2:60" ht="20.25" customHeight="1">
      <c r="B67" s="2059">
        <f>B64+1</f>
        <v>16</v>
      </c>
      <c r="C67" s="1755"/>
      <c r="D67" s="1823"/>
      <c r="E67" s="1766"/>
      <c r="F67" s="1766" t="str">
        <f>C66</f>
        <v>介護従業者</v>
      </c>
      <c r="G67" s="1766"/>
      <c r="H67" s="2103"/>
      <c r="I67" s="1787"/>
      <c r="J67" s="2543"/>
      <c r="K67" s="2543"/>
      <c r="L67" s="1801"/>
      <c r="M67" s="2547"/>
      <c r="N67" s="2551"/>
      <c r="O67" s="2555"/>
      <c r="P67" s="2559" t="s">
        <v>1023</v>
      </c>
      <c r="Q67" s="2566"/>
      <c r="R67" s="2566"/>
      <c r="S67" s="2574"/>
      <c r="T67" s="2582"/>
      <c r="U67" s="2181" t="e">
        <f>IF(U66="","",VLOOKUP(U66,#REF!,21,FALSE))</f>
        <v>#REF!</v>
      </c>
      <c r="V67" s="2190" t="str">
        <f>IF(V66="","",VLOOKUP(V66,#REF!,21,FALSE))</f>
        <v/>
      </c>
      <c r="W67" s="2190" t="e">
        <f>IF(W66="","",VLOOKUP(W66,#REF!,21,FALSE))</f>
        <v>#REF!</v>
      </c>
      <c r="X67" s="2190" t="str">
        <f>IF(X66="","",VLOOKUP(X66,#REF!,21,FALSE))</f>
        <v/>
      </c>
      <c r="Y67" s="2190" t="str">
        <f>IF(Y66="","",VLOOKUP(Y66,#REF!,21,FALSE))</f>
        <v/>
      </c>
      <c r="Z67" s="2190" t="e">
        <f>IF(Z66="","",VLOOKUP(Z66,#REF!,21,FALSE))</f>
        <v>#REF!</v>
      </c>
      <c r="AA67" s="2197" t="str">
        <f>IF(AA66="","",VLOOKUP(AA66,#REF!,21,FALSE))</f>
        <v/>
      </c>
      <c r="AB67" s="2181" t="e">
        <f>IF(AB66="","",VLOOKUP(AB66,#REF!,21,FALSE))</f>
        <v>#REF!</v>
      </c>
      <c r="AC67" s="2190" t="str">
        <f>IF(AC66="","",VLOOKUP(AC66,#REF!,21,FALSE))</f>
        <v/>
      </c>
      <c r="AD67" s="2190" t="e">
        <f>IF(AD66="","",VLOOKUP(AD66,#REF!,21,FALSE))</f>
        <v>#REF!</v>
      </c>
      <c r="AE67" s="2190" t="str">
        <f>IF(AE66="","",VLOOKUP(AE66,#REF!,21,FALSE))</f>
        <v/>
      </c>
      <c r="AF67" s="2190" t="str">
        <f>IF(AF66="","",VLOOKUP(AF66,#REF!,21,FALSE))</f>
        <v/>
      </c>
      <c r="AG67" s="2190" t="e">
        <f>IF(AG66="","",VLOOKUP(AG66,#REF!,21,FALSE))</f>
        <v>#REF!</v>
      </c>
      <c r="AH67" s="2197" t="str">
        <f>IF(AH66="","",VLOOKUP(AH66,#REF!,21,FALSE))</f>
        <v/>
      </c>
      <c r="AI67" s="2181" t="e">
        <f>IF(AI66="","",VLOOKUP(AI66,#REF!,21,FALSE))</f>
        <v>#REF!</v>
      </c>
      <c r="AJ67" s="2190" t="str">
        <f>IF(AJ66="","",VLOOKUP(AJ66,#REF!,21,FALSE))</f>
        <v/>
      </c>
      <c r="AK67" s="2190" t="e">
        <f>IF(AK66="","",VLOOKUP(AK66,#REF!,21,FALSE))</f>
        <v>#REF!</v>
      </c>
      <c r="AL67" s="2190" t="str">
        <f>IF(AL66="","",VLOOKUP(AL66,#REF!,21,FALSE))</f>
        <v/>
      </c>
      <c r="AM67" s="2190" t="str">
        <f>IF(AM66="","",VLOOKUP(AM66,#REF!,21,FALSE))</f>
        <v/>
      </c>
      <c r="AN67" s="2190" t="e">
        <f>IF(AN66="","",VLOOKUP(AN66,#REF!,21,FALSE))</f>
        <v>#REF!</v>
      </c>
      <c r="AO67" s="2197" t="str">
        <f>IF(AO66="","",VLOOKUP(AO66,#REF!,21,FALSE))</f>
        <v/>
      </c>
      <c r="AP67" s="2181" t="e">
        <f>IF(AP66="","",VLOOKUP(AP66,#REF!,21,FALSE))</f>
        <v>#REF!</v>
      </c>
      <c r="AQ67" s="2190" t="str">
        <f>IF(AQ66="","",VLOOKUP(AQ66,#REF!,21,FALSE))</f>
        <v/>
      </c>
      <c r="AR67" s="2190" t="e">
        <f>IF(AR66="","",VLOOKUP(AR66,#REF!,21,FALSE))</f>
        <v>#REF!</v>
      </c>
      <c r="AS67" s="2190" t="str">
        <f>IF(AS66="","",VLOOKUP(AS66,#REF!,21,FALSE))</f>
        <v/>
      </c>
      <c r="AT67" s="2190" t="str">
        <f>IF(AT66="","",VLOOKUP(AT66,#REF!,21,FALSE))</f>
        <v/>
      </c>
      <c r="AU67" s="2190" t="e">
        <f>IF(AU66="","",VLOOKUP(AU66,#REF!,21,FALSE))</f>
        <v>#REF!</v>
      </c>
      <c r="AV67" s="2197" t="str">
        <f>IF(AV66="","",VLOOKUP(AV66,#REF!,21,FALSE))</f>
        <v/>
      </c>
      <c r="AW67" s="2181" t="str">
        <f>IF(AW66="","",VLOOKUP(AW66,#REF!,21,FALSE))</f>
        <v/>
      </c>
      <c r="AX67" s="2190" t="str">
        <f>IF(AX66="","",VLOOKUP(AX66,#REF!,21,FALSE))</f>
        <v/>
      </c>
      <c r="AY67" s="2190" t="str">
        <f>IF(AY66="","",VLOOKUP(AY66,#REF!,21,FALSE))</f>
        <v/>
      </c>
      <c r="AZ67" s="1943" t="e">
        <f>IF($BC$3="４週",SUM(U67:AV67),IF($BC$3="暦月",SUM(U67:AY67),""))</f>
        <v>#REF!</v>
      </c>
      <c r="BA67" s="1951"/>
      <c r="BB67" s="1960" t="e">
        <f>IF($BC$3="４週",AZ67/4,IF($BC$3="暦月",(AZ67/($BC$8/7)),""))</f>
        <v>#REF!</v>
      </c>
      <c r="BC67" s="1951"/>
      <c r="BD67" s="1971"/>
      <c r="BE67" s="1976"/>
      <c r="BF67" s="1976"/>
      <c r="BG67" s="1976"/>
      <c r="BH67" s="1987"/>
    </row>
    <row r="68" spans="2:60" ht="20.25" customHeight="1">
      <c r="B68" s="2059"/>
      <c r="C68" s="1758"/>
      <c r="D68" s="1826"/>
      <c r="E68" s="1769"/>
      <c r="F68" s="1769"/>
      <c r="G68" s="1769" t="str">
        <f>C66</f>
        <v>介護従業者</v>
      </c>
      <c r="H68" s="2105"/>
      <c r="I68" s="1790"/>
      <c r="J68" s="2640"/>
      <c r="K68" s="2640"/>
      <c r="L68" s="1804"/>
      <c r="M68" s="2641"/>
      <c r="N68" s="2642"/>
      <c r="O68" s="2643"/>
      <c r="P68" s="2644" t="s">
        <v>34</v>
      </c>
      <c r="Q68" s="2645"/>
      <c r="R68" s="2645"/>
      <c r="S68" s="2646"/>
      <c r="T68" s="2647"/>
      <c r="U68" s="1885" t="e">
        <f>IF(U66="","",VLOOKUP(U66,#REF!,23,FALSE))</f>
        <v>#REF!</v>
      </c>
      <c r="V68" s="1897" t="str">
        <f>IF(V66="","",VLOOKUP(V66,#REF!,23,FALSE))</f>
        <v/>
      </c>
      <c r="W68" s="1897" t="e">
        <f>IF(W66="","",VLOOKUP(W66,#REF!,23,FALSE))</f>
        <v>#REF!</v>
      </c>
      <c r="X68" s="1897" t="str">
        <f>IF(X66="","",VLOOKUP(X66,#REF!,23,FALSE))</f>
        <v/>
      </c>
      <c r="Y68" s="1897" t="str">
        <f>IF(Y66="","",VLOOKUP(Y66,#REF!,23,FALSE))</f>
        <v/>
      </c>
      <c r="Z68" s="1897" t="e">
        <f>IF(Z66="","",VLOOKUP(Z66,#REF!,23,FALSE))</f>
        <v>#REF!</v>
      </c>
      <c r="AA68" s="1912" t="str">
        <f>IF(AA66="","",VLOOKUP(AA66,#REF!,23,FALSE))</f>
        <v/>
      </c>
      <c r="AB68" s="1885" t="e">
        <f>IF(AB66="","",VLOOKUP(AB66,#REF!,23,FALSE))</f>
        <v>#REF!</v>
      </c>
      <c r="AC68" s="1897" t="str">
        <f>IF(AC66="","",VLOOKUP(AC66,#REF!,23,FALSE))</f>
        <v/>
      </c>
      <c r="AD68" s="1897" t="e">
        <f>IF(AD66="","",VLOOKUP(AD66,#REF!,23,FALSE))</f>
        <v>#REF!</v>
      </c>
      <c r="AE68" s="1897" t="str">
        <f>IF(AE66="","",VLOOKUP(AE66,#REF!,23,FALSE))</f>
        <v/>
      </c>
      <c r="AF68" s="1897" t="str">
        <f>IF(AF66="","",VLOOKUP(AF66,#REF!,23,FALSE))</f>
        <v/>
      </c>
      <c r="AG68" s="1897" t="e">
        <f>IF(AG66="","",VLOOKUP(AG66,#REF!,23,FALSE))</f>
        <v>#REF!</v>
      </c>
      <c r="AH68" s="1912" t="str">
        <f>IF(AH66="","",VLOOKUP(AH66,#REF!,23,FALSE))</f>
        <v/>
      </c>
      <c r="AI68" s="1885" t="e">
        <f>IF(AI66="","",VLOOKUP(AI66,#REF!,23,FALSE))</f>
        <v>#REF!</v>
      </c>
      <c r="AJ68" s="1897" t="str">
        <f>IF(AJ66="","",VLOOKUP(AJ66,#REF!,23,FALSE))</f>
        <v/>
      </c>
      <c r="AK68" s="1897" t="e">
        <f>IF(AK66="","",VLOOKUP(AK66,#REF!,23,FALSE))</f>
        <v>#REF!</v>
      </c>
      <c r="AL68" s="1897" t="str">
        <f>IF(AL66="","",VLOOKUP(AL66,#REF!,23,FALSE))</f>
        <v/>
      </c>
      <c r="AM68" s="1897" t="str">
        <f>IF(AM66="","",VLOOKUP(AM66,#REF!,23,FALSE))</f>
        <v/>
      </c>
      <c r="AN68" s="1897" t="e">
        <f>IF(AN66="","",VLOOKUP(AN66,#REF!,23,FALSE))</f>
        <v>#REF!</v>
      </c>
      <c r="AO68" s="1912" t="str">
        <f>IF(AO66="","",VLOOKUP(AO66,#REF!,23,FALSE))</f>
        <v/>
      </c>
      <c r="AP68" s="1885" t="e">
        <f>IF(AP66="","",VLOOKUP(AP66,#REF!,23,FALSE))</f>
        <v>#REF!</v>
      </c>
      <c r="AQ68" s="1897" t="str">
        <f>IF(AQ66="","",VLOOKUP(AQ66,#REF!,23,FALSE))</f>
        <v/>
      </c>
      <c r="AR68" s="1897" t="e">
        <f>IF(AR66="","",VLOOKUP(AR66,#REF!,23,FALSE))</f>
        <v>#REF!</v>
      </c>
      <c r="AS68" s="1897" t="str">
        <f>IF(AS66="","",VLOOKUP(AS66,#REF!,23,FALSE))</f>
        <v/>
      </c>
      <c r="AT68" s="1897" t="str">
        <f>IF(AT66="","",VLOOKUP(AT66,#REF!,23,FALSE))</f>
        <v/>
      </c>
      <c r="AU68" s="1897" t="e">
        <f>IF(AU66="","",VLOOKUP(AU66,#REF!,23,FALSE))</f>
        <v>#REF!</v>
      </c>
      <c r="AV68" s="1912" t="str">
        <f>IF(AV66="","",VLOOKUP(AV66,#REF!,23,FALSE))</f>
        <v/>
      </c>
      <c r="AW68" s="1885" t="str">
        <f>IF(AW66="","",VLOOKUP(AW66,#REF!,23,FALSE))</f>
        <v/>
      </c>
      <c r="AX68" s="1897" t="str">
        <f>IF(AX66="","",VLOOKUP(AX66,#REF!,23,FALSE))</f>
        <v/>
      </c>
      <c r="AY68" s="1897" t="str">
        <f>IF(AY66="","",VLOOKUP(AY66,#REF!,23,FALSE))</f>
        <v/>
      </c>
      <c r="AZ68" s="1945" t="e">
        <f>IF($BC$3="４週",SUM(U68:AV68),IF($BC$3="暦月",SUM(U68:AY68),""))</f>
        <v>#REF!</v>
      </c>
      <c r="BA68" s="1953"/>
      <c r="BB68" s="1962" t="e">
        <f>IF($BC$3="４週",AZ68/4,IF($BC$3="暦月",(AZ68/($BC$8/7)),""))</f>
        <v>#REF!</v>
      </c>
      <c r="BC68" s="1953"/>
      <c r="BD68" s="1971"/>
      <c r="BE68" s="1976"/>
      <c r="BF68" s="1976"/>
      <c r="BG68" s="1976"/>
      <c r="BH68" s="1987"/>
    </row>
    <row r="69" spans="2:60" ht="20.25" customHeight="1">
      <c r="B69" s="2531" t="s">
        <v>646</v>
      </c>
      <c r="C69" s="2534"/>
      <c r="D69" s="2534"/>
      <c r="E69" s="2534"/>
      <c r="F69" s="2534"/>
      <c r="G69" s="2534"/>
      <c r="H69" s="2534"/>
      <c r="I69" s="2534"/>
      <c r="J69" s="2534"/>
      <c r="K69" s="2534"/>
      <c r="L69" s="2534"/>
      <c r="M69" s="2534"/>
      <c r="N69" s="2534"/>
      <c r="O69" s="2534"/>
      <c r="P69" s="2534"/>
      <c r="Q69" s="2534"/>
      <c r="R69" s="2534"/>
      <c r="S69" s="2534"/>
      <c r="T69" s="2590"/>
      <c r="U69" s="2597">
        <v>10</v>
      </c>
      <c r="V69" s="2603">
        <v>11</v>
      </c>
      <c r="W69" s="2603">
        <v>12</v>
      </c>
      <c r="X69" s="2603">
        <v>13</v>
      </c>
      <c r="Y69" s="2603">
        <v>14</v>
      </c>
      <c r="Z69" s="2603">
        <v>15</v>
      </c>
      <c r="AA69" s="2609">
        <v>16</v>
      </c>
      <c r="AB69" s="2613">
        <v>10</v>
      </c>
      <c r="AC69" s="2603">
        <v>11</v>
      </c>
      <c r="AD69" s="2603">
        <v>12</v>
      </c>
      <c r="AE69" s="2603">
        <v>13</v>
      </c>
      <c r="AF69" s="2603">
        <v>14</v>
      </c>
      <c r="AG69" s="2603">
        <v>15</v>
      </c>
      <c r="AH69" s="2609">
        <v>16</v>
      </c>
      <c r="AI69" s="2613">
        <v>10</v>
      </c>
      <c r="AJ69" s="2603">
        <v>11</v>
      </c>
      <c r="AK69" s="2603">
        <v>12</v>
      </c>
      <c r="AL69" s="2603">
        <v>13</v>
      </c>
      <c r="AM69" s="2603">
        <v>14</v>
      </c>
      <c r="AN69" s="2603">
        <v>15</v>
      </c>
      <c r="AO69" s="2609">
        <v>16</v>
      </c>
      <c r="AP69" s="2613">
        <v>10</v>
      </c>
      <c r="AQ69" s="2603">
        <v>11</v>
      </c>
      <c r="AR69" s="2603">
        <v>12</v>
      </c>
      <c r="AS69" s="2603">
        <v>13</v>
      </c>
      <c r="AT69" s="2603">
        <v>14</v>
      </c>
      <c r="AU69" s="2603">
        <v>15</v>
      </c>
      <c r="AV69" s="2609">
        <v>16</v>
      </c>
      <c r="AW69" s="2613"/>
      <c r="AX69" s="2603"/>
      <c r="AY69" s="2620"/>
      <c r="AZ69" s="2625"/>
      <c r="BA69" s="2632"/>
      <c r="BB69" s="2289"/>
      <c r="BC69" s="2296"/>
      <c r="BD69" s="2296"/>
      <c r="BE69" s="2296"/>
      <c r="BF69" s="2296"/>
      <c r="BG69" s="2296"/>
      <c r="BH69" s="2306"/>
    </row>
    <row r="70" spans="2:60" ht="20.25" customHeight="1">
      <c r="B70" s="2532" t="s">
        <v>446</v>
      </c>
      <c r="C70" s="2535"/>
      <c r="D70" s="2535"/>
      <c r="E70" s="2535"/>
      <c r="F70" s="2535"/>
      <c r="G70" s="2535"/>
      <c r="H70" s="2535"/>
      <c r="I70" s="2535"/>
      <c r="J70" s="2535"/>
      <c r="K70" s="2535"/>
      <c r="L70" s="2535"/>
      <c r="M70" s="2535"/>
      <c r="N70" s="2535"/>
      <c r="O70" s="2535"/>
      <c r="P70" s="2535"/>
      <c r="Q70" s="2535"/>
      <c r="R70" s="2535"/>
      <c r="S70" s="2535"/>
      <c r="T70" s="2591"/>
      <c r="U70" s="2598"/>
      <c r="V70" s="2604"/>
      <c r="W70" s="2604"/>
      <c r="X70" s="2604"/>
      <c r="Y70" s="2604"/>
      <c r="Z70" s="2604"/>
      <c r="AA70" s="2610"/>
      <c r="AB70" s="2614"/>
      <c r="AC70" s="2604"/>
      <c r="AD70" s="2604"/>
      <c r="AE70" s="2604"/>
      <c r="AF70" s="2604"/>
      <c r="AG70" s="2604"/>
      <c r="AH70" s="2610"/>
      <c r="AI70" s="2614"/>
      <c r="AJ70" s="2604"/>
      <c r="AK70" s="2604"/>
      <c r="AL70" s="2604"/>
      <c r="AM70" s="2604"/>
      <c r="AN70" s="2604"/>
      <c r="AO70" s="2610"/>
      <c r="AP70" s="2614"/>
      <c r="AQ70" s="2604"/>
      <c r="AR70" s="2604"/>
      <c r="AS70" s="2604"/>
      <c r="AT70" s="2604"/>
      <c r="AU70" s="2604"/>
      <c r="AV70" s="2610"/>
      <c r="AW70" s="2614"/>
      <c r="AX70" s="2604"/>
      <c r="AY70" s="2621"/>
      <c r="AZ70" s="2626"/>
      <c r="BA70" s="2633"/>
      <c r="BB70" s="2290"/>
      <c r="BC70" s="2297"/>
      <c r="BD70" s="2297"/>
      <c r="BE70" s="2297"/>
      <c r="BF70" s="2297"/>
      <c r="BG70" s="2297"/>
      <c r="BH70" s="2307"/>
    </row>
    <row r="71" spans="2:60" ht="20.25" customHeight="1">
      <c r="B71" s="2532" t="s">
        <v>1020</v>
      </c>
      <c r="C71" s="2535"/>
      <c r="D71" s="2535"/>
      <c r="E71" s="2535"/>
      <c r="F71" s="2535"/>
      <c r="G71" s="2535"/>
      <c r="H71" s="2535"/>
      <c r="I71" s="2535"/>
      <c r="J71" s="2535"/>
      <c r="K71" s="2535"/>
      <c r="L71" s="2535"/>
      <c r="M71" s="2535"/>
      <c r="N71" s="2535"/>
      <c r="O71" s="2535"/>
      <c r="P71" s="2535"/>
      <c r="Q71" s="2535"/>
      <c r="R71" s="2535"/>
      <c r="S71" s="2535"/>
      <c r="T71" s="2591"/>
      <c r="U71" s="2598">
        <v>9</v>
      </c>
      <c r="V71" s="2604">
        <v>9</v>
      </c>
      <c r="W71" s="2604">
        <v>9</v>
      </c>
      <c r="X71" s="2604">
        <v>9</v>
      </c>
      <c r="Y71" s="2604">
        <v>9</v>
      </c>
      <c r="Z71" s="2604">
        <v>9</v>
      </c>
      <c r="AA71" s="2199">
        <v>9</v>
      </c>
      <c r="AB71" s="2183">
        <v>9</v>
      </c>
      <c r="AC71" s="2604">
        <v>9</v>
      </c>
      <c r="AD71" s="2604">
        <v>9</v>
      </c>
      <c r="AE71" s="2604">
        <v>9</v>
      </c>
      <c r="AF71" s="2604">
        <v>9</v>
      </c>
      <c r="AG71" s="2604">
        <v>9</v>
      </c>
      <c r="AH71" s="2199">
        <v>9</v>
      </c>
      <c r="AI71" s="2183">
        <v>9</v>
      </c>
      <c r="AJ71" s="2604">
        <v>9</v>
      </c>
      <c r="AK71" s="2604">
        <v>9</v>
      </c>
      <c r="AL71" s="2604">
        <v>9</v>
      </c>
      <c r="AM71" s="2604">
        <v>9</v>
      </c>
      <c r="AN71" s="2604">
        <v>9</v>
      </c>
      <c r="AO71" s="2199">
        <v>9</v>
      </c>
      <c r="AP71" s="2183">
        <v>9</v>
      </c>
      <c r="AQ71" s="2604">
        <v>9</v>
      </c>
      <c r="AR71" s="2604">
        <v>9</v>
      </c>
      <c r="AS71" s="2604">
        <v>9</v>
      </c>
      <c r="AT71" s="2604">
        <v>9</v>
      </c>
      <c r="AU71" s="2604">
        <v>9</v>
      </c>
      <c r="AV71" s="2199">
        <v>9</v>
      </c>
      <c r="AW71" s="2183"/>
      <c r="AX71" s="2604"/>
      <c r="AY71" s="2621"/>
      <c r="AZ71" s="2626"/>
      <c r="BA71" s="2633"/>
      <c r="BB71" s="2290"/>
      <c r="BC71" s="2297"/>
      <c r="BD71" s="2297"/>
      <c r="BE71" s="2297"/>
      <c r="BF71" s="2297"/>
      <c r="BG71" s="2297"/>
      <c r="BH71" s="2307"/>
    </row>
    <row r="72" spans="2:60" ht="20.25" customHeight="1">
      <c r="B72" s="2532" t="s">
        <v>1021</v>
      </c>
      <c r="C72" s="2535"/>
      <c r="D72" s="2535"/>
      <c r="E72" s="2535"/>
      <c r="F72" s="2535"/>
      <c r="G72" s="2535"/>
      <c r="H72" s="2535"/>
      <c r="I72" s="2535"/>
      <c r="J72" s="2535"/>
      <c r="K72" s="2535"/>
      <c r="L72" s="2535"/>
      <c r="M72" s="2535"/>
      <c r="N72" s="2535"/>
      <c r="O72" s="2535"/>
      <c r="P72" s="2535"/>
      <c r="Q72" s="2535"/>
      <c r="R72" s="2535"/>
      <c r="S72" s="2535"/>
      <c r="T72" s="2591"/>
      <c r="U72" s="2598">
        <v>3</v>
      </c>
      <c r="V72" s="2604">
        <v>3</v>
      </c>
      <c r="W72" s="2604">
        <v>3</v>
      </c>
      <c r="X72" s="2604">
        <v>3</v>
      </c>
      <c r="Y72" s="2604">
        <v>3</v>
      </c>
      <c r="Z72" s="2604">
        <v>3</v>
      </c>
      <c r="AA72" s="2199">
        <v>3</v>
      </c>
      <c r="AB72" s="2183">
        <v>3</v>
      </c>
      <c r="AC72" s="2604">
        <v>3</v>
      </c>
      <c r="AD72" s="2604">
        <v>3</v>
      </c>
      <c r="AE72" s="2604">
        <v>3</v>
      </c>
      <c r="AF72" s="2604">
        <v>3</v>
      </c>
      <c r="AG72" s="2604">
        <v>3</v>
      </c>
      <c r="AH72" s="2199">
        <v>3</v>
      </c>
      <c r="AI72" s="2183">
        <v>3</v>
      </c>
      <c r="AJ72" s="2604">
        <v>3</v>
      </c>
      <c r="AK72" s="2604">
        <v>3</v>
      </c>
      <c r="AL72" s="2604">
        <v>3</v>
      </c>
      <c r="AM72" s="2604">
        <v>3</v>
      </c>
      <c r="AN72" s="2604">
        <v>3</v>
      </c>
      <c r="AO72" s="2199">
        <v>3</v>
      </c>
      <c r="AP72" s="2183">
        <v>3</v>
      </c>
      <c r="AQ72" s="2604">
        <v>3</v>
      </c>
      <c r="AR72" s="2604">
        <v>3</v>
      </c>
      <c r="AS72" s="2604">
        <v>3</v>
      </c>
      <c r="AT72" s="2604">
        <v>3</v>
      </c>
      <c r="AU72" s="2604">
        <v>3</v>
      </c>
      <c r="AV72" s="2199">
        <v>3</v>
      </c>
      <c r="AW72" s="2183"/>
      <c r="AX72" s="2604"/>
      <c r="AY72" s="2621"/>
      <c r="AZ72" s="2627"/>
      <c r="BA72" s="2634"/>
      <c r="BB72" s="2290"/>
      <c r="BC72" s="2297"/>
      <c r="BD72" s="2297"/>
      <c r="BE72" s="2297"/>
      <c r="BF72" s="2297"/>
      <c r="BG72" s="2297"/>
      <c r="BH72" s="2307"/>
    </row>
    <row r="73" spans="2:60" ht="20.25" customHeight="1">
      <c r="B73" s="2532" t="s">
        <v>345</v>
      </c>
      <c r="C73" s="2535"/>
      <c r="D73" s="2535"/>
      <c r="E73" s="2535"/>
      <c r="F73" s="2535"/>
      <c r="G73" s="2535"/>
      <c r="H73" s="2535"/>
      <c r="I73" s="2535"/>
      <c r="J73" s="2535"/>
      <c r="K73" s="2535"/>
      <c r="L73" s="2535"/>
      <c r="M73" s="2535"/>
      <c r="N73" s="2535"/>
      <c r="O73" s="2535"/>
      <c r="P73" s="2535"/>
      <c r="Q73" s="2535"/>
      <c r="R73" s="2535"/>
      <c r="S73" s="2535"/>
      <c r="T73" s="2591"/>
      <c r="U73" s="2599" t="e">
        <f t="shared" ref="U73:AY73" si="1">IF(SUMIF($F$21:$F$68,"介護従業者",U21:U68)+SUMIF($F$21:$F$68,"看護職員",U21:U68)=0,"",(SUMIF($F$21:$F$68,"介護従業者",U21:U68)+SUMIF($F$21:$F$68,"看護職員",U21:U68)))</f>
        <v>#REF!</v>
      </c>
      <c r="V73" s="2599" t="e">
        <f t="shared" si="1"/>
        <v>#REF!</v>
      </c>
      <c r="W73" s="2599" t="e">
        <f t="shared" si="1"/>
        <v>#REF!</v>
      </c>
      <c r="X73" s="2599" t="e">
        <f t="shared" si="1"/>
        <v>#REF!</v>
      </c>
      <c r="Y73" s="2599" t="e">
        <f t="shared" si="1"/>
        <v>#REF!</v>
      </c>
      <c r="Z73" s="2599" t="e">
        <f t="shared" si="1"/>
        <v>#REF!</v>
      </c>
      <c r="AA73" s="2200" t="e">
        <f t="shared" si="1"/>
        <v>#REF!</v>
      </c>
      <c r="AB73" s="2184" t="e">
        <f t="shared" si="1"/>
        <v>#REF!</v>
      </c>
      <c r="AC73" s="2599" t="e">
        <f t="shared" si="1"/>
        <v>#REF!</v>
      </c>
      <c r="AD73" s="2599" t="e">
        <f t="shared" si="1"/>
        <v>#REF!</v>
      </c>
      <c r="AE73" s="2599" t="e">
        <f t="shared" si="1"/>
        <v>#REF!</v>
      </c>
      <c r="AF73" s="2599" t="e">
        <f t="shared" si="1"/>
        <v>#REF!</v>
      </c>
      <c r="AG73" s="2599" t="e">
        <f t="shared" si="1"/>
        <v>#REF!</v>
      </c>
      <c r="AH73" s="2200" t="e">
        <f t="shared" si="1"/>
        <v>#REF!</v>
      </c>
      <c r="AI73" s="2184" t="e">
        <f t="shared" si="1"/>
        <v>#REF!</v>
      </c>
      <c r="AJ73" s="2599" t="e">
        <f t="shared" si="1"/>
        <v>#REF!</v>
      </c>
      <c r="AK73" s="2599" t="e">
        <f t="shared" si="1"/>
        <v>#REF!</v>
      </c>
      <c r="AL73" s="2599" t="e">
        <f t="shared" si="1"/>
        <v>#REF!</v>
      </c>
      <c r="AM73" s="2599" t="e">
        <f t="shared" si="1"/>
        <v>#REF!</v>
      </c>
      <c r="AN73" s="2599" t="e">
        <f t="shared" si="1"/>
        <v>#REF!</v>
      </c>
      <c r="AO73" s="2200" t="e">
        <f t="shared" si="1"/>
        <v>#REF!</v>
      </c>
      <c r="AP73" s="2184" t="e">
        <f t="shared" si="1"/>
        <v>#REF!</v>
      </c>
      <c r="AQ73" s="2599" t="e">
        <f t="shared" si="1"/>
        <v>#REF!</v>
      </c>
      <c r="AR73" s="2599" t="e">
        <f t="shared" si="1"/>
        <v>#REF!</v>
      </c>
      <c r="AS73" s="2599" t="e">
        <f t="shared" si="1"/>
        <v>#REF!</v>
      </c>
      <c r="AT73" s="2599" t="e">
        <f t="shared" si="1"/>
        <v>#REF!</v>
      </c>
      <c r="AU73" s="2599" t="e">
        <f t="shared" si="1"/>
        <v>#REF!</v>
      </c>
      <c r="AV73" s="2200" t="e">
        <f t="shared" si="1"/>
        <v>#REF!</v>
      </c>
      <c r="AW73" s="2184" t="str">
        <f t="shared" si="1"/>
        <v/>
      </c>
      <c r="AX73" s="2599" t="str">
        <f t="shared" si="1"/>
        <v/>
      </c>
      <c r="AY73" s="2599" t="str">
        <f t="shared" si="1"/>
        <v/>
      </c>
      <c r="AZ73" s="2628" t="e">
        <f>IF($BC$3="４週",SUM(U73:AV73),IF($BC$3="暦月",SUM(U73:AY73),""))</f>
        <v>#REF!</v>
      </c>
      <c r="BA73" s="2720"/>
      <c r="BB73" s="2290"/>
      <c r="BC73" s="2297"/>
      <c r="BD73" s="2297"/>
      <c r="BE73" s="2297"/>
      <c r="BF73" s="2297"/>
      <c r="BG73" s="2297"/>
      <c r="BH73" s="2307"/>
    </row>
    <row r="74" spans="2:60" ht="20.25" customHeight="1">
      <c r="B74" s="2532" t="s">
        <v>1103</v>
      </c>
      <c r="C74" s="2535"/>
      <c r="D74" s="2535"/>
      <c r="E74" s="2535"/>
      <c r="F74" s="2535"/>
      <c r="G74" s="2535"/>
      <c r="H74" s="2535"/>
      <c r="I74" s="2535"/>
      <c r="J74" s="2535"/>
      <c r="K74" s="2535"/>
      <c r="L74" s="2535"/>
      <c r="M74" s="2535"/>
      <c r="N74" s="2535"/>
      <c r="O74" s="2535"/>
      <c r="P74" s="2535"/>
      <c r="Q74" s="2535"/>
      <c r="R74" s="2535"/>
      <c r="S74" s="2535"/>
      <c r="T74" s="2591"/>
      <c r="U74" s="2184" t="e">
        <f t="shared" ref="U74:AY74" si="2">IF(SUMIF($F$21:$F$68,"看護職員",U21:U68)=0,"",SUMIF($F$21:$F$68,"看護職員",U21:U68))</f>
        <v>#REF!</v>
      </c>
      <c r="V74" s="2193" t="e">
        <f t="shared" si="2"/>
        <v>#REF!</v>
      </c>
      <c r="W74" s="2193" t="e">
        <f t="shared" si="2"/>
        <v>#REF!</v>
      </c>
      <c r="X74" s="2193" t="e">
        <f t="shared" si="2"/>
        <v>#REF!</v>
      </c>
      <c r="Y74" s="2193" t="e">
        <f t="shared" si="2"/>
        <v>#REF!</v>
      </c>
      <c r="Z74" s="2193" t="e">
        <f t="shared" si="2"/>
        <v>#REF!</v>
      </c>
      <c r="AA74" s="2200" t="e">
        <f t="shared" si="2"/>
        <v>#REF!</v>
      </c>
      <c r="AB74" s="2184" t="e">
        <f t="shared" si="2"/>
        <v>#REF!</v>
      </c>
      <c r="AC74" s="2193" t="e">
        <f t="shared" si="2"/>
        <v>#REF!</v>
      </c>
      <c r="AD74" s="2193" t="e">
        <f t="shared" si="2"/>
        <v>#REF!</v>
      </c>
      <c r="AE74" s="2193" t="e">
        <f t="shared" si="2"/>
        <v>#REF!</v>
      </c>
      <c r="AF74" s="2193" t="e">
        <f t="shared" si="2"/>
        <v>#REF!</v>
      </c>
      <c r="AG74" s="2193" t="e">
        <f t="shared" si="2"/>
        <v>#REF!</v>
      </c>
      <c r="AH74" s="2200" t="e">
        <f t="shared" si="2"/>
        <v>#REF!</v>
      </c>
      <c r="AI74" s="2184" t="e">
        <f t="shared" si="2"/>
        <v>#REF!</v>
      </c>
      <c r="AJ74" s="2193" t="e">
        <f t="shared" si="2"/>
        <v>#REF!</v>
      </c>
      <c r="AK74" s="2193" t="e">
        <f t="shared" si="2"/>
        <v>#REF!</v>
      </c>
      <c r="AL74" s="2193" t="e">
        <f t="shared" si="2"/>
        <v>#REF!</v>
      </c>
      <c r="AM74" s="2193" t="e">
        <f t="shared" si="2"/>
        <v>#REF!</v>
      </c>
      <c r="AN74" s="2193" t="e">
        <f t="shared" si="2"/>
        <v>#REF!</v>
      </c>
      <c r="AO74" s="2200" t="e">
        <f t="shared" si="2"/>
        <v>#REF!</v>
      </c>
      <c r="AP74" s="2184" t="e">
        <f t="shared" si="2"/>
        <v>#REF!</v>
      </c>
      <c r="AQ74" s="2193" t="e">
        <f t="shared" si="2"/>
        <v>#REF!</v>
      </c>
      <c r="AR74" s="2193" t="e">
        <f t="shared" si="2"/>
        <v>#REF!</v>
      </c>
      <c r="AS74" s="2193" t="e">
        <f t="shared" si="2"/>
        <v>#REF!</v>
      </c>
      <c r="AT74" s="2193" t="e">
        <f t="shared" si="2"/>
        <v>#REF!</v>
      </c>
      <c r="AU74" s="2193" t="e">
        <f t="shared" si="2"/>
        <v>#REF!</v>
      </c>
      <c r="AV74" s="2200" t="e">
        <f t="shared" si="2"/>
        <v>#REF!</v>
      </c>
      <c r="AW74" s="2184" t="str">
        <f t="shared" si="2"/>
        <v/>
      </c>
      <c r="AX74" s="2193" t="str">
        <f t="shared" si="2"/>
        <v/>
      </c>
      <c r="AY74" s="2193" t="str">
        <f t="shared" si="2"/>
        <v/>
      </c>
      <c r="AZ74" s="2628" t="e">
        <f>IF($BC$3="４週",SUM(U74:AV74),IF($BC$3="暦月",SUM(U74:AY74),""))</f>
        <v>#REF!</v>
      </c>
      <c r="BA74" s="2720"/>
      <c r="BB74" s="2290"/>
      <c r="BC74" s="2297"/>
      <c r="BD74" s="2297"/>
      <c r="BE74" s="2297"/>
      <c r="BF74" s="2297"/>
      <c r="BG74" s="2297"/>
      <c r="BH74" s="2307"/>
    </row>
    <row r="75" spans="2:60" ht="20.25" customHeight="1">
      <c r="B75" s="2533" t="s">
        <v>1104</v>
      </c>
      <c r="C75" s="2536"/>
      <c r="D75" s="2536"/>
      <c r="E75" s="2536"/>
      <c r="F75" s="2536"/>
      <c r="G75" s="2536"/>
      <c r="H75" s="2536"/>
      <c r="I75" s="2536"/>
      <c r="J75" s="2536"/>
      <c r="K75" s="2536"/>
      <c r="L75" s="2536"/>
      <c r="M75" s="2536"/>
      <c r="N75" s="2536"/>
      <c r="O75" s="2536"/>
      <c r="P75" s="2536"/>
      <c r="Q75" s="2536"/>
      <c r="R75" s="2536"/>
      <c r="S75" s="2536"/>
      <c r="T75" s="2592"/>
      <c r="U75" s="2717" t="e">
        <f t="shared" ref="U75:AV75" si="3">IF((SUMIF($G$21:$G$68,"介護従業者",U21:U68)+SUMIF($G$21:$G$68,"看護職員",U21:U68))=0,"",(SUMIF($G$21:$G$68,"介護従業者",U21:U68)+SUMIF($G$21:$G$68,"看護職員",U21:U68)))</f>
        <v>#REF!</v>
      </c>
      <c r="V75" s="2718" t="e">
        <f t="shared" si="3"/>
        <v>#REF!</v>
      </c>
      <c r="W75" s="2718" t="e">
        <f t="shared" si="3"/>
        <v>#REF!</v>
      </c>
      <c r="X75" s="2718" t="e">
        <f t="shared" si="3"/>
        <v>#REF!</v>
      </c>
      <c r="Y75" s="2718" t="e">
        <f t="shared" si="3"/>
        <v>#REF!</v>
      </c>
      <c r="Z75" s="2718" t="e">
        <f t="shared" si="3"/>
        <v>#REF!</v>
      </c>
      <c r="AA75" s="2719" t="e">
        <f t="shared" si="3"/>
        <v>#REF!</v>
      </c>
      <c r="AB75" s="2717" t="e">
        <f t="shared" si="3"/>
        <v>#REF!</v>
      </c>
      <c r="AC75" s="2718" t="e">
        <f t="shared" si="3"/>
        <v>#REF!</v>
      </c>
      <c r="AD75" s="2718" t="e">
        <f t="shared" si="3"/>
        <v>#REF!</v>
      </c>
      <c r="AE75" s="2718" t="e">
        <f t="shared" si="3"/>
        <v>#REF!</v>
      </c>
      <c r="AF75" s="2718" t="e">
        <f t="shared" si="3"/>
        <v>#REF!</v>
      </c>
      <c r="AG75" s="2718" t="e">
        <f t="shared" si="3"/>
        <v>#REF!</v>
      </c>
      <c r="AH75" s="2719" t="e">
        <f t="shared" si="3"/>
        <v>#REF!</v>
      </c>
      <c r="AI75" s="2717" t="e">
        <f t="shared" si="3"/>
        <v>#REF!</v>
      </c>
      <c r="AJ75" s="2718" t="e">
        <f t="shared" si="3"/>
        <v>#REF!</v>
      </c>
      <c r="AK75" s="2718" t="e">
        <f t="shared" si="3"/>
        <v>#REF!</v>
      </c>
      <c r="AL75" s="2718" t="e">
        <f t="shared" si="3"/>
        <v>#REF!</v>
      </c>
      <c r="AM75" s="2718" t="e">
        <f t="shared" si="3"/>
        <v>#REF!</v>
      </c>
      <c r="AN75" s="2718" t="e">
        <f t="shared" si="3"/>
        <v>#REF!</v>
      </c>
      <c r="AO75" s="2719" t="e">
        <f t="shared" si="3"/>
        <v>#REF!</v>
      </c>
      <c r="AP75" s="2717" t="e">
        <f t="shared" si="3"/>
        <v>#REF!</v>
      </c>
      <c r="AQ75" s="2718" t="e">
        <f t="shared" si="3"/>
        <v>#REF!</v>
      </c>
      <c r="AR75" s="2718" t="e">
        <f t="shared" si="3"/>
        <v>#REF!</v>
      </c>
      <c r="AS75" s="2718" t="e">
        <f t="shared" si="3"/>
        <v>#REF!</v>
      </c>
      <c r="AT75" s="2718" t="e">
        <f t="shared" si="3"/>
        <v>#REF!</v>
      </c>
      <c r="AU75" s="2718" t="e">
        <f t="shared" si="3"/>
        <v>#REF!</v>
      </c>
      <c r="AV75" s="2719" t="e">
        <f t="shared" si="3"/>
        <v>#REF!</v>
      </c>
      <c r="AW75" s="2717" t="str">
        <f>IF(SUMIF($G$21:$G$68,"介護従業者",AW21:AW68)=0,"",SUMIF($G$21:$G$68,"介護従業者",AW21:AW68))</f>
        <v/>
      </c>
      <c r="AX75" s="2718" t="str">
        <f>IF(SUMIF($G$21:$G$68,"介護従業者",AX21:AX68)=0,"",SUMIF($G$21:$G$68,"介護従業者",AX21:AX68))</f>
        <v/>
      </c>
      <c r="AY75" s="2722" t="str">
        <f>IF(SUMIF($G$21:$G$68,"介護従業者",AY21:AY68)=0,"",SUMIF($G$21:$G$68,"介護従業者",AY21:AY68))</f>
        <v/>
      </c>
      <c r="AZ75" s="2629" t="e">
        <f>IF($BC$3="４週",SUM(U75:AV75),IF($BC$3="暦月",SUM(U75:AY75),""))</f>
        <v>#REF!</v>
      </c>
      <c r="BA75" s="2721"/>
      <c r="BB75" s="2291"/>
      <c r="BC75" s="2298"/>
      <c r="BD75" s="2298"/>
      <c r="BE75" s="2298"/>
      <c r="BF75" s="2298"/>
      <c r="BG75" s="2298"/>
      <c r="BH75" s="2308"/>
    </row>
    <row r="76" spans="2:60" s="2528" customFormat="1" ht="20.25" customHeight="1">
      <c r="C76" s="2537"/>
      <c r="D76" s="2537"/>
      <c r="E76" s="2537"/>
      <c r="F76" s="2537"/>
      <c r="G76" s="2537"/>
      <c r="BH76" s="2639"/>
    </row>
    <row r="77" spans="2:60" ht="20.25" customHeight="1"/>
    <row r="78" spans="2:60" ht="20.25" customHeight="1"/>
    <row r="79" spans="2:60" ht="20.25" customHeight="1"/>
    <row r="80" spans="2:6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30" spans="3:57">
      <c r="C130" s="1760"/>
      <c r="D130" s="1760"/>
      <c r="E130" s="1760"/>
      <c r="F130" s="1760"/>
      <c r="G130" s="1760"/>
      <c r="H130" s="1760"/>
      <c r="I130" s="1818"/>
      <c r="J130" s="1818"/>
      <c r="K130" s="1818"/>
      <c r="L130" s="1818"/>
      <c r="M130" s="1818"/>
      <c r="N130" s="1818"/>
      <c r="O130" s="1818"/>
      <c r="P130" s="1818"/>
      <c r="Q130" s="1818"/>
      <c r="R130" s="1818"/>
      <c r="S130" s="1818"/>
      <c r="T130" s="1818"/>
      <c r="U130" s="1818"/>
      <c r="V130" s="1818"/>
      <c r="W130" s="1818"/>
      <c r="X130" s="1818"/>
      <c r="Y130" s="1818"/>
      <c r="Z130" s="1818"/>
      <c r="AA130" s="1818"/>
      <c r="AB130" s="1818"/>
      <c r="AC130" s="1818"/>
      <c r="AD130" s="1818"/>
      <c r="AE130" s="1818"/>
      <c r="AF130" s="1818"/>
      <c r="AG130" s="1818"/>
      <c r="AH130" s="1818"/>
      <c r="AI130" s="1818"/>
      <c r="AJ130" s="1818"/>
      <c r="AK130" s="1818"/>
      <c r="AL130" s="1818"/>
      <c r="AM130" s="1818"/>
      <c r="AN130" s="1818"/>
      <c r="AO130" s="1818"/>
      <c r="AP130" s="1818"/>
      <c r="AQ130" s="1818"/>
      <c r="AR130" s="1818"/>
      <c r="AS130" s="1818"/>
      <c r="AT130" s="1818"/>
      <c r="AU130" s="1818"/>
      <c r="AV130" s="1818"/>
      <c r="AW130" s="1818"/>
      <c r="AX130" s="1818"/>
      <c r="AY130" s="1818"/>
      <c r="AZ130" s="1818"/>
      <c r="BA130" s="1818"/>
      <c r="BB130" s="1818"/>
      <c r="BC130" s="1818"/>
      <c r="BD130" s="1818"/>
      <c r="BE130" s="1818"/>
    </row>
    <row r="131" spans="3:57">
      <c r="C131" s="1760"/>
      <c r="D131" s="1760"/>
      <c r="E131" s="1760"/>
      <c r="F131" s="1760"/>
      <c r="G131" s="1760"/>
      <c r="H131" s="1760"/>
      <c r="I131" s="1818"/>
      <c r="J131" s="1818"/>
      <c r="K131" s="1818"/>
      <c r="L131" s="1818"/>
      <c r="M131" s="1818"/>
      <c r="N131" s="1818"/>
      <c r="O131" s="1818"/>
      <c r="P131" s="1818"/>
      <c r="Q131" s="1818"/>
      <c r="R131" s="1818"/>
      <c r="S131" s="1818"/>
      <c r="T131" s="1818"/>
      <c r="U131" s="1818"/>
      <c r="V131" s="1818"/>
      <c r="W131" s="1818"/>
      <c r="X131" s="1818"/>
      <c r="Y131" s="1818"/>
      <c r="Z131" s="1818"/>
      <c r="AA131" s="1818"/>
      <c r="AB131" s="1818"/>
      <c r="AC131" s="1818"/>
      <c r="AD131" s="1818"/>
      <c r="AE131" s="1818"/>
      <c r="AF131" s="1818"/>
      <c r="AG131" s="1818"/>
      <c r="AH131" s="1818"/>
      <c r="AI131" s="1818"/>
      <c r="AJ131" s="1818"/>
      <c r="AK131" s="1818"/>
      <c r="AL131" s="1818"/>
      <c r="AM131" s="1818"/>
      <c r="AN131" s="1818"/>
      <c r="AO131" s="1818"/>
      <c r="AP131" s="1818"/>
      <c r="AQ131" s="1818"/>
      <c r="AR131" s="1818"/>
      <c r="AS131" s="1818"/>
      <c r="AT131" s="1818"/>
      <c r="AU131" s="1818"/>
      <c r="AV131" s="1818"/>
      <c r="AW131" s="1818"/>
      <c r="AX131" s="1818"/>
      <c r="AY131" s="1818"/>
      <c r="AZ131" s="1818"/>
      <c r="BA131" s="1818"/>
      <c r="BB131" s="1818"/>
      <c r="BC131" s="1818"/>
      <c r="BD131" s="1818"/>
      <c r="BE131" s="1818"/>
    </row>
    <row r="132" spans="3:57">
      <c r="C132" s="1761"/>
      <c r="D132" s="1761"/>
      <c r="E132" s="1761"/>
      <c r="F132" s="1761"/>
      <c r="G132" s="1761"/>
      <c r="H132" s="1761"/>
      <c r="I132" s="1760"/>
      <c r="J132" s="1760"/>
    </row>
    <row r="133" spans="3:57">
      <c r="C133" s="1761"/>
      <c r="D133" s="1761"/>
      <c r="E133" s="1761"/>
      <c r="F133" s="1761"/>
      <c r="G133" s="1761"/>
      <c r="H133" s="1761"/>
      <c r="I133" s="1760"/>
      <c r="J133" s="1760"/>
    </row>
    <row r="134" spans="3:57">
      <c r="C134" s="1760"/>
      <c r="D134" s="1760"/>
      <c r="E134" s="1760"/>
      <c r="F134" s="1760"/>
      <c r="G134" s="1760"/>
      <c r="H134" s="1760"/>
    </row>
    <row r="135" spans="3:57">
      <c r="C135" s="1760"/>
      <c r="D135" s="1760"/>
      <c r="E135" s="1760"/>
      <c r="F135" s="1760"/>
      <c r="G135" s="1760"/>
      <c r="H135" s="1760"/>
    </row>
    <row r="136" spans="3:57">
      <c r="C136" s="1760"/>
      <c r="D136" s="1760"/>
      <c r="E136" s="1760"/>
      <c r="F136" s="1760"/>
      <c r="G136" s="1760"/>
      <c r="H136" s="1760"/>
    </row>
    <row r="137" spans="3:57">
      <c r="C137" s="1760"/>
      <c r="D137" s="1760"/>
      <c r="E137" s="1760"/>
      <c r="F137" s="1760"/>
      <c r="G137" s="1760"/>
      <c r="H137" s="1760"/>
    </row>
  </sheetData>
  <mergeCells count="218">
    <mergeCell ref="AR1:BG1"/>
    <mergeCell ref="AA2:AB2"/>
    <mergeCell ref="AD2:AE2"/>
    <mergeCell ref="AH2:AI2"/>
    <mergeCell ref="AR2:BG2"/>
    <mergeCell ref="BC3:BF3"/>
    <mergeCell ref="BC4:BF4"/>
    <mergeCell ref="AY6:AZ6"/>
    <mergeCell ref="BC6:BD6"/>
    <mergeCell ref="BC8:BD8"/>
    <mergeCell ref="BC10:BD10"/>
    <mergeCell ref="U12:V12"/>
    <mergeCell ref="BB13:BD13"/>
    <mergeCell ref="BF13:BH13"/>
    <mergeCell ref="BB14:BD14"/>
    <mergeCell ref="BF14:BH14"/>
    <mergeCell ref="U17:AA17"/>
    <mergeCell ref="AB17:AH17"/>
    <mergeCell ref="AI17:AO17"/>
    <mergeCell ref="AP17:AV17"/>
    <mergeCell ref="AW17:AY17"/>
    <mergeCell ref="AZ21:BA21"/>
    <mergeCell ref="BB21:BC21"/>
    <mergeCell ref="AZ22:BA22"/>
    <mergeCell ref="BB22:BC22"/>
    <mergeCell ref="AZ23:BA23"/>
    <mergeCell ref="BB23:BC23"/>
    <mergeCell ref="AZ24:BA24"/>
    <mergeCell ref="BB24:BC24"/>
    <mergeCell ref="AZ25:BA25"/>
    <mergeCell ref="BB25:BC25"/>
    <mergeCell ref="AZ26:BA26"/>
    <mergeCell ref="BB26:BC26"/>
    <mergeCell ref="AZ27:BA27"/>
    <mergeCell ref="BB27:BC27"/>
    <mergeCell ref="AZ28:BA28"/>
    <mergeCell ref="BB28:BC28"/>
    <mergeCell ref="AZ29:BA29"/>
    <mergeCell ref="BB29:BC29"/>
    <mergeCell ref="AZ30:BA30"/>
    <mergeCell ref="BB30:BC30"/>
    <mergeCell ref="AZ31:BA31"/>
    <mergeCell ref="BB31:BC31"/>
    <mergeCell ref="AZ32:BA32"/>
    <mergeCell ref="BB32:BC32"/>
    <mergeCell ref="AZ33:BA33"/>
    <mergeCell ref="BB33:BC33"/>
    <mergeCell ref="AZ34:BA34"/>
    <mergeCell ref="BB34:BC34"/>
    <mergeCell ref="AZ35:BA35"/>
    <mergeCell ref="BB35:BC35"/>
    <mergeCell ref="AZ36:BA36"/>
    <mergeCell ref="BB36:BC36"/>
    <mergeCell ref="AZ37:BA37"/>
    <mergeCell ref="BB37:BC37"/>
    <mergeCell ref="AZ38:BA38"/>
    <mergeCell ref="BB38:BC38"/>
    <mergeCell ref="AZ39:BA39"/>
    <mergeCell ref="BB39:BC39"/>
    <mergeCell ref="AZ40:BA40"/>
    <mergeCell ref="BB40:BC40"/>
    <mergeCell ref="AZ41:BA41"/>
    <mergeCell ref="BB41:BC41"/>
    <mergeCell ref="AZ42:BA42"/>
    <mergeCell ref="BB42:BC42"/>
    <mergeCell ref="AZ43:BA43"/>
    <mergeCell ref="BB43:BC43"/>
    <mergeCell ref="AZ44:BA44"/>
    <mergeCell ref="BB44:BC44"/>
    <mergeCell ref="AZ45:BA45"/>
    <mergeCell ref="BB45:BC45"/>
    <mergeCell ref="AZ46:BA46"/>
    <mergeCell ref="BB46:BC46"/>
    <mergeCell ref="AZ47:BA47"/>
    <mergeCell ref="BB47:BC47"/>
    <mergeCell ref="AZ48:BA48"/>
    <mergeCell ref="BB48:BC48"/>
    <mergeCell ref="AZ49:BA49"/>
    <mergeCell ref="BB49:BC49"/>
    <mergeCell ref="AZ50:BA50"/>
    <mergeCell ref="BB50:BC50"/>
    <mergeCell ref="AZ51:BA51"/>
    <mergeCell ref="BB51:BC51"/>
    <mergeCell ref="AZ52:BA52"/>
    <mergeCell ref="BB52:BC52"/>
    <mergeCell ref="AZ53:BA53"/>
    <mergeCell ref="BB53:BC53"/>
    <mergeCell ref="AZ54:BA54"/>
    <mergeCell ref="BB54:BC54"/>
    <mergeCell ref="AZ55:BA55"/>
    <mergeCell ref="BB55:BC55"/>
    <mergeCell ref="AZ56:BA56"/>
    <mergeCell ref="BB56:BC56"/>
    <mergeCell ref="AZ57:BA57"/>
    <mergeCell ref="BB57:BC57"/>
    <mergeCell ref="AZ58:BA58"/>
    <mergeCell ref="BB58:BC58"/>
    <mergeCell ref="AZ59:BA59"/>
    <mergeCell ref="BB59:BC59"/>
    <mergeCell ref="AZ60:BA60"/>
    <mergeCell ref="BB60:BC60"/>
    <mergeCell ref="AZ61:BA61"/>
    <mergeCell ref="BB61:BC61"/>
    <mergeCell ref="AZ62:BA62"/>
    <mergeCell ref="BB62:BC62"/>
    <mergeCell ref="AZ63:BA63"/>
    <mergeCell ref="BB63:BC63"/>
    <mergeCell ref="AZ64:BA64"/>
    <mergeCell ref="BB64:BC64"/>
    <mergeCell ref="AZ65:BA65"/>
    <mergeCell ref="BB65:BC65"/>
    <mergeCell ref="AZ66:BA66"/>
    <mergeCell ref="BB66:BC66"/>
    <mergeCell ref="AZ67:BA67"/>
    <mergeCell ref="BB67:BC67"/>
    <mergeCell ref="AZ68:BA68"/>
    <mergeCell ref="BB68:BC68"/>
    <mergeCell ref="B69:T69"/>
    <mergeCell ref="B70:T70"/>
    <mergeCell ref="B71:T71"/>
    <mergeCell ref="B72:T72"/>
    <mergeCell ref="B73:T73"/>
    <mergeCell ref="AZ73:BA73"/>
    <mergeCell ref="B74:T74"/>
    <mergeCell ref="AZ74:BA74"/>
    <mergeCell ref="B75:T75"/>
    <mergeCell ref="AZ75:BA75"/>
    <mergeCell ref="B16:B20"/>
    <mergeCell ref="C16:E20"/>
    <mergeCell ref="H16:H20"/>
    <mergeCell ref="I16:L20"/>
    <mergeCell ref="M16:O20"/>
    <mergeCell ref="P16:T20"/>
    <mergeCell ref="AZ16:BA20"/>
    <mergeCell ref="BB16:BC20"/>
    <mergeCell ref="BD16:BH20"/>
    <mergeCell ref="C21:E23"/>
    <mergeCell ref="H21:H23"/>
    <mergeCell ref="I21:L23"/>
    <mergeCell ref="M21:O23"/>
    <mergeCell ref="BD21:BH23"/>
    <mergeCell ref="C24:E26"/>
    <mergeCell ref="H24:H26"/>
    <mergeCell ref="I24:L26"/>
    <mergeCell ref="M24:O26"/>
    <mergeCell ref="BD24:BH26"/>
    <mergeCell ref="C27:E29"/>
    <mergeCell ref="H27:H29"/>
    <mergeCell ref="I27:L29"/>
    <mergeCell ref="M27:O29"/>
    <mergeCell ref="BD27:BH29"/>
    <mergeCell ref="C30:E32"/>
    <mergeCell ref="H30:H32"/>
    <mergeCell ref="I30:L32"/>
    <mergeCell ref="M30:O32"/>
    <mergeCell ref="BD30:BH32"/>
    <mergeCell ref="C33:E35"/>
    <mergeCell ref="H33:H35"/>
    <mergeCell ref="I33:L35"/>
    <mergeCell ref="M33:O35"/>
    <mergeCell ref="BD33:BH35"/>
    <mergeCell ref="C36:E38"/>
    <mergeCell ref="H36:H38"/>
    <mergeCell ref="I36:L38"/>
    <mergeCell ref="M36:O38"/>
    <mergeCell ref="BD36:BH38"/>
    <mergeCell ref="C39:E41"/>
    <mergeCell ref="H39:H41"/>
    <mergeCell ref="I39:L41"/>
    <mergeCell ref="M39:O41"/>
    <mergeCell ref="BD39:BH41"/>
    <mergeCell ref="C42:E44"/>
    <mergeCell ref="H42:H44"/>
    <mergeCell ref="I42:L44"/>
    <mergeCell ref="M42:O44"/>
    <mergeCell ref="BD42:BH44"/>
    <mergeCell ref="C45:E47"/>
    <mergeCell ref="H45:H47"/>
    <mergeCell ref="I45:L47"/>
    <mergeCell ref="M45:O47"/>
    <mergeCell ref="BD45:BH47"/>
    <mergeCell ref="C48:E50"/>
    <mergeCell ref="H48:H50"/>
    <mergeCell ref="I48:L50"/>
    <mergeCell ref="M48:O50"/>
    <mergeCell ref="BD48:BH50"/>
    <mergeCell ref="C51:E53"/>
    <mergeCell ref="H51:H53"/>
    <mergeCell ref="I51:L53"/>
    <mergeCell ref="M51:O53"/>
    <mergeCell ref="BD51:BH53"/>
    <mergeCell ref="C54:E56"/>
    <mergeCell ref="H54:H56"/>
    <mergeCell ref="I54:L56"/>
    <mergeCell ref="M54:O56"/>
    <mergeCell ref="BD54:BH56"/>
    <mergeCell ref="C57:E59"/>
    <mergeCell ref="H57:H59"/>
    <mergeCell ref="I57:L59"/>
    <mergeCell ref="M57:O59"/>
    <mergeCell ref="BD57:BH59"/>
    <mergeCell ref="C60:E62"/>
    <mergeCell ref="H60:H62"/>
    <mergeCell ref="I60:L62"/>
    <mergeCell ref="M60:O62"/>
    <mergeCell ref="BD60:BH62"/>
    <mergeCell ref="C63:E65"/>
    <mergeCell ref="H63:H65"/>
    <mergeCell ref="I63:L65"/>
    <mergeCell ref="M63:O65"/>
    <mergeCell ref="BD63:BH65"/>
    <mergeCell ref="C66:E68"/>
    <mergeCell ref="H66:H68"/>
    <mergeCell ref="I66:L68"/>
    <mergeCell ref="M66:O68"/>
    <mergeCell ref="BD66:BH68"/>
    <mergeCell ref="AZ69:BA72"/>
    <mergeCell ref="BB69:BH75"/>
  </mergeCells>
  <phoneticPr fontId="6"/>
  <conditionalFormatting sqref="U68:AY68 U65:AY65 U62:AY62 U59:AY59 U56:AY56 U53:AY53 U50:AY50 U47:AY47 U44:AY44 U41:AY41 U38:AY38 U35:AY35 U32:AY32 U29:AY29 U26:AY26 U23:AY23">
    <cfRule type="expression" dxfId="104" priority="193">
      <formula>OR(U$69=$B22,U$70=$B22)</formula>
    </cfRule>
  </conditionalFormatting>
  <conditionalFormatting sqref="U22:AA23">
    <cfRule type="expression" dxfId="103" priority="177">
      <formula>INDIRECT(ADDRESS(ROW(),COLUMN()))=TRUNC(INDIRECT(ADDRESS(ROW(),COLUMN())))</formula>
    </cfRule>
  </conditionalFormatting>
  <conditionalFormatting sqref="AB22:AH23">
    <cfRule type="expression" dxfId="102" priority="175">
      <formula>INDIRECT(ADDRESS(ROW(),COLUMN()))=TRUNC(INDIRECT(ADDRESS(ROW(),COLUMN())))</formula>
    </cfRule>
  </conditionalFormatting>
  <conditionalFormatting sqref="AI22:AO23">
    <cfRule type="expression" dxfId="101" priority="173">
      <formula>INDIRECT(ADDRESS(ROW(),COLUMN()))=TRUNC(INDIRECT(ADDRESS(ROW(),COLUMN())))</formula>
    </cfRule>
  </conditionalFormatting>
  <conditionalFormatting sqref="AP22:AV23">
    <cfRule type="expression" dxfId="100" priority="171">
      <formula>INDIRECT(ADDRESS(ROW(),COLUMN()))=TRUNC(INDIRECT(ADDRESS(ROW(),COLUMN())))</formula>
    </cfRule>
  </conditionalFormatting>
  <conditionalFormatting sqref="AW22:AY23">
    <cfRule type="expression" dxfId="99" priority="169">
      <formula>INDIRECT(ADDRESS(ROW(),COLUMN()))=TRUNC(INDIRECT(ADDRESS(ROW(),COLUMN())))</formula>
    </cfRule>
  </conditionalFormatting>
  <conditionalFormatting sqref="AZ22:BC23">
    <cfRule type="expression" dxfId="98" priority="168">
      <formula>INDIRECT(ADDRESS(ROW(),COLUMN()))=TRUNC(INDIRECT(ADDRESS(ROW(),COLUMN())))</formula>
    </cfRule>
  </conditionalFormatting>
  <conditionalFormatting sqref="U25:AA26">
    <cfRule type="expression" dxfId="97" priority="166">
      <formula>INDIRECT(ADDRESS(ROW(),COLUMN()))=TRUNC(INDIRECT(ADDRESS(ROW(),COLUMN())))</formula>
    </cfRule>
  </conditionalFormatting>
  <conditionalFormatting sqref="AB25:AH26">
    <cfRule type="expression" dxfId="96" priority="164">
      <formula>INDIRECT(ADDRESS(ROW(),COLUMN()))=TRUNC(INDIRECT(ADDRESS(ROW(),COLUMN())))</formula>
    </cfRule>
  </conditionalFormatting>
  <conditionalFormatting sqref="AI25:AO26">
    <cfRule type="expression" dxfId="95" priority="162">
      <formula>INDIRECT(ADDRESS(ROW(),COLUMN()))=TRUNC(INDIRECT(ADDRESS(ROW(),COLUMN())))</formula>
    </cfRule>
  </conditionalFormatting>
  <conditionalFormatting sqref="AP25:AV26">
    <cfRule type="expression" dxfId="94" priority="160">
      <formula>INDIRECT(ADDRESS(ROW(),COLUMN()))=TRUNC(INDIRECT(ADDRESS(ROW(),COLUMN())))</formula>
    </cfRule>
  </conditionalFormatting>
  <conditionalFormatting sqref="AW25:AY26">
    <cfRule type="expression" dxfId="93" priority="158">
      <formula>INDIRECT(ADDRESS(ROW(),COLUMN()))=TRUNC(INDIRECT(ADDRESS(ROW(),COLUMN())))</formula>
    </cfRule>
  </conditionalFormatting>
  <conditionalFormatting sqref="AZ25:BC26">
    <cfRule type="expression" dxfId="92" priority="157">
      <formula>INDIRECT(ADDRESS(ROW(),COLUMN()))=TRUNC(INDIRECT(ADDRESS(ROW(),COLUMN())))</formula>
    </cfRule>
  </conditionalFormatting>
  <conditionalFormatting sqref="U28:AA29">
    <cfRule type="expression" dxfId="91" priority="155">
      <formula>INDIRECT(ADDRESS(ROW(),COLUMN()))=TRUNC(INDIRECT(ADDRESS(ROW(),COLUMN())))</formula>
    </cfRule>
  </conditionalFormatting>
  <conditionalFormatting sqref="AB28:AH29">
    <cfRule type="expression" dxfId="90" priority="153">
      <formula>INDIRECT(ADDRESS(ROW(),COLUMN()))=TRUNC(INDIRECT(ADDRESS(ROW(),COLUMN())))</formula>
    </cfRule>
  </conditionalFormatting>
  <conditionalFormatting sqref="AI28:AO29">
    <cfRule type="expression" dxfId="89" priority="151">
      <formula>INDIRECT(ADDRESS(ROW(),COLUMN()))=TRUNC(INDIRECT(ADDRESS(ROW(),COLUMN())))</formula>
    </cfRule>
  </conditionalFormatting>
  <conditionalFormatting sqref="AP28:AV29">
    <cfRule type="expression" dxfId="88" priority="149">
      <formula>INDIRECT(ADDRESS(ROW(),COLUMN()))=TRUNC(INDIRECT(ADDRESS(ROW(),COLUMN())))</formula>
    </cfRule>
  </conditionalFormatting>
  <conditionalFormatting sqref="AW28:AY29">
    <cfRule type="expression" dxfId="87" priority="147">
      <formula>INDIRECT(ADDRESS(ROW(),COLUMN()))=TRUNC(INDIRECT(ADDRESS(ROW(),COLUMN())))</formula>
    </cfRule>
  </conditionalFormatting>
  <conditionalFormatting sqref="AZ28:BC29">
    <cfRule type="expression" dxfId="86" priority="146">
      <formula>INDIRECT(ADDRESS(ROW(),COLUMN()))=TRUNC(INDIRECT(ADDRESS(ROW(),COLUMN())))</formula>
    </cfRule>
  </conditionalFormatting>
  <conditionalFormatting sqref="U31:AA32">
    <cfRule type="expression" dxfId="85" priority="144">
      <formula>INDIRECT(ADDRESS(ROW(),COLUMN()))=TRUNC(INDIRECT(ADDRESS(ROW(),COLUMN())))</formula>
    </cfRule>
  </conditionalFormatting>
  <conditionalFormatting sqref="AB31:AH32">
    <cfRule type="expression" dxfId="84" priority="142">
      <formula>INDIRECT(ADDRESS(ROW(),COLUMN()))=TRUNC(INDIRECT(ADDRESS(ROW(),COLUMN())))</formula>
    </cfRule>
  </conditionalFormatting>
  <conditionalFormatting sqref="AI31:AO32">
    <cfRule type="expression" dxfId="83" priority="140">
      <formula>INDIRECT(ADDRESS(ROW(),COLUMN()))=TRUNC(INDIRECT(ADDRESS(ROW(),COLUMN())))</formula>
    </cfRule>
  </conditionalFormatting>
  <conditionalFormatting sqref="AP31:AV32">
    <cfRule type="expression" dxfId="82" priority="138">
      <formula>INDIRECT(ADDRESS(ROW(),COLUMN()))=TRUNC(INDIRECT(ADDRESS(ROW(),COLUMN())))</formula>
    </cfRule>
  </conditionalFormatting>
  <conditionalFormatting sqref="AW31:AY32">
    <cfRule type="expression" dxfId="81" priority="136">
      <formula>INDIRECT(ADDRESS(ROW(),COLUMN()))=TRUNC(INDIRECT(ADDRESS(ROW(),COLUMN())))</formula>
    </cfRule>
  </conditionalFormatting>
  <conditionalFormatting sqref="AZ31:BC32">
    <cfRule type="expression" dxfId="80" priority="135">
      <formula>INDIRECT(ADDRESS(ROW(),COLUMN()))=TRUNC(INDIRECT(ADDRESS(ROW(),COLUMN())))</formula>
    </cfRule>
  </conditionalFormatting>
  <conditionalFormatting sqref="U34:AA35">
    <cfRule type="expression" dxfId="79" priority="133">
      <formula>INDIRECT(ADDRESS(ROW(),COLUMN()))=TRUNC(INDIRECT(ADDRESS(ROW(),COLUMN())))</formula>
    </cfRule>
  </conditionalFormatting>
  <conditionalFormatting sqref="AB34:AH35">
    <cfRule type="expression" dxfId="78" priority="131">
      <formula>INDIRECT(ADDRESS(ROW(),COLUMN()))=TRUNC(INDIRECT(ADDRESS(ROW(),COLUMN())))</formula>
    </cfRule>
  </conditionalFormatting>
  <conditionalFormatting sqref="AI34:AO35">
    <cfRule type="expression" dxfId="77" priority="129">
      <formula>INDIRECT(ADDRESS(ROW(),COLUMN()))=TRUNC(INDIRECT(ADDRESS(ROW(),COLUMN())))</formula>
    </cfRule>
  </conditionalFormatting>
  <conditionalFormatting sqref="AP34:AV35">
    <cfRule type="expression" dxfId="76" priority="127">
      <formula>INDIRECT(ADDRESS(ROW(),COLUMN()))=TRUNC(INDIRECT(ADDRESS(ROW(),COLUMN())))</formula>
    </cfRule>
  </conditionalFormatting>
  <conditionalFormatting sqref="AW34:AY35">
    <cfRule type="expression" dxfId="75" priority="125">
      <formula>INDIRECT(ADDRESS(ROW(),COLUMN()))=TRUNC(INDIRECT(ADDRESS(ROW(),COLUMN())))</formula>
    </cfRule>
  </conditionalFormatting>
  <conditionalFormatting sqref="AZ34:BC35">
    <cfRule type="expression" dxfId="74" priority="124">
      <formula>INDIRECT(ADDRESS(ROW(),COLUMN()))=TRUNC(INDIRECT(ADDRESS(ROW(),COLUMN())))</formula>
    </cfRule>
  </conditionalFormatting>
  <conditionalFormatting sqref="U37:AA38">
    <cfRule type="expression" dxfId="73" priority="122">
      <formula>INDIRECT(ADDRESS(ROW(),COLUMN()))=TRUNC(INDIRECT(ADDRESS(ROW(),COLUMN())))</formula>
    </cfRule>
  </conditionalFormatting>
  <conditionalFormatting sqref="AB37:AH38">
    <cfRule type="expression" dxfId="72" priority="120">
      <formula>INDIRECT(ADDRESS(ROW(),COLUMN()))=TRUNC(INDIRECT(ADDRESS(ROW(),COLUMN())))</formula>
    </cfRule>
  </conditionalFormatting>
  <conditionalFormatting sqref="AI37:AO38">
    <cfRule type="expression" dxfId="71" priority="118">
      <formula>INDIRECT(ADDRESS(ROW(),COLUMN()))=TRUNC(INDIRECT(ADDRESS(ROW(),COLUMN())))</formula>
    </cfRule>
  </conditionalFormatting>
  <conditionalFormatting sqref="AP37:AV38">
    <cfRule type="expression" dxfId="70" priority="116">
      <formula>INDIRECT(ADDRESS(ROW(),COLUMN()))=TRUNC(INDIRECT(ADDRESS(ROW(),COLUMN())))</formula>
    </cfRule>
  </conditionalFormatting>
  <conditionalFormatting sqref="AW37:AY38">
    <cfRule type="expression" dxfId="69" priority="114">
      <formula>INDIRECT(ADDRESS(ROW(),COLUMN()))=TRUNC(INDIRECT(ADDRESS(ROW(),COLUMN())))</formula>
    </cfRule>
  </conditionalFormatting>
  <conditionalFormatting sqref="AZ37:BC38">
    <cfRule type="expression" dxfId="68" priority="113">
      <formula>INDIRECT(ADDRESS(ROW(),COLUMN()))=TRUNC(INDIRECT(ADDRESS(ROW(),COLUMN())))</formula>
    </cfRule>
  </conditionalFormatting>
  <conditionalFormatting sqref="U40:AA41">
    <cfRule type="expression" dxfId="67" priority="111">
      <formula>INDIRECT(ADDRESS(ROW(),COLUMN()))=TRUNC(INDIRECT(ADDRESS(ROW(),COLUMN())))</formula>
    </cfRule>
  </conditionalFormatting>
  <conditionalFormatting sqref="AB40:AH41">
    <cfRule type="expression" dxfId="66" priority="109">
      <formula>INDIRECT(ADDRESS(ROW(),COLUMN()))=TRUNC(INDIRECT(ADDRESS(ROW(),COLUMN())))</formula>
    </cfRule>
  </conditionalFormatting>
  <conditionalFormatting sqref="AI40:AO41">
    <cfRule type="expression" dxfId="65" priority="107">
      <formula>INDIRECT(ADDRESS(ROW(),COLUMN()))=TRUNC(INDIRECT(ADDRESS(ROW(),COLUMN())))</formula>
    </cfRule>
  </conditionalFormatting>
  <conditionalFormatting sqref="AP40:AV41">
    <cfRule type="expression" dxfId="64" priority="105">
      <formula>INDIRECT(ADDRESS(ROW(),COLUMN()))=TRUNC(INDIRECT(ADDRESS(ROW(),COLUMN())))</formula>
    </cfRule>
  </conditionalFormatting>
  <conditionalFormatting sqref="AW40:AY41">
    <cfRule type="expression" dxfId="63" priority="103">
      <formula>INDIRECT(ADDRESS(ROW(),COLUMN()))=TRUNC(INDIRECT(ADDRESS(ROW(),COLUMN())))</formula>
    </cfRule>
  </conditionalFormatting>
  <conditionalFormatting sqref="AZ40:BC41">
    <cfRule type="expression" dxfId="62" priority="102">
      <formula>INDIRECT(ADDRESS(ROW(),COLUMN()))=TRUNC(INDIRECT(ADDRESS(ROW(),COLUMN())))</formula>
    </cfRule>
  </conditionalFormatting>
  <conditionalFormatting sqref="U43:AA44">
    <cfRule type="expression" dxfId="61" priority="100">
      <formula>INDIRECT(ADDRESS(ROW(),COLUMN()))=TRUNC(INDIRECT(ADDRESS(ROW(),COLUMN())))</formula>
    </cfRule>
  </conditionalFormatting>
  <conditionalFormatting sqref="AB43:AH44">
    <cfRule type="expression" dxfId="60" priority="98">
      <formula>INDIRECT(ADDRESS(ROW(),COLUMN()))=TRUNC(INDIRECT(ADDRESS(ROW(),COLUMN())))</formula>
    </cfRule>
  </conditionalFormatting>
  <conditionalFormatting sqref="AI43:AO44">
    <cfRule type="expression" dxfId="59" priority="96">
      <formula>INDIRECT(ADDRESS(ROW(),COLUMN()))=TRUNC(INDIRECT(ADDRESS(ROW(),COLUMN())))</formula>
    </cfRule>
  </conditionalFormatting>
  <conditionalFormatting sqref="AP43:AV44">
    <cfRule type="expression" dxfId="58" priority="94">
      <formula>INDIRECT(ADDRESS(ROW(),COLUMN()))=TRUNC(INDIRECT(ADDRESS(ROW(),COLUMN())))</formula>
    </cfRule>
  </conditionalFormatting>
  <conditionalFormatting sqref="AW43:AY44">
    <cfRule type="expression" dxfId="57" priority="92">
      <formula>INDIRECT(ADDRESS(ROW(),COLUMN()))=TRUNC(INDIRECT(ADDRESS(ROW(),COLUMN())))</formula>
    </cfRule>
  </conditionalFormatting>
  <conditionalFormatting sqref="AZ43:BC44">
    <cfRule type="expression" dxfId="56" priority="91">
      <formula>INDIRECT(ADDRESS(ROW(),COLUMN()))=TRUNC(INDIRECT(ADDRESS(ROW(),COLUMN())))</formula>
    </cfRule>
  </conditionalFormatting>
  <conditionalFormatting sqref="U46:AA47">
    <cfRule type="expression" dxfId="55" priority="89">
      <formula>INDIRECT(ADDRESS(ROW(),COLUMN()))=TRUNC(INDIRECT(ADDRESS(ROW(),COLUMN())))</formula>
    </cfRule>
  </conditionalFormatting>
  <conditionalFormatting sqref="AB46:AH47">
    <cfRule type="expression" dxfId="54" priority="87">
      <formula>INDIRECT(ADDRESS(ROW(),COLUMN()))=TRUNC(INDIRECT(ADDRESS(ROW(),COLUMN())))</formula>
    </cfRule>
  </conditionalFormatting>
  <conditionalFormatting sqref="AI46:AO47">
    <cfRule type="expression" dxfId="53" priority="85">
      <formula>INDIRECT(ADDRESS(ROW(),COLUMN()))=TRUNC(INDIRECT(ADDRESS(ROW(),COLUMN())))</formula>
    </cfRule>
  </conditionalFormatting>
  <conditionalFormatting sqref="AP46:AV47">
    <cfRule type="expression" dxfId="52" priority="83">
      <formula>INDIRECT(ADDRESS(ROW(),COLUMN()))=TRUNC(INDIRECT(ADDRESS(ROW(),COLUMN())))</formula>
    </cfRule>
  </conditionalFormatting>
  <conditionalFormatting sqref="AW46:AY47">
    <cfRule type="expression" dxfId="51" priority="81">
      <formula>INDIRECT(ADDRESS(ROW(),COLUMN()))=TRUNC(INDIRECT(ADDRESS(ROW(),COLUMN())))</formula>
    </cfRule>
  </conditionalFormatting>
  <conditionalFormatting sqref="AZ46:BC47">
    <cfRule type="expression" dxfId="50" priority="80">
      <formula>INDIRECT(ADDRESS(ROW(),COLUMN()))=TRUNC(INDIRECT(ADDRESS(ROW(),COLUMN())))</formula>
    </cfRule>
  </conditionalFormatting>
  <conditionalFormatting sqref="U49:AA50">
    <cfRule type="expression" dxfId="49" priority="78">
      <formula>INDIRECT(ADDRESS(ROW(),COLUMN()))=TRUNC(INDIRECT(ADDRESS(ROW(),COLUMN())))</formula>
    </cfRule>
  </conditionalFormatting>
  <conditionalFormatting sqref="AB49:AH50">
    <cfRule type="expression" dxfId="48" priority="76">
      <formula>INDIRECT(ADDRESS(ROW(),COLUMN()))=TRUNC(INDIRECT(ADDRESS(ROW(),COLUMN())))</formula>
    </cfRule>
  </conditionalFormatting>
  <conditionalFormatting sqref="AI49:AO50">
    <cfRule type="expression" dxfId="47" priority="74">
      <formula>INDIRECT(ADDRESS(ROW(),COLUMN()))=TRUNC(INDIRECT(ADDRESS(ROW(),COLUMN())))</formula>
    </cfRule>
  </conditionalFormatting>
  <conditionalFormatting sqref="AP49:AV50">
    <cfRule type="expression" dxfId="46" priority="72">
      <formula>INDIRECT(ADDRESS(ROW(),COLUMN()))=TRUNC(INDIRECT(ADDRESS(ROW(),COLUMN())))</formula>
    </cfRule>
  </conditionalFormatting>
  <conditionalFormatting sqref="AW49:AY50">
    <cfRule type="expression" dxfId="45" priority="70">
      <formula>INDIRECT(ADDRESS(ROW(),COLUMN()))=TRUNC(INDIRECT(ADDRESS(ROW(),COLUMN())))</formula>
    </cfRule>
  </conditionalFormatting>
  <conditionalFormatting sqref="AZ49:BC50">
    <cfRule type="expression" dxfId="44" priority="69">
      <formula>INDIRECT(ADDRESS(ROW(),COLUMN()))=TRUNC(INDIRECT(ADDRESS(ROW(),COLUMN())))</formula>
    </cfRule>
  </conditionalFormatting>
  <conditionalFormatting sqref="U52:AA53">
    <cfRule type="expression" dxfId="43" priority="67">
      <formula>INDIRECT(ADDRESS(ROW(),COLUMN()))=TRUNC(INDIRECT(ADDRESS(ROW(),COLUMN())))</formula>
    </cfRule>
  </conditionalFormatting>
  <conditionalFormatting sqref="AB52:AH53">
    <cfRule type="expression" dxfId="42" priority="65">
      <formula>INDIRECT(ADDRESS(ROW(),COLUMN()))=TRUNC(INDIRECT(ADDRESS(ROW(),COLUMN())))</formula>
    </cfRule>
  </conditionalFormatting>
  <conditionalFormatting sqref="AI52:AO53">
    <cfRule type="expression" dxfId="41" priority="63">
      <formula>INDIRECT(ADDRESS(ROW(),COLUMN()))=TRUNC(INDIRECT(ADDRESS(ROW(),COLUMN())))</formula>
    </cfRule>
  </conditionalFormatting>
  <conditionalFormatting sqref="AP52:AV53">
    <cfRule type="expression" dxfId="40" priority="61">
      <formula>INDIRECT(ADDRESS(ROW(),COLUMN()))=TRUNC(INDIRECT(ADDRESS(ROW(),COLUMN())))</formula>
    </cfRule>
  </conditionalFormatting>
  <conditionalFormatting sqref="AW52:AY53">
    <cfRule type="expression" dxfId="39" priority="59">
      <formula>INDIRECT(ADDRESS(ROW(),COLUMN()))=TRUNC(INDIRECT(ADDRESS(ROW(),COLUMN())))</formula>
    </cfRule>
  </conditionalFormatting>
  <conditionalFormatting sqref="AZ52:BC53">
    <cfRule type="expression" dxfId="38" priority="58">
      <formula>INDIRECT(ADDRESS(ROW(),COLUMN()))=TRUNC(INDIRECT(ADDRESS(ROW(),COLUMN())))</formula>
    </cfRule>
  </conditionalFormatting>
  <conditionalFormatting sqref="U55:AA56">
    <cfRule type="expression" dxfId="37" priority="56">
      <formula>INDIRECT(ADDRESS(ROW(),COLUMN()))=TRUNC(INDIRECT(ADDRESS(ROW(),COLUMN())))</formula>
    </cfRule>
  </conditionalFormatting>
  <conditionalFormatting sqref="AB55:AH56">
    <cfRule type="expression" dxfId="36" priority="54">
      <formula>INDIRECT(ADDRESS(ROW(),COLUMN()))=TRUNC(INDIRECT(ADDRESS(ROW(),COLUMN())))</formula>
    </cfRule>
  </conditionalFormatting>
  <conditionalFormatting sqref="AI55:AO56">
    <cfRule type="expression" dxfId="35" priority="52">
      <formula>INDIRECT(ADDRESS(ROW(),COLUMN()))=TRUNC(INDIRECT(ADDRESS(ROW(),COLUMN())))</formula>
    </cfRule>
  </conditionalFormatting>
  <conditionalFormatting sqref="AP55:AV56">
    <cfRule type="expression" dxfId="34" priority="50">
      <formula>INDIRECT(ADDRESS(ROW(),COLUMN()))=TRUNC(INDIRECT(ADDRESS(ROW(),COLUMN())))</formula>
    </cfRule>
  </conditionalFormatting>
  <conditionalFormatting sqref="AW55:AY56">
    <cfRule type="expression" dxfId="33" priority="48">
      <formula>INDIRECT(ADDRESS(ROW(),COLUMN()))=TRUNC(INDIRECT(ADDRESS(ROW(),COLUMN())))</formula>
    </cfRule>
  </conditionalFormatting>
  <conditionalFormatting sqref="AZ55:BC56">
    <cfRule type="expression" dxfId="32" priority="47">
      <formula>INDIRECT(ADDRESS(ROW(),COLUMN()))=TRUNC(INDIRECT(ADDRESS(ROW(),COLUMN())))</formula>
    </cfRule>
  </conditionalFormatting>
  <conditionalFormatting sqref="U58:AA59">
    <cfRule type="expression" dxfId="31" priority="45">
      <formula>INDIRECT(ADDRESS(ROW(),COLUMN()))=TRUNC(INDIRECT(ADDRESS(ROW(),COLUMN())))</formula>
    </cfRule>
  </conditionalFormatting>
  <conditionalFormatting sqref="AB58:AH59">
    <cfRule type="expression" dxfId="30" priority="43">
      <formula>INDIRECT(ADDRESS(ROW(),COLUMN()))=TRUNC(INDIRECT(ADDRESS(ROW(),COLUMN())))</formula>
    </cfRule>
  </conditionalFormatting>
  <conditionalFormatting sqref="AI58:AO59">
    <cfRule type="expression" dxfId="29" priority="41">
      <formula>INDIRECT(ADDRESS(ROW(),COLUMN()))=TRUNC(INDIRECT(ADDRESS(ROW(),COLUMN())))</formula>
    </cfRule>
  </conditionalFormatting>
  <conditionalFormatting sqref="AP58:AV59">
    <cfRule type="expression" dxfId="28" priority="39">
      <formula>INDIRECT(ADDRESS(ROW(),COLUMN()))=TRUNC(INDIRECT(ADDRESS(ROW(),COLUMN())))</formula>
    </cfRule>
  </conditionalFormatting>
  <conditionalFormatting sqref="AW58:AY59">
    <cfRule type="expression" dxfId="27" priority="37">
      <formula>INDIRECT(ADDRESS(ROW(),COLUMN()))=TRUNC(INDIRECT(ADDRESS(ROW(),COLUMN())))</formula>
    </cfRule>
  </conditionalFormatting>
  <conditionalFormatting sqref="AZ58:BC59">
    <cfRule type="expression" dxfId="26" priority="36">
      <formula>INDIRECT(ADDRESS(ROW(),COLUMN()))=TRUNC(INDIRECT(ADDRESS(ROW(),COLUMN())))</formula>
    </cfRule>
  </conditionalFormatting>
  <conditionalFormatting sqref="U61:AA62">
    <cfRule type="expression" dxfId="25" priority="34">
      <formula>INDIRECT(ADDRESS(ROW(),COLUMN()))=TRUNC(INDIRECT(ADDRESS(ROW(),COLUMN())))</formula>
    </cfRule>
  </conditionalFormatting>
  <conditionalFormatting sqref="AB61:AH62">
    <cfRule type="expression" dxfId="24" priority="32">
      <formula>INDIRECT(ADDRESS(ROW(),COLUMN()))=TRUNC(INDIRECT(ADDRESS(ROW(),COLUMN())))</formula>
    </cfRule>
  </conditionalFormatting>
  <conditionalFormatting sqref="AI61:AO62">
    <cfRule type="expression" dxfId="23" priority="30">
      <formula>INDIRECT(ADDRESS(ROW(),COLUMN()))=TRUNC(INDIRECT(ADDRESS(ROW(),COLUMN())))</formula>
    </cfRule>
  </conditionalFormatting>
  <conditionalFormatting sqref="AP61:AV62">
    <cfRule type="expression" dxfId="22" priority="28">
      <formula>INDIRECT(ADDRESS(ROW(),COLUMN()))=TRUNC(INDIRECT(ADDRESS(ROW(),COLUMN())))</formula>
    </cfRule>
  </conditionalFormatting>
  <conditionalFormatting sqref="AW61:AY62">
    <cfRule type="expression" dxfId="21" priority="26">
      <formula>INDIRECT(ADDRESS(ROW(),COLUMN()))=TRUNC(INDIRECT(ADDRESS(ROW(),COLUMN())))</formula>
    </cfRule>
  </conditionalFormatting>
  <conditionalFormatting sqref="AZ61:BC62">
    <cfRule type="expression" dxfId="20" priority="25">
      <formula>INDIRECT(ADDRESS(ROW(),COLUMN()))=TRUNC(INDIRECT(ADDRESS(ROW(),COLUMN())))</formula>
    </cfRule>
  </conditionalFormatting>
  <conditionalFormatting sqref="U64:AA65">
    <cfRule type="expression" dxfId="19" priority="23">
      <formula>INDIRECT(ADDRESS(ROW(),COLUMN()))=TRUNC(INDIRECT(ADDRESS(ROW(),COLUMN())))</formula>
    </cfRule>
  </conditionalFormatting>
  <conditionalFormatting sqref="AB64:AH65">
    <cfRule type="expression" dxfId="18" priority="21">
      <formula>INDIRECT(ADDRESS(ROW(),COLUMN()))=TRUNC(INDIRECT(ADDRESS(ROW(),COLUMN())))</formula>
    </cfRule>
  </conditionalFormatting>
  <conditionalFormatting sqref="AI64:AO65">
    <cfRule type="expression" dxfId="17" priority="19">
      <formula>INDIRECT(ADDRESS(ROW(),COLUMN()))=TRUNC(INDIRECT(ADDRESS(ROW(),COLUMN())))</formula>
    </cfRule>
  </conditionalFormatting>
  <conditionalFormatting sqref="AP64:AV65">
    <cfRule type="expression" dxfId="16" priority="17">
      <formula>INDIRECT(ADDRESS(ROW(),COLUMN()))=TRUNC(INDIRECT(ADDRESS(ROW(),COLUMN())))</formula>
    </cfRule>
  </conditionalFormatting>
  <conditionalFormatting sqref="AW64:AY65">
    <cfRule type="expression" dxfId="15" priority="15">
      <formula>INDIRECT(ADDRESS(ROW(),COLUMN()))=TRUNC(INDIRECT(ADDRESS(ROW(),COLUMN())))</formula>
    </cfRule>
  </conditionalFormatting>
  <conditionalFormatting sqref="AZ64:BC65">
    <cfRule type="expression" dxfId="14" priority="14">
      <formula>INDIRECT(ADDRESS(ROW(),COLUMN()))=TRUNC(INDIRECT(ADDRESS(ROW(),COLUMN())))</formula>
    </cfRule>
  </conditionalFormatting>
  <conditionalFormatting sqref="U67:AA68">
    <cfRule type="expression" dxfId="13" priority="12">
      <formula>INDIRECT(ADDRESS(ROW(),COLUMN()))=TRUNC(INDIRECT(ADDRESS(ROW(),COLUMN())))</formula>
    </cfRule>
  </conditionalFormatting>
  <conditionalFormatting sqref="AB67:AH68">
    <cfRule type="expression" dxfId="12" priority="10">
      <formula>INDIRECT(ADDRESS(ROW(),COLUMN()))=TRUNC(INDIRECT(ADDRESS(ROW(),COLUMN())))</formula>
    </cfRule>
  </conditionalFormatting>
  <conditionalFormatting sqref="AI67:AO68">
    <cfRule type="expression" dxfId="11" priority="8">
      <formula>INDIRECT(ADDRESS(ROW(),COLUMN()))=TRUNC(INDIRECT(ADDRESS(ROW(),COLUMN())))</formula>
    </cfRule>
  </conditionalFormatting>
  <conditionalFormatting sqref="AP67:AV68">
    <cfRule type="expression" dxfId="10" priority="6">
      <formula>INDIRECT(ADDRESS(ROW(),COLUMN()))=TRUNC(INDIRECT(ADDRESS(ROW(),COLUMN())))</formula>
    </cfRule>
  </conditionalFormatting>
  <conditionalFormatting sqref="AW67:AY68">
    <cfRule type="expression" dxfId="9" priority="4">
      <formula>INDIRECT(ADDRESS(ROW(),COLUMN()))=TRUNC(INDIRECT(ADDRESS(ROW(),COLUMN())))</formula>
    </cfRule>
  </conditionalFormatting>
  <conditionalFormatting sqref="AZ67:BC68">
    <cfRule type="expression" dxfId="8" priority="3">
      <formula>INDIRECT(ADDRESS(ROW(),COLUMN()))=TRUNC(INDIRECT(ADDRESS(ROW(),COLUMN())))</formula>
    </cfRule>
  </conditionalFormatting>
  <conditionalFormatting sqref="U69:BA75">
    <cfRule type="expression" dxfId="7" priority="1">
      <formula>INDIRECT(ADDRESS(ROW(),COLUMN()))=TRUNC(INDIRECT(ADDRESS(ROW(),COLUMN())))</formula>
    </cfRule>
  </conditionalFormatting>
  <dataValidations count="9">
    <dataValidation type="list" allowBlank="1" showDropDown="0" showInputMessage="1" showErrorMessage="1" sqref="BC3:BF3">
      <formula1>"４週,暦月"</formula1>
    </dataValidation>
    <dataValidation type="decimal" allowBlank="1" showDropDown="0" showInputMessage="1" showErrorMessage="1" error="入力可能範囲　32～40" sqref="AY6:AZ6">
      <formula1>32</formula1>
      <formula2>40</formula2>
    </dataValidation>
    <dataValidation type="list" allowBlank="1" showDropDown="0" showInputMessage="1" showErrorMessage="1" sqref="AD3:AD4">
      <formula1>#REF!</formula1>
    </dataValidation>
    <dataValidation type="list" allowBlank="1" showDropDown="0" showInputMessage="1" showErrorMessage="1" sqref="BC4:BF4">
      <formula1>"予定,実績,予定・実績"</formula1>
    </dataValidation>
    <dataValidation type="list" allowBlank="1" showDropDown="0" showInputMessage="1" showErrorMessage="1" sqref="U24:AY24 U27:AY27 U30:AY30 U33:AY33 U36:AY36 U39:AY39 U42:AY42 U45:AY45 U48:AY48 U51:AY51 U54:AY54 U57:AY57 U60:AY60 U63:AY63 U66:AY66 U21:AY21">
      <formula1>【記載例】シフト記号</formula1>
    </dataValidation>
    <dataValidation type="list" allowBlank="1" showDropDown="0" showInputMessage="1" showErrorMessage="0" sqref="C21:E68">
      <formula1>職種</formula1>
    </dataValidation>
    <dataValidation type="list" allowBlank="1" showDropDown="0" showInputMessage="1" showErrorMessage="0" sqref="H21:H68">
      <formula1>"A, B, C, D"</formula1>
    </dataValidation>
    <dataValidation type="list" errorStyle="warning" allowBlank="1" showDropDown="0" showInputMessage="1" showErrorMessage="0" error="リストにない場合のみ、入力してください。" sqref="I21:L68">
      <formula1>INDIRECT(C21)</formula1>
    </dataValidation>
    <dataValidation allowBlank="1" showDropDown="0" showInputMessage="1" showErrorMessage="1" error="入力可能範囲　32～40" sqref="BC10"/>
  </dataValidations>
  <printOptions horizontalCentered="1"/>
  <pageMargins left="0.15748031496062992" right="0.15748031496062992" top="0.39370078740157483" bottom="0.15748031496062992" header="0.15748031496062992" footer="0.15748031496062992"/>
  <pageSetup paperSize="9" scale="38" fitToWidth="1" fitToHeight="0" orientation="landscape" usePrinterDefaults="1" r:id="rId1"/>
  <drawing r:id="rId2"/>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(7)'!$C$4:$C$10</xm:f>
          </x14:formula1>
          <xm:sqref>AR1:BG1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B1:AB52"/>
  <sheetViews>
    <sheetView workbookViewId="0"/>
  </sheetViews>
  <sheetFormatPr defaultColWidth="9" defaultRowHeight="21"/>
  <cols>
    <col min="1" max="1" width="1.59765625" style="1996" customWidth="1"/>
    <col min="2" max="2" width="5.59765625" style="1997" customWidth="1"/>
    <col min="3" max="3" width="10.59765625" style="1997" customWidth="1"/>
    <col min="4" max="4" width="10.59765625" style="1997" hidden="1" customWidth="1"/>
    <col min="5" max="5" width="3.3984375" style="1997" bestFit="1" customWidth="1"/>
    <col min="6" max="6" width="15.59765625" style="1996" customWidth="1"/>
    <col min="7" max="7" width="3.3984375" style="1996" bestFit="1" customWidth="1"/>
    <col min="8" max="8" width="15.59765625" style="1996" customWidth="1"/>
    <col min="9" max="9" width="3.3984375" style="1996" bestFit="1" customWidth="1"/>
    <col min="10" max="10" width="15.59765625" style="1997" customWidth="1"/>
    <col min="11" max="11" width="3.3984375" style="1996" bestFit="1" customWidth="1"/>
    <col min="12" max="12" width="15.59765625" style="1996" customWidth="1"/>
    <col min="13" max="13" width="5" style="1996" customWidth="1"/>
    <col min="14" max="14" width="15.59765625" style="1996" customWidth="1"/>
    <col min="15" max="15" width="3.3984375" style="1996" customWidth="1"/>
    <col min="16" max="16" width="15.59765625" style="1996" customWidth="1"/>
    <col min="17" max="17" width="3.3984375" style="1996" customWidth="1"/>
    <col min="18" max="18" width="15.59765625" style="1996" customWidth="1"/>
    <col min="19" max="19" width="3.3984375" style="1996" customWidth="1"/>
    <col min="20" max="20" width="15.59765625" style="1996" customWidth="1"/>
    <col min="21" max="21" width="3.3984375" style="1996" customWidth="1"/>
    <col min="22" max="22" width="15.59765625" style="1996" customWidth="1"/>
    <col min="23" max="23" width="3.3984375" style="1996" customWidth="1"/>
    <col min="24" max="24" width="15.59765625" style="1996" customWidth="1"/>
    <col min="25" max="25" width="3.3984375" style="1996" customWidth="1"/>
    <col min="26" max="26" width="15.59765625" style="1996" customWidth="1"/>
    <col min="27" max="27" width="3.3984375" style="1996" customWidth="1"/>
    <col min="28" max="28" width="50.59765625" style="1996" customWidth="1"/>
    <col min="29" max="16384" width="9" style="1996"/>
  </cols>
  <sheetData>
    <row r="1" spans="2:28">
      <c r="B1" s="1998" t="s">
        <v>842</v>
      </c>
    </row>
    <row r="2" spans="2:28">
      <c r="B2" s="1999" t="s">
        <v>487</v>
      </c>
      <c r="F2" s="2000"/>
      <c r="G2" s="2011"/>
      <c r="H2" s="2011"/>
      <c r="I2" s="2011"/>
      <c r="J2" s="2007"/>
      <c r="K2" s="2011"/>
      <c r="L2" s="2011"/>
    </row>
    <row r="3" spans="2:28">
      <c r="B3" s="2000" t="s">
        <v>843</v>
      </c>
      <c r="F3" s="2007" t="s">
        <v>871</v>
      </c>
      <c r="G3" s="2011"/>
      <c r="H3" s="2011"/>
      <c r="I3" s="2011"/>
      <c r="J3" s="2007"/>
      <c r="K3" s="2011"/>
      <c r="L3" s="2011"/>
    </row>
    <row r="4" spans="2:28">
      <c r="B4" s="1999"/>
      <c r="F4" s="2008" t="s">
        <v>662</v>
      </c>
      <c r="G4" s="2008"/>
      <c r="H4" s="2008"/>
      <c r="I4" s="2008"/>
      <c r="J4" s="2008"/>
      <c r="K4" s="2008"/>
      <c r="L4" s="2008"/>
      <c r="N4" s="2008" t="s">
        <v>1031</v>
      </c>
      <c r="O4" s="2008"/>
      <c r="P4" s="2008"/>
      <c r="R4" s="2008" t="s">
        <v>1032</v>
      </c>
      <c r="S4" s="2008"/>
      <c r="T4" s="2008"/>
      <c r="U4" s="2008"/>
      <c r="V4" s="2008"/>
      <c r="W4" s="2008"/>
      <c r="X4" s="2008"/>
      <c r="Z4" s="2650" t="s">
        <v>633</v>
      </c>
      <c r="AB4" s="2008" t="s">
        <v>876</v>
      </c>
    </row>
    <row r="5" spans="2:28">
      <c r="B5" s="1997" t="s">
        <v>504</v>
      </c>
      <c r="C5" s="1997" t="s">
        <v>779</v>
      </c>
      <c r="F5" s="1997" t="s">
        <v>36</v>
      </c>
      <c r="G5" s="1997"/>
      <c r="H5" s="1997" t="s">
        <v>530</v>
      </c>
      <c r="J5" s="1997" t="s">
        <v>875</v>
      </c>
      <c r="L5" s="1997" t="s">
        <v>662</v>
      </c>
      <c r="N5" s="1997" t="s">
        <v>88</v>
      </c>
      <c r="P5" s="1997" t="s">
        <v>989</v>
      </c>
      <c r="R5" s="1997" t="s">
        <v>88</v>
      </c>
      <c r="T5" s="1997" t="s">
        <v>989</v>
      </c>
      <c r="V5" s="1997" t="s">
        <v>875</v>
      </c>
      <c r="X5" s="1997" t="s">
        <v>662</v>
      </c>
      <c r="Z5" s="2651" t="s">
        <v>1033</v>
      </c>
      <c r="AB5" s="2008"/>
    </row>
    <row r="6" spans="2:28">
      <c r="B6" s="2001">
        <v>1</v>
      </c>
      <c r="C6" s="2002" t="s">
        <v>835</v>
      </c>
      <c r="D6" s="2006" t="str">
        <f t="shared" ref="D6:D38" si="0">C6</f>
        <v>a</v>
      </c>
      <c r="E6" s="2001" t="s">
        <v>591</v>
      </c>
      <c r="F6" s="2009"/>
      <c r="G6" s="2001" t="s">
        <v>363</v>
      </c>
      <c r="H6" s="2009"/>
      <c r="I6" s="2012" t="s">
        <v>874</v>
      </c>
      <c r="J6" s="2009">
        <v>0</v>
      </c>
      <c r="K6" s="2013" t="s">
        <v>156</v>
      </c>
      <c r="L6" s="2008" t="str">
        <f t="shared" ref="L6:L22" si="1">IF(OR(F6="",H6=""),"",(H6+IF(F6&gt;H6,1,0)-F6-J6)*24)</f>
        <v/>
      </c>
      <c r="N6" s="2009">
        <v>0.29166666666666669</v>
      </c>
      <c r="O6" s="1997" t="s">
        <v>363</v>
      </c>
      <c r="P6" s="2009">
        <v>0.83333333333333337</v>
      </c>
      <c r="R6" s="2478" t="str">
        <f t="shared" ref="R6:R22" si="2">IF(F6="","",IF(F6&lt;N6,N6,IF(F6&gt;=P6,"",F6)))</f>
        <v/>
      </c>
      <c r="S6" s="1997" t="s">
        <v>363</v>
      </c>
      <c r="T6" s="2478" t="str">
        <f t="shared" ref="T6:T22" si="3">IF(H6="","",IF(H6&gt;F6,IF(H6&lt;P6,H6,P6),P6))</f>
        <v/>
      </c>
      <c r="U6" s="2649" t="s">
        <v>874</v>
      </c>
      <c r="V6" s="2009">
        <v>0</v>
      </c>
      <c r="W6" s="1996" t="s">
        <v>156</v>
      </c>
      <c r="X6" s="2008" t="str">
        <f t="shared" ref="X6:X22" si="4">IF(R6="","",IF((T6+IF(R6&gt;T6,1,0)-R6-V6)*24=0,"",(T6+IF(R6&gt;T6,1,0)-R6-V6)*24))</f>
        <v/>
      </c>
      <c r="Z6" s="2008" t="str">
        <f t="shared" ref="Z6:Z22" si="5">IF(X6="",L6,IF(OR(L6-X6=0,L6-X6&lt;0),"-",L6-X6))</f>
        <v/>
      </c>
      <c r="AB6" s="2014"/>
    </row>
    <row r="7" spans="2:28">
      <c r="B7" s="2001">
        <v>2</v>
      </c>
      <c r="C7" s="2002" t="s">
        <v>836</v>
      </c>
      <c r="D7" s="2006" t="str">
        <f t="shared" si="0"/>
        <v>b</v>
      </c>
      <c r="E7" s="2001" t="s">
        <v>591</v>
      </c>
      <c r="F7" s="2009"/>
      <c r="G7" s="2001" t="s">
        <v>363</v>
      </c>
      <c r="H7" s="2009"/>
      <c r="I7" s="2012" t="s">
        <v>874</v>
      </c>
      <c r="J7" s="2009">
        <v>0</v>
      </c>
      <c r="K7" s="2013" t="s">
        <v>156</v>
      </c>
      <c r="L7" s="2008" t="str">
        <f t="shared" si="1"/>
        <v/>
      </c>
      <c r="N7" s="2477">
        <f t="shared" ref="N7:N22" si="6">$N$6</f>
        <v>0.29166666666666669</v>
      </c>
      <c r="O7" s="1997" t="s">
        <v>363</v>
      </c>
      <c r="P7" s="2477">
        <f t="shared" ref="P7:P22" si="7">$P$6</f>
        <v>0.83333333333333337</v>
      </c>
      <c r="R7" s="2478" t="str">
        <f t="shared" si="2"/>
        <v/>
      </c>
      <c r="S7" s="1997" t="s">
        <v>363</v>
      </c>
      <c r="T7" s="2478" t="str">
        <f t="shared" si="3"/>
        <v/>
      </c>
      <c r="U7" s="2649" t="s">
        <v>874</v>
      </c>
      <c r="V7" s="2009">
        <v>0</v>
      </c>
      <c r="W7" s="1996" t="s">
        <v>156</v>
      </c>
      <c r="X7" s="2008" t="str">
        <f t="shared" si="4"/>
        <v/>
      </c>
      <c r="Z7" s="2008" t="str">
        <f t="shared" si="5"/>
        <v/>
      </c>
      <c r="AB7" s="2014"/>
    </row>
    <row r="8" spans="2:28">
      <c r="B8" s="2001">
        <v>3</v>
      </c>
      <c r="C8" s="2002" t="s">
        <v>838</v>
      </c>
      <c r="D8" s="2006" t="str">
        <f t="shared" si="0"/>
        <v>c</v>
      </c>
      <c r="E8" s="2001" t="s">
        <v>591</v>
      </c>
      <c r="F8" s="2009"/>
      <c r="G8" s="2001" t="s">
        <v>363</v>
      </c>
      <c r="H8" s="2009"/>
      <c r="I8" s="2012" t="s">
        <v>874</v>
      </c>
      <c r="J8" s="2009">
        <v>0</v>
      </c>
      <c r="K8" s="2013" t="s">
        <v>156</v>
      </c>
      <c r="L8" s="2008" t="str">
        <f t="shared" si="1"/>
        <v/>
      </c>
      <c r="N8" s="2477">
        <f t="shared" si="6"/>
        <v>0.29166666666666669</v>
      </c>
      <c r="O8" s="1997" t="s">
        <v>363</v>
      </c>
      <c r="P8" s="2477">
        <f t="shared" si="7"/>
        <v>0.83333333333333337</v>
      </c>
      <c r="R8" s="2478" t="str">
        <f t="shared" si="2"/>
        <v/>
      </c>
      <c r="S8" s="1997" t="s">
        <v>363</v>
      </c>
      <c r="T8" s="2478" t="str">
        <f t="shared" si="3"/>
        <v/>
      </c>
      <c r="U8" s="2649" t="s">
        <v>874</v>
      </c>
      <c r="V8" s="2009">
        <v>0</v>
      </c>
      <c r="W8" s="1996" t="s">
        <v>156</v>
      </c>
      <c r="X8" s="2008" t="str">
        <f t="shared" si="4"/>
        <v/>
      </c>
      <c r="Z8" s="2008" t="str">
        <f t="shared" si="5"/>
        <v/>
      </c>
      <c r="AB8" s="2014"/>
    </row>
    <row r="9" spans="2:28">
      <c r="B9" s="2001">
        <v>4</v>
      </c>
      <c r="C9" s="2002" t="s">
        <v>837</v>
      </c>
      <c r="D9" s="2006" t="str">
        <f t="shared" si="0"/>
        <v>d</v>
      </c>
      <c r="E9" s="2001" t="s">
        <v>591</v>
      </c>
      <c r="F9" s="2009"/>
      <c r="G9" s="2001" t="s">
        <v>363</v>
      </c>
      <c r="H9" s="2009"/>
      <c r="I9" s="2012" t="s">
        <v>874</v>
      </c>
      <c r="J9" s="2009">
        <v>0</v>
      </c>
      <c r="K9" s="2013" t="s">
        <v>156</v>
      </c>
      <c r="L9" s="2008" t="str">
        <f t="shared" si="1"/>
        <v/>
      </c>
      <c r="N9" s="2477">
        <f t="shared" si="6"/>
        <v>0.29166666666666669</v>
      </c>
      <c r="O9" s="1997" t="s">
        <v>363</v>
      </c>
      <c r="P9" s="2477">
        <f t="shared" si="7"/>
        <v>0.83333333333333337</v>
      </c>
      <c r="R9" s="2478" t="str">
        <f t="shared" si="2"/>
        <v/>
      </c>
      <c r="S9" s="1997" t="s">
        <v>363</v>
      </c>
      <c r="T9" s="2478" t="str">
        <f t="shared" si="3"/>
        <v/>
      </c>
      <c r="U9" s="2649" t="s">
        <v>874</v>
      </c>
      <c r="V9" s="2009">
        <v>0</v>
      </c>
      <c r="W9" s="1996" t="s">
        <v>156</v>
      </c>
      <c r="X9" s="2008" t="str">
        <f t="shared" si="4"/>
        <v/>
      </c>
      <c r="Z9" s="2008" t="str">
        <f t="shared" si="5"/>
        <v/>
      </c>
      <c r="AB9" s="2014"/>
    </row>
    <row r="10" spans="2:28">
      <c r="B10" s="2001">
        <v>5</v>
      </c>
      <c r="C10" s="2002" t="s">
        <v>390</v>
      </c>
      <c r="D10" s="2006" t="str">
        <f t="shared" si="0"/>
        <v>e</v>
      </c>
      <c r="E10" s="2001" t="s">
        <v>591</v>
      </c>
      <c r="F10" s="2009"/>
      <c r="G10" s="2001" t="s">
        <v>363</v>
      </c>
      <c r="H10" s="2009"/>
      <c r="I10" s="2012" t="s">
        <v>874</v>
      </c>
      <c r="J10" s="2009">
        <v>0</v>
      </c>
      <c r="K10" s="2013" t="s">
        <v>156</v>
      </c>
      <c r="L10" s="2008" t="str">
        <f t="shared" si="1"/>
        <v/>
      </c>
      <c r="N10" s="2477">
        <f t="shared" si="6"/>
        <v>0.29166666666666669</v>
      </c>
      <c r="O10" s="1997" t="s">
        <v>363</v>
      </c>
      <c r="P10" s="2477">
        <f t="shared" si="7"/>
        <v>0.83333333333333337</v>
      </c>
      <c r="R10" s="2478" t="str">
        <f t="shared" si="2"/>
        <v/>
      </c>
      <c r="S10" s="1997" t="s">
        <v>363</v>
      </c>
      <c r="T10" s="2478" t="str">
        <f t="shared" si="3"/>
        <v/>
      </c>
      <c r="U10" s="2649" t="s">
        <v>874</v>
      </c>
      <c r="V10" s="2009">
        <v>0</v>
      </c>
      <c r="W10" s="1996" t="s">
        <v>156</v>
      </c>
      <c r="X10" s="2008" t="str">
        <f t="shared" si="4"/>
        <v/>
      </c>
      <c r="Z10" s="2008" t="str">
        <f t="shared" si="5"/>
        <v/>
      </c>
      <c r="AB10" s="2014"/>
    </row>
    <row r="11" spans="2:28">
      <c r="B11" s="2001">
        <v>6</v>
      </c>
      <c r="C11" s="2002" t="s">
        <v>844</v>
      </c>
      <c r="D11" s="2006" t="str">
        <f t="shared" si="0"/>
        <v>f</v>
      </c>
      <c r="E11" s="2001" t="s">
        <v>591</v>
      </c>
      <c r="F11" s="2009"/>
      <c r="G11" s="2001" t="s">
        <v>363</v>
      </c>
      <c r="H11" s="2009"/>
      <c r="I11" s="2012" t="s">
        <v>874</v>
      </c>
      <c r="J11" s="2009">
        <v>0</v>
      </c>
      <c r="K11" s="2013" t="s">
        <v>156</v>
      </c>
      <c r="L11" s="2008" t="str">
        <f t="shared" si="1"/>
        <v/>
      </c>
      <c r="N11" s="2477">
        <f t="shared" si="6"/>
        <v>0.29166666666666669</v>
      </c>
      <c r="O11" s="1997" t="s">
        <v>363</v>
      </c>
      <c r="P11" s="2477">
        <f t="shared" si="7"/>
        <v>0.83333333333333337</v>
      </c>
      <c r="R11" s="2478" t="str">
        <f t="shared" si="2"/>
        <v/>
      </c>
      <c r="S11" s="1997" t="s">
        <v>363</v>
      </c>
      <c r="T11" s="2478" t="str">
        <f t="shared" si="3"/>
        <v/>
      </c>
      <c r="U11" s="2649" t="s">
        <v>874</v>
      </c>
      <c r="V11" s="2009">
        <v>0</v>
      </c>
      <c r="W11" s="1996" t="s">
        <v>156</v>
      </c>
      <c r="X11" s="2008" t="str">
        <f t="shared" si="4"/>
        <v/>
      </c>
      <c r="Z11" s="2008" t="str">
        <f t="shared" si="5"/>
        <v/>
      </c>
      <c r="AB11" s="2014"/>
    </row>
    <row r="12" spans="2:28">
      <c r="B12" s="2001">
        <v>7</v>
      </c>
      <c r="C12" s="2002" t="s">
        <v>845</v>
      </c>
      <c r="D12" s="2006" t="str">
        <f t="shared" si="0"/>
        <v>g</v>
      </c>
      <c r="E12" s="2001" t="s">
        <v>591</v>
      </c>
      <c r="F12" s="2009"/>
      <c r="G12" s="2001" t="s">
        <v>363</v>
      </c>
      <c r="H12" s="2009"/>
      <c r="I12" s="2012" t="s">
        <v>874</v>
      </c>
      <c r="J12" s="2009">
        <v>0</v>
      </c>
      <c r="K12" s="2013" t="s">
        <v>156</v>
      </c>
      <c r="L12" s="2008" t="str">
        <f t="shared" si="1"/>
        <v/>
      </c>
      <c r="N12" s="2477">
        <f t="shared" si="6"/>
        <v>0.29166666666666669</v>
      </c>
      <c r="O12" s="1997" t="s">
        <v>363</v>
      </c>
      <c r="P12" s="2477">
        <f t="shared" si="7"/>
        <v>0.83333333333333337</v>
      </c>
      <c r="R12" s="2478" t="str">
        <f t="shared" si="2"/>
        <v/>
      </c>
      <c r="S12" s="1997" t="s">
        <v>363</v>
      </c>
      <c r="T12" s="2478" t="str">
        <f t="shared" si="3"/>
        <v/>
      </c>
      <c r="U12" s="2649" t="s">
        <v>874</v>
      </c>
      <c r="V12" s="2009">
        <v>0</v>
      </c>
      <c r="W12" s="1996" t="s">
        <v>156</v>
      </c>
      <c r="X12" s="2008" t="str">
        <f t="shared" si="4"/>
        <v/>
      </c>
      <c r="Z12" s="2008" t="str">
        <f t="shared" si="5"/>
        <v/>
      </c>
      <c r="AB12" s="2014"/>
    </row>
    <row r="13" spans="2:28">
      <c r="B13" s="2001">
        <v>8</v>
      </c>
      <c r="C13" s="2002" t="s">
        <v>847</v>
      </c>
      <c r="D13" s="2006" t="str">
        <f t="shared" si="0"/>
        <v>h</v>
      </c>
      <c r="E13" s="2001" t="s">
        <v>591</v>
      </c>
      <c r="F13" s="2009"/>
      <c r="G13" s="2001" t="s">
        <v>363</v>
      </c>
      <c r="H13" s="2009"/>
      <c r="I13" s="2012" t="s">
        <v>874</v>
      </c>
      <c r="J13" s="2009">
        <v>0</v>
      </c>
      <c r="K13" s="2013" t="s">
        <v>156</v>
      </c>
      <c r="L13" s="2008" t="str">
        <f t="shared" si="1"/>
        <v/>
      </c>
      <c r="N13" s="2477">
        <f t="shared" si="6"/>
        <v>0.29166666666666669</v>
      </c>
      <c r="O13" s="1997" t="s">
        <v>363</v>
      </c>
      <c r="P13" s="2477">
        <f t="shared" si="7"/>
        <v>0.83333333333333337</v>
      </c>
      <c r="R13" s="2478" t="str">
        <f t="shared" si="2"/>
        <v/>
      </c>
      <c r="S13" s="1997" t="s">
        <v>363</v>
      </c>
      <c r="T13" s="2478" t="str">
        <f t="shared" si="3"/>
        <v/>
      </c>
      <c r="U13" s="2649" t="s">
        <v>874</v>
      </c>
      <c r="V13" s="2009">
        <v>0</v>
      </c>
      <c r="W13" s="1996" t="s">
        <v>156</v>
      </c>
      <c r="X13" s="2008" t="str">
        <f t="shared" si="4"/>
        <v/>
      </c>
      <c r="Z13" s="2008" t="str">
        <f t="shared" si="5"/>
        <v/>
      </c>
      <c r="AB13" s="2014"/>
    </row>
    <row r="14" spans="2:28">
      <c r="B14" s="2001">
        <v>9</v>
      </c>
      <c r="C14" s="2002" t="s">
        <v>849</v>
      </c>
      <c r="D14" s="2006" t="str">
        <f t="shared" si="0"/>
        <v>i</v>
      </c>
      <c r="E14" s="2001" t="s">
        <v>591</v>
      </c>
      <c r="F14" s="2009"/>
      <c r="G14" s="2001" t="s">
        <v>363</v>
      </c>
      <c r="H14" s="2009"/>
      <c r="I14" s="2012" t="s">
        <v>874</v>
      </c>
      <c r="J14" s="2009">
        <v>0</v>
      </c>
      <c r="K14" s="2013" t="s">
        <v>156</v>
      </c>
      <c r="L14" s="2008" t="str">
        <f t="shared" si="1"/>
        <v/>
      </c>
      <c r="N14" s="2477">
        <f t="shared" si="6"/>
        <v>0.29166666666666669</v>
      </c>
      <c r="O14" s="1997" t="s">
        <v>363</v>
      </c>
      <c r="P14" s="2477">
        <f t="shared" si="7"/>
        <v>0.83333333333333337</v>
      </c>
      <c r="R14" s="2478" t="str">
        <f t="shared" si="2"/>
        <v/>
      </c>
      <c r="S14" s="1997" t="s">
        <v>363</v>
      </c>
      <c r="T14" s="2478" t="str">
        <f t="shared" si="3"/>
        <v/>
      </c>
      <c r="U14" s="2649" t="s">
        <v>874</v>
      </c>
      <c r="V14" s="2009">
        <v>0</v>
      </c>
      <c r="W14" s="1996" t="s">
        <v>156</v>
      </c>
      <c r="X14" s="2008" t="str">
        <f t="shared" si="4"/>
        <v/>
      </c>
      <c r="Z14" s="2008" t="str">
        <f t="shared" si="5"/>
        <v/>
      </c>
      <c r="AB14" s="2014"/>
    </row>
    <row r="15" spans="2:28">
      <c r="B15" s="2001">
        <v>10</v>
      </c>
      <c r="C15" s="2002" t="s">
        <v>850</v>
      </c>
      <c r="D15" s="2006" t="str">
        <f t="shared" si="0"/>
        <v>j</v>
      </c>
      <c r="E15" s="2001" t="s">
        <v>591</v>
      </c>
      <c r="F15" s="2009"/>
      <c r="G15" s="2001" t="s">
        <v>363</v>
      </c>
      <c r="H15" s="2009"/>
      <c r="I15" s="2012" t="s">
        <v>874</v>
      </c>
      <c r="J15" s="2009">
        <v>0</v>
      </c>
      <c r="K15" s="2013" t="s">
        <v>156</v>
      </c>
      <c r="L15" s="2008" t="str">
        <f t="shared" si="1"/>
        <v/>
      </c>
      <c r="N15" s="2477">
        <f t="shared" si="6"/>
        <v>0.29166666666666669</v>
      </c>
      <c r="O15" s="1997" t="s">
        <v>363</v>
      </c>
      <c r="P15" s="2477">
        <f t="shared" si="7"/>
        <v>0.83333333333333337</v>
      </c>
      <c r="R15" s="2478" t="str">
        <f t="shared" si="2"/>
        <v/>
      </c>
      <c r="S15" s="1997" t="s">
        <v>363</v>
      </c>
      <c r="T15" s="2478" t="str">
        <f t="shared" si="3"/>
        <v/>
      </c>
      <c r="U15" s="2649" t="s">
        <v>874</v>
      </c>
      <c r="V15" s="2009">
        <v>0</v>
      </c>
      <c r="W15" s="1996" t="s">
        <v>156</v>
      </c>
      <c r="X15" s="2008" t="str">
        <f t="shared" si="4"/>
        <v/>
      </c>
      <c r="Z15" s="2008" t="str">
        <f t="shared" si="5"/>
        <v/>
      </c>
      <c r="AB15" s="2014"/>
    </row>
    <row r="16" spans="2:28">
      <c r="B16" s="2001">
        <v>11</v>
      </c>
      <c r="C16" s="2002" t="s">
        <v>451</v>
      </c>
      <c r="D16" s="2006" t="str">
        <f t="shared" si="0"/>
        <v>k</v>
      </c>
      <c r="E16" s="2001" t="s">
        <v>591</v>
      </c>
      <c r="F16" s="2009"/>
      <c r="G16" s="2001" t="s">
        <v>363</v>
      </c>
      <c r="H16" s="2009"/>
      <c r="I16" s="2012" t="s">
        <v>874</v>
      </c>
      <c r="J16" s="2009">
        <v>0</v>
      </c>
      <c r="K16" s="2013" t="s">
        <v>156</v>
      </c>
      <c r="L16" s="2008" t="str">
        <f t="shared" si="1"/>
        <v/>
      </c>
      <c r="N16" s="2477">
        <f t="shared" si="6"/>
        <v>0.29166666666666669</v>
      </c>
      <c r="O16" s="1997" t="s">
        <v>363</v>
      </c>
      <c r="P16" s="2477">
        <f t="shared" si="7"/>
        <v>0.83333333333333337</v>
      </c>
      <c r="R16" s="2478" t="str">
        <f t="shared" si="2"/>
        <v/>
      </c>
      <c r="S16" s="1997" t="s">
        <v>363</v>
      </c>
      <c r="T16" s="2478" t="str">
        <f t="shared" si="3"/>
        <v/>
      </c>
      <c r="U16" s="2649" t="s">
        <v>874</v>
      </c>
      <c r="V16" s="2009">
        <v>0</v>
      </c>
      <c r="W16" s="1996" t="s">
        <v>156</v>
      </c>
      <c r="X16" s="2008" t="str">
        <f t="shared" si="4"/>
        <v/>
      </c>
      <c r="Z16" s="2008" t="str">
        <f t="shared" si="5"/>
        <v/>
      </c>
      <c r="AB16" s="2014"/>
    </row>
    <row r="17" spans="2:28">
      <c r="B17" s="2001">
        <v>12</v>
      </c>
      <c r="C17" s="2002" t="s">
        <v>851</v>
      </c>
      <c r="D17" s="2006" t="str">
        <f t="shared" si="0"/>
        <v>l</v>
      </c>
      <c r="E17" s="2001" t="s">
        <v>591</v>
      </c>
      <c r="F17" s="2009"/>
      <c r="G17" s="2001" t="s">
        <v>363</v>
      </c>
      <c r="H17" s="2009"/>
      <c r="I17" s="2012" t="s">
        <v>874</v>
      </c>
      <c r="J17" s="2009">
        <v>0</v>
      </c>
      <c r="K17" s="2013" t="s">
        <v>156</v>
      </c>
      <c r="L17" s="2008" t="str">
        <f t="shared" si="1"/>
        <v/>
      </c>
      <c r="N17" s="2477">
        <f t="shared" si="6"/>
        <v>0.29166666666666669</v>
      </c>
      <c r="O17" s="1997" t="s">
        <v>363</v>
      </c>
      <c r="P17" s="2477">
        <f t="shared" si="7"/>
        <v>0.83333333333333337</v>
      </c>
      <c r="R17" s="2478" t="str">
        <f t="shared" si="2"/>
        <v/>
      </c>
      <c r="S17" s="1997" t="s">
        <v>363</v>
      </c>
      <c r="T17" s="2478" t="str">
        <f t="shared" si="3"/>
        <v/>
      </c>
      <c r="U17" s="2649" t="s">
        <v>874</v>
      </c>
      <c r="V17" s="2009">
        <v>0</v>
      </c>
      <c r="W17" s="1996" t="s">
        <v>156</v>
      </c>
      <c r="X17" s="2008" t="str">
        <f t="shared" si="4"/>
        <v/>
      </c>
      <c r="Z17" s="2008" t="str">
        <f t="shared" si="5"/>
        <v/>
      </c>
      <c r="AB17" s="2014"/>
    </row>
    <row r="18" spans="2:28">
      <c r="B18" s="2001">
        <v>13</v>
      </c>
      <c r="C18" s="2002" t="s">
        <v>463</v>
      </c>
      <c r="D18" s="2006" t="str">
        <f t="shared" si="0"/>
        <v>m</v>
      </c>
      <c r="E18" s="2001" t="s">
        <v>591</v>
      </c>
      <c r="F18" s="2009"/>
      <c r="G18" s="2001" t="s">
        <v>363</v>
      </c>
      <c r="H18" s="2009"/>
      <c r="I18" s="2012" t="s">
        <v>874</v>
      </c>
      <c r="J18" s="2009">
        <v>0</v>
      </c>
      <c r="K18" s="2013" t="s">
        <v>156</v>
      </c>
      <c r="L18" s="2008" t="str">
        <f t="shared" si="1"/>
        <v/>
      </c>
      <c r="N18" s="2477">
        <f t="shared" si="6"/>
        <v>0.29166666666666669</v>
      </c>
      <c r="O18" s="1997" t="s">
        <v>363</v>
      </c>
      <c r="P18" s="2477">
        <f t="shared" si="7"/>
        <v>0.83333333333333337</v>
      </c>
      <c r="R18" s="2478" t="str">
        <f t="shared" si="2"/>
        <v/>
      </c>
      <c r="S18" s="1997" t="s">
        <v>363</v>
      </c>
      <c r="T18" s="2478" t="str">
        <f t="shared" si="3"/>
        <v/>
      </c>
      <c r="U18" s="2649" t="s">
        <v>874</v>
      </c>
      <c r="V18" s="2009">
        <v>0</v>
      </c>
      <c r="W18" s="1996" t="s">
        <v>156</v>
      </c>
      <c r="X18" s="2008" t="str">
        <f t="shared" si="4"/>
        <v/>
      </c>
      <c r="Z18" s="2008" t="str">
        <f t="shared" si="5"/>
        <v/>
      </c>
      <c r="AB18" s="2014"/>
    </row>
    <row r="19" spans="2:28">
      <c r="B19" s="2001">
        <v>14</v>
      </c>
      <c r="C19" s="2002" t="s">
        <v>118</v>
      </c>
      <c r="D19" s="2006" t="str">
        <f t="shared" si="0"/>
        <v>n</v>
      </c>
      <c r="E19" s="2001" t="s">
        <v>591</v>
      </c>
      <c r="F19" s="2009"/>
      <c r="G19" s="2001" t="s">
        <v>363</v>
      </c>
      <c r="H19" s="2009"/>
      <c r="I19" s="2012" t="s">
        <v>874</v>
      </c>
      <c r="J19" s="2009">
        <v>0</v>
      </c>
      <c r="K19" s="2013" t="s">
        <v>156</v>
      </c>
      <c r="L19" s="2008" t="str">
        <f t="shared" si="1"/>
        <v/>
      </c>
      <c r="N19" s="2477">
        <f t="shared" si="6"/>
        <v>0.29166666666666669</v>
      </c>
      <c r="O19" s="1997" t="s">
        <v>363</v>
      </c>
      <c r="P19" s="2477">
        <f t="shared" si="7"/>
        <v>0.83333333333333337</v>
      </c>
      <c r="R19" s="2478" t="str">
        <f t="shared" si="2"/>
        <v/>
      </c>
      <c r="S19" s="1997" t="s">
        <v>363</v>
      </c>
      <c r="T19" s="2478" t="str">
        <f t="shared" si="3"/>
        <v/>
      </c>
      <c r="U19" s="2649" t="s">
        <v>874</v>
      </c>
      <c r="V19" s="2009">
        <v>0</v>
      </c>
      <c r="W19" s="1996" t="s">
        <v>156</v>
      </c>
      <c r="X19" s="2008" t="str">
        <f t="shared" si="4"/>
        <v/>
      </c>
      <c r="Z19" s="2008" t="str">
        <f t="shared" si="5"/>
        <v/>
      </c>
      <c r="AB19" s="2014"/>
    </row>
    <row r="20" spans="2:28">
      <c r="B20" s="2001">
        <v>15</v>
      </c>
      <c r="C20" s="2002" t="s">
        <v>590</v>
      </c>
      <c r="D20" s="2006" t="str">
        <f t="shared" si="0"/>
        <v>o</v>
      </c>
      <c r="E20" s="2001" t="s">
        <v>591</v>
      </c>
      <c r="F20" s="2009"/>
      <c r="G20" s="2001" t="s">
        <v>363</v>
      </c>
      <c r="H20" s="2009"/>
      <c r="I20" s="2012" t="s">
        <v>874</v>
      </c>
      <c r="J20" s="2009">
        <v>0</v>
      </c>
      <c r="K20" s="2013" t="s">
        <v>156</v>
      </c>
      <c r="L20" s="2008" t="str">
        <f t="shared" si="1"/>
        <v/>
      </c>
      <c r="N20" s="2477">
        <f t="shared" si="6"/>
        <v>0.29166666666666669</v>
      </c>
      <c r="O20" s="1997" t="s">
        <v>363</v>
      </c>
      <c r="P20" s="2477">
        <f t="shared" si="7"/>
        <v>0.83333333333333337</v>
      </c>
      <c r="R20" s="2478" t="str">
        <f t="shared" si="2"/>
        <v/>
      </c>
      <c r="S20" s="1997" t="s">
        <v>363</v>
      </c>
      <c r="T20" s="2478" t="str">
        <f t="shared" si="3"/>
        <v/>
      </c>
      <c r="U20" s="2649" t="s">
        <v>874</v>
      </c>
      <c r="V20" s="2009">
        <v>0</v>
      </c>
      <c r="W20" s="1996" t="s">
        <v>156</v>
      </c>
      <c r="X20" s="2008" t="str">
        <f t="shared" si="4"/>
        <v/>
      </c>
      <c r="Z20" s="2008" t="str">
        <f t="shared" si="5"/>
        <v/>
      </c>
      <c r="AB20" s="2014"/>
    </row>
    <row r="21" spans="2:28">
      <c r="B21" s="2001">
        <v>16</v>
      </c>
      <c r="C21" s="2002" t="s">
        <v>409</v>
      </c>
      <c r="D21" s="2006" t="str">
        <f t="shared" si="0"/>
        <v>p</v>
      </c>
      <c r="E21" s="2001" t="s">
        <v>591</v>
      </c>
      <c r="F21" s="2009"/>
      <c r="G21" s="2001" t="s">
        <v>363</v>
      </c>
      <c r="H21" s="2009"/>
      <c r="I21" s="2012" t="s">
        <v>874</v>
      </c>
      <c r="J21" s="2009">
        <v>0</v>
      </c>
      <c r="K21" s="2013" t="s">
        <v>156</v>
      </c>
      <c r="L21" s="2008" t="str">
        <f t="shared" si="1"/>
        <v/>
      </c>
      <c r="N21" s="2477">
        <f t="shared" si="6"/>
        <v>0.29166666666666669</v>
      </c>
      <c r="O21" s="1997" t="s">
        <v>363</v>
      </c>
      <c r="P21" s="2477">
        <f t="shared" si="7"/>
        <v>0.83333333333333337</v>
      </c>
      <c r="R21" s="2478" t="str">
        <f t="shared" si="2"/>
        <v/>
      </c>
      <c r="S21" s="1997" t="s">
        <v>363</v>
      </c>
      <c r="T21" s="2478" t="str">
        <f t="shared" si="3"/>
        <v/>
      </c>
      <c r="U21" s="2649" t="s">
        <v>874</v>
      </c>
      <c r="V21" s="2009">
        <v>0</v>
      </c>
      <c r="W21" s="1996" t="s">
        <v>156</v>
      </c>
      <c r="X21" s="2008" t="str">
        <f t="shared" si="4"/>
        <v/>
      </c>
      <c r="Z21" s="2008" t="str">
        <f t="shared" si="5"/>
        <v/>
      </c>
      <c r="AB21" s="2014"/>
    </row>
    <row r="22" spans="2:28">
      <c r="B22" s="2001">
        <v>17</v>
      </c>
      <c r="C22" s="2002" t="s">
        <v>852</v>
      </c>
      <c r="D22" s="2006" t="str">
        <f t="shared" si="0"/>
        <v>q</v>
      </c>
      <c r="E22" s="2001" t="s">
        <v>591</v>
      </c>
      <c r="F22" s="2009"/>
      <c r="G22" s="2001" t="s">
        <v>363</v>
      </c>
      <c r="H22" s="2009"/>
      <c r="I22" s="2012" t="s">
        <v>874</v>
      </c>
      <c r="J22" s="2009">
        <v>0</v>
      </c>
      <c r="K22" s="2013" t="s">
        <v>156</v>
      </c>
      <c r="L22" s="2008" t="str">
        <f t="shared" si="1"/>
        <v/>
      </c>
      <c r="N22" s="2477">
        <f t="shared" si="6"/>
        <v>0.29166666666666669</v>
      </c>
      <c r="O22" s="1997" t="s">
        <v>363</v>
      </c>
      <c r="P22" s="2477">
        <f t="shared" si="7"/>
        <v>0.83333333333333337</v>
      </c>
      <c r="R22" s="2478" t="str">
        <f t="shared" si="2"/>
        <v/>
      </c>
      <c r="S22" s="1997" t="s">
        <v>363</v>
      </c>
      <c r="T22" s="2478" t="str">
        <f t="shared" si="3"/>
        <v/>
      </c>
      <c r="U22" s="2649" t="s">
        <v>874</v>
      </c>
      <c r="V22" s="2009">
        <v>0</v>
      </c>
      <c r="W22" s="1996" t="s">
        <v>156</v>
      </c>
      <c r="X22" s="2008" t="str">
        <f t="shared" si="4"/>
        <v/>
      </c>
      <c r="Z22" s="2008" t="str">
        <f t="shared" si="5"/>
        <v/>
      </c>
      <c r="AB22" s="2014"/>
    </row>
    <row r="23" spans="2:28">
      <c r="B23" s="2001">
        <v>18</v>
      </c>
      <c r="C23" s="2002" t="s">
        <v>115</v>
      </c>
      <c r="D23" s="2006" t="str">
        <f t="shared" si="0"/>
        <v>r</v>
      </c>
      <c r="E23" s="2001" t="s">
        <v>591</v>
      </c>
      <c r="F23" s="2010"/>
      <c r="G23" s="2001" t="s">
        <v>363</v>
      </c>
      <c r="H23" s="2010"/>
      <c r="I23" s="2012" t="s">
        <v>874</v>
      </c>
      <c r="J23" s="2010"/>
      <c r="K23" s="2013" t="s">
        <v>156</v>
      </c>
      <c r="L23" s="2002">
        <v>1</v>
      </c>
      <c r="N23" s="2648"/>
      <c r="O23" s="2001" t="s">
        <v>363</v>
      </c>
      <c r="P23" s="2648"/>
      <c r="Q23" s="2013"/>
      <c r="R23" s="2648"/>
      <c r="S23" s="2001" t="s">
        <v>363</v>
      </c>
      <c r="T23" s="2648"/>
      <c r="U23" s="2012" t="s">
        <v>874</v>
      </c>
      <c r="V23" s="2010"/>
      <c r="W23" s="2013" t="s">
        <v>156</v>
      </c>
      <c r="X23" s="2002">
        <v>1</v>
      </c>
      <c r="Y23" s="2013"/>
      <c r="Z23" s="2002" t="s">
        <v>41</v>
      </c>
      <c r="AB23" s="2014"/>
    </row>
    <row r="24" spans="2:28">
      <c r="B24" s="2001">
        <v>19</v>
      </c>
      <c r="C24" s="2002" t="s">
        <v>853</v>
      </c>
      <c r="D24" s="2006" t="str">
        <f t="shared" si="0"/>
        <v>s</v>
      </c>
      <c r="E24" s="2001" t="s">
        <v>591</v>
      </c>
      <c r="F24" s="2010"/>
      <c r="G24" s="2001" t="s">
        <v>363</v>
      </c>
      <c r="H24" s="2010"/>
      <c r="I24" s="2012" t="s">
        <v>874</v>
      </c>
      <c r="J24" s="2010"/>
      <c r="K24" s="2013" t="s">
        <v>156</v>
      </c>
      <c r="L24" s="2002">
        <v>2</v>
      </c>
      <c r="N24" s="2648"/>
      <c r="O24" s="2001" t="s">
        <v>363</v>
      </c>
      <c r="P24" s="2648"/>
      <c r="Q24" s="2013"/>
      <c r="R24" s="2648"/>
      <c r="S24" s="2001" t="s">
        <v>363</v>
      </c>
      <c r="T24" s="2648"/>
      <c r="U24" s="2012" t="s">
        <v>874</v>
      </c>
      <c r="V24" s="2010"/>
      <c r="W24" s="2013" t="s">
        <v>156</v>
      </c>
      <c r="X24" s="2002">
        <v>2</v>
      </c>
      <c r="Y24" s="2013"/>
      <c r="Z24" s="2002" t="s">
        <v>41</v>
      </c>
      <c r="AB24" s="2014"/>
    </row>
    <row r="25" spans="2:28">
      <c r="B25" s="2001">
        <v>20</v>
      </c>
      <c r="C25" s="2002" t="s">
        <v>854</v>
      </c>
      <c r="D25" s="2006" t="str">
        <f t="shared" si="0"/>
        <v>t</v>
      </c>
      <c r="E25" s="2001" t="s">
        <v>591</v>
      </c>
      <c r="F25" s="2010"/>
      <c r="G25" s="2001" t="s">
        <v>363</v>
      </c>
      <c r="H25" s="2010"/>
      <c r="I25" s="2012" t="s">
        <v>874</v>
      </c>
      <c r="J25" s="2010"/>
      <c r="K25" s="2013" t="s">
        <v>156</v>
      </c>
      <c r="L25" s="2002">
        <v>3</v>
      </c>
      <c r="N25" s="2648"/>
      <c r="O25" s="2001" t="s">
        <v>363</v>
      </c>
      <c r="P25" s="2648"/>
      <c r="Q25" s="2013"/>
      <c r="R25" s="2648"/>
      <c r="S25" s="2001" t="s">
        <v>363</v>
      </c>
      <c r="T25" s="2648"/>
      <c r="U25" s="2012" t="s">
        <v>874</v>
      </c>
      <c r="V25" s="2010"/>
      <c r="W25" s="2013" t="s">
        <v>156</v>
      </c>
      <c r="X25" s="2002">
        <v>3</v>
      </c>
      <c r="Y25" s="2013"/>
      <c r="Z25" s="2002" t="s">
        <v>41</v>
      </c>
      <c r="AB25" s="2014"/>
    </row>
    <row r="26" spans="2:28">
      <c r="B26" s="2001">
        <v>21</v>
      </c>
      <c r="C26" s="2002" t="s">
        <v>857</v>
      </c>
      <c r="D26" s="2006" t="str">
        <f t="shared" si="0"/>
        <v>u</v>
      </c>
      <c r="E26" s="2001" t="s">
        <v>591</v>
      </c>
      <c r="F26" s="2010"/>
      <c r="G26" s="2001" t="s">
        <v>363</v>
      </c>
      <c r="H26" s="2010"/>
      <c r="I26" s="2012" t="s">
        <v>874</v>
      </c>
      <c r="J26" s="2010"/>
      <c r="K26" s="2013" t="s">
        <v>156</v>
      </c>
      <c r="L26" s="2002">
        <v>4</v>
      </c>
      <c r="N26" s="2648"/>
      <c r="O26" s="2001" t="s">
        <v>363</v>
      </c>
      <c r="P26" s="2648"/>
      <c r="Q26" s="2013"/>
      <c r="R26" s="2648"/>
      <c r="S26" s="2001" t="s">
        <v>363</v>
      </c>
      <c r="T26" s="2648"/>
      <c r="U26" s="2012" t="s">
        <v>874</v>
      </c>
      <c r="V26" s="2010"/>
      <c r="W26" s="2013" t="s">
        <v>156</v>
      </c>
      <c r="X26" s="2002">
        <v>4</v>
      </c>
      <c r="Y26" s="2013"/>
      <c r="Z26" s="2002" t="s">
        <v>41</v>
      </c>
      <c r="AB26" s="2014"/>
    </row>
    <row r="27" spans="2:28">
      <c r="B27" s="2001">
        <v>22</v>
      </c>
      <c r="C27" s="2002" t="s">
        <v>858</v>
      </c>
      <c r="D27" s="2006" t="str">
        <f t="shared" si="0"/>
        <v>v</v>
      </c>
      <c r="E27" s="2001" t="s">
        <v>591</v>
      </c>
      <c r="F27" s="2010"/>
      <c r="G27" s="2001" t="s">
        <v>363</v>
      </c>
      <c r="H27" s="2010"/>
      <c r="I27" s="2012" t="s">
        <v>874</v>
      </c>
      <c r="J27" s="2010"/>
      <c r="K27" s="2013" t="s">
        <v>156</v>
      </c>
      <c r="L27" s="2002">
        <v>5</v>
      </c>
      <c r="N27" s="2648"/>
      <c r="O27" s="2001" t="s">
        <v>363</v>
      </c>
      <c r="P27" s="2648"/>
      <c r="Q27" s="2013"/>
      <c r="R27" s="2648"/>
      <c r="S27" s="2001" t="s">
        <v>363</v>
      </c>
      <c r="T27" s="2648"/>
      <c r="U27" s="2012" t="s">
        <v>874</v>
      </c>
      <c r="V27" s="2010"/>
      <c r="W27" s="2013" t="s">
        <v>156</v>
      </c>
      <c r="X27" s="2002">
        <v>5</v>
      </c>
      <c r="Y27" s="2013"/>
      <c r="Z27" s="2002" t="s">
        <v>41</v>
      </c>
      <c r="AB27" s="2014"/>
    </row>
    <row r="28" spans="2:28">
      <c r="B28" s="2001">
        <v>23</v>
      </c>
      <c r="C28" s="2002" t="s">
        <v>762</v>
      </c>
      <c r="D28" s="2006" t="str">
        <f t="shared" si="0"/>
        <v>w</v>
      </c>
      <c r="E28" s="2001" t="s">
        <v>591</v>
      </c>
      <c r="F28" s="2010"/>
      <c r="G28" s="2001" t="s">
        <v>363</v>
      </c>
      <c r="H28" s="2010"/>
      <c r="I28" s="2012" t="s">
        <v>874</v>
      </c>
      <c r="J28" s="2010"/>
      <c r="K28" s="2013" t="s">
        <v>156</v>
      </c>
      <c r="L28" s="2002">
        <v>6</v>
      </c>
      <c r="N28" s="2648"/>
      <c r="O28" s="2001" t="s">
        <v>363</v>
      </c>
      <c r="P28" s="2648"/>
      <c r="Q28" s="2013"/>
      <c r="R28" s="2648"/>
      <c r="S28" s="2001" t="s">
        <v>363</v>
      </c>
      <c r="T28" s="2648"/>
      <c r="U28" s="2012" t="s">
        <v>874</v>
      </c>
      <c r="V28" s="2010"/>
      <c r="W28" s="2013" t="s">
        <v>156</v>
      </c>
      <c r="X28" s="2002">
        <v>6</v>
      </c>
      <c r="Y28" s="2013"/>
      <c r="Z28" s="2002" t="s">
        <v>41</v>
      </c>
      <c r="AB28" s="2014"/>
    </row>
    <row r="29" spans="2:28">
      <c r="B29" s="2001">
        <v>24</v>
      </c>
      <c r="C29" s="2002" t="s">
        <v>438</v>
      </c>
      <c r="D29" s="2006" t="str">
        <f t="shared" si="0"/>
        <v>x</v>
      </c>
      <c r="E29" s="2001" t="s">
        <v>591</v>
      </c>
      <c r="F29" s="2010"/>
      <c r="G29" s="2001" t="s">
        <v>363</v>
      </c>
      <c r="H29" s="2010"/>
      <c r="I29" s="2012" t="s">
        <v>874</v>
      </c>
      <c r="J29" s="2010"/>
      <c r="K29" s="2013" t="s">
        <v>156</v>
      </c>
      <c r="L29" s="2002">
        <v>7</v>
      </c>
      <c r="N29" s="2648"/>
      <c r="O29" s="2001" t="s">
        <v>363</v>
      </c>
      <c r="P29" s="2648"/>
      <c r="Q29" s="2013"/>
      <c r="R29" s="2648"/>
      <c r="S29" s="2001" t="s">
        <v>363</v>
      </c>
      <c r="T29" s="2648"/>
      <c r="U29" s="2012" t="s">
        <v>874</v>
      </c>
      <c r="V29" s="2010"/>
      <c r="W29" s="2013" t="s">
        <v>156</v>
      </c>
      <c r="X29" s="2002">
        <v>7</v>
      </c>
      <c r="Y29" s="2013"/>
      <c r="Z29" s="2002" t="s">
        <v>41</v>
      </c>
      <c r="AB29" s="2014"/>
    </row>
    <row r="30" spans="2:28">
      <c r="B30" s="2001">
        <v>25</v>
      </c>
      <c r="C30" s="2002" t="s">
        <v>495</v>
      </c>
      <c r="D30" s="2006" t="str">
        <f t="shared" si="0"/>
        <v>y</v>
      </c>
      <c r="E30" s="2001" t="s">
        <v>591</v>
      </c>
      <c r="F30" s="2010"/>
      <c r="G30" s="2001" t="s">
        <v>363</v>
      </c>
      <c r="H30" s="2010"/>
      <c r="I30" s="2012" t="s">
        <v>874</v>
      </c>
      <c r="J30" s="2010"/>
      <c r="K30" s="2013" t="s">
        <v>156</v>
      </c>
      <c r="L30" s="2002">
        <v>8</v>
      </c>
      <c r="N30" s="2648"/>
      <c r="O30" s="2001" t="s">
        <v>363</v>
      </c>
      <c r="P30" s="2648"/>
      <c r="Q30" s="2013"/>
      <c r="R30" s="2648"/>
      <c r="S30" s="2001" t="s">
        <v>363</v>
      </c>
      <c r="T30" s="2648"/>
      <c r="U30" s="2012" t="s">
        <v>874</v>
      </c>
      <c r="V30" s="2010"/>
      <c r="W30" s="2013" t="s">
        <v>156</v>
      </c>
      <c r="X30" s="2002">
        <v>8</v>
      </c>
      <c r="Y30" s="2013"/>
      <c r="Z30" s="2002" t="s">
        <v>41</v>
      </c>
      <c r="AB30" s="2014"/>
    </row>
    <row r="31" spans="2:28">
      <c r="B31" s="2001">
        <v>26</v>
      </c>
      <c r="C31" s="2002" t="s">
        <v>440</v>
      </c>
      <c r="D31" s="2006" t="str">
        <f t="shared" si="0"/>
        <v>z</v>
      </c>
      <c r="E31" s="2001" t="s">
        <v>591</v>
      </c>
      <c r="F31" s="2010"/>
      <c r="G31" s="2001" t="s">
        <v>363</v>
      </c>
      <c r="H31" s="2010"/>
      <c r="I31" s="2012" t="s">
        <v>874</v>
      </c>
      <c r="J31" s="2010"/>
      <c r="K31" s="2013" t="s">
        <v>156</v>
      </c>
      <c r="L31" s="2002">
        <v>1</v>
      </c>
      <c r="N31" s="2648"/>
      <c r="O31" s="2001" t="s">
        <v>363</v>
      </c>
      <c r="P31" s="2648"/>
      <c r="Q31" s="2013"/>
      <c r="R31" s="2648"/>
      <c r="S31" s="2001" t="s">
        <v>363</v>
      </c>
      <c r="T31" s="2648"/>
      <c r="U31" s="2012" t="s">
        <v>874</v>
      </c>
      <c r="V31" s="2010"/>
      <c r="W31" s="2013" t="s">
        <v>156</v>
      </c>
      <c r="X31" s="2002" t="s">
        <v>41</v>
      </c>
      <c r="Y31" s="2013"/>
      <c r="Z31" s="2002">
        <v>1</v>
      </c>
      <c r="AB31" s="2014"/>
    </row>
    <row r="32" spans="2:28">
      <c r="B32" s="2001">
        <v>27</v>
      </c>
      <c r="C32" s="2002" t="s">
        <v>438</v>
      </c>
      <c r="D32" s="2006" t="str">
        <f t="shared" si="0"/>
        <v>x</v>
      </c>
      <c r="E32" s="2001" t="s">
        <v>591</v>
      </c>
      <c r="F32" s="2010"/>
      <c r="G32" s="2001" t="s">
        <v>363</v>
      </c>
      <c r="H32" s="2010"/>
      <c r="I32" s="2012" t="s">
        <v>874</v>
      </c>
      <c r="J32" s="2010"/>
      <c r="K32" s="2013" t="s">
        <v>156</v>
      </c>
      <c r="L32" s="2002">
        <v>2</v>
      </c>
      <c r="N32" s="2648"/>
      <c r="O32" s="2001" t="s">
        <v>363</v>
      </c>
      <c r="P32" s="2648"/>
      <c r="Q32" s="2013"/>
      <c r="R32" s="2648"/>
      <c r="S32" s="2001" t="s">
        <v>363</v>
      </c>
      <c r="T32" s="2648"/>
      <c r="U32" s="2012" t="s">
        <v>874</v>
      </c>
      <c r="V32" s="2010"/>
      <c r="W32" s="2013" t="s">
        <v>156</v>
      </c>
      <c r="X32" s="2002" t="s">
        <v>41</v>
      </c>
      <c r="Y32" s="2013"/>
      <c r="Z32" s="2002">
        <v>2</v>
      </c>
      <c r="AB32" s="2014"/>
    </row>
    <row r="33" spans="2:28">
      <c r="B33" s="2001">
        <v>28</v>
      </c>
      <c r="C33" s="2002" t="s">
        <v>861</v>
      </c>
      <c r="D33" s="2006" t="str">
        <f t="shared" si="0"/>
        <v>aa</v>
      </c>
      <c r="E33" s="2001" t="s">
        <v>591</v>
      </c>
      <c r="F33" s="2010"/>
      <c r="G33" s="2001" t="s">
        <v>363</v>
      </c>
      <c r="H33" s="2010"/>
      <c r="I33" s="2012" t="s">
        <v>874</v>
      </c>
      <c r="J33" s="2010"/>
      <c r="K33" s="2013" t="s">
        <v>156</v>
      </c>
      <c r="L33" s="2002">
        <v>3</v>
      </c>
      <c r="N33" s="2648"/>
      <c r="O33" s="2001" t="s">
        <v>363</v>
      </c>
      <c r="P33" s="2648"/>
      <c r="Q33" s="2013"/>
      <c r="R33" s="2648"/>
      <c r="S33" s="2001" t="s">
        <v>363</v>
      </c>
      <c r="T33" s="2648"/>
      <c r="U33" s="2012" t="s">
        <v>874</v>
      </c>
      <c r="V33" s="2010"/>
      <c r="W33" s="2013" t="s">
        <v>156</v>
      </c>
      <c r="X33" s="2002" t="s">
        <v>41</v>
      </c>
      <c r="Y33" s="2013"/>
      <c r="Z33" s="2002">
        <v>3</v>
      </c>
      <c r="AB33" s="2014"/>
    </row>
    <row r="34" spans="2:28">
      <c r="B34" s="2001">
        <v>29</v>
      </c>
      <c r="C34" s="2002" t="s">
        <v>863</v>
      </c>
      <c r="D34" s="2006" t="str">
        <f t="shared" si="0"/>
        <v>ab</v>
      </c>
      <c r="E34" s="2001" t="s">
        <v>591</v>
      </c>
      <c r="F34" s="2010"/>
      <c r="G34" s="2001" t="s">
        <v>363</v>
      </c>
      <c r="H34" s="2010"/>
      <c r="I34" s="2012" t="s">
        <v>874</v>
      </c>
      <c r="J34" s="2010"/>
      <c r="K34" s="2013" t="s">
        <v>156</v>
      </c>
      <c r="L34" s="2002">
        <v>4</v>
      </c>
      <c r="N34" s="2648"/>
      <c r="O34" s="2001" t="s">
        <v>363</v>
      </c>
      <c r="P34" s="2648"/>
      <c r="Q34" s="2013"/>
      <c r="R34" s="2648"/>
      <c r="S34" s="2001" t="s">
        <v>363</v>
      </c>
      <c r="T34" s="2648"/>
      <c r="U34" s="2012" t="s">
        <v>874</v>
      </c>
      <c r="V34" s="2010"/>
      <c r="W34" s="2013" t="s">
        <v>156</v>
      </c>
      <c r="X34" s="2002" t="s">
        <v>41</v>
      </c>
      <c r="Y34" s="2013"/>
      <c r="Z34" s="2002">
        <v>4</v>
      </c>
      <c r="AB34" s="2014"/>
    </row>
    <row r="35" spans="2:28">
      <c r="B35" s="2001">
        <v>30</v>
      </c>
      <c r="C35" s="2002" t="s">
        <v>364</v>
      </c>
      <c r="D35" s="2006" t="str">
        <f t="shared" si="0"/>
        <v>ac</v>
      </c>
      <c r="E35" s="2001" t="s">
        <v>591</v>
      </c>
      <c r="F35" s="2010"/>
      <c r="G35" s="2001" t="s">
        <v>363</v>
      </c>
      <c r="H35" s="2010"/>
      <c r="I35" s="2012" t="s">
        <v>874</v>
      </c>
      <c r="J35" s="2010"/>
      <c r="K35" s="2013" t="s">
        <v>156</v>
      </c>
      <c r="L35" s="2002">
        <v>5</v>
      </c>
      <c r="N35" s="2648"/>
      <c r="O35" s="2001" t="s">
        <v>363</v>
      </c>
      <c r="P35" s="2648"/>
      <c r="Q35" s="2013"/>
      <c r="R35" s="2648"/>
      <c r="S35" s="2001" t="s">
        <v>363</v>
      </c>
      <c r="T35" s="2648"/>
      <c r="U35" s="2012" t="s">
        <v>874</v>
      </c>
      <c r="V35" s="2010"/>
      <c r="W35" s="2013" t="s">
        <v>156</v>
      </c>
      <c r="X35" s="2002" t="s">
        <v>41</v>
      </c>
      <c r="Y35" s="2013"/>
      <c r="Z35" s="2002">
        <v>5</v>
      </c>
      <c r="AB35" s="2014"/>
    </row>
    <row r="36" spans="2:28">
      <c r="B36" s="2001">
        <v>31</v>
      </c>
      <c r="C36" s="2002" t="s">
        <v>865</v>
      </c>
      <c r="D36" s="2006" t="str">
        <f t="shared" si="0"/>
        <v>ad</v>
      </c>
      <c r="E36" s="2001" t="s">
        <v>591</v>
      </c>
      <c r="F36" s="2010"/>
      <c r="G36" s="2001" t="s">
        <v>363</v>
      </c>
      <c r="H36" s="2010"/>
      <c r="I36" s="2012" t="s">
        <v>874</v>
      </c>
      <c r="J36" s="2010"/>
      <c r="K36" s="2013" t="s">
        <v>156</v>
      </c>
      <c r="L36" s="2002">
        <v>6</v>
      </c>
      <c r="N36" s="2648"/>
      <c r="O36" s="2001" t="s">
        <v>363</v>
      </c>
      <c r="P36" s="2648"/>
      <c r="Q36" s="2013"/>
      <c r="R36" s="2648"/>
      <c r="S36" s="2001" t="s">
        <v>363</v>
      </c>
      <c r="T36" s="2648"/>
      <c r="U36" s="2012" t="s">
        <v>874</v>
      </c>
      <c r="V36" s="2010"/>
      <c r="W36" s="2013" t="s">
        <v>156</v>
      </c>
      <c r="X36" s="2002" t="s">
        <v>41</v>
      </c>
      <c r="Y36" s="2013"/>
      <c r="Z36" s="2002">
        <v>6</v>
      </c>
      <c r="AB36" s="2014"/>
    </row>
    <row r="37" spans="2:28">
      <c r="B37" s="2001">
        <v>32</v>
      </c>
      <c r="C37" s="2002" t="s">
        <v>818</v>
      </c>
      <c r="D37" s="2006" t="str">
        <f t="shared" si="0"/>
        <v>ae</v>
      </c>
      <c r="E37" s="2001" t="s">
        <v>591</v>
      </c>
      <c r="F37" s="2010"/>
      <c r="G37" s="2001" t="s">
        <v>363</v>
      </c>
      <c r="H37" s="2010"/>
      <c r="I37" s="2012" t="s">
        <v>874</v>
      </c>
      <c r="J37" s="2010"/>
      <c r="K37" s="2013" t="s">
        <v>156</v>
      </c>
      <c r="L37" s="2002">
        <v>7</v>
      </c>
      <c r="N37" s="2648"/>
      <c r="O37" s="2001" t="s">
        <v>363</v>
      </c>
      <c r="P37" s="2648"/>
      <c r="Q37" s="2013"/>
      <c r="R37" s="2648"/>
      <c r="S37" s="2001" t="s">
        <v>363</v>
      </c>
      <c r="T37" s="2648"/>
      <c r="U37" s="2012" t="s">
        <v>874</v>
      </c>
      <c r="V37" s="2010"/>
      <c r="W37" s="2013" t="s">
        <v>156</v>
      </c>
      <c r="X37" s="2002" t="s">
        <v>41</v>
      </c>
      <c r="Y37" s="2013"/>
      <c r="Z37" s="2002">
        <v>7</v>
      </c>
      <c r="AB37" s="2014"/>
    </row>
    <row r="38" spans="2:28">
      <c r="B38" s="2001">
        <v>33</v>
      </c>
      <c r="C38" s="2002" t="s">
        <v>525</v>
      </c>
      <c r="D38" s="2006" t="str">
        <f t="shared" si="0"/>
        <v>af</v>
      </c>
      <c r="E38" s="2001" t="s">
        <v>591</v>
      </c>
      <c r="F38" s="2010"/>
      <c r="G38" s="2001" t="s">
        <v>363</v>
      </c>
      <c r="H38" s="2010"/>
      <c r="I38" s="2012" t="s">
        <v>874</v>
      </c>
      <c r="J38" s="2010"/>
      <c r="K38" s="2013" t="s">
        <v>156</v>
      </c>
      <c r="L38" s="2002">
        <v>8</v>
      </c>
      <c r="N38" s="2648"/>
      <c r="O38" s="2001" t="s">
        <v>363</v>
      </c>
      <c r="P38" s="2648"/>
      <c r="Q38" s="2013"/>
      <c r="R38" s="2648"/>
      <c r="S38" s="2001" t="s">
        <v>363</v>
      </c>
      <c r="T38" s="2648"/>
      <c r="U38" s="2012" t="s">
        <v>874</v>
      </c>
      <c r="V38" s="2010"/>
      <c r="W38" s="2013" t="s">
        <v>156</v>
      </c>
      <c r="X38" s="2002" t="s">
        <v>41</v>
      </c>
      <c r="Y38" s="2013"/>
      <c r="Z38" s="2002">
        <v>8</v>
      </c>
      <c r="AB38" s="2014"/>
    </row>
    <row r="39" spans="2:28">
      <c r="B39" s="2001">
        <v>34</v>
      </c>
      <c r="C39" s="2003" t="s">
        <v>866</v>
      </c>
      <c r="D39" s="2006"/>
      <c r="E39" s="2001" t="s">
        <v>591</v>
      </c>
      <c r="F39" s="2009"/>
      <c r="G39" s="2001" t="s">
        <v>363</v>
      </c>
      <c r="H39" s="2009"/>
      <c r="I39" s="2012" t="s">
        <v>874</v>
      </c>
      <c r="J39" s="2009">
        <v>0</v>
      </c>
      <c r="K39" s="2013" t="s">
        <v>156</v>
      </c>
      <c r="L39" s="2008" t="str">
        <f>IF(OR(F39="",H39=""),"",(H39+IF(F39&gt;H39,1,0)-F39-J39)*24)</f>
        <v/>
      </c>
      <c r="N39" s="2477">
        <f>$N$6</f>
        <v>0.29166666666666669</v>
      </c>
      <c r="O39" s="1997" t="s">
        <v>363</v>
      </c>
      <c r="P39" s="2477">
        <f>$P$6</f>
        <v>0.83333333333333337</v>
      </c>
      <c r="R39" s="2478" t="str">
        <f t="shared" ref="R39:R47" si="8">IF(F39="","",IF(F39&lt;N39,N39,IF(F39&gt;=P39,"",F39)))</f>
        <v/>
      </c>
      <c r="S39" s="1997" t="s">
        <v>363</v>
      </c>
      <c r="T39" s="2478" t="str">
        <f t="shared" ref="T39:T47" si="9">IF(H39="","",IF(H39&gt;F39,IF(H39&lt;P39,H39,P39),P39))</f>
        <v/>
      </c>
      <c r="U39" s="2649" t="s">
        <v>874</v>
      </c>
      <c r="V39" s="2009">
        <v>0</v>
      </c>
      <c r="W39" s="1996" t="s">
        <v>156</v>
      </c>
      <c r="X39" s="2008" t="str">
        <f>IF(R39="","",IF((T39+IF(R39&gt;T39,1,0)-R39-V39)*24=0,"",(T39+IF(R39&gt;T39,1,0)-R39-V39)*24))</f>
        <v/>
      </c>
      <c r="Z39" s="2008" t="str">
        <f t="shared" ref="Z39:Z47" si="10">IF(X39="",L39,IF(OR(L39-X39=0,L39-X39&lt;0),"-",L39-X39))</f>
        <v/>
      </c>
      <c r="AB39" s="2014"/>
    </row>
    <row r="40" spans="2:28">
      <c r="B40" s="2001"/>
      <c r="C40" s="2004" t="s">
        <v>41</v>
      </c>
      <c r="D40" s="2006"/>
      <c r="E40" s="2001" t="s">
        <v>591</v>
      </c>
      <c r="F40" s="2009"/>
      <c r="G40" s="2001" t="s">
        <v>363</v>
      </c>
      <c r="H40" s="2009"/>
      <c r="I40" s="2012" t="s">
        <v>874</v>
      </c>
      <c r="J40" s="2009">
        <v>0</v>
      </c>
      <c r="K40" s="2013" t="s">
        <v>156</v>
      </c>
      <c r="L40" s="2008" t="str">
        <f>IF(OR(F40="",H40=""),"",(H40+IF(F40&gt;H40,1,0)-F40-J40)*24)</f>
        <v/>
      </c>
      <c r="N40" s="2477">
        <f>$N$6</f>
        <v>0.29166666666666669</v>
      </c>
      <c r="O40" s="1997" t="s">
        <v>363</v>
      </c>
      <c r="P40" s="2477">
        <f>$P$6</f>
        <v>0.83333333333333337</v>
      </c>
      <c r="R40" s="2478" t="str">
        <f t="shared" si="8"/>
        <v/>
      </c>
      <c r="S40" s="1997" t="s">
        <v>363</v>
      </c>
      <c r="T40" s="2478" t="str">
        <f t="shared" si="9"/>
        <v/>
      </c>
      <c r="U40" s="2649" t="s">
        <v>874</v>
      </c>
      <c r="V40" s="2009">
        <v>0</v>
      </c>
      <c r="W40" s="1996" t="s">
        <v>156</v>
      </c>
      <c r="X40" s="2008" t="str">
        <f>IF(R40="","",IF((T40+IF(R40&gt;T40,1,0)-R40-V40)*24=0,"",(T40+IF(R40&gt;T40,1,0)-R40-V40)*24))</f>
        <v/>
      </c>
      <c r="Z40" s="2008" t="str">
        <f t="shared" si="10"/>
        <v/>
      </c>
      <c r="AB40" s="2014"/>
    </row>
    <row r="41" spans="2:28">
      <c r="B41" s="2001"/>
      <c r="C41" s="2005" t="s">
        <v>41</v>
      </c>
      <c r="D41" s="2006" t="str">
        <f>C39</f>
        <v>ag</v>
      </c>
      <c r="E41" s="2001" t="s">
        <v>591</v>
      </c>
      <c r="F41" s="2009" t="s">
        <v>41</v>
      </c>
      <c r="G41" s="2001" t="s">
        <v>363</v>
      </c>
      <c r="H41" s="2009" t="s">
        <v>41</v>
      </c>
      <c r="I41" s="2012" t="s">
        <v>874</v>
      </c>
      <c r="J41" s="2009" t="s">
        <v>41</v>
      </c>
      <c r="K41" s="2013" t="s">
        <v>156</v>
      </c>
      <c r="L41" s="2008" t="str">
        <f>IF(OR(L39="",L40=""),"",L39+L40)</f>
        <v/>
      </c>
      <c r="N41" s="2477" t="s">
        <v>41</v>
      </c>
      <c r="O41" s="1997" t="s">
        <v>363</v>
      </c>
      <c r="P41" s="2477" t="s">
        <v>41</v>
      </c>
      <c r="R41" s="2478" t="str">
        <f t="shared" si="8"/>
        <v/>
      </c>
      <c r="S41" s="1997" t="s">
        <v>363</v>
      </c>
      <c r="T41" s="2478" t="str">
        <f t="shared" si="9"/>
        <v>-</v>
      </c>
      <c r="U41" s="2649" t="s">
        <v>874</v>
      </c>
      <c r="V41" s="2009" t="s">
        <v>41</v>
      </c>
      <c r="W41" s="1996" t="s">
        <v>156</v>
      </c>
      <c r="X41" s="2008" t="str">
        <f>IF(OR(X39="",X40=""),"",X39+X40)</f>
        <v/>
      </c>
      <c r="Z41" s="2008" t="str">
        <f t="shared" si="10"/>
        <v/>
      </c>
      <c r="AB41" s="2014" t="s">
        <v>778</v>
      </c>
    </row>
    <row r="42" spans="2:28">
      <c r="B42" s="2001"/>
      <c r="C42" s="2003" t="s">
        <v>450</v>
      </c>
      <c r="D42" s="2006"/>
      <c r="E42" s="2001" t="s">
        <v>591</v>
      </c>
      <c r="F42" s="2009"/>
      <c r="G42" s="2001" t="s">
        <v>363</v>
      </c>
      <c r="H42" s="2009"/>
      <c r="I42" s="2012" t="s">
        <v>874</v>
      </c>
      <c r="J42" s="2009">
        <v>0</v>
      </c>
      <c r="K42" s="2013" t="s">
        <v>156</v>
      </c>
      <c r="L42" s="2008" t="str">
        <f>IF(OR(F42="",H42=""),"",(H42+IF(F42&gt;H42,1,0)-F42-J42)*24)</f>
        <v/>
      </c>
      <c r="N42" s="2477">
        <f>$N$6</f>
        <v>0.29166666666666669</v>
      </c>
      <c r="O42" s="1997" t="s">
        <v>363</v>
      </c>
      <c r="P42" s="2477">
        <f>$P$6</f>
        <v>0.83333333333333337</v>
      </c>
      <c r="R42" s="2478" t="str">
        <f t="shared" si="8"/>
        <v/>
      </c>
      <c r="S42" s="1997" t="s">
        <v>363</v>
      </c>
      <c r="T42" s="2478" t="str">
        <f t="shared" si="9"/>
        <v/>
      </c>
      <c r="U42" s="2649" t="s">
        <v>874</v>
      </c>
      <c r="V42" s="2009">
        <v>0</v>
      </c>
      <c r="W42" s="1996" t="s">
        <v>156</v>
      </c>
      <c r="X42" s="2008" t="str">
        <f>IF(R42="","",IF((T42+IF(R42&gt;T42,1,0)-R42-V42)*24=0,"",(T42+IF(R42&gt;T42,1,0)-R42-V42)*24))</f>
        <v/>
      </c>
      <c r="Z42" s="2008" t="str">
        <f t="shared" si="10"/>
        <v/>
      </c>
      <c r="AB42" s="2014"/>
    </row>
    <row r="43" spans="2:28">
      <c r="B43" s="2001">
        <v>35</v>
      </c>
      <c r="C43" s="2004" t="s">
        <v>41</v>
      </c>
      <c r="D43" s="2006"/>
      <c r="E43" s="2001" t="s">
        <v>591</v>
      </c>
      <c r="F43" s="2009"/>
      <c r="G43" s="2001" t="s">
        <v>363</v>
      </c>
      <c r="H43" s="2009"/>
      <c r="I43" s="2012" t="s">
        <v>874</v>
      </c>
      <c r="J43" s="2009">
        <v>0</v>
      </c>
      <c r="K43" s="2013" t="s">
        <v>156</v>
      </c>
      <c r="L43" s="2008" t="str">
        <f>IF(OR(F43="",H43=""),"",(H43+IF(F43&gt;H43,1,0)-F43-J43)*24)</f>
        <v/>
      </c>
      <c r="N43" s="2477">
        <f>$N$6</f>
        <v>0.29166666666666669</v>
      </c>
      <c r="O43" s="1997" t="s">
        <v>363</v>
      </c>
      <c r="P43" s="2477">
        <f>$P$6</f>
        <v>0.83333333333333337</v>
      </c>
      <c r="R43" s="2478" t="str">
        <f t="shared" si="8"/>
        <v/>
      </c>
      <c r="S43" s="1997" t="s">
        <v>363</v>
      </c>
      <c r="T43" s="2478" t="str">
        <f t="shared" si="9"/>
        <v/>
      </c>
      <c r="U43" s="2649" t="s">
        <v>874</v>
      </c>
      <c r="V43" s="2009">
        <v>0</v>
      </c>
      <c r="W43" s="1996" t="s">
        <v>156</v>
      </c>
      <c r="X43" s="2008" t="str">
        <f>IF(R43="","",IF((T43+IF(R43&gt;T43,1,0)-R43-V43)*24=0,"",(T43+IF(R43&gt;T43,1,0)-R43-V43)*24))</f>
        <v/>
      </c>
      <c r="Z43" s="2008" t="str">
        <f t="shared" si="10"/>
        <v/>
      </c>
      <c r="AB43" s="2014"/>
    </row>
    <row r="44" spans="2:28">
      <c r="B44" s="2001"/>
      <c r="C44" s="2005" t="s">
        <v>41</v>
      </c>
      <c r="D44" s="2006" t="str">
        <f>C42</f>
        <v>ah</v>
      </c>
      <c r="E44" s="2001" t="s">
        <v>591</v>
      </c>
      <c r="F44" s="2009" t="s">
        <v>41</v>
      </c>
      <c r="G44" s="2001" t="s">
        <v>363</v>
      </c>
      <c r="H44" s="2009" t="s">
        <v>41</v>
      </c>
      <c r="I44" s="2012" t="s">
        <v>874</v>
      </c>
      <c r="J44" s="2009" t="s">
        <v>41</v>
      </c>
      <c r="K44" s="2013" t="s">
        <v>156</v>
      </c>
      <c r="L44" s="2008" t="str">
        <f>IF(OR(L42="",L43=""),"",L42+L43)</f>
        <v/>
      </c>
      <c r="N44" s="2477" t="s">
        <v>41</v>
      </c>
      <c r="O44" s="1997" t="s">
        <v>363</v>
      </c>
      <c r="P44" s="2477" t="s">
        <v>41</v>
      </c>
      <c r="R44" s="2478" t="str">
        <f t="shared" si="8"/>
        <v/>
      </c>
      <c r="S44" s="1997" t="s">
        <v>363</v>
      </c>
      <c r="T44" s="2478" t="str">
        <f t="shared" si="9"/>
        <v>-</v>
      </c>
      <c r="U44" s="2649" t="s">
        <v>874</v>
      </c>
      <c r="V44" s="2009" t="s">
        <v>41</v>
      </c>
      <c r="W44" s="1996" t="s">
        <v>156</v>
      </c>
      <c r="X44" s="2008" t="str">
        <f>IF(OR(X42="",X43=""),"",X42+X43)</f>
        <v/>
      </c>
      <c r="Z44" s="2008" t="str">
        <f t="shared" si="10"/>
        <v/>
      </c>
      <c r="AB44" s="2014" t="s">
        <v>15</v>
      </c>
    </row>
    <row r="45" spans="2:28">
      <c r="B45" s="2001"/>
      <c r="C45" s="2003" t="s">
        <v>828</v>
      </c>
      <c r="D45" s="2006"/>
      <c r="E45" s="2001" t="s">
        <v>591</v>
      </c>
      <c r="F45" s="2009"/>
      <c r="G45" s="2001" t="s">
        <v>363</v>
      </c>
      <c r="H45" s="2009"/>
      <c r="I45" s="2012" t="s">
        <v>874</v>
      </c>
      <c r="J45" s="2009">
        <v>0</v>
      </c>
      <c r="K45" s="2013" t="s">
        <v>156</v>
      </c>
      <c r="L45" s="2008" t="str">
        <f>IF(OR(F45="",H45=""),"",(H45+IF(F45&gt;H45,1,0)-F45-J45)*24)</f>
        <v/>
      </c>
      <c r="N45" s="2477">
        <f>$N$6</f>
        <v>0.29166666666666669</v>
      </c>
      <c r="O45" s="1997" t="s">
        <v>363</v>
      </c>
      <c r="P45" s="2477">
        <f>$P$6</f>
        <v>0.83333333333333337</v>
      </c>
      <c r="R45" s="2478" t="str">
        <f t="shared" si="8"/>
        <v/>
      </c>
      <c r="S45" s="1997" t="s">
        <v>363</v>
      </c>
      <c r="T45" s="2478" t="str">
        <f t="shared" si="9"/>
        <v/>
      </c>
      <c r="U45" s="2649" t="s">
        <v>874</v>
      </c>
      <c r="V45" s="2009">
        <v>0</v>
      </c>
      <c r="W45" s="1996" t="s">
        <v>156</v>
      </c>
      <c r="X45" s="2008" t="str">
        <f>IF(R45="","",IF((T45+IF(R45&gt;T45,1,0)-R45-V45)*24=0,"",(T45+IF(R45&gt;T45,1,0)-R45-V45)*24))</f>
        <v/>
      </c>
      <c r="Z45" s="2008" t="str">
        <f t="shared" si="10"/>
        <v/>
      </c>
      <c r="AB45" s="2014"/>
    </row>
    <row r="46" spans="2:28">
      <c r="B46" s="2001">
        <v>36</v>
      </c>
      <c r="C46" s="2004" t="s">
        <v>41</v>
      </c>
      <c r="D46" s="2006"/>
      <c r="E46" s="2001" t="s">
        <v>591</v>
      </c>
      <c r="F46" s="2009"/>
      <c r="G46" s="2001" t="s">
        <v>363</v>
      </c>
      <c r="H46" s="2009"/>
      <c r="I46" s="2012" t="s">
        <v>874</v>
      </c>
      <c r="J46" s="2009">
        <v>0</v>
      </c>
      <c r="K46" s="2013" t="s">
        <v>156</v>
      </c>
      <c r="L46" s="2008" t="str">
        <f>IF(OR(F46="",H46=""),"",(H46+IF(F46&gt;H46,1,0)-F46-J46)*24)</f>
        <v/>
      </c>
      <c r="N46" s="2477">
        <f>$N$6</f>
        <v>0.29166666666666669</v>
      </c>
      <c r="O46" s="1997" t="s">
        <v>363</v>
      </c>
      <c r="P46" s="2477">
        <f>$P$6</f>
        <v>0.83333333333333337</v>
      </c>
      <c r="R46" s="2478" t="str">
        <f t="shared" si="8"/>
        <v/>
      </c>
      <c r="S46" s="1997" t="s">
        <v>363</v>
      </c>
      <c r="T46" s="2478" t="str">
        <f t="shared" si="9"/>
        <v/>
      </c>
      <c r="U46" s="2649" t="s">
        <v>874</v>
      </c>
      <c r="V46" s="2009">
        <v>0</v>
      </c>
      <c r="W46" s="1996" t="s">
        <v>156</v>
      </c>
      <c r="X46" s="2008" t="str">
        <f>IF(R46="","",IF((T46+IF(R46&gt;T46,1,0)-R46-V46)*24=0,"",(T46+IF(R46&gt;T46,1,0)-R46-V46)*24))</f>
        <v/>
      </c>
      <c r="Z46" s="2008" t="str">
        <f t="shared" si="10"/>
        <v/>
      </c>
      <c r="AB46" s="2014"/>
    </row>
    <row r="47" spans="2:28">
      <c r="B47" s="2001"/>
      <c r="C47" s="2005" t="s">
        <v>41</v>
      </c>
      <c r="D47" s="2006" t="str">
        <f>C45</f>
        <v>ai</v>
      </c>
      <c r="E47" s="2001" t="s">
        <v>591</v>
      </c>
      <c r="F47" s="2009" t="s">
        <v>41</v>
      </c>
      <c r="G47" s="2001" t="s">
        <v>363</v>
      </c>
      <c r="H47" s="2009" t="s">
        <v>41</v>
      </c>
      <c r="I47" s="2012" t="s">
        <v>874</v>
      </c>
      <c r="J47" s="2009" t="s">
        <v>41</v>
      </c>
      <c r="K47" s="2013" t="s">
        <v>156</v>
      </c>
      <c r="L47" s="2008" t="str">
        <f>IF(OR(L45="",L46=""),"",L45+L46)</f>
        <v/>
      </c>
      <c r="N47" s="2477" t="s">
        <v>41</v>
      </c>
      <c r="O47" s="1997" t="s">
        <v>363</v>
      </c>
      <c r="P47" s="2477" t="s">
        <v>41</v>
      </c>
      <c r="R47" s="2478" t="str">
        <f t="shared" si="8"/>
        <v/>
      </c>
      <c r="S47" s="1997" t="s">
        <v>363</v>
      </c>
      <c r="T47" s="2478" t="str">
        <f t="shared" si="9"/>
        <v>-</v>
      </c>
      <c r="U47" s="2649" t="s">
        <v>874</v>
      </c>
      <c r="V47" s="2009" t="s">
        <v>41</v>
      </c>
      <c r="W47" s="1996" t="s">
        <v>156</v>
      </c>
      <c r="X47" s="2008" t="str">
        <f>IF(OR(X45="",X46=""),"",X45+X46)</f>
        <v/>
      </c>
      <c r="Z47" s="2008" t="str">
        <f t="shared" si="10"/>
        <v/>
      </c>
      <c r="AB47" s="2014" t="s">
        <v>15</v>
      </c>
    </row>
    <row r="49" spans="3:4">
      <c r="C49" s="1999" t="s">
        <v>470</v>
      </c>
      <c r="D49" s="1999"/>
    </row>
    <row r="50" spans="3:4">
      <c r="C50" s="1999" t="s">
        <v>558</v>
      </c>
      <c r="D50" s="1999"/>
    </row>
    <row r="51" spans="3:4">
      <c r="C51" s="1999" t="s">
        <v>870</v>
      </c>
      <c r="D51" s="1999"/>
    </row>
    <row r="52" spans="3:4">
      <c r="C52" s="1999" t="s">
        <v>610</v>
      </c>
      <c r="D52" s="1999"/>
    </row>
  </sheetData>
  <mergeCells count="4">
    <mergeCell ref="F4:L4"/>
    <mergeCell ref="N4:P4"/>
    <mergeCell ref="R4:X4"/>
    <mergeCell ref="AB4:AB5"/>
  </mergeCells>
  <phoneticPr fontId="6"/>
  <printOptions horizontalCentered="1"/>
  <pageMargins left="0.70866141732283472" right="0.70866141732283472" top="0.55118110236220474" bottom="0.35433070866141736" header="0.31496062992125984" footer="0.31496062992125984"/>
  <pageSetup paperSize="9" scale="43" fitToWidth="1" fitToHeight="0" orientation="landscape"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32">
    <pageSetUpPr fitToPage="1"/>
  </sheetPr>
  <dimension ref="B1:BS72"/>
  <sheetViews>
    <sheetView workbookViewId="0"/>
  </sheetViews>
  <sheetFormatPr defaultColWidth="9" defaultRowHeight="15"/>
  <cols>
    <col min="1" max="1" width="1.3984375" style="2015" customWidth="1"/>
    <col min="2" max="3" width="9" style="2015"/>
    <col min="4" max="4" width="40.59765625" style="2015" customWidth="1"/>
    <col min="5" max="16384" width="9" style="2015"/>
  </cols>
  <sheetData>
    <row r="1" spans="2:11" ht="15.75">
      <c r="B1" s="2015" t="s">
        <v>878</v>
      </c>
      <c r="D1" s="2022"/>
      <c r="E1" s="2022"/>
      <c r="F1" s="2022"/>
    </row>
    <row r="2" spans="2:11" s="2016" customFormat="1" ht="20.25" customHeight="1">
      <c r="B2" s="2018" t="s">
        <v>919</v>
      </c>
      <c r="C2" s="2018"/>
      <c r="D2" s="2022"/>
      <c r="E2" s="2022"/>
      <c r="F2" s="2022"/>
    </row>
    <row r="3" spans="2:11" s="2016" customFormat="1" ht="20.25" customHeight="1">
      <c r="B3" s="2018"/>
      <c r="C3" s="2018"/>
      <c r="D3" s="2022"/>
      <c r="E3" s="2022"/>
      <c r="F3" s="2022"/>
    </row>
    <row r="4" spans="2:11" s="2017" customFormat="1" ht="20.25" customHeight="1">
      <c r="B4" s="2019"/>
      <c r="C4" s="2022" t="s">
        <v>900</v>
      </c>
      <c r="D4" s="2022"/>
      <c r="F4" s="2030" t="s">
        <v>914</v>
      </c>
      <c r="G4" s="2030"/>
      <c r="H4" s="2030"/>
      <c r="I4" s="2030"/>
      <c r="J4" s="2030"/>
      <c r="K4" s="2030"/>
    </row>
    <row r="5" spans="2:11" s="2017" customFormat="1" ht="20.25" customHeight="1">
      <c r="B5" s="2020"/>
      <c r="C5" s="2022" t="s">
        <v>904</v>
      </c>
      <c r="D5" s="2022"/>
      <c r="F5" s="2030"/>
      <c r="G5" s="2030"/>
      <c r="H5" s="2030"/>
      <c r="I5" s="2030"/>
      <c r="J5" s="2030"/>
      <c r="K5" s="2030"/>
    </row>
    <row r="6" spans="2:11" s="2016" customFormat="1" ht="20.25" customHeight="1">
      <c r="B6" s="2021" t="s">
        <v>879</v>
      </c>
      <c r="C6" s="2022"/>
      <c r="D6" s="2022"/>
      <c r="E6" s="1745"/>
      <c r="F6" s="2028"/>
    </row>
    <row r="7" spans="2:11" s="2016" customFormat="1" ht="20.25" customHeight="1">
      <c r="B7" s="2018"/>
      <c r="C7" s="2018"/>
      <c r="D7" s="2022"/>
      <c r="E7" s="1745"/>
      <c r="F7" s="2028"/>
    </row>
    <row r="8" spans="2:11" s="2016" customFormat="1" ht="20.25" customHeight="1">
      <c r="B8" s="2022" t="s">
        <v>583</v>
      </c>
      <c r="C8" s="2018"/>
      <c r="D8" s="2022"/>
      <c r="E8" s="1745"/>
      <c r="F8" s="2028"/>
    </row>
    <row r="9" spans="2:11" s="2016" customFormat="1" ht="20.25" customHeight="1">
      <c r="B9" s="2018"/>
      <c r="C9" s="2018"/>
      <c r="D9" s="2022"/>
      <c r="E9" s="2022"/>
      <c r="F9" s="2022"/>
    </row>
    <row r="10" spans="2:11" s="2016" customFormat="1" ht="20.25" customHeight="1">
      <c r="B10" s="2022" t="s">
        <v>880</v>
      </c>
      <c r="C10" s="2018"/>
      <c r="D10" s="2022"/>
      <c r="E10" s="2022"/>
      <c r="F10" s="2022"/>
    </row>
    <row r="11" spans="2:11" s="2016" customFormat="1" ht="20.25" customHeight="1">
      <c r="B11" s="2022"/>
      <c r="C11" s="2018"/>
      <c r="D11" s="2022"/>
      <c r="E11" s="2022"/>
      <c r="F11" s="2022"/>
    </row>
    <row r="12" spans="2:11" s="2016" customFormat="1" ht="20.25" customHeight="1">
      <c r="B12" s="2022" t="s">
        <v>881</v>
      </c>
      <c r="C12" s="2018"/>
      <c r="D12" s="2022"/>
    </row>
    <row r="13" spans="2:11" s="2016" customFormat="1" ht="20.25" customHeight="1">
      <c r="B13" s="2022"/>
      <c r="C13" s="2018"/>
      <c r="D13" s="2022"/>
    </row>
    <row r="14" spans="2:11" s="2016" customFormat="1" ht="20.25" customHeight="1">
      <c r="B14" s="2022" t="s">
        <v>884</v>
      </c>
      <c r="C14" s="2018"/>
      <c r="D14" s="2022"/>
    </row>
    <row r="15" spans="2:11" s="2016" customFormat="1" ht="20.25" customHeight="1">
      <c r="B15" s="2022"/>
      <c r="C15" s="2018"/>
      <c r="D15" s="2022"/>
    </row>
    <row r="16" spans="2:11" s="2016" customFormat="1" ht="20.25" customHeight="1">
      <c r="B16" s="2022" t="s">
        <v>1036</v>
      </c>
      <c r="C16" s="2018"/>
      <c r="D16" s="2022"/>
    </row>
    <row r="17" spans="2:6" s="2016" customFormat="1" ht="20.25" customHeight="1">
      <c r="B17" s="2022" t="s">
        <v>839</v>
      </c>
      <c r="C17" s="2018"/>
      <c r="D17" s="2022"/>
    </row>
    <row r="18" spans="2:6" s="2016" customFormat="1" ht="20.25" customHeight="1">
      <c r="B18" s="2022"/>
      <c r="C18" s="2018"/>
      <c r="D18" s="2022"/>
    </row>
    <row r="19" spans="2:6" s="2016" customFormat="1" ht="20.25" customHeight="1">
      <c r="B19" s="2022" t="s">
        <v>1037</v>
      </c>
      <c r="C19" s="2018"/>
      <c r="D19" s="2022"/>
    </row>
    <row r="20" spans="2:6" s="2016" customFormat="1" ht="20.25" customHeight="1">
      <c r="B20" s="2022"/>
      <c r="C20" s="2018"/>
      <c r="D20" s="2022"/>
    </row>
    <row r="21" spans="2:6" s="2016" customFormat="1" ht="17.25" customHeight="1">
      <c r="B21" s="2022" t="s">
        <v>969</v>
      </c>
      <c r="C21" s="2022"/>
      <c r="D21" s="2022"/>
    </row>
    <row r="22" spans="2:6" s="2016" customFormat="1" ht="17.25" customHeight="1">
      <c r="B22" s="2022" t="s">
        <v>754</v>
      </c>
      <c r="C22" s="2022"/>
      <c r="D22" s="2022"/>
    </row>
    <row r="23" spans="2:6" s="2016" customFormat="1" ht="17.25" customHeight="1">
      <c r="B23" s="2022"/>
      <c r="C23" s="2022"/>
      <c r="D23" s="2022"/>
    </row>
    <row r="24" spans="2:6" s="2016" customFormat="1" ht="17.25" customHeight="1">
      <c r="B24" s="2022"/>
      <c r="C24" s="2026" t="s">
        <v>504</v>
      </c>
      <c r="D24" s="2026" t="s">
        <v>380</v>
      </c>
    </row>
    <row r="25" spans="2:6" s="2016" customFormat="1" ht="17.25" customHeight="1">
      <c r="B25" s="2022"/>
      <c r="C25" s="2026">
        <v>1</v>
      </c>
      <c r="D25" s="2027" t="s">
        <v>800</v>
      </c>
    </row>
    <row r="26" spans="2:6" s="2016" customFormat="1" ht="17.25" customHeight="1">
      <c r="B26" s="2022"/>
      <c r="C26" s="2026">
        <v>2</v>
      </c>
      <c r="D26" s="2027" t="s">
        <v>680</v>
      </c>
      <c r="E26" s="2016" t="s">
        <v>1109</v>
      </c>
    </row>
    <row r="27" spans="2:6" s="2016" customFormat="1" ht="17.25" customHeight="1">
      <c r="B27" s="2022"/>
      <c r="C27" s="2026">
        <v>3</v>
      </c>
      <c r="D27" s="2027" t="s">
        <v>910</v>
      </c>
      <c r="E27" s="2016" t="s">
        <v>816</v>
      </c>
    </row>
    <row r="28" spans="2:6" s="2016" customFormat="1" ht="17.25" customHeight="1">
      <c r="B28" s="2022"/>
      <c r="C28" s="2026">
        <v>4</v>
      </c>
      <c r="D28" s="2027" t="s">
        <v>1029</v>
      </c>
    </row>
    <row r="29" spans="2:6" s="2016" customFormat="1" ht="17.25" customHeight="1">
      <c r="B29" s="2022"/>
      <c r="C29" s="2026">
        <v>5</v>
      </c>
      <c r="D29" s="2027" t="s">
        <v>1038</v>
      </c>
      <c r="E29" s="2016" t="s">
        <v>1039</v>
      </c>
    </row>
    <row r="30" spans="2:6" s="2016" customFormat="1" ht="17.25" customHeight="1">
      <c r="B30" s="2022"/>
      <c r="C30" s="1745"/>
      <c r="D30" s="2028"/>
    </row>
    <row r="31" spans="2:6" s="2016" customFormat="1" ht="17.25" customHeight="1">
      <c r="B31" s="2022" t="s">
        <v>996</v>
      </c>
      <c r="C31" s="2022"/>
      <c r="D31" s="2022"/>
      <c r="E31" s="2017"/>
      <c r="F31" s="2017"/>
    </row>
    <row r="32" spans="2:6" s="2016" customFormat="1" ht="17.25" customHeight="1">
      <c r="B32" s="2022" t="s">
        <v>400</v>
      </c>
      <c r="C32" s="2022"/>
      <c r="D32" s="2022"/>
      <c r="E32" s="2017"/>
      <c r="F32" s="2017"/>
    </row>
    <row r="33" spans="2:51" s="2016" customFormat="1" ht="17.25" customHeight="1">
      <c r="B33" s="2022"/>
      <c r="C33" s="2022"/>
      <c r="D33" s="2022"/>
      <c r="E33" s="2017"/>
      <c r="F33" s="2017"/>
    </row>
    <row r="34" spans="2:51" s="2016" customFormat="1" ht="17.25" customHeight="1">
      <c r="B34" s="2022"/>
      <c r="C34" s="2026" t="s">
        <v>779</v>
      </c>
      <c r="D34" s="2026" t="s">
        <v>757</v>
      </c>
      <c r="E34" s="2017"/>
      <c r="F34" s="2017"/>
    </row>
    <row r="35" spans="2:51" s="2016" customFormat="1" ht="17.25" customHeight="1">
      <c r="B35" s="2022"/>
      <c r="C35" s="2026" t="s">
        <v>751</v>
      </c>
      <c r="D35" s="2027" t="s">
        <v>782</v>
      </c>
      <c r="E35" s="2017"/>
      <c r="F35" s="2017"/>
    </row>
    <row r="36" spans="2:51" s="2016" customFormat="1" ht="17.25" customHeight="1">
      <c r="B36" s="2022"/>
      <c r="C36" s="2026" t="s">
        <v>192</v>
      </c>
      <c r="D36" s="2027" t="s">
        <v>783</v>
      </c>
      <c r="E36" s="2017"/>
      <c r="F36" s="2017"/>
    </row>
    <row r="37" spans="2:51" s="2016" customFormat="1" ht="17.25" customHeight="1">
      <c r="B37" s="2022"/>
      <c r="C37" s="2026" t="s">
        <v>702</v>
      </c>
      <c r="D37" s="2027" t="s">
        <v>1</v>
      </c>
      <c r="E37" s="2017"/>
      <c r="F37" s="2017"/>
    </row>
    <row r="38" spans="2:51" s="2016" customFormat="1" ht="17.25" customHeight="1">
      <c r="B38" s="2022"/>
      <c r="C38" s="2026" t="s">
        <v>752</v>
      </c>
      <c r="D38" s="2027" t="s">
        <v>913</v>
      </c>
      <c r="E38" s="2017"/>
      <c r="F38" s="2017"/>
    </row>
    <row r="39" spans="2:51" s="2016" customFormat="1" ht="17.25" customHeight="1">
      <c r="B39" s="2022"/>
      <c r="C39" s="2022"/>
      <c r="D39" s="2022"/>
      <c r="E39" s="2017"/>
      <c r="F39" s="2017"/>
    </row>
    <row r="40" spans="2:51" s="2016" customFormat="1" ht="17.25" customHeight="1">
      <c r="B40" s="2022"/>
      <c r="C40" s="2022" t="s">
        <v>905</v>
      </c>
      <c r="D40" s="2022"/>
      <c r="E40" s="2017"/>
      <c r="F40" s="2017"/>
    </row>
    <row r="41" spans="2:51" s="2016" customFormat="1" ht="17.25" customHeight="1">
      <c r="B41" s="2017"/>
      <c r="C41" s="2022" t="s">
        <v>251</v>
      </c>
      <c r="D41" s="2017"/>
      <c r="E41" s="2017"/>
      <c r="F41" s="2022"/>
    </row>
    <row r="42" spans="2:51" s="2016" customFormat="1" ht="17.25" customHeight="1">
      <c r="B42" s="2017"/>
      <c r="C42" s="2022" t="s">
        <v>907</v>
      </c>
      <c r="D42" s="2017"/>
      <c r="E42" s="2017"/>
      <c r="F42" s="2022"/>
    </row>
    <row r="43" spans="2:51" s="2016" customFormat="1" ht="17.25" customHeight="1">
      <c r="B43" s="2022"/>
      <c r="C43" s="2022"/>
      <c r="D43" s="2022"/>
      <c r="E43" s="2022"/>
    </row>
    <row r="44" spans="2:51" s="2016" customFormat="1" ht="17.25" customHeight="1">
      <c r="B44" s="2022" t="s">
        <v>230</v>
      </c>
      <c r="C44" s="2022"/>
      <c r="D44" s="2022"/>
    </row>
    <row r="45" spans="2:51" s="2016" customFormat="1" ht="17.25" customHeight="1">
      <c r="B45" s="2022" t="s">
        <v>999</v>
      </c>
      <c r="C45" s="2022"/>
      <c r="D45" s="2022"/>
    </row>
    <row r="46" spans="2:51" s="2016" customFormat="1" ht="17.25" customHeight="1">
      <c r="B46" s="2023" t="s">
        <v>621</v>
      </c>
      <c r="C46" s="2017"/>
      <c r="D46" s="2017"/>
      <c r="O46" s="2031"/>
      <c r="P46" s="2031"/>
      <c r="R46" s="2031"/>
      <c r="U46" s="2031"/>
      <c r="AE46" s="2031"/>
      <c r="AF46" s="2031"/>
      <c r="AG46" s="2031"/>
      <c r="AH46" s="2031"/>
      <c r="AI46" s="2032"/>
      <c r="AJ46" s="2031"/>
      <c r="AK46" s="2031"/>
      <c r="AL46" s="2031"/>
      <c r="AM46" s="2031"/>
      <c r="AN46" s="2031"/>
      <c r="AO46" s="2031"/>
      <c r="AP46" s="2031"/>
      <c r="AQ46" s="2031"/>
      <c r="AR46" s="2031"/>
      <c r="AS46" s="2031"/>
      <c r="AT46" s="2031"/>
      <c r="AU46" s="2031"/>
      <c r="AV46" s="2031"/>
      <c r="AW46" s="2031"/>
      <c r="AX46" s="2031"/>
      <c r="AY46" s="2032"/>
    </row>
    <row r="47" spans="2:51" s="2016" customFormat="1" ht="17.25" customHeight="1"/>
    <row r="48" spans="2:51" s="2016" customFormat="1" ht="17.25" customHeight="1">
      <c r="B48" s="2022" t="s">
        <v>719</v>
      </c>
      <c r="C48" s="2022"/>
    </row>
    <row r="49" spans="2:50" s="2016" customFormat="1" ht="17.25" customHeight="1">
      <c r="B49" s="2022"/>
      <c r="C49" s="2022"/>
    </row>
    <row r="50" spans="2:50" s="2016" customFormat="1" ht="17.25" customHeight="1">
      <c r="B50" s="2022" t="s">
        <v>375</v>
      </c>
      <c r="C50" s="2022"/>
    </row>
    <row r="51" spans="2:50" s="2016" customFormat="1" ht="17.25" customHeight="1">
      <c r="B51" s="2022" t="s">
        <v>892</v>
      </c>
      <c r="C51" s="2022"/>
    </row>
    <row r="52" spans="2:50" s="2016" customFormat="1" ht="17.25" customHeight="1">
      <c r="B52" s="2022"/>
      <c r="C52" s="2022"/>
    </row>
    <row r="53" spans="2:50" s="2016" customFormat="1" ht="17.25" customHeight="1">
      <c r="B53" s="2022" t="s">
        <v>388</v>
      </c>
      <c r="C53" s="2022"/>
    </row>
    <row r="54" spans="2:50" s="2016" customFormat="1" ht="17.25" customHeight="1">
      <c r="B54" s="2022" t="s">
        <v>339</v>
      </c>
      <c r="C54" s="2022"/>
    </row>
    <row r="55" spans="2:50" s="2016" customFormat="1" ht="17.25" customHeight="1">
      <c r="B55" s="2022"/>
      <c r="C55" s="2022"/>
    </row>
    <row r="56" spans="2:50" s="2016" customFormat="1" ht="17.25" customHeight="1">
      <c r="B56" s="2022" t="s">
        <v>571</v>
      </c>
      <c r="C56" s="2022"/>
      <c r="D56" s="2022"/>
    </row>
    <row r="57" spans="2:50" s="2016" customFormat="1" ht="17.25" customHeight="1">
      <c r="B57" s="2022"/>
      <c r="C57" s="2022"/>
      <c r="D57" s="2022"/>
    </row>
    <row r="58" spans="2:50" s="2016" customFormat="1" ht="17.25" customHeight="1">
      <c r="B58" s="2017" t="s">
        <v>697</v>
      </c>
      <c r="C58" s="2017"/>
      <c r="D58" s="2022"/>
    </row>
    <row r="59" spans="2:50" s="2016" customFormat="1" ht="17.25" customHeight="1">
      <c r="B59" s="2017" t="s">
        <v>666</v>
      </c>
      <c r="C59" s="2017"/>
      <c r="D59" s="2022"/>
    </row>
    <row r="60" spans="2:50" s="2016" customFormat="1" ht="17.25" customHeight="1">
      <c r="B60" s="2017" t="s">
        <v>893</v>
      </c>
    </row>
    <row r="61" spans="2:50" s="2016" customFormat="1" ht="17.25" customHeight="1">
      <c r="B61" s="2017"/>
    </row>
    <row r="62" spans="2:50" s="2016" customFormat="1" ht="17.25" customHeight="1">
      <c r="B62" s="2016" t="s">
        <v>677</v>
      </c>
      <c r="E62" s="2029"/>
      <c r="F62" s="2029"/>
      <c r="G62" s="2029"/>
      <c r="H62" s="2029"/>
      <c r="I62" s="2029"/>
      <c r="J62" s="2029"/>
      <c r="K62" s="2029"/>
      <c r="L62" s="2652"/>
      <c r="M62" s="2017" t="s">
        <v>1041</v>
      </c>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29"/>
      <c r="AX62" s="2029"/>
    </row>
    <row r="63" spans="2:50" s="2016" customFormat="1" ht="17.25" customHeight="1">
      <c r="E63" s="2029"/>
      <c r="F63" s="2029"/>
      <c r="G63" s="2029"/>
      <c r="H63" s="2029"/>
      <c r="I63" s="2029"/>
      <c r="J63" s="2029"/>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29"/>
      <c r="AX63" s="2029"/>
    </row>
    <row r="64" spans="2:50" s="2016" customFormat="1" ht="17.25" customHeight="1">
      <c r="B64" s="2016" t="s">
        <v>597</v>
      </c>
      <c r="E64" s="2029"/>
      <c r="F64" s="2029"/>
      <c r="G64" s="2029"/>
      <c r="H64" s="2029"/>
      <c r="I64" s="2029"/>
      <c r="J64" s="2029"/>
      <c r="K64" s="2029"/>
      <c r="L64" s="2029"/>
      <c r="M64" s="2029"/>
      <c r="N64" s="2029"/>
      <c r="O64" s="2029"/>
      <c r="P64" s="2029"/>
      <c r="Q64" s="2029"/>
      <c r="R64" s="2029"/>
      <c r="S64" s="2029"/>
      <c r="T64" s="2029"/>
      <c r="U64" s="2029"/>
      <c r="V64" s="2029"/>
      <c r="W64" s="2029"/>
      <c r="X64" s="2029"/>
      <c r="Y64" s="2029"/>
      <c r="Z64" s="2029"/>
      <c r="AA64" s="2029"/>
      <c r="AB64" s="2029"/>
      <c r="AC64" s="2029"/>
      <c r="AD64" s="2029"/>
      <c r="AE64" s="2029"/>
      <c r="AF64" s="2029"/>
      <c r="AG64" s="2029"/>
      <c r="AH64" s="2029"/>
      <c r="AI64" s="2029"/>
      <c r="AJ64" s="2029"/>
      <c r="AK64" s="2029"/>
      <c r="AL64" s="2029"/>
      <c r="AM64" s="2029"/>
      <c r="AN64" s="2029"/>
      <c r="AO64" s="2029"/>
      <c r="AP64" s="2029"/>
      <c r="AQ64" s="2029"/>
      <c r="AR64" s="2029"/>
      <c r="AS64" s="2029"/>
      <c r="AT64" s="2029"/>
      <c r="AU64" s="2029"/>
      <c r="AV64" s="2029"/>
      <c r="AW64" s="2029"/>
      <c r="AX64" s="2029"/>
    </row>
    <row r="65" spans="2:71" s="2016" customFormat="1" ht="17.25" customHeight="1">
      <c r="E65" s="2029"/>
      <c r="F65" s="2029"/>
      <c r="G65" s="2029"/>
      <c r="H65" s="2029"/>
      <c r="I65" s="2029"/>
      <c r="J65" s="2029"/>
      <c r="K65" s="2029"/>
      <c r="L65" s="2029"/>
      <c r="M65" s="2029"/>
      <c r="N65" s="2029"/>
      <c r="O65" s="2029"/>
      <c r="P65" s="2029"/>
      <c r="Q65" s="2029"/>
      <c r="R65" s="2029"/>
      <c r="S65" s="2029"/>
      <c r="T65" s="2029"/>
      <c r="U65" s="2029"/>
      <c r="V65" s="2029"/>
      <c r="W65" s="2029"/>
      <c r="X65" s="2029"/>
      <c r="Y65" s="2029"/>
      <c r="Z65" s="2029"/>
      <c r="AA65" s="2029"/>
      <c r="AB65" s="2029"/>
      <c r="AC65" s="2029"/>
      <c r="AD65" s="2029"/>
      <c r="AE65" s="2029"/>
      <c r="AF65" s="2029"/>
      <c r="AG65" s="2029"/>
      <c r="AH65" s="2029"/>
      <c r="AI65" s="2029"/>
      <c r="AJ65" s="2029"/>
      <c r="AK65" s="2029"/>
      <c r="AL65" s="2029"/>
      <c r="AM65" s="2029"/>
      <c r="AN65" s="2029"/>
      <c r="AO65" s="2029"/>
      <c r="AP65" s="2029"/>
      <c r="AQ65" s="2029"/>
      <c r="AR65" s="2029"/>
      <c r="AS65" s="2029"/>
      <c r="AT65" s="2029"/>
      <c r="AU65" s="2029"/>
      <c r="AV65" s="2029"/>
      <c r="AW65" s="2029"/>
      <c r="AX65" s="2029"/>
      <c r="AY65" s="2029"/>
      <c r="AZ65" s="2029"/>
      <c r="BA65" s="2029"/>
      <c r="BB65" s="2029"/>
    </row>
    <row r="66" spans="2:71" s="2016" customFormat="1" ht="17.25" customHeight="1">
      <c r="B66" s="2016" t="s">
        <v>791</v>
      </c>
      <c r="E66" s="2029"/>
      <c r="F66" s="2029"/>
      <c r="G66" s="2029"/>
      <c r="H66" s="2029"/>
      <c r="I66" s="2029"/>
      <c r="J66" s="2029"/>
      <c r="K66" s="2029"/>
      <c r="L66" s="2029"/>
      <c r="M66" s="2029"/>
      <c r="N66" s="2029"/>
      <c r="O66" s="2029"/>
      <c r="P66" s="2029"/>
      <c r="Q66" s="2029"/>
      <c r="R66" s="2029"/>
      <c r="S66" s="2029"/>
      <c r="T66" s="2029"/>
      <c r="U66" s="2029"/>
      <c r="V66" s="2029"/>
      <c r="W66" s="2029"/>
      <c r="X66" s="2029"/>
      <c r="Y66" s="2029"/>
      <c r="Z66" s="2029"/>
      <c r="AA66" s="2029"/>
      <c r="AB66" s="2029"/>
      <c r="AC66" s="2029"/>
      <c r="AD66" s="2029"/>
      <c r="AE66" s="2029"/>
      <c r="AF66" s="2029"/>
      <c r="AG66" s="2029"/>
      <c r="AH66" s="2029"/>
      <c r="AI66" s="2029"/>
      <c r="AJ66" s="2029"/>
      <c r="AK66" s="2029"/>
      <c r="AL66" s="2029"/>
      <c r="AM66" s="2029"/>
      <c r="AN66" s="2029"/>
      <c r="AO66" s="2029"/>
      <c r="AP66" s="2029"/>
      <c r="AQ66" s="2029"/>
      <c r="AR66" s="2029"/>
      <c r="AS66" s="2029"/>
      <c r="AT66" s="2029"/>
      <c r="AU66" s="2029"/>
      <c r="AV66" s="2029"/>
      <c r="AW66" s="2029"/>
      <c r="AX66" s="2029"/>
      <c r="AY66" s="2029"/>
      <c r="AZ66" s="2029"/>
      <c r="BA66" s="2029"/>
      <c r="BB66" s="2029"/>
    </row>
    <row r="67" spans="2:71" s="2016" customFormat="1" ht="17.25" customHeight="1">
      <c r="E67" s="2029"/>
      <c r="F67" s="2029"/>
      <c r="G67" s="2029"/>
      <c r="H67" s="2029"/>
      <c r="I67" s="2029"/>
      <c r="J67" s="2029"/>
      <c r="K67" s="2029"/>
      <c r="L67" s="2029"/>
      <c r="M67" s="2029"/>
      <c r="N67" s="2029"/>
      <c r="O67" s="2029"/>
      <c r="P67" s="2029"/>
      <c r="Q67" s="2029"/>
      <c r="R67" s="2029"/>
      <c r="S67" s="2029"/>
      <c r="T67" s="2029"/>
      <c r="U67" s="2029"/>
      <c r="V67" s="2029"/>
      <c r="W67" s="2029"/>
      <c r="X67" s="2029"/>
      <c r="Y67" s="2029"/>
      <c r="Z67" s="2029"/>
      <c r="AA67" s="2029"/>
      <c r="AB67" s="2029"/>
      <c r="AC67" s="2029"/>
      <c r="AD67" s="2029"/>
      <c r="AE67" s="2029"/>
      <c r="AF67" s="2029"/>
      <c r="AG67" s="2029"/>
      <c r="AH67" s="2029"/>
      <c r="AI67" s="2029"/>
      <c r="AJ67" s="2029"/>
      <c r="AK67" s="2029"/>
      <c r="AL67" s="2029"/>
      <c r="AM67" s="2029"/>
      <c r="AN67" s="2029"/>
      <c r="AO67" s="2029"/>
      <c r="AP67" s="2029"/>
      <c r="AQ67" s="2029"/>
      <c r="AR67" s="2029"/>
      <c r="AS67" s="2029"/>
      <c r="AT67" s="2029"/>
      <c r="AU67" s="2029"/>
      <c r="AV67" s="2029"/>
      <c r="AW67" s="2029"/>
      <c r="AX67" s="2029"/>
      <c r="AY67" s="2029"/>
      <c r="AZ67" s="2029"/>
      <c r="BA67" s="2029"/>
      <c r="BB67" s="2029"/>
    </row>
    <row r="68" spans="2:71" s="2016" customFormat="1" ht="17.25" customHeight="1">
      <c r="B68" s="2016" t="s">
        <v>1106</v>
      </c>
      <c r="BL68" s="2479"/>
      <c r="BM68" s="1903"/>
      <c r="BN68" s="2479"/>
      <c r="BO68" s="2479"/>
      <c r="BP68" s="2479"/>
      <c r="BQ68" s="2480"/>
      <c r="BR68" s="2481"/>
      <c r="BS68" s="2481"/>
    </row>
    <row r="69" spans="2:71" s="2016" customFormat="1" ht="17.25" customHeight="1">
      <c r="E69" s="2029"/>
      <c r="F69" s="2029"/>
      <c r="G69" s="2029"/>
      <c r="H69" s="2029"/>
      <c r="I69" s="2029"/>
      <c r="J69" s="2029"/>
      <c r="K69" s="2029"/>
      <c r="L69" s="2029"/>
      <c r="M69" s="2029"/>
      <c r="N69" s="2029"/>
      <c r="O69" s="2029"/>
      <c r="P69" s="2029"/>
      <c r="Q69" s="2029"/>
      <c r="R69" s="2029"/>
      <c r="S69" s="2029"/>
      <c r="T69" s="2029"/>
      <c r="U69" s="2029"/>
      <c r="V69" s="2029"/>
      <c r="W69" s="2029"/>
      <c r="X69" s="2029"/>
      <c r="Y69" s="2029"/>
      <c r="Z69" s="2029"/>
      <c r="AA69" s="2029"/>
      <c r="AB69" s="2029"/>
      <c r="AC69" s="2029"/>
      <c r="AD69" s="2029"/>
      <c r="AE69" s="2029"/>
      <c r="AF69" s="2029"/>
      <c r="AG69" s="2029"/>
      <c r="AH69" s="2029"/>
      <c r="AI69" s="2029"/>
      <c r="AJ69" s="2029"/>
      <c r="AK69" s="2029"/>
      <c r="AL69" s="2029"/>
      <c r="AM69" s="2029"/>
      <c r="AN69" s="2029"/>
      <c r="AO69" s="2029"/>
      <c r="AP69" s="2029"/>
      <c r="AQ69" s="2029"/>
      <c r="AR69" s="2029"/>
      <c r="AS69" s="2029"/>
      <c r="AT69" s="2029"/>
      <c r="AU69" s="2029"/>
      <c r="AV69" s="2029"/>
      <c r="AW69" s="2029"/>
      <c r="AX69" s="2029"/>
    </row>
    <row r="70" spans="2:71" ht="17.25" customHeight="1">
      <c r="B70" s="2016" t="s">
        <v>1107</v>
      </c>
    </row>
    <row r="71" spans="2:71" ht="17.25" customHeight="1">
      <c r="B71" s="2016"/>
    </row>
    <row r="72" spans="2:71" ht="17.25" customHeight="1">
      <c r="B72" s="2016" t="s">
        <v>1108</v>
      </c>
    </row>
    <row r="73" spans="2:71" ht="18.75" customHeight="1"/>
    <row r="74" spans="2:71" ht="18.75" customHeight="1"/>
    <row r="75" spans="2:71" ht="18.75" customHeight="1"/>
    <row r="76" spans="2:71" ht="18.75" customHeight="1"/>
    <row r="77" spans="2:71" ht="18.75" customHeight="1"/>
    <row r="78" spans="2:71" ht="18.75" customHeight="1"/>
    <row r="79" spans="2:71" ht="18.75" customHeight="1"/>
    <row r="80" spans="2:71"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sheetData>
  <mergeCells count="1">
    <mergeCell ref="F4:K5"/>
  </mergeCells>
  <phoneticPr fontId="6"/>
  <pageMargins left="0.70866141732283472" right="0.70866141732283472" top="0.74803149606299213" bottom="0.35433070866141736" header="0.31496062992125984" footer="0.31496062992125984"/>
  <pageSetup paperSize="9" scale="46" fitToWidth="1" fitToHeight="1" orientation="portrait" usePrinterDefaults="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BW145"/>
  <sheetViews>
    <sheetView showGridLines="0" view="pageBreakPreview" zoomScale="90" zoomScaleSheetLayoutView="90" workbookViewId="0"/>
  </sheetViews>
  <sheetFormatPr defaultColWidth="2.5" defaultRowHeight="20.100000000000001" customHeight="1"/>
  <cols>
    <col min="1" max="1" width="2.5" style="246"/>
    <col min="2" max="2" width="2.5" style="248"/>
    <col min="3" max="24" width="2.5" style="246"/>
    <col min="25" max="25" width="6.375" style="246" customWidth="1"/>
    <col min="26" max="37" width="2.5" style="246"/>
    <col min="38" max="39" width="2.875" style="246" customWidth="1"/>
    <col min="40" max="16384" width="2.5" style="246"/>
  </cols>
  <sheetData>
    <row r="1" spans="1:75" ht="14.25" customHeight="1">
      <c r="B1" s="248" t="s">
        <v>378</v>
      </c>
      <c r="Q1" s="282"/>
      <c r="Z1" s="247"/>
      <c r="AA1" s="247"/>
      <c r="AB1" s="247"/>
      <c r="AC1" s="247"/>
      <c r="AD1" s="247"/>
      <c r="AE1" s="247"/>
      <c r="AF1" s="247"/>
      <c r="AG1" s="247"/>
      <c r="AH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row>
    <row r="2" spans="1:75" ht="14.25" customHeight="1">
      <c r="Z2" s="247"/>
      <c r="AA2" s="247"/>
      <c r="AB2" s="247"/>
      <c r="AC2" s="247"/>
      <c r="AD2" s="247"/>
      <c r="AE2" s="247"/>
      <c r="AF2" s="247"/>
      <c r="AG2" s="247"/>
      <c r="AH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row>
    <row r="3" spans="1:75" ht="14.25" customHeight="1">
      <c r="AP3" s="247"/>
      <c r="AQ3" s="247"/>
      <c r="AR3" s="247"/>
      <c r="AS3" s="247"/>
      <c r="AT3" s="247"/>
      <c r="AU3" s="247"/>
      <c r="AV3" s="247"/>
      <c r="AW3" s="247"/>
      <c r="AX3" s="247"/>
      <c r="AY3" s="247"/>
      <c r="AZ3" s="247"/>
      <c r="BA3" s="247"/>
      <c r="BB3" s="247"/>
      <c r="BC3" s="247"/>
      <c r="BD3" s="247"/>
      <c r="BE3" s="247"/>
      <c r="BF3" s="247"/>
      <c r="BG3" s="247"/>
      <c r="BH3" s="247"/>
      <c r="BI3" s="247"/>
      <c r="BJ3" s="247"/>
    </row>
    <row r="4" spans="1:75" ht="14.25" customHeight="1">
      <c r="A4" s="249" t="s">
        <v>169</v>
      </c>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P4" s="247"/>
      <c r="AQ4" s="247"/>
      <c r="AR4" s="247"/>
      <c r="AS4" s="247"/>
      <c r="AT4" s="247"/>
      <c r="AU4" s="247"/>
      <c r="AV4" s="247"/>
      <c r="AW4" s="247"/>
      <c r="AX4" s="247"/>
      <c r="AY4" s="247"/>
      <c r="AZ4" s="247"/>
      <c r="BA4" s="247"/>
      <c r="BB4" s="247"/>
      <c r="BC4" s="247"/>
      <c r="BD4" s="247"/>
      <c r="BE4" s="247"/>
      <c r="BF4" s="247"/>
      <c r="BG4" s="247"/>
      <c r="BH4" s="247"/>
      <c r="BI4" s="247"/>
      <c r="BJ4" s="247"/>
    </row>
    <row r="5" spans="1:75" ht="14.25" customHeight="1">
      <c r="AP5" s="247"/>
      <c r="AQ5" s="247"/>
      <c r="AR5" s="247"/>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row>
    <row r="6" spans="1:75" ht="14.25" customHeight="1">
      <c r="H6" s="247"/>
      <c r="I6" s="247"/>
      <c r="J6" s="247"/>
      <c r="K6" s="247"/>
      <c r="L6" s="247"/>
      <c r="M6" s="247"/>
      <c r="N6" s="247"/>
      <c r="O6" s="247"/>
      <c r="P6" s="247"/>
      <c r="Q6" s="247"/>
      <c r="R6" s="247"/>
      <c r="S6" s="247"/>
      <c r="T6" s="247"/>
      <c r="U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row>
    <row r="7" spans="1:75" ht="14.25" customHeight="1">
      <c r="D7" s="247"/>
      <c r="E7" s="247"/>
      <c r="G7" s="247"/>
      <c r="H7" s="247"/>
      <c r="I7" s="247"/>
      <c r="J7" s="247"/>
      <c r="K7" s="247"/>
      <c r="L7" s="247"/>
      <c r="M7" s="247"/>
      <c r="N7" s="247"/>
      <c r="AB7" s="22"/>
      <c r="AC7" s="22"/>
      <c r="AD7" s="22"/>
      <c r="AE7" s="19" t="s">
        <v>65</v>
      </c>
      <c r="AF7" s="22"/>
      <c r="AG7" s="22"/>
      <c r="AH7" s="19" t="s">
        <v>58</v>
      </c>
      <c r="AI7" s="22"/>
      <c r="AJ7" s="22"/>
      <c r="AK7" s="19" t="s">
        <v>209</v>
      </c>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row>
    <row r="8" spans="1:75" ht="14.25" customHeight="1">
      <c r="D8" s="247"/>
      <c r="E8" s="247"/>
      <c r="F8" s="247"/>
      <c r="G8" s="247"/>
      <c r="H8" s="247"/>
      <c r="I8" s="247"/>
      <c r="J8" s="247"/>
      <c r="K8" s="247"/>
      <c r="L8" s="247"/>
      <c r="M8" s="247"/>
      <c r="N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row>
    <row r="9" spans="1:75" ht="18" customHeight="1">
      <c r="B9" s="23"/>
      <c r="C9" s="23"/>
      <c r="D9" s="23"/>
      <c r="E9" s="23"/>
      <c r="F9" s="23"/>
      <c r="G9" s="22" t="s">
        <v>262</v>
      </c>
      <c r="H9" s="22"/>
      <c r="I9" s="22"/>
      <c r="J9" s="22"/>
      <c r="K9" s="22"/>
      <c r="L9" s="22"/>
      <c r="M9" s="22"/>
      <c r="N9" s="247"/>
      <c r="T9" s="284" t="s">
        <v>99</v>
      </c>
      <c r="U9" s="284"/>
      <c r="V9" s="284"/>
      <c r="W9" s="284"/>
      <c r="X9" s="284"/>
      <c r="Y9" s="284"/>
      <c r="Z9" s="284"/>
      <c r="AA9" s="284"/>
      <c r="AB9" s="284"/>
      <c r="AC9" s="284"/>
      <c r="AD9" s="284"/>
      <c r="AE9" s="284"/>
      <c r="AF9" s="284"/>
      <c r="AG9" s="284"/>
      <c r="AH9" s="284"/>
      <c r="AI9" s="284"/>
      <c r="AJ9" s="284"/>
      <c r="AK9" s="284"/>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row>
    <row r="10" spans="1:75" ht="18" customHeight="1">
      <c r="B10" s="23"/>
      <c r="C10" s="23"/>
      <c r="D10" s="23"/>
      <c r="E10" s="23"/>
      <c r="F10" s="23"/>
      <c r="G10" s="22"/>
      <c r="H10" s="22"/>
      <c r="I10" s="22"/>
      <c r="J10" s="22"/>
      <c r="K10" s="22"/>
      <c r="L10" s="22"/>
      <c r="M10" s="22"/>
      <c r="N10" s="247"/>
      <c r="T10" s="285"/>
      <c r="U10" s="285"/>
      <c r="V10" s="285"/>
      <c r="W10" s="284"/>
      <c r="X10" s="284"/>
      <c r="Y10" s="284"/>
      <c r="Z10" s="284"/>
      <c r="AA10" s="284"/>
      <c r="AB10" s="284"/>
      <c r="AC10" s="284"/>
      <c r="AD10" s="284"/>
      <c r="AE10" s="284"/>
      <c r="AF10" s="284"/>
      <c r="AG10" s="284"/>
      <c r="AH10" s="284"/>
      <c r="AI10" s="284"/>
      <c r="AJ10" s="284"/>
      <c r="AK10" s="284"/>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row>
    <row r="11" spans="1:75" ht="18" customHeight="1">
      <c r="D11" s="247"/>
      <c r="E11" s="247"/>
      <c r="F11" s="247"/>
      <c r="G11" s="247"/>
      <c r="H11" s="247"/>
      <c r="I11" s="247"/>
      <c r="J11" s="247"/>
      <c r="K11" s="247"/>
      <c r="L11" s="247"/>
      <c r="M11" s="247"/>
      <c r="N11" s="247"/>
      <c r="P11" s="250" t="s">
        <v>340</v>
      </c>
      <c r="T11" s="284" t="s">
        <v>149</v>
      </c>
      <c r="U11" s="284"/>
      <c r="V11" s="284"/>
      <c r="W11" s="284"/>
      <c r="X11" s="284"/>
      <c r="Y11" s="284"/>
      <c r="Z11" s="284"/>
      <c r="AA11" s="284"/>
      <c r="AB11" s="284"/>
      <c r="AC11" s="284"/>
      <c r="AD11" s="284"/>
      <c r="AE11" s="284"/>
      <c r="AF11" s="284"/>
      <c r="AG11" s="284"/>
      <c r="AH11" s="284"/>
      <c r="AI11" s="284"/>
      <c r="AJ11" s="284"/>
      <c r="AK11" s="284"/>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row>
    <row r="12" spans="1:75" ht="18" customHeight="1">
      <c r="D12" s="247"/>
      <c r="E12" s="247"/>
      <c r="F12" s="247"/>
      <c r="G12" s="247"/>
      <c r="H12" s="247"/>
      <c r="I12" s="247"/>
      <c r="J12" s="247"/>
      <c r="K12" s="247"/>
      <c r="L12" s="247"/>
      <c r="M12" s="247"/>
      <c r="N12" s="247"/>
      <c r="T12" s="285"/>
      <c r="U12" s="285"/>
      <c r="V12" s="284"/>
      <c r="W12" s="284"/>
      <c r="X12" s="284"/>
      <c r="Y12" s="284"/>
      <c r="Z12" s="284"/>
      <c r="AA12" s="284"/>
      <c r="AB12" s="284"/>
      <c r="AC12" s="284"/>
      <c r="AD12" s="284"/>
      <c r="AE12" s="284"/>
      <c r="AF12" s="284"/>
      <c r="AG12" s="284"/>
      <c r="AH12" s="284"/>
      <c r="AI12" s="284"/>
      <c r="AJ12" s="284"/>
      <c r="AK12" s="284"/>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row>
    <row r="13" spans="1:75" ht="18" customHeight="1">
      <c r="D13" s="247"/>
      <c r="E13" s="247"/>
      <c r="F13" s="247"/>
      <c r="G13" s="247"/>
      <c r="H13" s="247"/>
      <c r="I13" s="247"/>
      <c r="J13" s="247"/>
      <c r="K13" s="247"/>
      <c r="L13" s="247"/>
      <c r="M13" s="247"/>
      <c r="N13" s="247"/>
      <c r="T13" s="284" t="s">
        <v>155</v>
      </c>
      <c r="U13" s="284"/>
      <c r="V13" s="284"/>
      <c r="W13" s="284"/>
      <c r="X13" s="284"/>
      <c r="Y13" s="284"/>
      <c r="Z13" s="284"/>
      <c r="AA13" s="284"/>
      <c r="AB13" s="284"/>
      <c r="AC13" s="284"/>
      <c r="AD13" s="284"/>
      <c r="AE13" s="284"/>
      <c r="AF13" s="284"/>
      <c r="AG13" s="284"/>
      <c r="AH13" s="284"/>
      <c r="AI13" s="284"/>
      <c r="AJ13" s="284"/>
      <c r="AK13" s="284"/>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row>
    <row r="14" spans="1:75" ht="18" customHeight="1">
      <c r="D14" s="247"/>
      <c r="E14" s="247"/>
      <c r="F14" s="247"/>
      <c r="G14" s="247"/>
      <c r="H14" s="247"/>
      <c r="I14" s="247"/>
      <c r="J14" s="247"/>
      <c r="K14" s="247"/>
      <c r="L14" s="247"/>
      <c r="M14" s="247"/>
      <c r="N14" s="247"/>
      <c r="T14" s="285"/>
      <c r="U14" s="285"/>
      <c r="V14" s="285"/>
      <c r="W14" s="285"/>
      <c r="X14" s="285"/>
      <c r="Y14" s="285"/>
      <c r="Z14" s="284"/>
      <c r="AA14" s="284"/>
      <c r="AB14" s="284"/>
      <c r="AC14" s="284"/>
      <c r="AD14" s="284"/>
      <c r="AE14" s="284"/>
      <c r="AF14" s="284"/>
      <c r="AG14" s="284"/>
      <c r="AH14" s="284"/>
      <c r="AI14" s="284"/>
      <c r="AJ14" s="284"/>
      <c r="AK14" s="284"/>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row>
    <row r="15" spans="1:75" ht="14.25" customHeight="1">
      <c r="D15" s="247"/>
      <c r="E15" s="247"/>
      <c r="F15" s="247"/>
      <c r="G15" s="247"/>
      <c r="H15" s="247"/>
      <c r="I15" s="247"/>
      <c r="J15" s="247"/>
      <c r="K15" s="247"/>
      <c r="L15" s="247"/>
      <c r="M15" s="247"/>
      <c r="N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row>
    <row r="16" spans="1:75" ht="14.25" customHeight="1">
      <c r="F16" s="246" t="s">
        <v>418</v>
      </c>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row>
    <row r="17" spans="2:75" ht="14.25" customHeight="1">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row>
    <row r="18" spans="2:75" s="247" customFormat="1" ht="18.600000000000001" customHeight="1">
      <c r="B18" s="329"/>
      <c r="U18" s="131" t="s">
        <v>341</v>
      </c>
      <c r="V18" s="138"/>
      <c r="W18" s="138"/>
      <c r="X18" s="138"/>
      <c r="Y18" s="138"/>
      <c r="Z18" s="138"/>
      <c r="AA18" s="140"/>
      <c r="AB18" s="314"/>
      <c r="AC18" s="315"/>
      <c r="AD18" s="146"/>
      <c r="AE18" s="316"/>
      <c r="AF18" s="315"/>
      <c r="AG18" s="315"/>
      <c r="AH18" s="315"/>
      <c r="AI18" s="315"/>
      <c r="AJ18" s="315"/>
      <c r="AK18" s="317"/>
      <c r="AP18" s="328"/>
      <c r="AQ18" s="328"/>
      <c r="AR18" s="328"/>
      <c r="AS18" s="328"/>
      <c r="AT18" s="328"/>
      <c r="AU18" s="328"/>
      <c r="AV18" s="328"/>
    </row>
    <row r="19" spans="2:75" s="247" customFormat="1" ht="18.600000000000001" customHeight="1">
      <c r="B19" s="329"/>
      <c r="U19" s="131" t="s">
        <v>164</v>
      </c>
      <c r="V19" s="138"/>
      <c r="W19" s="138"/>
      <c r="X19" s="140"/>
      <c r="Y19" s="144"/>
      <c r="Z19" s="146"/>
      <c r="AA19" s="146"/>
      <c r="AB19" s="146"/>
      <c r="AC19" s="146"/>
      <c r="AD19" s="146"/>
      <c r="AE19" s="146"/>
      <c r="AF19" s="146"/>
      <c r="AG19" s="146"/>
      <c r="AH19" s="146"/>
      <c r="AI19" s="160"/>
      <c r="AJ19" s="160"/>
      <c r="AK19" s="162"/>
      <c r="AP19" s="328"/>
      <c r="AQ19" s="328"/>
      <c r="AR19" s="328"/>
      <c r="AS19" s="328"/>
      <c r="AT19" s="328"/>
      <c r="AU19" s="328"/>
      <c r="AV19" s="328"/>
    </row>
    <row r="20" spans="2:75" s="247" customFormat="1" ht="14.25" customHeight="1">
      <c r="B20" s="296" t="s">
        <v>397</v>
      </c>
      <c r="C20" s="305"/>
      <c r="D20" s="305"/>
      <c r="E20" s="305"/>
      <c r="F20" s="305"/>
      <c r="G20" s="305"/>
      <c r="H20" s="305"/>
      <c r="I20" s="305"/>
      <c r="J20" s="305"/>
      <c r="K20" s="305"/>
      <c r="L20" s="305"/>
      <c r="M20" s="305"/>
      <c r="N20" s="305"/>
      <c r="O20" s="305"/>
      <c r="P20" s="305"/>
      <c r="Q20" s="305"/>
      <c r="R20" s="305"/>
      <c r="S20" s="305"/>
      <c r="T20" s="320"/>
      <c r="U20" s="294" t="s">
        <v>149</v>
      </c>
      <c r="V20" s="303"/>
      <c r="W20" s="313"/>
      <c r="X20" s="313"/>
      <c r="Y20" s="313"/>
      <c r="Z20" s="313"/>
      <c r="AA20" s="313"/>
      <c r="AB20" s="313"/>
      <c r="AC20" s="313"/>
      <c r="AD20" s="313"/>
      <c r="AE20" s="313"/>
      <c r="AF20" s="313"/>
      <c r="AG20" s="313"/>
      <c r="AH20" s="313"/>
      <c r="AI20" s="313"/>
      <c r="AJ20" s="313"/>
      <c r="AK20" s="318"/>
      <c r="AP20" s="328"/>
      <c r="AQ20" s="328"/>
      <c r="AR20" s="328"/>
      <c r="AS20" s="328"/>
      <c r="AT20" s="328"/>
      <c r="AU20" s="328"/>
      <c r="AV20" s="328"/>
      <c r="BA20" s="328"/>
      <c r="BB20" s="328"/>
      <c r="BG20" s="328"/>
      <c r="BH20" s="328"/>
    </row>
    <row r="21" spans="2:75" s="247" customFormat="1" ht="14.25" customHeight="1">
      <c r="B21" s="330"/>
      <c r="C21" s="255"/>
      <c r="D21" s="255"/>
      <c r="E21" s="255"/>
      <c r="F21" s="255"/>
      <c r="G21" s="255"/>
      <c r="H21" s="255"/>
      <c r="I21" s="255"/>
      <c r="J21" s="255"/>
      <c r="K21" s="255"/>
      <c r="L21" s="255"/>
      <c r="M21" s="255"/>
      <c r="N21" s="255"/>
      <c r="O21" s="255"/>
      <c r="P21" s="255"/>
      <c r="Q21" s="255"/>
      <c r="R21" s="255"/>
      <c r="S21" s="255"/>
      <c r="T21" s="338"/>
      <c r="U21" s="295"/>
      <c r="V21" s="304"/>
      <c r="W21" s="307"/>
      <c r="X21" s="307"/>
      <c r="Y21" s="307"/>
      <c r="Z21" s="307"/>
      <c r="AA21" s="307"/>
      <c r="AB21" s="307"/>
      <c r="AC21" s="307"/>
      <c r="AD21" s="307"/>
      <c r="AE21" s="307"/>
      <c r="AF21" s="307"/>
      <c r="AG21" s="307"/>
      <c r="AH21" s="307"/>
      <c r="AI21" s="307"/>
      <c r="AJ21" s="307"/>
      <c r="AK21" s="319"/>
      <c r="AP21" s="328"/>
      <c r="AQ21" s="328"/>
      <c r="AR21" s="328"/>
      <c r="AS21" s="328"/>
      <c r="AT21" s="328"/>
      <c r="AU21" s="328"/>
      <c r="AV21" s="328"/>
      <c r="BA21" s="328"/>
      <c r="BB21" s="328"/>
      <c r="BG21" s="328"/>
      <c r="BH21" s="328"/>
    </row>
    <row r="22" spans="2:75" s="247" customFormat="1" ht="14.25" customHeight="1">
      <c r="B22" s="330"/>
      <c r="C22" s="255"/>
      <c r="D22" s="255"/>
      <c r="E22" s="255"/>
      <c r="F22" s="255"/>
      <c r="G22" s="255"/>
      <c r="H22" s="255"/>
      <c r="I22" s="255"/>
      <c r="J22" s="255"/>
      <c r="K22" s="255"/>
      <c r="L22" s="255"/>
      <c r="M22" s="255"/>
      <c r="N22" s="255"/>
      <c r="O22" s="255"/>
      <c r="P22" s="255"/>
      <c r="Q22" s="255"/>
      <c r="R22" s="255"/>
      <c r="S22" s="255"/>
      <c r="T22" s="338"/>
      <c r="U22" s="296" t="s">
        <v>99</v>
      </c>
      <c r="V22" s="305"/>
      <c r="W22" s="305"/>
      <c r="X22" s="305"/>
      <c r="Y22" s="305"/>
      <c r="Z22" s="305"/>
      <c r="AA22" s="305"/>
      <c r="AB22" s="305"/>
      <c r="AC22" s="305"/>
      <c r="AD22" s="305"/>
      <c r="AE22" s="305"/>
      <c r="AF22" s="305"/>
      <c r="AG22" s="305"/>
      <c r="AH22" s="305"/>
      <c r="AI22" s="305"/>
      <c r="AJ22" s="305"/>
      <c r="AK22" s="320"/>
      <c r="AP22" s="328"/>
    </row>
    <row r="23" spans="2:75" s="247" customFormat="1" ht="14.25" customHeight="1">
      <c r="B23" s="330"/>
      <c r="C23" s="255"/>
      <c r="D23" s="255"/>
      <c r="E23" s="255"/>
      <c r="F23" s="255"/>
      <c r="G23" s="255"/>
      <c r="H23" s="255"/>
      <c r="I23" s="255"/>
      <c r="J23" s="255"/>
      <c r="K23" s="255"/>
      <c r="L23" s="255"/>
      <c r="M23" s="255"/>
      <c r="N23" s="255"/>
      <c r="O23" s="255"/>
      <c r="P23" s="255"/>
      <c r="Q23" s="255"/>
      <c r="R23" s="255"/>
      <c r="S23" s="255"/>
      <c r="T23" s="338"/>
      <c r="U23" s="297"/>
      <c r="V23" s="306"/>
      <c r="W23" s="306"/>
      <c r="X23" s="306"/>
      <c r="Y23" s="306"/>
      <c r="Z23" s="306"/>
      <c r="AA23" s="306"/>
      <c r="AB23" s="306"/>
      <c r="AC23" s="306"/>
      <c r="AD23" s="306"/>
      <c r="AE23" s="306"/>
      <c r="AF23" s="306"/>
      <c r="AG23" s="306"/>
      <c r="AH23" s="306"/>
      <c r="AI23" s="306"/>
      <c r="AJ23" s="306"/>
      <c r="AK23" s="321"/>
      <c r="AP23" s="328"/>
    </row>
    <row r="24" spans="2:75" s="247" customFormat="1" ht="14.25" customHeight="1">
      <c r="B24" s="331"/>
      <c r="C24" s="335"/>
      <c r="D24" s="335"/>
      <c r="E24" s="335"/>
      <c r="F24" s="335"/>
      <c r="G24" s="335"/>
      <c r="H24" s="335"/>
      <c r="I24" s="335"/>
      <c r="J24" s="335"/>
      <c r="K24" s="335"/>
      <c r="L24" s="335"/>
      <c r="M24" s="335"/>
      <c r="N24" s="335"/>
      <c r="O24" s="335"/>
      <c r="P24" s="335"/>
      <c r="Q24" s="335"/>
      <c r="R24" s="335"/>
      <c r="S24" s="335"/>
      <c r="T24" s="339"/>
      <c r="U24" s="298"/>
      <c r="V24" s="307"/>
      <c r="W24" s="307"/>
      <c r="X24" s="307"/>
      <c r="Y24" s="307"/>
      <c r="Z24" s="307"/>
      <c r="AA24" s="307"/>
      <c r="AB24" s="307"/>
      <c r="AC24" s="307"/>
      <c r="AD24" s="307"/>
      <c r="AE24" s="307"/>
      <c r="AF24" s="307"/>
      <c r="AG24" s="307"/>
      <c r="AH24" s="307"/>
      <c r="AI24" s="307"/>
      <c r="AJ24" s="307"/>
      <c r="AK24" s="319"/>
      <c r="AP24" s="328"/>
      <c r="AQ24" s="328"/>
    </row>
    <row r="25" spans="2:75" s="247" customFormat="1" ht="18" customHeight="1">
      <c r="B25" s="296" t="s">
        <v>399</v>
      </c>
      <c r="C25" s="305"/>
      <c r="D25" s="305"/>
      <c r="E25" s="305"/>
      <c r="F25" s="305"/>
      <c r="G25" s="305"/>
      <c r="H25" s="305"/>
      <c r="I25" s="305"/>
      <c r="J25" s="305"/>
      <c r="K25" s="305"/>
      <c r="L25" s="305"/>
      <c r="M25" s="305"/>
      <c r="N25" s="305"/>
      <c r="O25" s="305"/>
      <c r="P25" s="305"/>
      <c r="Q25" s="305"/>
      <c r="R25" s="305"/>
      <c r="S25" s="305"/>
      <c r="T25" s="320"/>
      <c r="U25" s="254"/>
      <c r="V25" s="261"/>
      <c r="W25" s="261"/>
      <c r="X25" s="261"/>
      <c r="Y25" s="261"/>
      <c r="Z25" s="341" t="s">
        <v>361</v>
      </c>
      <c r="AA25" s="316"/>
      <c r="AB25" s="316"/>
      <c r="AC25" s="316"/>
      <c r="AD25" s="341" t="s">
        <v>362</v>
      </c>
      <c r="AE25" s="316"/>
      <c r="AF25" s="316"/>
      <c r="AG25" s="316"/>
      <c r="AH25" s="341" t="s">
        <v>365</v>
      </c>
      <c r="AI25" s="316"/>
      <c r="AJ25" s="316"/>
      <c r="AK25" s="349"/>
      <c r="AP25" s="328"/>
      <c r="AQ25" s="328"/>
    </row>
    <row r="26" spans="2:75" s="247" customFormat="1" ht="18" customHeight="1">
      <c r="B26" s="131" t="s">
        <v>408</v>
      </c>
      <c r="C26" s="138"/>
      <c r="D26" s="138"/>
      <c r="E26" s="138"/>
      <c r="F26" s="138"/>
      <c r="G26" s="138"/>
      <c r="H26" s="138"/>
      <c r="I26" s="138"/>
      <c r="J26" s="138"/>
      <c r="K26" s="138"/>
      <c r="L26" s="138"/>
      <c r="M26" s="138"/>
      <c r="N26" s="138"/>
      <c r="O26" s="138"/>
      <c r="P26" s="138"/>
      <c r="Q26" s="138"/>
      <c r="R26" s="138"/>
      <c r="S26" s="138"/>
      <c r="T26" s="140"/>
      <c r="U26" s="254"/>
      <c r="V26" s="261"/>
      <c r="W26" s="261"/>
      <c r="X26" s="261"/>
      <c r="Y26" s="261"/>
      <c r="Z26" s="341" t="s">
        <v>361</v>
      </c>
      <c r="AA26" s="316"/>
      <c r="AB26" s="316"/>
      <c r="AC26" s="316"/>
      <c r="AD26" s="341" t="s">
        <v>362</v>
      </c>
      <c r="AE26" s="316"/>
      <c r="AF26" s="316"/>
      <c r="AG26" s="316"/>
      <c r="AH26" s="341" t="s">
        <v>365</v>
      </c>
      <c r="AI26" s="316"/>
      <c r="AJ26" s="316"/>
      <c r="AK26" s="349"/>
      <c r="AP26" s="328"/>
      <c r="AQ26" s="328"/>
    </row>
    <row r="27" spans="2:75" s="247" customFormat="1" ht="14.25" customHeight="1">
      <c r="B27" s="330" t="s">
        <v>295</v>
      </c>
      <c r="C27" s="255"/>
      <c r="D27" s="255"/>
      <c r="E27" s="255"/>
      <c r="F27" s="255"/>
      <c r="G27" s="255"/>
      <c r="H27" s="255"/>
      <c r="I27" s="255"/>
      <c r="J27" s="255"/>
      <c r="K27" s="255"/>
      <c r="L27" s="255"/>
      <c r="M27" s="255"/>
      <c r="N27" s="255"/>
      <c r="O27" s="255"/>
      <c r="P27" s="255"/>
      <c r="Q27" s="255"/>
      <c r="R27" s="255"/>
      <c r="S27" s="255"/>
      <c r="T27" s="338"/>
      <c r="U27" s="334"/>
      <c r="V27" s="313"/>
      <c r="W27" s="313"/>
      <c r="X27" s="313"/>
      <c r="Y27" s="313"/>
      <c r="Z27" s="313"/>
      <c r="AA27" s="313"/>
      <c r="AB27" s="313"/>
      <c r="AC27" s="313"/>
      <c r="AD27" s="313"/>
      <c r="AE27" s="313"/>
      <c r="AF27" s="313"/>
      <c r="AG27" s="313"/>
      <c r="AH27" s="313"/>
      <c r="AI27" s="313"/>
      <c r="AJ27" s="313"/>
      <c r="AK27" s="318"/>
      <c r="AP27" s="328"/>
      <c r="AQ27" s="328"/>
    </row>
    <row r="28" spans="2:75" s="247" customFormat="1" ht="14.25" customHeight="1">
      <c r="B28" s="330"/>
      <c r="C28" s="255"/>
      <c r="D28" s="255"/>
      <c r="E28" s="255"/>
      <c r="F28" s="255"/>
      <c r="G28" s="255"/>
      <c r="H28" s="255"/>
      <c r="I28" s="255"/>
      <c r="J28" s="255"/>
      <c r="K28" s="255"/>
      <c r="L28" s="255"/>
      <c r="M28" s="255"/>
      <c r="N28" s="255"/>
      <c r="O28" s="255"/>
      <c r="P28" s="255"/>
      <c r="Q28" s="255"/>
      <c r="R28" s="255"/>
      <c r="S28" s="255"/>
      <c r="T28" s="338"/>
      <c r="U28" s="297"/>
      <c r="V28" s="306"/>
      <c r="W28" s="306"/>
      <c r="X28" s="306"/>
      <c r="Y28" s="306"/>
      <c r="Z28" s="306"/>
      <c r="AA28" s="306"/>
      <c r="AB28" s="306"/>
      <c r="AC28" s="306"/>
      <c r="AD28" s="306"/>
      <c r="AE28" s="306"/>
      <c r="AF28" s="306"/>
      <c r="AG28" s="306"/>
      <c r="AH28" s="306"/>
      <c r="AI28" s="306"/>
      <c r="AJ28" s="306"/>
      <c r="AK28" s="321"/>
      <c r="AP28" s="328"/>
      <c r="AQ28" s="328"/>
    </row>
    <row r="29" spans="2:75" s="247" customFormat="1" ht="14.25" customHeight="1">
      <c r="B29" s="333"/>
      <c r="C29" s="337"/>
      <c r="D29" s="337"/>
      <c r="E29" s="337"/>
      <c r="F29" s="337"/>
      <c r="G29" s="337"/>
      <c r="H29" s="255"/>
      <c r="I29" s="255"/>
      <c r="J29" s="255"/>
      <c r="K29" s="255"/>
      <c r="L29" s="255"/>
      <c r="M29" s="255"/>
      <c r="N29" s="255"/>
      <c r="O29" s="255"/>
      <c r="P29" s="255"/>
      <c r="Q29" s="255"/>
      <c r="R29" s="255"/>
      <c r="S29" s="255"/>
      <c r="T29" s="338"/>
      <c r="U29" s="297"/>
      <c r="V29" s="306"/>
      <c r="W29" s="306"/>
      <c r="X29" s="306"/>
      <c r="Y29" s="306"/>
      <c r="Z29" s="306"/>
      <c r="AA29" s="306"/>
      <c r="AB29" s="306"/>
      <c r="AC29" s="306"/>
      <c r="AD29" s="306"/>
      <c r="AE29" s="306"/>
      <c r="AF29" s="306"/>
      <c r="AG29" s="306"/>
      <c r="AH29" s="306"/>
      <c r="AI29" s="306"/>
      <c r="AJ29" s="306"/>
      <c r="AK29" s="321"/>
      <c r="AP29" s="328"/>
      <c r="AQ29" s="328"/>
    </row>
    <row r="30" spans="2:75" s="247" customFormat="1" ht="14.25" customHeight="1">
      <c r="B30" s="333"/>
      <c r="C30" s="337"/>
      <c r="D30" s="337"/>
      <c r="E30" s="337"/>
      <c r="F30" s="337"/>
      <c r="G30" s="337"/>
      <c r="H30" s="255"/>
      <c r="I30" s="255"/>
      <c r="J30" s="255"/>
      <c r="K30" s="255"/>
      <c r="L30" s="255"/>
      <c r="M30" s="255"/>
      <c r="N30" s="255"/>
      <c r="O30" s="255"/>
      <c r="P30" s="255"/>
      <c r="Q30" s="255"/>
      <c r="R30" s="255"/>
      <c r="S30" s="255"/>
      <c r="T30" s="338"/>
      <c r="U30" s="297"/>
      <c r="V30" s="306"/>
      <c r="W30" s="306"/>
      <c r="X30" s="306"/>
      <c r="Y30" s="306"/>
      <c r="Z30" s="306"/>
      <c r="AA30" s="306"/>
      <c r="AB30" s="306"/>
      <c r="AC30" s="306"/>
      <c r="AD30" s="306"/>
      <c r="AE30" s="306"/>
      <c r="AF30" s="306"/>
      <c r="AG30" s="306"/>
      <c r="AH30" s="306"/>
      <c r="AI30" s="306"/>
      <c r="AJ30" s="306"/>
      <c r="AK30" s="321"/>
      <c r="AP30" s="328"/>
      <c r="AQ30" s="328"/>
    </row>
    <row r="31" spans="2:75" s="247" customFormat="1" ht="14.25" customHeight="1">
      <c r="B31" s="330"/>
      <c r="C31" s="255"/>
      <c r="D31" s="255"/>
      <c r="E31" s="255"/>
      <c r="F31" s="255"/>
      <c r="G31" s="255"/>
      <c r="H31" s="255"/>
      <c r="I31" s="255"/>
      <c r="J31" s="255"/>
      <c r="K31" s="255"/>
      <c r="L31" s="255"/>
      <c r="M31" s="255"/>
      <c r="N31" s="255"/>
      <c r="O31" s="255"/>
      <c r="P31" s="255"/>
      <c r="Q31" s="255"/>
      <c r="R31" s="255"/>
      <c r="S31" s="255"/>
      <c r="T31" s="338"/>
      <c r="U31" s="297"/>
      <c r="V31" s="306"/>
      <c r="W31" s="306"/>
      <c r="X31" s="306"/>
      <c r="Y31" s="306"/>
      <c r="Z31" s="306"/>
      <c r="AA31" s="306"/>
      <c r="AB31" s="306"/>
      <c r="AC31" s="306"/>
      <c r="AD31" s="306"/>
      <c r="AE31" s="306"/>
      <c r="AF31" s="306"/>
      <c r="AG31" s="306"/>
      <c r="AH31" s="306"/>
      <c r="AI31" s="306"/>
      <c r="AJ31" s="306"/>
      <c r="AK31" s="321"/>
      <c r="AP31" s="328"/>
      <c r="AQ31" s="328"/>
    </row>
    <row r="32" spans="2:75" s="247" customFormat="1" ht="14.25" customHeight="1">
      <c r="B32" s="330"/>
      <c r="C32" s="255"/>
      <c r="D32" s="255"/>
      <c r="E32" s="255"/>
      <c r="F32" s="255"/>
      <c r="G32" s="255"/>
      <c r="H32" s="255"/>
      <c r="I32" s="255"/>
      <c r="J32" s="255"/>
      <c r="K32" s="255"/>
      <c r="L32" s="255"/>
      <c r="M32" s="255"/>
      <c r="N32" s="255"/>
      <c r="O32" s="255"/>
      <c r="P32" s="255"/>
      <c r="Q32" s="255"/>
      <c r="R32" s="255"/>
      <c r="S32" s="255"/>
      <c r="T32" s="338"/>
      <c r="U32" s="297"/>
      <c r="V32" s="306"/>
      <c r="W32" s="306"/>
      <c r="X32" s="306"/>
      <c r="Y32" s="306"/>
      <c r="Z32" s="306"/>
      <c r="AA32" s="306"/>
      <c r="AB32" s="306"/>
      <c r="AC32" s="306"/>
      <c r="AD32" s="306"/>
      <c r="AE32" s="306"/>
      <c r="AF32" s="306"/>
      <c r="AG32" s="306"/>
      <c r="AH32" s="306"/>
      <c r="AI32" s="306"/>
      <c r="AJ32" s="306"/>
      <c r="AK32" s="321"/>
      <c r="AP32" s="328"/>
      <c r="AQ32" s="328"/>
    </row>
    <row r="33" spans="2:75" s="247" customFormat="1" ht="14.25" customHeight="1">
      <c r="B33" s="331"/>
      <c r="C33" s="335"/>
      <c r="D33" s="335"/>
      <c r="E33" s="335"/>
      <c r="F33" s="335"/>
      <c r="G33" s="335"/>
      <c r="H33" s="335"/>
      <c r="I33" s="335"/>
      <c r="J33" s="335"/>
      <c r="K33" s="335"/>
      <c r="L33" s="335"/>
      <c r="M33" s="335"/>
      <c r="N33" s="335"/>
      <c r="O33" s="335"/>
      <c r="P33" s="335"/>
      <c r="Q33" s="335"/>
      <c r="R33" s="335"/>
      <c r="S33" s="335"/>
      <c r="T33" s="339"/>
      <c r="U33" s="298"/>
      <c r="V33" s="307"/>
      <c r="W33" s="307"/>
      <c r="X33" s="307"/>
      <c r="Y33" s="307"/>
      <c r="Z33" s="307"/>
      <c r="AA33" s="307"/>
      <c r="AB33" s="307"/>
      <c r="AC33" s="307"/>
      <c r="AD33" s="307"/>
      <c r="AE33" s="307"/>
      <c r="AF33" s="307"/>
      <c r="AG33" s="307"/>
      <c r="AH33" s="307"/>
      <c r="AI33" s="307"/>
      <c r="AJ33" s="307"/>
      <c r="AK33" s="319"/>
      <c r="AP33" s="328"/>
      <c r="AQ33" s="328"/>
    </row>
    <row r="34" spans="2:75" s="247" customFormat="1" ht="14.25" customHeight="1">
      <c r="B34" s="334" t="s">
        <v>9</v>
      </c>
      <c r="C34" s="305"/>
      <c r="D34" s="305"/>
      <c r="E34" s="305"/>
      <c r="F34" s="305"/>
      <c r="G34" s="305"/>
      <c r="H34" s="305"/>
      <c r="I34" s="305"/>
      <c r="J34" s="305"/>
      <c r="K34" s="305"/>
      <c r="L34" s="305"/>
      <c r="M34" s="305"/>
      <c r="N34" s="305"/>
      <c r="O34" s="305"/>
      <c r="P34" s="305"/>
      <c r="Q34" s="305"/>
      <c r="R34" s="305"/>
      <c r="S34" s="305"/>
      <c r="T34" s="320"/>
      <c r="U34" s="334"/>
      <c r="V34" s="313"/>
      <c r="W34" s="313"/>
      <c r="X34" s="313"/>
      <c r="Y34" s="313"/>
      <c r="Z34" s="313"/>
      <c r="AA34" s="313"/>
      <c r="AB34" s="313"/>
      <c r="AC34" s="313"/>
      <c r="AD34" s="313"/>
      <c r="AE34" s="313"/>
      <c r="AF34" s="313"/>
      <c r="AG34" s="313"/>
      <c r="AH34" s="313"/>
      <c r="AI34" s="313"/>
      <c r="AJ34" s="313"/>
      <c r="AK34" s="318"/>
      <c r="AP34" s="328"/>
      <c r="AQ34" s="328"/>
      <c r="AV34" s="346"/>
    </row>
    <row r="35" spans="2:75" s="247" customFormat="1" ht="14.25" customHeight="1">
      <c r="B35" s="330"/>
      <c r="C35" s="255"/>
      <c r="D35" s="255"/>
      <c r="E35" s="255"/>
      <c r="F35" s="255"/>
      <c r="G35" s="255"/>
      <c r="H35" s="255"/>
      <c r="I35" s="255"/>
      <c r="J35" s="255"/>
      <c r="K35" s="255"/>
      <c r="L35" s="255"/>
      <c r="M35" s="255"/>
      <c r="N35" s="255"/>
      <c r="O35" s="255"/>
      <c r="P35" s="255"/>
      <c r="Q35" s="255"/>
      <c r="R35" s="255"/>
      <c r="S35" s="255"/>
      <c r="T35" s="338"/>
      <c r="U35" s="297"/>
      <c r="V35" s="306"/>
      <c r="W35" s="306"/>
      <c r="X35" s="306"/>
      <c r="Y35" s="306"/>
      <c r="Z35" s="306"/>
      <c r="AA35" s="306"/>
      <c r="AB35" s="306"/>
      <c r="AC35" s="306"/>
      <c r="AD35" s="306"/>
      <c r="AE35" s="306"/>
      <c r="AF35" s="306"/>
      <c r="AG35" s="306"/>
      <c r="AH35" s="306"/>
      <c r="AI35" s="306"/>
      <c r="AJ35" s="306"/>
      <c r="AK35" s="321"/>
      <c r="AP35" s="328"/>
      <c r="AQ35" s="328"/>
    </row>
    <row r="36" spans="2:75" s="247" customFormat="1" ht="14.25" customHeight="1">
      <c r="B36" s="330"/>
      <c r="C36" s="255"/>
      <c r="D36" s="255"/>
      <c r="E36" s="255"/>
      <c r="F36" s="255"/>
      <c r="G36" s="255"/>
      <c r="H36" s="255"/>
      <c r="I36" s="255"/>
      <c r="J36" s="255"/>
      <c r="K36" s="255"/>
      <c r="L36" s="255"/>
      <c r="M36" s="255"/>
      <c r="N36" s="255"/>
      <c r="O36" s="255"/>
      <c r="P36" s="255"/>
      <c r="Q36" s="255"/>
      <c r="R36" s="255"/>
      <c r="S36" s="255"/>
      <c r="T36" s="338"/>
      <c r="U36" s="297"/>
      <c r="V36" s="306"/>
      <c r="W36" s="306"/>
      <c r="X36" s="306"/>
      <c r="Y36" s="306"/>
      <c r="Z36" s="306"/>
      <c r="AA36" s="306"/>
      <c r="AB36" s="306"/>
      <c r="AC36" s="306"/>
      <c r="AD36" s="306"/>
      <c r="AE36" s="306"/>
      <c r="AF36" s="306"/>
      <c r="AG36" s="306"/>
      <c r="AH36" s="306"/>
      <c r="AI36" s="306"/>
      <c r="AJ36" s="306"/>
      <c r="AK36" s="321"/>
      <c r="AP36" s="328"/>
      <c r="AQ36" s="328"/>
    </row>
    <row r="37" spans="2:75" s="247" customFormat="1" ht="14.25" customHeight="1">
      <c r="B37" s="330"/>
      <c r="C37" s="255"/>
      <c r="D37" s="255"/>
      <c r="E37" s="255"/>
      <c r="F37" s="255"/>
      <c r="G37" s="255"/>
      <c r="H37" s="255"/>
      <c r="I37" s="255"/>
      <c r="J37" s="255"/>
      <c r="K37" s="255"/>
      <c r="L37" s="255"/>
      <c r="M37" s="255"/>
      <c r="N37" s="255"/>
      <c r="O37" s="255"/>
      <c r="P37" s="255"/>
      <c r="Q37" s="255"/>
      <c r="R37" s="255"/>
      <c r="S37" s="255"/>
      <c r="T37" s="338"/>
      <c r="U37" s="297"/>
      <c r="V37" s="306"/>
      <c r="W37" s="306"/>
      <c r="X37" s="306"/>
      <c r="Y37" s="306"/>
      <c r="Z37" s="306"/>
      <c r="AA37" s="306"/>
      <c r="AB37" s="306"/>
      <c r="AC37" s="306"/>
      <c r="AD37" s="306"/>
      <c r="AE37" s="306"/>
      <c r="AF37" s="306"/>
      <c r="AG37" s="306"/>
      <c r="AH37" s="306"/>
      <c r="AI37" s="306"/>
      <c r="AJ37" s="306"/>
      <c r="AK37" s="321"/>
      <c r="AP37" s="328"/>
      <c r="AQ37" s="328"/>
    </row>
    <row r="38" spans="2:75" s="247" customFormat="1" ht="14.25" customHeight="1">
      <c r="B38" s="330"/>
      <c r="C38" s="255"/>
      <c r="D38" s="255"/>
      <c r="E38" s="255"/>
      <c r="F38" s="255"/>
      <c r="G38" s="255"/>
      <c r="H38" s="255"/>
      <c r="I38" s="255"/>
      <c r="J38" s="255"/>
      <c r="K38" s="255"/>
      <c r="L38" s="255"/>
      <c r="M38" s="255"/>
      <c r="N38" s="255"/>
      <c r="O38" s="255"/>
      <c r="P38" s="255"/>
      <c r="Q38" s="255"/>
      <c r="R38" s="255"/>
      <c r="S38" s="255"/>
      <c r="T38" s="338"/>
      <c r="U38" s="297"/>
      <c r="V38" s="306"/>
      <c r="W38" s="306"/>
      <c r="X38" s="306"/>
      <c r="Y38" s="306"/>
      <c r="Z38" s="306"/>
      <c r="AA38" s="306"/>
      <c r="AB38" s="306"/>
      <c r="AC38" s="306"/>
      <c r="AD38" s="306"/>
      <c r="AE38" s="306"/>
      <c r="AF38" s="306"/>
      <c r="AG38" s="306"/>
      <c r="AH38" s="306"/>
      <c r="AI38" s="306"/>
      <c r="AJ38" s="306"/>
      <c r="AK38" s="321"/>
      <c r="AP38" s="328"/>
      <c r="AQ38" s="328"/>
    </row>
    <row r="39" spans="2:75" s="247" customFormat="1" ht="14.25" customHeight="1">
      <c r="B39" s="330"/>
      <c r="C39" s="255"/>
      <c r="D39" s="255"/>
      <c r="E39" s="255"/>
      <c r="F39" s="255"/>
      <c r="G39" s="255"/>
      <c r="H39" s="255"/>
      <c r="I39" s="255"/>
      <c r="J39" s="255"/>
      <c r="K39" s="255"/>
      <c r="L39" s="255"/>
      <c r="M39" s="255"/>
      <c r="N39" s="255"/>
      <c r="O39" s="255"/>
      <c r="P39" s="255"/>
      <c r="Q39" s="255"/>
      <c r="R39" s="255"/>
      <c r="S39" s="255"/>
      <c r="T39" s="338"/>
      <c r="U39" s="297"/>
      <c r="V39" s="306"/>
      <c r="W39" s="306"/>
      <c r="X39" s="306"/>
      <c r="Y39" s="306"/>
      <c r="Z39" s="306"/>
      <c r="AA39" s="306"/>
      <c r="AB39" s="306"/>
      <c r="AC39" s="306"/>
      <c r="AD39" s="306"/>
      <c r="AE39" s="306"/>
      <c r="AF39" s="306"/>
      <c r="AG39" s="306"/>
      <c r="AH39" s="306"/>
      <c r="AI39" s="306"/>
      <c r="AJ39" s="306"/>
      <c r="AK39" s="321"/>
      <c r="AP39" s="328"/>
      <c r="AQ39" s="328"/>
    </row>
    <row r="40" spans="2:75" s="247" customFormat="1" ht="14.25" customHeight="1">
      <c r="B40" s="331"/>
      <c r="C40" s="335"/>
      <c r="D40" s="335"/>
      <c r="E40" s="335"/>
      <c r="F40" s="335"/>
      <c r="G40" s="335"/>
      <c r="H40" s="335"/>
      <c r="I40" s="335"/>
      <c r="J40" s="335"/>
      <c r="K40" s="335"/>
      <c r="L40" s="335"/>
      <c r="M40" s="335"/>
      <c r="N40" s="335"/>
      <c r="O40" s="335"/>
      <c r="P40" s="335"/>
      <c r="Q40" s="335"/>
      <c r="R40" s="335"/>
      <c r="S40" s="335"/>
      <c r="T40" s="339"/>
      <c r="U40" s="298"/>
      <c r="V40" s="307"/>
      <c r="W40" s="307"/>
      <c r="X40" s="307"/>
      <c r="Y40" s="307"/>
      <c r="Z40" s="307"/>
      <c r="AA40" s="307"/>
      <c r="AB40" s="307"/>
      <c r="AC40" s="307"/>
      <c r="AD40" s="307"/>
      <c r="AE40" s="307"/>
      <c r="AF40" s="307"/>
      <c r="AG40" s="307"/>
      <c r="AH40" s="307"/>
      <c r="AI40" s="307"/>
      <c r="AJ40" s="307"/>
      <c r="AK40" s="319"/>
      <c r="AP40" s="328"/>
      <c r="AQ40" s="328"/>
    </row>
    <row r="41" spans="2:75" s="247" customFormat="1" ht="14.25" customHeight="1">
      <c r="B41" s="255" t="s">
        <v>282</v>
      </c>
      <c r="C41" s="257"/>
      <c r="D41" s="257" t="s">
        <v>415</v>
      </c>
      <c r="E41" s="257"/>
      <c r="F41" s="257"/>
      <c r="G41" s="257"/>
      <c r="H41" s="257"/>
      <c r="I41" s="257"/>
      <c r="J41" s="257"/>
      <c r="K41" s="257"/>
      <c r="L41" s="257"/>
      <c r="M41" s="257"/>
      <c r="N41" s="257"/>
      <c r="O41" s="257"/>
      <c r="P41" s="257"/>
      <c r="Q41" s="257"/>
      <c r="R41" s="257"/>
      <c r="S41" s="257"/>
      <c r="T41" s="257"/>
      <c r="U41" s="283"/>
      <c r="V41" s="257"/>
      <c r="W41" s="257"/>
      <c r="X41" s="257"/>
      <c r="Y41" s="257"/>
      <c r="Z41" s="257"/>
      <c r="AA41" s="257"/>
      <c r="AB41" s="257"/>
      <c r="AC41" s="257"/>
      <c r="AD41" s="257"/>
      <c r="AE41" s="257"/>
      <c r="AF41" s="257"/>
      <c r="AG41" s="257"/>
      <c r="AH41" s="257"/>
      <c r="AI41" s="257"/>
      <c r="AJ41" s="257"/>
      <c r="AK41" s="283"/>
      <c r="AP41" s="328"/>
      <c r="AQ41" s="328"/>
    </row>
    <row r="42" spans="2:75" s="247" customFormat="1" ht="14.25" customHeight="1">
      <c r="B42" s="255"/>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P42" s="328"/>
      <c r="AQ42" s="328"/>
    </row>
    <row r="43" spans="2:75" s="247" customFormat="1" ht="14.25" customHeight="1">
      <c r="B43" s="255"/>
      <c r="C43" s="257"/>
      <c r="D43" s="257"/>
      <c r="E43" s="257"/>
      <c r="F43" s="257"/>
      <c r="G43" s="257"/>
      <c r="H43" s="257"/>
      <c r="I43" s="259"/>
      <c r="J43" s="259"/>
      <c r="K43" s="257"/>
      <c r="L43" s="257"/>
      <c r="M43" s="257"/>
      <c r="N43" s="257"/>
      <c r="O43" s="257"/>
      <c r="P43" s="257"/>
      <c r="Q43" s="257"/>
      <c r="R43" s="257"/>
      <c r="S43" s="257"/>
      <c r="T43" s="257"/>
      <c r="U43" s="257"/>
      <c r="V43" s="257"/>
      <c r="W43" s="257"/>
      <c r="X43" s="257"/>
      <c r="Y43" s="257"/>
      <c r="Z43" s="257"/>
      <c r="AA43" s="257"/>
      <c r="AB43" s="257"/>
      <c r="AC43" s="257"/>
      <c r="AD43" s="257"/>
      <c r="AE43" s="257"/>
      <c r="AF43" s="257"/>
      <c r="AG43" s="257"/>
      <c r="AH43" s="257"/>
      <c r="AI43" s="257"/>
      <c r="AJ43" s="257"/>
      <c r="AK43" s="257"/>
      <c r="AP43" s="328"/>
      <c r="AQ43" s="328"/>
      <c r="AS43" s="329"/>
      <c r="AT43" s="329"/>
      <c r="AU43" s="329"/>
      <c r="AV43" s="329"/>
      <c r="AW43" s="329"/>
      <c r="AX43" s="329"/>
      <c r="AY43" s="329"/>
      <c r="AZ43" s="329"/>
      <c r="BA43" s="329"/>
      <c r="BB43" s="329"/>
      <c r="BC43" s="329"/>
      <c r="BD43" s="329"/>
      <c r="BE43" s="329"/>
    </row>
    <row r="44" spans="2:75" s="247" customFormat="1" ht="14.25" customHeight="1">
      <c r="B44" s="255"/>
      <c r="C44" s="257"/>
      <c r="D44" s="257"/>
      <c r="E44" s="257"/>
      <c r="F44" s="257"/>
      <c r="G44" s="257"/>
      <c r="H44" s="257"/>
      <c r="I44" s="259"/>
      <c r="J44" s="259"/>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P44" s="329"/>
      <c r="AQ44" s="329"/>
      <c r="AR44" s="329"/>
      <c r="AS44" s="329"/>
      <c r="AT44" s="329"/>
      <c r="AU44" s="329"/>
      <c r="AV44" s="329"/>
      <c r="AW44" s="329"/>
      <c r="AX44" s="328"/>
    </row>
    <row r="45" spans="2:75" s="247" customFormat="1" ht="14.25" customHeight="1">
      <c r="B45" s="255"/>
      <c r="C45" s="255"/>
      <c r="D45" s="257"/>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W45" s="328"/>
      <c r="AX45" s="328"/>
    </row>
    <row r="46" spans="2:75" s="247" customFormat="1" ht="14.25" customHeight="1">
      <c r="B46" s="255"/>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row>
    <row r="47" spans="2:75" ht="14.25" customHeight="1">
      <c r="B47" s="329"/>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7"/>
      <c r="BQ47" s="247"/>
      <c r="BR47" s="247"/>
      <c r="BS47" s="247"/>
      <c r="BT47" s="247"/>
      <c r="BU47" s="247"/>
      <c r="BV47" s="247"/>
      <c r="BW47" s="247"/>
    </row>
    <row r="48" spans="2:75" ht="14.25" customHeight="1">
      <c r="B48" s="329"/>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row>
    <row r="49" spans="2:37" ht="20.100000000000001" customHeight="1">
      <c r="B49" s="329"/>
      <c r="C49" s="247"/>
      <c r="D49" s="247"/>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row>
    <row r="50" spans="2:37" ht="20.100000000000001" customHeight="1">
      <c r="B50" s="329"/>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row>
    <row r="51" spans="2:37" ht="20.100000000000001" customHeight="1">
      <c r="B51" s="329"/>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row>
    <row r="52" spans="2:37" ht="20.100000000000001" customHeight="1">
      <c r="B52" s="329"/>
      <c r="C52" s="247"/>
      <c r="D52" s="247"/>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row>
    <row r="53" spans="2:37" ht="20.100000000000001" customHeight="1">
      <c r="B53" s="329"/>
      <c r="C53" s="247"/>
      <c r="D53" s="247"/>
      <c r="E53" s="247"/>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row>
    <row r="54" spans="2:37" ht="20.100000000000001" customHeight="1">
      <c r="B54" s="329"/>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row>
    <row r="55" spans="2:37" ht="20.100000000000001" customHeight="1">
      <c r="B55" s="329"/>
    </row>
    <row r="56" spans="2:37" ht="20.100000000000001" customHeight="1">
      <c r="B56" s="329"/>
    </row>
    <row r="57" spans="2:37" ht="20.100000000000001" customHeight="1">
      <c r="B57" s="329"/>
    </row>
    <row r="58" spans="2:37" ht="20.100000000000001" customHeight="1">
      <c r="B58" s="329"/>
    </row>
    <row r="59" spans="2:37" ht="20.100000000000001" customHeight="1">
      <c r="B59" s="329"/>
    </row>
    <row r="60" spans="2:37" ht="20.100000000000001" customHeight="1">
      <c r="B60" s="329"/>
    </row>
    <row r="61" spans="2:37" ht="20.100000000000001" customHeight="1">
      <c r="B61" s="329"/>
    </row>
    <row r="62" spans="2:37" ht="20.100000000000001" customHeight="1">
      <c r="B62" s="329"/>
    </row>
    <row r="63" spans="2:37" ht="20.100000000000001" customHeight="1">
      <c r="B63" s="329"/>
    </row>
    <row r="64" spans="2:37" ht="20.100000000000001" customHeight="1">
      <c r="B64" s="329"/>
    </row>
    <row r="65" spans="2:2" ht="20.100000000000001" customHeight="1">
      <c r="B65" s="329"/>
    </row>
    <row r="66" spans="2:2" ht="20.100000000000001" customHeight="1">
      <c r="B66" s="329"/>
    </row>
    <row r="67" spans="2:2" ht="20.100000000000001" customHeight="1">
      <c r="B67" s="329"/>
    </row>
    <row r="68" spans="2:2" ht="20.100000000000001" customHeight="1">
      <c r="B68" s="329"/>
    </row>
    <row r="69" spans="2:2" ht="20.100000000000001" customHeight="1">
      <c r="B69" s="329"/>
    </row>
    <row r="70" spans="2:2" ht="20.100000000000001" customHeight="1">
      <c r="B70" s="329"/>
    </row>
    <row r="71" spans="2:2" ht="20.100000000000001" customHeight="1">
      <c r="B71" s="329"/>
    </row>
    <row r="72" spans="2:2" ht="20.100000000000001" customHeight="1">
      <c r="B72" s="329"/>
    </row>
    <row r="73" spans="2:2" ht="20.100000000000001" customHeight="1">
      <c r="B73" s="329"/>
    </row>
    <row r="74" spans="2:2" ht="20.100000000000001" customHeight="1">
      <c r="B74" s="329"/>
    </row>
    <row r="75" spans="2:2" ht="20.100000000000001" customHeight="1">
      <c r="B75" s="329"/>
    </row>
    <row r="76" spans="2:2" ht="20.100000000000001" customHeight="1">
      <c r="B76" s="329"/>
    </row>
    <row r="77" spans="2:2" ht="20.100000000000001" customHeight="1">
      <c r="B77" s="329"/>
    </row>
    <row r="78" spans="2:2" ht="20.100000000000001" customHeight="1">
      <c r="B78" s="329"/>
    </row>
    <row r="79" spans="2:2" ht="20.100000000000001" customHeight="1">
      <c r="B79" s="329"/>
    </row>
    <row r="80" spans="2:2" ht="20.100000000000001" customHeight="1">
      <c r="B80" s="329"/>
    </row>
    <row r="81" spans="2:2" ht="20.100000000000001" customHeight="1">
      <c r="B81" s="329"/>
    </row>
    <row r="82" spans="2:2" ht="20.100000000000001" customHeight="1">
      <c r="B82" s="329"/>
    </row>
    <row r="83" spans="2:2" ht="20.100000000000001" customHeight="1">
      <c r="B83" s="329"/>
    </row>
    <row r="84" spans="2:2" ht="20.100000000000001" customHeight="1">
      <c r="B84" s="329"/>
    </row>
    <row r="85" spans="2:2" ht="20.100000000000001" customHeight="1">
      <c r="B85" s="329"/>
    </row>
    <row r="86" spans="2:2" ht="20.100000000000001" customHeight="1">
      <c r="B86" s="329"/>
    </row>
    <row r="87" spans="2:2" ht="20.100000000000001" customHeight="1">
      <c r="B87" s="329"/>
    </row>
    <row r="88" spans="2:2" ht="20.100000000000001" customHeight="1">
      <c r="B88" s="329"/>
    </row>
    <row r="89" spans="2:2" ht="20.100000000000001" customHeight="1">
      <c r="B89" s="329"/>
    </row>
    <row r="90" spans="2:2" ht="20.100000000000001" customHeight="1">
      <c r="B90" s="329"/>
    </row>
    <row r="91" spans="2:2" ht="20.100000000000001" customHeight="1">
      <c r="B91" s="329"/>
    </row>
    <row r="92" spans="2:2" ht="20.100000000000001" customHeight="1">
      <c r="B92" s="329"/>
    </row>
    <row r="93" spans="2:2" ht="20.100000000000001" customHeight="1">
      <c r="B93" s="329"/>
    </row>
    <row r="94" spans="2:2" ht="20.100000000000001" customHeight="1">
      <c r="B94" s="329"/>
    </row>
    <row r="95" spans="2:2" ht="20.100000000000001" customHeight="1">
      <c r="B95" s="329"/>
    </row>
    <row r="96" spans="2:2" ht="20.100000000000001" customHeight="1">
      <c r="B96" s="329"/>
    </row>
    <row r="97" spans="2:2" ht="20.100000000000001" customHeight="1">
      <c r="B97" s="329"/>
    </row>
    <row r="98" spans="2:2" ht="20.100000000000001" customHeight="1">
      <c r="B98" s="329"/>
    </row>
    <row r="99" spans="2:2" ht="20.100000000000001" customHeight="1">
      <c r="B99" s="329"/>
    </row>
    <row r="100" spans="2:2" ht="20.100000000000001" customHeight="1">
      <c r="B100" s="329"/>
    </row>
    <row r="101" spans="2:2" ht="20.100000000000001" customHeight="1">
      <c r="B101" s="329"/>
    </row>
    <row r="102" spans="2:2" ht="20.100000000000001" customHeight="1">
      <c r="B102" s="329"/>
    </row>
    <row r="103" spans="2:2" ht="20.100000000000001" customHeight="1">
      <c r="B103" s="329"/>
    </row>
    <row r="104" spans="2:2" ht="20.100000000000001" customHeight="1">
      <c r="B104" s="329"/>
    </row>
    <row r="105" spans="2:2" ht="20.100000000000001" customHeight="1">
      <c r="B105" s="329"/>
    </row>
    <row r="106" spans="2:2" ht="20.100000000000001" customHeight="1">
      <c r="B106" s="329"/>
    </row>
    <row r="107" spans="2:2" ht="20.100000000000001" customHeight="1">
      <c r="B107" s="329"/>
    </row>
    <row r="108" spans="2:2" ht="20.100000000000001" customHeight="1">
      <c r="B108" s="329"/>
    </row>
    <row r="109" spans="2:2" ht="20.100000000000001" customHeight="1">
      <c r="B109" s="329"/>
    </row>
    <row r="110" spans="2:2" ht="20.100000000000001" customHeight="1">
      <c r="B110" s="329"/>
    </row>
    <row r="111" spans="2:2" ht="20.100000000000001" customHeight="1">
      <c r="B111" s="329"/>
    </row>
    <row r="112" spans="2:2" ht="20.100000000000001" customHeight="1">
      <c r="B112" s="329"/>
    </row>
    <row r="113" spans="2:2" ht="20.100000000000001" customHeight="1">
      <c r="B113" s="329"/>
    </row>
    <row r="114" spans="2:2" ht="20.100000000000001" customHeight="1">
      <c r="B114" s="329"/>
    </row>
    <row r="115" spans="2:2" ht="20.100000000000001" customHeight="1">
      <c r="B115" s="329"/>
    </row>
    <row r="116" spans="2:2" ht="20.100000000000001" customHeight="1">
      <c r="B116" s="329"/>
    </row>
    <row r="117" spans="2:2" ht="20.100000000000001" customHeight="1">
      <c r="B117" s="329"/>
    </row>
    <row r="118" spans="2:2" ht="20.100000000000001" customHeight="1">
      <c r="B118" s="329"/>
    </row>
    <row r="119" spans="2:2" ht="20.100000000000001" customHeight="1">
      <c r="B119" s="329"/>
    </row>
    <row r="120" spans="2:2" ht="20.100000000000001" customHeight="1">
      <c r="B120" s="329"/>
    </row>
    <row r="121" spans="2:2" ht="20.100000000000001" customHeight="1">
      <c r="B121" s="329"/>
    </row>
    <row r="122" spans="2:2" ht="20.100000000000001" customHeight="1">
      <c r="B122" s="329"/>
    </row>
    <row r="123" spans="2:2" ht="20.100000000000001" customHeight="1">
      <c r="B123" s="329"/>
    </row>
    <row r="124" spans="2:2" ht="20.100000000000001" customHeight="1">
      <c r="B124" s="329"/>
    </row>
    <row r="125" spans="2:2" ht="20.100000000000001" customHeight="1">
      <c r="B125" s="329"/>
    </row>
    <row r="126" spans="2:2" ht="20.100000000000001" customHeight="1">
      <c r="B126" s="329"/>
    </row>
    <row r="127" spans="2:2" ht="20.100000000000001" customHeight="1">
      <c r="B127" s="329"/>
    </row>
    <row r="128" spans="2:2" ht="20.100000000000001" customHeight="1">
      <c r="B128" s="329"/>
    </row>
    <row r="129" spans="2:2" ht="20.100000000000001" customHeight="1">
      <c r="B129" s="329"/>
    </row>
    <row r="130" spans="2:2" ht="20.100000000000001" customHeight="1">
      <c r="B130" s="329"/>
    </row>
    <row r="131" spans="2:2" ht="20.100000000000001" customHeight="1">
      <c r="B131" s="329"/>
    </row>
    <row r="132" spans="2:2" ht="20.100000000000001" customHeight="1">
      <c r="B132" s="329"/>
    </row>
    <row r="133" spans="2:2" ht="20.100000000000001" customHeight="1">
      <c r="B133" s="329"/>
    </row>
    <row r="134" spans="2:2" ht="20.100000000000001" customHeight="1">
      <c r="B134" s="329"/>
    </row>
    <row r="135" spans="2:2" ht="20.100000000000001" customHeight="1">
      <c r="B135" s="329"/>
    </row>
    <row r="136" spans="2:2" ht="20.100000000000001" customHeight="1">
      <c r="B136" s="329"/>
    </row>
    <row r="137" spans="2:2" ht="20.100000000000001" customHeight="1">
      <c r="B137" s="329"/>
    </row>
    <row r="138" spans="2:2" ht="20.100000000000001" customHeight="1">
      <c r="B138" s="329"/>
    </row>
    <row r="139" spans="2:2" ht="20.100000000000001" customHeight="1">
      <c r="B139" s="329"/>
    </row>
    <row r="140" spans="2:2" ht="20.100000000000001" customHeight="1">
      <c r="B140" s="329"/>
    </row>
    <row r="141" spans="2:2" ht="20.100000000000001" customHeight="1">
      <c r="B141" s="329"/>
    </row>
    <row r="142" spans="2:2" ht="20.100000000000001" customHeight="1">
      <c r="B142" s="329"/>
    </row>
    <row r="143" spans="2:2" ht="20.100000000000001" customHeight="1">
      <c r="B143" s="329"/>
    </row>
    <row r="144" spans="2:2" ht="20.100000000000001" customHeight="1">
      <c r="B144" s="329"/>
    </row>
    <row r="145" spans="2:2" ht="20.100000000000001" customHeight="1">
      <c r="B145" s="329"/>
    </row>
  </sheetData>
  <mergeCells count="34">
    <mergeCell ref="A4:AK4"/>
    <mergeCell ref="AB7:AD7"/>
    <mergeCell ref="AF7:AG7"/>
    <mergeCell ref="AI7:AJ7"/>
    <mergeCell ref="T9:V9"/>
    <mergeCell ref="T11:U11"/>
    <mergeCell ref="T13:Y13"/>
    <mergeCell ref="U18:AA18"/>
    <mergeCell ref="U19:X19"/>
    <mergeCell ref="U22:W22"/>
    <mergeCell ref="X22:AK22"/>
    <mergeCell ref="B25:T25"/>
    <mergeCell ref="U25:Y25"/>
    <mergeCell ref="AA25:AC25"/>
    <mergeCell ref="AE25:AG25"/>
    <mergeCell ref="AI25:AK25"/>
    <mergeCell ref="B26:T26"/>
    <mergeCell ref="U26:Y26"/>
    <mergeCell ref="AA26:AC26"/>
    <mergeCell ref="AE26:AG26"/>
    <mergeCell ref="AI26:AK26"/>
    <mergeCell ref="B9:F10"/>
    <mergeCell ref="G9:M10"/>
    <mergeCell ref="W9:AK10"/>
    <mergeCell ref="V11:AK12"/>
    <mergeCell ref="Z13:AK14"/>
    <mergeCell ref="B20:T24"/>
    <mergeCell ref="U20:V21"/>
    <mergeCell ref="W20:AK21"/>
    <mergeCell ref="U23:AK24"/>
    <mergeCell ref="B27:T33"/>
    <mergeCell ref="U27:AK33"/>
    <mergeCell ref="B34:T40"/>
    <mergeCell ref="U34:AK40"/>
  </mergeCells>
  <phoneticPr fontId="11"/>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33">
    <pageSetUpPr fitToPage="1"/>
  </sheetPr>
  <dimension ref="B1:L45"/>
  <sheetViews>
    <sheetView workbookViewId="0">
      <selection activeCell="I4" sqref="I4"/>
    </sheetView>
  </sheetViews>
  <sheetFormatPr defaultColWidth="9" defaultRowHeight="21"/>
  <cols>
    <col min="1" max="1" width="1.8984375" style="2011" customWidth="1"/>
    <col min="2" max="2" width="11.5" style="2011" customWidth="1"/>
    <col min="3" max="12" width="40.59765625" style="2011" customWidth="1"/>
    <col min="13" max="16384" width="9" style="2011"/>
  </cols>
  <sheetData>
    <row r="1" spans="2:12">
      <c r="B1" s="2482" t="s">
        <v>104</v>
      </c>
      <c r="C1" s="2482"/>
      <c r="D1" s="2482"/>
    </row>
    <row r="2" spans="2:12">
      <c r="B2" s="2482"/>
      <c r="C2" s="2482"/>
      <c r="D2" s="2482"/>
    </row>
    <row r="3" spans="2:12">
      <c r="B3" s="2483" t="s">
        <v>504</v>
      </c>
      <c r="C3" s="2483" t="s">
        <v>916</v>
      </c>
      <c r="D3" s="2482"/>
    </row>
    <row r="4" spans="2:12">
      <c r="B4" s="2484">
        <v>1</v>
      </c>
      <c r="C4" s="2489" t="s">
        <v>1105</v>
      </c>
      <c r="D4" s="2482"/>
    </row>
    <row r="5" spans="2:12">
      <c r="B5" s="2484">
        <v>2</v>
      </c>
      <c r="C5" s="2489" t="s">
        <v>787</v>
      </c>
    </row>
    <row r="6" spans="2:12">
      <c r="B6" s="2484">
        <v>3</v>
      </c>
      <c r="C6" s="2489" t="s">
        <v>806</v>
      </c>
      <c r="D6" s="2482"/>
    </row>
    <row r="7" spans="2:12">
      <c r="B7" s="2484">
        <v>4</v>
      </c>
      <c r="C7" s="2489" t="s">
        <v>806</v>
      </c>
      <c r="D7" s="2482"/>
    </row>
    <row r="8" spans="2:12">
      <c r="B8" s="2484">
        <v>5</v>
      </c>
      <c r="C8" s="2489" t="s">
        <v>806</v>
      </c>
      <c r="D8" s="2482"/>
    </row>
    <row r="9" spans="2:12">
      <c r="B9" s="2484">
        <v>6</v>
      </c>
      <c r="C9" s="2489" t="s">
        <v>806</v>
      </c>
      <c r="D9" s="2482"/>
    </row>
    <row r="10" spans="2:12">
      <c r="B10" s="2484">
        <v>7</v>
      </c>
      <c r="C10" s="2489" t="s">
        <v>806</v>
      </c>
      <c r="D10" s="2482"/>
    </row>
    <row r="12" spans="2:12">
      <c r="B12" s="2482" t="s">
        <v>605</v>
      </c>
    </row>
    <row r="13" spans="2:12" ht="21.75"/>
    <row r="14" spans="2:12" ht="21.75">
      <c r="B14" s="2485" t="s">
        <v>380</v>
      </c>
      <c r="C14" s="2653" t="s">
        <v>800</v>
      </c>
      <c r="D14" s="2657" t="s">
        <v>680</v>
      </c>
      <c r="E14" s="2657" t="s">
        <v>910</v>
      </c>
      <c r="F14" s="2657" t="s">
        <v>1029</v>
      </c>
      <c r="G14" s="2657" t="s">
        <v>1038</v>
      </c>
      <c r="H14" s="2657" t="s">
        <v>806</v>
      </c>
      <c r="I14" s="2657" t="s">
        <v>806</v>
      </c>
      <c r="J14" s="2657" t="s">
        <v>806</v>
      </c>
      <c r="K14" s="2657" t="s">
        <v>806</v>
      </c>
      <c r="L14" s="2660" t="s">
        <v>806</v>
      </c>
    </row>
    <row r="15" spans="2:12">
      <c r="B15" s="2486" t="s">
        <v>498</v>
      </c>
      <c r="C15" s="2654" t="s">
        <v>1030</v>
      </c>
      <c r="D15" s="2658" t="s">
        <v>810</v>
      </c>
      <c r="E15" s="2658" t="s">
        <v>349</v>
      </c>
      <c r="F15" s="2658" t="s">
        <v>1029</v>
      </c>
      <c r="G15" s="2659" t="s">
        <v>1051</v>
      </c>
      <c r="H15" s="2659" t="s">
        <v>806</v>
      </c>
      <c r="I15" s="2659" t="s">
        <v>806</v>
      </c>
      <c r="J15" s="2659" t="s">
        <v>806</v>
      </c>
      <c r="K15" s="2659" t="s">
        <v>806</v>
      </c>
      <c r="L15" s="2661" t="s">
        <v>806</v>
      </c>
    </row>
    <row r="16" spans="2:12">
      <c r="B16" s="2487"/>
      <c r="C16" s="2655" t="s">
        <v>411</v>
      </c>
      <c r="D16" s="2659" t="s">
        <v>806</v>
      </c>
      <c r="E16" s="2659" t="s">
        <v>581</v>
      </c>
      <c r="F16" s="2659" t="s">
        <v>1049</v>
      </c>
      <c r="G16" s="2659" t="s">
        <v>806</v>
      </c>
      <c r="H16" s="2659" t="s">
        <v>806</v>
      </c>
      <c r="I16" s="2659" t="s">
        <v>806</v>
      </c>
      <c r="J16" s="2659" t="s">
        <v>806</v>
      </c>
      <c r="K16" s="2659" t="s">
        <v>806</v>
      </c>
      <c r="L16" s="2661" t="s">
        <v>806</v>
      </c>
    </row>
    <row r="17" spans="2:12">
      <c r="B17" s="2487"/>
      <c r="C17" s="2655" t="s">
        <v>349</v>
      </c>
      <c r="D17" s="2659" t="s">
        <v>806</v>
      </c>
      <c r="E17" s="2659" t="s">
        <v>16</v>
      </c>
      <c r="F17" s="2659" t="s">
        <v>806</v>
      </c>
      <c r="G17" s="2659" t="s">
        <v>806</v>
      </c>
      <c r="H17" s="2659" t="s">
        <v>806</v>
      </c>
      <c r="I17" s="2659" t="s">
        <v>806</v>
      </c>
      <c r="J17" s="2659" t="s">
        <v>806</v>
      </c>
      <c r="K17" s="2659" t="s">
        <v>806</v>
      </c>
      <c r="L17" s="2661" t="s">
        <v>806</v>
      </c>
    </row>
    <row r="18" spans="2:12">
      <c r="B18" s="2487"/>
      <c r="C18" s="2655" t="s">
        <v>581</v>
      </c>
      <c r="D18" s="2659" t="s">
        <v>806</v>
      </c>
      <c r="E18" s="2659" t="s">
        <v>806</v>
      </c>
      <c r="F18" s="2659" t="s">
        <v>806</v>
      </c>
      <c r="G18" s="2659" t="s">
        <v>806</v>
      </c>
      <c r="H18" s="2659" t="s">
        <v>806</v>
      </c>
      <c r="I18" s="2659" t="s">
        <v>806</v>
      </c>
      <c r="J18" s="2659" t="s">
        <v>806</v>
      </c>
      <c r="K18" s="2659" t="s">
        <v>806</v>
      </c>
      <c r="L18" s="2661" t="s">
        <v>806</v>
      </c>
    </row>
    <row r="19" spans="2:12">
      <c r="B19" s="2487"/>
      <c r="C19" s="2655" t="s">
        <v>806</v>
      </c>
      <c r="D19" s="2659" t="s">
        <v>806</v>
      </c>
      <c r="E19" s="2659" t="s">
        <v>806</v>
      </c>
      <c r="F19" s="2659" t="s">
        <v>806</v>
      </c>
      <c r="G19" s="2659" t="s">
        <v>806</v>
      </c>
      <c r="H19" s="2659" t="s">
        <v>806</v>
      </c>
      <c r="I19" s="2659" t="s">
        <v>806</v>
      </c>
      <c r="J19" s="2659" t="s">
        <v>806</v>
      </c>
      <c r="K19" s="2659" t="s">
        <v>806</v>
      </c>
      <c r="L19" s="2661" t="s">
        <v>806</v>
      </c>
    </row>
    <row r="20" spans="2:12">
      <c r="B20" s="2487"/>
      <c r="C20" s="2655" t="s">
        <v>806</v>
      </c>
      <c r="D20" s="2659" t="s">
        <v>806</v>
      </c>
      <c r="E20" s="2659" t="s">
        <v>806</v>
      </c>
      <c r="F20" s="2659" t="s">
        <v>806</v>
      </c>
      <c r="G20" s="2659" t="s">
        <v>806</v>
      </c>
      <c r="H20" s="2659" t="s">
        <v>806</v>
      </c>
      <c r="I20" s="2659" t="s">
        <v>806</v>
      </c>
      <c r="J20" s="2659" t="s">
        <v>806</v>
      </c>
      <c r="K20" s="2659" t="s">
        <v>806</v>
      </c>
      <c r="L20" s="2661" t="s">
        <v>806</v>
      </c>
    </row>
    <row r="21" spans="2:12">
      <c r="B21" s="2487"/>
      <c r="C21" s="2655" t="s">
        <v>806</v>
      </c>
      <c r="D21" s="2659" t="s">
        <v>806</v>
      </c>
      <c r="E21" s="2659" t="s">
        <v>806</v>
      </c>
      <c r="F21" s="2659" t="s">
        <v>806</v>
      </c>
      <c r="G21" s="2659" t="s">
        <v>806</v>
      </c>
      <c r="H21" s="2659" t="s">
        <v>806</v>
      </c>
      <c r="I21" s="2659" t="s">
        <v>806</v>
      </c>
      <c r="J21" s="2659" t="s">
        <v>806</v>
      </c>
      <c r="K21" s="2659" t="s">
        <v>806</v>
      </c>
      <c r="L21" s="2661" t="s">
        <v>806</v>
      </c>
    </row>
    <row r="22" spans="2:12">
      <c r="B22" s="2487"/>
      <c r="C22" s="2655" t="s">
        <v>806</v>
      </c>
      <c r="D22" s="2659" t="s">
        <v>806</v>
      </c>
      <c r="E22" s="2659" t="s">
        <v>806</v>
      </c>
      <c r="F22" s="2659" t="s">
        <v>806</v>
      </c>
      <c r="G22" s="2659" t="s">
        <v>806</v>
      </c>
      <c r="H22" s="2659" t="s">
        <v>806</v>
      </c>
      <c r="I22" s="2659" t="s">
        <v>806</v>
      </c>
      <c r="J22" s="2659" t="s">
        <v>806</v>
      </c>
      <c r="K22" s="2659" t="s">
        <v>806</v>
      </c>
      <c r="L22" s="2661" t="s">
        <v>806</v>
      </c>
    </row>
    <row r="23" spans="2:12" ht="21.75">
      <c r="B23" s="2488"/>
      <c r="C23" s="2656" t="s">
        <v>806</v>
      </c>
      <c r="D23" s="2497" t="s">
        <v>806</v>
      </c>
      <c r="E23" s="2497" t="s">
        <v>806</v>
      </c>
      <c r="F23" s="2497" t="s">
        <v>806</v>
      </c>
      <c r="G23" s="2497" t="s">
        <v>806</v>
      </c>
      <c r="H23" s="2497" t="s">
        <v>806</v>
      </c>
      <c r="I23" s="2497" t="s">
        <v>806</v>
      </c>
      <c r="J23" s="2497" t="s">
        <v>806</v>
      </c>
      <c r="K23" s="2497" t="s">
        <v>806</v>
      </c>
      <c r="L23" s="2504" t="s">
        <v>806</v>
      </c>
    </row>
    <row r="25" spans="2:12">
      <c r="C25" s="2011" t="s">
        <v>151</v>
      </c>
    </row>
    <row r="26" spans="2:12">
      <c r="C26" s="2011" t="s">
        <v>1110</v>
      </c>
    </row>
    <row r="27" spans="2:12">
      <c r="C27" s="2011" t="s">
        <v>422</v>
      </c>
    </row>
    <row r="29" spans="2:12">
      <c r="C29" s="2011" t="s">
        <v>920</v>
      </c>
    </row>
    <row r="30" spans="2:12">
      <c r="C30" s="2011" t="s">
        <v>447</v>
      </c>
    </row>
    <row r="31" spans="2:12">
      <c r="C31" s="2011" t="s">
        <v>690</v>
      </c>
    </row>
    <row r="32" spans="2:12">
      <c r="C32" s="2011" t="s">
        <v>922</v>
      </c>
    </row>
    <row r="33" spans="3:3">
      <c r="C33" s="2011" t="s">
        <v>781</v>
      </c>
    </row>
    <row r="34" spans="3:3">
      <c r="C34" s="2011" t="s">
        <v>544</v>
      </c>
    </row>
    <row r="35" spans="3:3">
      <c r="C35" s="2011" t="s">
        <v>1111</v>
      </c>
    </row>
    <row r="36" spans="3:3">
      <c r="C36" s="2011" t="s">
        <v>342</v>
      </c>
    </row>
    <row r="37" spans="3:3">
      <c r="C37" s="2011" t="s">
        <v>123</v>
      </c>
    </row>
    <row r="38" spans="3:3">
      <c r="C38" s="2011" t="s">
        <v>928</v>
      </c>
    </row>
    <row r="40" spans="3:3">
      <c r="C40" s="2011" t="s">
        <v>253</v>
      </c>
    </row>
    <row r="41" spans="3:3">
      <c r="C41" s="2011" t="s">
        <v>883</v>
      </c>
    </row>
    <row r="42" spans="3:3">
      <c r="C42" s="2011" t="s">
        <v>766</v>
      </c>
    </row>
    <row r="43" spans="3:3">
      <c r="C43" s="2011" t="s">
        <v>930</v>
      </c>
    </row>
    <row r="44" spans="3:3">
      <c r="C44" s="2011" t="s">
        <v>518</v>
      </c>
    </row>
    <row r="45" spans="3:3">
      <c r="C45" s="2011" t="s">
        <v>469</v>
      </c>
    </row>
  </sheetData>
  <mergeCells count="1">
    <mergeCell ref="B15:B23"/>
  </mergeCells>
  <phoneticPr fontId="6"/>
  <pageMargins left="0.70866141732283472" right="0.70866141732283472" top="0.74803149606299213" bottom="0.74803149606299213" header="0.31496062992125984" footer="0.31496062992125984"/>
  <pageSetup paperSize="9" scale="28" fitToWidth="1" fitToHeight="1" orientation="landscape"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34">
    <pageSetUpPr fitToPage="1"/>
  </sheetPr>
  <dimension ref="A1:BF57"/>
  <sheetViews>
    <sheetView showGridLines="0" zoomScaleSheetLayoutView="100" workbookViewId="0"/>
  </sheetViews>
  <sheetFormatPr defaultColWidth="4.5" defaultRowHeight="20.25" customHeight="1"/>
  <cols>
    <col min="1" max="1" width="1.3984375" style="2723" customWidth="1"/>
    <col min="2" max="56" width="5.59765625" style="2723" customWidth="1"/>
    <col min="57" max="16384" width="4.5" style="2723"/>
  </cols>
  <sheetData>
    <row r="1" spans="1:57" s="2724" customFormat="1" ht="20.25" customHeight="1">
      <c r="A1" s="2725"/>
      <c r="B1" s="2725"/>
      <c r="C1" s="2324" t="s">
        <v>663</v>
      </c>
      <c r="D1" s="2324"/>
      <c r="E1" s="2725"/>
      <c r="F1" s="2725"/>
      <c r="G1" s="1795" t="s">
        <v>298</v>
      </c>
      <c r="H1" s="2725"/>
      <c r="I1" s="2725"/>
      <c r="J1" s="2324"/>
      <c r="K1" s="2324"/>
      <c r="L1" s="2324"/>
      <c r="M1" s="2324"/>
      <c r="N1" s="2725"/>
      <c r="O1" s="2725"/>
      <c r="P1" s="2725"/>
      <c r="Q1" s="2725"/>
      <c r="R1" s="2725"/>
      <c r="S1" s="2725"/>
      <c r="T1" s="2725"/>
      <c r="U1" s="2725"/>
      <c r="V1" s="2725"/>
      <c r="W1" s="2725"/>
      <c r="X1" s="2725"/>
      <c r="Y1" s="2725"/>
      <c r="Z1" s="2725"/>
      <c r="AA1" s="2725"/>
      <c r="AB1" s="2725"/>
      <c r="AC1" s="2725"/>
      <c r="AD1" s="2725"/>
      <c r="AE1" s="2725"/>
      <c r="AF1" s="2725"/>
      <c r="AG1" s="2725"/>
      <c r="AH1" s="2725"/>
      <c r="AI1" s="2725"/>
      <c r="AJ1" s="2725"/>
      <c r="AK1" s="1829" t="s">
        <v>916</v>
      </c>
      <c r="AL1" s="1829" t="s">
        <v>679</v>
      </c>
      <c r="AM1" s="2216" t="s">
        <v>1114</v>
      </c>
      <c r="AN1" s="2216"/>
      <c r="AO1" s="2216"/>
      <c r="AP1" s="2216"/>
      <c r="AQ1" s="2216"/>
      <c r="AR1" s="2216"/>
      <c r="AS1" s="2216"/>
      <c r="AT1" s="2216"/>
      <c r="AU1" s="2216"/>
      <c r="AV1" s="2216"/>
      <c r="AW1" s="2216"/>
      <c r="AX1" s="2216"/>
      <c r="AY1" s="2216"/>
      <c r="AZ1" s="2216"/>
      <c r="BA1" s="2216"/>
      <c r="BB1" s="2408" t="s">
        <v>156</v>
      </c>
      <c r="BC1" s="2725"/>
      <c r="BD1" s="2725"/>
    </row>
    <row r="2" spans="1:57" s="1923" customFormat="1" ht="20.25" customHeight="1">
      <c r="A2" s="2406"/>
      <c r="B2" s="2406"/>
      <c r="C2" s="2406"/>
      <c r="D2" s="1795"/>
      <c r="E2" s="2406"/>
      <c r="F2" s="2406"/>
      <c r="G2" s="2406"/>
      <c r="H2" s="1795"/>
      <c r="I2" s="1829"/>
      <c r="J2" s="1829"/>
      <c r="K2" s="1829"/>
      <c r="L2" s="1829"/>
      <c r="M2" s="1829"/>
      <c r="N2" s="2406"/>
      <c r="O2" s="2406"/>
      <c r="P2" s="2406"/>
      <c r="Q2" s="2406"/>
      <c r="R2" s="2406"/>
      <c r="S2" s="2406"/>
      <c r="T2" s="1829" t="s">
        <v>780</v>
      </c>
      <c r="U2" s="1904">
        <v>6</v>
      </c>
      <c r="V2" s="1904"/>
      <c r="W2" s="1829" t="s">
        <v>679</v>
      </c>
      <c r="X2" s="1907">
        <f>IF(U2=0,"",YEAR(DATE(2018+U2,1,1)))</f>
        <v>2024</v>
      </c>
      <c r="Y2" s="1907"/>
      <c r="Z2" s="2406" t="s">
        <v>592</v>
      </c>
      <c r="AA2" s="2406" t="s">
        <v>785</v>
      </c>
      <c r="AB2" s="1904">
        <v>4</v>
      </c>
      <c r="AC2" s="1904"/>
      <c r="AD2" s="2406" t="s">
        <v>313</v>
      </c>
      <c r="AE2" s="2406"/>
      <c r="AF2" s="2406"/>
      <c r="AG2" s="2406"/>
      <c r="AH2" s="2406"/>
      <c r="AI2" s="2406"/>
      <c r="AJ2" s="2408"/>
      <c r="AK2" s="1829" t="s">
        <v>1113</v>
      </c>
      <c r="AL2" s="1829" t="s">
        <v>679</v>
      </c>
      <c r="AM2" s="1904"/>
      <c r="AN2" s="1904"/>
      <c r="AO2" s="1904"/>
      <c r="AP2" s="1904"/>
      <c r="AQ2" s="1904"/>
      <c r="AR2" s="1904"/>
      <c r="AS2" s="1904"/>
      <c r="AT2" s="1904"/>
      <c r="AU2" s="1904"/>
      <c r="AV2" s="1904"/>
      <c r="AW2" s="1904"/>
      <c r="AX2" s="1904"/>
      <c r="AY2" s="1904"/>
      <c r="AZ2" s="1904"/>
      <c r="BA2" s="1904"/>
      <c r="BB2" s="2408" t="s">
        <v>156</v>
      </c>
      <c r="BC2" s="1829"/>
      <c r="BD2" s="1829"/>
      <c r="BE2" s="1828"/>
    </row>
    <row r="3" spans="1:57" s="1923" customFormat="1" ht="20.25" customHeight="1">
      <c r="A3" s="2406"/>
      <c r="B3" s="2406"/>
      <c r="C3" s="2406"/>
      <c r="D3" s="1795"/>
      <c r="E3" s="2406"/>
      <c r="F3" s="2406"/>
      <c r="G3" s="2406"/>
      <c r="H3" s="1795"/>
      <c r="I3" s="1829"/>
      <c r="J3" s="1829"/>
      <c r="K3" s="1829"/>
      <c r="L3" s="1829"/>
      <c r="M3" s="1829"/>
      <c r="N3" s="2406"/>
      <c r="O3" s="2406"/>
      <c r="P3" s="2406"/>
      <c r="Q3" s="2406"/>
      <c r="R3" s="2406"/>
      <c r="S3" s="2406"/>
      <c r="T3" s="2413"/>
      <c r="U3" s="2791"/>
      <c r="V3" s="2791"/>
      <c r="W3" s="2800"/>
      <c r="X3" s="2791"/>
      <c r="Y3" s="2791"/>
      <c r="Z3" s="2804"/>
      <c r="AA3" s="2804"/>
      <c r="AB3" s="2791"/>
      <c r="AC3" s="2791"/>
      <c r="AD3" s="2807"/>
      <c r="AE3" s="2406"/>
      <c r="AF3" s="2406"/>
      <c r="AG3" s="2406"/>
      <c r="AH3" s="2406"/>
      <c r="AI3" s="2406"/>
      <c r="AJ3" s="2408"/>
      <c r="AK3" s="1829"/>
      <c r="AL3" s="1829"/>
      <c r="AM3" s="1907"/>
      <c r="AN3" s="1907"/>
      <c r="AO3" s="1907"/>
      <c r="AP3" s="1907"/>
      <c r="AQ3" s="1907"/>
      <c r="AR3" s="1907"/>
      <c r="AS3" s="1907"/>
      <c r="AT3" s="1907"/>
      <c r="AU3" s="1907"/>
      <c r="AV3" s="1907"/>
      <c r="AW3" s="1907"/>
      <c r="AX3" s="1907"/>
      <c r="AY3" s="2825" t="s">
        <v>794</v>
      </c>
      <c r="AZ3" s="2831" t="s">
        <v>796</v>
      </c>
      <c r="BA3" s="2831"/>
      <c r="BB3" s="2831"/>
      <c r="BC3" s="2831"/>
      <c r="BD3" s="1829"/>
      <c r="BE3" s="1828"/>
    </row>
    <row r="4" spans="1:57" s="1923" customFormat="1" ht="20.25" customHeight="1">
      <c r="A4" s="2406"/>
      <c r="B4" s="1932"/>
      <c r="C4" s="1932"/>
      <c r="D4" s="1932"/>
      <c r="E4" s="1932"/>
      <c r="F4" s="1932"/>
      <c r="G4" s="1932"/>
      <c r="H4" s="1932"/>
      <c r="I4" s="1932"/>
      <c r="J4" s="2760"/>
      <c r="K4" s="2093"/>
      <c r="L4" s="2093"/>
      <c r="M4" s="2093"/>
      <c r="N4" s="2093"/>
      <c r="O4" s="2093"/>
      <c r="P4" s="2782"/>
      <c r="Q4" s="2093"/>
      <c r="R4" s="2093"/>
      <c r="S4" s="2215"/>
      <c r="T4" s="2406"/>
      <c r="U4" s="2406"/>
      <c r="V4" s="2406"/>
      <c r="W4" s="2406"/>
      <c r="X4" s="2406"/>
      <c r="Y4" s="2406"/>
      <c r="Z4" s="2804"/>
      <c r="AA4" s="2804"/>
      <c r="AB4" s="2791"/>
      <c r="AC4" s="2791"/>
      <c r="AD4" s="2807"/>
      <c r="AE4" s="2406"/>
      <c r="AF4" s="2406"/>
      <c r="AG4" s="2406"/>
      <c r="AH4" s="2406"/>
      <c r="AI4" s="2406"/>
      <c r="AJ4" s="2408"/>
      <c r="AK4" s="1829"/>
      <c r="AL4" s="1829"/>
      <c r="AM4" s="1907"/>
      <c r="AN4" s="1907"/>
      <c r="AO4" s="1907"/>
      <c r="AP4" s="1907"/>
      <c r="AQ4" s="1907"/>
      <c r="AR4" s="1907"/>
      <c r="AS4" s="1907"/>
      <c r="AT4" s="1907"/>
      <c r="AU4" s="1907"/>
      <c r="AV4" s="1907"/>
      <c r="AW4" s="1907"/>
      <c r="AX4" s="1907"/>
      <c r="AY4" s="2825" t="s">
        <v>795</v>
      </c>
      <c r="AZ4" s="2831" t="s">
        <v>797</v>
      </c>
      <c r="BA4" s="2831"/>
      <c r="BB4" s="2831"/>
      <c r="BC4" s="2831"/>
      <c r="BD4" s="1829"/>
      <c r="BE4" s="1828"/>
    </row>
    <row r="5" spans="1:57" s="1923" customFormat="1" ht="20.25" customHeight="1">
      <c r="A5" s="2406"/>
      <c r="B5" s="1749"/>
      <c r="C5" s="1749"/>
      <c r="D5" s="1749"/>
      <c r="E5" s="1749"/>
      <c r="F5" s="1749"/>
      <c r="G5" s="1749"/>
      <c r="H5" s="1749"/>
      <c r="I5" s="1749"/>
      <c r="J5" s="2761"/>
      <c r="K5" s="2762"/>
      <c r="L5" s="2767"/>
      <c r="M5" s="2767"/>
      <c r="N5" s="2767"/>
      <c r="O5" s="2767"/>
      <c r="P5" s="1749"/>
      <c r="Q5" s="2056"/>
      <c r="R5" s="2056"/>
      <c r="S5" s="2071"/>
      <c r="T5" s="2406"/>
      <c r="U5" s="2406"/>
      <c r="V5" s="2406"/>
      <c r="W5" s="2406"/>
      <c r="X5" s="2406"/>
      <c r="Y5" s="2406"/>
      <c r="Z5" s="2804"/>
      <c r="AA5" s="2804"/>
      <c r="AB5" s="2791"/>
      <c r="AC5" s="2791"/>
      <c r="AD5" s="1924"/>
      <c r="AE5" s="1924"/>
      <c r="AF5" s="1924"/>
      <c r="AG5" s="1924"/>
      <c r="AH5" s="2406"/>
      <c r="AI5" s="2406"/>
      <c r="AJ5" s="1924" t="s">
        <v>968</v>
      </c>
      <c r="AK5" s="1924"/>
      <c r="AL5" s="1924"/>
      <c r="AM5" s="1924"/>
      <c r="AN5" s="1924"/>
      <c r="AO5" s="1924"/>
      <c r="AP5" s="1924"/>
      <c r="AQ5" s="1924"/>
      <c r="AR5" s="1932"/>
      <c r="AS5" s="1932"/>
      <c r="AT5" s="2219"/>
      <c r="AU5" s="1924"/>
      <c r="AV5" s="1936">
        <v>40</v>
      </c>
      <c r="AW5" s="1938"/>
      <c r="AX5" s="2219" t="s">
        <v>140</v>
      </c>
      <c r="AY5" s="1924"/>
      <c r="AZ5" s="1936">
        <v>160</v>
      </c>
      <c r="BA5" s="1938"/>
      <c r="BB5" s="2219" t="s">
        <v>93</v>
      </c>
      <c r="BC5" s="1924"/>
      <c r="BD5" s="2406"/>
      <c r="BE5" s="1828"/>
    </row>
    <row r="6" spans="1:57" s="1923" customFormat="1" ht="20.25" customHeight="1">
      <c r="A6" s="2406"/>
      <c r="B6" s="1749"/>
      <c r="C6" s="1749"/>
      <c r="D6" s="1749"/>
      <c r="E6" s="1749"/>
      <c r="F6" s="1749"/>
      <c r="G6" s="1749"/>
      <c r="H6" s="1749"/>
      <c r="I6" s="1749"/>
      <c r="J6" s="2761"/>
      <c r="K6" s="2762"/>
      <c r="L6" s="2767"/>
      <c r="M6" s="2767"/>
      <c r="N6" s="2767"/>
      <c r="O6" s="2767"/>
      <c r="P6" s="1749"/>
      <c r="Q6" s="2056"/>
      <c r="R6" s="2056"/>
      <c r="S6" s="2071"/>
      <c r="T6" s="2406"/>
      <c r="U6" s="2406"/>
      <c r="V6" s="2406"/>
      <c r="W6" s="2406"/>
      <c r="X6" s="2406"/>
      <c r="Y6" s="2406"/>
      <c r="Z6" s="2804"/>
      <c r="AA6" s="2804"/>
      <c r="AB6" s="2791"/>
      <c r="AC6" s="2791"/>
      <c r="AD6" s="1924"/>
      <c r="AE6" s="1924"/>
      <c r="AF6" s="1924"/>
      <c r="AG6" s="1924"/>
      <c r="AH6" s="2406"/>
      <c r="AI6" s="2406"/>
      <c r="AJ6" s="1924"/>
      <c r="AK6" s="1924"/>
      <c r="AL6" s="1924"/>
      <c r="AM6" s="1924"/>
      <c r="AN6" s="1924"/>
      <c r="AO6" s="1924"/>
      <c r="AP6" s="1924"/>
      <c r="AQ6" s="2071" t="s">
        <v>1115</v>
      </c>
      <c r="AR6" s="1924"/>
      <c r="AS6" s="2218"/>
      <c r="AT6" s="2218"/>
      <c r="AU6" s="2218"/>
      <c r="AV6" s="1924"/>
      <c r="AW6" s="1924"/>
      <c r="AX6" s="1982"/>
      <c r="AY6" s="1924"/>
      <c r="AZ6" s="1936">
        <v>100</v>
      </c>
      <c r="BA6" s="1938"/>
      <c r="BB6" s="1793" t="s">
        <v>1028</v>
      </c>
      <c r="BC6" s="1924"/>
      <c r="BD6" s="2406"/>
      <c r="BE6" s="1828"/>
    </row>
    <row r="7" spans="1:57" s="1923" customFormat="1" ht="20.25" customHeight="1">
      <c r="A7" s="2406"/>
      <c r="B7" s="1749"/>
      <c r="C7" s="1749"/>
      <c r="D7" s="1749"/>
      <c r="E7" s="1749"/>
      <c r="F7" s="1749"/>
      <c r="G7" s="1749"/>
      <c r="H7" s="1749"/>
      <c r="I7" s="1749"/>
      <c r="J7" s="1749"/>
      <c r="K7" s="1796"/>
      <c r="L7" s="1796"/>
      <c r="M7" s="1796"/>
      <c r="N7" s="1749"/>
      <c r="O7" s="2778"/>
      <c r="P7" s="2188"/>
      <c r="Q7" s="2188"/>
      <c r="R7" s="1737"/>
      <c r="S7" s="1748"/>
      <c r="T7" s="2406"/>
      <c r="U7" s="2406"/>
      <c r="V7" s="2406"/>
      <c r="W7" s="2406"/>
      <c r="X7" s="2406"/>
      <c r="Y7" s="2406"/>
      <c r="Z7" s="2804"/>
      <c r="AA7" s="2804"/>
      <c r="AB7" s="2791"/>
      <c r="AC7" s="2791"/>
      <c r="AD7" s="2471"/>
      <c r="AE7" s="2725"/>
      <c r="AF7" s="2725"/>
      <c r="AG7" s="2725"/>
      <c r="AH7" s="2406"/>
      <c r="AI7" s="2406"/>
      <c r="AJ7" s="2406"/>
      <c r="AK7" s="2406"/>
      <c r="AL7" s="2725"/>
      <c r="AM7" s="2725"/>
      <c r="AN7" s="2808"/>
      <c r="AO7" s="1982"/>
      <c r="AP7" s="1982"/>
      <c r="AQ7" s="2218"/>
      <c r="AR7" s="2218"/>
      <c r="AS7" s="2218"/>
      <c r="AT7" s="2218"/>
      <c r="AU7" s="2218"/>
      <c r="AV7" s="2218"/>
      <c r="AW7" s="1924" t="s">
        <v>623</v>
      </c>
      <c r="AX7" s="1924"/>
      <c r="AY7" s="1924"/>
      <c r="AZ7" s="1965">
        <f>DAY(EOMONTH(DATE(X2,AB2,1),0))</f>
        <v>30</v>
      </c>
      <c r="BA7" s="1969"/>
      <c r="BB7" s="2219" t="s">
        <v>798</v>
      </c>
      <c r="BC7" s="2406"/>
      <c r="BD7" s="2406"/>
      <c r="BE7" s="1828"/>
    </row>
    <row r="8" spans="1:57" ht="5.0999999999999996" customHeight="1">
      <c r="A8" s="2726"/>
      <c r="B8" s="2726"/>
      <c r="C8" s="1750"/>
      <c r="D8" s="1750"/>
      <c r="E8" s="2726"/>
      <c r="F8" s="2726"/>
      <c r="G8" s="2207"/>
      <c r="H8" s="2726"/>
      <c r="I8" s="2726"/>
      <c r="J8" s="2726"/>
      <c r="K8" s="2726"/>
      <c r="L8" s="2726"/>
      <c r="M8" s="2726"/>
      <c r="N8" s="2726"/>
      <c r="O8" s="2726"/>
      <c r="P8" s="2726"/>
      <c r="Q8" s="2726"/>
      <c r="R8" s="2726"/>
      <c r="S8" s="1750"/>
      <c r="T8" s="2726"/>
      <c r="U8" s="2726"/>
      <c r="V8" s="2726"/>
      <c r="W8" s="2726"/>
      <c r="X8" s="2726"/>
      <c r="Y8" s="2726"/>
      <c r="Z8" s="2726"/>
      <c r="AA8" s="2726"/>
      <c r="AB8" s="2726"/>
      <c r="AC8" s="2726"/>
      <c r="AD8" s="2726"/>
      <c r="AE8" s="2726"/>
      <c r="AF8" s="2726"/>
      <c r="AG8" s="2726"/>
      <c r="AH8" s="2726"/>
      <c r="AI8" s="2726"/>
      <c r="AJ8" s="1750"/>
      <c r="AK8" s="2726"/>
      <c r="AL8" s="2726"/>
      <c r="AM8" s="2726"/>
      <c r="AN8" s="2726"/>
      <c r="AO8" s="2726"/>
      <c r="AP8" s="2726"/>
      <c r="AQ8" s="2726"/>
      <c r="AR8" s="2726"/>
      <c r="AS8" s="2726"/>
      <c r="AT8" s="2726"/>
      <c r="AU8" s="2726"/>
      <c r="AV8" s="2726"/>
      <c r="AW8" s="2726"/>
      <c r="AX8" s="2726"/>
      <c r="AY8" s="2726"/>
      <c r="AZ8" s="2726"/>
      <c r="BA8" s="2726"/>
      <c r="BB8" s="2726"/>
      <c r="BC8" s="2465"/>
      <c r="BD8" s="2465"/>
      <c r="BE8" s="1991"/>
    </row>
    <row r="9" spans="1:57" ht="20.25" customHeight="1">
      <c r="A9" s="2726"/>
      <c r="B9" s="2313" t="s">
        <v>504</v>
      </c>
      <c r="C9" s="2333" t="s">
        <v>1064</v>
      </c>
      <c r="D9" s="2336"/>
      <c r="E9" s="2346" t="s">
        <v>602</v>
      </c>
      <c r="F9" s="2336"/>
      <c r="G9" s="2346" t="s">
        <v>1112</v>
      </c>
      <c r="H9" s="2333"/>
      <c r="I9" s="2333"/>
      <c r="J9" s="2333"/>
      <c r="K9" s="2336"/>
      <c r="L9" s="2346" t="s">
        <v>960</v>
      </c>
      <c r="M9" s="2333"/>
      <c r="N9" s="2333"/>
      <c r="O9" s="2356"/>
      <c r="P9" s="2180" t="s">
        <v>1067</v>
      </c>
      <c r="Q9" s="2189"/>
      <c r="R9" s="2189"/>
      <c r="S9" s="2189"/>
      <c r="T9" s="2189"/>
      <c r="U9" s="2189"/>
      <c r="V9" s="2189"/>
      <c r="W9" s="2189"/>
      <c r="X9" s="2189"/>
      <c r="Y9" s="2189"/>
      <c r="Z9" s="2189"/>
      <c r="AA9" s="2189"/>
      <c r="AB9" s="2189"/>
      <c r="AC9" s="2189"/>
      <c r="AD9" s="2189"/>
      <c r="AE9" s="2189"/>
      <c r="AF9" s="2189"/>
      <c r="AG9" s="2189"/>
      <c r="AH9" s="2189"/>
      <c r="AI9" s="2189"/>
      <c r="AJ9" s="2189"/>
      <c r="AK9" s="2189"/>
      <c r="AL9" s="2189"/>
      <c r="AM9" s="2189"/>
      <c r="AN9" s="2189"/>
      <c r="AO9" s="2189"/>
      <c r="AP9" s="2189"/>
      <c r="AQ9" s="2189"/>
      <c r="AR9" s="2189"/>
      <c r="AS9" s="2189"/>
      <c r="AT9" s="2189"/>
      <c r="AU9" s="2811" t="str">
        <f>IF(AZ3="４週","(10)1～4週目の勤務時間数合計","(10)1か月の勤務時間数合計")</f>
        <v>(10)1～4週目の勤務時間数合計</v>
      </c>
      <c r="AV9" s="2818"/>
      <c r="AW9" s="2811" t="s">
        <v>1072</v>
      </c>
      <c r="AX9" s="2818"/>
      <c r="AY9" s="2826" t="s">
        <v>1116</v>
      </c>
      <c r="AZ9" s="2826"/>
      <c r="BA9" s="2826"/>
      <c r="BB9" s="2826"/>
      <c r="BC9" s="2826"/>
      <c r="BD9" s="2826"/>
    </row>
    <row r="10" spans="1:57" ht="20.25" customHeight="1">
      <c r="A10" s="2726"/>
      <c r="B10" s="2314"/>
      <c r="C10" s="2334"/>
      <c r="D10" s="2337"/>
      <c r="E10" s="2347"/>
      <c r="F10" s="2337"/>
      <c r="G10" s="2347"/>
      <c r="H10" s="2334"/>
      <c r="I10" s="2334"/>
      <c r="J10" s="2334"/>
      <c r="K10" s="2337"/>
      <c r="L10" s="2347"/>
      <c r="M10" s="2334"/>
      <c r="N10" s="2334"/>
      <c r="O10" s="2357"/>
      <c r="P10" s="2388" t="s">
        <v>775</v>
      </c>
      <c r="Q10" s="2394"/>
      <c r="R10" s="2394"/>
      <c r="S10" s="2394"/>
      <c r="T10" s="2394"/>
      <c r="U10" s="2394"/>
      <c r="V10" s="2400"/>
      <c r="W10" s="2388" t="s">
        <v>784</v>
      </c>
      <c r="X10" s="2394"/>
      <c r="Y10" s="2394"/>
      <c r="Z10" s="2394"/>
      <c r="AA10" s="2394"/>
      <c r="AB10" s="2394"/>
      <c r="AC10" s="2400"/>
      <c r="AD10" s="2388" t="s">
        <v>789</v>
      </c>
      <c r="AE10" s="2394"/>
      <c r="AF10" s="2394"/>
      <c r="AG10" s="2394"/>
      <c r="AH10" s="2394"/>
      <c r="AI10" s="2394"/>
      <c r="AJ10" s="2400"/>
      <c r="AK10" s="2388" t="s">
        <v>551</v>
      </c>
      <c r="AL10" s="2394"/>
      <c r="AM10" s="2394"/>
      <c r="AN10" s="2394"/>
      <c r="AO10" s="2394"/>
      <c r="AP10" s="2394"/>
      <c r="AQ10" s="2400"/>
      <c r="AR10" s="2388" t="s">
        <v>71</v>
      </c>
      <c r="AS10" s="2394"/>
      <c r="AT10" s="2400"/>
      <c r="AU10" s="2812"/>
      <c r="AV10" s="2819"/>
      <c r="AW10" s="2812"/>
      <c r="AX10" s="2819"/>
      <c r="AY10" s="2826"/>
      <c r="AZ10" s="2826"/>
      <c r="BA10" s="2826"/>
      <c r="BB10" s="2826"/>
      <c r="BC10" s="2826"/>
      <c r="BD10" s="2826"/>
    </row>
    <row r="11" spans="1:57" ht="20.25" customHeight="1">
      <c r="A11" s="2726"/>
      <c r="B11" s="2314"/>
      <c r="C11" s="2334"/>
      <c r="D11" s="2337"/>
      <c r="E11" s="2347"/>
      <c r="F11" s="2337"/>
      <c r="G11" s="2347"/>
      <c r="H11" s="2334"/>
      <c r="I11" s="2334"/>
      <c r="J11" s="2334"/>
      <c r="K11" s="2337"/>
      <c r="L11" s="2347"/>
      <c r="M11" s="2334"/>
      <c r="N11" s="2334"/>
      <c r="O11" s="2357"/>
      <c r="P11" s="2389">
        <f>DAY(DATE($X$2,$AB$2,1))</f>
        <v>1</v>
      </c>
      <c r="Q11" s="2395">
        <f>DAY(DATE($X$2,$AB$2,2))</f>
        <v>2</v>
      </c>
      <c r="R11" s="2395">
        <f>DAY(DATE($X$2,$AB$2,3))</f>
        <v>3</v>
      </c>
      <c r="S11" s="2395">
        <f>DAY(DATE($X$2,$AB$2,4))</f>
        <v>4</v>
      </c>
      <c r="T11" s="2395">
        <f>DAY(DATE($X$2,$AB$2,5))</f>
        <v>5</v>
      </c>
      <c r="U11" s="2395">
        <f>DAY(DATE($X$2,$AB$2,6))</f>
        <v>6</v>
      </c>
      <c r="V11" s="2401">
        <f>DAY(DATE($X$2,$AB$2,7))</f>
        <v>7</v>
      </c>
      <c r="W11" s="2389">
        <f>DAY(DATE($X$2,$AB$2,8))</f>
        <v>8</v>
      </c>
      <c r="X11" s="2395">
        <f>DAY(DATE($X$2,$AB$2,9))</f>
        <v>9</v>
      </c>
      <c r="Y11" s="2395">
        <f>DAY(DATE($X$2,$AB$2,10))</f>
        <v>10</v>
      </c>
      <c r="Z11" s="2395">
        <f>DAY(DATE($X$2,$AB$2,11))</f>
        <v>11</v>
      </c>
      <c r="AA11" s="2395">
        <f>DAY(DATE($X$2,$AB$2,12))</f>
        <v>12</v>
      </c>
      <c r="AB11" s="2395">
        <f>DAY(DATE($X$2,$AB$2,13))</f>
        <v>13</v>
      </c>
      <c r="AC11" s="2401">
        <f>DAY(DATE($X$2,$AB$2,14))</f>
        <v>14</v>
      </c>
      <c r="AD11" s="2389">
        <f>DAY(DATE($X$2,$AB$2,15))</f>
        <v>15</v>
      </c>
      <c r="AE11" s="2395">
        <f>DAY(DATE($X$2,$AB$2,16))</f>
        <v>16</v>
      </c>
      <c r="AF11" s="2395">
        <f>DAY(DATE($X$2,$AB$2,17))</f>
        <v>17</v>
      </c>
      <c r="AG11" s="2395">
        <f>DAY(DATE($X$2,$AB$2,18))</f>
        <v>18</v>
      </c>
      <c r="AH11" s="2395">
        <f>DAY(DATE($X$2,$AB$2,19))</f>
        <v>19</v>
      </c>
      <c r="AI11" s="2395">
        <f>DAY(DATE($X$2,$AB$2,20))</f>
        <v>20</v>
      </c>
      <c r="AJ11" s="2401">
        <f>DAY(DATE($X$2,$AB$2,21))</f>
        <v>21</v>
      </c>
      <c r="AK11" s="2389">
        <f>DAY(DATE($X$2,$AB$2,22))</f>
        <v>22</v>
      </c>
      <c r="AL11" s="2395">
        <f>DAY(DATE($X$2,$AB$2,23))</f>
        <v>23</v>
      </c>
      <c r="AM11" s="2395">
        <f>DAY(DATE($X$2,$AB$2,24))</f>
        <v>24</v>
      </c>
      <c r="AN11" s="2395">
        <f>DAY(DATE($X$2,$AB$2,25))</f>
        <v>25</v>
      </c>
      <c r="AO11" s="2395">
        <f>DAY(DATE($X$2,$AB$2,26))</f>
        <v>26</v>
      </c>
      <c r="AP11" s="2395">
        <f>DAY(DATE($X$2,$AB$2,27))</f>
        <v>27</v>
      </c>
      <c r="AQ11" s="2401">
        <f>DAY(DATE($X$2,$AB$2,28))</f>
        <v>28</v>
      </c>
      <c r="AR11" s="2389" t="str">
        <f>IF(AZ3="暦月",IF(DAY(DATE($X$2,$AB$2,29))=29,29,""),"")</f>
        <v/>
      </c>
      <c r="AS11" s="2395" t="str">
        <f>IF(AZ3="暦月",IF(DAY(DATE($X$2,$AB$2,30))=30,30,""),"")</f>
        <v/>
      </c>
      <c r="AT11" s="2809" t="str">
        <f>IF(AZ3="暦月",IF(DAY(DATE($X$2,$AB$2,31))=31,31,""),"")</f>
        <v/>
      </c>
      <c r="AU11" s="2812"/>
      <c r="AV11" s="2819"/>
      <c r="AW11" s="2812"/>
      <c r="AX11" s="2819"/>
      <c r="AY11" s="2826"/>
      <c r="AZ11" s="2826"/>
      <c r="BA11" s="2826"/>
      <c r="BB11" s="2826"/>
      <c r="BC11" s="2826"/>
      <c r="BD11" s="2826"/>
    </row>
    <row r="12" spans="1:57" ht="20.25" hidden="1" customHeight="1">
      <c r="A12" s="2726"/>
      <c r="B12" s="2314"/>
      <c r="C12" s="2334"/>
      <c r="D12" s="2337"/>
      <c r="E12" s="2347"/>
      <c r="F12" s="2337"/>
      <c r="G12" s="2347"/>
      <c r="H12" s="2334"/>
      <c r="I12" s="2334"/>
      <c r="J12" s="2334"/>
      <c r="K12" s="2337"/>
      <c r="L12" s="2347"/>
      <c r="M12" s="2334"/>
      <c r="N12" s="2334"/>
      <c r="O12" s="2357"/>
      <c r="P12" s="2389">
        <f>WEEKDAY(DATE($X$2,$AB$2,1))</f>
        <v>2</v>
      </c>
      <c r="Q12" s="2395">
        <f>WEEKDAY(DATE($X$2,$AB$2,2))</f>
        <v>3</v>
      </c>
      <c r="R12" s="2395">
        <f>WEEKDAY(DATE($X$2,$AB$2,3))</f>
        <v>4</v>
      </c>
      <c r="S12" s="2395">
        <f>WEEKDAY(DATE($X$2,$AB$2,4))</f>
        <v>5</v>
      </c>
      <c r="T12" s="2395">
        <f>WEEKDAY(DATE($X$2,$AB$2,5))</f>
        <v>6</v>
      </c>
      <c r="U12" s="2395">
        <f>WEEKDAY(DATE($X$2,$AB$2,6))</f>
        <v>7</v>
      </c>
      <c r="V12" s="2401">
        <f>WEEKDAY(DATE($X$2,$AB$2,7))</f>
        <v>1</v>
      </c>
      <c r="W12" s="2389">
        <f>WEEKDAY(DATE($X$2,$AB$2,8))</f>
        <v>2</v>
      </c>
      <c r="X12" s="2395">
        <f>WEEKDAY(DATE($X$2,$AB$2,9))</f>
        <v>3</v>
      </c>
      <c r="Y12" s="2395">
        <f>WEEKDAY(DATE($X$2,$AB$2,10))</f>
        <v>4</v>
      </c>
      <c r="Z12" s="2395">
        <f>WEEKDAY(DATE($X$2,$AB$2,11))</f>
        <v>5</v>
      </c>
      <c r="AA12" s="2395">
        <f>WEEKDAY(DATE($X$2,$AB$2,12))</f>
        <v>6</v>
      </c>
      <c r="AB12" s="2395">
        <f>WEEKDAY(DATE($X$2,$AB$2,13))</f>
        <v>7</v>
      </c>
      <c r="AC12" s="2401">
        <f>WEEKDAY(DATE($X$2,$AB$2,14))</f>
        <v>1</v>
      </c>
      <c r="AD12" s="2389">
        <f>WEEKDAY(DATE($X$2,$AB$2,15))</f>
        <v>2</v>
      </c>
      <c r="AE12" s="2395">
        <f>WEEKDAY(DATE($X$2,$AB$2,16))</f>
        <v>3</v>
      </c>
      <c r="AF12" s="2395">
        <f>WEEKDAY(DATE($X$2,$AB$2,17))</f>
        <v>4</v>
      </c>
      <c r="AG12" s="2395">
        <f>WEEKDAY(DATE($X$2,$AB$2,18))</f>
        <v>5</v>
      </c>
      <c r="AH12" s="2395">
        <f>WEEKDAY(DATE($X$2,$AB$2,19))</f>
        <v>6</v>
      </c>
      <c r="AI12" s="2395">
        <f>WEEKDAY(DATE($X$2,$AB$2,20))</f>
        <v>7</v>
      </c>
      <c r="AJ12" s="2401">
        <f>WEEKDAY(DATE($X$2,$AB$2,21))</f>
        <v>1</v>
      </c>
      <c r="AK12" s="2389">
        <f>WEEKDAY(DATE($X$2,$AB$2,22))</f>
        <v>2</v>
      </c>
      <c r="AL12" s="2395">
        <f>WEEKDAY(DATE($X$2,$AB$2,23))</f>
        <v>3</v>
      </c>
      <c r="AM12" s="2395">
        <f>WEEKDAY(DATE($X$2,$AB$2,24))</f>
        <v>4</v>
      </c>
      <c r="AN12" s="2395">
        <f>WEEKDAY(DATE($X$2,$AB$2,25))</f>
        <v>5</v>
      </c>
      <c r="AO12" s="2395">
        <f>WEEKDAY(DATE($X$2,$AB$2,26))</f>
        <v>6</v>
      </c>
      <c r="AP12" s="2395">
        <f>WEEKDAY(DATE($X$2,$AB$2,27))</f>
        <v>7</v>
      </c>
      <c r="AQ12" s="2401">
        <f>WEEKDAY(DATE($X$2,$AB$2,28))</f>
        <v>1</v>
      </c>
      <c r="AR12" s="2389">
        <f>IF(AR11=29,WEEKDAY(DATE($X$2,$AB$2,29)),0)</f>
        <v>0</v>
      </c>
      <c r="AS12" s="2395">
        <f>IF(AS11=30,WEEKDAY(DATE($X$2,$AB$2,30)),0)</f>
        <v>0</v>
      </c>
      <c r="AT12" s="2809">
        <f>IF(AT11=31,WEEKDAY(DATE($X$2,$AB$2,31)),0)</f>
        <v>0</v>
      </c>
      <c r="AU12" s="2813"/>
      <c r="AV12" s="2820"/>
      <c r="AW12" s="2813"/>
      <c r="AX12" s="2820"/>
      <c r="AY12" s="2827"/>
      <c r="AZ12" s="2827"/>
      <c r="BA12" s="2827"/>
      <c r="BB12" s="2827"/>
      <c r="BC12" s="2827"/>
      <c r="BD12" s="2827"/>
    </row>
    <row r="13" spans="1:57" ht="20.25" customHeight="1">
      <c r="A13" s="2726"/>
      <c r="B13" s="2315"/>
      <c r="C13" s="2335"/>
      <c r="D13" s="2338"/>
      <c r="E13" s="2348"/>
      <c r="F13" s="2338"/>
      <c r="G13" s="2348"/>
      <c r="H13" s="2335"/>
      <c r="I13" s="2335"/>
      <c r="J13" s="2335"/>
      <c r="K13" s="2338"/>
      <c r="L13" s="2348"/>
      <c r="M13" s="2335"/>
      <c r="N13" s="2335"/>
      <c r="O13" s="2358"/>
      <c r="P13" s="2390" t="str">
        <f t="shared" ref="P13:AQ13" si="0">IF(P12=1,"日",IF(P12=2,"月",IF(P12=3,"火",IF(P12=4,"水",IF(P12=5,"木",IF(P12=6,"金","土"))))))</f>
        <v>月</v>
      </c>
      <c r="Q13" s="2396" t="str">
        <f t="shared" si="0"/>
        <v>火</v>
      </c>
      <c r="R13" s="2396" t="str">
        <f t="shared" si="0"/>
        <v>水</v>
      </c>
      <c r="S13" s="2396" t="str">
        <f t="shared" si="0"/>
        <v>木</v>
      </c>
      <c r="T13" s="2396" t="str">
        <f t="shared" si="0"/>
        <v>金</v>
      </c>
      <c r="U13" s="2396" t="str">
        <f t="shared" si="0"/>
        <v>土</v>
      </c>
      <c r="V13" s="2402" t="str">
        <f t="shared" si="0"/>
        <v>日</v>
      </c>
      <c r="W13" s="2390" t="str">
        <f t="shared" si="0"/>
        <v>月</v>
      </c>
      <c r="X13" s="2396" t="str">
        <f t="shared" si="0"/>
        <v>火</v>
      </c>
      <c r="Y13" s="2396" t="str">
        <f t="shared" si="0"/>
        <v>水</v>
      </c>
      <c r="Z13" s="2396" t="str">
        <f t="shared" si="0"/>
        <v>木</v>
      </c>
      <c r="AA13" s="2396" t="str">
        <f t="shared" si="0"/>
        <v>金</v>
      </c>
      <c r="AB13" s="2396" t="str">
        <f t="shared" si="0"/>
        <v>土</v>
      </c>
      <c r="AC13" s="2402" t="str">
        <f t="shared" si="0"/>
        <v>日</v>
      </c>
      <c r="AD13" s="2390" t="str">
        <f t="shared" si="0"/>
        <v>月</v>
      </c>
      <c r="AE13" s="2396" t="str">
        <f t="shared" si="0"/>
        <v>火</v>
      </c>
      <c r="AF13" s="2396" t="str">
        <f t="shared" si="0"/>
        <v>水</v>
      </c>
      <c r="AG13" s="2396" t="str">
        <f t="shared" si="0"/>
        <v>木</v>
      </c>
      <c r="AH13" s="2396" t="str">
        <f t="shared" si="0"/>
        <v>金</v>
      </c>
      <c r="AI13" s="2396" t="str">
        <f t="shared" si="0"/>
        <v>土</v>
      </c>
      <c r="AJ13" s="2402" t="str">
        <f t="shared" si="0"/>
        <v>日</v>
      </c>
      <c r="AK13" s="2390" t="str">
        <f t="shared" si="0"/>
        <v>月</v>
      </c>
      <c r="AL13" s="2396" t="str">
        <f t="shared" si="0"/>
        <v>火</v>
      </c>
      <c r="AM13" s="2396" t="str">
        <f t="shared" si="0"/>
        <v>水</v>
      </c>
      <c r="AN13" s="2396" t="str">
        <f t="shared" si="0"/>
        <v>木</v>
      </c>
      <c r="AO13" s="2396" t="str">
        <f t="shared" si="0"/>
        <v>金</v>
      </c>
      <c r="AP13" s="2396" t="str">
        <f t="shared" si="0"/>
        <v>土</v>
      </c>
      <c r="AQ13" s="2402" t="str">
        <f t="shared" si="0"/>
        <v>日</v>
      </c>
      <c r="AR13" s="2396" t="str">
        <f>IF(AR12=1,"日",IF(AR12=2,"月",IF(AR12=3,"火",IF(AR12=4,"水",IF(AR12=5,"木",IF(AR12=6,"金",IF(AR12=0,"","土")))))))</f>
        <v/>
      </c>
      <c r="AS13" s="2396" t="str">
        <f>IF(AS12=1,"日",IF(AS12=2,"月",IF(AS12=3,"火",IF(AS12=4,"水",IF(AS12=5,"木",IF(AS12=6,"金",IF(AS12=0,"","土")))))))</f>
        <v/>
      </c>
      <c r="AT13" s="2810" t="str">
        <f>IF(AT12=1,"日",IF(AT12=2,"月",IF(AT12=3,"火",IF(AT12=4,"水",IF(AT12=5,"木",IF(AT12=6,"金",IF(AT12=0,"","土")))))))</f>
        <v/>
      </c>
      <c r="AU13" s="2814"/>
      <c r="AV13" s="2821"/>
      <c r="AW13" s="2814"/>
      <c r="AX13" s="2821"/>
      <c r="AY13" s="2827"/>
      <c r="AZ13" s="2827"/>
      <c r="BA13" s="2827"/>
      <c r="BB13" s="2827"/>
      <c r="BC13" s="2827"/>
      <c r="BD13" s="2827"/>
    </row>
    <row r="14" spans="1:57" ht="39.9" customHeight="1">
      <c r="A14" s="2726"/>
      <c r="B14" s="2727">
        <v>1</v>
      </c>
      <c r="C14" s="2731"/>
      <c r="D14" s="2740"/>
      <c r="E14" s="2517"/>
      <c r="F14" s="2748"/>
      <c r="G14" s="2112"/>
      <c r="H14" s="2754"/>
      <c r="I14" s="2754"/>
      <c r="J14" s="2754"/>
      <c r="K14" s="2763"/>
      <c r="L14" s="2768"/>
      <c r="M14" s="2772"/>
      <c r="N14" s="2772"/>
      <c r="O14" s="2779"/>
      <c r="P14" s="2783"/>
      <c r="Q14" s="2788"/>
      <c r="R14" s="2788"/>
      <c r="S14" s="2788"/>
      <c r="T14" s="2788"/>
      <c r="U14" s="2788"/>
      <c r="V14" s="2797"/>
      <c r="W14" s="2783"/>
      <c r="X14" s="2788"/>
      <c r="Y14" s="2788"/>
      <c r="Z14" s="2788"/>
      <c r="AA14" s="2788"/>
      <c r="AB14" s="2788"/>
      <c r="AC14" s="2797"/>
      <c r="AD14" s="2783"/>
      <c r="AE14" s="2788"/>
      <c r="AF14" s="2788"/>
      <c r="AG14" s="2788"/>
      <c r="AH14" s="2788"/>
      <c r="AI14" s="2788"/>
      <c r="AJ14" s="2797"/>
      <c r="AK14" s="2783"/>
      <c r="AL14" s="2788"/>
      <c r="AM14" s="2788"/>
      <c r="AN14" s="2788"/>
      <c r="AO14" s="2788"/>
      <c r="AP14" s="2788"/>
      <c r="AQ14" s="2797"/>
      <c r="AR14" s="2783"/>
      <c r="AS14" s="2788"/>
      <c r="AT14" s="2797"/>
      <c r="AU14" s="2815">
        <f t="shared" ref="AU14:AU31" si="1">IF($AZ$3="４週",SUM(P14:AQ14),IF($AZ$3="暦月",SUM(P14:AT14),""))</f>
        <v>0</v>
      </c>
      <c r="AV14" s="2822"/>
      <c r="AW14" s="2815">
        <f t="shared" ref="AW14:AW31" si="2">IF($AZ$3="４週",AU14/4,IF($AZ$3="暦月",AU14/($AZ$7/7),""))</f>
        <v>0</v>
      </c>
      <c r="AX14" s="2822"/>
      <c r="AY14" s="2828"/>
      <c r="AZ14" s="2832"/>
      <c r="BA14" s="2832"/>
      <c r="BB14" s="2832"/>
      <c r="BC14" s="2832"/>
      <c r="BD14" s="2835"/>
    </row>
    <row r="15" spans="1:57" ht="39.9" customHeight="1">
      <c r="A15" s="2726"/>
      <c r="B15" s="2728">
        <f t="shared" ref="B15:B31" si="3">B14+1</f>
        <v>2</v>
      </c>
      <c r="C15" s="2732"/>
      <c r="D15" s="2741"/>
      <c r="E15" s="2519"/>
      <c r="F15" s="2749"/>
      <c r="G15" s="2114"/>
      <c r="H15" s="2755"/>
      <c r="I15" s="2755"/>
      <c r="J15" s="2755"/>
      <c r="K15" s="2764"/>
      <c r="L15" s="2769"/>
      <c r="M15" s="2773"/>
      <c r="N15" s="2773"/>
      <c r="O15" s="2780"/>
      <c r="P15" s="2784"/>
      <c r="Q15" s="2789"/>
      <c r="R15" s="2789"/>
      <c r="S15" s="2789"/>
      <c r="T15" s="2789"/>
      <c r="U15" s="2789"/>
      <c r="V15" s="2798"/>
      <c r="W15" s="2784"/>
      <c r="X15" s="2789"/>
      <c r="Y15" s="2789"/>
      <c r="Z15" s="2789"/>
      <c r="AA15" s="2789"/>
      <c r="AB15" s="2789"/>
      <c r="AC15" s="2798"/>
      <c r="AD15" s="2784"/>
      <c r="AE15" s="2789"/>
      <c r="AF15" s="2789"/>
      <c r="AG15" s="2789"/>
      <c r="AH15" s="2789"/>
      <c r="AI15" s="2789"/>
      <c r="AJ15" s="2798"/>
      <c r="AK15" s="2784"/>
      <c r="AL15" s="2789"/>
      <c r="AM15" s="2789"/>
      <c r="AN15" s="2789"/>
      <c r="AO15" s="2789"/>
      <c r="AP15" s="2789"/>
      <c r="AQ15" s="2798"/>
      <c r="AR15" s="2784"/>
      <c r="AS15" s="2789"/>
      <c r="AT15" s="2798"/>
      <c r="AU15" s="2816">
        <f t="shared" si="1"/>
        <v>0</v>
      </c>
      <c r="AV15" s="2823"/>
      <c r="AW15" s="2816">
        <f t="shared" si="2"/>
        <v>0</v>
      </c>
      <c r="AX15" s="2823"/>
      <c r="AY15" s="2829"/>
      <c r="AZ15" s="2833"/>
      <c r="BA15" s="2833"/>
      <c r="BB15" s="2833"/>
      <c r="BC15" s="2833"/>
      <c r="BD15" s="2836"/>
    </row>
    <row r="16" spans="1:57" ht="39.9" customHeight="1">
      <c r="A16" s="2726"/>
      <c r="B16" s="2728">
        <f t="shared" si="3"/>
        <v>3</v>
      </c>
      <c r="C16" s="2732"/>
      <c r="D16" s="2741"/>
      <c r="E16" s="2519"/>
      <c r="F16" s="2749"/>
      <c r="G16" s="2114"/>
      <c r="H16" s="2755"/>
      <c r="I16" s="2755"/>
      <c r="J16" s="2755"/>
      <c r="K16" s="2764"/>
      <c r="L16" s="2769"/>
      <c r="M16" s="2773"/>
      <c r="N16" s="2773"/>
      <c r="O16" s="2780"/>
      <c r="P16" s="2784"/>
      <c r="Q16" s="2789"/>
      <c r="R16" s="2789"/>
      <c r="S16" s="2789"/>
      <c r="T16" s="2789"/>
      <c r="U16" s="2789"/>
      <c r="V16" s="2798"/>
      <c r="W16" s="2784"/>
      <c r="X16" s="2789"/>
      <c r="Y16" s="2789"/>
      <c r="Z16" s="2789"/>
      <c r="AA16" s="2789"/>
      <c r="AB16" s="2789"/>
      <c r="AC16" s="2798"/>
      <c r="AD16" s="2784"/>
      <c r="AE16" s="2789"/>
      <c r="AF16" s="2789"/>
      <c r="AG16" s="2789"/>
      <c r="AH16" s="2789"/>
      <c r="AI16" s="2789"/>
      <c r="AJ16" s="2798"/>
      <c r="AK16" s="2784"/>
      <c r="AL16" s="2789"/>
      <c r="AM16" s="2789"/>
      <c r="AN16" s="2789"/>
      <c r="AO16" s="2789"/>
      <c r="AP16" s="2789"/>
      <c r="AQ16" s="2798"/>
      <c r="AR16" s="2784"/>
      <c r="AS16" s="2789"/>
      <c r="AT16" s="2798"/>
      <c r="AU16" s="2816">
        <f t="shared" si="1"/>
        <v>0</v>
      </c>
      <c r="AV16" s="2823"/>
      <c r="AW16" s="2816">
        <f t="shared" si="2"/>
        <v>0</v>
      </c>
      <c r="AX16" s="2823"/>
      <c r="AY16" s="2829"/>
      <c r="AZ16" s="2833"/>
      <c r="BA16" s="2833"/>
      <c r="BB16" s="2833"/>
      <c r="BC16" s="2833"/>
      <c r="BD16" s="2836"/>
    </row>
    <row r="17" spans="1:56" ht="39.9" customHeight="1">
      <c r="A17" s="2726"/>
      <c r="B17" s="2728">
        <f t="shared" si="3"/>
        <v>4</v>
      </c>
      <c r="C17" s="2732"/>
      <c r="D17" s="2741"/>
      <c r="E17" s="2519"/>
      <c r="F17" s="2749"/>
      <c r="G17" s="2114"/>
      <c r="H17" s="2755"/>
      <c r="I17" s="2755"/>
      <c r="J17" s="2755"/>
      <c r="K17" s="2764"/>
      <c r="L17" s="2769"/>
      <c r="M17" s="2773"/>
      <c r="N17" s="2773"/>
      <c r="O17" s="2780"/>
      <c r="P17" s="2784"/>
      <c r="Q17" s="2789"/>
      <c r="R17" s="2789"/>
      <c r="S17" s="2789"/>
      <c r="T17" s="2789"/>
      <c r="U17" s="2789"/>
      <c r="V17" s="2798"/>
      <c r="W17" s="2784"/>
      <c r="X17" s="2789"/>
      <c r="Y17" s="2789"/>
      <c r="Z17" s="2789"/>
      <c r="AA17" s="2789"/>
      <c r="AB17" s="2789"/>
      <c r="AC17" s="2798"/>
      <c r="AD17" s="2784"/>
      <c r="AE17" s="2789"/>
      <c r="AF17" s="2789"/>
      <c r="AG17" s="2789"/>
      <c r="AH17" s="2789"/>
      <c r="AI17" s="2789"/>
      <c r="AJ17" s="2798"/>
      <c r="AK17" s="2784"/>
      <c r="AL17" s="2789"/>
      <c r="AM17" s="2789"/>
      <c r="AN17" s="2789"/>
      <c r="AO17" s="2789"/>
      <c r="AP17" s="2789"/>
      <c r="AQ17" s="2798"/>
      <c r="AR17" s="2784"/>
      <c r="AS17" s="2789"/>
      <c r="AT17" s="2798"/>
      <c r="AU17" s="2816">
        <f t="shared" si="1"/>
        <v>0</v>
      </c>
      <c r="AV17" s="2823"/>
      <c r="AW17" s="2816">
        <f t="shared" si="2"/>
        <v>0</v>
      </c>
      <c r="AX17" s="2823"/>
      <c r="AY17" s="2829"/>
      <c r="AZ17" s="2833"/>
      <c r="BA17" s="2833"/>
      <c r="BB17" s="2833"/>
      <c r="BC17" s="2833"/>
      <c r="BD17" s="2836"/>
    </row>
    <row r="18" spans="1:56" ht="39.9" customHeight="1">
      <c r="A18" s="2726"/>
      <c r="B18" s="2728">
        <f t="shared" si="3"/>
        <v>5</v>
      </c>
      <c r="C18" s="2732"/>
      <c r="D18" s="2741"/>
      <c r="E18" s="2519"/>
      <c r="F18" s="2749"/>
      <c r="G18" s="2114"/>
      <c r="H18" s="2755"/>
      <c r="I18" s="2755"/>
      <c r="J18" s="2755"/>
      <c r="K18" s="2764"/>
      <c r="L18" s="2769"/>
      <c r="M18" s="2773"/>
      <c r="N18" s="2773"/>
      <c r="O18" s="2780"/>
      <c r="P18" s="2784"/>
      <c r="Q18" s="2789"/>
      <c r="R18" s="2789"/>
      <c r="S18" s="2789"/>
      <c r="T18" s="2789"/>
      <c r="U18" s="2789"/>
      <c r="V18" s="2798"/>
      <c r="W18" s="2784"/>
      <c r="X18" s="2789"/>
      <c r="Y18" s="2789"/>
      <c r="Z18" s="2789"/>
      <c r="AA18" s="2789"/>
      <c r="AB18" s="2789"/>
      <c r="AC18" s="2798"/>
      <c r="AD18" s="2784"/>
      <c r="AE18" s="2789"/>
      <c r="AF18" s="2789"/>
      <c r="AG18" s="2789"/>
      <c r="AH18" s="2789"/>
      <c r="AI18" s="2789"/>
      <c r="AJ18" s="2798"/>
      <c r="AK18" s="2784"/>
      <c r="AL18" s="2789"/>
      <c r="AM18" s="2789"/>
      <c r="AN18" s="2789"/>
      <c r="AO18" s="2789"/>
      <c r="AP18" s="2789"/>
      <c r="AQ18" s="2798"/>
      <c r="AR18" s="2784"/>
      <c r="AS18" s="2789"/>
      <c r="AT18" s="2798"/>
      <c r="AU18" s="2816">
        <f t="shared" si="1"/>
        <v>0</v>
      </c>
      <c r="AV18" s="2823"/>
      <c r="AW18" s="2816">
        <f t="shared" si="2"/>
        <v>0</v>
      </c>
      <c r="AX18" s="2823"/>
      <c r="AY18" s="2829"/>
      <c r="AZ18" s="2833"/>
      <c r="BA18" s="2833"/>
      <c r="BB18" s="2833"/>
      <c r="BC18" s="2833"/>
      <c r="BD18" s="2836"/>
    </row>
    <row r="19" spans="1:56" ht="39.9" customHeight="1">
      <c r="A19" s="2726"/>
      <c r="B19" s="2728">
        <f t="shared" si="3"/>
        <v>6</v>
      </c>
      <c r="C19" s="2732"/>
      <c r="D19" s="2741"/>
      <c r="E19" s="2519"/>
      <c r="F19" s="2749"/>
      <c r="G19" s="2114"/>
      <c r="H19" s="2755"/>
      <c r="I19" s="2755"/>
      <c r="J19" s="2755"/>
      <c r="K19" s="2764"/>
      <c r="L19" s="2769"/>
      <c r="M19" s="2773"/>
      <c r="N19" s="2773"/>
      <c r="O19" s="2780"/>
      <c r="P19" s="2784"/>
      <c r="Q19" s="2789"/>
      <c r="R19" s="2789"/>
      <c r="S19" s="2789"/>
      <c r="T19" s="2789"/>
      <c r="U19" s="2789"/>
      <c r="V19" s="2798"/>
      <c r="W19" s="2784"/>
      <c r="X19" s="2789"/>
      <c r="Y19" s="2789"/>
      <c r="Z19" s="2789"/>
      <c r="AA19" s="2789"/>
      <c r="AB19" s="2789"/>
      <c r="AC19" s="2798"/>
      <c r="AD19" s="2784"/>
      <c r="AE19" s="2789"/>
      <c r="AF19" s="2789"/>
      <c r="AG19" s="2789"/>
      <c r="AH19" s="2789"/>
      <c r="AI19" s="2789"/>
      <c r="AJ19" s="2798"/>
      <c r="AK19" s="2784"/>
      <c r="AL19" s="2789"/>
      <c r="AM19" s="2789"/>
      <c r="AN19" s="2789"/>
      <c r="AO19" s="2789"/>
      <c r="AP19" s="2789"/>
      <c r="AQ19" s="2798"/>
      <c r="AR19" s="2784"/>
      <c r="AS19" s="2789"/>
      <c r="AT19" s="2798"/>
      <c r="AU19" s="2816">
        <f t="shared" si="1"/>
        <v>0</v>
      </c>
      <c r="AV19" s="2823"/>
      <c r="AW19" s="2816">
        <f t="shared" si="2"/>
        <v>0</v>
      </c>
      <c r="AX19" s="2823"/>
      <c r="AY19" s="2829"/>
      <c r="AZ19" s="2833"/>
      <c r="BA19" s="2833"/>
      <c r="BB19" s="2833"/>
      <c r="BC19" s="2833"/>
      <c r="BD19" s="2836"/>
    </row>
    <row r="20" spans="1:56" ht="39.9" customHeight="1">
      <c r="A20" s="2726"/>
      <c r="B20" s="2728">
        <f t="shared" si="3"/>
        <v>7</v>
      </c>
      <c r="C20" s="2732"/>
      <c r="D20" s="2741"/>
      <c r="E20" s="2519"/>
      <c r="F20" s="2749"/>
      <c r="G20" s="2114"/>
      <c r="H20" s="2755"/>
      <c r="I20" s="2755"/>
      <c r="J20" s="2755"/>
      <c r="K20" s="2764"/>
      <c r="L20" s="2769"/>
      <c r="M20" s="2773"/>
      <c r="N20" s="2773"/>
      <c r="O20" s="2780"/>
      <c r="P20" s="2784"/>
      <c r="Q20" s="2789"/>
      <c r="R20" s="2789"/>
      <c r="S20" s="2789"/>
      <c r="T20" s="2789"/>
      <c r="U20" s="2789"/>
      <c r="V20" s="2798"/>
      <c r="W20" s="2784"/>
      <c r="X20" s="2789"/>
      <c r="Y20" s="2789"/>
      <c r="Z20" s="2789"/>
      <c r="AA20" s="2789"/>
      <c r="AB20" s="2789"/>
      <c r="AC20" s="2798"/>
      <c r="AD20" s="2784"/>
      <c r="AE20" s="2789"/>
      <c r="AF20" s="2789"/>
      <c r="AG20" s="2789"/>
      <c r="AH20" s="2789"/>
      <c r="AI20" s="2789"/>
      <c r="AJ20" s="2798"/>
      <c r="AK20" s="2784"/>
      <c r="AL20" s="2789"/>
      <c r="AM20" s="2789"/>
      <c r="AN20" s="2789"/>
      <c r="AO20" s="2789"/>
      <c r="AP20" s="2789"/>
      <c r="AQ20" s="2798"/>
      <c r="AR20" s="2784"/>
      <c r="AS20" s="2789"/>
      <c r="AT20" s="2798"/>
      <c r="AU20" s="2816">
        <f t="shared" si="1"/>
        <v>0</v>
      </c>
      <c r="AV20" s="2823"/>
      <c r="AW20" s="2816">
        <f t="shared" si="2"/>
        <v>0</v>
      </c>
      <c r="AX20" s="2823"/>
      <c r="AY20" s="2829"/>
      <c r="AZ20" s="2833"/>
      <c r="BA20" s="2833"/>
      <c r="BB20" s="2833"/>
      <c r="BC20" s="2833"/>
      <c r="BD20" s="2836"/>
    </row>
    <row r="21" spans="1:56" ht="39.9" customHeight="1">
      <c r="A21" s="2726"/>
      <c r="B21" s="2728">
        <f t="shared" si="3"/>
        <v>8</v>
      </c>
      <c r="C21" s="2732"/>
      <c r="D21" s="2741"/>
      <c r="E21" s="2519"/>
      <c r="F21" s="2749"/>
      <c r="G21" s="2114"/>
      <c r="H21" s="2755"/>
      <c r="I21" s="2755"/>
      <c r="J21" s="2755"/>
      <c r="K21" s="2764"/>
      <c r="L21" s="2769"/>
      <c r="M21" s="2773"/>
      <c r="N21" s="2773"/>
      <c r="O21" s="2780"/>
      <c r="P21" s="2784"/>
      <c r="Q21" s="2789"/>
      <c r="R21" s="2789"/>
      <c r="S21" s="2789"/>
      <c r="T21" s="2789"/>
      <c r="U21" s="2789"/>
      <c r="V21" s="2798"/>
      <c r="W21" s="2784"/>
      <c r="X21" s="2789"/>
      <c r="Y21" s="2789"/>
      <c r="Z21" s="2789"/>
      <c r="AA21" s="2789"/>
      <c r="AB21" s="2789"/>
      <c r="AC21" s="2798"/>
      <c r="AD21" s="2784"/>
      <c r="AE21" s="2789"/>
      <c r="AF21" s="2789"/>
      <c r="AG21" s="2789"/>
      <c r="AH21" s="2789"/>
      <c r="AI21" s="2789"/>
      <c r="AJ21" s="2798"/>
      <c r="AK21" s="2784"/>
      <c r="AL21" s="2789"/>
      <c r="AM21" s="2789"/>
      <c r="AN21" s="2789"/>
      <c r="AO21" s="2789"/>
      <c r="AP21" s="2789"/>
      <c r="AQ21" s="2798"/>
      <c r="AR21" s="2784"/>
      <c r="AS21" s="2789"/>
      <c r="AT21" s="2798"/>
      <c r="AU21" s="2816">
        <f t="shared" si="1"/>
        <v>0</v>
      </c>
      <c r="AV21" s="2823"/>
      <c r="AW21" s="2816">
        <f t="shared" si="2"/>
        <v>0</v>
      </c>
      <c r="AX21" s="2823"/>
      <c r="AY21" s="2829"/>
      <c r="AZ21" s="2833"/>
      <c r="BA21" s="2833"/>
      <c r="BB21" s="2833"/>
      <c r="BC21" s="2833"/>
      <c r="BD21" s="2836"/>
    </row>
    <row r="22" spans="1:56" ht="39.9" customHeight="1">
      <c r="A22" s="2726"/>
      <c r="B22" s="2728">
        <f t="shared" si="3"/>
        <v>9</v>
      </c>
      <c r="C22" s="2732"/>
      <c r="D22" s="2741"/>
      <c r="E22" s="2519"/>
      <c r="F22" s="2749"/>
      <c r="G22" s="2114"/>
      <c r="H22" s="2755"/>
      <c r="I22" s="2755"/>
      <c r="J22" s="2755"/>
      <c r="K22" s="2764"/>
      <c r="L22" s="2769"/>
      <c r="M22" s="2773"/>
      <c r="N22" s="2773"/>
      <c r="O22" s="2780"/>
      <c r="P22" s="2784"/>
      <c r="Q22" s="2789"/>
      <c r="R22" s="2789"/>
      <c r="S22" s="2789"/>
      <c r="T22" s="2789"/>
      <c r="U22" s="2789"/>
      <c r="V22" s="2798"/>
      <c r="W22" s="2784"/>
      <c r="X22" s="2789"/>
      <c r="Y22" s="2789"/>
      <c r="Z22" s="2789"/>
      <c r="AA22" s="2789"/>
      <c r="AB22" s="2789"/>
      <c r="AC22" s="2798"/>
      <c r="AD22" s="2784"/>
      <c r="AE22" s="2789"/>
      <c r="AF22" s="2789"/>
      <c r="AG22" s="2789"/>
      <c r="AH22" s="2789"/>
      <c r="AI22" s="2789"/>
      <c r="AJ22" s="2798"/>
      <c r="AK22" s="2784"/>
      <c r="AL22" s="2789"/>
      <c r="AM22" s="2789"/>
      <c r="AN22" s="2789"/>
      <c r="AO22" s="2789"/>
      <c r="AP22" s="2789"/>
      <c r="AQ22" s="2798"/>
      <c r="AR22" s="2784"/>
      <c r="AS22" s="2789"/>
      <c r="AT22" s="2798"/>
      <c r="AU22" s="2816">
        <f t="shared" si="1"/>
        <v>0</v>
      </c>
      <c r="AV22" s="2823"/>
      <c r="AW22" s="2816">
        <f t="shared" si="2"/>
        <v>0</v>
      </c>
      <c r="AX22" s="2823"/>
      <c r="AY22" s="2829"/>
      <c r="AZ22" s="2833"/>
      <c r="BA22" s="2833"/>
      <c r="BB22" s="2833"/>
      <c r="BC22" s="2833"/>
      <c r="BD22" s="2836"/>
    </row>
    <row r="23" spans="1:56" ht="39.9" customHeight="1">
      <c r="A23" s="2726"/>
      <c r="B23" s="2728">
        <f t="shared" si="3"/>
        <v>10</v>
      </c>
      <c r="C23" s="2732"/>
      <c r="D23" s="2741"/>
      <c r="E23" s="2519"/>
      <c r="F23" s="2749"/>
      <c r="G23" s="2114"/>
      <c r="H23" s="2755"/>
      <c r="I23" s="2755"/>
      <c r="J23" s="2755"/>
      <c r="K23" s="2764"/>
      <c r="L23" s="2769"/>
      <c r="M23" s="2773"/>
      <c r="N23" s="2773"/>
      <c r="O23" s="2780"/>
      <c r="P23" s="2784"/>
      <c r="Q23" s="2789"/>
      <c r="R23" s="2789"/>
      <c r="S23" s="2789"/>
      <c r="T23" s="2789"/>
      <c r="U23" s="2789"/>
      <c r="V23" s="2798"/>
      <c r="W23" s="2784"/>
      <c r="X23" s="2789"/>
      <c r="Y23" s="2789"/>
      <c r="Z23" s="2789"/>
      <c r="AA23" s="2789"/>
      <c r="AB23" s="2789"/>
      <c r="AC23" s="2798"/>
      <c r="AD23" s="2784"/>
      <c r="AE23" s="2789"/>
      <c r="AF23" s="2789"/>
      <c r="AG23" s="2789"/>
      <c r="AH23" s="2789"/>
      <c r="AI23" s="2789"/>
      <c r="AJ23" s="2798"/>
      <c r="AK23" s="2784"/>
      <c r="AL23" s="2789"/>
      <c r="AM23" s="2789"/>
      <c r="AN23" s="2789"/>
      <c r="AO23" s="2789"/>
      <c r="AP23" s="2789"/>
      <c r="AQ23" s="2798"/>
      <c r="AR23" s="2784"/>
      <c r="AS23" s="2789"/>
      <c r="AT23" s="2798"/>
      <c r="AU23" s="2816">
        <f t="shared" si="1"/>
        <v>0</v>
      </c>
      <c r="AV23" s="2823"/>
      <c r="AW23" s="2816">
        <f t="shared" si="2"/>
        <v>0</v>
      </c>
      <c r="AX23" s="2823"/>
      <c r="AY23" s="2829"/>
      <c r="AZ23" s="2833"/>
      <c r="BA23" s="2833"/>
      <c r="BB23" s="2833"/>
      <c r="BC23" s="2833"/>
      <c r="BD23" s="2836"/>
    </row>
    <row r="24" spans="1:56" ht="39.9" customHeight="1">
      <c r="A24" s="2726"/>
      <c r="B24" s="2728">
        <f t="shared" si="3"/>
        <v>11</v>
      </c>
      <c r="C24" s="2732"/>
      <c r="D24" s="2741"/>
      <c r="E24" s="2519"/>
      <c r="F24" s="2749"/>
      <c r="G24" s="2114"/>
      <c r="H24" s="2755"/>
      <c r="I24" s="2755"/>
      <c r="J24" s="2755"/>
      <c r="K24" s="2764"/>
      <c r="L24" s="2769"/>
      <c r="M24" s="2773"/>
      <c r="N24" s="2773"/>
      <c r="O24" s="2780"/>
      <c r="P24" s="2784"/>
      <c r="Q24" s="2789"/>
      <c r="R24" s="2789"/>
      <c r="S24" s="2789"/>
      <c r="T24" s="2789"/>
      <c r="U24" s="2789"/>
      <c r="V24" s="2798"/>
      <c r="W24" s="2784"/>
      <c r="X24" s="2789"/>
      <c r="Y24" s="2789"/>
      <c r="Z24" s="2789"/>
      <c r="AA24" s="2789"/>
      <c r="AB24" s="2789"/>
      <c r="AC24" s="2798"/>
      <c r="AD24" s="2784"/>
      <c r="AE24" s="2789"/>
      <c r="AF24" s="2789"/>
      <c r="AG24" s="2789"/>
      <c r="AH24" s="2789"/>
      <c r="AI24" s="2789"/>
      <c r="AJ24" s="2798"/>
      <c r="AK24" s="2784"/>
      <c r="AL24" s="2789"/>
      <c r="AM24" s="2789"/>
      <c r="AN24" s="2789"/>
      <c r="AO24" s="2789"/>
      <c r="AP24" s="2789"/>
      <c r="AQ24" s="2798"/>
      <c r="AR24" s="2784"/>
      <c r="AS24" s="2789"/>
      <c r="AT24" s="2798"/>
      <c r="AU24" s="2816">
        <f t="shared" si="1"/>
        <v>0</v>
      </c>
      <c r="AV24" s="2823"/>
      <c r="AW24" s="2816">
        <f t="shared" si="2"/>
        <v>0</v>
      </c>
      <c r="AX24" s="2823"/>
      <c r="AY24" s="2829"/>
      <c r="AZ24" s="2833"/>
      <c r="BA24" s="2833"/>
      <c r="BB24" s="2833"/>
      <c r="BC24" s="2833"/>
      <c r="BD24" s="2836"/>
    </row>
    <row r="25" spans="1:56" ht="39.9" customHeight="1">
      <c r="A25" s="2726"/>
      <c r="B25" s="2728">
        <f t="shared" si="3"/>
        <v>12</v>
      </c>
      <c r="C25" s="2732"/>
      <c r="D25" s="2741"/>
      <c r="E25" s="2519"/>
      <c r="F25" s="2749"/>
      <c r="G25" s="2114"/>
      <c r="H25" s="2755"/>
      <c r="I25" s="2755"/>
      <c r="J25" s="2755"/>
      <c r="K25" s="2764"/>
      <c r="L25" s="2769"/>
      <c r="M25" s="2773"/>
      <c r="N25" s="2773"/>
      <c r="O25" s="2780"/>
      <c r="P25" s="2784"/>
      <c r="Q25" s="2789"/>
      <c r="R25" s="2789"/>
      <c r="S25" s="2789"/>
      <c r="T25" s="2789"/>
      <c r="U25" s="2789"/>
      <c r="V25" s="2798"/>
      <c r="W25" s="2784"/>
      <c r="X25" s="2789"/>
      <c r="Y25" s="2789"/>
      <c r="Z25" s="2789"/>
      <c r="AA25" s="2789"/>
      <c r="AB25" s="2789"/>
      <c r="AC25" s="2798"/>
      <c r="AD25" s="2784"/>
      <c r="AE25" s="2789"/>
      <c r="AF25" s="2789"/>
      <c r="AG25" s="2789"/>
      <c r="AH25" s="2789"/>
      <c r="AI25" s="2789"/>
      <c r="AJ25" s="2798"/>
      <c r="AK25" s="2784"/>
      <c r="AL25" s="2789"/>
      <c r="AM25" s="2789"/>
      <c r="AN25" s="2789"/>
      <c r="AO25" s="2789"/>
      <c r="AP25" s="2789"/>
      <c r="AQ25" s="2798"/>
      <c r="AR25" s="2784"/>
      <c r="AS25" s="2789"/>
      <c r="AT25" s="2798"/>
      <c r="AU25" s="2816">
        <f t="shared" si="1"/>
        <v>0</v>
      </c>
      <c r="AV25" s="2823"/>
      <c r="AW25" s="2816">
        <f t="shared" si="2"/>
        <v>0</v>
      </c>
      <c r="AX25" s="2823"/>
      <c r="AY25" s="2829"/>
      <c r="AZ25" s="2833"/>
      <c r="BA25" s="2833"/>
      <c r="BB25" s="2833"/>
      <c r="BC25" s="2833"/>
      <c r="BD25" s="2836"/>
    </row>
    <row r="26" spans="1:56" ht="39.9" customHeight="1">
      <c r="A26" s="2726"/>
      <c r="B26" s="2728">
        <f t="shared" si="3"/>
        <v>13</v>
      </c>
      <c r="C26" s="2732"/>
      <c r="D26" s="2741"/>
      <c r="E26" s="2519"/>
      <c r="F26" s="2749"/>
      <c r="G26" s="2114"/>
      <c r="H26" s="2755"/>
      <c r="I26" s="2755"/>
      <c r="J26" s="2755"/>
      <c r="K26" s="2764"/>
      <c r="L26" s="2769"/>
      <c r="M26" s="2773"/>
      <c r="N26" s="2773"/>
      <c r="O26" s="2780"/>
      <c r="P26" s="2784"/>
      <c r="Q26" s="2789"/>
      <c r="R26" s="2789"/>
      <c r="S26" s="2789"/>
      <c r="T26" s="2789"/>
      <c r="U26" s="2789"/>
      <c r="V26" s="2798"/>
      <c r="W26" s="2784"/>
      <c r="X26" s="2789"/>
      <c r="Y26" s="2789"/>
      <c r="Z26" s="2789"/>
      <c r="AA26" s="2789"/>
      <c r="AB26" s="2789"/>
      <c r="AC26" s="2798"/>
      <c r="AD26" s="2784"/>
      <c r="AE26" s="2789"/>
      <c r="AF26" s="2789"/>
      <c r="AG26" s="2789"/>
      <c r="AH26" s="2789"/>
      <c r="AI26" s="2789"/>
      <c r="AJ26" s="2798"/>
      <c r="AK26" s="2784"/>
      <c r="AL26" s="2789"/>
      <c r="AM26" s="2789"/>
      <c r="AN26" s="2789"/>
      <c r="AO26" s="2789"/>
      <c r="AP26" s="2789"/>
      <c r="AQ26" s="2798"/>
      <c r="AR26" s="2784"/>
      <c r="AS26" s="2789"/>
      <c r="AT26" s="2798"/>
      <c r="AU26" s="2816">
        <f t="shared" si="1"/>
        <v>0</v>
      </c>
      <c r="AV26" s="2823"/>
      <c r="AW26" s="2816">
        <f t="shared" si="2"/>
        <v>0</v>
      </c>
      <c r="AX26" s="2823"/>
      <c r="AY26" s="2829"/>
      <c r="AZ26" s="2833"/>
      <c r="BA26" s="2833"/>
      <c r="BB26" s="2833"/>
      <c r="BC26" s="2833"/>
      <c r="BD26" s="2836"/>
    </row>
    <row r="27" spans="1:56" ht="39.9" customHeight="1">
      <c r="A27" s="2726"/>
      <c r="B27" s="2728">
        <f t="shared" si="3"/>
        <v>14</v>
      </c>
      <c r="C27" s="2732"/>
      <c r="D27" s="2741"/>
      <c r="E27" s="2519"/>
      <c r="F27" s="2749"/>
      <c r="G27" s="2114"/>
      <c r="H27" s="2755"/>
      <c r="I27" s="2755"/>
      <c r="J27" s="2755"/>
      <c r="K27" s="2764"/>
      <c r="L27" s="2769"/>
      <c r="M27" s="2773"/>
      <c r="N27" s="2773"/>
      <c r="O27" s="2780"/>
      <c r="P27" s="2784"/>
      <c r="Q27" s="2789"/>
      <c r="R27" s="2789"/>
      <c r="S27" s="2789"/>
      <c r="T27" s="2789"/>
      <c r="U27" s="2789"/>
      <c r="V27" s="2798"/>
      <c r="W27" s="2784"/>
      <c r="X27" s="2789"/>
      <c r="Y27" s="2789"/>
      <c r="Z27" s="2789"/>
      <c r="AA27" s="2789"/>
      <c r="AB27" s="2789"/>
      <c r="AC27" s="2798"/>
      <c r="AD27" s="2784"/>
      <c r="AE27" s="2789"/>
      <c r="AF27" s="2789"/>
      <c r="AG27" s="2789"/>
      <c r="AH27" s="2789"/>
      <c r="AI27" s="2789"/>
      <c r="AJ27" s="2798"/>
      <c r="AK27" s="2784"/>
      <c r="AL27" s="2789"/>
      <c r="AM27" s="2789"/>
      <c r="AN27" s="2789"/>
      <c r="AO27" s="2789"/>
      <c r="AP27" s="2789"/>
      <c r="AQ27" s="2798"/>
      <c r="AR27" s="2784"/>
      <c r="AS27" s="2789"/>
      <c r="AT27" s="2798"/>
      <c r="AU27" s="2816">
        <f t="shared" si="1"/>
        <v>0</v>
      </c>
      <c r="AV27" s="2823"/>
      <c r="AW27" s="2816">
        <f t="shared" si="2"/>
        <v>0</v>
      </c>
      <c r="AX27" s="2823"/>
      <c r="AY27" s="2829"/>
      <c r="AZ27" s="2833"/>
      <c r="BA27" s="2833"/>
      <c r="BB27" s="2833"/>
      <c r="BC27" s="2833"/>
      <c r="BD27" s="2836"/>
    </row>
    <row r="28" spans="1:56" ht="39.9" customHeight="1">
      <c r="A28" s="2726"/>
      <c r="B28" s="2728">
        <f t="shared" si="3"/>
        <v>15</v>
      </c>
      <c r="C28" s="2732"/>
      <c r="D28" s="2741"/>
      <c r="E28" s="2519"/>
      <c r="F28" s="2749"/>
      <c r="G28" s="2114"/>
      <c r="H28" s="2755"/>
      <c r="I28" s="2755"/>
      <c r="J28" s="2755"/>
      <c r="K28" s="2764"/>
      <c r="L28" s="2769"/>
      <c r="M28" s="2773"/>
      <c r="N28" s="2773"/>
      <c r="O28" s="2780"/>
      <c r="P28" s="2784"/>
      <c r="Q28" s="2789"/>
      <c r="R28" s="2789"/>
      <c r="S28" s="2789"/>
      <c r="T28" s="2789"/>
      <c r="U28" s="2789"/>
      <c r="V28" s="2798"/>
      <c r="W28" s="2784"/>
      <c r="X28" s="2789"/>
      <c r="Y28" s="2789"/>
      <c r="Z28" s="2789"/>
      <c r="AA28" s="2789"/>
      <c r="AB28" s="2789"/>
      <c r="AC28" s="2798"/>
      <c r="AD28" s="2784"/>
      <c r="AE28" s="2789"/>
      <c r="AF28" s="2789"/>
      <c r="AG28" s="2789"/>
      <c r="AH28" s="2789"/>
      <c r="AI28" s="2789"/>
      <c r="AJ28" s="2798"/>
      <c r="AK28" s="2784"/>
      <c r="AL28" s="2789"/>
      <c r="AM28" s="2789"/>
      <c r="AN28" s="2789"/>
      <c r="AO28" s="2789"/>
      <c r="AP28" s="2789"/>
      <c r="AQ28" s="2798"/>
      <c r="AR28" s="2784"/>
      <c r="AS28" s="2789"/>
      <c r="AT28" s="2798"/>
      <c r="AU28" s="2816">
        <f t="shared" si="1"/>
        <v>0</v>
      </c>
      <c r="AV28" s="2823"/>
      <c r="AW28" s="2816">
        <f t="shared" si="2"/>
        <v>0</v>
      </c>
      <c r="AX28" s="2823"/>
      <c r="AY28" s="2829"/>
      <c r="AZ28" s="2833"/>
      <c r="BA28" s="2833"/>
      <c r="BB28" s="2833"/>
      <c r="BC28" s="2833"/>
      <c r="BD28" s="2836"/>
    </row>
    <row r="29" spans="1:56" ht="39.9" customHeight="1">
      <c r="A29" s="2726"/>
      <c r="B29" s="2728">
        <f t="shared" si="3"/>
        <v>16</v>
      </c>
      <c r="C29" s="2732"/>
      <c r="D29" s="2741"/>
      <c r="E29" s="2519"/>
      <c r="F29" s="2749"/>
      <c r="G29" s="2114"/>
      <c r="H29" s="2755"/>
      <c r="I29" s="2755"/>
      <c r="J29" s="2755"/>
      <c r="K29" s="2764"/>
      <c r="L29" s="2769"/>
      <c r="M29" s="2773"/>
      <c r="N29" s="2773"/>
      <c r="O29" s="2780"/>
      <c r="P29" s="2784"/>
      <c r="Q29" s="2789"/>
      <c r="R29" s="2789"/>
      <c r="S29" s="2789"/>
      <c r="T29" s="2789"/>
      <c r="U29" s="2789"/>
      <c r="V29" s="2798"/>
      <c r="W29" s="2784"/>
      <c r="X29" s="2789"/>
      <c r="Y29" s="2789"/>
      <c r="Z29" s="2789"/>
      <c r="AA29" s="2789"/>
      <c r="AB29" s="2789"/>
      <c r="AC29" s="2798"/>
      <c r="AD29" s="2784"/>
      <c r="AE29" s="2789"/>
      <c r="AF29" s="2789"/>
      <c r="AG29" s="2789"/>
      <c r="AH29" s="2789"/>
      <c r="AI29" s="2789"/>
      <c r="AJ29" s="2798"/>
      <c r="AK29" s="2784"/>
      <c r="AL29" s="2789"/>
      <c r="AM29" s="2789"/>
      <c r="AN29" s="2789"/>
      <c r="AO29" s="2789"/>
      <c r="AP29" s="2789"/>
      <c r="AQ29" s="2798"/>
      <c r="AR29" s="2784"/>
      <c r="AS29" s="2789"/>
      <c r="AT29" s="2798"/>
      <c r="AU29" s="2816">
        <f t="shared" si="1"/>
        <v>0</v>
      </c>
      <c r="AV29" s="2823"/>
      <c r="AW29" s="2816">
        <f t="shared" si="2"/>
        <v>0</v>
      </c>
      <c r="AX29" s="2823"/>
      <c r="AY29" s="2829"/>
      <c r="AZ29" s="2833"/>
      <c r="BA29" s="2833"/>
      <c r="BB29" s="2833"/>
      <c r="BC29" s="2833"/>
      <c r="BD29" s="2836"/>
    </row>
    <row r="30" spans="1:56" ht="39.9" customHeight="1">
      <c r="A30" s="2726"/>
      <c r="B30" s="2728">
        <f t="shared" si="3"/>
        <v>17</v>
      </c>
      <c r="C30" s="2732"/>
      <c r="D30" s="2741"/>
      <c r="E30" s="2519"/>
      <c r="F30" s="2749"/>
      <c r="G30" s="2114"/>
      <c r="H30" s="2755"/>
      <c r="I30" s="2755"/>
      <c r="J30" s="2755"/>
      <c r="K30" s="2764"/>
      <c r="L30" s="2769"/>
      <c r="M30" s="2773"/>
      <c r="N30" s="2773"/>
      <c r="O30" s="2780"/>
      <c r="P30" s="2784"/>
      <c r="Q30" s="2789"/>
      <c r="R30" s="2789"/>
      <c r="S30" s="2789"/>
      <c r="T30" s="2789"/>
      <c r="U30" s="2789"/>
      <c r="V30" s="2798"/>
      <c r="W30" s="2784"/>
      <c r="X30" s="2789"/>
      <c r="Y30" s="2789"/>
      <c r="Z30" s="2789"/>
      <c r="AA30" s="2789"/>
      <c r="AB30" s="2789"/>
      <c r="AC30" s="2798"/>
      <c r="AD30" s="2784"/>
      <c r="AE30" s="2789"/>
      <c r="AF30" s="2789"/>
      <c r="AG30" s="2789"/>
      <c r="AH30" s="2789"/>
      <c r="AI30" s="2789"/>
      <c r="AJ30" s="2798"/>
      <c r="AK30" s="2784"/>
      <c r="AL30" s="2789"/>
      <c r="AM30" s="2789"/>
      <c r="AN30" s="2789"/>
      <c r="AO30" s="2789"/>
      <c r="AP30" s="2789"/>
      <c r="AQ30" s="2798"/>
      <c r="AR30" s="2784"/>
      <c r="AS30" s="2789"/>
      <c r="AT30" s="2798"/>
      <c r="AU30" s="2816">
        <f t="shared" si="1"/>
        <v>0</v>
      </c>
      <c r="AV30" s="2823"/>
      <c r="AW30" s="2816">
        <f t="shared" si="2"/>
        <v>0</v>
      </c>
      <c r="AX30" s="2823"/>
      <c r="AY30" s="2829"/>
      <c r="AZ30" s="2833"/>
      <c r="BA30" s="2833"/>
      <c r="BB30" s="2833"/>
      <c r="BC30" s="2833"/>
      <c r="BD30" s="2836"/>
    </row>
    <row r="31" spans="1:56" ht="39.9" customHeight="1">
      <c r="A31" s="2726"/>
      <c r="B31" s="2729">
        <f t="shared" si="3"/>
        <v>18</v>
      </c>
      <c r="C31" s="2733"/>
      <c r="D31" s="2742"/>
      <c r="E31" s="2745"/>
      <c r="F31" s="2750"/>
      <c r="G31" s="2753"/>
      <c r="H31" s="2756"/>
      <c r="I31" s="2756"/>
      <c r="J31" s="2756"/>
      <c r="K31" s="2765"/>
      <c r="L31" s="2770"/>
      <c r="M31" s="2774"/>
      <c r="N31" s="2774"/>
      <c r="O31" s="2781"/>
      <c r="P31" s="2785"/>
      <c r="Q31" s="2790"/>
      <c r="R31" s="2790"/>
      <c r="S31" s="2790"/>
      <c r="T31" s="2790"/>
      <c r="U31" s="2790"/>
      <c r="V31" s="2799"/>
      <c r="W31" s="2785"/>
      <c r="X31" s="2790"/>
      <c r="Y31" s="2790"/>
      <c r="Z31" s="2790"/>
      <c r="AA31" s="2790"/>
      <c r="AB31" s="2790"/>
      <c r="AC31" s="2799"/>
      <c r="AD31" s="2785"/>
      <c r="AE31" s="2790"/>
      <c r="AF31" s="2790"/>
      <c r="AG31" s="2790"/>
      <c r="AH31" s="2790"/>
      <c r="AI31" s="2790"/>
      <c r="AJ31" s="2799"/>
      <c r="AK31" s="2785"/>
      <c r="AL31" s="2790"/>
      <c r="AM31" s="2790"/>
      <c r="AN31" s="2790"/>
      <c r="AO31" s="2790"/>
      <c r="AP31" s="2790"/>
      <c r="AQ31" s="2799"/>
      <c r="AR31" s="2785"/>
      <c r="AS31" s="2790"/>
      <c r="AT31" s="2799"/>
      <c r="AU31" s="2817">
        <f t="shared" si="1"/>
        <v>0</v>
      </c>
      <c r="AV31" s="2824"/>
      <c r="AW31" s="2817">
        <f t="shared" si="2"/>
        <v>0</v>
      </c>
      <c r="AX31" s="2824"/>
      <c r="AY31" s="2830"/>
      <c r="AZ31" s="2834"/>
      <c r="BA31" s="2834"/>
      <c r="BB31" s="2834"/>
      <c r="BC31" s="2834"/>
      <c r="BD31" s="2837"/>
    </row>
    <row r="32" spans="1:56" ht="20.25" customHeight="1">
      <c r="A32" s="2726"/>
      <c r="B32" s="2726"/>
      <c r="C32" s="2734"/>
      <c r="D32" s="2743"/>
      <c r="E32" s="2746"/>
      <c r="F32" s="2207"/>
      <c r="G32" s="2207"/>
      <c r="H32" s="2207"/>
      <c r="I32" s="2207"/>
      <c r="J32" s="2207"/>
      <c r="K32" s="2207"/>
      <c r="L32" s="2207"/>
      <c r="M32" s="2207"/>
      <c r="N32" s="2207"/>
      <c r="O32" s="2207"/>
      <c r="P32" s="2207"/>
      <c r="Q32" s="2207"/>
      <c r="R32" s="2207"/>
      <c r="S32" s="2207"/>
      <c r="T32" s="2207"/>
      <c r="U32" s="2207"/>
      <c r="V32" s="2207"/>
      <c r="W32" s="2207"/>
      <c r="X32" s="2207"/>
      <c r="Y32" s="2207"/>
      <c r="Z32" s="2207"/>
      <c r="AA32" s="2207"/>
      <c r="AB32" s="2207"/>
      <c r="AC32" s="2208"/>
      <c r="AD32" s="2207"/>
      <c r="AE32" s="2207"/>
      <c r="AF32" s="2207"/>
      <c r="AG32" s="2207"/>
      <c r="AH32" s="2207"/>
      <c r="AI32" s="2207"/>
      <c r="AJ32" s="2207"/>
      <c r="AK32" s="2207"/>
      <c r="AL32" s="2207"/>
      <c r="AM32" s="2207"/>
      <c r="AN32" s="2207"/>
      <c r="AO32" s="2207"/>
      <c r="AP32" s="2207"/>
      <c r="AQ32" s="2207"/>
      <c r="AR32" s="2207"/>
      <c r="AS32" s="2207"/>
      <c r="AT32" s="2207"/>
      <c r="AU32" s="2207"/>
      <c r="AV32" s="2726"/>
      <c r="AW32" s="2726"/>
      <c r="AX32" s="2726"/>
      <c r="AY32" s="2726"/>
      <c r="AZ32" s="2726"/>
      <c r="BA32" s="2726"/>
      <c r="BB32" s="2726"/>
      <c r="BC32" s="2726"/>
      <c r="BD32" s="2726"/>
    </row>
    <row r="33" spans="1:56" ht="20.25" customHeight="1">
      <c r="A33" s="2726"/>
      <c r="B33" s="2730" t="s">
        <v>953</v>
      </c>
      <c r="C33" s="2730"/>
      <c r="D33" s="2730"/>
      <c r="E33" s="2730"/>
      <c r="F33" s="2730"/>
      <c r="G33" s="2730"/>
      <c r="H33" s="2730"/>
      <c r="I33" s="2730"/>
      <c r="J33" s="2730"/>
      <c r="K33" s="2730"/>
      <c r="L33" s="1935"/>
      <c r="M33" s="2730"/>
      <c r="N33" s="2730"/>
      <c r="O33" s="2730"/>
      <c r="P33" s="2730"/>
      <c r="Q33" s="2730"/>
      <c r="R33" s="2730"/>
      <c r="S33" s="2730"/>
      <c r="T33" s="2730" t="s">
        <v>777</v>
      </c>
      <c r="U33" s="2730"/>
      <c r="V33" s="2730"/>
      <c r="W33" s="2730"/>
      <c r="X33" s="2730"/>
      <c r="Y33" s="2730"/>
      <c r="Z33" s="2793"/>
      <c r="AA33" s="2207"/>
      <c r="AB33" s="2207"/>
      <c r="AC33" s="2207"/>
      <c r="AD33" s="2207"/>
      <c r="AE33" s="2207"/>
      <c r="AF33" s="2207"/>
      <c r="AG33" s="2207"/>
      <c r="AH33" s="2207"/>
      <c r="AI33" s="2207"/>
      <c r="AJ33" s="2207"/>
      <c r="AK33" s="2207"/>
      <c r="AL33" s="2207"/>
      <c r="AM33" s="2207"/>
      <c r="AN33" s="2207"/>
      <c r="AO33" s="2207"/>
      <c r="AP33" s="2207"/>
      <c r="AQ33" s="2207"/>
      <c r="AR33" s="2207"/>
      <c r="AS33" s="2207"/>
      <c r="AT33" s="2207"/>
      <c r="AU33" s="2207"/>
      <c r="AV33" s="2207"/>
      <c r="AW33" s="2207"/>
      <c r="AX33" s="2207"/>
      <c r="AY33" s="2207"/>
      <c r="AZ33" s="2207"/>
      <c r="BA33" s="2207"/>
      <c r="BB33" s="2207"/>
      <c r="BC33" s="2207"/>
      <c r="BD33" s="2207"/>
    </row>
    <row r="34" spans="1:56" ht="20.25" customHeight="1">
      <c r="A34" s="2726"/>
      <c r="B34" s="2730"/>
      <c r="C34" s="2735" t="s">
        <v>749</v>
      </c>
      <c r="D34" s="2735"/>
      <c r="E34" s="2735" t="s">
        <v>353</v>
      </c>
      <c r="F34" s="2735"/>
      <c r="G34" s="2735"/>
      <c r="H34" s="2735"/>
      <c r="I34" s="2730"/>
      <c r="J34" s="2369" t="s">
        <v>669</v>
      </c>
      <c r="K34" s="2369"/>
      <c r="L34" s="2369"/>
      <c r="M34" s="2369"/>
      <c r="N34" s="2471"/>
      <c r="O34" s="2471"/>
      <c r="P34" s="2786" t="s">
        <v>748</v>
      </c>
      <c r="Q34" s="2786"/>
      <c r="R34" s="2730"/>
      <c r="S34" s="2730"/>
      <c r="T34" s="2736" t="s">
        <v>779</v>
      </c>
      <c r="U34" s="2407"/>
      <c r="V34" s="2736" t="s">
        <v>757</v>
      </c>
      <c r="W34" s="2355"/>
      <c r="X34" s="2355"/>
      <c r="Y34" s="2407"/>
      <c r="Z34" s="2793"/>
      <c r="AA34" s="2207"/>
      <c r="AB34" s="2207"/>
      <c r="AC34" s="2207"/>
      <c r="AD34" s="2207"/>
      <c r="AE34" s="2207"/>
      <c r="AF34" s="2207"/>
      <c r="AG34" s="2207"/>
      <c r="AH34" s="2207"/>
      <c r="AI34" s="2207"/>
      <c r="AJ34" s="2207"/>
      <c r="AK34" s="2207"/>
      <c r="AL34" s="2207"/>
      <c r="AM34" s="2207"/>
      <c r="AN34" s="2207"/>
      <c r="AO34" s="2207"/>
      <c r="AP34" s="2207"/>
      <c r="AQ34" s="2207"/>
      <c r="AR34" s="2207"/>
      <c r="AS34" s="2207"/>
      <c r="AT34" s="2207"/>
      <c r="AU34" s="2207"/>
      <c r="AV34" s="2207"/>
      <c r="AW34" s="2207"/>
      <c r="AX34" s="2207"/>
      <c r="AY34" s="2207"/>
      <c r="AZ34" s="2207"/>
      <c r="BA34" s="2207"/>
      <c r="BB34" s="2207"/>
      <c r="BC34" s="2207"/>
      <c r="BD34" s="2207"/>
    </row>
    <row r="35" spans="1:56" ht="20.25" customHeight="1">
      <c r="A35" s="2726"/>
      <c r="B35" s="2730"/>
      <c r="C35" s="2354"/>
      <c r="D35" s="2354"/>
      <c r="E35" s="2354" t="s">
        <v>758</v>
      </c>
      <c r="F35" s="2354"/>
      <c r="G35" s="2354" t="s">
        <v>763</v>
      </c>
      <c r="H35" s="2354"/>
      <c r="I35" s="2730"/>
      <c r="J35" s="2354" t="s">
        <v>758</v>
      </c>
      <c r="K35" s="2354"/>
      <c r="L35" s="2354" t="s">
        <v>763</v>
      </c>
      <c r="M35" s="2354"/>
      <c r="N35" s="2471"/>
      <c r="O35" s="2471"/>
      <c r="P35" s="2786" t="s">
        <v>776</v>
      </c>
      <c r="Q35" s="2786"/>
      <c r="R35" s="2730"/>
      <c r="S35" s="2730"/>
      <c r="T35" s="2736" t="s">
        <v>751</v>
      </c>
      <c r="U35" s="2407"/>
      <c r="V35" s="2736" t="s">
        <v>782</v>
      </c>
      <c r="W35" s="2355"/>
      <c r="X35" s="2355"/>
      <c r="Y35" s="2407"/>
      <c r="Z35" s="2805"/>
      <c r="AA35" s="2207"/>
      <c r="AB35" s="2207"/>
      <c r="AC35" s="2207"/>
      <c r="AD35" s="2207"/>
      <c r="AE35" s="2207"/>
      <c r="AF35" s="2207"/>
      <c r="AG35" s="2207"/>
      <c r="AH35" s="2207"/>
      <c r="AI35" s="2207"/>
      <c r="AJ35" s="2207"/>
      <c r="AK35" s="2207"/>
      <c r="AL35" s="2207"/>
      <c r="AM35" s="2207"/>
      <c r="AN35" s="2207"/>
      <c r="AO35" s="2207"/>
      <c r="AP35" s="2207"/>
      <c r="AQ35" s="2207"/>
      <c r="AR35" s="2207"/>
      <c r="AS35" s="2207"/>
      <c r="AT35" s="2207"/>
      <c r="AU35" s="2207"/>
      <c r="AV35" s="2207"/>
      <c r="AW35" s="2207"/>
      <c r="AX35" s="2207"/>
      <c r="AY35" s="2207"/>
      <c r="AZ35" s="2207"/>
      <c r="BA35" s="2207"/>
      <c r="BB35" s="2207"/>
      <c r="BC35" s="2207"/>
      <c r="BD35" s="2207"/>
    </row>
    <row r="36" spans="1:56" ht="20.25" customHeight="1">
      <c r="A36" s="2726"/>
      <c r="B36" s="2730"/>
      <c r="C36" s="2736" t="s">
        <v>751</v>
      </c>
      <c r="D36" s="2407"/>
      <c r="E36" s="2747">
        <f>SUMIFS($AU$14:$AV$31,$C$14:$D$31,"介護支援専門員",$E$14:$F$31,"A")</f>
        <v>0</v>
      </c>
      <c r="F36" s="2751"/>
      <c r="G36" s="2747">
        <f>SUMIFS($AW$14:$AX$31,$C$14:$D$31,"介護支援専門員",$E$14:$F$31,"A")</f>
        <v>0</v>
      </c>
      <c r="H36" s="2751"/>
      <c r="I36" s="2758"/>
      <c r="J36" s="1890">
        <v>0</v>
      </c>
      <c r="K36" s="1900"/>
      <c r="L36" s="1890">
        <v>0</v>
      </c>
      <c r="M36" s="1900"/>
      <c r="N36" s="2776"/>
      <c r="O36" s="2776"/>
      <c r="P36" s="1890">
        <v>0</v>
      </c>
      <c r="Q36" s="1900"/>
      <c r="R36" s="2730"/>
      <c r="S36" s="2730"/>
      <c r="T36" s="2736" t="s">
        <v>192</v>
      </c>
      <c r="U36" s="2407"/>
      <c r="V36" s="2736" t="s">
        <v>783</v>
      </c>
      <c r="W36" s="2355"/>
      <c r="X36" s="2355"/>
      <c r="Y36" s="2407"/>
      <c r="Z36" s="2792"/>
      <c r="AA36" s="2207"/>
      <c r="AB36" s="2207"/>
      <c r="AC36" s="2207"/>
      <c r="AD36" s="2207"/>
      <c r="AE36" s="2207"/>
      <c r="AF36" s="2207"/>
      <c r="AG36" s="2207"/>
      <c r="AH36" s="2207"/>
      <c r="AI36" s="2207"/>
      <c r="AJ36" s="2207"/>
      <c r="AK36" s="2207"/>
      <c r="AL36" s="2207"/>
      <c r="AM36" s="2207"/>
      <c r="AN36" s="2207"/>
      <c r="AO36" s="2207"/>
      <c r="AP36" s="2207"/>
      <c r="AQ36" s="2207"/>
      <c r="AR36" s="2207"/>
      <c r="AS36" s="2207"/>
      <c r="AT36" s="2207"/>
      <c r="AU36" s="2207"/>
      <c r="AV36" s="2207"/>
      <c r="AW36" s="2207"/>
      <c r="AX36" s="2207"/>
      <c r="AY36" s="2207"/>
      <c r="AZ36" s="2207"/>
      <c r="BA36" s="2207"/>
      <c r="BB36" s="2207"/>
      <c r="BC36" s="2207"/>
      <c r="BD36" s="2207"/>
    </row>
    <row r="37" spans="1:56" ht="20.25" customHeight="1">
      <c r="A37" s="2726"/>
      <c r="B37" s="2730"/>
      <c r="C37" s="2736" t="s">
        <v>192</v>
      </c>
      <c r="D37" s="2407"/>
      <c r="E37" s="2747">
        <f>SUMIFS($AU$14:$AV$31,$C$14:$D$31,"介護支援専門員",$E$14:$F$31,"B")</f>
        <v>0</v>
      </c>
      <c r="F37" s="2751"/>
      <c r="G37" s="2747">
        <f>SUMIFS($AW$14:$AX$31,$C$14:$D$31,"介護支援専門員",$E$14:$F$31,"B")</f>
        <v>0</v>
      </c>
      <c r="H37" s="2751"/>
      <c r="I37" s="2758"/>
      <c r="J37" s="1890">
        <v>0</v>
      </c>
      <c r="K37" s="1900"/>
      <c r="L37" s="1890">
        <v>0</v>
      </c>
      <c r="M37" s="1900"/>
      <c r="N37" s="2776"/>
      <c r="O37" s="2776"/>
      <c r="P37" s="1890">
        <v>0</v>
      </c>
      <c r="Q37" s="1900"/>
      <c r="R37" s="2730"/>
      <c r="S37" s="2730"/>
      <c r="T37" s="2736" t="s">
        <v>702</v>
      </c>
      <c r="U37" s="2407"/>
      <c r="V37" s="2736" t="s">
        <v>1</v>
      </c>
      <c r="W37" s="2355"/>
      <c r="X37" s="2355"/>
      <c r="Y37" s="2407"/>
      <c r="Z37" s="2792"/>
      <c r="AA37" s="2207"/>
      <c r="AB37" s="2207"/>
      <c r="AC37" s="2207"/>
      <c r="AD37" s="2207"/>
      <c r="AE37" s="2207"/>
      <c r="AF37" s="2207"/>
      <c r="AG37" s="2207"/>
      <c r="AH37" s="2207"/>
      <c r="AI37" s="2207"/>
      <c r="AJ37" s="2207"/>
      <c r="AK37" s="2207"/>
      <c r="AL37" s="2207"/>
      <c r="AM37" s="2207"/>
      <c r="AN37" s="2207"/>
      <c r="AO37" s="2207"/>
      <c r="AP37" s="2207"/>
      <c r="AQ37" s="2207"/>
      <c r="AR37" s="2207"/>
      <c r="AS37" s="2207"/>
      <c r="AT37" s="2207"/>
      <c r="AU37" s="2207"/>
      <c r="AV37" s="2207"/>
      <c r="AW37" s="2207"/>
      <c r="AX37" s="2207"/>
      <c r="AY37" s="2207"/>
      <c r="AZ37" s="2207"/>
      <c r="BA37" s="2207"/>
      <c r="BB37" s="2207"/>
      <c r="BC37" s="2207"/>
      <c r="BD37" s="2207"/>
    </row>
    <row r="38" spans="1:56" ht="20.25" customHeight="1">
      <c r="A38" s="2726"/>
      <c r="B38" s="2730"/>
      <c r="C38" s="2736" t="s">
        <v>702</v>
      </c>
      <c r="D38" s="2407"/>
      <c r="E38" s="2747">
        <f>SUMIFS($AU$14:$AV$31,$C$14:$D$31,"介護支援専門員",$E$14:$F$31,"C")</f>
        <v>0</v>
      </c>
      <c r="F38" s="2751"/>
      <c r="G38" s="2747">
        <f>SUMIFS($AW$14:$AX$31,$C$14:$D$31,"介護支援専門員",$E$14:$F$31,"C")</f>
        <v>0</v>
      </c>
      <c r="H38" s="2751"/>
      <c r="I38" s="2758"/>
      <c r="J38" s="1890">
        <v>0</v>
      </c>
      <c r="K38" s="1900"/>
      <c r="L38" s="1890">
        <v>0</v>
      </c>
      <c r="M38" s="1900"/>
      <c r="N38" s="2776"/>
      <c r="O38" s="2776"/>
      <c r="P38" s="2747" t="s">
        <v>41</v>
      </c>
      <c r="Q38" s="2751"/>
      <c r="R38" s="2730"/>
      <c r="S38" s="2730"/>
      <c r="T38" s="2736" t="s">
        <v>752</v>
      </c>
      <c r="U38" s="2407"/>
      <c r="V38" s="2736" t="s">
        <v>74</v>
      </c>
      <c r="W38" s="2355"/>
      <c r="X38" s="2355"/>
      <c r="Y38" s="2407"/>
      <c r="Z38" s="2806"/>
      <c r="AA38" s="2207"/>
      <c r="AB38" s="2207"/>
      <c r="AC38" s="2207"/>
      <c r="AD38" s="2207"/>
      <c r="AE38" s="2207"/>
      <c r="AF38" s="2207"/>
      <c r="AG38" s="2207"/>
      <c r="AH38" s="2207"/>
      <c r="AI38" s="2207"/>
      <c r="AJ38" s="2207"/>
      <c r="AK38" s="2207"/>
      <c r="AL38" s="2207"/>
      <c r="AM38" s="2207"/>
      <c r="AN38" s="2207"/>
      <c r="AO38" s="2207"/>
      <c r="AP38" s="2207"/>
      <c r="AQ38" s="2207"/>
      <c r="AR38" s="2207"/>
      <c r="AS38" s="2207"/>
      <c r="AT38" s="2207"/>
      <c r="AU38" s="2207"/>
      <c r="AV38" s="2207"/>
      <c r="AW38" s="2207"/>
      <c r="AX38" s="2207"/>
      <c r="AY38" s="2207"/>
      <c r="AZ38" s="2207"/>
      <c r="BA38" s="2207"/>
      <c r="BB38" s="2207"/>
      <c r="BC38" s="2207"/>
      <c r="BD38" s="2207"/>
    </row>
    <row r="39" spans="1:56" ht="20.25" customHeight="1">
      <c r="A39" s="2726"/>
      <c r="B39" s="2730"/>
      <c r="C39" s="2736" t="s">
        <v>752</v>
      </c>
      <c r="D39" s="2407"/>
      <c r="E39" s="2747">
        <f>SUMIFS($AU$14:$AV$31,$C$14:$D$31,"介護支援専門員",$E$14:$F$31,"D")</f>
        <v>0</v>
      </c>
      <c r="F39" s="2751"/>
      <c r="G39" s="2747">
        <f>SUMIFS($AW$14:$AX$31,$C$14:$D$31,"介護支援専門員",$E$14:$F$31,"D")</f>
        <v>0</v>
      </c>
      <c r="H39" s="2751"/>
      <c r="I39" s="2758"/>
      <c r="J39" s="1890">
        <v>0</v>
      </c>
      <c r="K39" s="1900"/>
      <c r="L39" s="1890">
        <v>0</v>
      </c>
      <c r="M39" s="1900"/>
      <c r="N39" s="2776"/>
      <c r="O39" s="2776"/>
      <c r="P39" s="2747" t="s">
        <v>41</v>
      </c>
      <c r="Q39" s="2751"/>
      <c r="R39" s="2730"/>
      <c r="S39" s="2730"/>
      <c r="T39" s="2730"/>
      <c r="U39" s="2792"/>
      <c r="V39" s="2792"/>
      <c r="W39" s="2801"/>
      <c r="X39" s="2801"/>
      <c r="Y39" s="2802"/>
      <c r="Z39" s="2802"/>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B39" s="2207"/>
      <c r="BC39" s="2207"/>
      <c r="BD39" s="2207"/>
    </row>
    <row r="40" spans="1:56" ht="20.25" customHeight="1">
      <c r="A40" s="2726"/>
      <c r="B40" s="2730"/>
      <c r="C40" s="2736" t="s">
        <v>428</v>
      </c>
      <c r="D40" s="2407"/>
      <c r="E40" s="2747">
        <f>SUM(E36:F39)</f>
        <v>0</v>
      </c>
      <c r="F40" s="2751"/>
      <c r="G40" s="2747">
        <f>SUM(G36:H39)</f>
        <v>0</v>
      </c>
      <c r="H40" s="2751"/>
      <c r="I40" s="2758"/>
      <c r="J40" s="2747">
        <f>SUM(J36:K39)</f>
        <v>0</v>
      </c>
      <c r="K40" s="2751"/>
      <c r="L40" s="2747">
        <f>SUM(L36:M39)</f>
        <v>0</v>
      </c>
      <c r="M40" s="2751"/>
      <c r="N40" s="2776"/>
      <c r="O40" s="2776"/>
      <c r="P40" s="2747">
        <f>SUM(P36:Q37)</f>
        <v>0</v>
      </c>
      <c r="Q40" s="2751"/>
      <c r="R40" s="2730"/>
      <c r="S40" s="2730"/>
      <c r="T40" s="2730"/>
      <c r="U40" s="2792"/>
      <c r="V40" s="2792"/>
      <c r="W40" s="2801"/>
      <c r="X40" s="2801"/>
      <c r="Y40" s="2803"/>
      <c r="Z40" s="2803"/>
      <c r="AA40" s="2207"/>
      <c r="AB40" s="2207"/>
      <c r="AC40" s="2207"/>
      <c r="AD40" s="2207"/>
      <c r="AE40" s="2207"/>
      <c r="AF40" s="2207"/>
      <c r="AG40" s="2207"/>
      <c r="AH40" s="2207"/>
      <c r="AI40" s="2207"/>
      <c r="AJ40" s="2207"/>
      <c r="AK40" s="2207"/>
      <c r="AL40" s="2207"/>
      <c r="AM40" s="2207"/>
      <c r="AN40" s="2207"/>
      <c r="AO40" s="2207"/>
      <c r="AP40" s="2207"/>
      <c r="AQ40" s="2207"/>
      <c r="AR40" s="2207"/>
      <c r="AS40" s="2207"/>
      <c r="AT40" s="2207"/>
      <c r="AU40" s="2207"/>
      <c r="AV40" s="2207"/>
      <c r="AW40" s="2207"/>
      <c r="AX40" s="2207"/>
      <c r="AY40" s="2207"/>
      <c r="AZ40" s="2207"/>
      <c r="BA40" s="2207"/>
      <c r="BB40" s="2207"/>
      <c r="BC40" s="2207"/>
      <c r="BD40" s="2207"/>
    </row>
    <row r="41" spans="1:56" ht="20.25" customHeight="1">
      <c r="A41" s="2726"/>
      <c r="B41" s="2730"/>
      <c r="C41" s="2730"/>
      <c r="D41" s="2730"/>
      <c r="E41" s="2730"/>
      <c r="F41" s="2730"/>
      <c r="G41" s="2730"/>
      <c r="H41" s="2730"/>
      <c r="I41" s="2730"/>
      <c r="J41" s="2730"/>
      <c r="K41" s="2730"/>
      <c r="L41" s="1935"/>
      <c r="M41" s="2730"/>
      <c r="N41" s="2730"/>
      <c r="O41" s="2730"/>
      <c r="P41" s="2730"/>
      <c r="Q41" s="2730"/>
      <c r="R41" s="2730"/>
      <c r="S41" s="2730"/>
      <c r="T41" s="2730"/>
      <c r="U41" s="2793"/>
      <c r="V41" s="2793"/>
      <c r="W41" s="2793"/>
      <c r="X41" s="2793"/>
      <c r="Y41" s="2793"/>
      <c r="Z41" s="2793"/>
      <c r="AA41" s="2207"/>
      <c r="AB41" s="2207"/>
      <c r="AC41" s="2207"/>
      <c r="AD41" s="2207"/>
      <c r="AE41" s="2207"/>
      <c r="AF41" s="2207"/>
      <c r="AG41" s="2207"/>
      <c r="AH41" s="2207"/>
      <c r="AI41" s="2207"/>
      <c r="AJ41" s="2207"/>
      <c r="AK41" s="2207"/>
      <c r="AL41" s="2207"/>
      <c r="AM41" s="2207"/>
      <c r="AN41" s="2207"/>
      <c r="AO41" s="2207"/>
      <c r="AP41" s="2207"/>
      <c r="AQ41" s="2207"/>
      <c r="AR41" s="2207"/>
      <c r="AS41" s="2207"/>
      <c r="AT41" s="2207"/>
      <c r="AU41" s="2207"/>
      <c r="AV41" s="2207"/>
      <c r="AW41" s="2207"/>
      <c r="AX41" s="2207"/>
      <c r="AY41" s="2207"/>
      <c r="AZ41" s="2207"/>
      <c r="BA41" s="2207"/>
      <c r="BB41" s="2207"/>
      <c r="BC41" s="2207"/>
      <c r="BD41" s="2207"/>
    </row>
    <row r="42" spans="1:56" ht="20.25" customHeight="1">
      <c r="A42" s="2726"/>
      <c r="B42" s="2730"/>
      <c r="C42" s="1935" t="s">
        <v>541</v>
      </c>
      <c r="D42" s="2730"/>
      <c r="E42" s="2730"/>
      <c r="F42" s="2730"/>
      <c r="G42" s="2730"/>
      <c r="H42" s="2730"/>
      <c r="I42" s="1840" t="s">
        <v>768</v>
      </c>
      <c r="J42" s="1845" t="s">
        <v>769</v>
      </c>
      <c r="K42" s="1849"/>
      <c r="L42" s="2771"/>
      <c r="M42" s="1840"/>
      <c r="N42" s="2730"/>
      <c r="O42" s="2730"/>
      <c r="P42" s="2730"/>
      <c r="Q42" s="2730"/>
      <c r="R42" s="2730"/>
      <c r="S42" s="2730"/>
      <c r="T42" s="2730"/>
      <c r="U42" s="2794"/>
      <c r="V42" s="2793"/>
      <c r="W42" s="2793"/>
      <c r="X42" s="2793"/>
      <c r="Y42" s="2793"/>
      <c r="Z42" s="2793"/>
      <c r="AA42" s="2207"/>
      <c r="AB42" s="2207"/>
      <c r="AC42" s="2207"/>
      <c r="AD42" s="2207"/>
      <c r="AE42" s="2207"/>
      <c r="AF42" s="2207"/>
      <c r="AG42" s="2207"/>
      <c r="AH42" s="2207"/>
      <c r="AI42" s="2207"/>
      <c r="AJ42" s="2207"/>
      <c r="AK42" s="2207"/>
      <c r="AL42" s="2207"/>
      <c r="AM42" s="2207"/>
      <c r="AN42" s="2207"/>
      <c r="AO42" s="2207"/>
      <c r="AP42" s="2207"/>
      <c r="AQ42" s="2207"/>
      <c r="AR42" s="2207"/>
      <c r="AS42" s="2207"/>
      <c r="AT42" s="2207"/>
      <c r="AU42" s="2207"/>
      <c r="AV42" s="2207"/>
      <c r="AW42" s="2207"/>
      <c r="AX42" s="2207"/>
      <c r="AY42" s="2207"/>
      <c r="AZ42" s="2207"/>
      <c r="BA42" s="2207"/>
      <c r="BB42" s="2207"/>
      <c r="BC42" s="2207"/>
      <c r="BD42" s="2207"/>
    </row>
    <row r="43" spans="1:56" ht="20.25" customHeight="1">
      <c r="A43" s="2726"/>
      <c r="B43" s="2730"/>
      <c r="C43" s="2730" t="s">
        <v>686</v>
      </c>
      <c r="D43" s="2730"/>
      <c r="E43" s="2730"/>
      <c r="F43" s="2730"/>
      <c r="G43" s="2730"/>
      <c r="H43" s="2730" t="s">
        <v>760</v>
      </c>
      <c r="I43" s="2730"/>
      <c r="J43" s="2730"/>
      <c r="K43" s="2730"/>
      <c r="L43" s="1935"/>
      <c r="M43" s="2730"/>
      <c r="N43" s="2730"/>
      <c r="O43" s="2730"/>
      <c r="P43" s="2730"/>
      <c r="Q43" s="2730"/>
      <c r="R43" s="2730"/>
      <c r="S43" s="2730"/>
      <c r="T43" s="2730"/>
      <c r="U43" s="2793"/>
      <c r="V43" s="2793"/>
      <c r="W43" s="2793"/>
      <c r="X43" s="2793"/>
      <c r="Y43" s="2793"/>
      <c r="Z43" s="2793"/>
      <c r="AA43" s="2207"/>
      <c r="AB43" s="2207"/>
      <c r="AC43" s="2207"/>
      <c r="AD43" s="2207"/>
      <c r="AE43" s="2207"/>
      <c r="AF43" s="2207"/>
      <c r="AG43" s="2207"/>
      <c r="AH43" s="2207"/>
      <c r="AI43" s="2207"/>
      <c r="AJ43" s="2207"/>
      <c r="AK43" s="2207"/>
      <c r="AL43" s="2207"/>
      <c r="AM43" s="2207"/>
      <c r="AN43" s="2207"/>
      <c r="AO43" s="2207"/>
      <c r="AP43" s="2207"/>
      <c r="AQ43" s="2207"/>
      <c r="AR43" s="2207"/>
      <c r="AS43" s="2207"/>
      <c r="AT43" s="2207"/>
      <c r="AU43" s="2207"/>
      <c r="AV43" s="2207"/>
      <c r="AW43" s="2207"/>
      <c r="AX43" s="2207"/>
      <c r="AY43" s="2207"/>
      <c r="AZ43" s="2207"/>
      <c r="BA43" s="2207"/>
      <c r="BB43" s="2207"/>
      <c r="BC43" s="2207"/>
      <c r="BD43" s="2207"/>
    </row>
    <row r="44" spans="1:56" ht="20.25" customHeight="1">
      <c r="A44" s="2726"/>
      <c r="B44" s="2730"/>
      <c r="C44" s="2730" t="str">
        <f>IF($J$42="週","対象時間数（週平均）","対象時間数（当月合計）")</f>
        <v>対象時間数（週平均）</v>
      </c>
      <c r="D44" s="2730"/>
      <c r="E44" s="2730"/>
      <c r="F44" s="2730"/>
      <c r="G44" s="2730"/>
      <c r="H44" s="2730" t="str">
        <f>IF($J$42="週","週に勤務すべき時間数","当月に勤務すべき時間数")</f>
        <v>週に勤務すべき時間数</v>
      </c>
      <c r="I44" s="2730"/>
      <c r="J44" s="2730"/>
      <c r="K44" s="2730"/>
      <c r="L44" s="1935"/>
      <c r="M44" s="2354" t="s">
        <v>771</v>
      </c>
      <c r="N44" s="2354"/>
      <c r="O44" s="2354"/>
      <c r="P44" s="2354"/>
      <c r="Q44" s="2730"/>
      <c r="R44" s="2730"/>
      <c r="S44" s="2730"/>
      <c r="T44" s="2730"/>
      <c r="U44" s="2793"/>
      <c r="V44" s="2793"/>
      <c r="W44" s="2793"/>
      <c r="X44" s="2793"/>
      <c r="Y44" s="2793"/>
      <c r="Z44" s="2793"/>
      <c r="AA44" s="2207"/>
      <c r="AB44" s="2207"/>
      <c r="AC44" s="2207"/>
      <c r="AD44" s="2207"/>
      <c r="AE44" s="2207"/>
      <c r="AF44" s="2207"/>
      <c r="AG44" s="2207"/>
      <c r="AH44" s="2207"/>
      <c r="AI44" s="2207"/>
      <c r="AJ44" s="2207"/>
      <c r="AK44" s="2207"/>
      <c r="AL44" s="2207"/>
      <c r="AM44" s="2207"/>
      <c r="AN44" s="2207"/>
      <c r="AO44" s="2207"/>
      <c r="AP44" s="2207"/>
      <c r="AQ44" s="2207"/>
      <c r="AR44" s="2207"/>
      <c r="AS44" s="2207"/>
      <c r="AT44" s="2207"/>
      <c r="AU44" s="2207"/>
      <c r="AV44" s="2207"/>
      <c r="AW44" s="2207"/>
      <c r="AX44" s="2207"/>
      <c r="AY44" s="2207"/>
      <c r="AZ44" s="2207"/>
      <c r="BA44" s="2207"/>
      <c r="BB44" s="2207"/>
      <c r="BC44" s="2207"/>
      <c r="BD44" s="2207"/>
    </row>
    <row r="45" spans="1:56" ht="20.25" customHeight="1">
      <c r="A45" s="2726"/>
      <c r="B45" s="2730"/>
      <c r="C45" s="2737">
        <f>IF($J$42="週",L40,J40)</f>
        <v>0</v>
      </c>
      <c r="D45" s="2744"/>
      <c r="E45" s="2744"/>
      <c r="F45" s="2752"/>
      <c r="G45" s="2735" t="s">
        <v>249</v>
      </c>
      <c r="H45" s="2736">
        <f>IF($J$42="週",$AV$5,$AZ$5)</f>
        <v>40</v>
      </c>
      <c r="I45" s="2355"/>
      <c r="J45" s="2355"/>
      <c r="K45" s="2407"/>
      <c r="L45" s="2735" t="s">
        <v>628</v>
      </c>
      <c r="M45" s="2757">
        <f>ROUNDDOWN(C45/H45,1)</f>
        <v>0</v>
      </c>
      <c r="N45" s="2759"/>
      <c r="O45" s="2759"/>
      <c r="P45" s="2766"/>
      <c r="Q45" s="2730"/>
      <c r="R45" s="2730"/>
      <c r="S45" s="2730"/>
      <c r="T45" s="2730"/>
      <c r="U45" s="2795"/>
      <c r="V45" s="2795"/>
      <c r="W45" s="2795"/>
      <c r="X45" s="2795"/>
      <c r="Y45" s="2792"/>
      <c r="Z45" s="2793"/>
      <c r="AA45" s="2207"/>
      <c r="AB45" s="2207"/>
      <c r="AC45" s="2207"/>
      <c r="AD45" s="2207"/>
      <c r="AE45" s="2207"/>
      <c r="AF45" s="2207"/>
      <c r="AG45" s="2207"/>
      <c r="AH45" s="2207"/>
      <c r="AI45" s="2207"/>
      <c r="AJ45" s="2207"/>
      <c r="AK45" s="2207"/>
      <c r="AL45" s="2207"/>
      <c r="AM45" s="2207"/>
      <c r="AN45" s="2207"/>
      <c r="AO45" s="2207"/>
      <c r="AP45" s="2207"/>
      <c r="AQ45" s="2207"/>
      <c r="AR45" s="2207"/>
      <c r="AS45" s="2207"/>
      <c r="AT45" s="2207"/>
      <c r="AU45" s="2207"/>
      <c r="AV45" s="2207"/>
      <c r="AW45" s="2207"/>
      <c r="AX45" s="2207"/>
      <c r="AY45" s="2207"/>
      <c r="AZ45" s="2207"/>
      <c r="BA45" s="2207"/>
      <c r="BB45" s="2207"/>
      <c r="BC45" s="2207"/>
      <c r="BD45" s="2207"/>
    </row>
    <row r="46" spans="1:56" ht="20.25" customHeight="1">
      <c r="A46" s="2726"/>
      <c r="B46" s="2730"/>
      <c r="C46" s="2730"/>
      <c r="D46" s="2730"/>
      <c r="E46" s="2730"/>
      <c r="F46" s="2730"/>
      <c r="G46" s="2730"/>
      <c r="H46" s="2730"/>
      <c r="I46" s="2730"/>
      <c r="J46" s="2730"/>
      <c r="K46" s="2730"/>
      <c r="L46" s="1935"/>
      <c r="M46" s="2730" t="s">
        <v>319</v>
      </c>
      <c r="N46" s="2730"/>
      <c r="O46" s="2730"/>
      <c r="P46" s="2730"/>
      <c r="Q46" s="2730"/>
      <c r="R46" s="2730"/>
      <c r="S46" s="2730"/>
      <c r="T46" s="2730"/>
      <c r="U46" s="2793"/>
      <c r="V46" s="2793"/>
      <c r="W46" s="2793"/>
      <c r="X46" s="2793"/>
      <c r="Y46" s="2793"/>
      <c r="Z46" s="2793"/>
      <c r="AA46" s="2207"/>
      <c r="AB46" s="2207"/>
      <c r="AC46" s="2207"/>
      <c r="AD46" s="2207"/>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7"/>
      <c r="BC46" s="2207"/>
      <c r="BD46" s="2207"/>
    </row>
    <row r="47" spans="1:56" ht="20.25" customHeight="1">
      <c r="A47" s="2726"/>
      <c r="B47" s="2730"/>
      <c r="C47" s="2730" t="s">
        <v>924</v>
      </c>
      <c r="D47" s="2730"/>
      <c r="E47" s="2730"/>
      <c r="F47" s="2730"/>
      <c r="G47" s="2730"/>
      <c r="H47" s="2730"/>
      <c r="I47" s="2730"/>
      <c r="J47" s="2730"/>
      <c r="K47" s="2730"/>
      <c r="L47" s="1935"/>
      <c r="M47" s="2730"/>
      <c r="N47" s="2730"/>
      <c r="O47" s="2730"/>
      <c r="P47" s="2730"/>
      <c r="Q47" s="2730"/>
      <c r="R47" s="2730"/>
      <c r="S47" s="2730"/>
      <c r="T47" s="2730"/>
      <c r="U47" s="2730"/>
      <c r="V47" s="2078"/>
      <c r="W47" s="2472"/>
      <c r="X47" s="2472"/>
      <c r="Y47" s="2730"/>
      <c r="Z47" s="2730"/>
      <c r="AA47" s="2207"/>
      <c r="AB47" s="2207"/>
      <c r="AC47" s="2207"/>
      <c r="AD47" s="2207"/>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7"/>
      <c r="BC47" s="2207"/>
      <c r="BD47" s="2207"/>
    </row>
    <row r="48" spans="1:56" ht="20.25" customHeight="1">
      <c r="A48" s="2726"/>
      <c r="B48" s="2730"/>
      <c r="C48" s="2730" t="s">
        <v>748</v>
      </c>
      <c r="D48" s="2730"/>
      <c r="E48" s="2730"/>
      <c r="F48" s="2730"/>
      <c r="G48" s="2730"/>
      <c r="H48" s="2730"/>
      <c r="I48" s="2730"/>
      <c r="J48" s="2730"/>
      <c r="K48" s="2730"/>
      <c r="L48" s="1935"/>
      <c r="M48" s="2735"/>
      <c r="N48" s="2735"/>
      <c r="O48" s="2735"/>
      <c r="P48" s="2735"/>
      <c r="Q48" s="2730"/>
      <c r="R48" s="2730"/>
      <c r="S48" s="2730"/>
      <c r="T48" s="2730"/>
      <c r="U48" s="2730"/>
      <c r="V48" s="2078"/>
      <c r="W48" s="2472"/>
      <c r="X48" s="2472"/>
      <c r="Y48" s="2730"/>
      <c r="Z48" s="2730"/>
      <c r="AA48" s="2207"/>
      <c r="AB48" s="2207"/>
      <c r="AC48" s="2207"/>
      <c r="AD48" s="2207"/>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7"/>
      <c r="BC48" s="2207"/>
      <c r="BD48" s="2207"/>
    </row>
    <row r="49" spans="1:58" ht="20.25" customHeight="1">
      <c r="A49" s="2726"/>
      <c r="B49" s="2730"/>
      <c r="C49" s="2471" t="s">
        <v>358</v>
      </c>
      <c r="D49" s="2471"/>
      <c r="E49" s="2471"/>
      <c r="F49" s="2471"/>
      <c r="G49" s="2471"/>
      <c r="H49" s="2730" t="s">
        <v>765</v>
      </c>
      <c r="I49" s="2471"/>
      <c r="J49" s="2471"/>
      <c r="K49" s="2471"/>
      <c r="L49" s="2471"/>
      <c r="M49" s="2354" t="s">
        <v>428</v>
      </c>
      <c r="N49" s="2354"/>
      <c r="O49" s="2354"/>
      <c r="P49" s="2354"/>
      <c r="Q49" s="2730"/>
      <c r="R49" s="2730"/>
      <c r="S49" s="2730"/>
      <c r="T49" s="2730"/>
      <c r="U49" s="2730"/>
      <c r="V49" s="2078"/>
      <c r="W49" s="2472"/>
      <c r="X49" s="2472"/>
      <c r="Y49" s="2730"/>
      <c r="Z49" s="2730"/>
      <c r="AA49" s="2207"/>
      <c r="AB49" s="2207"/>
      <c r="AC49" s="2207"/>
      <c r="AD49" s="2207"/>
      <c r="AE49" s="2207"/>
      <c r="AF49" s="2207"/>
      <c r="AG49" s="2207"/>
      <c r="AH49" s="2207"/>
      <c r="AI49" s="2207"/>
      <c r="AJ49" s="2207"/>
      <c r="AK49" s="2207"/>
      <c r="AL49" s="2207"/>
      <c r="AM49" s="2207"/>
      <c r="AN49" s="2207"/>
      <c r="AO49" s="2207"/>
      <c r="AP49" s="2207"/>
      <c r="AQ49" s="2207"/>
      <c r="AR49" s="2207"/>
      <c r="AS49" s="2207"/>
      <c r="AT49" s="2207"/>
      <c r="AU49" s="2207"/>
      <c r="AV49" s="2207"/>
      <c r="AW49" s="2207"/>
      <c r="AX49" s="2207"/>
      <c r="AY49" s="2207"/>
      <c r="AZ49" s="2207"/>
      <c r="BA49" s="2207"/>
      <c r="BB49" s="2207"/>
      <c r="BC49" s="2207"/>
      <c r="BD49" s="2207"/>
    </row>
    <row r="50" spans="1:58" ht="20.25" customHeight="1">
      <c r="A50" s="2726"/>
      <c r="B50" s="2730"/>
      <c r="C50" s="2736">
        <f>P40</f>
        <v>0</v>
      </c>
      <c r="D50" s="2355"/>
      <c r="E50" s="2355"/>
      <c r="F50" s="2407"/>
      <c r="G50" s="2735" t="s">
        <v>764</v>
      </c>
      <c r="H50" s="2757">
        <f>M45</f>
        <v>0</v>
      </c>
      <c r="I50" s="2759"/>
      <c r="J50" s="2759"/>
      <c r="K50" s="2766"/>
      <c r="L50" s="2735" t="s">
        <v>628</v>
      </c>
      <c r="M50" s="2775">
        <f>ROUNDDOWN(C50+H50,1)</f>
        <v>0</v>
      </c>
      <c r="N50" s="2777"/>
      <c r="O50" s="2777"/>
      <c r="P50" s="2787"/>
      <c r="Q50" s="2730"/>
      <c r="R50" s="2730"/>
      <c r="S50" s="2730"/>
      <c r="T50" s="2730"/>
      <c r="U50" s="2730"/>
      <c r="V50" s="2078"/>
      <c r="W50" s="2472"/>
      <c r="X50" s="2472"/>
      <c r="Y50" s="2730"/>
      <c r="Z50" s="2730"/>
      <c r="AA50" s="2207"/>
      <c r="AB50" s="2207"/>
      <c r="AC50" s="2207"/>
      <c r="AD50" s="2207"/>
      <c r="AE50" s="2207"/>
      <c r="AF50" s="2207"/>
      <c r="AG50" s="2207"/>
      <c r="AH50" s="2207"/>
      <c r="AI50" s="2207"/>
      <c r="AJ50" s="2207"/>
      <c r="AK50" s="2207"/>
      <c r="AL50" s="2207"/>
      <c r="AM50" s="2207"/>
      <c r="AN50" s="2207"/>
      <c r="AO50" s="2207"/>
      <c r="AP50" s="2207"/>
      <c r="AQ50" s="2207"/>
      <c r="AR50" s="2207"/>
      <c r="AS50" s="2207"/>
      <c r="AT50" s="2207"/>
      <c r="AU50" s="2207"/>
      <c r="AV50" s="2207"/>
      <c r="AW50" s="2207"/>
      <c r="AX50" s="2207"/>
      <c r="AY50" s="2207"/>
      <c r="AZ50" s="2207"/>
      <c r="BA50" s="2207"/>
      <c r="BB50" s="2207"/>
      <c r="BC50" s="2207"/>
      <c r="BD50" s="2207"/>
    </row>
    <row r="51" spans="1:58" ht="20.25" customHeight="1">
      <c r="A51" s="2726"/>
      <c r="B51" s="2730"/>
      <c r="C51" s="2730"/>
      <c r="D51" s="2730"/>
      <c r="E51" s="2730"/>
      <c r="F51" s="2730"/>
      <c r="G51" s="2730"/>
      <c r="H51" s="2730"/>
      <c r="I51" s="2730"/>
      <c r="J51" s="2730"/>
      <c r="K51" s="2730"/>
      <c r="L51" s="2730"/>
      <c r="M51" s="2730"/>
      <c r="N51" s="1935"/>
      <c r="O51" s="2730"/>
      <c r="P51" s="2730"/>
      <c r="Q51" s="2730"/>
      <c r="R51" s="2730"/>
      <c r="S51" s="2730"/>
      <c r="T51" s="2730"/>
      <c r="U51" s="2730"/>
      <c r="V51" s="2078"/>
      <c r="W51" s="2472"/>
      <c r="X51" s="2472"/>
      <c r="Y51" s="2730"/>
      <c r="Z51" s="2730"/>
      <c r="AA51" s="2207"/>
      <c r="AB51" s="2207"/>
      <c r="AC51" s="2207"/>
      <c r="AD51" s="2207"/>
      <c r="AE51" s="2207"/>
      <c r="AF51" s="2207"/>
      <c r="AG51" s="2207"/>
      <c r="AH51" s="2207"/>
      <c r="AI51" s="2207"/>
      <c r="AJ51" s="2207"/>
      <c r="AK51" s="2207"/>
      <c r="AL51" s="2207"/>
      <c r="AM51" s="2207"/>
      <c r="AN51" s="2207"/>
      <c r="AO51" s="2207"/>
      <c r="AP51" s="2207"/>
      <c r="AQ51" s="2207"/>
      <c r="AR51" s="2207"/>
      <c r="AS51" s="2207"/>
      <c r="AT51" s="2207"/>
      <c r="AU51" s="2207"/>
      <c r="AV51" s="2207"/>
      <c r="AW51" s="2207"/>
      <c r="AX51" s="2207"/>
      <c r="AY51" s="2207"/>
      <c r="AZ51" s="2207"/>
      <c r="BA51" s="2207"/>
      <c r="BB51" s="2207"/>
      <c r="BC51" s="2207"/>
      <c r="BD51" s="2207"/>
    </row>
    <row r="52" spans="1:58" ht="20.25" customHeight="1">
      <c r="C52" s="2738"/>
      <c r="D52" s="2738"/>
      <c r="E52" s="1864"/>
      <c r="F52" s="1864"/>
      <c r="G52" s="1864"/>
      <c r="H52" s="1864"/>
      <c r="I52" s="1864"/>
      <c r="J52" s="1864"/>
      <c r="K52" s="1864"/>
      <c r="L52" s="1864"/>
      <c r="M52" s="1864"/>
      <c r="N52" s="1864"/>
      <c r="O52" s="1864"/>
      <c r="P52" s="1864"/>
      <c r="Q52" s="1864"/>
      <c r="R52" s="1864"/>
      <c r="S52" s="1864"/>
      <c r="T52" s="2738"/>
      <c r="U52" s="1864"/>
      <c r="V52" s="1864"/>
      <c r="W52" s="1864"/>
      <c r="X52" s="1864"/>
      <c r="Y52" s="1864"/>
      <c r="Z52" s="1864"/>
      <c r="AA52" s="1864"/>
      <c r="AB52" s="1864"/>
      <c r="AC52" s="1864"/>
      <c r="AD52" s="1864"/>
      <c r="AE52" s="1864"/>
      <c r="AF52" s="1864"/>
      <c r="AJ52" s="2739"/>
      <c r="AK52" s="2796"/>
      <c r="AL52" s="2796"/>
      <c r="AM52" s="1864"/>
      <c r="AN52" s="1864"/>
      <c r="AO52" s="1864"/>
      <c r="AP52" s="1864"/>
      <c r="AQ52" s="1864"/>
      <c r="AR52" s="1864"/>
      <c r="AS52" s="1864"/>
      <c r="AT52" s="1864"/>
      <c r="AU52" s="1864"/>
      <c r="AV52" s="1864"/>
      <c r="AW52" s="1864"/>
      <c r="AX52" s="1864"/>
      <c r="AY52" s="1864"/>
      <c r="AZ52" s="1864"/>
      <c r="BA52" s="1864"/>
      <c r="BB52" s="1864"/>
      <c r="BC52" s="1864"/>
      <c r="BD52" s="1864"/>
      <c r="BE52" s="2796"/>
    </row>
    <row r="53" spans="1:58" ht="20.25" customHeight="1">
      <c r="A53" s="1864"/>
      <c r="B53" s="1864"/>
      <c r="C53" s="2738"/>
      <c r="D53" s="2738"/>
      <c r="E53" s="1864"/>
      <c r="F53" s="1864"/>
      <c r="G53" s="1864"/>
      <c r="H53" s="1864"/>
      <c r="I53" s="1864"/>
      <c r="J53" s="1864"/>
      <c r="K53" s="1864"/>
      <c r="L53" s="1864"/>
      <c r="M53" s="1864"/>
      <c r="N53" s="1864"/>
      <c r="O53" s="1864"/>
      <c r="P53" s="1864"/>
      <c r="Q53" s="1864"/>
      <c r="R53" s="1864"/>
      <c r="S53" s="1864"/>
      <c r="T53" s="1864"/>
      <c r="U53" s="2738"/>
      <c r="V53" s="1864"/>
      <c r="W53" s="1864"/>
      <c r="X53" s="1864"/>
      <c r="Y53" s="1864"/>
      <c r="Z53" s="1864"/>
      <c r="AA53" s="1864"/>
      <c r="AB53" s="1864"/>
      <c r="AC53" s="1864"/>
      <c r="AD53" s="1864"/>
      <c r="AE53" s="1864"/>
      <c r="AF53" s="1864"/>
      <c r="AG53" s="1864"/>
      <c r="AK53" s="2739"/>
      <c r="AL53" s="2796"/>
      <c r="AM53" s="2796"/>
      <c r="AN53" s="1864"/>
      <c r="AO53" s="1864"/>
      <c r="AP53" s="1864"/>
      <c r="AQ53" s="1864"/>
      <c r="AR53" s="1864"/>
      <c r="AS53" s="1864"/>
      <c r="AT53" s="1864"/>
      <c r="AU53" s="1864"/>
      <c r="AV53" s="1864"/>
      <c r="AW53" s="1864"/>
      <c r="AX53" s="1864"/>
      <c r="AY53" s="1864"/>
      <c r="AZ53" s="1864"/>
      <c r="BA53" s="1864"/>
      <c r="BB53" s="1864"/>
      <c r="BC53" s="1864"/>
      <c r="BD53" s="1864"/>
      <c r="BE53" s="1864"/>
      <c r="BF53" s="2796"/>
    </row>
    <row r="54" spans="1:58" ht="20.25" customHeight="1">
      <c r="A54" s="1864"/>
      <c r="B54" s="1864"/>
      <c r="C54" s="1864"/>
      <c r="D54" s="2738"/>
      <c r="E54" s="1864"/>
      <c r="F54" s="1864"/>
      <c r="G54" s="1864"/>
      <c r="H54" s="1864"/>
      <c r="I54" s="1864"/>
      <c r="J54" s="1864"/>
      <c r="K54" s="1864"/>
      <c r="L54" s="1864"/>
      <c r="M54" s="1864"/>
      <c r="N54" s="1864"/>
      <c r="O54" s="1864"/>
      <c r="P54" s="1864"/>
      <c r="Q54" s="1864"/>
      <c r="R54" s="1864"/>
      <c r="S54" s="1864"/>
      <c r="T54" s="1864"/>
      <c r="U54" s="2738"/>
      <c r="V54" s="1864"/>
      <c r="W54" s="1864"/>
      <c r="X54" s="1864"/>
      <c r="Y54" s="1864"/>
      <c r="Z54" s="1864"/>
      <c r="AA54" s="1864"/>
      <c r="AB54" s="1864"/>
      <c r="AC54" s="1864"/>
      <c r="AD54" s="1864"/>
      <c r="AE54" s="1864"/>
      <c r="AF54" s="1864"/>
      <c r="AG54" s="1864"/>
      <c r="AK54" s="2739"/>
      <c r="AL54" s="2796"/>
      <c r="AM54" s="2796"/>
      <c r="AN54" s="1864"/>
      <c r="AO54" s="1864"/>
      <c r="AP54" s="1864"/>
      <c r="AQ54" s="1864"/>
      <c r="AR54" s="1864"/>
      <c r="AS54" s="1864"/>
      <c r="AT54" s="1864"/>
      <c r="AU54" s="1864"/>
      <c r="AV54" s="1864"/>
      <c r="AW54" s="1864"/>
      <c r="AX54" s="1864"/>
      <c r="AY54" s="1864"/>
      <c r="AZ54" s="1864"/>
      <c r="BA54" s="1864"/>
      <c r="BB54" s="1864"/>
      <c r="BC54" s="1864"/>
      <c r="BD54" s="1864"/>
      <c r="BE54" s="1864"/>
      <c r="BF54" s="2796"/>
    </row>
    <row r="55" spans="1:58" ht="20.25" customHeight="1">
      <c r="A55" s="1864"/>
      <c r="B55" s="1864"/>
      <c r="C55" s="2738"/>
      <c r="D55" s="2738"/>
      <c r="E55" s="1864"/>
      <c r="F55" s="1864"/>
      <c r="G55" s="1864"/>
      <c r="H55" s="1864"/>
      <c r="I55" s="1864"/>
      <c r="J55" s="1864"/>
      <c r="K55" s="1864"/>
      <c r="L55" s="1864"/>
      <c r="M55" s="1864"/>
      <c r="N55" s="1864"/>
      <c r="O55" s="1864"/>
      <c r="P55" s="1864"/>
      <c r="Q55" s="1864"/>
      <c r="R55" s="1864"/>
      <c r="S55" s="1864"/>
      <c r="T55" s="1864"/>
      <c r="U55" s="2738"/>
      <c r="V55" s="1864"/>
      <c r="W55" s="1864"/>
      <c r="X55" s="1864"/>
      <c r="Y55" s="1864"/>
      <c r="Z55" s="1864"/>
      <c r="AA55" s="1864"/>
      <c r="AB55" s="1864"/>
      <c r="AC55" s="1864"/>
      <c r="AD55" s="1864"/>
      <c r="AE55" s="1864"/>
      <c r="AF55" s="1864"/>
      <c r="AG55" s="1864"/>
      <c r="AK55" s="2739"/>
      <c r="AL55" s="2796"/>
      <c r="AM55" s="2796"/>
      <c r="AN55" s="1864"/>
      <c r="AO55" s="1864"/>
      <c r="AP55" s="1864"/>
      <c r="AQ55" s="1864"/>
      <c r="AR55" s="1864"/>
      <c r="AS55" s="1864"/>
      <c r="AT55" s="1864"/>
      <c r="AU55" s="1864"/>
      <c r="AV55" s="1864"/>
      <c r="AW55" s="1864"/>
      <c r="AX55" s="1864"/>
      <c r="AY55" s="1864"/>
      <c r="AZ55" s="1864"/>
      <c r="BA55" s="1864"/>
      <c r="BB55" s="1864"/>
      <c r="BC55" s="1864"/>
      <c r="BD55" s="1864"/>
      <c r="BE55" s="1864"/>
      <c r="BF55" s="2796"/>
    </row>
    <row r="56" spans="1:58" ht="20.25" customHeight="1">
      <c r="C56" s="2739"/>
      <c r="D56" s="2739"/>
      <c r="E56" s="2739"/>
      <c r="F56" s="2739"/>
      <c r="G56" s="2739"/>
      <c r="H56" s="2739"/>
      <c r="I56" s="2739"/>
      <c r="J56" s="2739"/>
      <c r="K56" s="2739"/>
      <c r="L56" s="2739"/>
      <c r="M56" s="2739"/>
      <c r="N56" s="2739"/>
      <c r="O56" s="2739"/>
      <c r="P56" s="2739"/>
      <c r="Q56" s="2739"/>
      <c r="R56" s="2739"/>
      <c r="S56" s="2739"/>
      <c r="T56" s="2739"/>
      <c r="U56" s="2796"/>
      <c r="V56" s="2796"/>
      <c r="W56" s="2739"/>
      <c r="X56" s="2739"/>
      <c r="Y56" s="2739"/>
      <c r="Z56" s="2739"/>
      <c r="AA56" s="2739"/>
      <c r="AB56" s="2739"/>
      <c r="AC56" s="2739"/>
      <c r="AD56" s="2739"/>
      <c r="AE56" s="2739"/>
      <c r="AF56" s="2739"/>
      <c r="AG56" s="2739"/>
      <c r="AH56" s="2739"/>
      <c r="AI56" s="2739"/>
      <c r="AJ56" s="2739"/>
      <c r="AK56" s="2739"/>
      <c r="AL56" s="2796"/>
      <c r="AM56" s="2796"/>
      <c r="AN56" s="1864"/>
      <c r="AO56" s="1864"/>
      <c r="AP56" s="1864"/>
      <c r="AQ56" s="1864"/>
      <c r="AR56" s="1864"/>
      <c r="AS56" s="1864"/>
      <c r="AT56" s="1864"/>
      <c r="AU56" s="1864"/>
      <c r="AV56" s="1864"/>
      <c r="AW56" s="1864"/>
      <c r="AX56" s="1864"/>
      <c r="AY56" s="1864"/>
      <c r="AZ56" s="1864"/>
      <c r="BA56" s="1864"/>
      <c r="BB56" s="1864"/>
      <c r="BC56" s="1864"/>
      <c r="BD56" s="1864"/>
      <c r="BE56" s="1864"/>
      <c r="BF56" s="2796"/>
    </row>
    <row r="57" spans="1:58" ht="20.25" customHeight="1">
      <c r="C57" s="2739"/>
      <c r="D57" s="2739"/>
      <c r="E57" s="2739"/>
      <c r="F57" s="2739"/>
      <c r="G57" s="2739"/>
      <c r="H57" s="2739"/>
      <c r="I57" s="2739"/>
      <c r="J57" s="2739"/>
      <c r="K57" s="2739"/>
      <c r="L57" s="2739"/>
      <c r="M57" s="2739"/>
      <c r="N57" s="2739"/>
      <c r="O57" s="2739"/>
      <c r="P57" s="2739"/>
      <c r="Q57" s="2739"/>
      <c r="R57" s="2739"/>
      <c r="S57" s="2739"/>
      <c r="T57" s="2739"/>
      <c r="U57" s="2796"/>
      <c r="V57" s="2796"/>
      <c r="W57" s="2739"/>
      <c r="X57" s="2739"/>
      <c r="Y57" s="2739"/>
      <c r="Z57" s="2739"/>
      <c r="AA57" s="2739"/>
      <c r="AB57" s="2739"/>
      <c r="AC57" s="2739"/>
      <c r="AD57" s="2739"/>
      <c r="AE57" s="2739"/>
      <c r="AF57" s="2739"/>
      <c r="AG57" s="2739"/>
      <c r="AH57" s="2739"/>
      <c r="AI57" s="2739"/>
      <c r="AJ57" s="2739"/>
      <c r="AK57" s="2739"/>
      <c r="AL57" s="2796"/>
      <c r="AM57" s="2796"/>
      <c r="AN57" s="1864"/>
      <c r="AO57" s="1864"/>
      <c r="AP57" s="1864"/>
      <c r="AQ57" s="1864"/>
      <c r="AR57" s="1864"/>
      <c r="AS57" s="1864"/>
      <c r="AT57" s="1864"/>
      <c r="AU57" s="1864"/>
      <c r="AV57" s="1864"/>
      <c r="AW57" s="1864"/>
      <c r="AX57" s="1864"/>
      <c r="AY57" s="1864"/>
      <c r="AZ57" s="1864"/>
      <c r="BA57" s="1864"/>
      <c r="BB57" s="1864"/>
      <c r="BC57" s="1864"/>
      <c r="BD57" s="1864"/>
      <c r="BE57" s="1864"/>
      <c r="BF57" s="2796"/>
    </row>
  </sheetData>
  <mergeCells count="212">
    <mergeCell ref="AM1:BA1"/>
    <mergeCell ref="U2:V2"/>
    <mergeCell ref="X2:Y2"/>
    <mergeCell ref="AB2:AC2"/>
    <mergeCell ref="AM2:BA2"/>
    <mergeCell ref="AZ3:BC3"/>
    <mergeCell ref="AZ4:BC4"/>
    <mergeCell ref="AV5:AW5"/>
    <mergeCell ref="AZ5:BA5"/>
    <mergeCell ref="AZ6:BA6"/>
    <mergeCell ref="AZ7:BA7"/>
    <mergeCell ref="P9:AT9"/>
    <mergeCell ref="P10:V10"/>
    <mergeCell ref="W10:AC10"/>
    <mergeCell ref="AD10:AJ10"/>
    <mergeCell ref="AK10:AQ10"/>
    <mergeCell ref="AR10:AT10"/>
    <mergeCell ref="C14:D14"/>
    <mergeCell ref="E14:F14"/>
    <mergeCell ref="G14:K14"/>
    <mergeCell ref="L14:O14"/>
    <mergeCell ref="AU14:AV14"/>
    <mergeCell ref="AW14:AX14"/>
    <mergeCell ref="AY14:BD14"/>
    <mergeCell ref="C15:D15"/>
    <mergeCell ref="E15:F15"/>
    <mergeCell ref="G15:K15"/>
    <mergeCell ref="L15:O15"/>
    <mergeCell ref="AU15:AV15"/>
    <mergeCell ref="AW15:AX15"/>
    <mergeCell ref="AY15:BD15"/>
    <mergeCell ref="C16:D16"/>
    <mergeCell ref="E16:F16"/>
    <mergeCell ref="G16:K16"/>
    <mergeCell ref="L16:O16"/>
    <mergeCell ref="AU16:AV16"/>
    <mergeCell ref="AW16:AX16"/>
    <mergeCell ref="AY16:BD16"/>
    <mergeCell ref="C17:D17"/>
    <mergeCell ref="E17:F17"/>
    <mergeCell ref="G17:K17"/>
    <mergeCell ref="L17:O17"/>
    <mergeCell ref="AU17:AV17"/>
    <mergeCell ref="AW17:AX17"/>
    <mergeCell ref="AY17:BD17"/>
    <mergeCell ref="C18:D18"/>
    <mergeCell ref="E18:F18"/>
    <mergeCell ref="G18:K18"/>
    <mergeCell ref="L18:O18"/>
    <mergeCell ref="AU18:AV18"/>
    <mergeCell ref="AW18:AX18"/>
    <mergeCell ref="AY18:BD18"/>
    <mergeCell ref="C19:D19"/>
    <mergeCell ref="E19:F19"/>
    <mergeCell ref="G19:K19"/>
    <mergeCell ref="L19:O19"/>
    <mergeCell ref="AU19:AV19"/>
    <mergeCell ref="AW19:AX19"/>
    <mergeCell ref="AY19:BD19"/>
    <mergeCell ref="C20:D20"/>
    <mergeCell ref="E20:F20"/>
    <mergeCell ref="G20:K20"/>
    <mergeCell ref="L20:O20"/>
    <mergeCell ref="AU20:AV20"/>
    <mergeCell ref="AW20:AX20"/>
    <mergeCell ref="AY20:BD20"/>
    <mergeCell ref="C21:D21"/>
    <mergeCell ref="E21:F21"/>
    <mergeCell ref="G21:K21"/>
    <mergeCell ref="L21:O21"/>
    <mergeCell ref="AU21:AV21"/>
    <mergeCell ref="AW21:AX21"/>
    <mergeCell ref="AY21:BD21"/>
    <mergeCell ref="C22:D22"/>
    <mergeCell ref="E22:F22"/>
    <mergeCell ref="G22:K22"/>
    <mergeCell ref="L22:O22"/>
    <mergeCell ref="AU22:AV22"/>
    <mergeCell ref="AW22:AX22"/>
    <mergeCell ref="AY22:BD22"/>
    <mergeCell ref="C23:D23"/>
    <mergeCell ref="E23:F23"/>
    <mergeCell ref="G23:K23"/>
    <mergeCell ref="L23:O23"/>
    <mergeCell ref="AU23:AV23"/>
    <mergeCell ref="AW23:AX23"/>
    <mergeCell ref="AY23:BD23"/>
    <mergeCell ref="C24:D24"/>
    <mergeCell ref="E24:F24"/>
    <mergeCell ref="G24:K24"/>
    <mergeCell ref="L24:O24"/>
    <mergeCell ref="AU24:AV24"/>
    <mergeCell ref="AW24:AX24"/>
    <mergeCell ref="AY24:BD24"/>
    <mergeCell ref="C25:D25"/>
    <mergeCell ref="E25:F25"/>
    <mergeCell ref="G25:K25"/>
    <mergeCell ref="L25:O25"/>
    <mergeCell ref="AU25:AV25"/>
    <mergeCell ref="AW25:AX25"/>
    <mergeCell ref="AY25:BD25"/>
    <mergeCell ref="C26:D26"/>
    <mergeCell ref="E26:F26"/>
    <mergeCell ref="G26:K26"/>
    <mergeCell ref="L26:O26"/>
    <mergeCell ref="AU26:AV26"/>
    <mergeCell ref="AW26:AX26"/>
    <mergeCell ref="AY26:BD26"/>
    <mergeCell ref="C27:D27"/>
    <mergeCell ref="E27:F27"/>
    <mergeCell ref="G27:K27"/>
    <mergeCell ref="L27:O27"/>
    <mergeCell ref="AU27:AV27"/>
    <mergeCell ref="AW27:AX27"/>
    <mergeCell ref="AY27:BD27"/>
    <mergeCell ref="C28:D28"/>
    <mergeCell ref="E28:F28"/>
    <mergeCell ref="G28:K28"/>
    <mergeCell ref="L28:O28"/>
    <mergeCell ref="AU28:AV28"/>
    <mergeCell ref="AW28:AX28"/>
    <mergeCell ref="AY28:BD28"/>
    <mergeCell ref="C29:D29"/>
    <mergeCell ref="E29:F29"/>
    <mergeCell ref="G29:K29"/>
    <mergeCell ref="L29:O29"/>
    <mergeCell ref="AU29:AV29"/>
    <mergeCell ref="AW29:AX29"/>
    <mergeCell ref="AY29:BD29"/>
    <mergeCell ref="C30:D30"/>
    <mergeCell ref="E30:F30"/>
    <mergeCell ref="G30:K30"/>
    <mergeCell ref="L30:O30"/>
    <mergeCell ref="AU30:AV30"/>
    <mergeCell ref="AW30:AX30"/>
    <mergeCell ref="AY30:BD30"/>
    <mergeCell ref="C31:D31"/>
    <mergeCell ref="E31:F31"/>
    <mergeCell ref="G31:K31"/>
    <mergeCell ref="L31:O31"/>
    <mergeCell ref="AU31:AV31"/>
    <mergeCell ref="AW31:AX31"/>
    <mergeCell ref="AY31:BD31"/>
    <mergeCell ref="E34:H34"/>
    <mergeCell ref="J34:M34"/>
    <mergeCell ref="T34:U34"/>
    <mergeCell ref="V34:Y34"/>
    <mergeCell ref="E35:F35"/>
    <mergeCell ref="G35:H35"/>
    <mergeCell ref="J35:K35"/>
    <mergeCell ref="L35:M35"/>
    <mergeCell ref="T35:U35"/>
    <mergeCell ref="V35:Y35"/>
    <mergeCell ref="C36:D36"/>
    <mergeCell ref="E36:F36"/>
    <mergeCell ref="G36:H36"/>
    <mergeCell ref="J36:K36"/>
    <mergeCell ref="L36:M36"/>
    <mergeCell ref="P36:Q36"/>
    <mergeCell ref="T36:U36"/>
    <mergeCell ref="V36:Y36"/>
    <mergeCell ref="C37:D37"/>
    <mergeCell ref="E37:F37"/>
    <mergeCell ref="G37:H37"/>
    <mergeCell ref="J37:K37"/>
    <mergeCell ref="L37:M37"/>
    <mergeCell ref="P37:Q37"/>
    <mergeCell ref="T37:U37"/>
    <mergeCell ref="V37:Y37"/>
    <mergeCell ref="C38:D38"/>
    <mergeCell ref="E38:F38"/>
    <mergeCell ref="G38:H38"/>
    <mergeCell ref="J38:K38"/>
    <mergeCell ref="L38:M38"/>
    <mergeCell ref="P38:Q38"/>
    <mergeCell ref="T38:U38"/>
    <mergeCell ref="V38:Y38"/>
    <mergeCell ref="C39:D39"/>
    <mergeCell ref="E39:F39"/>
    <mergeCell ref="G39:H39"/>
    <mergeCell ref="J39:K39"/>
    <mergeCell ref="L39:M39"/>
    <mergeCell ref="P39:Q39"/>
    <mergeCell ref="U39:V39"/>
    <mergeCell ref="W39:X39"/>
    <mergeCell ref="C40:D40"/>
    <mergeCell ref="E40:F40"/>
    <mergeCell ref="G40:H40"/>
    <mergeCell ref="J40:K40"/>
    <mergeCell ref="L40:M40"/>
    <mergeCell ref="P40:Q40"/>
    <mergeCell ref="U40:V40"/>
    <mergeCell ref="W40:X40"/>
    <mergeCell ref="J42:K42"/>
    <mergeCell ref="M44:P44"/>
    <mergeCell ref="C45:F45"/>
    <mergeCell ref="H45:K45"/>
    <mergeCell ref="M45:P45"/>
    <mergeCell ref="U45:X45"/>
    <mergeCell ref="M49:P49"/>
    <mergeCell ref="C50:F50"/>
    <mergeCell ref="H50:K50"/>
    <mergeCell ref="M50:P50"/>
    <mergeCell ref="B9:B13"/>
    <mergeCell ref="C9:D13"/>
    <mergeCell ref="E9:F13"/>
    <mergeCell ref="G9:K13"/>
    <mergeCell ref="L9:O13"/>
    <mergeCell ref="AU9:AV13"/>
    <mergeCell ref="AW9:AX13"/>
    <mergeCell ref="AY9:BD13"/>
    <mergeCell ref="C34:D35"/>
  </mergeCells>
  <phoneticPr fontId="6"/>
  <conditionalFormatting sqref="AU14:AX31">
    <cfRule type="expression" dxfId="6" priority="4">
      <formula>INDIRECT(ADDRESS(ROW(),COLUMN()))=TRUNC(INDIRECT(ADDRESS(ROW(),COLUMN())))</formula>
    </cfRule>
  </conditionalFormatting>
  <conditionalFormatting sqref="E40:Q40 I36:Q39">
    <cfRule type="expression" dxfId="5" priority="3">
      <formula>INDIRECT(ADDRESS(ROW(),COLUMN()))=TRUNC(INDIRECT(ADDRESS(ROW(),COLUMN())))</formula>
    </cfRule>
  </conditionalFormatting>
  <conditionalFormatting sqref="C45:F45">
    <cfRule type="expression" dxfId="4" priority="2">
      <formula>INDIRECT(ADDRESS(ROW(),COLUMN()))=TRUNC(INDIRECT(ADDRESS(ROW(),COLUMN())))</formula>
    </cfRule>
  </conditionalFormatting>
  <conditionalFormatting sqref="E36:H39">
    <cfRule type="expression" dxfId="3" priority="1">
      <formula>INDIRECT(ADDRESS(ROW(),COLUMN()))=TRUNC(INDIRECT(ADDRESS(ROW(),COLUMN())))</formula>
    </cfRule>
  </conditionalFormatting>
  <dataValidations count="8">
    <dataValidation type="decimal" allowBlank="1" showDropDown="0" showInputMessage="1" showErrorMessage="1" error="入力可能範囲　32～40" sqref="AV5">
      <formula1>32</formula1>
      <formula2>40</formula2>
    </dataValidation>
    <dataValidation type="list" allowBlank="1" showDropDown="0" showInputMessage="1" showErrorMessage="1" sqref="J42:K42">
      <formula1>"週,暦月"</formula1>
    </dataValidation>
    <dataValidation type="list" allowBlank="1" showDropDown="0" showInputMessage="1" showErrorMessage="1" sqref="AZ3">
      <formula1>"４週,暦月"</formula1>
    </dataValidation>
    <dataValidation type="list" allowBlank="1" showDropDown="0" showInputMessage="1" showErrorMessage="0" sqref="C14:D31">
      <formula1>職種</formula1>
    </dataValidation>
    <dataValidation type="list" errorStyle="warning" allowBlank="1" showDropDown="0" showInputMessage="1" showErrorMessage="0" error="リストにない場合のみ、入力してください。" sqref="G14:K31">
      <formula1>INDIRECT(C14)</formula1>
    </dataValidation>
    <dataValidation type="list" allowBlank="1" showDropDown="0" showInputMessage="1" showErrorMessage="1" sqref="AZ4:BC4">
      <formula1>"予定,実績,予定・実績"</formula1>
    </dataValidation>
    <dataValidation type="list" allowBlank="1" showDropDown="0" showInputMessage="1" showErrorMessage="0" sqref="E14:F31">
      <formula1>"A, B, C, D"</formula1>
    </dataValidation>
    <dataValidation allowBlank="1" showDropDown="0" showInputMessage="1" showErrorMessage="1" error="入力可能範囲　32～40" sqref="AZ6"/>
  </dataValidations>
  <printOptions horizontalCentered="1"/>
  <pageMargins left="0.23622047244094491" right="0.23622047244094491" top="0.43307086614173229" bottom="0.27559055118110237" header="0.31496062992125984" footer="0.31496062992125984"/>
  <pageSetup paperSize="8" scale="50" fitToWidth="1" fitToHeight="1" orientation="landscape" usePrinterDefaults="1" r:id="rId1"/>
  <colBreaks count="1" manualBreakCount="1">
    <brk id="58" max="1048575" man="1"/>
  </colBreaks>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(8)'!$C$4:$C$8</xm:f>
          </x14:formula1>
          <xm:sqref>AM1:BA1</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dimension ref="A1:BF57"/>
  <sheetViews>
    <sheetView showGridLines="0" zoomScaleSheetLayoutView="100" workbookViewId="0"/>
  </sheetViews>
  <sheetFormatPr defaultColWidth="4.5" defaultRowHeight="20.25" customHeight="1"/>
  <cols>
    <col min="1" max="1" width="1.3984375" style="2838" customWidth="1"/>
    <col min="2" max="56" width="5.59765625" style="2838" customWidth="1"/>
    <col min="57" max="16384" width="4.5" style="2838"/>
  </cols>
  <sheetData>
    <row r="1" spans="1:57" s="2839" customFormat="1" ht="20.25" customHeight="1">
      <c r="A1" s="2725"/>
      <c r="B1" s="2725"/>
      <c r="C1" s="2324" t="s">
        <v>663</v>
      </c>
      <c r="D1" s="2324"/>
      <c r="E1" s="2725"/>
      <c r="F1" s="2725"/>
      <c r="G1" s="1795" t="s">
        <v>298</v>
      </c>
      <c r="H1" s="2725"/>
      <c r="I1" s="2725"/>
      <c r="J1" s="2324"/>
      <c r="K1" s="2324"/>
      <c r="L1" s="2324"/>
      <c r="M1" s="2324"/>
      <c r="N1" s="2725"/>
      <c r="O1" s="2725"/>
      <c r="P1" s="2725"/>
      <c r="Q1" s="2725"/>
      <c r="R1" s="2725"/>
      <c r="S1" s="2725"/>
      <c r="T1" s="2725"/>
      <c r="U1" s="2725"/>
      <c r="V1" s="2725"/>
      <c r="W1" s="2725"/>
      <c r="X1" s="2725"/>
      <c r="Y1" s="2725"/>
      <c r="Z1" s="2725"/>
      <c r="AA1" s="2725"/>
      <c r="AB1" s="2725"/>
      <c r="AC1" s="2725"/>
      <c r="AD1" s="2725"/>
      <c r="AE1" s="2725"/>
      <c r="AF1" s="2725"/>
      <c r="AG1" s="2725"/>
      <c r="AH1" s="2725"/>
      <c r="AI1" s="2725"/>
      <c r="AJ1" s="2725"/>
      <c r="AK1" s="1829" t="s">
        <v>916</v>
      </c>
      <c r="AL1" s="1829" t="s">
        <v>679</v>
      </c>
      <c r="AM1" s="2216" t="s">
        <v>1114</v>
      </c>
      <c r="AN1" s="2216"/>
      <c r="AO1" s="2216"/>
      <c r="AP1" s="2216"/>
      <c r="AQ1" s="2216"/>
      <c r="AR1" s="2216"/>
      <c r="AS1" s="2216"/>
      <c r="AT1" s="2216"/>
      <c r="AU1" s="2216"/>
      <c r="AV1" s="2216"/>
      <c r="AW1" s="2216"/>
      <c r="AX1" s="2216"/>
      <c r="AY1" s="2216"/>
      <c r="AZ1" s="2216"/>
      <c r="BA1" s="2216"/>
      <c r="BB1" s="2408" t="s">
        <v>156</v>
      </c>
      <c r="BC1" s="2725"/>
      <c r="BD1" s="2725"/>
    </row>
    <row r="2" spans="1:57" s="2840" customFormat="1" ht="20.25" customHeight="1">
      <c r="A2" s="2406"/>
      <c r="B2" s="2406"/>
      <c r="C2" s="2406"/>
      <c r="D2" s="1795"/>
      <c r="E2" s="2406"/>
      <c r="F2" s="2406"/>
      <c r="G2" s="2406"/>
      <c r="H2" s="1795"/>
      <c r="I2" s="1829"/>
      <c r="J2" s="1829"/>
      <c r="K2" s="1829"/>
      <c r="L2" s="1829"/>
      <c r="M2" s="1829"/>
      <c r="N2" s="2406"/>
      <c r="O2" s="2406"/>
      <c r="P2" s="2406"/>
      <c r="Q2" s="2406"/>
      <c r="R2" s="2406"/>
      <c r="S2" s="2406"/>
      <c r="T2" s="1829" t="s">
        <v>780</v>
      </c>
      <c r="U2" s="1904">
        <v>6</v>
      </c>
      <c r="V2" s="1904"/>
      <c r="W2" s="1829" t="s">
        <v>679</v>
      </c>
      <c r="X2" s="1907">
        <f>IF(U2=0,"",YEAR(DATE(2018+U2,1,1)))</f>
        <v>2024</v>
      </c>
      <c r="Y2" s="1907"/>
      <c r="Z2" s="2406" t="s">
        <v>592</v>
      </c>
      <c r="AA2" s="2406" t="s">
        <v>785</v>
      </c>
      <c r="AB2" s="1904">
        <v>4</v>
      </c>
      <c r="AC2" s="1904"/>
      <c r="AD2" s="2406" t="s">
        <v>313</v>
      </c>
      <c r="AE2" s="2406"/>
      <c r="AF2" s="2406"/>
      <c r="AG2" s="2406"/>
      <c r="AH2" s="2406"/>
      <c r="AI2" s="2406"/>
      <c r="AJ2" s="2408"/>
      <c r="AK2" s="1829" t="s">
        <v>1113</v>
      </c>
      <c r="AL2" s="1829" t="s">
        <v>679</v>
      </c>
      <c r="AM2" s="1904" t="s">
        <v>793</v>
      </c>
      <c r="AN2" s="1904"/>
      <c r="AO2" s="1904"/>
      <c r="AP2" s="1904"/>
      <c r="AQ2" s="1904"/>
      <c r="AR2" s="1904"/>
      <c r="AS2" s="1904"/>
      <c r="AT2" s="1904"/>
      <c r="AU2" s="1904"/>
      <c r="AV2" s="1904"/>
      <c r="AW2" s="1904"/>
      <c r="AX2" s="1904"/>
      <c r="AY2" s="1904"/>
      <c r="AZ2" s="1904"/>
      <c r="BA2" s="1904"/>
      <c r="BB2" s="2408" t="s">
        <v>156</v>
      </c>
      <c r="BC2" s="1829"/>
      <c r="BD2" s="1829"/>
      <c r="BE2" s="2848"/>
    </row>
    <row r="3" spans="1:57" s="2840" customFormat="1" ht="20.25" customHeight="1">
      <c r="A3" s="2406"/>
      <c r="B3" s="2406"/>
      <c r="C3" s="2406"/>
      <c r="D3" s="1795"/>
      <c r="E3" s="2406"/>
      <c r="F3" s="2406"/>
      <c r="G3" s="2406"/>
      <c r="H3" s="1795"/>
      <c r="I3" s="1829"/>
      <c r="J3" s="1829"/>
      <c r="K3" s="1829"/>
      <c r="L3" s="1829"/>
      <c r="M3" s="1829"/>
      <c r="N3" s="2406"/>
      <c r="O3" s="2406"/>
      <c r="P3" s="2406"/>
      <c r="Q3" s="2406"/>
      <c r="R3" s="2406"/>
      <c r="S3" s="2406"/>
      <c r="T3" s="2413"/>
      <c r="U3" s="2791"/>
      <c r="V3" s="2791"/>
      <c r="W3" s="2800"/>
      <c r="X3" s="2791"/>
      <c r="Y3" s="2791"/>
      <c r="Z3" s="2804"/>
      <c r="AA3" s="2804"/>
      <c r="AB3" s="2791"/>
      <c r="AC3" s="2791"/>
      <c r="AD3" s="2807"/>
      <c r="AE3" s="2406"/>
      <c r="AF3" s="2406"/>
      <c r="AG3" s="2406"/>
      <c r="AH3" s="2406"/>
      <c r="AI3" s="2406"/>
      <c r="AJ3" s="2408"/>
      <c r="AK3" s="1829"/>
      <c r="AL3" s="1829"/>
      <c r="AM3" s="1907"/>
      <c r="AN3" s="1907"/>
      <c r="AO3" s="1907"/>
      <c r="AP3" s="1907"/>
      <c r="AQ3" s="1907"/>
      <c r="AR3" s="1907"/>
      <c r="AS3" s="1907"/>
      <c r="AT3" s="1907"/>
      <c r="AU3" s="1907"/>
      <c r="AV3" s="1907"/>
      <c r="AW3" s="1907"/>
      <c r="AX3" s="1907"/>
      <c r="AY3" s="2825" t="s">
        <v>794</v>
      </c>
      <c r="AZ3" s="2831" t="s">
        <v>796</v>
      </c>
      <c r="BA3" s="2831"/>
      <c r="BB3" s="2831"/>
      <c r="BC3" s="2831"/>
      <c r="BD3" s="1829"/>
      <c r="BE3" s="2848"/>
    </row>
    <row r="4" spans="1:57" s="2840" customFormat="1" ht="20.25" customHeight="1">
      <c r="A4" s="2406"/>
      <c r="B4" s="1932"/>
      <c r="C4" s="1932"/>
      <c r="D4" s="1932"/>
      <c r="E4" s="1932"/>
      <c r="F4" s="1932"/>
      <c r="G4" s="1932"/>
      <c r="H4" s="1932"/>
      <c r="I4" s="1932"/>
      <c r="J4" s="2760"/>
      <c r="K4" s="2093"/>
      <c r="L4" s="2093"/>
      <c r="M4" s="2093"/>
      <c r="N4" s="2093"/>
      <c r="O4" s="2093"/>
      <c r="P4" s="2782"/>
      <c r="Q4" s="2093"/>
      <c r="R4" s="2093"/>
      <c r="S4" s="2215"/>
      <c r="T4" s="2406"/>
      <c r="U4" s="2406"/>
      <c r="V4" s="2406"/>
      <c r="W4" s="2406"/>
      <c r="X4" s="2406"/>
      <c r="Y4" s="2406"/>
      <c r="Z4" s="2804"/>
      <c r="AA4" s="2804"/>
      <c r="AB4" s="2791"/>
      <c r="AC4" s="2791"/>
      <c r="AD4" s="2807"/>
      <c r="AE4" s="2406"/>
      <c r="AF4" s="2406"/>
      <c r="AG4" s="2406"/>
      <c r="AH4" s="2406"/>
      <c r="AI4" s="2406"/>
      <c r="AJ4" s="2408"/>
      <c r="AK4" s="1829"/>
      <c r="AL4" s="1829"/>
      <c r="AM4" s="1907"/>
      <c r="AN4" s="1907"/>
      <c r="AO4" s="1907"/>
      <c r="AP4" s="1907"/>
      <c r="AQ4" s="1907"/>
      <c r="AR4" s="1907"/>
      <c r="AS4" s="1907"/>
      <c r="AT4" s="1907"/>
      <c r="AU4" s="1907"/>
      <c r="AV4" s="1907"/>
      <c r="AW4" s="1907"/>
      <c r="AX4" s="1907"/>
      <c r="AY4" s="2825" t="s">
        <v>795</v>
      </c>
      <c r="AZ4" s="2831" t="s">
        <v>797</v>
      </c>
      <c r="BA4" s="2831"/>
      <c r="BB4" s="2831"/>
      <c r="BC4" s="2831"/>
      <c r="BD4" s="1829"/>
      <c r="BE4" s="2848"/>
    </row>
    <row r="5" spans="1:57" s="2840" customFormat="1" ht="20.25" customHeight="1">
      <c r="A5" s="2406"/>
      <c r="B5" s="1749"/>
      <c r="C5" s="1749"/>
      <c r="D5" s="1749"/>
      <c r="E5" s="1749"/>
      <c r="F5" s="1749"/>
      <c r="G5" s="1749"/>
      <c r="H5" s="1749"/>
      <c r="I5" s="1749"/>
      <c r="J5" s="2761"/>
      <c r="K5" s="2762"/>
      <c r="L5" s="2767"/>
      <c r="M5" s="2767"/>
      <c r="N5" s="2767"/>
      <c r="O5" s="2767"/>
      <c r="P5" s="1749"/>
      <c r="Q5" s="2056"/>
      <c r="R5" s="2056"/>
      <c r="S5" s="2071"/>
      <c r="T5" s="2406"/>
      <c r="U5" s="2406"/>
      <c r="V5" s="2406"/>
      <c r="W5" s="2406"/>
      <c r="X5" s="2406"/>
      <c r="Y5" s="2406"/>
      <c r="Z5" s="2804"/>
      <c r="AA5" s="2804"/>
      <c r="AB5" s="2791"/>
      <c r="AC5" s="2791"/>
      <c r="AD5" s="1924"/>
      <c r="AE5" s="1924"/>
      <c r="AF5" s="1924"/>
      <c r="AG5" s="1924"/>
      <c r="AH5" s="2406"/>
      <c r="AI5" s="2406"/>
      <c r="AJ5" s="1924" t="s">
        <v>968</v>
      </c>
      <c r="AK5" s="1924"/>
      <c r="AL5" s="1924"/>
      <c r="AM5" s="1924"/>
      <c r="AN5" s="1924"/>
      <c r="AO5" s="1924"/>
      <c r="AP5" s="1924"/>
      <c r="AQ5" s="1924"/>
      <c r="AR5" s="1932"/>
      <c r="AS5" s="1932"/>
      <c r="AT5" s="2219"/>
      <c r="AU5" s="1924"/>
      <c r="AV5" s="1936">
        <v>40</v>
      </c>
      <c r="AW5" s="1938"/>
      <c r="AX5" s="2219" t="s">
        <v>140</v>
      </c>
      <c r="AY5" s="1924"/>
      <c r="AZ5" s="2846">
        <v>160</v>
      </c>
      <c r="BA5" s="2847"/>
      <c r="BB5" s="2219" t="s">
        <v>93</v>
      </c>
      <c r="BC5" s="1924"/>
      <c r="BD5" s="2406"/>
      <c r="BE5" s="2848"/>
    </row>
    <row r="6" spans="1:57" s="2840" customFormat="1" ht="20.25" customHeight="1">
      <c r="A6" s="2406"/>
      <c r="B6" s="1749"/>
      <c r="C6" s="1749"/>
      <c r="D6" s="1749"/>
      <c r="E6" s="1749"/>
      <c r="F6" s="1749"/>
      <c r="G6" s="1749"/>
      <c r="H6" s="1749"/>
      <c r="I6" s="1749"/>
      <c r="J6" s="2761"/>
      <c r="K6" s="2762"/>
      <c r="L6" s="2767"/>
      <c r="M6" s="2767"/>
      <c r="N6" s="2767"/>
      <c r="O6" s="2767"/>
      <c r="P6" s="1749"/>
      <c r="Q6" s="2056"/>
      <c r="R6" s="2056"/>
      <c r="S6" s="2071"/>
      <c r="T6" s="2406"/>
      <c r="U6" s="2406"/>
      <c r="V6" s="2406"/>
      <c r="W6" s="2406"/>
      <c r="X6" s="2406"/>
      <c r="Y6" s="2406"/>
      <c r="Z6" s="2804"/>
      <c r="AA6" s="2804"/>
      <c r="AB6" s="2791"/>
      <c r="AC6" s="2791"/>
      <c r="AD6" s="1924"/>
      <c r="AE6" s="1924"/>
      <c r="AF6" s="1924"/>
      <c r="AG6" s="1924"/>
      <c r="AH6" s="2406"/>
      <c r="AI6" s="2406"/>
      <c r="AJ6" s="1924"/>
      <c r="AK6" s="1924"/>
      <c r="AL6" s="1924"/>
      <c r="AM6" s="2071"/>
      <c r="AN6" s="1924"/>
      <c r="AO6" s="1747"/>
      <c r="AP6" s="1747"/>
      <c r="AQ6" s="2071" t="s">
        <v>1115</v>
      </c>
      <c r="AR6" s="1924"/>
      <c r="AS6" s="2218"/>
      <c r="AT6" s="2218"/>
      <c r="AU6" s="2218"/>
      <c r="AV6" s="1924"/>
      <c r="AW6" s="1924"/>
      <c r="AX6" s="1982"/>
      <c r="AY6" s="1924"/>
      <c r="AZ6" s="1936">
        <v>100</v>
      </c>
      <c r="BA6" s="1938"/>
      <c r="BB6" s="1793" t="s">
        <v>1028</v>
      </c>
      <c r="BC6" s="1924"/>
      <c r="BD6" s="2406"/>
      <c r="BE6" s="2848"/>
    </row>
    <row r="7" spans="1:57" s="2840" customFormat="1" ht="20.25" customHeight="1">
      <c r="A7" s="2406"/>
      <c r="B7" s="1749"/>
      <c r="C7" s="1749"/>
      <c r="D7" s="1749"/>
      <c r="E7" s="1749"/>
      <c r="F7" s="1749"/>
      <c r="G7" s="1749"/>
      <c r="H7" s="1749"/>
      <c r="I7" s="1749"/>
      <c r="J7" s="1749"/>
      <c r="K7" s="1796"/>
      <c r="L7" s="1796"/>
      <c r="M7" s="1796"/>
      <c r="N7" s="1749"/>
      <c r="O7" s="2778"/>
      <c r="P7" s="2188"/>
      <c r="Q7" s="2188"/>
      <c r="R7" s="1737"/>
      <c r="S7" s="1748"/>
      <c r="T7" s="2406"/>
      <c r="U7" s="2406"/>
      <c r="V7" s="2406"/>
      <c r="W7" s="2406"/>
      <c r="X7" s="2406"/>
      <c r="Y7" s="2406"/>
      <c r="Z7" s="2804"/>
      <c r="AA7" s="2804"/>
      <c r="AB7" s="2791"/>
      <c r="AC7" s="2791"/>
      <c r="AD7" s="2471"/>
      <c r="AE7" s="2725"/>
      <c r="AF7" s="2725"/>
      <c r="AG7" s="2725"/>
      <c r="AH7" s="2406"/>
      <c r="AI7" s="2406"/>
      <c r="AJ7" s="2406"/>
      <c r="AK7" s="2406"/>
      <c r="AL7" s="2725"/>
      <c r="AM7" s="2725"/>
      <c r="AN7" s="2808"/>
      <c r="AO7" s="1982"/>
      <c r="AP7" s="1982"/>
      <c r="AQ7" s="2218"/>
      <c r="AR7" s="2218"/>
      <c r="AS7" s="2218"/>
      <c r="AT7" s="2218"/>
      <c r="AU7" s="2218"/>
      <c r="AV7" s="2218"/>
      <c r="AW7" s="1924" t="s">
        <v>623</v>
      </c>
      <c r="AX7" s="1924"/>
      <c r="AY7" s="1924"/>
      <c r="AZ7" s="1965">
        <f>DAY(EOMONTH(DATE(X2,AB2,1),0))</f>
        <v>30</v>
      </c>
      <c r="BA7" s="1969"/>
      <c r="BB7" s="2219" t="s">
        <v>798</v>
      </c>
      <c r="BC7" s="2406"/>
      <c r="BD7" s="2406"/>
      <c r="BE7" s="2848"/>
    </row>
    <row r="8" spans="1:57" ht="5.0999999999999996" customHeight="1">
      <c r="A8" s="2726"/>
      <c r="B8" s="2726"/>
      <c r="C8" s="1750"/>
      <c r="D8" s="1750"/>
      <c r="E8" s="2726"/>
      <c r="F8" s="2726"/>
      <c r="G8" s="2207"/>
      <c r="H8" s="2726"/>
      <c r="I8" s="2726"/>
      <c r="J8" s="2726"/>
      <c r="K8" s="2726"/>
      <c r="L8" s="2726"/>
      <c r="M8" s="2726"/>
      <c r="N8" s="2726"/>
      <c r="O8" s="2726"/>
      <c r="P8" s="2726"/>
      <c r="Q8" s="2726"/>
      <c r="R8" s="2726"/>
      <c r="S8" s="1750"/>
      <c r="T8" s="2726"/>
      <c r="U8" s="2726"/>
      <c r="V8" s="2726"/>
      <c r="W8" s="2726"/>
      <c r="X8" s="2726"/>
      <c r="Y8" s="2726"/>
      <c r="Z8" s="2726"/>
      <c r="AA8" s="2726"/>
      <c r="AB8" s="2726"/>
      <c r="AC8" s="2726"/>
      <c r="AD8" s="2726"/>
      <c r="AE8" s="2726"/>
      <c r="AF8" s="2726"/>
      <c r="AG8" s="2726"/>
      <c r="AH8" s="2726"/>
      <c r="AI8" s="2726"/>
      <c r="AJ8" s="1750"/>
      <c r="AK8" s="2726"/>
      <c r="AL8" s="2726"/>
      <c r="AM8" s="2726"/>
      <c r="AN8" s="2726"/>
      <c r="AO8" s="2726"/>
      <c r="AP8" s="2726"/>
      <c r="AQ8" s="2726"/>
      <c r="AR8" s="2726"/>
      <c r="AS8" s="2726"/>
      <c r="AT8" s="2726"/>
      <c r="AU8" s="2726"/>
      <c r="AV8" s="2726"/>
      <c r="AW8" s="2726"/>
      <c r="AX8" s="2726"/>
      <c r="AY8" s="2726"/>
      <c r="AZ8" s="2726"/>
      <c r="BA8" s="2726"/>
      <c r="BB8" s="2726"/>
      <c r="BC8" s="2465"/>
      <c r="BD8" s="2465"/>
      <c r="BE8" s="2849"/>
    </row>
    <row r="9" spans="1:57" ht="20.25" customHeight="1">
      <c r="A9" s="2726"/>
      <c r="B9" s="2313" t="s">
        <v>504</v>
      </c>
      <c r="C9" s="2333" t="s">
        <v>1064</v>
      </c>
      <c r="D9" s="2336"/>
      <c r="E9" s="2346" t="s">
        <v>602</v>
      </c>
      <c r="F9" s="2336"/>
      <c r="G9" s="2346" t="s">
        <v>1112</v>
      </c>
      <c r="H9" s="2333"/>
      <c r="I9" s="2333"/>
      <c r="J9" s="2333"/>
      <c r="K9" s="2336"/>
      <c r="L9" s="2346" t="s">
        <v>960</v>
      </c>
      <c r="M9" s="2333"/>
      <c r="N9" s="2333"/>
      <c r="O9" s="2356"/>
      <c r="P9" s="2180" t="s">
        <v>1067</v>
      </c>
      <c r="Q9" s="2189"/>
      <c r="R9" s="2189"/>
      <c r="S9" s="2189"/>
      <c r="T9" s="2189"/>
      <c r="U9" s="2189"/>
      <c r="V9" s="2189"/>
      <c r="W9" s="2189"/>
      <c r="X9" s="2189"/>
      <c r="Y9" s="2189"/>
      <c r="Z9" s="2189"/>
      <c r="AA9" s="2189"/>
      <c r="AB9" s="2189"/>
      <c r="AC9" s="2189"/>
      <c r="AD9" s="2189"/>
      <c r="AE9" s="2189"/>
      <c r="AF9" s="2189"/>
      <c r="AG9" s="2189"/>
      <c r="AH9" s="2189"/>
      <c r="AI9" s="2189"/>
      <c r="AJ9" s="2189"/>
      <c r="AK9" s="2189"/>
      <c r="AL9" s="2189"/>
      <c r="AM9" s="2189"/>
      <c r="AN9" s="2189"/>
      <c r="AO9" s="2189"/>
      <c r="AP9" s="2189"/>
      <c r="AQ9" s="2189"/>
      <c r="AR9" s="2189"/>
      <c r="AS9" s="2189"/>
      <c r="AT9" s="2189"/>
      <c r="AU9" s="2811" t="str">
        <f>IF(AZ3="４週","(10)1～4週目の勤務時間数合計","(10)1か月の勤務時間数合計")</f>
        <v>(10)1～4週目の勤務時間数合計</v>
      </c>
      <c r="AV9" s="2818"/>
      <c r="AW9" s="2811" t="s">
        <v>1072</v>
      </c>
      <c r="AX9" s="2818"/>
      <c r="AY9" s="2826" t="s">
        <v>1116</v>
      </c>
      <c r="AZ9" s="2826"/>
      <c r="BA9" s="2826"/>
      <c r="BB9" s="2826"/>
      <c r="BC9" s="2826"/>
      <c r="BD9" s="2826"/>
    </row>
    <row r="10" spans="1:57" ht="20.25" customHeight="1">
      <c r="A10" s="2726"/>
      <c r="B10" s="2314"/>
      <c r="C10" s="2334"/>
      <c r="D10" s="2337"/>
      <c r="E10" s="2347"/>
      <c r="F10" s="2337"/>
      <c r="G10" s="2347"/>
      <c r="H10" s="2334"/>
      <c r="I10" s="2334"/>
      <c r="J10" s="2334"/>
      <c r="K10" s="2337"/>
      <c r="L10" s="2347"/>
      <c r="M10" s="2334"/>
      <c r="N10" s="2334"/>
      <c r="O10" s="2357"/>
      <c r="P10" s="2388" t="s">
        <v>775</v>
      </c>
      <c r="Q10" s="2394"/>
      <c r="R10" s="2394"/>
      <c r="S10" s="2394"/>
      <c r="T10" s="2394"/>
      <c r="U10" s="2394"/>
      <c r="V10" s="2400"/>
      <c r="W10" s="2388" t="s">
        <v>784</v>
      </c>
      <c r="X10" s="2394"/>
      <c r="Y10" s="2394"/>
      <c r="Z10" s="2394"/>
      <c r="AA10" s="2394"/>
      <c r="AB10" s="2394"/>
      <c r="AC10" s="2400"/>
      <c r="AD10" s="2388" t="s">
        <v>789</v>
      </c>
      <c r="AE10" s="2394"/>
      <c r="AF10" s="2394"/>
      <c r="AG10" s="2394"/>
      <c r="AH10" s="2394"/>
      <c r="AI10" s="2394"/>
      <c r="AJ10" s="2400"/>
      <c r="AK10" s="2388" t="s">
        <v>551</v>
      </c>
      <c r="AL10" s="2394"/>
      <c r="AM10" s="2394"/>
      <c r="AN10" s="2394"/>
      <c r="AO10" s="2394"/>
      <c r="AP10" s="2394"/>
      <c r="AQ10" s="2400"/>
      <c r="AR10" s="2388" t="s">
        <v>71</v>
      </c>
      <c r="AS10" s="2394"/>
      <c r="AT10" s="2400"/>
      <c r="AU10" s="2812"/>
      <c r="AV10" s="2819"/>
      <c r="AW10" s="2812"/>
      <c r="AX10" s="2819"/>
      <c r="AY10" s="2826"/>
      <c r="AZ10" s="2826"/>
      <c r="BA10" s="2826"/>
      <c r="BB10" s="2826"/>
      <c r="BC10" s="2826"/>
      <c r="BD10" s="2826"/>
    </row>
    <row r="11" spans="1:57" ht="20.25" customHeight="1">
      <c r="A11" s="2726"/>
      <c r="B11" s="2314"/>
      <c r="C11" s="2334"/>
      <c r="D11" s="2337"/>
      <c r="E11" s="2347"/>
      <c r="F11" s="2337"/>
      <c r="G11" s="2347"/>
      <c r="H11" s="2334"/>
      <c r="I11" s="2334"/>
      <c r="J11" s="2334"/>
      <c r="K11" s="2337"/>
      <c r="L11" s="2347"/>
      <c r="M11" s="2334"/>
      <c r="N11" s="2334"/>
      <c r="O11" s="2357"/>
      <c r="P11" s="2389">
        <f>DAY(DATE($X$2,$AB$2,1))</f>
        <v>1</v>
      </c>
      <c r="Q11" s="2395">
        <f>DAY(DATE($X$2,$AB$2,2))</f>
        <v>2</v>
      </c>
      <c r="R11" s="2395">
        <f>DAY(DATE($X$2,$AB$2,3))</f>
        <v>3</v>
      </c>
      <c r="S11" s="2395">
        <f>DAY(DATE($X$2,$AB$2,4))</f>
        <v>4</v>
      </c>
      <c r="T11" s="2395">
        <f>DAY(DATE($X$2,$AB$2,5))</f>
        <v>5</v>
      </c>
      <c r="U11" s="2395">
        <f>DAY(DATE($X$2,$AB$2,6))</f>
        <v>6</v>
      </c>
      <c r="V11" s="2401">
        <f>DAY(DATE($X$2,$AB$2,7))</f>
        <v>7</v>
      </c>
      <c r="W11" s="2389">
        <f>DAY(DATE($X$2,$AB$2,8))</f>
        <v>8</v>
      </c>
      <c r="X11" s="2395">
        <f>DAY(DATE($X$2,$AB$2,9))</f>
        <v>9</v>
      </c>
      <c r="Y11" s="2395">
        <f>DAY(DATE($X$2,$AB$2,10))</f>
        <v>10</v>
      </c>
      <c r="Z11" s="2395">
        <f>DAY(DATE($X$2,$AB$2,11))</f>
        <v>11</v>
      </c>
      <c r="AA11" s="2395">
        <f>DAY(DATE($X$2,$AB$2,12))</f>
        <v>12</v>
      </c>
      <c r="AB11" s="2395">
        <f>DAY(DATE($X$2,$AB$2,13))</f>
        <v>13</v>
      </c>
      <c r="AC11" s="2401">
        <f>DAY(DATE($X$2,$AB$2,14))</f>
        <v>14</v>
      </c>
      <c r="AD11" s="2389">
        <f>DAY(DATE($X$2,$AB$2,15))</f>
        <v>15</v>
      </c>
      <c r="AE11" s="2395">
        <f>DAY(DATE($X$2,$AB$2,16))</f>
        <v>16</v>
      </c>
      <c r="AF11" s="2395">
        <f>DAY(DATE($X$2,$AB$2,17))</f>
        <v>17</v>
      </c>
      <c r="AG11" s="2395">
        <f>DAY(DATE($X$2,$AB$2,18))</f>
        <v>18</v>
      </c>
      <c r="AH11" s="2395">
        <f>DAY(DATE($X$2,$AB$2,19))</f>
        <v>19</v>
      </c>
      <c r="AI11" s="2395">
        <f>DAY(DATE($X$2,$AB$2,20))</f>
        <v>20</v>
      </c>
      <c r="AJ11" s="2401">
        <f>DAY(DATE($X$2,$AB$2,21))</f>
        <v>21</v>
      </c>
      <c r="AK11" s="2389">
        <f>DAY(DATE($X$2,$AB$2,22))</f>
        <v>22</v>
      </c>
      <c r="AL11" s="2395">
        <f>DAY(DATE($X$2,$AB$2,23))</f>
        <v>23</v>
      </c>
      <c r="AM11" s="2395">
        <f>DAY(DATE($X$2,$AB$2,24))</f>
        <v>24</v>
      </c>
      <c r="AN11" s="2395">
        <f>DAY(DATE($X$2,$AB$2,25))</f>
        <v>25</v>
      </c>
      <c r="AO11" s="2395">
        <f>DAY(DATE($X$2,$AB$2,26))</f>
        <v>26</v>
      </c>
      <c r="AP11" s="2395">
        <f>DAY(DATE($X$2,$AB$2,27))</f>
        <v>27</v>
      </c>
      <c r="AQ11" s="2401">
        <f>DAY(DATE($X$2,$AB$2,28))</f>
        <v>28</v>
      </c>
      <c r="AR11" s="2389" t="str">
        <f>IF(AZ3="暦月",IF(DAY(DATE($X$2,$AB$2,29))=29,29,""),"")</f>
        <v/>
      </c>
      <c r="AS11" s="2395" t="str">
        <f>IF(AZ3="暦月",IF(DAY(DATE($X$2,$AB$2,30))=30,30,""),"")</f>
        <v/>
      </c>
      <c r="AT11" s="2401" t="str">
        <f>IF(AZ3="暦月",IF(DAY(DATE($X$2,$AB$2,31))=31,31,""),"")</f>
        <v/>
      </c>
      <c r="AU11" s="2812"/>
      <c r="AV11" s="2819"/>
      <c r="AW11" s="2812"/>
      <c r="AX11" s="2819"/>
      <c r="AY11" s="2826"/>
      <c r="AZ11" s="2826"/>
      <c r="BA11" s="2826"/>
      <c r="BB11" s="2826"/>
      <c r="BC11" s="2826"/>
      <c r="BD11" s="2826"/>
    </row>
    <row r="12" spans="1:57" ht="20.25" hidden="1" customHeight="1">
      <c r="A12" s="2726"/>
      <c r="B12" s="2314"/>
      <c r="C12" s="2334"/>
      <c r="D12" s="2337"/>
      <c r="E12" s="2347"/>
      <c r="F12" s="2337"/>
      <c r="G12" s="2347"/>
      <c r="H12" s="2334"/>
      <c r="I12" s="2334"/>
      <c r="J12" s="2334"/>
      <c r="K12" s="2337"/>
      <c r="L12" s="2347"/>
      <c r="M12" s="2334"/>
      <c r="N12" s="2334"/>
      <c r="O12" s="2357"/>
      <c r="P12" s="2389">
        <f>WEEKDAY(DATE($X$2,$AB$2,1))</f>
        <v>2</v>
      </c>
      <c r="Q12" s="2395">
        <f>WEEKDAY(DATE($X$2,$AB$2,2))</f>
        <v>3</v>
      </c>
      <c r="R12" s="2395">
        <f>WEEKDAY(DATE($X$2,$AB$2,3))</f>
        <v>4</v>
      </c>
      <c r="S12" s="2395">
        <f>WEEKDAY(DATE($X$2,$AB$2,4))</f>
        <v>5</v>
      </c>
      <c r="T12" s="2395">
        <f>WEEKDAY(DATE($X$2,$AB$2,5))</f>
        <v>6</v>
      </c>
      <c r="U12" s="2395">
        <f>WEEKDAY(DATE($X$2,$AB$2,6))</f>
        <v>7</v>
      </c>
      <c r="V12" s="2401">
        <f>WEEKDAY(DATE($X$2,$AB$2,7))</f>
        <v>1</v>
      </c>
      <c r="W12" s="2389">
        <f>WEEKDAY(DATE($X$2,$AB$2,8))</f>
        <v>2</v>
      </c>
      <c r="X12" s="2395">
        <f>WEEKDAY(DATE($X$2,$AB$2,9))</f>
        <v>3</v>
      </c>
      <c r="Y12" s="2395">
        <f>WEEKDAY(DATE($X$2,$AB$2,10))</f>
        <v>4</v>
      </c>
      <c r="Z12" s="2395">
        <f>WEEKDAY(DATE($X$2,$AB$2,11))</f>
        <v>5</v>
      </c>
      <c r="AA12" s="2395">
        <f>WEEKDAY(DATE($X$2,$AB$2,12))</f>
        <v>6</v>
      </c>
      <c r="AB12" s="2395">
        <f>WEEKDAY(DATE($X$2,$AB$2,13))</f>
        <v>7</v>
      </c>
      <c r="AC12" s="2401">
        <f>WEEKDAY(DATE($X$2,$AB$2,14))</f>
        <v>1</v>
      </c>
      <c r="AD12" s="2389">
        <f>WEEKDAY(DATE($X$2,$AB$2,15))</f>
        <v>2</v>
      </c>
      <c r="AE12" s="2395">
        <f>WEEKDAY(DATE($X$2,$AB$2,16))</f>
        <v>3</v>
      </c>
      <c r="AF12" s="2395">
        <f>WEEKDAY(DATE($X$2,$AB$2,17))</f>
        <v>4</v>
      </c>
      <c r="AG12" s="2395">
        <f>WEEKDAY(DATE($X$2,$AB$2,18))</f>
        <v>5</v>
      </c>
      <c r="AH12" s="2395">
        <f>WEEKDAY(DATE($X$2,$AB$2,19))</f>
        <v>6</v>
      </c>
      <c r="AI12" s="2395">
        <f>WEEKDAY(DATE($X$2,$AB$2,20))</f>
        <v>7</v>
      </c>
      <c r="AJ12" s="2401">
        <f>WEEKDAY(DATE($X$2,$AB$2,21))</f>
        <v>1</v>
      </c>
      <c r="AK12" s="2389">
        <f>WEEKDAY(DATE($X$2,$AB$2,22))</f>
        <v>2</v>
      </c>
      <c r="AL12" s="2395">
        <f>WEEKDAY(DATE($X$2,$AB$2,23))</f>
        <v>3</v>
      </c>
      <c r="AM12" s="2395">
        <f>WEEKDAY(DATE($X$2,$AB$2,24))</f>
        <v>4</v>
      </c>
      <c r="AN12" s="2395">
        <f>WEEKDAY(DATE($X$2,$AB$2,25))</f>
        <v>5</v>
      </c>
      <c r="AO12" s="2395">
        <f>WEEKDAY(DATE($X$2,$AB$2,26))</f>
        <v>6</v>
      </c>
      <c r="AP12" s="2395">
        <f>WEEKDAY(DATE($X$2,$AB$2,27))</f>
        <v>7</v>
      </c>
      <c r="AQ12" s="2401">
        <f>WEEKDAY(DATE($X$2,$AB$2,28))</f>
        <v>1</v>
      </c>
      <c r="AR12" s="2389">
        <f>IF(AR11=29,WEEKDAY(DATE($X$2,$AB$2,29)),0)</f>
        <v>0</v>
      </c>
      <c r="AS12" s="2395">
        <f>IF(AS11=30,WEEKDAY(DATE($X$2,$AB$2,30)),0)</f>
        <v>0</v>
      </c>
      <c r="AT12" s="2401">
        <f>IF(AT11=31,WEEKDAY(DATE($X$2,$AB$2,31)),0)</f>
        <v>0</v>
      </c>
      <c r="AU12" s="2813"/>
      <c r="AV12" s="2820"/>
      <c r="AW12" s="2813"/>
      <c r="AX12" s="2820"/>
      <c r="AY12" s="2827"/>
      <c r="AZ12" s="2827"/>
      <c r="BA12" s="2827"/>
      <c r="BB12" s="2827"/>
      <c r="BC12" s="2827"/>
      <c r="BD12" s="2827"/>
    </row>
    <row r="13" spans="1:57" ht="20.25" customHeight="1">
      <c r="A13" s="2726"/>
      <c r="B13" s="2315"/>
      <c r="C13" s="2335"/>
      <c r="D13" s="2338"/>
      <c r="E13" s="2348"/>
      <c r="F13" s="2338"/>
      <c r="G13" s="2348"/>
      <c r="H13" s="2335"/>
      <c r="I13" s="2335"/>
      <c r="J13" s="2335"/>
      <c r="K13" s="2338"/>
      <c r="L13" s="2348"/>
      <c r="M13" s="2335"/>
      <c r="N13" s="2335"/>
      <c r="O13" s="2358"/>
      <c r="P13" s="2390" t="str">
        <f t="shared" ref="P13:AQ13" si="0">IF(P12=1,"日",IF(P12=2,"月",IF(P12=3,"火",IF(P12=4,"水",IF(P12=5,"木",IF(P12=6,"金","土"))))))</f>
        <v>月</v>
      </c>
      <c r="Q13" s="2396" t="str">
        <f t="shared" si="0"/>
        <v>火</v>
      </c>
      <c r="R13" s="2396" t="str">
        <f t="shared" si="0"/>
        <v>水</v>
      </c>
      <c r="S13" s="2396" t="str">
        <f t="shared" si="0"/>
        <v>木</v>
      </c>
      <c r="T13" s="2396" t="str">
        <f t="shared" si="0"/>
        <v>金</v>
      </c>
      <c r="U13" s="2396" t="str">
        <f t="shared" si="0"/>
        <v>土</v>
      </c>
      <c r="V13" s="2402" t="str">
        <f t="shared" si="0"/>
        <v>日</v>
      </c>
      <c r="W13" s="2390" t="str">
        <f t="shared" si="0"/>
        <v>月</v>
      </c>
      <c r="X13" s="2396" t="str">
        <f t="shared" si="0"/>
        <v>火</v>
      </c>
      <c r="Y13" s="2396" t="str">
        <f t="shared" si="0"/>
        <v>水</v>
      </c>
      <c r="Z13" s="2396" t="str">
        <f t="shared" si="0"/>
        <v>木</v>
      </c>
      <c r="AA13" s="2396" t="str">
        <f t="shared" si="0"/>
        <v>金</v>
      </c>
      <c r="AB13" s="2396" t="str">
        <f t="shared" si="0"/>
        <v>土</v>
      </c>
      <c r="AC13" s="2402" t="str">
        <f t="shared" si="0"/>
        <v>日</v>
      </c>
      <c r="AD13" s="2390" t="str">
        <f t="shared" si="0"/>
        <v>月</v>
      </c>
      <c r="AE13" s="2396" t="str">
        <f t="shared" si="0"/>
        <v>火</v>
      </c>
      <c r="AF13" s="2396" t="str">
        <f t="shared" si="0"/>
        <v>水</v>
      </c>
      <c r="AG13" s="2396" t="str">
        <f t="shared" si="0"/>
        <v>木</v>
      </c>
      <c r="AH13" s="2396" t="str">
        <f t="shared" si="0"/>
        <v>金</v>
      </c>
      <c r="AI13" s="2396" t="str">
        <f t="shared" si="0"/>
        <v>土</v>
      </c>
      <c r="AJ13" s="2402" t="str">
        <f t="shared" si="0"/>
        <v>日</v>
      </c>
      <c r="AK13" s="2390" t="str">
        <f t="shared" si="0"/>
        <v>月</v>
      </c>
      <c r="AL13" s="2396" t="str">
        <f t="shared" si="0"/>
        <v>火</v>
      </c>
      <c r="AM13" s="2396" t="str">
        <f t="shared" si="0"/>
        <v>水</v>
      </c>
      <c r="AN13" s="2396" t="str">
        <f t="shared" si="0"/>
        <v>木</v>
      </c>
      <c r="AO13" s="2396" t="str">
        <f t="shared" si="0"/>
        <v>金</v>
      </c>
      <c r="AP13" s="2396" t="str">
        <f t="shared" si="0"/>
        <v>土</v>
      </c>
      <c r="AQ13" s="2402" t="str">
        <f t="shared" si="0"/>
        <v>日</v>
      </c>
      <c r="AR13" s="2396" t="str">
        <f>IF(AR12=1,"日",IF(AR12=2,"月",IF(AR12=3,"火",IF(AR12=4,"水",IF(AR12=5,"木",IF(AR12=6,"金",IF(AR12=0,"","土")))))))</f>
        <v/>
      </c>
      <c r="AS13" s="2396" t="str">
        <f>IF(AS12=1,"日",IF(AS12=2,"月",IF(AS12=3,"火",IF(AS12=4,"水",IF(AS12=5,"木",IF(AS12=6,"金",IF(AS12=0,"","土")))))))</f>
        <v/>
      </c>
      <c r="AT13" s="2396" t="str">
        <f>IF(AT12=1,"日",IF(AT12=2,"月",IF(AT12=3,"火",IF(AT12=4,"水",IF(AT12=5,"木",IF(AT12=6,"金",IF(AT12=0,"","土")))))))</f>
        <v/>
      </c>
      <c r="AU13" s="2814"/>
      <c r="AV13" s="2821"/>
      <c r="AW13" s="2814"/>
      <c r="AX13" s="2821"/>
      <c r="AY13" s="2827"/>
      <c r="AZ13" s="2827"/>
      <c r="BA13" s="2827"/>
      <c r="BB13" s="2827"/>
      <c r="BC13" s="2827"/>
      <c r="BD13" s="2827"/>
    </row>
    <row r="14" spans="1:57" ht="39.9" customHeight="1">
      <c r="A14" s="2726"/>
      <c r="B14" s="2727">
        <v>1</v>
      </c>
      <c r="C14" s="2731" t="s">
        <v>800</v>
      </c>
      <c r="D14" s="2740"/>
      <c r="E14" s="2517" t="s">
        <v>751</v>
      </c>
      <c r="F14" s="2748"/>
      <c r="G14" s="2112" t="s">
        <v>1118</v>
      </c>
      <c r="H14" s="2754"/>
      <c r="I14" s="2754"/>
      <c r="J14" s="2754"/>
      <c r="K14" s="2763"/>
      <c r="L14" s="2768" t="s">
        <v>478</v>
      </c>
      <c r="M14" s="2772"/>
      <c r="N14" s="2772"/>
      <c r="O14" s="2779"/>
      <c r="P14" s="2783">
        <v>8</v>
      </c>
      <c r="Q14" s="2788">
        <v>8</v>
      </c>
      <c r="R14" s="2788"/>
      <c r="S14" s="2788"/>
      <c r="T14" s="2788">
        <v>8</v>
      </c>
      <c r="U14" s="2788">
        <v>8</v>
      </c>
      <c r="V14" s="2797">
        <v>8</v>
      </c>
      <c r="W14" s="2783">
        <v>8</v>
      </c>
      <c r="X14" s="2788">
        <v>8</v>
      </c>
      <c r="Y14" s="2788"/>
      <c r="Z14" s="2788"/>
      <c r="AA14" s="2788">
        <v>8</v>
      </c>
      <c r="AB14" s="2788">
        <v>8</v>
      </c>
      <c r="AC14" s="2797">
        <v>8</v>
      </c>
      <c r="AD14" s="2783">
        <v>8</v>
      </c>
      <c r="AE14" s="2788">
        <v>8</v>
      </c>
      <c r="AF14" s="2788"/>
      <c r="AG14" s="2788"/>
      <c r="AH14" s="2788">
        <v>8</v>
      </c>
      <c r="AI14" s="2788">
        <v>8</v>
      </c>
      <c r="AJ14" s="2797">
        <v>8</v>
      </c>
      <c r="AK14" s="2783">
        <v>8</v>
      </c>
      <c r="AL14" s="2788">
        <v>8</v>
      </c>
      <c r="AM14" s="2788"/>
      <c r="AN14" s="2788"/>
      <c r="AO14" s="2788">
        <v>8</v>
      </c>
      <c r="AP14" s="2788">
        <v>8</v>
      </c>
      <c r="AQ14" s="2797">
        <v>8</v>
      </c>
      <c r="AR14" s="2783"/>
      <c r="AS14" s="2788"/>
      <c r="AT14" s="2797"/>
      <c r="AU14" s="2815">
        <f t="shared" ref="AU14:AU31" si="1">IF($AZ$3="４週",SUM(P14:AQ14),IF($AZ$3="暦月",SUM(P14:AT14),""))</f>
        <v>160</v>
      </c>
      <c r="AV14" s="2822"/>
      <c r="AW14" s="2815">
        <f t="shared" ref="AW14:AW31" si="2">IF($AZ$3="４週",AU14/4,IF($AZ$3="暦月",AU14/($AZ$7/7),""))</f>
        <v>40</v>
      </c>
      <c r="AX14" s="2822"/>
      <c r="AY14" s="2828"/>
      <c r="AZ14" s="2832"/>
      <c r="BA14" s="2832"/>
      <c r="BB14" s="2832"/>
      <c r="BC14" s="2832"/>
      <c r="BD14" s="2835"/>
    </row>
    <row r="15" spans="1:57" ht="39.9" customHeight="1">
      <c r="A15" s="2726"/>
      <c r="B15" s="2728">
        <f t="shared" ref="B15:B31" si="3">B14+1</f>
        <v>2</v>
      </c>
      <c r="C15" s="2732" t="s">
        <v>1029</v>
      </c>
      <c r="D15" s="2741"/>
      <c r="E15" s="2519" t="s">
        <v>751</v>
      </c>
      <c r="F15" s="2749"/>
      <c r="G15" s="2114" t="s">
        <v>1118</v>
      </c>
      <c r="H15" s="2755"/>
      <c r="I15" s="2755"/>
      <c r="J15" s="2755"/>
      <c r="K15" s="2764"/>
      <c r="L15" s="2769" t="s">
        <v>1119</v>
      </c>
      <c r="M15" s="2773"/>
      <c r="N15" s="2773"/>
      <c r="O15" s="2780"/>
      <c r="P15" s="2784">
        <v>8</v>
      </c>
      <c r="Q15" s="2789">
        <v>8</v>
      </c>
      <c r="R15" s="2789"/>
      <c r="S15" s="2789"/>
      <c r="T15" s="2789">
        <v>8</v>
      </c>
      <c r="U15" s="2789">
        <v>8</v>
      </c>
      <c r="V15" s="2798">
        <v>8</v>
      </c>
      <c r="W15" s="2784">
        <v>8</v>
      </c>
      <c r="X15" s="2789">
        <v>8</v>
      </c>
      <c r="Y15" s="2789"/>
      <c r="Z15" s="2789"/>
      <c r="AA15" s="2789">
        <v>8</v>
      </c>
      <c r="AB15" s="2789">
        <v>8</v>
      </c>
      <c r="AC15" s="2798">
        <v>8</v>
      </c>
      <c r="AD15" s="2784">
        <v>8</v>
      </c>
      <c r="AE15" s="2789">
        <v>8</v>
      </c>
      <c r="AF15" s="2789"/>
      <c r="AG15" s="2789"/>
      <c r="AH15" s="2789">
        <v>8</v>
      </c>
      <c r="AI15" s="2789">
        <v>8</v>
      </c>
      <c r="AJ15" s="2798">
        <v>8</v>
      </c>
      <c r="AK15" s="2784">
        <v>8</v>
      </c>
      <c r="AL15" s="2789">
        <v>8</v>
      </c>
      <c r="AM15" s="2789"/>
      <c r="AN15" s="2789"/>
      <c r="AO15" s="2789">
        <v>8</v>
      </c>
      <c r="AP15" s="2789">
        <v>8</v>
      </c>
      <c r="AQ15" s="2798">
        <v>8</v>
      </c>
      <c r="AR15" s="2784"/>
      <c r="AS15" s="2789"/>
      <c r="AT15" s="2798"/>
      <c r="AU15" s="2816">
        <f t="shared" si="1"/>
        <v>160</v>
      </c>
      <c r="AV15" s="2823"/>
      <c r="AW15" s="2816">
        <f t="shared" si="2"/>
        <v>40</v>
      </c>
      <c r="AX15" s="2823"/>
      <c r="AY15" s="2829"/>
      <c r="AZ15" s="2833"/>
      <c r="BA15" s="2833"/>
      <c r="BB15" s="2833"/>
      <c r="BC15" s="2833"/>
      <c r="BD15" s="2836"/>
    </row>
    <row r="16" spans="1:57" ht="39.9" customHeight="1">
      <c r="A16" s="2726"/>
      <c r="B16" s="2728">
        <f t="shared" si="3"/>
        <v>3</v>
      </c>
      <c r="C16" s="2732" t="s">
        <v>1029</v>
      </c>
      <c r="D16" s="2741"/>
      <c r="E16" s="2519" t="s">
        <v>751</v>
      </c>
      <c r="F16" s="2749"/>
      <c r="G16" s="2114" t="s">
        <v>1029</v>
      </c>
      <c r="H16" s="2755"/>
      <c r="I16" s="2755"/>
      <c r="J16" s="2755"/>
      <c r="K16" s="2764"/>
      <c r="L16" s="2769" t="s">
        <v>500</v>
      </c>
      <c r="M16" s="2773"/>
      <c r="N16" s="2773"/>
      <c r="O16" s="2780"/>
      <c r="P16" s="2784">
        <v>8</v>
      </c>
      <c r="Q16" s="2789">
        <v>8</v>
      </c>
      <c r="R16" s="2789"/>
      <c r="S16" s="2789"/>
      <c r="T16" s="2789">
        <v>8</v>
      </c>
      <c r="U16" s="2789">
        <v>8</v>
      </c>
      <c r="V16" s="2798">
        <v>8</v>
      </c>
      <c r="W16" s="2784">
        <v>8</v>
      </c>
      <c r="X16" s="2789">
        <v>8</v>
      </c>
      <c r="Y16" s="2789"/>
      <c r="Z16" s="2789"/>
      <c r="AA16" s="2789">
        <v>8</v>
      </c>
      <c r="AB16" s="2789">
        <v>8</v>
      </c>
      <c r="AC16" s="2798">
        <v>8</v>
      </c>
      <c r="AD16" s="2784">
        <v>8</v>
      </c>
      <c r="AE16" s="2789">
        <v>8</v>
      </c>
      <c r="AF16" s="2789"/>
      <c r="AG16" s="2789"/>
      <c r="AH16" s="2789">
        <v>8</v>
      </c>
      <c r="AI16" s="2789">
        <v>8</v>
      </c>
      <c r="AJ16" s="2798">
        <v>8</v>
      </c>
      <c r="AK16" s="2784">
        <v>8</v>
      </c>
      <c r="AL16" s="2789">
        <v>8</v>
      </c>
      <c r="AM16" s="2789"/>
      <c r="AN16" s="2789"/>
      <c r="AO16" s="2789">
        <v>8</v>
      </c>
      <c r="AP16" s="2789">
        <v>8</v>
      </c>
      <c r="AQ16" s="2798">
        <v>8</v>
      </c>
      <c r="AR16" s="2784"/>
      <c r="AS16" s="2789"/>
      <c r="AT16" s="2798"/>
      <c r="AU16" s="2816">
        <f t="shared" si="1"/>
        <v>160</v>
      </c>
      <c r="AV16" s="2823"/>
      <c r="AW16" s="2816">
        <f t="shared" si="2"/>
        <v>40</v>
      </c>
      <c r="AX16" s="2823"/>
      <c r="AY16" s="2829"/>
      <c r="AZ16" s="2833"/>
      <c r="BA16" s="2833"/>
      <c r="BB16" s="2833"/>
      <c r="BC16" s="2833"/>
      <c r="BD16" s="2836"/>
    </row>
    <row r="17" spans="1:56" ht="39.9" customHeight="1">
      <c r="A17" s="2726"/>
      <c r="B17" s="2728">
        <f t="shared" si="3"/>
        <v>4</v>
      </c>
      <c r="C17" s="2732" t="s">
        <v>1029</v>
      </c>
      <c r="D17" s="2741"/>
      <c r="E17" s="2519" t="s">
        <v>751</v>
      </c>
      <c r="F17" s="2749"/>
      <c r="G17" s="2114" t="s">
        <v>1029</v>
      </c>
      <c r="H17" s="2755"/>
      <c r="I17" s="2755"/>
      <c r="J17" s="2755"/>
      <c r="K17" s="2764"/>
      <c r="L17" s="2769" t="s">
        <v>1120</v>
      </c>
      <c r="M17" s="2773"/>
      <c r="N17" s="2773"/>
      <c r="O17" s="2780"/>
      <c r="P17" s="2784">
        <v>8</v>
      </c>
      <c r="Q17" s="2789">
        <v>8</v>
      </c>
      <c r="R17" s="2789"/>
      <c r="S17" s="2789"/>
      <c r="T17" s="2789">
        <v>8</v>
      </c>
      <c r="U17" s="2789">
        <v>8</v>
      </c>
      <c r="V17" s="2798">
        <v>8</v>
      </c>
      <c r="W17" s="2784">
        <v>8</v>
      </c>
      <c r="X17" s="2789">
        <v>8</v>
      </c>
      <c r="Y17" s="2789"/>
      <c r="Z17" s="2789"/>
      <c r="AA17" s="2789">
        <v>8</v>
      </c>
      <c r="AB17" s="2789">
        <v>8</v>
      </c>
      <c r="AC17" s="2798">
        <v>8</v>
      </c>
      <c r="AD17" s="2784">
        <v>8</v>
      </c>
      <c r="AE17" s="2789">
        <v>8</v>
      </c>
      <c r="AF17" s="2789"/>
      <c r="AG17" s="2789"/>
      <c r="AH17" s="2789">
        <v>8</v>
      </c>
      <c r="AI17" s="2789">
        <v>8</v>
      </c>
      <c r="AJ17" s="2798">
        <v>8</v>
      </c>
      <c r="AK17" s="2784">
        <v>8</v>
      </c>
      <c r="AL17" s="2789">
        <v>8</v>
      </c>
      <c r="AM17" s="2789"/>
      <c r="AN17" s="2789"/>
      <c r="AO17" s="2789">
        <v>8</v>
      </c>
      <c r="AP17" s="2789">
        <v>8</v>
      </c>
      <c r="AQ17" s="2798">
        <v>8</v>
      </c>
      <c r="AR17" s="2784"/>
      <c r="AS17" s="2789"/>
      <c r="AT17" s="2798"/>
      <c r="AU17" s="2816">
        <f t="shared" si="1"/>
        <v>160</v>
      </c>
      <c r="AV17" s="2823"/>
      <c r="AW17" s="2816">
        <f t="shared" si="2"/>
        <v>40</v>
      </c>
      <c r="AX17" s="2823"/>
      <c r="AY17" s="2829"/>
      <c r="AZ17" s="2833"/>
      <c r="BA17" s="2833"/>
      <c r="BB17" s="2833"/>
      <c r="BC17" s="2833"/>
      <c r="BD17" s="2836"/>
    </row>
    <row r="18" spans="1:56" ht="39.9" customHeight="1">
      <c r="A18" s="2726"/>
      <c r="B18" s="2728">
        <f t="shared" si="3"/>
        <v>5</v>
      </c>
      <c r="C18" s="2732" t="s">
        <v>1029</v>
      </c>
      <c r="D18" s="2741"/>
      <c r="E18" s="2519" t="s">
        <v>702</v>
      </c>
      <c r="F18" s="2749"/>
      <c r="G18" s="2114" t="s">
        <v>1029</v>
      </c>
      <c r="H18" s="2755"/>
      <c r="I18" s="2755"/>
      <c r="J18" s="2755"/>
      <c r="K18" s="2764"/>
      <c r="L18" s="2769" t="s">
        <v>1122</v>
      </c>
      <c r="M18" s="2773"/>
      <c r="N18" s="2773"/>
      <c r="O18" s="2780"/>
      <c r="P18" s="2784">
        <v>4</v>
      </c>
      <c r="Q18" s="2789">
        <v>4</v>
      </c>
      <c r="R18" s="2789"/>
      <c r="S18" s="2789"/>
      <c r="T18" s="2789">
        <v>4</v>
      </c>
      <c r="U18" s="2789">
        <v>4</v>
      </c>
      <c r="V18" s="2798">
        <v>4</v>
      </c>
      <c r="W18" s="2784">
        <v>4</v>
      </c>
      <c r="X18" s="2789">
        <v>4</v>
      </c>
      <c r="Y18" s="2789"/>
      <c r="Z18" s="2789"/>
      <c r="AA18" s="2789">
        <v>4</v>
      </c>
      <c r="AB18" s="2789">
        <v>4</v>
      </c>
      <c r="AC18" s="2798">
        <v>4</v>
      </c>
      <c r="AD18" s="2784">
        <v>4</v>
      </c>
      <c r="AE18" s="2789">
        <v>4</v>
      </c>
      <c r="AF18" s="2789"/>
      <c r="AG18" s="2789"/>
      <c r="AH18" s="2789">
        <v>4</v>
      </c>
      <c r="AI18" s="2789">
        <v>4</v>
      </c>
      <c r="AJ18" s="2798">
        <v>4</v>
      </c>
      <c r="AK18" s="2784">
        <v>4</v>
      </c>
      <c r="AL18" s="2789">
        <v>4</v>
      </c>
      <c r="AM18" s="2789"/>
      <c r="AN18" s="2789"/>
      <c r="AO18" s="2789">
        <v>4</v>
      </c>
      <c r="AP18" s="2789">
        <v>4</v>
      </c>
      <c r="AQ18" s="2798">
        <v>4</v>
      </c>
      <c r="AR18" s="2784"/>
      <c r="AS18" s="2789"/>
      <c r="AT18" s="2798"/>
      <c r="AU18" s="2816">
        <f t="shared" si="1"/>
        <v>80</v>
      </c>
      <c r="AV18" s="2823"/>
      <c r="AW18" s="2816">
        <f t="shared" si="2"/>
        <v>20</v>
      </c>
      <c r="AX18" s="2823"/>
      <c r="AY18" s="2829"/>
      <c r="AZ18" s="2833"/>
      <c r="BA18" s="2833"/>
      <c r="BB18" s="2833"/>
      <c r="BC18" s="2833"/>
      <c r="BD18" s="2836"/>
    </row>
    <row r="19" spans="1:56" ht="39.9" customHeight="1">
      <c r="A19" s="2726"/>
      <c r="B19" s="2728">
        <f t="shared" si="3"/>
        <v>6</v>
      </c>
      <c r="C19" s="2732"/>
      <c r="D19" s="2741"/>
      <c r="E19" s="2519"/>
      <c r="F19" s="2749"/>
      <c r="G19" s="2114"/>
      <c r="H19" s="2755"/>
      <c r="I19" s="2755"/>
      <c r="J19" s="2755"/>
      <c r="K19" s="2764"/>
      <c r="L19" s="2769"/>
      <c r="M19" s="2773"/>
      <c r="N19" s="2773"/>
      <c r="O19" s="2780"/>
      <c r="P19" s="2784"/>
      <c r="Q19" s="2789"/>
      <c r="R19" s="2789"/>
      <c r="S19" s="2789"/>
      <c r="T19" s="2789"/>
      <c r="U19" s="2789"/>
      <c r="V19" s="2798"/>
      <c r="W19" s="2784"/>
      <c r="X19" s="2789"/>
      <c r="Y19" s="2789"/>
      <c r="Z19" s="2789"/>
      <c r="AA19" s="2789"/>
      <c r="AB19" s="2789"/>
      <c r="AC19" s="2798"/>
      <c r="AD19" s="2784"/>
      <c r="AE19" s="2789"/>
      <c r="AF19" s="2789"/>
      <c r="AG19" s="2789"/>
      <c r="AH19" s="2789"/>
      <c r="AI19" s="2789"/>
      <c r="AJ19" s="2798"/>
      <c r="AK19" s="2784"/>
      <c r="AL19" s="2789"/>
      <c r="AM19" s="2789"/>
      <c r="AN19" s="2789"/>
      <c r="AO19" s="2789"/>
      <c r="AP19" s="2789"/>
      <c r="AQ19" s="2798"/>
      <c r="AR19" s="2784"/>
      <c r="AS19" s="2789"/>
      <c r="AT19" s="2798"/>
      <c r="AU19" s="2816">
        <f t="shared" si="1"/>
        <v>0</v>
      </c>
      <c r="AV19" s="2823"/>
      <c r="AW19" s="2816">
        <f t="shared" si="2"/>
        <v>0</v>
      </c>
      <c r="AX19" s="2823"/>
      <c r="AY19" s="2829"/>
      <c r="AZ19" s="2833"/>
      <c r="BA19" s="2833"/>
      <c r="BB19" s="2833"/>
      <c r="BC19" s="2833"/>
      <c r="BD19" s="2836"/>
    </row>
    <row r="20" spans="1:56" ht="39.9" customHeight="1">
      <c r="A20" s="2726"/>
      <c r="B20" s="2728">
        <f t="shared" si="3"/>
        <v>7</v>
      </c>
      <c r="C20" s="2732"/>
      <c r="D20" s="2741"/>
      <c r="E20" s="2519"/>
      <c r="F20" s="2749"/>
      <c r="G20" s="2114"/>
      <c r="H20" s="2755"/>
      <c r="I20" s="2755"/>
      <c r="J20" s="2755"/>
      <c r="K20" s="2764"/>
      <c r="L20" s="2769"/>
      <c r="M20" s="2773"/>
      <c r="N20" s="2773"/>
      <c r="O20" s="2780"/>
      <c r="P20" s="2784"/>
      <c r="Q20" s="2789"/>
      <c r="R20" s="2789"/>
      <c r="S20" s="2789"/>
      <c r="T20" s="2789"/>
      <c r="U20" s="2789"/>
      <c r="V20" s="2798"/>
      <c r="W20" s="2784"/>
      <c r="X20" s="2789"/>
      <c r="Y20" s="2789"/>
      <c r="Z20" s="2789"/>
      <c r="AA20" s="2789"/>
      <c r="AB20" s="2789"/>
      <c r="AC20" s="2798"/>
      <c r="AD20" s="2784"/>
      <c r="AE20" s="2789"/>
      <c r="AF20" s="2789"/>
      <c r="AG20" s="2789"/>
      <c r="AH20" s="2789"/>
      <c r="AI20" s="2789"/>
      <c r="AJ20" s="2798"/>
      <c r="AK20" s="2784"/>
      <c r="AL20" s="2789"/>
      <c r="AM20" s="2789"/>
      <c r="AN20" s="2789"/>
      <c r="AO20" s="2789"/>
      <c r="AP20" s="2789"/>
      <c r="AQ20" s="2798"/>
      <c r="AR20" s="2784"/>
      <c r="AS20" s="2789"/>
      <c r="AT20" s="2798"/>
      <c r="AU20" s="2816">
        <f t="shared" si="1"/>
        <v>0</v>
      </c>
      <c r="AV20" s="2823"/>
      <c r="AW20" s="2816">
        <f t="shared" si="2"/>
        <v>0</v>
      </c>
      <c r="AX20" s="2823"/>
      <c r="AY20" s="2829"/>
      <c r="AZ20" s="2833"/>
      <c r="BA20" s="2833"/>
      <c r="BB20" s="2833"/>
      <c r="BC20" s="2833"/>
      <c r="BD20" s="2836"/>
    </row>
    <row r="21" spans="1:56" ht="39.9" customHeight="1">
      <c r="A21" s="2726"/>
      <c r="B21" s="2728">
        <f t="shared" si="3"/>
        <v>8</v>
      </c>
      <c r="C21" s="2732"/>
      <c r="D21" s="2741"/>
      <c r="E21" s="2519"/>
      <c r="F21" s="2749"/>
      <c r="G21" s="2114"/>
      <c r="H21" s="2755"/>
      <c r="I21" s="2755"/>
      <c r="J21" s="2755"/>
      <c r="K21" s="2764"/>
      <c r="L21" s="2769"/>
      <c r="M21" s="2773"/>
      <c r="N21" s="2773"/>
      <c r="O21" s="2780"/>
      <c r="P21" s="2784"/>
      <c r="Q21" s="2789"/>
      <c r="R21" s="2789"/>
      <c r="S21" s="2789"/>
      <c r="T21" s="2789"/>
      <c r="U21" s="2789"/>
      <c r="V21" s="2798"/>
      <c r="W21" s="2784"/>
      <c r="X21" s="2789"/>
      <c r="Y21" s="2789"/>
      <c r="Z21" s="2789"/>
      <c r="AA21" s="2789"/>
      <c r="AB21" s="2789"/>
      <c r="AC21" s="2798"/>
      <c r="AD21" s="2784"/>
      <c r="AE21" s="2789"/>
      <c r="AF21" s="2789"/>
      <c r="AG21" s="2789"/>
      <c r="AH21" s="2789"/>
      <c r="AI21" s="2789"/>
      <c r="AJ21" s="2798"/>
      <c r="AK21" s="2784"/>
      <c r="AL21" s="2789"/>
      <c r="AM21" s="2789"/>
      <c r="AN21" s="2789"/>
      <c r="AO21" s="2789"/>
      <c r="AP21" s="2789"/>
      <c r="AQ21" s="2798"/>
      <c r="AR21" s="2784"/>
      <c r="AS21" s="2789"/>
      <c r="AT21" s="2798"/>
      <c r="AU21" s="2816">
        <f t="shared" si="1"/>
        <v>0</v>
      </c>
      <c r="AV21" s="2823"/>
      <c r="AW21" s="2816">
        <f t="shared" si="2"/>
        <v>0</v>
      </c>
      <c r="AX21" s="2823"/>
      <c r="AY21" s="2829"/>
      <c r="AZ21" s="2833"/>
      <c r="BA21" s="2833"/>
      <c r="BB21" s="2833"/>
      <c r="BC21" s="2833"/>
      <c r="BD21" s="2836"/>
    </row>
    <row r="22" spans="1:56" ht="39.9" customHeight="1">
      <c r="A22" s="2726"/>
      <c r="B22" s="2728">
        <f t="shared" si="3"/>
        <v>9</v>
      </c>
      <c r="C22" s="2732"/>
      <c r="D22" s="2741"/>
      <c r="E22" s="2519"/>
      <c r="F22" s="2749"/>
      <c r="G22" s="2114"/>
      <c r="H22" s="2755"/>
      <c r="I22" s="2755"/>
      <c r="J22" s="2755"/>
      <c r="K22" s="2764"/>
      <c r="L22" s="2769"/>
      <c r="M22" s="2773"/>
      <c r="N22" s="2773"/>
      <c r="O22" s="2780"/>
      <c r="P22" s="2784"/>
      <c r="Q22" s="2789"/>
      <c r="R22" s="2789"/>
      <c r="S22" s="2789"/>
      <c r="T22" s="2789"/>
      <c r="U22" s="2789"/>
      <c r="V22" s="2798"/>
      <c r="W22" s="2784"/>
      <c r="X22" s="2789"/>
      <c r="Y22" s="2789"/>
      <c r="Z22" s="2789"/>
      <c r="AA22" s="2789"/>
      <c r="AB22" s="2789"/>
      <c r="AC22" s="2798"/>
      <c r="AD22" s="2784"/>
      <c r="AE22" s="2789"/>
      <c r="AF22" s="2789"/>
      <c r="AG22" s="2789"/>
      <c r="AH22" s="2789"/>
      <c r="AI22" s="2789"/>
      <c r="AJ22" s="2798"/>
      <c r="AK22" s="2784"/>
      <c r="AL22" s="2789"/>
      <c r="AM22" s="2789"/>
      <c r="AN22" s="2789"/>
      <c r="AO22" s="2789"/>
      <c r="AP22" s="2789"/>
      <c r="AQ22" s="2798"/>
      <c r="AR22" s="2784"/>
      <c r="AS22" s="2789"/>
      <c r="AT22" s="2798"/>
      <c r="AU22" s="2816">
        <f t="shared" si="1"/>
        <v>0</v>
      </c>
      <c r="AV22" s="2823"/>
      <c r="AW22" s="2816">
        <f t="shared" si="2"/>
        <v>0</v>
      </c>
      <c r="AX22" s="2823"/>
      <c r="AY22" s="2829"/>
      <c r="AZ22" s="2833"/>
      <c r="BA22" s="2833"/>
      <c r="BB22" s="2833"/>
      <c r="BC22" s="2833"/>
      <c r="BD22" s="2836"/>
    </row>
    <row r="23" spans="1:56" ht="39.9" customHeight="1">
      <c r="A23" s="2726"/>
      <c r="B23" s="2728">
        <f t="shared" si="3"/>
        <v>10</v>
      </c>
      <c r="C23" s="2732"/>
      <c r="D23" s="2741"/>
      <c r="E23" s="2519"/>
      <c r="F23" s="2749"/>
      <c r="G23" s="2114"/>
      <c r="H23" s="2755"/>
      <c r="I23" s="2755"/>
      <c r="J23" s="2755"/>
      <c r="K23" s="2764"/>
      <c r="L23" s="2769"/>
      <c r="M23" s="2773"/>
      <c r="N23" s="2773"/>
      <c r="O23" s="2780"/>
      <c r="P23" s="2784"/>
      <c r="Q23" s="2789"/>
      <c r="R23" s="2789"/>
      <c r="S23" s="2789"/>
      <c r="T23" s="2789"/>
      <c r="U23" s="2789"/>
      <c r="V23" s="2798"/>
      <c r="W23" s="2784"/>
      <c r="X23" s="2789"/>
      <c r="Y23" s="2789"/>
      <c r="Z23" s="2789"/>
      <c r="AA23" s="2789"/>
      <c r="AB23" s="2789"/>
      <c r="AC23" s="2798"/>
      <c r="AD23" s="2784"/>
      <c r="AE23" s="2789"/>
      <c r="AF23" s="2789"/>
      <c r="AG23" s="2789"/>
      <c r="AH23" s="2789"/>
      <c r="AI23" s="2789"/>
      <c r="AJ23" s="2798"/>
      <c r="AK23" s="2784"/>
      <c r="AL23" s="2789"/>
      <c r="AM23" s="2789"/>
      <c r="AN23" s="2789"/>
      <c r="AO23" s="2789"/>
      <c r="AP23" s="2789"/>
      <c r="AQ23" s="2798"/>
      <c r="AR23" s="2784"/>
      <c r="AS23" s="2789"/>
      <c r="AT23" s="2798"/>
      <c r="AU23" s="2816">
        <f t="shared" si="1"/>
        <v>0</v>
      </c>
      <c r="AV23" s="2823"/>
      <c r="AW23" s="2816">
        <f t="shared" si="2"/>
        <v>0</v>
      </c>
      <c r="AX23" s="2823"/>
      <c r="AY23" s="2829"/>
      <c r="AZ23" s="2833"/>
      <c r="BA23" s="2833"/>
      <c r="BB23" s="2833"/>
      <c r="BC23" s="2833"/>
      <c r="BD23" s="2836"/>
    </row>
    <row r="24" spans="1:56" ht="39.9" customHeight="1">
      <c r="A24" s="2726"/>
      <c r="B24" s="2728">
        <f t="shared" si="3"/>
        <v>11</v>
      </c>
      <c r="C24" s="2732"/>
      <c r="D24" s="2741"/>
      <c r="E24" s="2519"/>
      <c r="F24" s="2749"/>
      <c r="G24" s="2114"/>
      <c r="H24" s="2755"/>
      <c r="I24" s="2755"/>
      <c r="J24" s="2755"/>
      <c r="K24" s="2764"/>
      <c r="L24" s="2769"/>
      <c r="M24" s="2773"/>
      <c r="N24" s="2773"/>
      <c r="O24" s="2780"/>
      <c r="P24" s="2784"/>
      <c r="Q24" s="2789"/>
      <c r="R24" s="2789"/>
      <c r="S24" s="2789"/>
      <c r="T24" s="2789"/>
      <c r="U24" s="2789"/>
      <c r="V24" s="2798"/>
      <c r="W24" s="2784"/>
      <c r="X24" s="2789"/>
      <c r="Y24" s="2789"/>
      <c r="Z24" s="2789"/>
      <c r="AA24" s="2789"/>
      <c r="AB24" s="2789"/>
      <c r="AC24" s="2798"/>
      <c r="AD24" s="2784"/>
      <c r="AE24" s="2789"/>
      <c r="AF24" s="2789"/>
      <c r="AG24" s="2789"/>
      <c r="AH24" s="2789"/>
      <c r="AI24" s="2789"/>
      <c r="AJ24" s="2798"/>
      <c r="AK24" s="2784"/>
      <c r="AL24" s="2789"/>
      <c r="AM24" s="2789"/>
      <c r="AN24" s="2789"/>
      <c r="AO24" s="2789"/>
      <c r="AP24" s="2789"/>
      <c r="AQ24" s="2798"/>
      <c r="AR24" s="2784"/>
      <c r="AS24" s="2789"/>
      <c r="AT24" s="2798"/>
      <c r="AU24" s="2816">
        <f t="shared" si="1"/>
        <v>0</v>
      </c>
      <c r="AV24" s="2823"/>
      <c r="AW24" s="2816">
        <f t="shared" si="2"/>
        <v>0</v>
      </c>
      <c r="AX24" s="2823"/>
      <c r="AY24" s="2829"/>
      <c r="AZ24" s="2833"/>
      <c r="BA24" s="2833"/>
      <c r="BB24" s="2833"/>
      <c r="BC24" s="2833"/>
      <c r="BD24" s="2836"/>
    </row>
    <row r="25" spans="1:56" ht="39.9" customHeight="1">
      <c r="A25" s="2726"/>
      <c r="B25" s="2728">
        <f t="shared" si="3"/>
        <v>12</v>
      </c>
      <c r="C25" s="2732"/>
      <c r="D25" s="2741"/>
      <c r="E25" s="2519"/>
      <c r="F25" s="2749"/>
      <c r="G25" s="2114"/>
      <c r="H25" s="2755"/>
      <c r="I25" s="2755"/>
      <c r="J25" s="2755"/>
      <c r="K25" s="2764"/>
      <c r="L25" s="2769"/>
      <c r="M25" s="2773"/>
      <c r="N25" s="2773"/>
      <c r="O25" s="2780"/>
      <c r="P25" s="2784"/>
      <c r="Q25" s="2789"/>
      <c r="R25" s="2789"/>
      <c r="S25" s="2789"/>
      <c r="T25" s="2789"/>
      <c r="U25" s="2789"/>
      <c r="V25" s="2798"/>
      <c r="W25" s="2784"/>
      <c r="X25" s="2789"/>
      <c r="Y25" s="2789"/>
      <c r="Z25" s="2789"/>
      <c r="AA25" s="2789"/>
      <c r="AB25" s="2789"/>
      <c r="AC25" s="2798"/>
      <c r="AD25" s="2784"/>
      <c r="AE25" s="2789"/>
      <c r="AF25" s="2789"/>
      <c r="AG25" s="2789"/>
      <c r="AH25" s="2789"/>
      <c r="AI25" s="2789"/>
      <c r="AJ25" s="2798"/>
      <c r="AK25" s="2784"/>
      <c r="AL25" s="2789"/>
      <c r="AM25" s="2789"/>
      <c r="AN25" s="2789"/>
      <c r="AO25" s="2789"/>
      <c r="AP25" s="2789"/>
      <c r="AQ25" s="2798"/>
      <c r="AR25" s="2784"/>
      <c r="AS25" s="2789"/>
      <c r="AT25" s="2798"/>
      <c r="AU25" s="2816">
        <f t="shared" si="1"/>
        <v>0</v>
      </c>
      <c r="AV25" s="2823"/>
      <c r="AW25" s="2816">
        <f t="shared" si="2"/>
        <v>0</v>
      </c>
      <c r="AX25" s="2823"/>
      <c r="AY25" s="2829"/>
      <c r="AZ25" s="2833"/>
      <c r="BA25" s="2833"/>
      <c r="BB25" s="2833"/>
      <c r="BC25" s="2833"/>
      <c r="BD25" s="2836"/>
    </row>
    <row r="26" spans="1:56" ht="39.9" customHeight="1">
      <c r="A26" s="2726"/>
      <c r="B26" s="2728">
        <f t="shared" si="3"/>
        <v>13</v>
      </c>
      <c r="C26" s="2732"/>
      <c r="D26" s="2741"/>
      <c r="E26" s="2519"/>
      <c r="F26" s="2749"/>
      <c r="G26" s="2114"/>
      <c r="H26" s="2755"/>
      <c r="I26" s="2755"/>
      <c r="J26" s="2755"/>
      <c r="K26" s="2764"/>
      <c r="L26" s="2769"/>
      <c r="M26" s="2773"/>
      <c r="N26" s="2773"/>
      <c r="O26" s="2780"/>
      <c r="P26" s="2784"/>
      <c r="Q26" s="2789"/>
      <c r="R26" s="2789"/>
      <c r="S26" s="2789"/>
      <c r="T26" s="2789"/>
      <c r="U26" s="2789"/>
      <c r="V26" s="2798"/>
      <c r="W26" s="2784"/>
      <c r="X26" s="2789"/>
      <c r="Y26" s="2789"/>
      <c r="Z26" s="2789"/>
      <c r="AA26" s="2789"/>
      <c r="AB26" s="2789"/>
      <c r="AC26" s="2798"/>
      <c r="AD26" s="2784"/>
      <c r="AE26" s="2789"/>
      <c r="AF26" s="2789"/>
      <c r="AG26" s="2789"/>
      <c r="AH26" s="2789"/>
      <c r="AI26" s="2789"/>
      <c r="AJ26" s="2798"/>
      <c r="AK26" s="2784"/>
      <c r="AL26" s="2789"/>
      <c r="AM26" s="2789"/>
      <c r="AN26" s="2789"/>
      <c r="AO26" s="2789"/>
      <c r="AP26" s="2789"/>
      <c r="AQ26" s="2798"/>
      <c r="AR26" s="2784"/>
      <c r="AS26" s="2789"/>
      <c r="AT26" s="2798"/>
      <c r="AU26" s="2816">
        <f t="shared" si="1"/>
        <v>0</v>
      </c>
      <c r="AV26" s="2823"/>
      <c r="AW26" s="2816">
        <f t="shared" si="2"/>
        <v>0</v>
      </c>
      <c r="AX26" s="2823"/>
      <c r="AY26" s="2829"/>
      <c r="AZ26" s="2833"/>
      <c r="BA26" s="2833"/>
      <c r="BB26" s="2833"/>
      <c r="BC26" s="2833"/>
      <c r="BD26" s="2836"/>
    </row>
    <row r="27" spans="1:56" ht="39.9" customHeight="1">
      <c r="A27" s="2726"/>
      <c r="B27" s="2728">
        <f t="shared" si="3"/>
        <v>14</v>
      </c>
      <c r="C27" s="2732"/>
      <c r="D27" s="2741"/>
      <c r="E27" s="2519"/>
      <c r="F27" s="2749"/>
      <c r="G27" s="2114"/>
      <c r="H27" s="2755"/>
      <c r="I27" s="2755"/>
      <c r="J27" s="2755"/>
      <c r="K27" s="2764"/>
      <c r="L27" s="2769"/>
      <c r="M27" s="2773"/>
      <c r="N27" s="2773"/>
      <c r="O27" s="2780"/>
      <c r="P27" s="2784"/>
      <c r="Q27" s="2789"/>
      <c r="R27" s="2789"/>
      <c r="S27" s="2789"/>
      <c r="T27" s="2789"/>
      <c r="U27" s="2789"/>
      <c r="V27" s="2798"/>
      <c r="W27" s="2784"/>
      <c r="X27" s="2789"/>
      <c r="Y27" s="2789"/>
      <c r="Z27" s="2789"/>
      <c r="AA27" s="2789"/>
      <c r="AB27" s="2789"/>
      <c r="AC27" s="2798"/>
      <c r="AD27" s="2784"/>
      <c r="AE27" s="2789"/>
      <c r="AF27" s="2789"/>
      <c r="AG27" s="2789"/>
      <c r="AH27" s="2789"/>
      <c r="AI27" s="2789"/>
      <c r="AJ27" s="2798"/>
      <c r="AK27" s="2784"/>
      <c r="AL27" s="2789"/>
      <c r="AM27" s="2789"/>
      <c r="AN27" s="2789"/>
      <c r="AO27" s="2789"/>
      <c r="AP27" s="2789"/>
      <c r="AQ27" s="2798"/>
      <c r="AR27" s="2784"/>
      <c r="AS27" s="2789"/>
      <c r="AT27" s="2798"/>
      <c r="AU27" s="2816">
        <f t="shared" si="1"/>
        <v>0</v>
      </c>
      <c r="AV27" s="2823"/>
      <c r="AW27" s="2816">
        <f t="shared" si="2"/>
        <v>0</v>
      </c>
      <c r="AX27" s="2823"/>
      <c r="AY27" s="2829"/>
      <c r="AZ27" s="2833"/>
      <c r="BA27" s="2833"/>
      <c r="BB27" s="2833"/>
      <c r="BC27" s="2833"/>
      <c r="BD27" s="2836"/>
    </row>
    <row r="28" spans="1:56" ht="39.9" customHeight="1">
      <c r="A28" s="2726"/>
      <c r="B28" s="2728">
        <f t="shared" si="3"/>
        <v>15</v>
      </c>
      <c r="C28" s="2732"/>
      <c r="D28" s="2741"/>
      <c r="E28" s="2519"/>
      <c r="F28" s="2749"/>
      <c r="G28" s="2114"/>
      <c r="H28" s="2755"/>
      <c r="I28" s="2755"/>
      <c r="J28" s="2755"/>
      <c r="K28" s="2764"/>
      <c r="L28" s="2769"/>
      <c r="M28" s="2773"/>
      <c r="N28" s="2773"/>
      <c r="O28" s="2780"/>
      <c r="P28" s="2784"/>
      <c r="Q28" s="2789"/>
      <c r="R28" s="2789"/>
      <c r="S28" s="2789"/>
      <c r="T28" s="2789"/>
      <c r="U28" s="2789"/>
      <c r="V28" s="2798"/>
      <c r="W28" s="2784"/>
      <c r="X28" s="2789"/>
      <c r="Y28" s="2789"/>
      <c r="Z28" s="2789"/>
      <c r="AA28" s="2789"/>
      <c r="AB28" s="2789"/>
      <c r="AC28" s="2798"/>
      <c r="AD28" s="2784"/>
      <c r="AE28" s="2789"/>
      <c r="AF28" s="2789"/>
      <c r="AG28" s="2789"/>
      <c r="AH28" s="2789"/>
      <c r="AI28" s="2789"/>
      <c r="AJ28" s="2798"/>
      <c r="AK28" s="2784"/>
      <c r="AL28" s="2789"/>
      <c r="AM28" s="2789"/>
      <c r="AN28" s="2789"/>
      <c r="AO28" s="2789"/>
      <c r="AP28" s="2789"/>
      <c r="AQ28" s="2798"/>
      <c r="AR28" s="2784"/>
      <c r="AS28" s="2789"/>
      <c r="AT28" s="2798"/>
      <c r="AU28" s="2816">
        <f t="shared" si="1"/>
        <v>0</v>
      </c>
      <c r="AV28" s="2823"/>
      <c r="AW28" s="2816">
        <f t="shared" si="2"/>
        <v>0</v>
      </c>
      <c r="AX28" s="2823"/>
      <c r="AY28" s="2829"/>
      <c r="AZ28" s="2833"/>
      <c r="BA28" s="2833"/>
      <c r="BB28" s="2833"/>
      <c r="BC28" s="2833"/>
      <c r="BD28" s="2836"/>
    </row>
    <row r="29" spans="1:56" ht="39.9" customHeight="1">
      <c r="A29" s="2726"/>
      <c r="B29" s="2728">
        <f t="shared" si="3"/>
        <v>16</v>
      </c>
      <c r="C29" s="2732"/>
      <c r="D29" s="2741"/>
      <c r="E29" s="2519"/>
      <c r="F29" s="2749"/>
      <c r="G29" s="2114"/>
      <c r="H29" s="2755"/>
      <c r="I29" s="2755"/>
      <c r="J29" s="2755"/>
      <c r="K29" s="2764"/>
      <c r="L29" s="2769"/>
      <c r="M29" s="2773"/>
      <c r="N29" s="2773"/>
      <c r="O29" s="2780"/>
      <c r="P29" s="2784"/>
      <c r="Q29" s="2789"/>
      <c r="R29" s="2789"/>
      <c r="S29" s="2789"/>
      <c r="T29" s="2789"/>
      <c r="U29" s="2789"/>
      <c r="V29" s="2798"/>
      <c r="W29" s="2784"/>
      <c r="X29" s="2789"/>
      <c r="Y29" s="2789"/>
      <c r="Z29" s="2789"/>
      <c r="AA29" s="2789"/>
      <c r="AB29" s="2789"/>
      <c r="AC29" s="2798"/>
      <c r="AD29" s="2784"/>
      <c r="AE29" s="2789"/>
      <c r="AF29" s="2789"/>
      <c r="AG29" s="2789"/>
      <c r="AH29" s="2789"/>
      <c r="AI29" s="2789"/>
      <c r="AJ29" s="2798"/>
      <c r="AK29" s="2784"/>
      <c r="AL29" s="2789"/>
      <c r="AM29" s="2789"/>
      <c r="AN29" s="2789"/>
      <c r="AO29" s="2789"/>
      <c r="AP29" s="2789"/>
      <c r="AQ29" s="2798"/>
      <c r="AR29" s="2784"/>
      <c r="AS29" s="2789"/>
      <c r="AT29" s="2798"/>
      <c r="AU29" s="2816">
        <f t="shared" si="1"/>
        <v>0</v>
      </c>
      <c r="AV29" s="2823"/>
      <c r="AW29" s="2816">
        <f t="shared" si="2"/>
        <v>0</v>
      </c>
      <c r="AX29" s="2823"/>
      <c r="AY29" s="2829"/>
      <c r="AZ29" s="2833"/>
      <c r="BA29" s="2833"/>
      <c r="BB29" s="2833"/>
      <c r="BC29" s="2833"/>
      <c r="BD29" s="2836"/>
    </row>
    <row r="30" spans="1:56" ht="39.9" customHeight="1">
      <c r="A30" s="2726"/>
      <c r="B30" s="2728">
        <f t="shared" si="3"/>
        <v>17</v>
      </c>
      <c r="C30" s="2732"/>
      <c r="D30" s="2741"/>
      <c r="E30" s="2519"/>
      <c r="F30" s="2749"/>
      <c r="G30" s="2114"/>
      <c r="H30" s="2755"/>
      <c r="I30" s="2755"/>
      <c r="J30" s="2755"/>
      <c r="K30" s="2764"/>
      <c r="L30" s="2769"/>
      <c r="M30" s="2773"/>
      <c r="N30" s="2773"/>
      <c r="O30" s="2780"/>
      <c r="P30" s="2784"/>
      <c r="Q30" s="2789"/>
      <c r="R30" s="2789"/>
      <c r="S30" s="2789"/>
      <c r="T30" s="2789"/>
      <c r="U30" s="2789"/>
      <c r="V30" s="2798"/>
      <c r="W30" s="2784"/>
      <c r="X30" s="2789"/>
      <c r="Y30" s="2789"/>
      <c r="Z30" s="2789"/>
      <c r="AA30" s="2789"/>
      <c r="AB30" s="2789"/>
      <c r="AC30" s="2798"/>
      <c r="AD30" s="2784"/>
      <c r="AE30" s="2789"/>
      <c r="AF30" s="2789"/>
      <c r="AG30" s="2789"/>
      <c r="AH30" s="2789"/>
      <c r="AI30" s="2789"/>
      <c r="AJ30" s="2798"/>
      <c r="AK30" s="2784"/>
      <c r="AL30" s="2789"/>
      <c r="AM30" s="2789"/>
      <c r="AN30" s="2789"/>
      <c r="AO30" s="2789"/>
      <c r="AP30" s="2789"/>
      <c r="AQ30" s="2798"/>
      <c r="AR30" s="2784"/>
      <c r="AS30" s="2789"/>
      <c r="AT30" s="2798"/>
      <c r="AU30" s="2816">
        <f t="shared" si="1"/>
        <v>0</v>
      </c>
      <c r="AV30" s="2823"/>
      <c r="AW30" s="2816">
        <f t="shared" si="2"/>
        <v>0</v>
      </c>
      <c r="AX30" s="2823"/>
      <c r="AY30" s="2829"/>
      <c r="AZ30" s="2833"/>
      <c r="BA30" s="2833"/>
      <c r="BB30" s="2833"/>
      <c r="BC30" s="2833"/>
      <c r="BD30" s="2836"/>
    </row>
    <row r="31" spans="1:56" ht="39.9" customHeight="1">
      <c r="A31" s="2726"/>
      <c r="B31" s="2729">
        <f t="shared" si="3"/>
        <v>18</v>
      </c>
      <c r="C31" s="2733"/>
      <c r="D31" s="2742"/>
      <c r="E31" s="2745"/>
      <c r="F31" s="2750"/>
      <c r="G31" s="2753"/>
      <c r="H31" s="2756"/>
      <c r="I31" s="2756"/>
      <c r="J31" s="2756"/>
      <c r="K31" s="2765"/>
      <c r="L31" s="2770"/>
      <c r="M31" s="2774"/>
      <c r="N31" s="2774"/>
      <c r="O31" s="2781"/>
      <c r="P31" s="2785"/>
      <c r="Q31" s="2790"/>
      <c r="R31" s="2790"/>
      <c r="S31" s="2790"/>
      <c r="T31" s="2790"/>
      <c r="U31" s="2790"/>
      <c r="V31" s="2799"/>
      <c r="W31" s="2785"/>
      <c r="X31" s="2790"/>
      <c r="Y31" s="2790"/>
      <c r="Z31" s="2790"/>
      <c r="AA31" s="2790"/>
      <c r="AB31" s="2790"/>
      <c r="AC31" s="2799"/>
      <c r="AD31" s="2785"/>
      <c r="AE31" s="2790"/>
      <c r="AF31" s="2790"/>
      <c r="AG31" s="2790"/>
      <c r="AH31" s="2790"/>
      <c r="AI31" s="2790"/>
      <c r="AJ31" s="2799"/>
      <c r="AK31" s="2785"/>
      <c r="AL31" s="2790"/>
      <c r="AM31" s="2790"/>
      <c r="AN31" s="2790"/>
      <c r="AO31" s="2790"/>
      <c r="AP31" s="2790"/>
      <c r="AQ31" s="2799"/>
      <c r="AR31" s="2785"/>
      <c r="AS31" s="2790"/>
      <c r="AT31" s="2799"/>
      <c r="AU31" s="2817">
        <f t="shared" si="1"/>
        <v>0</v>
      </c>
      <c r="AV31" s="2824"/>
      <c r="AW31" s="2817">
        <f t="shared" si="2"/>
        <v>0</v>
      </c>
      <c r="AX31" s="2824"/>
      <c r="AY31" s="2830"/>
      <c r="AZ31" s="2834"/>
      <c r="BA31" s="2834"/>
      <c r="BB31" s="2834"/>
      <c r="BC31" s="2834"/>
      <c r="BD31" s="2837"/>
    </row>
    <row r="32" spans="1:56" ht="20.25" customHeight="1">
      <c r="A32" s="2726"/>
      <c r="B32" s="2726"/>
      <c r="C32" s="2734"/>
      <c r="D32" s="2743"/>
      <c r="E32" s="2746"/>
      <c r="F32" s="2207"/>
      <c r="G32" s="2207"/>
      <c r="H32" s="2207"/>
      <c r="I32" s="2207"/>
      <c r="J32" s="2207"/>
      <c r="K32" s="2207"/>
      <c r="L32" s="2207"/>
      <c r="M32" s="2207"/>
      <c r="N32" s="2207"/>
      <c r="O32" s="2207"/>
      <c r="P32" s="2207"/>
      <c r="Q32" s="2207"/>
      <c r="R32" s="2207"/>
      <c r="S32" s="2207"/>
      <c r="T32" s="2207"/>
      <c r="U32" s="2207"/>
      <c r="V32" s="2207"/>
      <c r="W32" s="2207"/>
      <c r="X32" s="2207"/>
      <c r="Y32" s="2207"/>
      <c r="Z32" s="2207"/>
      <c r="AA32" s="2845"/>
      <c r="AB32" s="2845"/>
      <c r="AC32" s="2845"/>
      <c r="AD32" s="2845"/>
      <c r="AE32" s="2845"/>
      <c r="AF32" s="2845"/>
      <c r="AG32" s="2845"/>
      <c r="AH32" s="2845"/>
      <c r="AI32" s="2845"/>
      <c r="AJ32" s="2845"/>
      <c r="AK32" s="2845"/>
      <c r="AL32" s="2845"/>
      <c r="AM32" s="2845"/>
      <c r="AN32" s="2845"/>
      <c r="AO32" s="2845"/>
      <c r="AP32" s="2845"/>
      <c r="AQ32" s="2845"/>
      <c r="AR32" s="2845"/>
      <c r="AS32" s="2845"/>
      <c r="AT32" s="2845"/>
      <c r="AU32" s="2845"/>
      <c r="AV32" s="2845"/>
      <c r="AW32" s="2845"/>
      <c r="AX32" s="2845"/>
      <c r="AY32" s="2845"/>
      <c r="AZ32" s="2845"/>
      <c r="BA32" s="2845"/>
      <c r="BB32" s="2845"/>
      <c r="BC32" s="2845"/>
      <c r="BD32" s="2845"/>
    </row>
    <row r="33" spans="1:56" ht="20.25" customHeight="1">
      <c r="A33" s="2726"/>
      <c r="B33" s="2730" t="s">
        <v>953</v>
      </c>
      <c r="C33" s="2730"/>
      <c r="D33" s="2730"/>
      <c r="E33" s="2730"/>
      <c r="F33" s="2730"/>
      <c r="G33" s="2730"/>
      <c r="H33" s="2730"/>
      <c r="I33" s="2730"/>
      <c r="J33" s="2730"/>
      <c r="K33" s="2730"/>
      <c r="L33" s="1935"/>
      <c r="M33" s="2730"/>
      <c r="N33" s="2730"/>
      <c r="O33" s="2730"/>
      <c r="P33" s="2730"/>
      <c r="Q33" s="2730"/>
      <c r="R33" s="2730"/>
      <c r="S33" s="2730"/>
      <c r="T33" s="2730" t="s">
        <v>777</v>
      </c>
      <c r="U33" s="2730"/>
      <c r="V33" s="2730"/>
      <c r="W33" s="2730"/>
      <c r="X33" s="2730"/>
      <c r="Y33" s="2730"/>
      <c r="Z33" s="2793"/>
      <c r="AA33" s="2207"/>
      <c r="AB33" s="2207"/>
      <c r="AC33" s="2207"/>
      <c r="AD33" s="2207"/>
      <c r="AE33" s="2207"/>
      <c r="AF33" s="2207"/>
      <c r="AG33" s="2207"/>
      <c r="AH33" s="2207"/>
      <c r="AI33" s="2207"/>
      <c r="AJ33" s="2207"/>
      <c r="AK33" s="2207"/>
      <c r="AL33" s="2207"/>
      <c r="AM33" s="2207"/>
      <c r="AN33" s="2207"/>
      <c r="AO33" s="2207"/>
      <c r="AP33" s="2207"/>
      <c r="AQ33" s="2207"/>
      <c r="AR33" s="2207"/>
      <c r="AS33" s="2207"/>
      <c r="AT33" s="2207"/>
      <c r="AU33" s="2207"/>
      <c r="AV33" s="2207"/>
      <c r="AW33" s="2207"/>
      <c r="AX33" s="2207"/>
      <c r="AY33" s="2207"/>
      <c r="AZ33" s="2207"/>
      <c r="BA33" s="2207"/>
      <c r="BB33" s="2207"/>
      <c r="BC33" s="2207"/>
      <c r="BD33" s="2207"/>
    </row>
    <row r="34" spans="1:56" ht="20.25" customHeight="1">
      <c r="A34" s="2726"/>
      <c r="B34" s="2730"/>
      <c r="C34" s="2735" t="s">
        <v>749</v>
      </c>
      <c r="D34" s="2735"/>
      <c r="E34" s="2735" t="s">
        <v>353</v>
      </c>
      <c r="F34" s="2735"/>
      <c r="G34" s="2735"/>
      <c r="H34" s="2735"/>
      <c r="I34" s="2730"/>
      <c r="J34" s="2369" t="s">
        <v>669</v>
      </c>
      <c r="K34" s="2369"/>
      <c r="L34" s="2369"/>
      <c r="M34" s="2369"/>
      <c r="N34" s="2471"/>
      <c r="O34" s="2471"/>
      <c r="P34" s="2786" t="s">
        <v>748</v>
      </c>
      <c r="Q34" s="2786"/>
      <c r="R34" s="2730"/>
      <c r="S34" s="2730"/>
      <c r="T34" s="2736" t="s">
        <v>779</v>
      </c>
      <c r="U34" s="2407"/>
      <c r="V34" s="2736" t="s">
        <v>757</v>
      </c>
      <c r="W34" s="2355"/>
      <c r="X34" s="2355"/>
      <c r="Y34" s="2407"/>
      <c r="Z34" s="2793"/>
      <c r="AA34" s="2207"/>
      <c r="AB34" s="2207"/>
      <c r="AC34" s="2207"/>
      <c r="AD34" s="2207"/>
      <c r="AE34" s="2207"/>
      <c r="AF34" s="2207"/>
      <c r="AG34" s="2207"/>
      <c r="AH34" s="2207"/>
      <c r="AI34" s="2207"/>
      <c r="AJ34" s="2207"/>
      <c r="AK34" s="2207"/>
      <c r="AL34" s="2207"/>
      <c r="AM34" s="2207"/>
      <c r="AN34" s="2207"/>
      <c r="AO34" s="2207"/>
      <c r="AP34" s="2207"/>
      <c r="AQ34" s="2207"/>
      <c r="AR34" s="2207"/>
      <c r="AS34" s="2207"/>
      <c r="AT34" s="2207"/>
      <c r="AU34" s="2207"/>
      <c r="AV34" s="2207"/>
      <c r="AW34" s="2207"/>
      <c r="AX34" s="2207"/>
      <c r="AY34" s="2207"/>
      <c r="AZ34" s="2207"/>
      <c r="BA34" s="2207"/>
      <c r="BB34" s="2207"/>
      <c r="BC34" s="2207"/>
      <c r="BD34" s="2207"/>
    </row>
    <row r="35" spans="1:56" ht="20.25" customHeight="1">
      <c r="A35" s="2726"/>
      <c r="B35" s="2730"/>
      <c r="C35" s="2354"/>
      <c r="D35" s="2354"/>
      <c r="E35" s="2354" t="s">
        <v>758</v>
      </c>
      <c r="F35" s="2354"/>
      <c r="G35" s="2354" t="s">
        <v>763</v>
      </c>
      <c r="H35" s="2354"/>
      <c r="I35" s="2730"/>
      <c r="J35" s="2354" t="s">
        <v>758</v>
      </c>
      <c r="K35" s="2354"/>
      <c r="L35" s="2354" t="s">
        <v>763</v>
      </c>
      <c r="M35" s="2354"/>
      <c r="N35" s="2471"/>
      <c r="O35" s="2471"/>
      <c r="P35" s="2786" t="s">
        <v>776</v>
      </c>
      <c r="Q35" s="2786"/>
      <c r="R35" s="2730"/>
      <c r="S35" s="2730"/>
      <c r="T35" s="2736" t="s">
        <v>751</v>
      </c>
      <c r="U35" s="2407"/>
      <c r="V35" s="2736" t="s">
        <v>782</v>
      </c>
      <c r="W35" s="2355"/>
      <c r="X35" s="2355"/>
      <c r="Y35" s="2407"/>
      <c r="Z35" s="2805"/>
      <c r="AA35" s="2207"/>
      <c r="AB35" s="2207"/>
      <c r="AC35" s="2207"/>
      <c r="AD35" s="2207"/>
      <c r="AE35" s="2207"/>
      <c r="AF35" s="2207"/>
      <c r="AG35" s="2207"/>
      <c r="AH35" s="2207"/>
      <c r="AI35" s="2207"/>
      <c r="AJ35" s="2207"/>
      <c r="AK35" s="2207"/>
      <c r="AL35" s="2207"/>
      <c r="AM35" s="2207"/>
      <c r="AN35" s="2207"/>
      <c r="AO35" s="2207"/>
      <c r="AP35" s="2207"/>
      <c r="AQ35" s="2207"/>
      <c r="AR35" s="2207"/>
      <c r="AS35" s="2207"/>
      <c r="AT35" s="2207"/>
      <c r="AU35" s="2207"/>
      <c r="AV35" s="2207"/>
      <c r="AW35" s="2207"/>
      <c r="AX35" s="2207"/>
      <c r="AY35" s="2207"/>
      <c r="AZ35" s="2207"/>
      <c r="BA35" s="2207"/>
      <c r="BB35" s="2207"/>
      <c r="BC35" s="2207"/>
      <c r="BD35" s="2207"/>
    </row>
    <row r="36" spans="1:56" ht="20.25" customHeight="1">
      <c r="A36" s="2726"/>
      <c r="B36" s="2730"/>
      <c r="C36" s="2736" t="s">
        <v>751</v>
      </c>
      <c r="D36" s="2407"/>
      <c r="E36" s="2747">
        <f>SUMIFS($AU$14:$AV$31,$C$14:$D$31,"介護支援専門員",$E$14:$F$31,"A")</f>
        <v>480</v>
      </c>
      <c r="F36" s="2751"/>
      <c r="G36" s="2747">
        <f>SUMIFS($AW$14:$AX$31,$C$14:$D$31,"介護支援専門員",$E$14:$F$31,"A")</f>
        <v>120</v>
      </c>
      <c r="H36" s="2751"/>
      <c r="I36" s="2758"/>
      <c r="J36" s="1890">
        <v>0</v>
      </c>
      <c r="K36" s="1900"/>
      <c r="L36" s="1890">
        <v>0</v>
      </c>
      <c r="M36" s="1900"/>
      <c r="N36" s="2776"/>
      <c r="O36" s="2776"/>
      <c r="P36" s="1890">
        <v>3</v>
      </c>
      <c r="Q36" s="1900"/>
      <c r="R36" s="2730"/>
      <c r="S36" s="2730"/>
      <c r="T36" s="2736" t="s">
        <v>192</v>
      </c>
      <c r="U36" s="2407"/>
      <c r="V36" s="2736" t="s">
        <v>783</v>
      </c>
      <c r="W36" s="2355"/>
      <c r="X36" s="2355"/>
      <c r="Y36" s="2407"/>
      <c r="Z36" s="2792"/>
      <c r="AA36" s="2207"/>
      <c r="AB36" s="2207"/>
      <c r="AC36" s="2207"/>
      <c r="AD36" s="2207"/>
      <c r="AE36" s="2207"/>
      <c r="AF36" s="2207"/>
      <c r="AG36" s="2207"/>
      <c r="AH36" s="2207"/>
      <c r="AI36" s="2207"/>
      <c r="AJ36" s="2207"/>
      <c r="AK36" s="2207"/>
      <c r="AL36" s="2207"/>
      <c r="AM36" s="2207"/>
      <c r="AN36" s="2207"/>
      <c r="AO36" s="2207"/>
      <c r="AP36" s="2207"/>
      <c r="AQ36" s="2207"/>
      <c r="AR36" s="2207"/>
      <c r="AS36" s="2207"/>
      <c r="AT36" s="2207"/>
      <c r="AU36" s="2207"/>
      <c r="AV36" s="2207"/>
      <c r="AW36" s="2207"/>
      <c r="AX36" s="2207"/>
      <c r="AY36" s="2207"/>
      <c r="AZ36" s="2207"/>
      <c r="BA36" s="2207"/>
      <c r="BB36" s="2207"/>
      <c r="BC36" s="2207"/>
      <c r="BD36" s="2207"/>
    </row>
    <row r="37" spans="1:56" ht="20.25" customHeight="1">
      <c r="A37" s="2726"/>
      <c r="B37" s="2730"/>
      <c r="C37" s="2736" t="s">
        <v>192</v>
      </c>
      <c r="D37" s="2407"/>
      <c r="E37" s="2747">
        <f>SUMIFS($AU$14:$AV$31,$C$14:$D$31,"介護支援専門員",$E$14:$F$31,"B")</f>
        <v>0</v>
      </c>
      <c r="F37" s="2751"/>
      <c r="G37" s="2747">
        <f>SUMIFS($AW$14:$AX$31,$C$14:$D$31,"介護支援専門員",$E$14:$F$31,"B")</f>
        <v>0</v>
      </c>
      <c r="H37" s="2751"/>
      <c r="I37" s="2758"/>
      <c r="J37" s="1890">
        <v>0</v>
      </c>
      <c r="K37" s="1900"/>
      <c r="L37" s="1890">
        <v>0</v>
      </c>
      <c r="M37" s="1900"/>
      <c r="N37" s="2776"/>
      <c r="O37" s="2776"/>
      <c r="P37" s="1890">
        <v>0</v>
      </c>
      <c r="Q37" s="1900"/>
      <c r="R37" s="2730"/>
      <c r="S37" s="2730"/>
      <c r="T37" s="2736" t="s">
        <v>702</v>
      </c>
      <c r="U37" s="2407"/>
      <c r="V37" s="2736" t="s">
        <v>1</v>
      </c>
      <c r="W37" s="2355"/>
      <c r="X37" s="2355"/>
      <c r="Y37" s="2407"/>
      <c r="Z37" s="2792"/>
      <c r="AA37" s="2207"/>
      <c r="AB37" s="2207"/>
      <c r="AC37" s="2207"/>
      <c r="AD37" s="2207"/>
      <c r="AE37" s="2207"/>
      <c r="AF37" s="2207"/>
      <c r="AG37" s="2207"/>
      <c r="AH37" s="2207"/>
      <c r="AI37" s="2207"/>
      <c r="AJ37" s="2207"/>
      <c r="AK37" s="2207"/>
      <c r="AL37" s="2207"/>
      <c r="AM37" s="2207"/>
      <c r="AN37" s="2207"/>
      <c r="AO37" s="2207"/>
      <c r="AP37" s="2207"/>
      <c r="AQ37" s="2207"/>
      <c r="AR37" s="2207"/>
      <c r="AS37" s="2207"/>
      <c r="AT37" s="2207"/>
      <c r="AU37" s="2207"/>
      <c r="AV37" s="2207"/>
      <c r="AW37" s="2207"/>
      <c r="AX37" s="2207"/>
      <c r="AY37" s="2207"/>
      <c r="AZ37" s="2207"/>
      <c r="BA37" s="2207"/>
      <c r="BB37" s="2207"/>
      <c r="BC37" s="2207"/>
      <c r="BD37" s="2207"/>
    </row>
    <row r="38" spans="1:56" ht="20.25" customHeight="1">
      <c r="A38" s="2726"/>
      <c r="B38" s="2730"/>
      <c r="C38" s="2736" t="s">
        <v>702</v>
      </c>
      <c r="D38" s="2407"/>
      <c r="E38" s="2747">
        <f>SUMIFS($AU$14:$AV$31,$C$14:$D$31,"介護支援専門員",$E$14:$F$31,"C")</f>
        <v>80</v>
      </c>
      <c r="F38" s="2751"/>
      <c r="G38" s="2747">
        <f>SUMIFS($AW$14:$AX$31,$C$14:$D$31,"介護支援専門員",$E$14:$F$31,"C")</f>
        <v>20</v>
      </c>
      <c r="H38" s="2751"/>
      <c r="I38" s="2758"/>
      <c r="J38" s="1890">
        <v>80</v>
      </c>
      <c r="K38" s="1900"/>
      <c r="L38" s="1890">
        <v>20</v>
      </c>
      <c r="M38" s="1900"/>
      <c r="N38" s="2776"/>
      <c r="O38" s="2776"/>
      <c r="P38" s="2747" t="s">
        <v>41</v>
      </c>
      <c r="Q38" s="2751"/>
      <c r="R38" s="2730"/>
      <c r="S38" s="2730"/>
      <c r="T38" s="2736" t="s">
        <v>752</v>
      </c>
      <c r="U38" s="2407"/>
      <c r="V38" s="2736" t="s">
        <v>74</v>
      </c>
      <c r="W38" s="2355"/>
      <c r="X38" s="2355"/>
      <c r="Y38" s="2407"/>
      <c r="Z38" s="2806"/>
      <c r="AA38" s="2207"/>
      <c r="AB38" s="2207"/>
      <c r="AC38" s="2207"/>
      <c r="AD38" s="2207"/>
      <c r="AE38" s="2207"/>
      <c r="AF38" s="2207"/>
      <c r="AG38" s="2207"/>
      <c r="AH38" s="2207"/>
      <c r="AI38" s="2207"/>
      <c r="AJ38" s="2207"/>
      <c r="AK38" s="2207"/>
      <c r="AL38" s="2207"/>
      <c r="AM38" s="2207"/>
      <c r="AN38" s="2207"/>
      <c r="AO38" s="2207"/>
      <c r="AP38" s="2207"/>
      <c r="AQ38" s="2207"/>
      <c r="AR38" s="2207"/>
      <c r="AS38" s="2207"/>
      <c r="AT38" s="2207"/>
      <c r="AU38" s="2207"/>
      <c r="AV38" s="2207"/>
      <c r="AW38" s="2207"/>
      <c r="AX38" s="2207"/>
      <c r="AY38" s="2207"/>
      <c r="AZ38" s="2207"/>
      <c r="BA38" s="2207"/>
      <c r="BB38" s="2207"/>
      <c r="BC38" s="2207"/>
      <c r="BD38" s="2207"/>
    </row>
    <row r="39" spans="1:56" ht="20.25" customHeight="1">
      <c r="A39" s="2726"/>
      <c r="B39" s="2730"/>
      <c r="C39" s="2736" t="s">
        <v>752</v>
      </c>
      <c r="D39" s="2407"/>
      <c r="E39" s="2747">
        <f>SUMIFS($AU$14:$AV$31,$C$14:$D$31,"介護支援専門員",$E$14:$F$31,"D")</f>
        <v>0</v>
      </c>
      <c r="F39" s="2751"/>
      <c r="G39" s="2747">
        <f>SUMIFS($AW$14:$AX$31,$C$14:$D$31,"介護支援専門員",$E$14:$F$31,"D")</f>
        <v>0</v>
      </c>
      <c r="H39" s="2751"/>
      <c r="I39" s="2758"/>
      <c r="J39" s="1890">
        <v>0</v>
      </c>
      <c r="K39" s="1900"/>
      <c r="L39" s="1890">
        <v>0</v>
      </c>
      <c r="M39" s="1900"/>
      <c r="N39" s="2776"/>
      <c r="O39" s="2776"/>
      <c r="P39" s="2747" t="s">
        <v>41</v>
      </c>
      <c r="Q39" s="2751"/>
      <c r="R39" s="2730"/>
      <c r="S39" s="2730"/>
      <c r="T39" s="2730"/>
      <c r="U39" s="2792"/>
      <c r="V39" s="2792"/>
      <c r="W39" s="2801"/>
      <c r="X39" s="2801"/>
      <c r="Y39" s="2802"/>
      <c r="Z39" s="2802"/>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B39" s="2207"/>
      <c r="BC39" s="2207"/>
      <c r="BD39" s="2207"/>
    </row>
    <row r="40" spans="1:56" ht="20.25" customHeight="1">
      <c r="A40" s="2726"/>
      <c r="B40" s="2730"/>
      <c r="C40" s="2736" t="s">
        <v>428</v>
      </c>
      <c r="D40" s="2407"/>
      <c r="E40" s="2747">
        <f>SUM(E36:F39)</f>
        <v>560</v>
      </c>
      <c r="F40" s="2751"/>
      <c r="G40" s="2747">
        <f>SUM(G36:H39)</f>
        <v>140</v>
      </c>
      <c r="H40" s="2751"/>
      <c r="I40" s="2758"/>
      <c r="J40" s="2747">
        <f>SUM(J36:K39)</f>
        <v>80</v>
      </c>
      <c r="K40" s="2751"/>
      <c r="L40" s="2747">
        <f>SUM(L36:M39)</f>
        <v>20</v>
      </c>
      <c r="M40" s="2751"/>
      <c r="N40" s="2776"/>
      <c r="O40" s="2776"/>
      <c r="P40" s="2747">
        <f>SUM(P36:Q37)</f>
        <v>3</v>
      </c>
      <c r="Q40" s="2751"/>
      <c r="R40" s="2730"/>
      <c r="S40" s="2730"/>
      <c r="T40" s="2730"/>
      <c r="U40" s="2792"/>
      <c r="V40" s="2792"/>
      <c r="W40" s="2801"/>
      <c r="X40" s="2801"/>
      <c r="Y40" s="2803"/>
      <c r="Z40" s="2803"/>
      <c r="AA40" s="2207"/>
      <c r="AB40" s="2207"/>
      <c r="AC40" s="2207"/>
      <c r="AD40" s="2207"/>
      <c r="AE40" s="2207"/>
      <c r="AF40" s="2207"/>
      <c r="AG40" s="2207"/>
      <c r="AH40" s="2207"/>
      <c r="AI40" s="2207"/>
      <c r="AJ40" s="2207"/>
      <c r="AK40" s="2207"/>
      <c r="AL40" s="2207"/>
      <c r="AM40" s="2207"/>
      <c r="AN40" s="2207"/>
      <c r="AO40" s="2207"/>
      <c r="AP40" s="2207"/>
      <c r="AQ40" s="2207"/>
      <c r="AR40" s="2207"/>
      <c r="AS40" s="2207"/>
      <c r="AT40" s="2207"/>
      <c r="AU40" s="2207"/>
      <c r="AV40" s="2207"/>
      <c r="AW40" s="2207"/>
      <c r="AX40" s="2207"/>
      <c r="AY40" s="2207"/>
      <c r="AZ40" s="2207"/>
      <c r="BA40" s="2207"/>
      <c r="BB40" s="2207"/>
      <c r="BC40" s="2207"/>
      <c r="BD40" s="2207"/>
    </row>
    <row r="41" spans="1:56" ht="20.25" customHeight="1">
      <c r="A41" s="2726"/>
      <c r="B41" s="2730"/>
      <c r="C41" s="2730"/>
      <c r="D41" s="2730"/>
      <c r="E41" s="2730"/>
      <c r="F41" s="2730"/>
      <c r="G41" s="2730"/>
      <c r="H41" s="2730"/>
      <c r="I41" s="2730"/>
      <c r="J41" s="2730"/>
      <c r="K41" s="2730"/>
      <c r="L41" s="1935"/>
      <c r="M41" s="2730"/>
      <c r="N41" s="2730"/>
      <c r="O41" s="2730"/>
      <c r="P41" s="2730"/>
      <c r="Q41" s="2730"/>
      <c r="R41" s="2730"/>
      <c r="S41" s="2730"/>
      <c r="T41" s="2730"/>
      <c r="U41" s="2793"/>
      <c r="V41" s="2793"/>
      <c r="W41" s="2793"/>
      <c r="X41" s="2793"/>
      <c r="Y41" s="2793"/>
      <c r="Z41" s="2793"/>
      <c r="AA41" s="2207"/>
      <c r="AB41" s="2207"/>
      <c r="AC41" s="2207"/>
      <c r="AD41" s="2207"/>
      <c r="AE41" s="2207"/>
      <c r="AF41" s="2207"/>
      <c r="AG41" s="2207"/>
      <c r="AH41" s="2207"/>
      <c r="AI41" s="2207"/>
      <c r="AJ41" s="2207"/>
      <c r="AK41" s="2207"/>
      <c r="AL41" s="2207"/>
      <c r="AM41" s="2207"/>
      <c r="AN41" s="2207"/>
      <c r="AO41" s="2207"/>
      <c r="AP41" s="2207"/>
      <c r="AQ41" s="2207"/>
      <c r="AR41" s="2207"/>
      <c r="AS41" s="2207"/>
      <c r="AT41" s="2207"/>
      <c r="AU41" s="2207"/>
      <c r="AV41" s="2207"/>
      <c r="AW41" s="2207"/>
      <c r="AX41" s="2207"/>
      <c r="AY41" s="2207"/>
      <c r="AZ41" s="2207"/>
      <c r="BA41" s="2207"/>
      <c r="BB41" s="2207"/>
      <c r="BC41" s="2207"/>
      <c r="BD41" s="2207"/>
    </row>
    <row r="42" spans="1:56" ht="20.25" customHeight="1">
      <c r="A42" s="2726"/>
      <c r="B42" s="2730"/>
      <c r="C42" s="1935" t="s">
        <v>541</v>
      </c>
      <c r="D42" s="2730"/>
      <c r="E42" s="2730"/>
      <c r="F42" s="2730"/>
      <c r="G42" s="2730"/>
      <c r="H42" s="2730"/>
      <c r="I42" s="1840" t="s">
        <v>768</v>
      </c>
      <c r="J42" s="1845" t="s">
        <v>769</v>
      </c>
      <c r="K42" s="1849"/>
      <c r="L42" s="2771"/>
      <c r="M42" s="1840"/>
      <c r="N42" s="2730"/>
      <c r="O42" s="2730"/>
      <c r="P42" s="2730"/>
      <c r="Q42" s="2730"/>
      <c r="R42" s="2730"/>
      <c r="S42" s="2730"/>
      <c r="T42" s="2730"/>
      <c r="U42" s="2794"/>
      <c r="V42" s="2793"/>
      <c r="W42" s="2793"/>
      <c r="X42" s="2793"/>
      <c r="Y42" s="2793"/>
      <c r="Z42" s="2793"/>
      <c r="AA42" s="2207"/>
      <c r="AB42" s="2207"/>
      <c r="AC42" s="2207"/>
      <c r="AD42" s="2207"/>
      <c r="AE42" s="2207"/>
      <c r="AF42" s="2207"/>
      <c r="AG42" s="2207"/>
      <c r="AH42" s="2207"/>
      <c r="AI42" s="2207"/>
      <c r="AJ42" s="2207"/>
      <c r="AK42" s="2207"/>
      <c r="AL42" s="2207"/>
      <c r="AM42" s="2207"/>
      <c r="AN42" s="2207"/>
      <c r="AO42" s="2207"/>
      <c r="AP42" s="2207"/>
      <c r="AQ42" s="2207"/>
      <c r="AR42" s="2207"/>
      <c r="AS42" s="2207"/>
      <c r="AT42" s="2207"/>
      <c r="AU42" s="2207"/>
      <c r="AV42" s="2207"/>
      <c r="AW42" s="2207"/>
      <c r="AX42" s="2207"/>
      <c r="AY42" s="2207"/>
      <c r="AZ42" s="2207"/>
      <c r="BA42" s="2207"/>
      <c r="BB42" s="2207"/>
      <c r="BC42" s="2207"/>
      <c r="BD42" s="2207"/>
    </row>
    <row r="43" spans="1:56" ht="20.25" customHeight="1">
      <c r="A43" s="2726"/>
      <c r="B43" s="2730"/>
      <c r="C43" s="2730" t="s">
        <v>686</v>
      </c>
      <c r="D43" s="2730"/>
      <c r="E43" s="2730"/>
      <c r="F43" s="2730"/>
      <c r="G43" s="2730"/>
      <c r="H43" s="2730" t="s">
        <v>760</v>
      </c>
      <c r="I43" s="2730"/>
      <c r="J43" s="2730"/>
      <c r="K43" s="2730"/>
      <c r="L43" s="1935"/>
      <c r="M43" s="2730"/>
      <c r="N43" s="2730"/>
      <c r="O43" s="2730"/>
      <c r="P43" s="2730"/>
      <c r="Q43" s="2730"/>
      <c r="R43" s="2730"/>
      <c r="S43" s="2730"/>
      <c r="T43" s="2730"/>
      <c r="U43" s="2793"/>
      <c r="V43" s="2793"/>
      <c r="W43" s="2793"/>
      <c r="X43" s="2793"/>
      <c r="Y43" s="2793"/>
      <c r="Z43" s="2793"/>
      <c r="AA43" s="2207"/>
      <c r="AB43" s="2207"/>
      <c r="AC43" s="2207"/>
      <c r="AD43" s="2207"/>
      <c r="AE43" s="2207"/>
      <c r="AF43" s="2207"/>
      <c r="AG43" s="2207"/>
      <c r="AH43" s="2207"/>
      <c r="AI43" s="2207"/>
      <c r="AJ43" s="2207"/>
      <c r="AK43" s="2207"/>
      <c r="AL43" s="2207"/>
      <c r="AM43" s="2207"/>
      <c r="AN43" s="2207"/>
      <c r="AO43" s="2207"/>
      <c r="AP43" s="2207"/>
      <c r="AQ43" s="2207"/>
      <c r="AR43" s="2207"/>
      <c r="AS43" s="2207"/>
      <c r="AT43" s="2207"/>
      <c r="AU43" s="2207"/>
      <c r="AV43" s="2207"/>
      <c r="AW43" s="2207"/>
      <c r="AX43" s="2207"/>
      <c r="AY43" s="2207"/>
      <c r="AZ43" s="2207"/>
      <c r="BA43" s="2207"/>
      <c r="BB43" s="2207"/>
      <c r="BC43" s="2207"/>
      <c r="BD43" s="2207"/>
    </row>
    <row r="44" spans="1:56" ht="20.25" customHeight="1">
      <c r="A44" s="2726"/>
      <c r="B44" s="2730"/>
      <c r="C44" s="2730" t="str">
        <f>IF($J$42="週","対象時間数（週平均）","対象時間数（当月合計）")</f>
        <v>対象時間数（週平均）</v>
      </c>
      <c r="D44" s="2730"/>
      <c r="E44" s="2730"/>
      <c r="F44" s="2730"/>
      <c r="G44" s="2730"/>
      <c r="H44" s="2730" t="str">
        <f>IF($J$42="週","週に勤務すべき時間数","当月に勤務すべき時間数")</f>
        <v>週に勤務すべき時間数</v>
      </c>
      <c r="I44" s="2730"/>
      <c r="J44" s="2730"/>
      <c r="K44" s="2730"/>
      <c r="L44" s="1935"/>
      <c r="M44" s="2354" t="s">
        <v>771</v>
      </c>
      <c r="N44" s="2354"/>
      <c r="O44" s="2354"/>
      <c r="P44" s="2354"/>
      <c r="Q44" s="2730"/>
      <c r="R44" s="2730"/>
      <c r="S44" s="2730"/>
      <c r="T44" s="2730"/>
      <c r="U44" s="2793"/>
      <c r="V44" s="2793"/>
      <c r="W44" s="2793"/>
      <c r="X44" s="2793"/>
      <c r="Y44" s="2793"/>
      <c r="Z44" s="2793"/>
      <c r="AA44" s="2207"/>
      <c r="AB44" s="2207"/>
      <c r="AC44" s="2207"/>
      <c r="AD44" s="2207"/>
      <c r="AE44" s="2207"/>
      <c r="AF44" s="2207"/>
      <c r="AG44" s="2207"/>
      <c r="AH44" s="2207"/>
      <c r="AI44" s="2207"/>
      <c r="AJ44" s="2207"/>
      <c r="AK44" s="2207"/>
      <c r="AL44" s="2207"/>
      <c r="AM44" s="2207"/>
      <c r="AN44" s="2207"/>
      <c r="AO44" s="2207"/>
      <c r="AP44" s="2207"/>
      <c r="AQ44" s="2207"/>
      <c r="AR44" s="2207"/>
      <c r="AS44" s="2207"/>
      <c r="AT44" s="2207"/>
      <c r="AU44" s="2207"/>
      <c r="AV44" s="2207"/>
      <c r="AW44" s="2207"/>
      <c r="AX44" s="2207"/>
      <c r="AY44" s="2207"/>
      <c r="AZ44" s="2207"/>
      <c r="BA44" s="2207"/>
      <c r="BB44" s="2207"/>
      <c r="BC44" s="2207"/>
      <c r="BD44" s="2207"/>
    </row>
    <row r="45" spans="1:56" ht="20.25" customHeight="1">
      <c r="A45" s="2726"/>
      <c r="B45" s="2730"/>
      <c r="C45" s="2737">
        <f>IF($J$42="週",L40,J40)</f>
        <v>20</v>
      </c>
      <c r="D45" s="2744"/>
      <c r="E45" s="2744"/>
      <c r="F45" s="2752"/>
      <c r="G45" s="2735" t="s">
        <v>249</v>
      </c>
      <c r="H45" s="2736">
        <f>IF($J$42="週",$AV$5,$AZ$5)</f>
        <v>40</v>
      </c>
      <c r="I45" s="2355"/>
      <c r="J45" s="2355"/>
      <c r="K45" s="2407"/>
      <c r="L45" s="2735" t="s">
        <v>628</v>
      </c>
      <c r="M45" s="2757">
        <f>ROUNDDOWN(C45/H45,1)</f>
        <v>0.5</v>
      </c>
      <c r="N45" s="2759"/>
      <c r="O45" s="2759"/>
      <c r="P45" s="2766"/>
      <c r="Q45" s="2730"/>
      <c r="R45" s="2730"/>
      <c r="S45" s="2730"/>
      <c r="T45" s="2730"/>
      <c r="U45" s="2795"/>
      <c r="V45" s="2795"/>
      <c r="W45" s="2795"/>
      <c r="X45" s="2795"/>
      <c r="Y45" s="2792"/>
      <c r="Z45" s="2793"/>
      <c r="AA45" s="2207"/>
      <c r="AB45" s="2207"/>
      <c r="AC45" s="2207"/>
      <c r="AD45" s="2207"/>
      <c r="AE45" s="2207"/>
      <c r="AF45" s="2207"/>
      <c r="AG45" s="2207"/>
      <c r="AH45" s="2207"/>
      <c r="AI45" s="2207"/>
      <c r="AJ45" s="2207"/>
      <c r="AK45" s="2207"/>
      <c r="AL45" s="2207"/>
      <c r="AM45" s="2207"/>
      <c r="AN45" s="2207"/>
      <c r="AO45" s="2207"/>
      <c r="AP45" s="2207"/>
      <c r="AQ45" s="2207"/>
      <c r="AR45" s="2207"/>
      <c r="AS45" s="2207"/>
      <c r="AT45" s="2207"/>
      <c r="AU45" s="2207"/>
      <c r="AV45" s="2207"/>
      <c r="AW45" s="2207"/>
      <c r="AX45" s="2207"/>
      <c r="AY45" s="2207"/>
      <c r="AZ45" s="2207"/>
      <c r="BA45" s="2207"/>
      <c r="BB45" s="2207"/>
      <c r="BC45" s="2207"/>
      <c r="BD45" s="2207"/>
    </row>
    <row r="46" spans="1:56" ht="20.25" customHeight="1">
      <c r="A46" s="2726"/>
      <c r="B46" s="2730"/>
      <c r="C46" s="2730"/>
      <c r="D46" s="2730"/>
      <c r="E46" s="2730"/>
      <c r="F46" s="2730"/>
      <c r="G46" s="2730"/>
      <c r="H46" s="2730"/>
      <c r="I46" s="2730"/>
      <c r="J46" s="2730"/>
      <c r="K46" s="2730"/>
      <c r="L46" s="1935"/>
      <c r="M46" s="2730" t="s">
        <v>319</v>
      </c>
      <c r="N46" s="2730"/>
      <c r="O46" s="2730"/>
      <c r="P46" s="2730"/>
      <c r="Q46" s="2730"/>
      <c r="R46" s="2730"/>
      <c r="S46" s="2730"/>
      <c r="T46" s="2730"/>
      <c r="U46" s="2793"/>
      <c r="V46" s="2793"/>
      <c r="W46" s="2793"/>
      <c r="X46" s="2793"/>
      <c r="Y46" s="2793"/>
      <c r="Z46" s="2793"/>
      <c r="AA46" s="2207"/>
      <c r="AB46" s="2207"/>
      <c r="AC46" s="2207"/>
      <c r="AD46" s="2207"/>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7"/>
      <c r="BC46" s="2207"/>
      <c r="BD46" s="2207"/>
    </row>
    <row r="47" spans="1:56" ht="20.25" customHeight="1">
      <c r="A47" s="2726"/>
      <c r="B47" s="2730"/>
      <c r="C47" s="2730" t="s">
        <v>924</v>
      </c>
      <c r="D47" s="2730"/>
      <c r="E47" s="2730"/>
      <c r="F47" s="2730"/>
      <c r="G47" s="2730"/>
      <c r="H47" s="2730"/>
      <c r="I47" s="2730"/>
      <c r="J47" s="2730"/>
      <c r="K47" s="2730"/>
      <c r="L47" s="1935"/>
      <c r="M47" s="2730"/>
      <c r="N47" s="2730"/>
      <c r="O47" s="2730"/>
      <c r="P47" s="2730"/>
      <c r="Q47" s="2730"/>
      <c r="R47" s="2730"/>
      <c r="S47" s="2730"/>
      <c r="T47" s="2730"/>
      <c r="U47" s="2730"/>
      <c r="V47" s="2078"/>
      <c r="W47" s="2472"/>
      <c r="X47" s="2472"/>
      <c r="Y47" s="2730"/>
      <c r="Z47" s="2730"/>
      <c r="AA47" s="2207"/>
      <c r="AB47" s="2207"/>
      <c r="AC47" s="2207"/>
      <c r="AD47" s="2207"/>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7"/>
      <c r="BC47" s="2207"/>
      <c r="BD47" s="2207"/>
    </row>
    <row r="48" spans="1:56" ht="20.25" customHeight="1">
      <c r="A48" s="2726"/>
      <c r="B48" s="2730"/>
      <c r="C48" s="2730" t="s">
        <v>748</v>
      </c>
      <c r="D48" s="2730"/>
      <c r="E48" s="2730"/>
      <c r="F48" s="2730"/>
      <c r="G48" s="2730"/>
      <c r="H48" s="2730"/>
      <c r="I48" s="2730"/>
      <c r="J48" s="2730"/>
      <c r="K48" s="2730"/>
      <c r="L48" s="1935"/>
      <c r="M48" s="2735"/>
      <c r="N48" s="2735"/>
      <c r="O48" s="2735"/>
      <c r="P48" s="2735"/>
      <c r="Q48" s="2730"/>
      <c r="R48" s="2730"/>
      <c r="S48" s="2730"/>
      <c r="T48" s="2730"/>
      <c r="U48" s="2730"/>
      <c r="V48" s="2078"/>
      <c r="W48" s="2472"/>
      <c r="X48" s="2472"/>
      <c r="Y48" s="2730"/>
      <c r="Z48" s="2730"/>
      <c r="AA48" s="2207"/>
      <c r="AB48" s="2207"/>
      <c r="AC48" s="2207"/>
      <c r="AD48" s="2207"/>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7"/>
      <c r="BC48" s="2207"/>
      <c r="BD48" s="2207"/>
    </row>
    <row r="49" spans="1:58" ht="20.25" customHeight="1">
      <c r="A49" s="2726"/>
      <c r="B49" s="2730"/>
      <c r="C49" s="2471" t="s">
        <v>358</v>
      </c>
      <c r="D49" s="2471"/>
      <c r="E49" s="2471"/>
      <c r="F49" s="2471"/>
      <c r="G49" s="2471"/>
      <c r="H49" s="2730" t="s">
        <v>765</v>
      </c>
      <c r="I49" s="2471"/>
      <c r="J49" s="2471"/>
      <c r="K49" s="2471"/>
      <c r="L49" s="2471"/>
      <c r="M49" s="2354" t="s">
        <v>428</v>
      </c>
      <c r="N49" s="2354"/>
      <c r="O49" s="2354"/>
      <c r="P49" s="2354"/>
      <c r="Q49" s="2730"/>
      <c r="R49" s="2730"/>
      <c r="S49" s="2730"/>
      <c r="T49" s="2730"/>
      <c r="U49" s="2730"/>
      <c r="V49" s="2078"/>
      <c r="W49" s="2472"/>
      <c r="X49" s="2472"/>
      <c r="Y49" s="2730"/>
      <c r="Z49" s="2730"/>
      <c r="AA49" s="2207"/>
      <c r="AB49" s="2207"/>
      <c r="AC49" s="2207"/>
      <c r="AD49" s="2207"/>
      <c r="AE49" s="2207"/>
      <c r="AF49" s="2207"/>
      <c r="AG49" s="2207"/>
      <c r="AH49" s="2207"/>
      <c r="AI49" s="2207"/>
      <c r="AJ49" s="2207"/>
      <c r="AK49" s="2207"/>
      <c r="AL49" s="2207"/>
      <c r="AM49" s="2207"/>
      <c r="AN49" s="2207"/>
      <c r="AO49" s="2207"/>
      <c r="AP49" s="2207"/>
      <c r="AQ49" s="2207"/>
      <c r="AR49" s="2207"/>
      <c r="AS49" s="2207"/>
      <c r="AT49" s="2207"/>
      <c r="AU49" s="2207"/>
      <c r="AV49" s="2207"/>
      <c r="AW49" s="2207"/>
      <c r="AX49" s="2207"/>
      <c r="AY49" s="2207"/>
      <c r="AZ49" s="2207"/>
      <c r="BA49" s="2207"/>
      <c r="BB49" s="2207"/>
      <c r="BC49" s="2207"/>
      <c r="BD49" s="2207"/>
    </row>
    <row r="50" spans="1:58" ht="20.25" customHeight="1">
      <c r="A50" s="2726"/>
      <c r="B50" s="2730"/>
      <c r="C50" s="2736">
        <f>P40</f>
        <v>3</v>
      </c>
      <c r="D50" s="2355"/>
      <c r="E50" s="2355"/>
      <c r="F50" s="2407"/>
      <c r="G50" s="2735" t="s">
        <v>764</v>
      </c>
      <c r="H50" s="2757">
        <f>M45</f>
        <v>0.5</v>
      </c>
      <c r="I50" s="2759"/>
      <c r="J50" s="2759"/>
      <c r="K50" s="2766"/>
      <c r="L50" s="2735" t="s">
        <v>628</v>
      </c>
      <c r="M50" s="2775">
        <f>ROUNDDOWN(C50+H50,1)</f>
        <v>3.5</v>
      </c>
      <c r="N50" s="2777"/>
      <c r="O50" s="2777"/>
      <c r="P50" s="2787"/>
      <c r="Q50" s="2730"/>
      <c r="R50" s="2730"/>
      <c r="S50" s="2730"/>
      <c r="T50" s="2730"/>
      <c r="U50" s="2730"/>
      <c r="V50" s="2078"/>
      <c r="W50" s="2472"/>
      <c r="X50" s="2472"/>
      <c r="Y50" s="2730"/>
      <c r="Z50" s="2730"/>
      <c r="AA50" s="2207"/>
      <c r="AB50" s="2207"/>
      <c r="AC50" s="2207"/>
      <c r="AD50" s="2207"/>
      <c r="AE50" s="2207"/>
      <c r="AF50" s="2207"/>
      <c r="AG50" s="2207"/>
      <c r="AH50" s="2207"/>
      <c r="AI50" s="2207"/>
      <c r="AJ50" s="2207"/>
      <c r="AK50" s="2207"/>
      <c r="AL50" s="2207"/>
      <c r="AM50" s="2207"/>
      <c r="AN50" s="2207"/>
      <c r="AO50" s="2207"/>
      <c r="AP50" s="2207"/>
      <c r="AQ50" s="2207"/>
      <c r="AR50" s="2207"/>
      <c r="AS50" s="2207"/>
      <c r="AT50" s="2207"/>
      <c r="AU50" s="2207"/>
      <c r="AV50" s="2207"/>
      <c r="AW50" s="2207"/>
      <c r="AX50" s="2207"/>
      <c r="AY50" s="2207"/>
      <c r="AZ50" s="2207"/>
      <c r="BA50" s="2207"/>
      <c r="BB50" s="2207"/>
      <c r="BC50" s="2207"/>
      <c r="BD50" s="2207"/>
    </row>
    <row r="51" spans="1:58" ht="20.25" customHeight="1">
      <c r="A51" s="2726"/>
      <c r="B51" s="2730"/>
      <c r="C51" s="2730"/>
      <c r="D51" s="2730"/>
      <c r="E51" s="2730"/>
      <c r="F51" s="2730"/>
      <c r="G51" s="2730"/>
      <c r="H51" s="2730"/>
      <c r="I51" s="2730"/>
      <c r="J51" s="2730"/>
      <c r="K51" s="2730"/>
      <c r="L51" s="2730"/>
      <c r="M51" s="2730"/>
      <c r="N51" s="1935"/>
      <c r="O51" s="2730"/>
      <c r="P51" s="2730"/>
      <c r="Q51" s="2730"/>
      <c r="R51" s="2730"/>
      <c r="S51" s="2730"/>
      <c r="T51" s="2730"/>
      <c r="U51" s="2730"/>
      <c r="V51" s="2078"/>
      <c r="W51" s="2472"/>
      <c r="X51" s="2472"/>
      <c r="Y51" s="2730"/>
      <c r="Z51" s="2730"/>
      <c r="AA51" s="2207"/>
      <c r="AB51" s="2207"/>
      <c r="AC51" s="2207"/>
      <c r="AD51" s="2207"/>
      <c r="AE51" s="2207"/>
      <c r="AF51" s="2207"/>
      <c r="AG51" s="2207"/>
      <c r="AH51" s="2207"/>
      <c r="AI51" s="2207"/>
      <c r="AJ51" s="2207"/>
      <c r="AK51" s="2207"/>
      <c r="AL51" s="2207"/>
      <c r="AM51" s="2207"/>
      <c r="AN51" s="2207"/>
      <c r="AO51" s="2207"/>
      <c r="AP51" s="2207"/>
      <c r="AQ51" s="2207"/>
      <c r="AR51" s="2207"/>
      <c r="AS51" s="2207"/>
      <c r="AT51" s="2207"/>
      <c r="AU51" s="2207"/>
      <c r="AV51" s="2207"/>
      <c r="AW51" s="2207"/>
      <c r="AX51" s="2207"/>
      <c r="AY51" s="2207"/>
      <c r="AZ51" s="2207"/>
      <c r="BA51" s="2207"/>
      <c r="BB51" s="2207"/>
      <c r="BC51" s="2207"/>
      <c r="BD51" s="2207"/>
    </row>
    <row r="52" spans="1:58" ht="20.25" customHeight="1">
      <c r="C52" s="2842"/>
      <c r="D52" s="2842"/>
      <c r="E52" s="2841"/>
      <c r="F52" s="2841"/>
      <c r="G52" s="2841"/>
      <c r="H52" s="2841"/>
      <c r="I52" s="2841"/>
      <c r="J52" s="2841"/>
      <c r="K52" s="2841"/>
      <c r="L52" s="2841"/>
      <c r="M52" s="2841"/>
      <c r="N52" s="2841"/>
      <c r="O52" s="2841"/>
      <c r="P52" s="2841"/>
      <c r="Q52" s="2841"/>
      <c r="R52" s="2841"/>
      <c r="S52" s="2841"/>
      <c r="T52" s="2842"/>
      <c r="U52" s="2841"/>
      <c r="V52" s="2841"/>
      <c r="W52" s="2841"/>
      <c r="X52" s="2841"/>
      <c r="Y52" s="2841"/>
      <c r="Z52" s="2841"/>
      <c r="AA52" s="2841"/>
      <c r="AB52" s="2841"/>
      <c r="AC52" s="2841"/>
      <c r="AD52" s="2841"/>
      <c r="AE52" s="2841"/>
      <c r="AF52" s="2841"/>
      <c r="AJ52" s="2843"/>
      <c r="AK52" s="2844"/>
      <c r="AL52" s="2844"/>
      <c r="AM52" s="2841"/>
      <c r="AN52" s="2841"/>
      <c r="AO52" s="2841"/>
      <c r="AP52" s="2841"/>
      <c r="AQ52" s="2841"/>
      <c r="AR52" s="2841"/>
      <c r="AS52" s="2841"/>
      <c r="AT52" s="2841"/>
      <c r="AU52" s="2841"/>
      <c r="AV52" s="2841"/>
      <c r="AW52" s="2841"/>
      <c r="AX52" s="2841"/>
      <c r="AY52" s="2841"/>
      <c r="AZ52" s="2841"/>
      <c r="BA52" s="2841"/>
      <c r="BB52" s="2841"/>
      <c r="BC52" s="2841"/>
      <c r="BD52" s="2841"/>
      <c r="BE52" s="2844"/>
    </row>
    <row r="53" spans="1:58" ht="20.25" customHeight="1">
      <c r="A53" s="2841"/>
      <c r="B53" s="2841"/>
      <c r="C53" s="2842"/>
      <c r="D53" s="2842"/>
      <c r="E53" s="2841"/>
      <c r="F53" s="2841"/>
      <c r="G53" s="2841"/>
      <c r="H53" s="2841"/>
      <c r="I53" s="2841"/>
      <c r="J53" s="2841"/>
      <c r="K53" s="2841"/>
      <c r="L53" s="2841"/>
      <c r="M53" s="2841"/>
      <c r="N53" s="2841"/>
      <c r="O53" s="2841"/>
      <c r="P53" s="2841"/>
      <c r="Q53" s="2841"/>
      <c r="R53" s="2841"/>
      <c r="S53" s="2841"/>
      <c r="T53" s="2841"/>
      <c r="U53" s="2842"/>
      <c r="V53" s="2841"/>
      <c r="W53" s="2841"/>
      <c r="X53" s="2841"/>
      <c r="Y53" s="2841"/>
      <c r="Z53" s="2841"/>
      <c r="AA53" s="2841"/>
      <c r="AB53" s="2841"/>
      <c r="AC53" s="2841"/>
      <c r="AD53" s="2841"/>
      <c r="AE53" s="2841"/>
      <c r="AF53" s="2841"/>
      <c r="AG53" s="2841"/>
      <c r="AK53" s="2843"/>
      <c r="AL53" s="2844"/>
      <c r="AM53" s="2844"/>
      <c r="AN53" s="2841"/>
      <c r="AO53" s="2841"/>
      <c r="AP53" s="2841"/>
      <c r="AQ53" s="2841"/>
      <c r="AR53" s="2841"/>
      <c r="AS53" s="2841"/>
      <c r="AT53" s="2841"/>
      <c r="AU53" s="2841"/>
      <c r="AV53" s="2841"/>
      <c r="AW53" s="2841"/>
      <c r="AX53" s="2841"/>
      <c r="AY53" s="2841"/>
      <c r="AZ53" s="2841"/>
      <c r="BA53" s="2841"/>
      <c r="BB53" s="2841"/>
      <c r="BC53" s="2841"/>
      <c r="BD53" s="2841"/>
      <c r="BE53" s="2841"/>
      <c r="BF53" s="2844"/>
    </row>
    <row r="54" spans="1:58" ht="20.25" customHeight="1">
      <c r="A54" s="2841"/>
      <c r="B54" s="2841"/>
      <c r="C54" s="2841"/>
      <c r="D54" s="2842"/>
      <c r="E54" s="2841"/>
      <c r="F54" s="2841"/>
      <c r="G54" s="2841"/>
      <c r="H54" s="2841"/>
      <c r="I54" s="2841"/>
      <c r="J54" s="2841"/>
      <c r="K54" s="2841"/>
      <c r="L54" s="2841"/>
      <c r="M54" s="2841"/>
      <c r="N54" s="2841"/>
      <c r="O54" s="2841"/>
      <c r="P54" s="2841"/>
      <c r="Q54" s="2841"/>
      <c r="R54" s="2841"/>
      <c r="S54" s="2841"/>
      <c r="T54" s="2841"/>
      <c r="U54" s="2842"/>
      <c r="V54" s="2841"/>
      <c r="W54" s="2841"/>
      <c r="X54" s="2841"/>
      <c r="Y54" s="2841"/>
      <c r="Z54" s="2841"/>
      <c r="AA54" s="2841"/>
      <c r="AB54" s="2841"/>
      <c r="AC54" s="2841"/>
      <c r="AD54" s="2841"/>
      <c r="AE54" s="2841"/>
      <c r="AF54" s="2841"/>
      <c r="AG54" s="2841"/>
      <c r="AK54" s="2843"/>
      <c r="AL54" s="2844"/>
      <c r="AM54" s="2844"/>
      <c r="AN54" s="2841"/>
      <c r="AO54" s="2841"/>
      <c r="AP54" s="2841"/>
      <c r="AQ54" s="2841"/>
      <c r="AR54" s="2841"/>
      <c r="AS54" s="2841"/>
      <c r="AT54" s="2841"/>
      <c r="AU54" s="2841"/>
      <c r="AV54" s="2841"/>
      <c r="AW54" s="2841"/>
      <c r="AX54" s="2841"/>
      <c r="AY54" s="2841"/>
      <c r="AZ54" s="2841"/>
      <c r="BA54" s="2841"/>
      <c r="BB54" s="2841"/>
      <c r="BC54" s="2841"/>
      <c r="BD54" s="2841"/>
      <c r="BE54" s="2841"/>
      <c r="BF54" s="2844"/>
    </row>
    <row r="55" spans="1:58" ht="20.25" customHeight="1">
      <c r="A55" s="2841"/>
      <c r="B55" s="2841"/>
      <c r="C55" s="2842"/>
      <c r="D55" s="2842"/>
      <c r="E55" s="2841"/>
      <c r="F55" s="2841"/>
      <c r="G55" s="2841"/>
      <c r="H55" s="2841"/>
      <c r="I55" s="2841"/>
      <c r="J55" s="2841"/>
      <c r="K55" s="2841"/>
      <c r="L55" s="2841"/>
      <c r="M55" s="2841"/>
      <c r="N55" s="2841"/>
      <c r="O55" s="2841"/>
      <c r="P55" s="2841"/>
      <c r="Q55" s="2841"/>
      <c r="R55" s="2841"/>
      <c r="S55" s="2841"/>
      <c r="T55" s="2841"/>
      <c r="U55" s="2842"/>
      <c r="V55" s="2841"/>
      <c r="W55" s="2841"/>
      <c r="X55" s="2841"/>
      <c r="Y55" s="2841"/>
      <c r="Z55" s="2841"/>
      <c r="AA55" s="2841"/>
      <c r="AB55" s="2841"/>
      <c r="AC55" s="2841"/>
      <c r="AD55" s="2841"/>
      <c r="AE55" s="2841"/>
      <c r="AF55" s="2841"/>
      <c r="AG55" s="2841"/>
      <c r="AK55" s="2843"/>
      <c r="AL55" s="2844"/>
      <c r="AM55" s="2844"/>
      <c r="AN55" s="2841"/>
      <c r="AO55" s="2841"/>
      <c r="AP55" s="2841"/>
      <c r="AQ55" s="2841"/>
      <c r="AR55" s="2841"/>
      <c r="AS55" s="2841"/>
      <c r="AT55" s="2841"/>
      <c r="AU55" s="2841"/>
      <c r="AV55" s="2841"/>
      <c r="AW55" s="2841"/>
      <c r="AX55" s="2841"/>
      <c r="AY55" s="2841"/>
      <c r="AZ55" s="2841"/>
      <c r="BA55" s="2841"/>
      <c r="BB55" s="2841"/>
      <c r="BC55" s="2841"/>
      <c r="BD55" s="2841"/>
      <c r="BE55" s="2841"/>
      <c r="BF55" s="2844"/>
    </row>
    <row r="56" spans="1:58" ht="20.25" customHeight="1">
      <c r="C56" s="2843"/>
      <c r="D56" s="2843"/>
      <c r="E56" s="2843"/>
      <c r="F56" s="2843"/>
      <c r="G56" s="2843"/>
      <c r="H56" s="2843"/>
      <c r="I56" s="2843"/>
      <c r="J56" s="2843"/>
      <c r="K56" s="2843"/>
      <c r="L56" s="2843"/>
      <c r="M56" s="2843"/>
      <c r="N56" s="2843"/>
      <c r="O56" s="2843"/>
      <c r="P56" s="2843"/>
      <c r="Q56" s="2843"/>
      <c r="R56" s="2843"/>
      <c r="S56" s="2843"/>
      <c r="T56" s="2843"/>
      <c r="U56" s="2844"/>
      <c r="V56" s="2844"/>
      <c r="W56" s="2843"/>
      <c r="X56" s="2843"/>
      <c r="Y56" s="2843"/>
      <c r="Z56" s="2843"/>
      <c r="AA56" s="2843"/>
      <c r="AB56" s="2843"/>
      <c r="AC56" s="2843"/>
      <c r="AD56" s="2843"/>
      <c r="AE56" s="2843"/>
      <c r="AF56" s="2843"/>
      <c r="AG56" s="2843"/>
      <c r="AH56" s="2843"/>
      <c r="AI56" s="2843"/>
      <c r="AJ56" s="2843"/>
      <c r="AK56" s="2843"/>
      <c r="AL56" s="2844"/>
      <c r="AM56" s="2844"/>
      <c r="AN56" s="2841"/>
      <c r="AO56" s="2841"/>
      <c r="AP56" s="2841"/>
      <c r="AQ56" s="2841"/>
      <c r="AR56" s="2841"/>
      <c r="AS56" s="2841"/>
      <c r="AT56" s="2841"/>
      <c r="AU56" s="2841"/>
      <c r="AV56" s="2841"/>
      <c r="AW56" s="2841"/>
      <c r="AX56" s="2841"/>
      <c r="AY56" s="2841"/>
      <c r="AZ56" s="2841"/>
      <c r="BA56" s="2841"/>
      <c r="BB56" s="2841"/>
      <c r="BC56" s="2841"/>
      <c r="BD56" s="2841"/>
      <c r="BE56" s="2841"/>
      <c r="BF56" s="2844"/>
    </row>
    <row r="57" spans="1:58" ht="20.25" customHeight="1">
      <c r="C57" s="2843"/>
      <c r="D57" s="2843"/>
      <c r="E57" s="2843"/>
      <c r="F57" s="2843"/>
      <c r="G57" s="2843"/>
      <c r="H57" s="2843"/>
      <c r="I57" s="2843"/>
      <c r="J57" s="2843"/>
      <c r="K57" s="2843"/>
      <c r="L57" s="2843"/>
      <c r="M57" s="2843"/>
      <c r="N57" s="2843"/>
      <c r="O57" s="2843"/>
      <c r="P57" s="2843"/>
      <c r="Q57" s="2843"/>
      <c r="R57" s="2843"/>
      <c r="S57" s="2843"/>
      <c r="T57" s="2843"/>
      <c r="U57" s="2844"/>
      <c r="V57" s="2844"/>
      <c r="W57" s="2843"/>
      <c r="X57" s="2843"/>
      <c r="Y57" s="2843"/>
      <c r="Z57" s="2843"/>
      <c r="AA57" s="2843"/>
      <c r="AB57" s="2843"/>
      <c r="AC57" s="2843"/>
      <c r="AD57" s="2843"/>
      <c r="AE57" s="2843"/>
      <c r="AF57" s="2843"/>
      <c r="AG57" s="2843"/>
      <c r="AH57" s="2843"/>
      <c r="AI57" s="2843"/>
      <c r="AJ57" s="2843"/>
      <c r="AK57" s="2843"/>
      <c r="AL57" s="2844"/>
      <c r="AM57" s="2844"/>
      <c r="AN57" s="2841"/>
      <c r="AO57" s="2841"/>
      <c r="AP57" s="2841"/>
      <c r="AQ57" s="2841"/>
      <c r="AR57" s="2841"/>
      <c r="AS57" s="2841"/>
      <c r="AT57" s="2841"/>
      <c r="AU57" s="2841"/>
      <c r="AV57" s="2841"/>
      <c r="AW57" s="2841"/>
      <c r="AX57" s="2841"/>
      <c r="AY57" s="2841"/>
      <c r="AZ57" s="2841"/>
      <c r="BA57" s="2841"/>
      <c r="BB57" s="2841"/>
      <c r="BC57" s="2841"/>
      <c r="BD57" s="2841"/>
      <c r="BE57" s="2841"/>
      <c r="BF57" s="2844"/>
    </row>
  </sheetData>
  <mergeCells count="212">
    <mergeCell ref="AM1:BA1"/>
    <mergeCell ref="U2:V2"/>
    <mergeCell ref="X2:Y2"/>
    <mergeCell ref="AB2:AC2"/>
    <mergeCell ref="AM2:BA2"/>
    <mergeCell ref="AZ3:BC3"/>
    <mergeCell ref="AZ4:BC4"/>
    <mergeCell ref="AV5:AW5"/>
    <mergeCell ref="AZ5:BA5"/>
    <mergeCell ref="AZ6:BA6"/>
    <mergeCell ref="AZ7:BA7"/>
    <mergeCell ref="P9:AT9"/>
    <mergeCell ref="P10:V10"/>
    <mergeCell ref="W10:AC10"/>
    <mergeCell ref="AD10:AJ10"/>
    <mergeCell ref="AK10:AQ10"/>
    <mergeCell ref="AR10:AT10"/>
    <mergeCell ref="C14:D14"/>
    <mergeCell ref="E14:F14"/>
    <mergeCell ref="G14:K14"/>
    <mergeCell ref="L14:O14"/>
    <mergeCell ref="AU14:AV14"/>
    <mergeCell ref="AW14:AX14"/>
    <mergeCell ref="AY14:BD14"/>
    <mergeCell ref="C15:D15"/>
    <mergeCell ref="E15:F15"/>
    <mergeCell ref="G15:K15"/>
    <mergeCell ref="L15:O15"/>
    <mergeCell ref="AU15:AV15"/>
    <mergeCell ref="AW15:AX15"/>
    <mergeCell ref="AY15:BD15"/>
    <mergeCell ref="C16:D16"/>
    <mergeCell ref="E16:F16"/>
    <mergeCell ref="G16:K16"/>
    <mergeCell ref="L16:O16"/>
    <mergeCell ref="AU16:AV16"/>
    <mergeCell ref="AW16:AX16"/>
    <mergeCell ref="AY16:BD16"/>
    <mergeCell ref="C17:D17"/>
    <mergeCell ref="E17:F17"/>
    <mergeCell ref="G17:K17"/>
    <mergeCell ref="L17:O17"/>
    <mergeCell ref="AU17:AV17"/>
    <mergeCell ref="AW17:AX17"/>
    <mergeCell ref="AY17:BD17"/>
    <mergeCell ref="C18:D18"/>
    <mergeCell ref="E18:F18"/>
    <mergeCell ref="G18:K18"/>
    <mergeCell ref="L18:O18"/>
    <mergeCell ref="AU18:AV18"/>
    <mergeCell ref="AW18:AX18"/>
    <mergeCell ref="AY18:BD18"/>
    <mergeCell ref="C19:D19"/>
    <mergeCell ref="E19:F19"/>
    <mergeCell ref="G19:K19"/>
    <mergeCell ref="L19:O19"/>
    <mergeCell ref="AU19:AV19"/>
    <mergeCell ref="AW19:AX19"/>
    <mergeCell ref="AY19:BD19"/>
    <mergeCell ref="C20:D20"/>
    <mergeCell ref="E20:F20"/>
    <mergeCell ref="G20:K20"/>
    <mergeCell ref="L20:O20"/>
    <mergeCell ref="AU20:AV20"/>
    <mergeCell ref="AW20:AX20"/>
    <mergeCell ref="AY20:BD20"/>
    <mergeCell ref="C21:D21"/>
    <mergeCell ref="E21:F21"/>
    <mergeCell ref="G21:K21"/>
    <mergeCell ref="L21:O21"/>
    <mergeCell ref="AU21:AV21"/>
    <mergeCell ref="AW21:AX21"/>
    <mergeCell ref="AY21:BD21"/>
    <mergeCell ref="C22:D22"/>
    <mergeCell ref="E22:F22"/>
    <mergeCell ref="G22:K22"/>
    <mergeCell ref="L22:O22"/>
    <mergeCell ref="AU22:AV22"/>
    <mergeCell ref="AW22:AX22"/>
    <mergeCell ref="AY22:BD22"/>
    <mergeCell ref="C23:D23"/>
    <mergeCell ref="E23:F23"/>
    <mergeCell ref="G23:K23"/>
    <mergeCell ref="L23:O23"/>
    <mergeCell ref="AU23:AV23"/>
    <mergeCell ref="AW23:AX23"/>
    <mergeCell ref="AY23:BD23"/>
    <mergeCell ref="C24:D24"/>
    <mergeCell ref="E24:F24"/>
    <mergeCell ref="G24:K24"/>
    <mergeCell ref="L24:O24"/>
    <mergeCell ref="AU24:AV24"/>
    <mergeCell ref="AW24:AX24"/>
    <mergeCell ref="AY24:BD24"/>
    <mergeCell ref="C25:D25"/>
    <mergeCell ref="E25:F25"/>
    <mergeCell ref="G25:K25"/>
    <mergeCell ref="L25:O25"/>
    <mergeCell ref="AU25:AV25"/>
    <mergeCell ref="AW25:AX25"/>
    <mergeCell ref="AY25:BD25"/>
    <mergeCell ref="C26:D26"/>
    <mergeCell ref="E26:F26"/>
    <mergeCell ref="G26:K26"/>
    <mergeCell ref="L26:O26"/>
    <mergeCell ref="AU26:AV26"/>
    <mergeCell ref="AW26:AX26"/>
    <mergeCell ref="AY26:BD26"/>
    <mergeCell ref="C27:D27"/>
    <mergeCell ref="E27:F27"/>
    <mergeCell ref="G27:K27"/>
    <mergeCell ref="L27:O27"/>
    <mergeCell ref="AU27:AV27"/>
    <mergeCell ref="AW27:AX27"/>
    <mergeCell ref="AY27:BD27"/>
    <mergeCell ref="C28:D28"/>
    <mergeCell ref="E28:F28"/>
    <mergeCell ref="G28:K28"/>
    <mergeCell ref="L28:O28"/>
    <mergeCell ref="AU28:AV28"/>
    <mergeCell ref="AW28:AX28"/>
    <mergeCell ref="AY28:BD28"/>
    <mergeCell ref="C29:D29"/>
    <mergeCell ref="E29:F29"/>
    <mergeCell ref="G29:K29"/>
    <mergeCell ref="L29:O29"/>
    <mergeCell ref="AU29:AV29"/>
    <mergeCell ref="AW29:AX29"/>
    <mergeCell ref="AY29:BD29"/>
    <mergeCell ref="C30:D30"/>
    <mergeCell ref="E30:F30"/>
    <mergeCell ref="G30:K30"/>
    <mergeCell ref="L30:O30"/>
    <mergeCell ref="AU30:AV30"/>
    <mergeCell ref="AW30:AX30"/>
    <mergeCell ref="AY30:BD30"/>
    <mergeCell ref="C31:D31"/>
    <mergeCell ref="E31:F31"/>
    <mergeCell ref="G31:K31"/>
    <mergeCell ref="L31:O31"/>
    <mergeCell ref="AU31:AV31"/>
    <mergeCell ref="AW31:AX31"/>
    <mergeCell ref="AY31:BD31"/>
    <mergeCell ref="E34:H34"/>
    <mergeCell ref="J34:M34"/>
    <mergeCell ref="T34:U34"/>
    <mergeCell ref="V34:Y34"/>
    <mergeCell ref="E35:F35"/>
    <mergeCell ref="G35:H35"/>
    <mergeCell ref="J35:K35"/>
    <mergeCell ref="L35:M35"/>
    <mergeCell ref="T35:U35"/>
    <mergeCell ref="V35:Y35"/>
    <mergeCell ref="C36:D36"/>
    <mergeCell ref="E36:F36"/>
    <mergeCell ref="G36:H36"/>
    <mergeCell ref="J36:K36"/>
    <mergeCell ref="L36:M36"/>
    <mergeCell ref="P36:Q36"/>
    <mergeCell ref="T36:U36"/>
    <mergeCell ref="V36:Y36"/>
    <mergeCell ref="C37:D37"/>
    <mergeCell ref="E37:F37"/>
    <mergeCell ref="G37:H37"/>
    <mergeCell ref="J37:K37"/>
    <mergeCell ref="L37:M37"/>
    <mergeCell ref="P37:Q37"/>
    <mergeCell ref="T37:U37"/>
    <mergeCell ref="V37:Y37"/>
    <mergeCell ref="C38:D38"/>
    <mergeCell ref="E38:F38"/>
    <mergeCell ref="G38:H38"/>
    <mergeCell ref="J38:K38"/>
    <mergeCell ref="L38:M38"/>
    <mergeCell ref="P38:Q38"/>
    <mergeCell ref="T38:U38"/>
    <mergeCell ref="V38:Y38"/>
    <mergeCell ref="C39:D39"/>
    <mergeCell ref="E39:F39"/>
    <mergeCell ref="G39:H39"/>
    <mergeCell ref="J39:K39"/>
    <mergeCell ref="L39:M39"/>
    <mergeCell ref="P39:Q39"/>
    <mergeCell ref="U39:V39"/>
    <mergeCell ref="W39:X39"/>
    <mergeCell ref="C40:D40"/>
    <mergeCell ref="E40:F40"/>
    <mergeCell ref="G40:H40"/>
    <mergeCell ref="J40:K40"/>
    <mergeCell ref="L40:M40"/>
    <mergeCell ref="P40:Q40"/>
    <mergeCell ref="U40:V40"/>
    <mergeCell ref="W40:X40"/>
    <mergeCell ref="J42:K42"/>
    <mergeCell ref="M44:P44"/>
    <mergeCell ref="C45:F45"/>
    <mergeCell ref="H45:K45"/>
    <mergeCell ref="M45:P45"/>
    <mergeCell ref="U45:X45"/>
    <mergeCell ref="M49:P49"/>
    <mergeCell ref="C50:F50"/>
    <mergeCell ref="H50:K50"/>
    <mergeCell ref="M50:P50"/>
    <mergeCell ref="B9:B13"/>
    <mergeCell ref="C9:D13"/>
    <mergeCell ref="E9:F13"/>
    <mergeCell ref="G9:K13"/>
    <mergeCell ref="L9:O13"/>
    <mergeCell ref="AU9:AV13"/>
    <mergeCell ref="AW9:AX13"/>
    <mergeCell ref="AY9:BD13"/>
    <mergeCell ref="C34:D35"/>
  </mergeCells>
  <phoneticPr fontId="6"/>
  <conditionalFormatting sqref="P14:AX31">
    <cfRule type="expression" dxfId="2" priority="4">
      <formula>INDIRECT(ADDRESS(ROW(),COLUMN()))=TRUNC(INDIRECT(ADDRESS(ROW(),COLUMN())))</formula>
    </cfRule>
  </conditionalFormatting>
  <conditionalFormatting sqref="E36:Q40">
    <cfRule type="expression" dxfId="1" priority="2">
      <formula>INDIRECT(ADDRESS(ROW(),COLUMN()))=TRUNC(INDIRECT(ADDRESS(ROW(),COLUMN())))</formula>
    </cfRule>
  </conditionalFormatting>
  <conditionalFormatting sqref="C45:F45">
    <cfRule type="expression" dxfId="0" priority="1">
      <formula>INDIRECT(ADDRESS(ROW(),COLUMN()))=TRUNC(INDIRECT(ADDRESS(ROW(),COLUMN())))</formula>
    </cfRule>
  </conditionalFormatting>
  <dataValidations count="8">
    <dataValidation type="list" allowBlank="1" showDropDown="0" showInputMessage="1" showErrorMessage="1" sqref="AZ3">
      <formula1>"４週,暦月"</formula1>
    </dataValidation>
    <dataValidation type="list" allowBlank="1" showDropDown="0" showInputMessage="1" showErrorMessage="1" sqref="J42:K42">
      <formula1>"週,暦月"</formula1>
    </dataValidation>
    <dataValidation type="decimal" allowBlank="1" showDropDown="0" showInputMessage="1" showErrorMessage="1" error="入力可能範囲　32～40" sqref="AV5">
      <formula1>32</formula1>
      <formula2>40</formula2>
    </dataValidation>
    <dataValidation type="list" allowBlank="1" showDropDown="0" showInputMessage="1" showErrorMessage="0" sqref="C14:D31">
      <formula1>職種</formula1>
    </dataValidation>
    <dataValidation type="list" errorStyle="warning" allowBlank="1" showDropDown="0" showInputMessage="1" showErrorMessage="0" error="リストにない場合のみ、入力してください。" sqref="G14:K31">
      <formula1>INDIRECT(C14)</formula1>
    </dataValidation>
    <dataValidation type="list" allowBlank="1" showDropDown="0" showInputMessage="1" showErrorMessage="1" sqref="AZ4:BC4">
      <formula1>"予定,実績,予定・実績"</formula1>
    </dataValidation>
    <dataValidation type="list" allowBlank="1" showDropDown="0" showInputMessage="1" showErrorMessage="0" sqref="E14:F31">
      <formula1>"A, B, C, D"</formula1>
    </dataValidation>
    <dataValidation allowBlank="1" showDropDown="0" showInputMessage="1" showErrorMessage="1" error="入力可能範囲　32～40" sqref="AZ6"/>
  </dataValidations>
  <printOptions horizontalCentered="1"/>
  <pageMargins left="0.23622047244094491" right="0.23622047244094491" top="0.43307086614173229" bottom="0.27559055118110237" header="0.31496062992125984" footer="0.31496062992125984"/>
  <pageSetup paperSize="9" scale="35" fitToWidth="1" fitToHeight="0" orientation="landscape" usePrinterDefaults="1" r:id="rId1"/>
  <colBreaks count="1" manualBreakCount="1">
    <brk id="58" max="1048575" man="1"/>
  </colBreaks>
  <drawing r:id="rId2"/>
  <extLst>
    <ext xmlns:x14="http://schemas.microsoft.com/office/spreadsheetml/2009/9/main" uri="{CCE6A557-97BC-4b89-ADB6-D9C93CAAB3DF}">
      <x14:dataValidations xmlns:xm="http://schemas.microsoft.com/office/excel/2006/main" count="1">
        <x14:dataValidation type="list" allowBlank="1" showDropDown="0" showInputMessage="1" showErrorMessage="0">
          <x14:formula1>
            <xm:f>'プルダウン・リスト (8)'!$C$4:$C$8</xm:f>
          </x14:formula1>
          <xm:sqref>AM1:BA1</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36">
    <pageSetUpPr fitToPage="1"/>
  </sheetPr>
  <dimension ref="A1:BC69"/>
  <sheetViews>
    <sheetView workbookViewId="0">
      <selection activeCell="D2" sqref="D2"/>
    </sheetView>
  </sheetViews>
  <sheetFormatPr defaultColWidth="9" defaultRowHeight="15"/>
  <cols>
    <col min="1" max="2" width="9" style="2015"/>
    <col min="3" max="3" width="44.19921875" style="2015" customWidth="1"/>
    <col min="4" max="16384" width="9" style="2015"/>
  </cols>
  <sheetData>
    <row r="1" spans="1:10">
      <c r="A1" s="2015" t="s">
        <v>878</v>
      </c>
    </row>
    <row r="2" spans="1:10" s="2017" customFormat="1" ht="20.25" customHeight="1">
      <c r="A2" s="2018" t="s">
        <v>267</v>
      </c>
      <c r="B2" s="2018"/>
      <c r="C2" s="2022"/>
    </row>
    <row r="3" spans="1:10" s="2017" customFormat="1" ht="20.25" customHeight="1">
      <c r="A3" s="2022"/>
      <c r="B3" s="2022"/>
      <c r="C3" s="2022"/>
    </row>
    <row r="4" spans="1:10" s="2017" customFormat="1" ht="20.25" customHeight="1">
      <c r="A4" s="2019"/>
      <c r="B4" s="2022" t="s">
        <v>900</v>
      </c>
      <c r="C4" s="2022"/>
      <c r="E4" s="2022" t="s">
        <v>512</v>
      </c>
      <c r="F4" s="2022"/>
      <c r="G4" s="2022"/>
      <c r="H4" s="2022"/>
      <c r="I4" s="2022"/>
      <c r="J4" s="2022"/>
    </row>
    <row r="5" spans="1:10" s="2017" customFormat="1" ht="20.25" customHeight="1">
      <c r="A5" s="2850"/>
      <c r="B5" s="2022" t="s">
        <v>904</v>
      </c>
      <c r="C5" s="2022"/>
      <c r="E5" s="2022"/>
      <c r="F5" s="2022"/>
      <c r="G5" s="2022"/>
      <c r="H5" s="2022"/>
      <c r="I5" s="2022"/>
      <c r="J5" s="2022"/>
    </row>
    <row r="6" spans="1:10" s="2017" customFormat="1" ht="20.25" customHeight="1">
      <c r="A6" s="2021" t="s">
        <v>879</v>
      </c>
      <c r="B6" s="2022"/>
      <c r="C6" s="2022"/>
    </row>
    <row r="7" spans="1:10" s="2017" customFormat="1" ht="20.25" customHeight="1">
      <c r="A7" s="2021"/>
      <c r="B7" s="2022"/>
      <c r="C7" s="2022"/>
    </row>
    <row r="8" spans="1:10" s="2017" customFormat="1" ht="20.25" customHeight="1">
      <c r="A8" s="2022" t="s">
        <v>583</v>
      </c>
      <c r="B8" s="2022"/>
      <c r="C8" s="2022"/>
    </row>
    <row r="9" spans="1:10" s="2017" customFormat="1" ht="20.25" customHeight="1">
      <c r="A9" s="2021"/>
      <c r="B9" s="2022"/>
      <c r="C9" s="2022"/>
    </row>
    <row r="10" spans="1:10" s="2017" customFormat="1" ht="20.25" customHeight="1">
      <c r="A10" s="2022" t="s">
        <v>880</v>
      </c>
      <c r="B10" s="2022"/>
      <c r="C10" s="2022"/>
    </row>
    <row r="11" spans="1:10" s="2017" customFormat="1" ht="20.25" customHeight="1">
      <c r="A11" s="2022"/>
      <c r="B11" s="2022"/>
      <c r="C11" s="2022"/>
    </row>
    <row r="12" spans="1:10" s="2017" customFormat="1" ht="20.25" customHeight="1">
      <c r="A12" s="2022" t="s">
        <v>881</v>
      </c>
      <c r="B12" s="2022"/>
      <c r="C12" s="2022"/>
    </row>
    <row r="13" spans="1:10" s="2017" customFormat="1" ht="20.25" customHeight="1">
      <c r="A13" s="2022"/>
      <c r="B13" s="2022"/>
      <c r="C13" s="2022"/>
    </row>
    <row r="14" spans="1:10" s="2017" customFormat="1" ht="20.25" customHeight="1">
      <c r="A14" s="2022" t="s">
        <v>884</v>
      </c>
      <c r="B14" s="2022"/>
      <c r="C14" s="2022"/>
    </row>
    <row r="15" spans="1:10" s="2017" customFormat="1" ht="20.25" customHeight="1">
      <c r="A15" s="2022"/>
      <c r="B15" s="2022"/>
      <c r="C15" s="2022"/>
    </row>
    <row r="16" spans="1:10" s="2017" customFormat="1" ht="20.25" customHeight="1">
      <c r="A16" s="2022" t="s">
        <v>1123</v>
      </c>
      <c r="B16" s="2022"/>
      <c r="C16" s="2022"/>
    </row>
    <row r="17" spans="1:3" s="2017" customFormat="1" ht="20.25" customHeight="1">
      <c r="A17" s="2022"/>
      <c r="B17" s="2022"/>
      <c r="C17" s="2022"/>
    </row>
    <row r="18" spans="1:3" s="2017" customFormat="1" ht="20.25" customHeight="1">
      <c r="A18" s="2022" t="s">
        <v>1124</v>
      </c>
      <c r="B18" s="2022"/>
      <c r="C18" s="2022"/>
    </row>
    <row r="19" spans="1:3" s="2017" customFormat="1" ht="20.25" customHeight="1">
      <c r="A19" s="2022" t="s">
        <v>754</v>
      </c>
      <c r="B19" s="2022"/>
      <c r="C19" s="2022"/>
    </row>
    <row r="20" spans="1:3" s="2017" customFormat="1" ht="20.25" customHeight="1">
      <c r="A20" s="2022"/>
      <c r="B20" s="2022"/>
      <c r="C20" s="2022"/>
    </row>
    <row r="21" spans="1:3" s="2017" customFormat="1" ht="20.25" customHeight="1">
      <c r="A21" s="2022"/>
      <c r="B21" s="2026" t="s">
        <v>504</v>
      </c>
      <c r="C21" s="2026" t="s">
        <v>380</v>
      </c>
    </row>
    <row r="22" spans="1:3" s="2017" customFormat="1" ht="20.25" customHeight="1">
      <c r="A22" s="2022"/>
      <c r="B22" s="2026">
        <v>1</v>
      </c>
      <c r="C22" s="2027" t="s">
        <v>800</v>
      </c>
    </row>
    <row r="23" spans="1:3" s="2017" customFormat="1" ht="20.25" customHeight="1">
      <c r="A23" s="2022"/>
      <c r="B23" s="2026">
        <v>2</v>
      </c>
      <c r="C23" s="2027" t="s">
        <v>1029</v>
      </c>
    </row>
    <row r="24" spans="1:3" s="2017" customFormat="1" ht="20.25" customHeight="1">
      <c r="A24" s="2022"/>
      <c r="B24" s="2026">
        <v>3</v>
      </c>
      <c r="C24" s="2027" t="s">
        <v>1130</v>
      </c>
    </row>
    <row r="25" spans="1:3" s="2017" customFormat="1" ht="20.25" customHeight="1">
      <c r="A25" s="2022"/>
      <c r="B25" s="2022"/>
      <c r="C25" s="2022"/>
    </row>
    <row r="26" spans="1:3" s="2017" customFormat="1" ht="20.25" customHeight="1">
      <c r="A26" s="2022" t="s">
        <v>948</v>
      </c>
      <c r="B26" s="2022"/>
      <c r="C26" s="2022"/>
    </row>
    <row r="27" spans="1:3" s="2017" customFormat="1" ht="20.25" customHeight="1">
      <c r="A27" s="2022" t="s">
        <v>400</v>
      </c>
      <c r="B27" s="2022"/>
      <c r="C27" s="2022"/>
    </row>
    <row r="28" spans="1:3" s="2017" customFormat="1" ht="20.25" customHeight="1">
      <c r="A28" s="2022"/>
      <c r="B28" s="2022"/>
      <c r="C28" s="2022"/>
    </row>
    <row r="29" spans="1:3" s="2017" customFormat="1" ht="20.25" customHeight="1">
      <c r="A29" s="2022"/>
      <c r="B29" s="2026" t="s">
        <v>779</v>
      </c>
      <c r="C29" s="2026" t="s">
        <v>757</v>
      </c>
    </row>
    <row r="30" spans="1:3" s="2017" customFormat="1" ht="20.25" customHeight="1">
      <c r="A30" s="2022"/>
      <c r="B30" s="2026" t="s">
        <v>751</v>
      </c>
      <c r="C30" s="2027" t="s">
        <v>782</v>
      </c>
    </row>
    <row r="31" spans="1:3" s="2017" customFormat="1" ht="20.25" customHeight="1">
      <c r="A31" s="2022"/>
      <c r="B31" s="2026" t="s">
        <v>192</v>
      </c>
      <c r="C31" s="2027" t="s">
        <v>783</v>
      </c>
    </row>
    <row r="32" spans="1:3" s="2017" customFormat="1" ht="20.25" customHeight="1">
      <c r="A32" s="2022"/>
      <c r="B32" s="2026" t="s">
        <v>702</v>
      </c>
      <c r="C32" s="2027" t="s">
        <v>1</v>
      </c>
    </row>
    <row r="33" spans="1:55" s="2017" customFormat="1" ht="20.25" customHeight="1">
      <c r="A33" s="2022"/>
      <c r="B33" s="2026" t="s">
        <v>752</v>
      </c>
      <c r="C33" s="2027" t="s">
        <v>74</v>
      </c>
    </row>
    <row r="34" spans="1:55" s="2017" customFormat="1" ht="20.25" customHeight="1">
      <c r="A34" s="2022"/>
      <c r="B34" s="2022"/>
      <c r="C34" s="2022"/>
    </row>
    <row r="35" spans="1:55" s="2017" customFormat="1" ht="20.25" customHeight="1">
      <c r="A35" s="2022"/>
      <c r="B35" s="2022" t="s">
        <v>905</v>
      </c>
      <c r="C35" s="2022"/>
    </row>
    <row r="36" spans="1:55" s="2017" customFormat="1" ht="20.25" customHeight="1">
      <c r="B36" s="2022" t="s">
        <v>251</v>
      </c>
      <c r="E36" s="2022"/>
      <c r="F36" s="2852"/>
      <c r="G36" s="2852"/>
      <c r="H36" s="2852"/>
      <c r="I36" s="2852"/>
      <c r="J36" s="2852"/>
      <c r="K36" s="2852"/>
      <c r="L36" s="2852"/>
      <c r="M36" s="2852"/>
      <c r="N36" s="2852"/>
      <c r="O36" s="2852"/>
      <c r="P36" s="2852"/>
      <c r="Q36" s="2852"/>
      <c r="R36" s="2852"/>
      <c r="S36" s="2852"/>
      <c r="T36" s="2852"/>
      <c r="U36" s="2852"/>
      <c r="V36" s="2852"/>
      <c r="W36" s="2852"/>
      <c r="X36" s="2852"/>
      <c r="Y36" s="2852"/>
      <c r="Z36" s="2852"/>
      <c r="AA36" s="2852"/>
      <c r="AB36" s="2852"/>
      <c r="AC36" s="2852"/>
      <c r="AD36" s="2852"/>
      <c r="AE36" s="2852"/>
      <c r="AF36" s="2852"/>
      <c r="AG36" s="2852"/>
      <c r="AH36" s="2852"/>
      <c r="AI36" s="2852"/>
      <c r="AJ36" s="2852"/>
      <c r="AK36" s="2852"/>
      <c r="AL36" s="2852"/>
      <c r="AM36" s="2852"/>
      <c r="AN36" s="2852"/>
      <c r="AO36" s="2852"/>
      <c r="AP36" s="2852"/>
      <c r="AQ36" s="2852"/>
      <c r="AR36" s="2852"/>
      <c r="AS36" s="2852"/>
      <c r="AT36" s="2852"/>
      <c r="AU36" s="2852"/>
      <c r="AV36" s="2852"/>
      <c r="AW36" s="2852"/>
      <c r="AX36" s="2852"/>
      <c r="AY36" s="2852"/>
      <c r="AZ36" s="2852"/>
      <c r="BA36" s="2852"/>
      <c r="BB36" s="2852"/>
      <c r="BC36" s="2852"/>
    </row>
    <row r="37" spans="1:55" s="2017" customFormat="1" ht="20.25" customHeight="1">
      <c r="B37" s="2022" t="s">
        <v>907</v>
      </c>
      <c r="E37" s="2022"/>
      <c r="F37" s="2852"/>
      <c r="G37" s="2852"/>
      <c r="H37" s="2852"/>
      <c r="I37" s="2852"/>
      <c r="J37" s="2852"/>
      <c r="K37" s="2852"/>
      <c r="L37" s="2852"/>
      <c r="M37" s="2852"/>
      <c r="N37" s="2852"/>
      <c r="O37" s="2852"/>
      <c r="P37" s="2852"/>
      <c r="Q37" s="2852"/>
      <c r="R37" s="2852"/>
      <c r="S37" s="2852"/>
      <c r="T37" s="2852"/>
      <c r="U37" s="2852"/>
      <c r="V37" s="2852"/>
      <c r="W37" s="2852"/>
      <c r="X37" s="2852"/>
      <c r="Y37" s="2852"/>
      <c r="Z37" s="2852"/>
      <c r="AA37" s="2852"/>
      <c r="AB37" s="2852"/>
      <c r="AC37" s="2852"/>
      <c r="AD37" s="2852"/>
      <c r="AE37" s="2852"/>
      <c r="AF37" s="2852"/>
      <c r="AG37" s="2852"/>
      <c r="AH37" s="2852"/>
      <c r="AI37" s="2852"/>
      <c r="AJ37" s="2852"/>
      <c r="AK37" s="2852"/>
      <c r="AL37" s="2852"/>
      <c r="AM37" s="2852"/>
      <c r="AN37" s="2852"/>
      <c r="AO37" s="2852"/>
      <c r="AP37" s="2852"/>
      <c r="AQ37" s="2852"/>
      <c r="AR37" s="2852"/>
      <c r="AS37" s="2852"/>
      <c r="AT37" s="2852"/>
      <c r="AU37" s="2852"/>
      <c r="AV37" s="2852"/>
      <c r="AW37" s="2852"/>
      <c r="AX37" s="2852"/>
      <c r="AY37" s="2852"/>
      <c r="AZ37" s="2852"/>
      <c r="BA37" s="2852"/>
      <c r="BB37" s="2852"/>
      <c r="BC37" s="2852"/>
    </row>
    <row r="38" spans="1:55" s="2017" customFormat="1" ht="20.25" customHeight="1">
      <c r="E38" s="2022"/>
    </row>
    <row r="39" spans="1:55" s="2017" customFormat="1" ht="20.25" customHeight="1">
      <c r="A39" s="2022"/>
      <c r="B39" s="2022"/>
      <c r="C39" s="2022"/>
      <c r="D39" s="2028"/>
    </row>
    <row r="40" spans="1:55" s="2017" customFormat="1" ht="20.25" customHeight="1">
      <c r="A40" s="2022" t="s">
        <v>915</v>
      </c>
      <c r="B40" s="2022"/>
      <c r="C40" s="2022"/>
    </row>
    <row r="41" spans="1:55" s="2017" customFormat="1" ht="20.25" customHeight="1">
      <c r="A41" s="2022" t="s">
        <v>999</v>
      </c>
      <c r="B41" s="2022"/>
      <c r="C41" s="2022"/>
    </row>
    <row r="42" spans="1:55" s="2017" customFormat="1" ht="20.25" customHeight="1">
      <c r="A42" s="2023" t="s">
        <v>1125</v>
      </c>
      <c r="D42" s="2032"/>
      <c r="E42" s="2853"/>
      <c r="AF42" s="2028"/>
    </row>
    <row r="43" spans="1:55" s="2017" customFormat="1" ht="20.25" customHeight="1">
      <c r="C43" s="2023"/>
      <c r="D43" s="2032"/>
      <c r="E43" s="2853"/>
      <c r="AF43" s="2028"/>
    </row>
    <row r="44" spans="1:55" s="2017" customFormat="1" ht="20.25" customHeight="1">
      <c r="A44" s="2022" t="s">
        <v>202</v>
      </c>
      <c r="B44" s="2022"/>
    </row>
    <row r="45" spans="1:55" s="2017" customFormat="1" ht="20.25" customHeight="1"/>
    <row r="46" spans="1:55" s="2017" customFormat="1" ht="20.25" customHeight="1">
      <c r="A46" s="2022" t="s">
        <v>1043</v>
      </c>
      <c r="B46" s="2022"/>
      <c r="C46" s="2022"/>
    </row>
    <row r="47" spans="1:55" s="2017" customFormat="1" ht="20.25" customHeight="1">
      <c r="A47" s="2022" t="s">
        <v>892</v>
      </c>
      <c r="B47" s="2022"/>
      <c r="C47" s="2022"/>
    </row>
    <row r="48" spans="1:55" s="2017" customFormat="1" ht="20.25" customHeight="1"/>
    <row r="49" spans="1:55" s="2017" customFormat="1" ht="20.25" customHeight="1">
      <c r="A49" s="2022" t="s">
        <v>954</v>
      </c>
      <c r="B49" s="2022"/>
      <c r="C49" s="2022"/>
    </row>
    <row r="50" spans="1:55" s="2017" customFormat="1" ht="20.25" customHeight="1">
      <c r="A50" s="2022" t="s">
        <v>1126</v>
      </c>
      <c r="B50" s="2022"/>
      <c r="C50" s="2022"/>
    </row>
    <row r="51" spans="1:55" s="2017" customFormat="1" ht="20.25" customHeight="1">
      <c r="A51" s="2022"/>
      <c r="B51" s="2022"/>
      <c r="C51" s="2022"/>
    </row>
    <row r="52" spans="1:55" s="2017" customFormat="1" ht="20.25" customHeight="1">
      <c r="A52" s="2022" t="s">
        <v>957</v>
      </c>
      <c r="B52" s="2022"/>
      <c r="C52" s="2022"/>
    </row>
    <row r="53" spans="1:55" s="2017" customFormat="1" ht="20.25" customHeight="1">
      <c r="A53" s="2022"/>
      <c r="B53" s="2022"/>
      <c r="C53" s="2022"/>
    </row>
    <row r="54" spans="1:55" s="2017" customFormat="1" ht="20.25" customHeight="1">
      <c r="A54" s="2017" t="s">
        <v>1127</v>
      </c>
      <c r="D54" s="2029"/>
      <c r="E54" s="2029"/>
      <c r="F54" s="2029"/>
      <c r="G54" s="2029"/>
      <c r="H54" s="2029"/>
      <c r="I54" s="2029"/>
      <c r="J54" s="2029"/>
      <c r="K54" s="2029"/>
      <c r="L54" s="2029"/>
      <c r="M54" s="2029"/>
      <c r="N54" s="2029"/>
      <c r="O54" s="2029"/>
      <c r="P54" s="2029"/>
      <c r="Q54" s="2029"/>
      <c r="R54" s="2029"/>
      <c r="S54" s="2029"/>
      <c r="T54" s="2029"/>
      <c r="U54" s="2029"/>
      <c r="V54" s="2029"/>
      <c r="W54" s="2029"/>
      <c r="X54" s="2029"/>
      <c r="Y54" s="2029"/>
      <c r="Z54" s="2029"/>
      <c r="AA54" s="2029"/>
      <c r="AB54" s="2029"/>
      <c r="AC54" s="2029"/>
      <c r="AD54" s="2029"/>
      <c r="AE54" s="2029"/>
      <c r="AF54" s="2029"/>
      <c r="AG54" s="2029"/>
      <c r="AH54" s="2029"/>
      <c r="AI54" s="2029"/>
      <c r="AJ54" s="2029"/>
      <c r="AK54" s="2029"/>
      <c r="AL54" s="2029"/>
      <c r="AM54" s="2029"/>
      <c r="AN54" s="2029"/>
      <c r="AO54" s="2029"/>
      <c r="AP54" s="2029"/>
      <c r="AQ54" s="2029"/>
      <c r="AR54" s="2029"/>
      <c r="AS54" s="2029"/>
      <c r="AT54" s="2029"/>
      <c r="AU54" s="2029"/>
      <c r="AV54" s="2029"/>
      <c r="AW54" s="2029"/>
      <c r="AX54" s="2029"/>
      <c r="AY54" s="2029"/>
      <c r="AZ54" s="2029"/>
      <c r="BA54" s="2029"/>
      <c r="BB54" s="2029"/>
      <c r="BC54" s="2029"/>
    </row>
    <row r="55" spans="1:55" s="2017" customFormat="1" ht="20.25" customHeight="1">
      <c r="A55" s="2017" t="s">
        <v>666</v>
      </c>
      <c r="D55" s="2029"/>
      <c r="E55" s="2029"/>
      <c r="F55" s="2029"/>
      <c r="G55" s="2029"/>
      <c r="H55" s="2029"/>
      <c r="I55" s="2029"/>
      <c r="J55" s="2029"/>
      <c r="K55" s="2029"/>
      <c r="L55" s="2029"/>
      <c r="M55" s="2029"/>
      <c r="N55" s="2029"/>
      <c r="O55" s="2029"/>
      <c r="P55" s="2029"/>
      <c r="Q55" s="2029"/>
      <c r="R55" s="2029"/>
      <c r="S55" s="2029"/>
      <c r="T55" s="2029"/>
      <c r="U55" s="2029"/>
      <c r="V55" s="2029"/>
      <c r="W55" s="2029"/>
      <c r="X55" s="2029"/>
      <c r="Y55" s="2029"/>
      <c r="Z55" s="2029"/>
      <c r="AA55" s="2029"/>
      <c r="AB55" s="2029"/>
      <c r="AC55" s="2029"/>
      <c r="AD55" s="2029"/>
      <c r="AE55" s="2029"/>
      <c r="AF55" s="2029"/>
      <c r="AG55" s="2029"/>
      <c r="AH55" s="2029"/>
      <c r="AI55" s="2029"/>
      <c r="AJ55" s="2029"/>
      <c r="AK55" s="2029"/>
      <c r="AL55" s="2029"/>
      <c r="AM55" s="2029"/>
      <c r="AN55" s="2029"/>
      <c r="AO55" s="2029"/>
      <c r="AP55" s="2029"/>
      <c r="AQ55" s="2029"/>
      <c r="AR55" s="2029"/>
      <c r="AS55" s="2029"/>
      <c r="AT55" s="2029"/>
      <c r="AU55" s="2029"/>
      <c r="AV55" s="2029"/>
      <c r="AW55" s="2029"/>
      <c r="AX55" s="2029"/>
      <c r="AY55" s="2029"/>
      <c r="AZ55" s="2029"/>
      <c r="BA55" s="2029"/>
      <c r="BB55" s="2029"/>
      <c r="BC55" s="2029"/>
    </row>
    <row r="56" spans="1:55" s="2017" customFormat="1" ht="20.25" customHeight="1">
      <c r="A56" s="2017" t="s">
        <v>1128</v>
      </c>
      <c r="D56" s="2029"/>
      <c r="E56" s="2029"/>
      <c r="F56" s="2029"/>
      <c r="G56" s="2029"/>
      <c r="H56" s="2029"/>
      <c r="I56" s="2029"/>
      <c r="J56" s="2029"/>
      <c r="K56" s="2029"/>
      <c r="L56" s="2029"/>
      <c r="M56" s="2029"/>
      <c r="N56" s="2029"/>
      <c r="O56" s="2029"/>
      <c r="P56" s="2029"/>
      <c r="Q56" s="2029"/>
      <c r="R56" s="2029"/>
      <c r="S56" s="2029"/>
      <c r="T56" s="2029"/>
      <c r="U56" s="2029"/>
      <c r="V56" s="2029"/>
      <c r="W56" s="2029"/>
      <c r="X56" s="2029"/>
      <c r="Y56" s="2029"/>
      <c r="Z56" s="2029"/>
      <c r="AA56" s="2029"/>
      <c r="AB56" s="2029"/>
      <c r="AC56" s="2029"/>
      <c r="AD56" s="2029"/>
      <c r="AE56" s="2029"/>
      <c r="AF56" s="2029"/>
      <c r="AG56" s="2029"/>
      <c r="AH56" s="2029"/>
      <c r="AI56" s="2029"/>
      <c r="AJ56" s="2029"/>
      <c r="AK56" s="2029"/>
      <c r="AL56" s="2029"/>
      <c r="AM56" s="2029"/>
      <c r="AN56" s="2029"/>
      <c r="AO56" s="2029"/>
      <c r="AP56" s="2029"/>
      <c r="AQ56" s="2029"/>
      <c r="AR56" s="2029"/>
      <c r="AS56" s="2029"/>
      <c r="AT56" s="2029"/>
      <c r="AU56" s="2029"/>
      <c r="AV56" s="2029"/>
      <c r="AW56" s="2029"/>
      <c r="AX56" s="2029"/>
      <c r="AY56" s="2029"/>
      <c r="AZ56" s="2029"/>
      <c r="BA56" s="2029"/>
      <c r="BB56" s="2029"/>
      <c r="BC56" s="2029"/>
    </row>
    <row r="57" spans="1:55" s="2017" customFormat="1" ht="20.25" customHeight="1">
      <c r="A57" s="2022"/>
      <c r="B57" s="2022"/>
      <c r="C57" s="2022"/>
      <c r="D57" s="2852"/>
      <c r="E57" s="2852"/>
      <c r="F57" s="2852"/>
      <c r="G57" s="2852"/>
      <c r="H57" s="2852"/>
      <c r="I57" s="2852"/>
      <c r="J57" s="2852"/>
      <c r="K57" s="2852"/>
      <c r="L57" s="2852"/>
      <c r="M57" s="2852"/>
      <c r="N57" s="2852"/>
      <c r="O57" s="2852"/>
      <c r="P57" s="2852"/>
      <c r="Q57" s="2852"/>
      <c r="R57" s="2852"/>
      <c r="S57" s="2852"/>
      <c r="T57" s="2852"/>
      <c r="U57" s="2852"/>
      <c r="V57" s="2852"/>
      <c r="W57" s="2852"/>
      <c r="X57" s="2852"/>
      <c r="Y57" s="2852"/>
      <c r="Z57" s="2852"/>
      <c r="AA57" s="2852"/>
      <c r="AB57" s="2852"/>
      <c r="AC57" s="2852"/>
      <c r="AD57" s="2852"/>
      <c r="AE57" s="2852"/>
      <c r="AF57" s="2852"/>
      <c r="AG57" s="2852"/>
      <c r="AH57" s="2852"/>
      <c r="AI57" s="2852"/>
      <c r="AJ57" s="2852"/>
      <c r="AK57" s="2852"/>
      <c r="AL57" s="2852"/>
      <c r="AM57" s="2852"/>
      <c r="AN57" s="2852"/>
      <c r="AO57" s="2852"/>
      <c r="AP57" s="2852"/>
      <c r="AQ57" s="2852"/>
      <c r="AR57" s="2852"/>
      <c r="AS57" s="2852"/>
      <c r="AT57" s="2852"/>
      <c r="AU57" s="2852"/>
      <c r="AV57" s="2852"/>
      <c r="AW57" s="2852"/>
      <c r="AX57" s="2852"/>
      <c r="AY57" s="2852"/>
      <c r="AZ57" s="2852"/>
      <c r="BA57" s="2852"/>
      <c r="BB57" s="2852"/>
      <c r="BC57" s="2852"/>
    </row>
    <row r="58" spans="1:55" s="2017" customFormat="1" ht="20.25" customHeight="1">
      <c r="A58" s="2017" t="s">
        <v>1129</v>
      </c>
      <c r="C58" s="2851"/>
      <c r="D58" s="2022"/>
      <c r="E58" s="2022"/>
    </row>
    <row r="59" spans="1:55" s="2017" customFormat="1" ht="20.25" customHeight="1">
      <c r="A59" s="2024" t="s">
        <v>895</v>
      </c>
      <c r="B59" s="2851"/>
      <c r="C59" s="2851"/>
      <c r="D59" s="2022"/>
      <c r="E59" s="2022"/>
    </row>
    <row r="60" spans="1:55" s="2017" customFormat="1" ht="20.25" customHeight="1">
      <c r="A60" s="2025" t="s">
        <v>324</v>
      </c>
      <c r="B60" s="2851"/>
      <c r="C60" s="2851"/>
      <c r="D60" s="2022"/>
      <c r="E60" s="2022"/>
    </row>
    <row r="61" spans="1:55" s="2017" customFormat="1" ht="20.25" customHeight="1">
      <c r="A61" s="2024" t="s">
        <v>553</v>
      </c>
      <c r="B61" s="2851"/>
      <c r="C61" s="2851"/>
      <c r="D61" s="2022"/>
      <c r="E61" s="2022"/>
    </row>
    <row r="62" spans="1:55" s="2017" customFormat="1" ht="20.25" customHeight="1">
      <c r="A62" s="2025" t="s">
        <v>896</v>
      </c>
      <c r="B62" s="2851"/>
      <c r="C62" s="2851"/>
      <c r="D62" s="2022"/>
      <c r="E62" s="2022"/>
    </row>
    <row r="63" spans="1:55" s="2017" customFormat="1" ht="20.25" customHeight="1">
      <c r="A63" s="2024" t="s">
        <v>897</v>
      </c>
      <c r="B63" s="2851"/>
      <c r="C63" s="2851"/>
      <c r="D63" s="2022"/>
      <c r="E63" s="2022"/>
    </row>
    <row r="64" spans="1:55" s="2017" customFormat="1" ht="20.25" customHeight="1">
      <c r="A64" s="2024" t="s">
        <v>898</v>
      </c>
      <c r="B64" s="2851"/>
      <c r="C64" s="2851"/>
      <c r="D64" s="2022"/>
      <c r="E64" s="2022"/>
    </row>
    <row r="65" spans="1:5" s="2017" customFormat="1" ht="20.25" customHeight="1">
      <c r="A65" s="2024" t="s">
        <v>193</v>
      </c>
      <c r="B65" s="2851"/>
      <c r="C65" s="2851"/>
      <c r="D65" s="2022"/>
      <c r="E65" s="2022"/>
    </row>
    <row r="66" spans="1:5" s="2017" customFormat="1" ht="20.25" customHeight="1">
      <c r="A66" s="2851"/>
      <c r="B66" s="2851"/>
      <c r="C66" s="2851"/>
      <c r="D66" s="2022"/>
      <c r="E66" s="2022"/>
    </row>
    <row r="67" spans="1:5" s="2017" customFormat="1" ht="20.25" customHeight="1">
      <c r="A67" s="2851"/>
      <c r="B67" s="2851"/>
      <c r="C67" s="2851"/>
      <c r="D67" s="2022"/>
      <c r="E67" s="2022"/>
    </row>
    <row r="68" spans="1:5" s="2017" customFormat="1" ht="20.25" customHeight="1">
      <c r="A68" s="2851"/>
      <c r="B68" s="2851"/>
      <c r="C68" s="2851"/>
      <c r="D68" s="2022"/>
      <c r="E68" s="2022"/>
    </row>
    <row r="69" spans="1:5" s="2017" customFormat="1" ht="20.25" customHeight="1">
      <c r="A69" s="2851"/>
      <c r="B69" s="2851"/>
      <c r="C69" s="2851"/>
      <c r="D69" s="2022"/>
      <c r="E69" s="2022"/>
    </row>
    <row r="70" spans="1:5" ht="20.25" customHeight="1"/>
    <row r="71" spans="1:5" ht="20.25" customHeight="1"/>
  </sheetData>
  <mergeCells count="1">
    <mergeCell ref="E4:J5"/>
  </mergeCells>
  <phoneticPr fontId="6"/>
  <printOptions horizontalCentered="1"/>
  <pageMargins left="0.70866141732283472" right="0.70866141732283472" top="0.74803149606299213" bottom="0.15748031496062992" header="0.31496062992125984" footer="0.31496062992125984"/>
  <pageSetup paperSize="9" scale="47" fitToWidth="1" fitToHeight="1" orientation="portrait" usePrinterDefaults="1"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37">
    <pageSetUpPr fitToPage="1"/>
  </sheetPr>
  <dimension ref="B1:K45"/>
  <sheetViews>
    <sheetView workbookViewId="0">
      <selection activeCell="AM1" sqref="AM1:BA1"/>
    </sheetView>
  </sheetViews>
  <sheetFormatPr defaultColWidth="9" defaultRowHeight="21"/>
  <cols>
    <col min="1" max="1" width="2" style="2011" customWidth="1"/>
    <col min="2" max="2" width="8.59765625" style="2011" customWidth="1"/>
    <col min="3" max="11" width="40.59765625" style="2011" customWidth="1"/>
    <col min="12" max="16384" width="9" style="2011"/>
  </cols>
  <sheetData>
    <row r="1" spans="2:11">
      <c r="B1" s="2011" t="s">
        <v>104</v>
      </c>
    </row>
    <row r="3" spans="2:11">
      <c r="B3" s="2854" t="s">
        <v>504</v>
      </c>
      <c r="C3" s="2854" t="s">
        <v>1131</v>
      </c>
    </row>
    <row r="4" spans="2:11">
      <c r="B4" s="2854">
        <v>1</v>
      </c>
      <c r="C4" s="2659" t="s">
        <v>1114</v>
      </c>
    </row>
    <row r="5" spans="2:11">
      <c r="B5" s="2854">
        <v>2</v>
      </c>
      <c r="C5" s="2659" t="s">
        <v>1132</v>
      </c>
    </row>
    <row r="6" spans="2:11">
      <c r="B6" s="2854">
        <v>3</v>
      </c>
      <c r="C6" s="2659"/>
    </row>
    <row r="7" spans="2:11">
      <c r="B7" s="2854">
        <v>4</v>
      </c>
      <c r="C7" s="2659"/>
    </row>
    <row r="8" spans="2:11">
      <c r="B8" s="2854">
        <v>5</v>
      </c>
      <c r="C8" s="2659"/>
    </row>
    <row r="9" spans="2:11">
      <c r="B9" s="2854">
        <v>6</v>
      </c>
      <c r="C9" s="2659"/>
    </row>
    <row r="10" spans="2:11">
      <c r="B10" s="2854">
        <v>7</v>
      </c>
      <c r="C10" s="2659"/>
    </row>
    <row r="11" spans="2:11">
      <c r="B11" s="2854">
        <v>8</v>
      </c>
      <c r="C11" s="2659"/>
    </row>
    <row r="13" spans="2:11">
      <c r="B13" s="2011" t="s">
        <v>605</v>
      </c>
    </row>
    <row r="14" spans="2:11" ht="21.75"/>
    <row r="15" spans="2:11" ht="21.75">
      <c r="B15" s="2855" t="s">
        <v>380</v>
      </c>
      <c r="C15" s="2856" t="s">
        <v>800</v>
      </c>
      <c r="D15" s="2860" t="s">
        <v>1029</v>
      </c>
      <c r="E15" s="2657" t="s">
        <v>1130</v>
      </c>
      <c r="F15" s="2494" t="s">
        <v>806</v>
      </c>
      <c r="G15" s="2494" t="s">
        <v>806</v>
      </c>
      <c r="H15" s="2494" t="s">
        <v>806</v>
      </c>
      <c r="I15" s="2494" t="s">
        <v>806</v>
      </c>
      <c r="J15" s="2494" t="s">
        <v>806</v>
      </c>
      <c r="K15" s="2501" t="s">
        <v>806</v>
      </c>
    </row>
    <row r="16" spans="2:11">
      <c r="B16" s="2487" t="s">
        <v>498</v>
      </c>
      <c r="C16" s="2857" t="s">
        <v>1118</v>
      </c>
      <c r="D16" s="2861" t="s">
        <v>1118</v>
      </c>
      <c r="E16" s="2861" t="s">
        <v>349</v>
      </c>
      <c r="F16" s="2861"/>
      <c r="G16" s="2861"/>
      <c r="H16" s="2861"/>
      <c r="I16" s="2495"/>
      <c r="J16" s="2495"/>
      <c r="K16" s="2502"/>
    </row>
    <row r="17" spans="2:11">
      <c r="B17" s="2487"/>
      <c r="C17" s="2858" t="s">
        <v>806</v>
      </c>
      <c r="D17" s="2861" t="s">
        <v>1029</v>
      </c>
      <c r="E17" s="2861" t="s">
        <v>1029</v>
      </c>
      <c r="F17" s="2861"/>
      <c r="G17" s="2861"/>
      <c r="H17" s="2861"/>
      <c r="I17" s="2496"/>
      <c r="J17" s="2496"/>
      <c r="K17" s="2503"/>
    </row>
    <row r="18" spans="2:11">
      <c r="B18" s="2487"/>
      <c r="C18" s="2858" t="s">
        <v>806</v>
      </c>
      <c r="D18" s="2861" t="s">
        <v>806</v>
      </c>
      <c r="E18" s="2861" t="s">
        <v>1102</v>
      </c>
      <c r="F18" s="2861"/>
      <c r="G18" s="2861"/>
      <c r="H18" s="2861"/>
      <c r="I18" s="2496"/>
      <c r="J18" s="2496"/>
      <c r="K18" s="2503"/>
    </row>
    <row r="19" spans="2:11">
      <c r="B19" s="2487"/>
      <c r="C19" s="2858" t="s">
        <v>806</v>
      </c>
      <c r="D19" s="2861" t="s">
        <v>806</v>
      </c>
      <c r="E19" s="2861" t="s">
        <v>357</v>
      </c>
      <c r="F19" s="2861"/>
      <c r="G19" s="2861"/>
      <c r="H19" s="2861"/>
      <c r="I19" s="2496"/>
      <c r="J19" s="2496"/>
      <c r="K19" s="2503"/>
    </row>
    <row r="20" spans="2:11">
      <c r="B20" s="2487"/>
      <c r="C20" s="2858" t="s">
        <v>806</v>
      </c>
      <c r="D20" s="2861" t="s">
        <v>806</v>
      </c>
      <c r="E20" s="2861" t="s">
        <v>882</v>
      </c>
      <c r="F20" s="2861"/>
      <c r="G20" s="2861"/>
      <c r="H20" s="2861"/>
      <c r="I20" s="2496"/>
      <c r="J20" s="2496"/>
      <c r="K20" s="2503"/>
    </row>
    <row r="21" spans="2:11">
      <c r="B21" s="2487"/>
      <c r="C21" s="2858" t="s">
        <v>806</v>
      </c>
      <c r="D21" s="2861" t="s">
        <v>806</v>
      </c>
      <c r="E21" s="2861" t="s">
        <v>806</v>
      </c>
      <c r="F21" s="2861"/>
      <c r="G21" s="2861"/>
      <c r="H21" s="2861"/>
      <c r="I21" s="2496"/>
      <c r="J21" s="2496"/>
      <c r="K21" s="2503"/>
    </row>
    <row r="22" spans="2:11">
      <c r="B22" s="2487"/>
      <c r="C22" s="2858" t="s">
        <v>806</v>
      </c>
      <c r="D22" s="2861" t="s">
        <v>806</v>
      </c>
      <c r="E22" s="2861" t="s">
        <v>806</v>
      </c>
      <c r="F22" s="2861"/>
      <c r="G22" s="2861"/>
      <c r="H22" s="2861"/>
      <c r="I22" s="2496"/>
      <c r="J22" s="2496"/>
      <c r="K22" s="2503"/>
    </row>
    <row r="23" spans="2:11">
      <c r="B23" s="2487"/>
      <c r="C23" s="2858" t="s">
        <v>806</v>
      </c>
      <c r="D23" s="2861" t="s">
        <v>806</v>
      </c>
      <c r="E23" s="2861" t="s">
        <v>806</v>
      </c>
      <c r="F23" s="2861"/>
      <c r="G23" s="2861"/>
      <c r="H23" s="2861"/>
      <c r="I23" s="2496"/>
      <c r="J23" s="2496"/>
      <c r="K23" s="2503"/>
    </row>
    <row r="24" spans="2:11">
      <c r="B24" s="2487"/>
      <c r="C24" s="2858" t="s">
        <v>806</v>
      </c>
      <c r="D24" s="2861" t="s">
        <v>806</v>
      </c>
      <c r="E24" s="2861" t="s">
        <v>806</v>
      </c>
      <c r="F24" s="2861"/>
      <c r="G24" s="2861"/>
      <c r="H24" s="2861"/>
      <c r="I24" s="2496"/>
      <c r="J24" s="2496"/>
      <c r="K24" s="2503"/>
    </row>
    <row r="25" spans="2:11">
      <c r="B25" s="2487"/>
      <c r="C25" s="2858" t="s">
        <v>806</v>
      </c>
      <c r="D25" s="2484" t="s">
        <v>806</v>
      </c>
      <c r="E25" s="2484" t="s">
        <v>806</v>
      </c>
      <c r="F25" s="2484"/>
      <c r="G25" s="2484"/>
      <c r="H25" s="2484"/>
      <c r="I25" s="2496"/>
      <c r="J25" s="2496"/>
      <c r="K25" s="2503"/>
    </row>
    <row r="26" spans="2:11">
      <c r="B26" s="2487"/>
      <c r="C26" s="2858" t="s">
        <v>806</v>
      </c>
      <c r="D26" s="2484" t="s">
        <v>806</v>
      </c>
      <c r="E26" s="2484" t="s">
        <v>806</v>
      </c>
      <c r="F26" s="2484"/>
      <c r="G26" s="2484"/>
      <c r="H26" s="2484"/>
      <c r="I26" s="2496"/>
      <c r="J26" s="2496"/>
      <c r="K26" s="2503"/>
    </row>
    <row r="27" spans="2:11">
      <c r="B27" s="2487"/>
      <c r="C27" s="2858" t="s">
        <v>806</v>
      </c>
      <c r="D27" s="2484" t="s">
        <v>806</v>
      </c>
      <c r="E27" s="2484" t="s">
        <v>806</v>
      </c>
      <c r="F27" s="2484"/>
      <c r="G27" s="2484"/>
      <c r="H27" s="2484"/>
      <c r="I27" s="2496"/>
      <c r="J27" s="2496"/>
      <c r="K27" s="2503"/>
    </row>
    <row r="28" spans="2:11" ht="21.75">
      <c r="B28" s="2488"/>
      <c r="C28" s="2859" t="s">
        <v>806</v>
      </c>
      <c r="D28" s="2497" t="s">
        <v>806</v>
      </c>
      <c r="E28" s="2497" t="s">
        <v>806</v>
      </c>
      <c r="F28" s="2497"/>
      <c r="G28" s="2497"/>
      <c r="H28" s="2497"/>
      <c r="I28" s="2497"/>
      <c r="J28" s="2497"/>
      <c r="K28" s="2504"/>
    </row>
    <row r="31" spans="2:11">
      <c r="C31" s="2011" t="s">
        <v>920</v>
      </c>
    </row>
    <row r="32" spans="2:11">
      <c r="C32" s="2011" t="s">
        <v>447</v>
      </c>
    </row>
    <row r="33" spans="3:3">
      <c r="C33" s="2011" t="s">
        <v>961</v>
      </c>
    </row>
    <row r="34" spans="3:3">
      <c r="C34" s="2011" t="s">
        <v>922</v>
      </c>
    </row>
    <row r="35" spans="3:3">
      <c r="C35" s="2011" t="s">
        <v>1133</v>
      </c>
    </row>
    <row r="36" spans="3:3">
      <c r="C36" s="2011" t="s">
        <v>1134</v>
      </c>
    </row>
    <row r="37" spans="3:3">
      <c r="C37" s="2011" t="s">
        <v>123</v>
      </c>
    </row>
    <row r="38" spans="3:3">
      <c r="C38" s="2011" t="s">
        <v>928</v>
      </c>
    </row>
    <row r="40" spans="3:3">
      <c r="C40" s="2011" t="s">
        <v>1135</v>
      </c>
    </row>
    <row r="41" spans="3:3">
      <c r="C41" s="2011" t="s">
        <v>883</v>
      </c>
    </row>
    <row r="42" spans="3:3">
      <c r="C42" s="2011" t="s">
        <v>766</v>
      </c>
    </row>
    <row r="43" spans="3:3">
      <c r="C43" s="2011" t="s">
        <v>930</v>
      </c>
    </row>
    <row r="44" spans="3:3">
      <c r="C44" s="2011" t="s">
        <v>518</v>
      </c>
    </row>
    <row r="45" spans="3:3">
      <c r="C45" s="2011" t="s">
        <v>469</v>
      </c>
    </row>
  </sheetData>
  <mergeCells count="1">
    <mergeCell ref="B16:B28"/>
  </mergeCells>
  <phoneticPr fontId="6"/>
  <pageMargins left="0.70866141732283472" right="0.70866141732283472" top="0.74803149606299213" bottom="0.74803149606299213" header="0.31496062992125984" footer="0.31496062992125984"/>
  <pageSetup paperSize="9" scale="32" fitToWidth="1" fitToHeight="1" orientation="landscape"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B1:U27"/>
  <sheetViews>
    <sheetView zoomScaleSheetLayoutView="80" workbookViewId="0"/>
  </sheetViews>
  <sheetFormatPr defaultColWidth="8.77734375" defaultRowHeight="15"/>
  <cols>
    <col min="1" max="1" width="0.44140625" style="2862" customWidth="1"/>
    <col min="2" max="21" width="5.77734375" style="2862" customWidth="1"/>
    <col min="22" max="16384" width="8.77734375" style="2862"/>
  </cols>
  <sheetData>
    <row r="1" spans="2:21" ht="17.7" customHeight="1">
      <c r="B1" s="2863" t="s">
        <v>576</v>
      </c>
      <c r="C1" s="2875"/>
      <c r="D1" s="2875"/>
      <c r="E1" s="2875"/>
      <c r="F1" s="2875"/>
      <c r="G1" s="2875"/>
      <c r="H1" s="2875"/>
      <c r="I1" s="2875"/>
      <c r="J1" s="2875"/>
      <c r="K1" s="2875"/>
      <c r="L1" s="2875"/>
      <c r="M1" s="2875"/>
      <c r="N1" s="2875"/>
      <c r="O1" s="2875"/>
      <c r="P1" s="2875"/>
      <c r="Q1" s="2875"/>
      <c r="R1" s="2875"/>
      <c r="S1" s="2875"/>
      <c r="T1" s="2875"/>
      <c r="U1" s="2875"/>
    </row>
    <row r="2" spans="2:21" ht="22.5" customHeight="1">
      <c r="B2" s="2864" t="s">
        <v>1136</v>
      </c>
      <c r="C2" s="2864"/>
      <c r="D2" s="2864"/>
      <c r="E2" s="2864"/>
      <c r="F2" s="2864"/>
      <c r="G2" s="2864"/>
      <c r="H2" s="2864"/>
      <c r="I2" s="2864"/>
      <c r="J2" s="2864"/>
      <c r="K2" s="2864"/>
      <c r="L2" s="2864"/>
      <c r="M2" s="2864"/>
      <c r="N2" s="2864"/>
      <c r="O2" s="2864"/>
      <c r="P2" s="2864"/>
      <c r="Q2" s="2864"/>
      <c r="R2" s="2864"/>
      <c r="S2" s="2864"/>
      <c r="T2" s="2864"/>
      <c r="U2" s="2864"/>
    </row>
    <row r="3" spans="2:21" ht="16.2" customHeight="1">
      <c r="B3" s="2865" t="s">
        <v>1046</v>
      </c>
      <c r="C3" s="2876"/>
      <c r="D3" s="2876"/>
      <c r="E3" s="2876"/>
      <c r="F3" s="2876"/>
      <c r="G3" s="2876"/>
      <c r="H3" s="2888"/>
      <c r="I3" s="2892"/>
      <c r="J3" s="2876"/>
      <c r="K3" s="2876"/>
      <c r="L3" s="2876"/>
      <c r="M3" s="2876"/>
      <c r="N3" s="2876"/>
      <c r="O3" s="2876"/>
      <c r="P3" s="2876"/>
      <c r="Q3" s="2876"/>
      <c r="R3" s="2876"/>
      <c r="S3" s="2876"/>
      <c r="T3" s="2876"/>
      <c r="U3" s="2904"/>
    </row>
    <row r="4" spans="2:21" ht="21.45" customHeight="1">
      <c r="B4" s="2866" t="s">
        <v>1086</v>
      </c>
      <c r="C4" s="2877"/>
      <c r="D4" s="2886"/>
      <c r="E4" s="2881"/>
      <c r="F4" s="2881"/>
      <c r="G4" s="2881"/>
      <c r="H4" s="2881"/>
      <c r="I4" s="2881"/>
      <c r="J4" s="2881"/>
      <c r="K4" s="2889"/>
      <c r="L4" s="2896" t="s">
        <v>272</v>
      </c>
      <c r="M4" s="2898"/>
      <c r="N4" s="2900"/>
      <c r="O4" s="2902"/>
      <c r="P4" s="2898"/>
      <c r="Q4" s="2898" t="s">
        <v>361</v>
      </c>
      <c r="R4" s="2898"/>
      <c r="S4" s="2898" t="s">
        <v>362</v>
      </c>
      <c r="T4" s="2898"/>
      <c r="U4" s="2905" t="s">
        <v>366</v>
      </c>
    </row>
    <row r="5" spans="2:21" ht="27.6" customHeight="1">
      <c r="B5" s="2867" t="s">
        <v>240</v>
      </c>
      <c r="C5" s="2878"/>
      <c r="D5" s="2887"/>
      <c r="E5" s="2883"/>
      <c r="F5" s="2883"/>
      <c r="G5" s="2883"/>
      <c r="H5" s="2883"/>
      <c r="I5" s="2883"/>
      <c r="J5" s="2883"/>
      <c r="K5" s="2891"/>
      <c r="L5" s="2897"/>
      <c r="M5" s="2899"/>
      <c r="N5" s="2901"/>
      <c r="O5" s="2903"/>
      <c r="P5" s="2899"/>
      <c r="Q5" s="2899"/>
      <c r="R5" s="2899"/>
      <c r="S5" s="2899"/>
      <c r="T5" s="2899"/>
      <c r="U5" s="2906"/>
    </row>
    <row r="6" spans="2:21" ht="16.2" customHeight="1">
      <c r="B6" s="2868" t="s">
        <v>1137</v>
      </c>
      <c r="C6" s="2879"/>
      <c r="D6" s="2879"/>
      <c r="E6" s="2879"/>
      <c r="F6" s="2879"/>
      <c r="G6" s="2879"/>
      <c r="H6" s="2879"/>
      <c r="I6" s="2879"/>
      <c r="J6" s="2879"/>
      <c r="K6" s="2879"/>
      <c r="L6" s="2879"/>
      <c r="M6" s="2879"/>
      <c r="N6" s="2879"/>
      <c r="O6" s="2879"/>
      <c r="P6" s="2879"/>
      <c r="Q6" s="2879"/>
      <c r="R6" s="2879"/>
      <c r="S6" s="2879"/>
      <c r="T6" s="2879"/>
      <c r="U6" s="2907"/>
    </row>
    <row r="7" spans="2:21" ht="16.2" customHeight="1">
      <c r="B7" s="2869" t="s">
        <v>1019</v>
      </c>
      <c r="C7" s="2880"/>
      <c r="D7" s="2880"/>
      <c r="E7" s="2880" t="s">
        <v>363</v>
      </c>
      <c r="F7" s="2880" t="s">
        <v>1019</v>
      </c>
      <c r="G7" s="2880"/>
      <c r="H7" s="2880"/>
      <c r="I7" s="2879" t="s">
        <v>1140</v>
      </c>
      <c r="J7" s="2879"/>
      <c r="K7" s="2879"/>
      <c r="L7" s="2879"/>
      <c r="M7" s="2879"/>
      <c r="N7" s="2879"/>
      <c r="O7" s="2879"/>
      <c r="P7" s="2879" t="s">
        <v>1141</v>
      </c>
      <c r="Q7" s="2879"/>
      <c r="R7" s="2879"/>
      <c r="S7" s="2879"/>
      <c r="T7" s="2879"/>
      <c r="U7" s="2907"/>
    </row>
    <row r="8" spans="2:21" ht="15.75" customHeight="1">
      <c r="B8" s="2870"/>
      <c r="C8" s="2881"/>
      <c r="D8" s="2881"/>
      <c r="E8" s="2881"/>
      <c r="F8" s="2881"/>
      <c r="G8" s="2881"/>
      <c r="H8" s="2889"/>
      <c r="I8" s="2893"/>
      <c r="J8" s="2893"/>
      <c r="K8" s="2893"/>
      <c r="L8" s="2893"/>
      <c r="M8" s="2893"/>
      <c r="N8" s="2893"/>
      <c r="O8" s="2893"/>
      <c r="P8" s="2893"/>
      <c r="Q8" s="2893"/>
      <c r="R8" s="2893"/>
      <c r="S8" s="2893"/>
      <c r="T8" s="2893"/>
      <c r="U8" s="2908"/>
    </row>
    <row r="9" spans="2:21" ht="15.75" customHeight="1">
      <c r="B9" s="2871"/>
      <c r="C9" s="2882"/>
      <c r="D9" s="2882"/>
      <c r="E9" s="2882"/>
      <c r="F9" s="2882"/>
      <c r="G9" s="2882"/>
      <c r="H9" s="2890"/>
      <c r="I9" s="2894"/>
      <c r="J9" s="2894"/>
      <c r="K9" s="2894"/>
      <c r="L9" s="2894"/>
      <c r="M9" s="2894"/>
      <c r="N9" s="2894"/>
      <c r="O9" s="2894"/>
      <c r="P9" s="2894"/>
      <c r="Q9" s="2894"/>
      <c r="R9" s="2894"/>
      <c r="S9" s="2894"/>
      <c r="T9" s="2894"/>
      <c r="U9" s="2909"/>
    </row>
    <row r="10" spans="2:21" ht="15.75" customHeight="1">
      <c r="B10" s="2871"/>
      <c r="C10" s="2882"/>
      <c r="D10" s="2882"/>
      <c r="E10" s="2882"/>
      <c r="F10" s="2882"/>
      <c r="G10" s="2882"/>
      <c r="H10" s="2890"/>
      <c r="I10" s="2894"/>
      <c r="J10" s="2894"/>
      <c r="K10" s="2894"/>
      <c r="L10" s="2894"/>
      <c r="M10" s="2894"/>
      <c r="N10" s="2894"/>
      <c r="O10" s="2894"/>
      <c r="P10" s="2894"/>
      <c r="Q10" s="2894"/>
      <c r="R10" s="2894"/>
      <c r="S10" s="2894"/>
      <c r="T10" s="2894"/>
      <c r="U10" s="2909"/>
    </row>
    <row r="11" spans="2:21" ht="15.75" customHeight="1">
      <c r="B11" s="2871"/>
      <c r="C11" s="2882"/>
      <c r="D11" s="2882"/>
      <c r="E11" s="2882"/>
      <c r="F11" s="2882"/>
      <c r="G11" s="2882"/>
      <c r="H11" s="2890"/>
      <c r="I11" s="2894"/>
      <c r="J11" s="2894"/>
      <c r="K11" s="2894"/>
      <c r="L11" s="2894"/>
      <c r="M11" s="2894"/>
      <c r="N11" s="2894"/>
      <c r="O11" s="2894"/>
      <c r="P11" s="2894"/>
      <c r="Q11" s="2894"/>
      <c r="R11" s="2894"/>
      <c r="S11" s="2894"/>
      <c r="T11" s="2894"/>
      <c r="U11" s="2909"/>
    </row>
    <row r="12" spans="2:21" ht="15.75" customHeight="1">
      <c r="B12" s="2871"/>
      <c r="C12" s="2882"/>
      <c r="D12" s="2882"/>
      <c r="E12" s="2882"/>
      <c r="F12" s="2882"/>
      <c r="G12" s="2882"/>
      <c r="H12" s="2890"/>
      <c r="I12" s="2894"/>
      <c r="J12" s="2894"/>
      <c r="K12" s="2894"/>
      <c r="L12" s="2894"/>
      <c r="M12" s="2894"/>
      <c r="N12" s="2894"/>
      <c r="O12" s="2894"/>
      <c r="P12" s="2894"/>
      <c r="Q12" s="2894"/>
      <c r="R12" s="2894"/>
      <c r="S12" s="2894"/>
      <c r="T12" s="2894"/>
      <c r="U12" s="2909"/>
    </row>
    <row r="13" spans="2:21" ht="15.75" customHeight="1">
      <c r="B13" s="2871"/>
      <c r="C13" s="2882"/>
      <c r="D13" s="2882"/>
      <c r="E13" s="2882"/>
      <c r="F13" s="2882"/>
      <c r="G13" s="2882"/>
      <c r="H13" s="2890"/>
      <c r="I13" s="2894"/>
      <c r="J13" s="2894"/>
      <c r="K13" s="2894"/>
      <c r="L13" s="2894"/>
      <c r="M13" s="2894"/>
      <c r="N13" s="2894"/>
      <c r="O13" s="2894"/>
      <c r="P13" s="2894"/>
      <c r="Q13" s="2894"/>
      <c r="R13" s="2894"/>
      <c r="S13" s="2894"/>
      <c r="T13" s="2894"/>
      <c r="U13" s="2909"/>
    </row>
    <row r="14" spans="2:21" ht="15.75" customHeight="1">
      <c r="B14" s="2871"/>
      <c r="C14" s="2882"/>
      <c r="D14" s="2882"/>
      <c r="E14" s="2882"/>
      <c r="F14" s="2882"/>
      <c r="G14" s="2882"/>
      <c r="H14" s="2890"/>
      <c r="I14" s="2894"/>
      <c r="J14" s="2894"/>
      <c r="K14" s="2894"/>
      <c r="L14" s="2894"/>
      <c r="M14" s="2894"/>
      <c r="N14" s="2894"/>
      <c r="O14" s="2894"/>
      <c r="P14" s="2894"/>
      <c r="Q14" s="2894"/>
      <c r="R14" s="2894"/>
      <c r="S14" s="2894"/>
      <c r="T14" s="2894"/>
      <c r="U14" s="2909"/>
    </row>
    <row r="15" spans="2:21" ht="15.75" customHeight="1">
      <c r="B15" s="2871"/>
      <c r="C15" s="2882"/>
      <c r="D15" s="2882"/>
      <c r="E15" s="2882"/>
      <c r="F15" s="2882"/>
      <c r="G15" s="2882"/>
      <c r="H15" s="2890"/>
      <c r="I15" s="2894"/>
      <c r="J15" s="2894"/>
      <c r="K15" s="2894"/>
      <c r="L15" s="2894"/>
      <c r="M15" s="2894"/>
      <c r="N15" s="2894"/>
      <c r="O15" s="2894"/>
      <c r="P15" s="2894"/>
      <c r="Q15" s="2894"/>
      <c r="R15" s="2894"/>
      <c r="S15" s="2894"/>
      <c r="T15" s="2894"/>
      <c r="U15" s="2909"/>
    </row>
    <row r="16" spans="2:21" ht="15.75" customHeight="1">
      <c r="B16" s="2871"/>
      <c r="C16" s="2882"/>
      <c r="D16" s="2882"/>
      <c r="E16" s="2882"/>
      <c r="F16" s="2882"/>
      <c r="G16" s="2882"/>
      <c r="H16" s="2890"/>
      <c r="I16" s="2894"/>
      <c r="J16" s="2894"/>
      <c r="K16" s="2894"/>
      <c r="L16" s="2894"/>
      <c r="M16" s="2894"/>
      <c r="N16" s="2894"/>
      <c r="O16" s="2894"/>
      <c r="P16" s="2894"/>
      <c r="Q16" s="2894"/>
      <c r="R16" s="2894"/>
      <c r="S16" s="2894"/>
      <c r="T16" s="2894"/>
      <c r="U16" s="2909"/>
    </row>
    <row r="17" spans="2:21" ht="15.75" customHeight="1">
      <c r="B17" s="2871"/>
      <c r="C17" s="2882"/>
      <c r="D17" s="2882"/>
      <c r="E17" s="2882"/>
      <c r="F17" s="2882"/>
      <c r="G17" s="2882"/>
      <c r="H17" s="2890"/>
      <c r="I17" s="2894"/>
      <c r="J17" s="2894"/>
      <c r="K17" s="2894"/>
      <c r="L17" s="2894"/>
      <c r="M17" s="2894"/>
      <c r="N17" s="2894"/>
      <c r="O17" s="2894"/>
      <c r="P17" s="2894"/>
      <c r="Q17" s="2894"/>
      <c r="R17" s="2894"/>
      <c r="S17" s="2894"/>
      <c r="T17" s="2894"/>
      <c r="U17" s="2909"/>
    </row>
    <row r="18" spans="2:21" ht="15.75" customHeight="1">
      <c r="B18" s="2871"/>
      <c r="C18" s="2882"/>
      <c r="D18" s="2882"/>
      <c r="E18" s="2882"/>
      <c r="F18" s="2882"/>
      <c r="G18" s="2882"/>
      <c r="H18" s="2890"/>
      <c r="I18" s="2894"/>
      <c r="J18" s="2894"/>
      <c r="K18" s="2894"/>
      <c r="L18" s="2894"/>
      <c r="M18" s="2894"/>
      <c r="N18" s="2894"/>
      <c r="O18" s="2894"/>
      <c r="P18" s="2894"/>
      <c r="Q18" s="2894"/>
      <c r="R18" s="2894"/>
      <c r="S18" s="2894"/>
      <c r="T18" s="2894"/>
      <c r="U18" s="2909"/>
    </row>
    <row r="19" spans="2:21" ht="15.75" customHeight="1">
      <c r="B19" s="2871"/>
      <c r="C19" s="2882"/>
      <c r="D19" s="2882"/>
      <c r="E19" s="2882"/>
      <c r="F19" s="2882"/>
      <c r="G19" s="2882"/>
      <c r="H19" s="2890"/>
      <c r="I19" s="2894"/>
      <c r="J19" s="2894"/>
      <c r="K19" s="2894"/>
      <c r="L19" s="2894"/>
      <c r="M19" s="2894"/>
      <c r="N19" s="2894"/>
      <c r="O19" s="2894"/>
      <c r="P19" s="2894"/>
      <c r="Q19" s="2894"/>
      <c r="R19" s="2894"/>
      <c r="S19" s="2894"/>
      <c r="T19" s="2894"/>
      <c r="U19" s="2909"/>
    </row>
    <row r="20" spans="2:21" ht="15.75" customHeight="1">
      <c r="B20" s="2871"/>
      <c r="C20" s="2882"/>
      <c r="D20" s="2882"/>
      <c r="E20" s="2882"/>
      <c r="F20" s="2882"/>
      <c r="G20" s="2882"/>
      <c r="H20" s="2890"/>
      <c r="I20" s="2894"/>
      <c r="J20" s="2894"/>
      <c r="K20" s="2894"/>
      <c r="L20" s="2894"/>
      <c r="M20" s="2894"/>
      <c r="N20" s="2894"/>
      <c r="O20" s="2894"/>
      <c r="P20" s="2894"/>
      <c r="Q20" s="2894"/>
      <c r="R20" s="2894"/>
      <c r="S20" s="2894"/>
      <c r="T20" s="2894"/>
      <c r="U20" s="2909"/>
    </row>
    <row r="21" spans="2:21" ht="15.75" customHeight="1">
      <c r="B21" s="2872"/>
      <c r="C21" s="2883"/>
      <c r="D21" s="2883"/>
      <c r="E21" s="2883"/>
      <c r="F21" s="2883"/>
      <c r="G21" s="2883"/>
      <c r="H21" s="2891"/>
      <c r="I21" s="2895"/>
      <c r="J21" s="2895"/>
      <c r="K21" s="2895"/>
      <c r="L21" s="2895"/>
      <c r="M21" s="2895"/>
      <c r="N21" s="2895"/>
      <c r="O21" s="2895"/>
      <c r="P21" s="2895"/>
      <c r="Q21" s="2895"/>
      <c r="R21" s="2895"/>
      <c r="S21" s="2895"/>
      <c r="T21" s="2895"/>
      <c r="U21" s="2910"/>
    </row>
    <row r="22" spans="2:21" ht="36" customHeight="1">
      <c r="B22" s="2873" t="s">
        <v>1138</v>
      </c>
      <c r="C22" s="2884"/>
      <c r="D22" s="2884"/>
      <c r="E22" s="2884"/>
      <c r="F22" s="2884"/>
      <c r="G22" s="2884"/>
      <c r="H22" s="2884"/>
      <c r="I22" s="2884"/>
      <c r="J22" s="2884"/>
      <c r="K22" s="2884"/>
      <c r="L22" s="2884"/>
      <c r="M22" s="2884"/>
      <c r="N22" s="2884"/>
      <c r="O22" s="2884"/>
      <c r="P22" s="2884"/>
      <c r="Q22" s="2884"/>
      <c r="R22" s="2884"/>
      <c r="S22" s="2884"/>
      <c r="T22" s="2884"/>
      <c r="U22" s="2911"/>
    </row>
    <row r="24" spans="2:21" ht="16.95" customHeight="1">
      <c r="B24" s="2874" t="s">
        <v>282</v>
      </c>
      <c r="C24" s="2885" t="s">
        <v>846</v>
      </c>
      <c r="D24" s="2885"/>
      <c r="E24" s="2885"/>
      <c r="F24" s="2885"/>
      <c r="G24" s="2885"/>
      <c r="H24" s="2885"/>
      <c r="I24" s="2885"/>
      <c r="J24" s="2885"/>
      <c r="K24" s="2885"/>
      <c r="L24" s="2885"/>
      <c r="M24" s="2885"/>
      <c r="N24" s="2885"/>
      <c r="O24" s="2885"/>
      <c r="P24" s="2885"/>
      <c r="Q24" s="2885"/>
      <c r="R24" s="2885"/>
      <c r="S24" s="2885"/>
      <c r="T24" s="2885"/>
      <c r="U24" s="2885"/>
    </row>
    <row r="25" spans="2:21" ht="16.95" customHeight="1">
      <c r="B25" s="2874"/>
      <c r="C25" s="2885"/>
      <c r="D25" s="2885"/>
      <c r="E25" s="2885"/>
      <c r="F25" s="2885"/>
      <c r="G25" s="2885"/>
      <c r="H25" s="2885"/>
      <c r="I25" s="2885"/>
      <c r="J25" s="2885"/>
      <c r="K25" s="2885"/>
      <c r="L25" s="2885"/>
      <c r="M25" s="2885"/>
      <c r="N25" s="2885"/>
      <c r="O25" s="2885"/>
      <c r="P25" s="2885"/>
      <c r="Q25" s="2885"/>
      <c r="R25" s="2885"/>
      <c r="S25" s="2885"/>
      <c r="T25" s="2885"/>
      <c r="U25" s="2885"/>
    </row>
    <row r="26" spans="2:21" ht="16.95" customHeight="1">
      <c r="B26" s="2874"/>
      <c r="C26" s="2885"/>
      <c r="D26" s="2885"/>
      <c r="E26" s="2885"/>
      <c r="F26" s="2885"/>
      <c r="G26" s="2885"/>
      <c r="H26" s="2885"/>
      <c r="I26" s="2885"/>
      <c r="J26" s="2885"/>
      <c r="K26" s="2885"/>
      <c r="L26" s="2885"/>
      <c r="M26" s="2885"/>
      <c r="N26" s="2885"/>
      <c r="O26" s="2885"/>
      <c r="P26" s="2885"/>
      <c r="Q26" s="2885"/>
      <c r="R26" s="2885"/>
      <c r="S26" s="2885"/>
      <c r="T26" s="2885"/>
      <c r="U26" s="2885"/>
    </row>
    <row r="27" spans="2:21">
      <c r="B27" s="2874"/>
      <c r="C27" s="2885"/>
      <c r="D27" s="2885"/>
      <c r="E27" s="2885"/>
      <c r="F27" s="2885"/>
      <c r="G27" s="2885"/>
      <c r="H27" s="2885"/>
      <c r="I27" s="2885"/>
      <c r="J27" s="2885"/>
      <c r="K27" s="2885"/>
      <c r="L27" s="2885"/>
      <c r="M27" s="2885"/>
      <c r="N27" s="2885"/>
      <c r="O27" s="2885"/>
      <c r="P27" s="2885"/>
      <c r="Q27" s="2885"/>
      <c r="R27" s="2885"/>
      <c r="S27" s="2885"/>
      <c r="T27" s="2885"/>
      <c r="U27" s="2885"/>
    </row>
  </sheetData>
  <mergeCells count="79">
    <mergeCell ref="B2:U2"/>
    <mergeCell ref="B3:H3"/>
    <mergeCell ref="I3:U3"/>
    <mergeCell ref="B4:C4"/>
    <mergeCell ref="D4:K4"/>
    <mergeCell ref="B5:C5"/>
    <mergeCell ref="D5:K5"/>
    <mergeCell ref="B6:U6"/>
    <mergeCell ref="B7:D7"/>
    <mergeCell ref="F7:H7"/>
    <mergeCell ref="I7:O7"/>
    <mergeCell ref="P7:U7"/>
    <mergeCell ref="B8:D8"/>
    <mergeCell ref="F8:H8"/>
    <mergeCell ref="I8:O8"/>
    <mergeCell ref="P8:U8"/>
    <mergeCell ref="B9:D9"/>
    <mergeCell ref="F9:H9"/>
    <mergeCell ref="I9:O9"/>
    <mergeCell ref="P9:U9"/>
    <mergeCell ref="B10:D10"/>
    <mergeCell ref="F10:H10"/>
    <mergeCell ref="I10:O10"/>
    <mergeCell ref="P10:U10"/>
    <mergeCell ref="B11:D11"/>
    <mergeCell ref="F11:H11"/>
    <mergeCell ref="I11:O11"/>
    <mergeCell ref="P11:U11"/>
    <mergeCell ref="B12:D12"/>
    <mergeCell ref="F12:H12"/>
    <mergeCell ref="I12:O12"/>
    <mergeCell ref="P12:U12"/>
    <mergeCell ref="B13:D13"/>
    <mergeCell ref="F13:H13"/>
    <mergeCell ref="I13:O13"/>
    <mergeCell ref="P13:U13"/>
    <mergeCell ref="B14:D14"/>
    <mergeCell ref="F14:H14"/>
    <mergeCell ref="I14:O14"/>
    <mergeCell ref="P14:U14"/>
    <mergeCell ref="B15:D15"/>
    <mergeCell ref="F15:H15"/>
    <mergeCell ref="I15:O15"/>
    <mergeCell ref="P15:U15"/>
    <mergeCell ref="B16:D16"/>
    <mergeCell ref="F16:H16"/>
    <mergeCell ref="I16:O16"/>
    <mergeCell ref="P16:U16"/>
    <mergeCell ref="B17:D17"/>
    <mergeCell ref="F17:H17"/>
    <mergeCell ref="I17:O17"/>
    <mergeCell ref="P17:U17"/>
    <mergeCell ref="B18:D18"/>
    <mergeCell ref="F18:H18"/>
    <mergeCell ref="I18:O18"/>
    <mergeCell ref="P18:U18"/>
    <mergeCell ref="B19:D19"/>
    <mergeCell ref="F19:H19"/>
    <mergeCell ref="I19:O19"/>
    <mergeCell ref="P19:U19"/>
    <mergeCell ref="B20:D20"/>
    <mergeCell ref="F20:H20"/>
    <mergeCell ref="I20:O20"/>
    <mergeCell ref="P20:U20"/>
    <mergeCell ref="B21:D21"/>
    <mergeCell ref="F21:H21"/>
    <mergeCell ref="I21:O21"/>
    <mergeCell ref="P21:U21"/>
    <mergeCell ref="B22:U22"/>
    <mergeCell ref="L4:N5"/>
    <mergeCell ref="O4:O5"/>
    <mergeCell ref="P4:P5"/>
    <mergeCell ref="Q4:Q5"/>
    <mergeCell ref="R4:R5"/>
    <mergeCell ref="S4:S5"/>
    <mergeCell ref="T4:T5"/>
    <mergeCell ref="U4:U5"/>
    <mergeCell ref="B24:B27"/>
    <mergeCell ref="C24:U27"/>
  </mergeCells>
  <phoneticPr fontId="11"/>
  <printOptions horizontalCentered="1"/>
  <pageMargins left="0.7" right="0.7" top="0.75" bottom="0.75" header="0.3" footer="0.3"/>
  <pageSetup paperSize="9" scale="84" fitToWidth="1" fitToHeight="1" orientation="portrait" usePrinterDefaults="1" r:id="rId1"/>
  <drawing r:id="rId2"/>
  <legacyDrawing r:id="rId3"/>
  <mc:AlternateContent>
    <mc:Choice xmlns:x14="http://schemas.microsoft.com/office/spreadsheetml/2009/9/main" Requires="x14">
      <controls>
        <mc:AlternateContent>
          <mc:Choice Requires="x14">
            <control shapeId="50177" r:id="rId4" name="チェック 1">
              <controlPr defaultSize="0" autoFill="0" autoLine="0" autoPict="0">
                <anchor moveWithCells="1">
                  <from xmlns:xdr="http://schemas.openxmlformats.org/drawingml/2006/spreadsheetDrawing">
                    <xdr:col>3</xdr:col>
                    <xdr:colOff>60960</xdr:colOff>
                    <xdr:row>20</xdr:row>
                    <xdr:rowOff>160020</xdr:rowOff>
                  </from>
                  <to xmlns:xdr="http://schemas.openxmlformats.org/drawingml/2006/spreadsheetDrawing">
                    <xdr:col>11</xdr:col>
                    <xdr:colOff>60960</xdr:colOff>
                    <xdr:row>21</xdr:row>
                    <xdr:rowOff>259715</xdr:rowOff>
                  </to>
                </anchor>
              </controlPr>
            </control>
          </mc:Choice>
        </mc:AlternateContent>
        <mc:AlternateContent>
          <mc:Choice Requires="x14">
            <control shapeId="50178" r:id="rId5" name="チェック 2">
              <controlPr defaultSize="0" autoFill="0" autoLine="0" autoPict="0">
                <anchor moveWithCells="1">
                  <from xmlns:xdr="http://schemas.openxmlformats.org/drawingml/2006/spreadsheetDrawing">
                    <xdr:col>3</xdr:col>
                    <xdr:colOff>60960</xdr:colOff>
                    <xdr:row>21</xdr:row>
                    <xdr:rowOff>189865</xdr:rowOff>
                  </from>
                  <to xmlns:xdr="http://schemas.openxmlformats.org/drawingml/2006/spreadsheetDrawing">
                    <xdr:col>11</xdr:col>
                    <xdr:colOff>60960</xdr:colOff>
                    <xdr:row>22</xdr:row>
                    <xdr:rowOff>34290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B1:M19"/>
  <sheetViews>
    <sheetView showGridLines="0" workbookViewId="0"/>
  </sheetViews>
  <sheetFormatPr defaultColWidth="9" defaultRowHeight="15"/>
  <cols>
    <col min="1" max="2" width="9" style="2912"/>
    <col min="3" max="3" width="13" style="2912" customWidth="1"/>
    <col min="4" max="4" width="15.6640625" style="2912" customWidth="1"/>
    <col min="5" max="8" width="10.6640625" style="2912" customWidth="1"/>
    <col min="9" max="9" width="9" style="2912"/>
    <col min="10" max="12" width="5.6640625" style="2912" customWidth="1"/>
    <col min="13" max="16384" width="9" style="2912"/>
  </cols>
  <sheetData>
    <row r="1" spans="2:13">
      <c r="B1" s="2912" t="s">
        <v>1139</v>
      </c>
    </row>
    <row r="2" spans="2:13" ht="18" customHeight="1">
      <c r="B2" s="2912" t="s">
        <v>359</v>
      </c>
    </row>
    <row r="3" spans="2:13" ht="25.5" customHeight="1">
      <c r="B3" s="2913" t="s">
        <v>1143</v>
      </c>
      <c r="C3" s="2913"/>
      <c r="D3" s="2913"/>
      <c r="E3" s="2913"/>
      <c r="F3" s="2913"/>
      <c r="G3" s="2913"/>
      <c r="H3" s="2913"/>
    </row>
    <row r="4" spans="2:13" ht="15.75"/>
    <row r="5" spans="2:13" ht="28.5" customHeight="1">
      <c r="B5" s="2914"/>
      <c r="C5" s="2565"/>
      <c r="D5" s="2565"/>
      <c r="E5" s="2565"/>
      <c r="F5" s="2565"/>
      <c r="G5" s="2565"/>
      <c r="H5" s="2565"/>
      <c r="I5" s="2565"/>
      <c r="J5" s="2565"/>
      <c r="K5" s="2565"/>
      <c r="L5" s="2565"/>
      <c r="M5" s="2933"/>
    </row>
    <row r="6" spans="2:13" ht="22.5" customHeight="1">
      <c r="B6" s="2915"/>
      <c r="C6" s="2917"/>
      <c r="D6" s="2561"/>
      <c r="E6" s="2917"/>
      <c r="F6" s="2568"/>
      <c r="G6" s="2923"/>
      <c r="H6" s="2926"/>
      <c r="I6" s="2913" t="s">
        <v>1151</v>
      </c>
      <c r="J6" s="2913"/>
      <c r="K6" s="2913"/>
      <c r="L6" s="2913"/>
      <c r="M6" s="2934"/>
    </row>
    <row r="7" spans="2:13" ht="22.5" customHeight="1">
      <c r="B7" s="2915"/>
      <c r="C7" s="2918"/>
      <c r="D7" s="2919" t="s">
        <v>1147</v>
      </c>
      <c r="E7" s="2918" t="s">
        <v>356</v>
      </c>
      <c r="F7" s="2569" t="s">
        <v>1121</v>
      </c>
      <c r="G7" s="2918" t="s">
        <v>1149</v>
      </c>
      <c r="H7" s="2920"/>
      <c r="I7" s="2569"/>
      <c r="J7" s="2569"/>
      <c r="K7" s="2569"/>
      <c r="L7" s="2925"/>
      <c r="M7" s="2934"/>
    </row>
    <row r="8" spans="2:13" ht="22.5" customHeight="1">
      <c r="B8" s="2915"/>
      <c r="C8" s="2918"/>
      <c r="D8" s="2919" t="s">
        <v>966</v>
      </c>
      <c r="E8" s="2918" t="s">
        <v>1148</v>
      </c>
      <c r="F8" s="2569" t="s">
        <v>1148</v>
      </c>
      <c r="G8" s="2918" t="s">
        <v>370</v>
      </c>
      <c r="H8" s="2920"/>
      <c r="I8" s="2569"/>
      <c r="J8" s="2569"/>
      <c r="K8" s="2569"/>
      <c r="L8" s="2920"/>
      <c r="M8" s="2934"/>
    </row>
    <row r="9" spans="2:13" ht="22.5" customHeight="1">
      <c r="B9" s="2915"/>
      <c r="C9" s="2918"/>
      <c r="D9" s="2564"/>
      <c r="E9" s="2922"/>
      <c r="F9" s="2567"/>
      <c r="G9" s="2924"/>
      <c r="H9" s="2927"/>
      <c r="I9" s="2569"/>
      <c r="J9" s="2569"/>
      <c r="K9" s="2569" t="s">
        <v>937</v>
      </c>
      <c r="L9" s="2569"/>
      <c r="M9" s="2934"/>
    </row>
    <row r="10" spans="2:13" ht="22.5" customHeight="1">
      <c r="B10" s="2915"/>
      <c r="C10" s="2919"/>
      <c r="D10" s="2920"/>
      <c r="E10" s="2569"/>
      <c r="F10" s="2569"/>
      <c r="G10" s="2569"/>
      <c r="H10" s="2569"/>
      <c r="I10" s="2569"/>
      <c r="J10" s="2569"/>
      <c r="K10" s="2569"/>
      <c r="L10" s="2920"/>
      <c r="M10" s="2934"/>
    </row>
    <row r="11" spans="2:13" ht="22.5" customHeight="1">
      <c r="B11" s="2915"/>
      <c r="C11" s="2919" t="s">
        <v>767</v>
      </c>
      <c r="D11" s="2920"/>
      <c r="E11" s="2569"/>
      <c r="F11" s="2569"/>
      <c r="G11" s="2569"/>
      <c r="H11" s="2569"/>
      <c r="I11" s="2569"/>
      <c r="J11" s="2569"/>
      <c r="K11" s="2569"/>
      <c r="L11" s="2921"/>
      <c r="M11" s="2934"/>
    </row>
    <row r="12" spans="2:13" ht="22.5" customHeight="1">
      <c r="B12" s="2915"/>
      <c r="C12" s="2919" t="s">
        <v>1079</v>
      </c>
      <c r="D12" s="2920"/>
      <c r="E12" s="2561"/>
      <c r="F12" s="2568"/>
      <c r="G12" s="2925"/>
      <c r="H12" s="2917"/>
      <c r="I12" s="2569"/>
      <c r="J12" s="2923"/>
      <c r="K12" s="2929"/>
      <c r="L12" s="2926"/>
      <c r="M12" s="2934"/>
    </row>
    <row r="13" spans="2:13" ht="22.5" customHeight="1">
      <c r="B13" s="2915"/>
      <c r="C13" s="2919"/>
      <c r="D13" s="2920"/>
      <c r="E13" s="2919"/>
      <c r="F13" s="2569" t="s">
        <v>1076</v>
      </c>
      <c r="G13" s="2920"/>
      <c r="H13" s="2918" t="s">
        <v>1150</v>
      </c>
      <c r="I13" s="2569"/>
      <c r="J13" s="2928" t="s">
        <v>1152</v>
      </c>
      <c r="K13" s="2930"/>
      <c r="L13" s="2932"/>
      <c r="M13" s="2934"/>
    </row>
    <row r="14" spans="2:13" ht="22.5" customHeight="1">
      <c r="B14" s="2915"/>
      <c r="C14" s="2919"/>
      <c r="D14" s="2920"/>
      <c r="E14" s="2919"/>
      <c r="F14" s="2569"/>
      <c r="G14" s="2920"/>
      <c r="H14" s="2918" t="s">
        <v>1148</v>
      </c>
      <c r="I14" s="2569"/>
      <c r="J14" s="2928"/>
      <c r="K14" s="2930"/>
      <c r="L14" s="2932"/>
      <c r="M14" s="2934"/>
    </row>
    <row r="15" spans="2:13" ht="22.5" customHeight="1">
      <c r="B15" s="2915"/>
      <c r="C15" s="2564"/>
      <c r="D15" s="2921"/>
      <c r="E15" s="2564"/>
      <c r="F15" s="2567"/>
      <c r="G15" s="2921"/>
      <c r="H15" s="2922"/>
      <c r="I15" s="2922"/>
      <c r="J15" s="2924"/>
      <c r="K15" s="2931"/>
      <c r="L15" s="2927"/>
      <c r="M15" s="2934"/>
    </row>
    <row r="16" spans="2:13" ht="71.25" customHeight="1">
      <c r="B16" s="2916"/>
      <c r="C16" s="2645"/>
      <c r="D16" s="2645"/>
      <c r="E16" s="2645"/>
      <c r="F16" s="2645"/>
      <c r="G16" s="2645"/>
      <c r="H16" s="2645"/>
      <c r="I16" s="2645"/>
      <c r="J16" s="2645"/>
      <c r="K16" s="2645"/>
      <c r="L16" s="2645"/>
      <c r="M16" s="2935"/>
    </row>
    <row r="17" spans="2:3" ht="22.5" customHeight="1">
      <c r="B17" s="2639" t="s">
        <v>1144</v>
      </c>
      <c r="C17" s="2912" t="s">
        <v>899</v>
      </c>
    </row>
    <row r="18" spans="2:3" ht="22.5" customHeight="1">
      <c r="B18" s="2912">
        <v>2</v>
      </c>
      <c r="C18" s="2912" t="s">
        <v>1145</v>
      </c>
    </row>
    <row r="19" spans="2:3" ht="22.5" customHeight="1">
      <c r="B19" s="2912">
        <v>3</v>
      </c>
      <c r="C19" s="2912" t="s">
        <v>1146</v>
      </c>
    </row>
  </sheetData>
  <mergeCells count="11">
    <mergeCell ref="B3:D3"/>
    <mergeCell ref="E3:H3"/>
    <mergeCell ref="G6:H6"/>
    <mergeCell ref="I6:L6"/>
    <mergeCell ref="G7:H7"/>
    <mergeCell ref="G8:H8"/>
    <mergeCell ref="G9:H9"/>
    <mergeCell ref="J12:L12"/>
    <mergeCell ref="J13:L13"/>
    <mergeCell ref="J14:L14"/>
    <mergeCell ref="J15:L15"/>
  </mergeCells>
  <phoneticPr fontId="11"/>
  <printOptions verticalCentered="1"/>
  <pageMargins left="0.70866141732283472" right="0.70866141732283472" top="0.74803149606299213" bottom="0.74803149606299213" header="0.31496062992125984" footer="0.31496062992125984"/>
  <pageSetup paperSize="9" fitToWidth="1" fitToHeight="1" orientation="landscape" usePrinterDefaults="1"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A1:T24"/>
  <sheetViews>
    <sheetView workbookViewId="0">
      <selection sqref="A1:T1"/>
    </sheetView>
  </sheetViews>
  <sheetFormatPr defaultColWidth="8.77734375" defaultRowHeight="13.5"/>
  <cols>
    <col min="1" max="20" width="5.77734375" style="2936" customWidth="1"/>
    <col min="21" max="16384" width="8.77734375" style="2936"/>
  </cols>
  <sheetData>
    <row r="1" spans="1:20" ht="17.7" customHeight="1">
      <c r="A1" s="2938" t="s">
        <v>1153</v>
      </c>
      <c r="B1" s="2938"/>
      <c r="C1" s="2938"/>
      <c r="D1" s="2938"/>
      <c r="E1" s="2938"/>
      <c r="F1" s="2938"/>
      <c r="G1" s="2938"/>
      <c r="H1" s="2938"/>
      <c r="I1" s="2938"/>
      <c r="J1" s="2938"/>
      <c r="K1" s="2938"/>
      <c r="L1" s="2938"/>
      <c r="M1" s="2938"/>
      <c r="N1" s="2938"/>
      <c r="O1" s="2938"/>
      <c r="P1" s="2938"/>
      <c r="Q1" s="2938"/>
      <c r="R1" s="2938"/>
      <c r="S1" s="2938"/>
      <c r="T1" s="2938"/>
    </row>
    <row r="2" spans="1:20" ht="19.2" customHeight="1">
      <c r="A2" s="2939" t="s">
        <v>1154</v>
      </c>
      <c r="B2" s="2939"/>
      <c r="C2" s="2939"/>
      <c r="D2" s="2939"/>
      <c r="E2" s="2939"/>
      <c r="F2" s="2939"/>
      <c r="G2" s="2939"/>
      <c r="H2" s="2939"/>
      <c r="I2" s="2939"/>
      <c r="J2" s="2939"/>
      <c r="K2" s="2939"/>
      <c r="L2" s="2939"/>
      <c r="M2" s="2939"/>
      <c r="N2" s="2939"/>
      <c r="O2" s="2939"/>
      <c r="P2" s="2939"/>
      <c r="Q2" s="2939"/>
      <c r="R2" s="2939"/>
      <c r="S2" s="2939"/>
      <c r="T2" s="2939"/>
    </row>
    <row r="3" spans="1:20" ht="16.95" customHeight="1">
      <c r="A3" s="2937"/>
      <c r="B3" s="2937"/>
      <c r="C3" s="2937"/>
      <c r="D3" s="2937"/>
      <c r="E3" s="2937"/>
      <c r="F3" s="2937"/>
      <c r="G3" s="2937"/>
      <c r="H3" s="2937"/>
      <c r="I3" s="2937"/>
      <c r="J3" s="2955" t="s">
        <v>1157</v>
      </c>
      <c r="K3" s="2956"/>
      <c r="L3" s="2956"/>
      <c r="M3" s="2956"/>
      <c r="N3" s="2956"/>
      <c r="O3" s="2956"/>
      <c r="P3" s="2956"/>
      <c r="Q3" s="2956"/>
      <c r="R3" s="2956"/>
      <c r="S3" s="2956"/>
      <c r="T3" s="2937" t="s">
        <v>156</v>
      </c>
    </row>
    <row r="4" spans="1:20" ht="16.95" customHeight="1">
      <c r="A4" s="2937"/>
      <c r="B4" s="2937"/>
      <c r="C4" s="2937"/>
      <c r="D4" s="2937"/>
      <c r="E4" s="2937"/>
      <c r="F4" s="2937"/>
      <c r="G4" s="2937"/>
      <c r="H4" s="2937"/>
      <c r="I4" s="2937"/>
      <c r="J4" s="2955" t="s">
        <v>1158</v>
      </c>
      <c r="K4" s="2956"/>
      <c r="L4" s="2956"/>
      <c r="M4" s="2956"/>
      <c r="N4" s="2956"/>
      <c r="O4" s="2956"/>
      <c r="P4" s="2956"/>
      <c r="Q4" s="2956"/>
      <c r="R4" s="2956"/>
      <c r="S4" s="2956"/>
      <c r="T4" s="2937" t="s">
        <v>156</v>
      </c>
    </row>
    <row r="5" spans="1:20" ht="16.95" customHeight="1">
      <c r="A5" s="2937"/>
      <c r="B5" s="2937"/>
      <c r="C5" s="2937"/>
      <c r="D5" s="2937"/>
      <c r="E5" s="2937"/>
      <c r="F5" s="2937"/>
      <c r="G5" s="2937"/>
      <c r="H5" s="2937"/>
      <c r="I5" s="2937"/>
      <c r="J5" s="2937"/>
      <c r="K5" s="2937"/>
      <c r="L5" s="2937"/>
      <c r="M5" s="2937"/>
      <c r="N5" s="2937"/>
      <c r="O5" s="2937"/>
      <c r="P5" s="2937"/>
      <c r="Q5" s="2937"/>
      <c r="R5" s="2937"/>
      <c r="S5" s="2937"/>
      <c r="T5" s="2937"/>
    </row>
    <row r="6" spans="1:20" ht="33.75" customHeight="1">
      <c r="A6" s="2940" t="s">
        <v>1155</v>
      </c>
      <c r="B6" s="2944"/>
      <c r="C6" s="2947" t="s">
        <v>442</v>
      </c>
      <c r="D6" s="2947"/>
      <c r="E6" s="2947"/>
      <c r="F6" s="2947"/>
      <c r="G6" s="2947"/>
      <c r="H6" s="2947"/>
      <c r="I6" s="2947" t="s">
        <v>1156</v>
      </c>
      <c r="J6" s="2947"/>
      <c r="K6" s="2947"/>
      <c r="L6" s="2947"/>
      <c r="M6" s="2947"/>
      <c r="N6" s="2947"/>
      <c r="O6" s="2947"/>
      <c r="P6" s="2947"/>
      <c r="Q6" s="2947"/>
      <c r="R6" s="2947"/>
      <c r="S6" s="2947"/>
      <c r="T6" s="2957"/>
    </row>
    <row r="7" spans="1:20" s="2937" customFormat="1" ht="24.75" customHeight="1">
      <c r="A7" s="2941"/>
      <c r="B7" s="2945"/>
      <c r="C7" s="2948" t="s">
        <v>1050</v>
      </c>
      <c r="D7" s="2951"/>
      <c r="E7" s="2951"/>
      <c r="F7" s="2951"/>
      <c r="G7" s="2951"/>
      <c r="H7" s="2953"/>
      <c r="I7" s="2948"/>
      <c r="J7" s="2951"/>
      <c r="K7" s="2951"/>
      <c r="L7" s="2951"/>
      <c r="M7" s="2951"/>
      <c r="N7" s="2951"/>
      <c r="O7" s="2951"/>
      <c r="P7" s="2951"/>
      <c r="Q7" s="2951"/>
      <c r="R7" s="2951"/>
      <c r="S7" s="2951"/>
      <c r="T7" s="2958"/>
    </row>
    <row r="8" spans="1:20" s="2937" customFormat="1" ht="24.75" customHeight="1">
      <c r="A8" s="2941"/>
      <c r="B8" s="2945"/>
      <c r="C8" s="2948"/>
      <c r="D8" s="2951"/>
      <c r="E8" s="2951"/>
      <c r="F8" s="2951"/>
      <c r="G8" s="2951"/>
      <c r="H8" s="2953"/>
      <c r="I8" s="2948"/>
      <c r="J8" s="2951"/>
      <c r="K8" s="2951"/>
      <c r="L8" s="2951"/>
      <c r="M8" s="2951"/>
      <c r="N8" s="2951"/>
      <c r="O8" s="2951"/>
      <c r="P8" s="2951"/>
      <c r="Q8" s="2951"/>
      <c r="R8" s="2951"/>
      <c r="S8" s="2951"/>
      <c r="T8" s="2958"/>
    </row>
    <row r="9" spans="1:20" s="2937" customFormat="1" ht="24.75" customHeight="1">
      <c r="A9" s="2941"/>
      <c r="B9" s="2945"/>
      <c r="C9" s="2948"/>
      <c r="D9" s="2951"/>
      <c r="E9" s="2951"/>
      <c r="F9" s="2951"/>
      <c r="G9" s="2951"/>
      <c r="H9" s="2953"/>
      <c r="I9" s="2948"/>
      <c r="J9" s="2951"/>
      <c r="K9" s="2951"/>
      <c r="L9" s="2951"/>
      <c r="M9" s="2951"/>
      <c r="N9" s="2951"/>
      <c r="O9" s="2951"/>
      <c r="P9" s="2951"/>
      <c r="Q9" s="2951"/>
      <c r="R9" s="2951"/>
      <c r="S9" s="2951"/>
      <c r="T9" s="2958"/>
    </row>
    <row r="10" spans="1:20" s="2937" customFormat="1" ht="24.75" customHeight="1">
      <c r="A10" s="2941"/>
      <c r="B10" s="2945"/>
      <c r="C10" s="2948"/>
      <c r="D10" s="2951"/>
      <c r="E10" s="2951"/>
      <c r="F10" s="2951"/>
      <c r="G10" s="2951"/>
      <c r="H10" s="2953"/>
      <c r="I10" s="2948"/>
      <c r="J10" s="2951"/>
      <c r="K10" s="2951"/>
      <c r="L10" s="2951"/>
      <c r="M10" s="2951"/>
      <c r="N10" s="2951"/>
      <c r="O10" s="2951"/>
      <c r="P10" s="2951"/>
      <c r="Q10" s="2951"/>
      <c r="R10" s="2951"/>
      <c r="S10" s="2951"/>
      <c r="T10" s="2958"/>
    </row>
    <row r="11" spans="1:20" s="2937" customFormat="1" ht="24.75" customHeight="1">
      <c r="A11" s="2941"/>
      <c r="B11" s="2945"/>
      <c r="C11" s="2948"/>
      <c r="D11" s="2951"/>
      <c r="E11" s="2951"/>
      <c r="F11" s="2951"/>
      <c r="G11" s="2951"/>
      <c r="H11" s="2953"/>
      <c r="I11" s="2948"/>
      <c r="J11" s="2951"/>
      <c r="K11" s="2951"/>
      <c r="L11" s="2951"/>
      <c r="M11" s="2951"/>
      <c r="N11" s="2951"/>
      <c r="O11" s="2951"/>
      <c r="P11" s="2951"/>
      <c r="Q11" s="2951"/>
      <c r="R11" s="2951"/>
      <c r="S11" s="2951"/>
      <c r="T11" s="2958"/>
    </row>
    <row r="12" spans="1:20" s="2937" customFormat="1" ht="24.75" customHeight="1">
      <c r="A12" s="2941"/>
      <c r="B12" s="2945"/>
      <c r="C12" s="2948"/>
      <c r="D12" s="2951"/>
      <c r="E12" s="2951"/>
      <c r="F12" s="2951"/>
      <c r="G12" s="2951"/>
      <c r="H12" s="2953"/>
      <c r="I12" s="2948"/>
      <c r="J12" s="2951"/>
      <c r="K12" s="2951"/>
      <c r="L12" s="2951"/>
      <c r="M12" s="2951"/>
      <c r="N12" s="2951"/>
      <c r="O12" s="2951"/>
      <c r="P12" s="2951"/>
      <c r="Q12" s="2951"/>
      <c r="R12" s="2951"/>
      <c r="S12" s="2951"/>
      <c r="T12" s="2958"/>
    </row>
    <row r="13" spans="1:20" s="2937" customFormat="1" ht="24.75" customHeight="1">
      <c r="A13" s="2941"/>
      <c r="B13" s="2945"/>
      <c r="C13" s="2948"/>
      <c r="D13" s="2951"/>
      <c r="E13" s="2951"/>
      <c r="F13" s="2951"/>
      <c r="G13" s="2951"/>
      <c r="H13" s="2953"/>
      <c r="I13" s="2948"/>
      <c r="J13" s="2951"/>
      <c r="K13" s="2951"/>
      <c r="L13" s="2951"/>
      <c r="M13" s="2951"/>
      <c r="N13" s="2951"/>
      <c r="O13" s="2951"/>
      <c r="P13" s="2951"/>
      <c r="Q13" s="2951"/>
      <c r="R13" s="2951"/>
      <c r="S13" s="2951"/>
      <c r="T13" s="2958"/>
    </row>
    <row r="14" spans="1:20" s="2937" customFormat="1" ht="24.75" customHeight="1">
      <c r="A14" s="2941"/>
      <c r="B14" s="2945"/>
      <c r="C14" s="2948"/>
      <c r="D14" s="2951"/>
      <c r="E14" s="2951"/>
      <c r="F14" s="2951"/>
      <c r="G14" s="2951"/>
      <c r="H14" s="2953"/>
      <c r="I14" s="2948"/>
      <c r="J14" s="2951"/>
      <c r="K14" s="2951"/>
      <c r="L14" s="2951"/>
      <c r="M14" s="2951"/>
      <c r="N14" s="2951"/>
      <c r="O14" s="2951"/>
      <c r="P14" s="2951"/>
      <c r="Q14" s="2951"/>
      <c r="R14" s="2951"/>
      <c r="S14" s="2951"/>
      <c r="T14" s="2958"/>
    </row>
    <row r="15" spans="1:20" s="2937" customFormat="1" ht="24.75" customHeight="1">
      <c r="A15" s="2941"/>
      <c r="B15" s="2945"/>
      <c r="C15" s="2948"/>
      <c r="D15" s="2951"/>
      <c r="E15" s="2951"/>
      <c r="F15" s="2951"/>
      <c r="G15" s="2951"/>
      <c r="H15" s="2953"/>
      <c r="I15" s="2948"/>
      <c r="J15" s="2951"/>
      <c r="K15" s="2951"/>
      <c r="L15" s="2951"/>
      <c r="M15" s="2951"/>
      <c r="N15" s="2951"/>
      <c r="O15" s="2951"/>
      <c r="P15" s="2951"/>
      <c r="Q15" s="2951"/>
      <c r="R15" s="2951"/>
      <c r="S15" s="2951"/>
      <c r="T15" s="2958"/>
    </row>
    <row r="16" spans="1:20" s="2937" customFormat="1" ht="24.75" customHeight="1">
      <c r="A16" s="2941"/>
      <c r="B16" s="2945"/>
      <c r="C16" s="2948"/>
      <c r="D16" s="2951"/>
      <c r="E16" s="2951"/>
      <c r="F16" s="2951"/>
      <c r="G16" s="2951"/>
      <c r="H16" s="2953"/>
      <c r="I16" s="2948"/>
      <c r="J16" s="2951"/>
      <c r="K16" s="2951"/>
      <c r="L16" s="2951"/>
      <c r="M16" s="2951"/>
      <c r="N16" s="2951"/>
      <c r="O16" s="2951"/>
      <c r="P16" s="2951"/>
      <c r="Q16" s="2951"/>
      <c r="R16" s="2951"/>
      <c r="S16" s="2951"/>
      <c r="T16" s="2958"/>
    </row>
    <row r="17" spans="1:20" s="2937" customFormat="1" ht="24.75" customHeight="1">
      <c r="A17" s="2941"/>
      <c r="B17" s="2945"/>
      <c r="C17" s="2948"/>
      <c r="D17" s="2951"/>
      <c r="E17" s="2951"/>
      <c r="F17" s="2951"/>
      <c r="G17" s="2951"/>
      <c r="H17" s="2953"/>
      <c r="I17" s="2948"/>
      <c r="J17" s="2951"/>
      <c r="K17" s="2951"/>
      <c r="L17" s="2951"/>
      <c r="M17" s="2951"/>
      <c r="N17" s="2951"/>
      <c r="O17" s="2951"/>
      <c r="P17" s="2951"/>
      <c r="Q17" s="2951"/>
      <c r="R17" s="2951"/>
      <c r="S17" s="2951"/>
      <c r="T17" s="2958"/>
    </row>
    <row r="18" spans="1:20" s="2937" customFormat="1" ht="24.75" customHeight="1">
      <c r="A18" s="2942"/>
      <c r="B18" s="2946"/>
      <c r="C18" s="2949"/>
      <c r="D18" s="2952"/>
      <c r="E18" s="2952"/>
      <c r="F18" s="2952"/>
      <c r="G18" s="2952"/>
      <c r="H18" s="2954"/>
      <c r="I18" s="2949"/>
      <c r="J18" s="2952"/>
      <c r="K18" s="2952"/>
      <c r="L18" s="2952"/>
      <c r="M18" s="2952"/>
      <c r="N18" s="2952"/>
      <c r="O18" s="2952"/>
      <c r="P18" s="2952"/>
      <c r="Q18" s="2952"/>
      <c r="R18" s="2952"/>
      <c r="S18" s="2952"/>
      <c r="T18" s="2959"/>
    </row>
    <row r="19" spans="1:20" ht="16.5" customHeight="1">
      <c r="A19" s="2937"/>
      <c r="B19" s="2937"/>
      <c r="C19" s="2937"/>
      <c r="D19" s="2937"/>
      <c r="E19" s="2937"/>
      <c r="F19" s="2937"/>
      <c r="G19" s="2937"/>
      <c r="H19" s="2937"/>
      <c r="I19" s="2937"/>
      <c r="J19" s="2937"/>
      <c r="K19" s="2937"/>
      <c r="L19" s="2937"/>
      <c r="M19" s="2937"/>
      <c r="N19" s="2937"/>
      <c r="O19" s="2937"/>
      <c r="P19" s="2937"/>
      <c r="Q19" s="2937"/>
      <c r="R19" s="2937"/>
      <c r="S19" s="2937"/>
      <c r="T19" s="2937"/>
    </row>
    <row r="21" spans="1:20" ht="12.75" customHeight="1">
      <c r="A21" s="2943" t="s">
        <v>282</v>
      </c>
      <c r="B21" s="2943"/>
      <c r="C21" s="2950" t="s">
        <v>416</v>
      </c>
      <c r="D21" s="2950"/>
      <c r="E21" s="2950"/>
      <c r="F21" s="2950"/>
      <c r="G21" s="2950"/>
      <c r="H21" s="2950"/>
      <c r="I21" s="2950"/>
      <c r="J21" s="2950"/>
      <c r="K21" s="2950"/>
      <c r="L21" s="2950"/>
      <c r="M21" s="2950"/>
      <c r="N21" s="2950"/>
      <c r="O21" s="2950"/>
      <c r="P21" s="2950"/>
      <c r="Q21" s="2950"/>
      <c r="R21" s="2950"/>
      <c r="S21" s="2950"/>
      <c r="T21" s="2950"/>
    </row>
    <row r="22" spans="1:20">
      <c r="C22" s="2950"/>
      <c r="D22" s="2950"/>
      <c r="E22" s="2950"/>
      <c r="F22" s="2950"/>
      <c r="G22" s="2950"/>
      <c r="H22" s="2950"/>
      <c r="I22" s="2950"/>
      <c r="J22" s="2950"/>
      <c r="K22" s="2950"/>
      <c r="L22" s="2950"/>
      <c r="M22" s="2950"/>
      <c r="N22" s="2950"/>
      <c r="O22" s="2950"/>
      <c r="P22" s="2950"/>
      <c r="Q22" s="2950"/>
      <c r="R22" s="2950"/>
      <c r="S22" s="2950"/>
      <c r="T22" s="2950"/>
    </row>
    <row r="23" spans="1:20">
      <c r="C23" s="2950"/>
      <c r="D23" s="2950"/>
      <c r="E23" s="2950"/>
      <c r="F23" s="2950"/>
      <c r="G23" s="2950"/>
      <c r="H23" s="2950"/>
      <c r="I23" s="2950"/>
      <c r="J23" s="2950"/>
      <c r="K23" s="2950"/>
      <c r="L23" s="2950"/>
      <c r="M23" s="2950"/>
      <c r="N23" s="2950"/>
      <c r="O23" s="2950"/>
      <c r="P23" s="2950"/>
      <c r="Q23" s="2950"/>
      <c r="R23" s="2950"/>
      <c r="S23" s="2950"/>
      <c r="T23" s="2950"/>
    </row>
    <row r="24" spans="1:20" ht="47.25" customHeight="1">
      <c r="C24" s="2950"/>
      <c r="D24" s="2950"/>
      <c r="E24" s="2950"/>
      <c r="F24" s="2950"/>
      <c r="G24" s="2950"/>
      <c r="H24" s="2950"/>
      <c r="I24" s="2950"/>
      <c r="J24" s="2950"/>
      <c r="K24" s="2950"/>
      <c r="L24" s="2950"/>
      <c r="M24" s="2950"/>
      <c r="N24" s="2950"/>
      <c r="O24" s="2950"/>
      <c r="P24" s="2950"/>
      <c r="Q24" s="2950"/>
      <c r="R24" s="2950"/>
      <c r="S24" s="2950"/>
      <c r="T24" s="2950"/>
    </row>
  </sheetData>
  <mergeCells count="45">
    <mergeCell ref="A1:T1"/>
    <mergeCell ref="A2:T2"/>
    <mergeCell ref="K3:S3"/>
    <mergeCell ref="K4:S4"/>
    <mergeCell ref="A6:B6"/>
    <mergeCell ref="C6:H6"/>
    <mergeCell ref="I6:T6"/>
    <mergeCell ref="A7:B7"/>
    <mergeCell ref="C7:H7"/>
    <mergeCell ref="I7:T7"/>
    <mergeCell ref="A8:B8"/>
    <mergeCell ref="C8:H8"/>
    <mergeCell ref="I8:T8"/>
    <mergeCell ref="A9:B9"/>
    <mergeCell ref="C9:H9"/>
    <mergeCell ref="I9:T9"/>
    <mergeCell ref="A10:B10"/>
    <mergeCell ref="C10:H10"/>
    <mergeCell ref="I10:T10"/>
    <mergeCell ref="A11:B11"/>
    <mergeCell ref="C11:H11"/>
    <mergeCell ref="I11:T11"/>
    <mergeCell ref="A12:B12"/>
    <mergeCell ref="C12:H12"/>
    <mergeCell ref="I12:T12"/>
    <mergeCell ref="A13:B13"/>
    <mergeCell ref="C13:H13"/>
    <mergeCell ref="I13:T13"/>
    <mergeCell ref="A14:B14"/>
    <mergeCell ref="C14:H14"/>
    <mergeCell ref="I14:T14"/>
    <mergeCell ref="A15:B15"/>
    <mergeCell ref="C15:H15"/>
    <mergeCell ref="I15:T15"/>
    <mergeCell ref="A16:B16"/>
    <mergeCell ref="C16:H16"/>
    <mergeCell ref="I16:T16"/>
    <mergeCell ref="A17:B17"/>
    <mergeCell ref="C17:H17"/>
    <mergeCell ref="I17:T17"/>
    <mergeCell ref="A18:B18"/>
    <mergeCell ref="C18:H18"/>
    <mergeCell ref="I18:T18"/>
    <mergeCell ref="A21:B21"/>
    <mergeCell ref="C21:T24"/>
  </mergeCells>
  <phoneticPr fontId="11"/>
  <printOptions horizontalCentered="1"/>
  <pageMargins left="0.70866141732283472" right="0.70866141732283472" top="0.74803149606299213" bottom="0.74803149606299213" header="0.31496062992125984" footer="0.31496062992125984"/>
  <pageSetup paperSize="9" scale="98"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B1:C16"/>
  <sheetViews>
    <sheetView zoomScaleSheetLayoutView="80" workbookViewId="0"/>
  </sheetViews>
  <sheetFormatPr defaultColWidth="8.77734375" defaultRowHeight="13.5"/>
  <cols>
    <col min="1" max="1" width="0.77734375" style="2936" customWidth="1"/>
    <col min="2" max="2" width="30.77734375" style="2936" customWidth="1"/>
    <col min="3" max="3" width="70.77734375" style="2936" customWidth="1"/>
    <col min="4" max="4" width="0.77734375" style="2936" customWidth="1"/>
    <col min="5" max="16384" width="8.77734375" style="2936"/>
  </cols>
  <sheetData>
    <row r="1" spans="2:3" ht="16.95" customHeight="1">
      <c r="B1" s="2943" t="s">
        <v>1159</v>
      </c>
    </row>
    <row r="2" spans="2:3" ht="32.4" customHeight="1">
      <c r="B2" s="2961" t="s">
        <v>703</v>
      </c>
      <c r="C2" s="2961"/>
    </row>
    <row r="3" spans="2:3" s="2960" customFormat="1" ht="25.2" customHeight="1">
      <c r="B3" s="2962" t="s">
        <v>1160</v>
      </c>
      <c r="C3" s="2971"/>
    </row>
    <row r="4" spans="2:3" s="2960" customFormat="1" ht="22.95" customHeight="1">
      <c r="B4" s="2963" t="s">
        <v>513</v>
      </c>
      <c r="C4" s="2972"/>
    </row>
    <row r="5" spans="2:3" s="2960" customFormat="1" ht="22.95" customHeight="1">
      <c r="B5" s="2964"/>
      <c r="C5" s="2973"/>
    </row>
    <row r="6" spans="2:3" s="2960" customFormat="1" ht="33.75" customHeight="1">
      <c r="B6" s="2965" t="s">
        <v>13</v>
      </c>
      <c r="C6" s="2974"/>
    </row>
    <row r="7" spans="2:3" s="2960" customFormat="1" ht="24.9" customHeight="1">
      <c r="B7" s="2966" t="s">
        <v>414</v>
      </c>
      <c r="C7" s="2975"/>
    </row>
    <row r="8" spans="2:3" s="2960" customFormat="1" ht="99.9" customHeight="1">
      <c r="B8" s="2967"/>
      <c r="C8" s="2976"/>
    </row>
    <row r="9" spans="2:3" s="2960" customFormat="1" ht="24.9" customHeight="1">
      <c r="B9" s="2968" t="s">
        <v>692</v>
      </c>
      <c r="C9" s="2977"/>
    </row>
    <row r="10" spans="2:3" ht="99.9" customHeight="1">
      <c r="B10" s="2967"/>
      <c r="C10" s="2976"/>
    </row>
    <row r="11" spans="2:3" ht="24.9" customHeight="1">
      <c r="B11" s="2968" t="s">
        <v>1006</v>
      </c>
      <c r="C11" s="2977"/>
    </row>
    <row r="12" spans="2:3" ht="99.9" customHeight="1">
      <c r="B12" s="2967"/>
      <c r="C12" s="2976"/>
    </row>
    <row r="13" spans="2:3" ht="24.9" customHeight="1">
      <c r="B13" s="2968" t="s">
        <v>1161</v>
      </c>
      <c r="C13" s="2977"/>
    </row>
    <row r="14" spans="2:3" ht="99.9" customHeight="1">
      <c r="B14" s="2969"/>
      <c r="C14" s="2978"/>
    </row>
    <row r="15" spans="2:3" ht="15">
      <c r="B15" s="2970"/>
      <c r="C15" s="2970"/>
    </row>
    <row r="16" spans="2:3" ht="14.25">
      <c r="B16" s="2943" t="s">
        <v>266</v>
      </c>
    </row>
  </sheetData>
  <mergeCells count="10">
    <mergeCell ref="B2:C2"/>
    <mergeCell ref="B6:C6"/>
    <mergeCell ref="B7:C7"/>
    <mergeCell ref="B8:C8"/>
    <mergeCell ref="B9:C9"/>
    <mergeCell ref="B10:C10"/>
    <mergeCell ref="B11:C11"/>
    <mergeCell ref="B12:C12"/>
    <mergeCell ref="B13:C13"/>
    <mergeCell ref="B14:C14"/>
  </mergeCells>
  <phoneticPr fontId="11"/>
  <printOptions horizontalCentered="1"/>
  <pageMargins left="0.70866141732283472" right="0.70866141732283472" top="0.74803149606299213" bottom="0.74803149606299213" header="0.31496062992125984" footer="0.31496062992125984"/>
  <pageSetup paperSize="9" scale="94"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A1:L24"/>
  <sheetViews>
    <sheetView zoomScale="130" zoomScaleNormal="130" zoomScaleSheetLayoutView="130" workbookViewId="0">
      <selection sqref="A1:L1"/>
    </sheetView>
  </sheetViews>
  <sheetFormatPr defaultColWidth="8.77734375" defaultRowHeight="14.25"/>
  <cols>
    <col min="1" max="1" width="6.33203125" style="2979" customWidth="1"/>
    <col min="2" max="3" width="14.77734375" style="2979" customWidth="1"/>
    <col min="4" max="5" width="12.77734375" style="2979" customWidth="1"/>
    <col min="6" max="6" width="17.77734375" style="2979" customWidth="1"/>
    <col min="7" max="12" width="5.33203125" style="2979" customWidth="1"/>
    <col min="13" max="16384" width="8.77734375" style="2979"/>
  </cols>
  <sheetData>
    <row r="1" spans="1:12">
      <c r="A1" s="2981" t="s">
        <v>949</v>
      </c>
      <c r="B1" s="2981"/>
      <c r="C1" s="2981"/>
      <c r="D1" s="2981"/>
      <c r="E1" s="2981"/>
      <c r="F1" s="2981"/>
      <c r="G1" s="2981"/>
      <c r="H1" s="2981"/>
      <c r="I1" s="2981"/>
      <c r="J1" s="2981"/>
      <c r="K1" s="2981"/>
      <c r="L1" s="2981"/>
    </row>
    <row r="3" spans="1:12" ht="16.95" customHeight="1">
      <c r="A3" s="2961" t="s">
        <v>1162</v>
      </c>
      <c r="B3" s="2961"/>
      <c r="C3" s="2961"/>
      <c r="D3" s="2961"/>
      <c r="E3" s="2961"/>
      <c r="F3" s="2961"/>
      <c r="G3" s="2961"/>
      <c r="H3" s="2961"/>
      <c r="I3" s="2961"/>
      <c r="J3" s="2961"/>
      <c r="K3" s="2961"/>
      <c r="L3" s="2961"/>
    </row>
    <row r="4" spans="1:12" ht="16.95" customHeight="1">
      <c r="A4" s="2982"/>
      <c r="B4" s="2982"/>
      <c r="C4" s="2982"/>
      <c r="D4" s="2982"/>
      <c r="E4" s="2982"/>
      <c r="F4" s="2982"/>
      <c r="G4" s="2982"/>
      <c r="H4" s="2982"/>
      <c r="I4" s="2982"/>
      <c r="J4" s="2982"/>
      <c r="K4" s="2982"/>
      <c r="L4" s="2982"/>
    </row>
    <row r="5" spans="1:12" ht="24" customHeight="1">
      <c r="A5" s="2983"/>
      <c r="B5" s="2983"/>
      <c r="C5" s="2983"/>
      <c r="D5" s="2983"/>
      <c r="E5" s="2983"/>
      <c r="F5" s="2997"/>
      <c r="G5" s="2997"/>
      <c r="H5" s="2984" t="s">
        <v>361</v>
      </c>
      <c r="I5" s="2984"/>
      <c r="J5" s="2984" t="s">
        <v>1170</v>
      </c>
      <c r="K5" s="2984"/>
      <c r="L5" s="2984" t="s">
        <v>366</v>
      </c>
    </row>
    <row r="6" spans="1:12" ht="16.95" customHeight="1">
      <c r="A6" s="2984"/>
      <c r="B6" s="2984"/>
      <c r="C6" s="2983" t="s">
        <v>1167</v>
      </c>
      <c r="D6" s="2983"/>
      <c r="E6" s="2983"/>
      <c r="F6" s="2983"/>
      <c r="G6" s="2983"/>
      <c r="H6" s="2983"/>
      <c r="I6" s="2983"/>
      <c r="J6" s="2983"/>
      <c r="K6" s="2983"/>
      <c r="L6" s="2983"/>
    </row>
    <row r="7" spans="1:12" ht="16.95" customHeight="1">
      <c r="A7" s="2985"/>
      <c r="B7" s="2985"/>
      <c r="C7" s="2985"/>
      <c r="D7" s="2985"/>
      <c r="E7" s="2985"/>
      <c r="F7" s="2985"/>
      <c r="G7" s="2985"/>
      <c r="H7" s="2985"/>
      <c r="I7" s="2985"/>
      <c r="J7" s="2985"/>
      <c r="K7" s="2985"/>
      <c r="L7" s="2985"/>
    </row>
    <row r="8" spans="1:12" s="2980" customFormat="1" ht="21" customHeight="1">
      <c r="A8" s="2986" t="s">
        <v>1163</v>
      </c>
      <c r="B8" s="2986"/>
      <c r="C8" s="2986"/>
      <c r="D8" s="2994" t="s">
        <v>1168</v>
      </c>
      <c r="E8" s="2937"/>
      <c r="F8" s="2937"/>
      <c r="G8" s="2937"/>
      <c r="H8" s="2937"/>
      <c r="I8" s="2937"/>
      <c r="J8" s="2937"/>
      <c r="K8" s="2937"/>
      <c r="L8" s="2937"/>
    </row>
    <row r="9" spans="1:12" ht="21" customHeight="1">
      <c r="A9" s="2987"/>
      <c r="B9" s="2987"/>
      <c r="C9" s="2987"/>
      <c r="D9" s="2995"/>
      <c r="E9" s="2995"/>
      <c r="F9" s="2995"/>
      <c r="G9" s="2995"/>
      <c r="H9" s="2995"/>
      <c r="I9" s="2995"/>
      <c r="J9" s="2995"/>
      <c r="K9" s="2995"/>
      <c r="L9" s="2995"/>
    </row>
    <row r="10" spans="1:12" ht="21" customHeight="1">
      <c r="A10" s="2987"/>
      <c r="B10" s="2987"/>
      <c r="C10" s="2987"/>
      <c r="D10" s="2996" t="s">
        <v>1169</v>
      </c>
      <c r="E10" s="2996"/>
      <c r="F10" s="2998"/>
      <c r="G10" s="2998"/>
      <c r="H10" s="2998"/>
      <c r="I10" s="2998"/>
      <c r="J10" s="2998"/>
      <c r="K10" s="2998"/>
      <c r="L10" s="2998"/>
    </row>
    <row r="11" spans="1:12" ht="21" customHeight="1">
      <c r="D11" s="2995"/>
      <c r="E11" s="2995"/>
      <c r="F11" s="2995"/>
      <c r="G11" s="2995"/>
      <c r="H11" s="2995"/>
      <c r="I11" s="2995"/>
      <c r="J11" s="2995"/>
      <c r="K11" s="2995"/>
      <c r="L11" s="2995"/>
    </row>
    <row r="12" spans="1:12" ht="27.75" customHeight="1">
      <c r="A12" s="2988"/>
      <c r="B12" s="2988"/>
      <c r="C12" s="2988"/>
      <c r="D12" s="2988"/>
      <c r="E12" s="2988"/>
      <c r="F12" s="2988"/>
      <c r="G12" s="2988"/>
      <c r="H12" s="2988"/>
      <c r="I12" s="2988"/>
      <c r="J12" s="2988"/>
      <c r="K12" s="2988"/>
      <c r="L12" s="2988"/>
    </row>
    <row r="13" spans="1:12" ht="27.75" customHeight="1">
      <c r="A13" s="2988"/>
      <c r="B13" s="2988"/>
      <c r="C13" s="2988"/>
      <c r="D13" s="2988"/>
      <c r="E13" s="2988"/>
      <c r="F13" s="2988"/>
      <c r="G13" s="2988"/>
      <c r="H13" s="2988"/>
      <c r="I13" s="2988"/>
      <c r="J13" s="2988"/>
      <c r="K13" s="2988"/>
      <c r="L13" s="2988"/>
    </row>
    <row r="14" spans="1:12" s="2960" customFormat="1" ht="16.95" customHeight="1">
      <c r="A14" s="2989" t="s">
        <v>1164</v>
      </c>
      <c r="B14" s="2991"/>
      <c r="C14" s="2991"/>
      <c r="D14" s="2991"/>
      <c r="E14" s="2991"/>
      <c r="F14" s="2991"/>
      <c r="G14" s="2991"/>
      <c r="H14" s="2991"/>
      <c r="I14" s="2991"/>
      <c r="J14" s="2991"/>
      <c r="K14" s="2991"/>
      <c r="L14" s="2991"/>
    </row>
    <row r="20" spans="1:8" ht="19.5" customHeight="1">
      <c r="A20" s="2990"/>
      <c r="B20" s="2992" t="s">
        <v>729</v>
      </c>
      <c r="C20" s="2993"/>
      <c r="D20" s="2993"/>
      <c r="E20" s="2993"/>
      <c r="F20" s="2993"/>
      <c r="G20" s="2993"/>
      <c r="H20" s="2999"/>
    </row>
    <row r="21" spans="1:8" ht="19.5" customHeight="1">
      <c r="A21" s="2990"/>
      <c r="B21" s="2992" t="s">
        <v>1165</v>
      </c>
      <c r="C21" s="2993"/>
      <c r="D21" s="2993"/>
      <c r="E21" s="2993"/>
      <c r="F21" s="2993"/>
      <c r="G21" s="2993"/>
      <c r="H21" s="2999"/>
    </row>
    <row r="22" spans="1:8" ht="19.5" customHeight="1">
      <c r="A22" s="2990"/>
      <c r="B22" s="2992" t="s">
        <v>979</v>
      </c>
      <c r="C22" s="2993"/>
      <c r="D22" s="2993"/>
      <c r="E22" s="2993"/>
      <c r="F22" s="2993"/>
      <c r="G22" s="2993"/>
      <c r="H22" s="2999"/>
    </row>
    <row r="23" spans="1:8" s="2981" customFormat="1" ht="19.5" customHeight="1">
      <c r="A23" s="2990"/>
      <c r="B23" s="2992" t="s">
        <v>1166</v>
      </c>
      <c r="C23" s="2993"/>
      <c r="D23" s="2993"/>
      <c r="E23" s="2993"/>
      <c r="F23" s="2993"/>
      <c r="G23" s="2993"/>
      <c r="H23" s="2999"/>
    </row>
    <row r="24" spans="1:8">
      <c r="A24" s="2979" t="s">
        <v>1004</v>
      </c>
    </row>
  </sheetData>
  <mergeCells count="13">
    <mergeCell ref="A1:L1"/>
    <mergeCell ref="A3:L3"/>
    <mergeCell ref="F5:G5"/>
    <mergeCell ref="A6:B6"/>
    <mergeCell ref="A8:C8"/>
    <mergeCell ref="D9:L9"/>
    <mergeCell ref="D10:E10"/>
    <mergeCell ref="D11:L11"/>
    <mergeCell ref="A12:L12"/>
    <mergeCell ref="B20:H20"/>
    <mergeCell ref="B21:H21"/>
    <mergeCell ref="B22:H22"/>
    <mergeCell ref="B23:H23"/>
  </mergeCells>
  <phoneticPr fontId="11"/>
  <printOptions horizontalCentered="1"/>
  <pageMargins left="0.70866141732283472" right="0.70866141732283472" top="0.74803149606299213" bottom="0.74803149606299213" header="0.31496062992125984" footer="0.31496062992125984"/>
  <pageSetup paperSize="9" scale="87"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U66"/>
  <sheetViews>
    <sheetView view="pageBreakPreview" zoomScale="90" zoomScaleSheetLayoutView="90" workbookViewId="0">
      <selection sqref="A1:P1"/>
    </sheetView>
  </sheetViews>
  <sheetFormatPr defaultColWidth="9.125" defaultRowHeight="13.5"/>
  <cols>
    <col min="1" max="1" width="7.75" style="113" customWidth="1"/>
    <col min="2" max="2" width="10.125" style="113" customWidth="1"/>
    <col min="3" max="5" width="9.125" style="113"/>
    <col min="6" max="6" width="12.5" style="113" customWidth="1"/>
    <col min="7" max="7" width="9.125" style="113"/>
    <col min="8" max="9" width="9.25" style="113" customWidth="1"/>
    <col min="10" max="18" width="9.125" style="113"/>
    <col min="19" max="19" width="9.375" style="113" bestFit="1" customWidth="1"/>
    <col min="20" max="16384" width="9.125" style="113"/>
  </cols>
  <sheetData>
    <row r="1" spans="1:21" ht="36" customHeight="1">
      <c r="A1" s="351" t="s">
        <v>420</v>
      </c>
      <c r="B1" s="351"/>
      <c r="C1" s="351"/>
      <c r="D1" s="351"/>
      <c r="E1" s="351"/>
      <c r="F1" s="351"/>
      <c r="G1" s="351"/>
      <c r="H1" s="351"/>
      <c r="I1" s="351"/>
      <c r="J1" s="351"/>
      <c r="K1" s="351"/>
      <c r="L1" s="351"/>
      <c r="M1" s="351"/>
      <c r="N1" s="351"/>
      <c r="O1" s="351"/>
      <c r="P1" s="351"/>
    </row>
    <row r="2" spans="1:21" ht="15" customHeight="1">
      <c r="A2" s="352" t="s">
        <v>421</v>
      </c>
      <c r="B2" s="383" t="s">
        <v>164</v>
      </c>
      <c r="C2" s="419"/>
      <c r="D2" s="441"/>
      <c r="E2" s="441"/>
      <c r="F2" s="441"/>
      <c r="G2" s="441"/>
      <c r="H2" s="441"/>
      <c r="I2" s="441"/>
      <c r="J2" s="441"/>
      <c r="K2" s="441"/>
      <c r="L2" s="441"/>
      <c r="M2" s="441"/>
      <c r="N2" s="441"/>
      <c r="O2" s="441"/>
      <c r="P2" s="555"/>
    </row>
    <row r="3" spans="1:21" ht="15" customHeight="1">
      <c r="A3" s="353"/>
      <c r="B3" s="384" t="s">
        <v>64</v>
      </c>
      <c r="C3" s="420"/>
      <c r="D3" s="442"/>
      <c r="E3" s="442"/>
      <c r="F3" s="442"/>
      <c r="G3" s="442"/>
      <c r="H3" s="442"/>
      <c r="I3" s="442"/>
      <c r="J3" s="442"/>
      <c r="K3" s="442"/>
      <c r="L3" s="442"/>
      <c r="M3" s="442"/>
      <c r="N3" s="442"/>
      <c r="O3" s="442"/>
      <c r="P3" s="556"/>
    </row>
    <row r="4" spans="1:21" ht="30" customHeight="1">
      <c r="A4" s="353"/>
      <c r="B4" s="385" t="s">
        <v>350</v>
      </c>
      <c r="C4" s="421"/>
      <c r="D4" s="421"/>
      <c r="E4" s="421"/>
      <c r="F4" s="421"/>
      <c r="G4" s="421"/>
      <c r="H4" s="421"/>
      <c r="I4" s="421"/>
      <c r="J4" s="421"/>
      <c r="K4" s="421"/>
      <c r="L4" s="421"/>
      <c r="M4" s="421"/>
      <c r="N4" s="421"/>
      <c r="O4" s="421"/>
      <c r="P4" s="557"/>
    </row>
    <row r="5" spans="1:21" ht="15" customHeight="1">
      <c r="A5" s="353"/>
      <c r="B5" s="386" t="s">
        <v>431</v>
      </c>
      <c r="C5" s="422" t="s">
        <v>83</v>
      </c>
      <c r="D5" s="443"/>
      <c r="E5" s="396" t="s">
        <v>452</v>
      </c>
      <c r="F5" s="443"/>
      <c r="G5" s="486" t="s">
        <v>471</v>
      </c>
      <c r="H5" s="396"/>
      <c r="I5" s="396"/>
      <c r="J5" s="396"/>
      <c r="K5" s="396"/>
      <c r="L5" s="396"/>
      <c r="M5" s="396"/>
      <c r="N5" s="396"/>
      <c r="O5" s="396"/>
      <c r="P5" s="558"/>
    </row>
    <row r="6" spans="1:21" ht="15" customHeight="1">
      <c r="A6" s="353"/>
      <c r="B6" s="387"/>
      <c r="C6" s="423"/>
      <c r="D6" s="444"/>
      <c r="E6" s="397" t="s">
        <v>453</v>
      </c>
      <c r="F6" s="475"/>
      <c r="G6" s="475"/>
      <c r="H6" s="475"/>
      <c r="I6" s="475"/>
      <c r="J6" s="397" t="s">
        <v>165</v>
      </c>
      <c r="K6" s="475"/>
      <c r="L6" s="475"/>
      <c r="M6" s="475"/>
      <c r="N6" s="475"/>
      <c r="O6" s="475"/>
      <c r="P6" s="559"/>
    </row>
    <row r="7" spans="1:21" ht="15" customHeight="1">
      <c r="A7" s="353"/>
      <c r="B7" s="387"/>
      <c r="C7" s="423"/>
      <c r="D7" s="444"/>
      <c r="E7" s="397" t="s">
        <v>454</v>
      </c>
      <c r="F7" s="475"/>
      <c r="G7" s="475"/>
      <c r="H7" s="475"/>
      <c r="I7" s="475"/>
      <c r="J7" s="397" t="s">
        <v>320</v>
      </c>
      <c r="K7" s="475"/>
      <c r="L7" s="475"/>
      <c r="M7" s="475"/>
      <c r="N7" s="475"/>
      <c r="O7" s="475"/>
      <c r="P7" s="559"/>
    </row>
    <row r="8" spans="1:21" ht="18.95" customHeight="1">
      <c r="A8" s="353"/>
      <c r="B8" s="384"/>
      <c r="C8" s="420"/>
      <c r="D8" s="442"/>
      <c r="E8" s="442"/>
      <c r="F8" s="442"/>
      <c r="G8" s="442"/>
      <c r="H8" s="442"/>
      <c r="I8" s="442"/>
      <c r="J8" s="442"/>
      <c r="K8" s="442"/>
      <c r="L8" s="442"/>
      <c r="M8" s="442"/>
      <c r="N8" s="442"/>
      <c r="O8" s="442"/>
      <c r="P8" s="556"/>
    </row>
    <row r="9" spans="1:21" ht="15" customHeight="1">
      <c r="A9" s="353"/>
      <c r="B9" s="385" t="s">
        <v>210</v>
      </c>
      <c r="C9" s="424" t="s">
        <v>449</v>
      </c>
      <c r="D9" s="445"/>
      <c r="E9" s="463"/>
      <c r="F9" s="476"/>
      <c r="G9" s="476"/>
      <c r="H9" s="500" t="s">
        <v>159</v>
      </c>
      <c r="I9" s="512"/>
      <c r="J9" s="527" t="s">
        <v>130</v>
      </c>
      <c r="K9" s="463"/>
      <c r="L9" s="476"/>
      <c r="M9" s="476"/>
      <c r="N9" s="476"/>
      <c r="O9" s="476"/>
      <c r="P9" s="560"/>
    </row>
    <row r="10" spans="1:21" ht="15" customHeight="1">
      <c r="A10" s="354"/>
      <c r="B10" s="385"/>
      <c r="C10" s="424" t="s">
        <v>134</v>
      </c>
      <c r="D10" s="445"/>
      <c r="E10" s="464"/>
      <c r="F10" s="477"/>
      <c r="G10" s="477"/>
      <c r="H10" s="501"/>
      <c r="I10" s="477"/>
      <c r="J10" s="477"/>
      <c r="K10" s="477"/>
      <c r="L10" s="477"/>
      <c r="M10" s="477"/>
      <c r="N10" s="477"/>
      <c r="O10" s="477"/>
      <c r="P10" s="561"/>
    </row>
    <row r="11" spans="1:21" ht="15" customHeight="1">
      <c r="A11" s="355" t="s">
        <v>423</v>
      </c>
      <c r="B11" s="388" t="s">
        <v>64</v>
      </c>
      <c r="C11" s="394"/>
      <c r="D11" s="430"/>
      <c r="E11" s="430"/>
      <c r="F11" s="450"/>
      <c r="G11" s="487" t="s">
        <v>473</v>
      </c>
      <c r="H11" s="502" t="s">
        <v>476</v>
      </c>
      <c r="I11" s="513"/>
      <c r="J11" s="528" t="s">
        <v>481</v>
      </c>
      <c r="K11" s="513"/>
      <c r="L11" s="513"/>
      <c r="M11" s="513"/>
      <c r="N11" s="541" t="s">
        <v>471</v>
      </c>
      <c r="P11" s="562"/>
    </row>
    <row r="12" spans="1:21" ht="15" customHeight="1">
      <c r="A12" s="356"/>
      <c r="B12" s="389" t="s">
        <v>432</v>
      </c>
      <c r="C12" s="425"/>
      <c r="D12" s="446"/>
      <c r="E12" s="446"/>
      <c r="F12" s="478"/>
      <c r="G12" s="488"/>
      <c r="H12" s="503"/>
      <c r="I12" s="514"/>
      <c r="J12" s="514"/>
      <c r="K12" s="514"/>
      <c r="L12" s="514"/>
      <c r="M12" s="514"/>
      <c r="N12" s="514"/>
      <c r="O12" s="514"/>
      <c r="P12" s="563"/>
    </row>
    <row r="13" spans="1:21" ht="15" customHeight="1">
      <c r="A13" s="356"/>
      <c r="B13" s="390" t="s">
        <v>61</v>
      </c>
      <c r="C13" s="426"/>
      <c r="D13" s="447"/>
      <c r="E13" s="447"/>
      <c r="F13" s="479"/>
      <c r="G13" s="489"/>
      <c r="H13" s="504"/>
      <c r="I13" s="515"/>
      <c r="J13" s="515"/>
      <c r="K13" s="515"/>
      <c r="L13" s="515"/>
      <c r="M13" s="515"/>
      <c r="N13" s="515"/>
      <c r="O13" s="515"/>
      <c r="P13" s="564"/>
    </row>
    <row r="14" spans="1:21" s="113" customFormat="1" ht="36" customHeight="1">
      <c r="A14" s="356"/>
      <c r="B14" s="391" t="s">
        <v>433</v>
      </c>
      <c r="C14" s="427"/>
      <c r="D14" s="427"/>
      <c r="E14" s="428"/>
      <c r="F14" s="428"/>
      <c r="G14" s="490"/>
      <c r="H14" s="430"/>
      <c r="I14" s="430"/>
      <c r="J14" s="430"/>
      <c r="K14" s="430"/>
      <c r="L14" s="430"/>
      <c r="M14" s="430"/>
      <c r="N14" s="430"/>
      <c r="O14" s="430"/>
      <c r="P14" s="565"/>
      <c r="Q14" s="580"/>
      <c r="R14" s="581"/>
      <c r="S14" s="582"/>
      <c r="T14" s="583"/>
      <c r="U14" s="583"/>
    </row>
    <row r="15" spans="1:21" ht="21.75" customHeight="1">
      <c r="A15" s="356"/>
      <c r="B15" s="392" t="s">
        <v>435</v>
      </c>
      <c r="C15" s="428"/>
      <c r="D15" s="448"/>
      <c r="E15" s="465" t="s">
        <v>457</v>
      </c>
      <c r="F15" s="465"/>
      <c r="G15" s="491"/>
      <c r="H15" s="505"/>
      <c r="I15" s="505"/>
      <c r="J15" s="505"/>
      <c r="K15" s="505"/>
      <c r="L15" s="505"/>
      <c r="M15" s="505"/>
      <c r="N15" s="505"/>
      <c r="O15" s="505"/>
      <c r="P15" s="566"/>
    </row>
    <row r="16" spans="1:21" ht="32.25" customHeight="1">
      <c r="A16" s="356"/>
      <c r="B16" s="393"/>
      <c r="C16" s="429"/>
      <c r="D16" s="449"/>
      <c r="E16" s="466" t="s">
        <v>166</v>
      </c>
      <c r="F16" s="466"/>
      <c r="G16" s="492"/>
      <c r="H16" s="506"/>
      <c r="I16" s="506"/>
      <c r="J16" s="506"/>
      <c r="K16" s="506"/>
      <c r="L16" s="506"/>
      <c r="M16" s="506"/>
      <c r="N16" s="506"/>
      <c r="O16" s="506"/>
      <c r="P16" s="567"/>
    </row>
    <row r="17" spans="1:16" ht="31.5" customHeight="1">
      <c r="A17" s="356"/>
      <c r="B17" s="394"/>
      <c r="C17" s="430"/>
      <c r="D17" s="450"/>
      <c r="E17" s="466"/>
      <c r="F17" s="466"/>
      <c r="G17" s="493"/>
      <c r="H17" s="507"/>
      <c r="I17" s="507"/>
      <c r="J17" s="507"/>
      <c r="K17" s="507"/>
      <c r="L17" s="507"/>
      <c r="M17" s="507"/>
      <c r="N17" s="507"/>
      <c r="O17" s="507"/>
      <c r="P17" s="568"/>
    </row>
    <row r="18" spans="1:16" ht="15" customHeight="1">
      <c r="A18" s="357" t="s">
        <v>424</v>
      </c>
      <c r="B18" s="357"/>
      <c r="C18" s="357"/>
      <c r="D18" s="357"/>
      <c r="E18" s="357"/>
      <c r="F18" s="357"/>
      <c r="G18" s="357" t="s">
        <v>402</v>
      </c>
      <c r="H18" s="508"/>
      <c r="I18" s="516"/>
      <c r="J18" s="516"/>
      <c r="K18" s="516"/>
      <c r="L18" s="516"/>
      <c r="M18" s="516"/>
      <c r="N18" s="516"/>
      <c r="O18" s="516"/>
      <c r="P18" s="569"/>
    </row>
    <row r="19" spans="1:16" ht="15" customHeight="1">
      <c r="A19" s="357"/>
      <c r="B19" s="357"/>
      <c r="C19" s="357"/>
      <c r="D19" s="357"/>
      <c r="E19" s="357"/>
      <c r="F19" s="357"/>
      <c r="G19" s="357" t="s">
        <v>473</v>
      </c>
      <c r="H19" s="502" t="s">
        <v>476</v>
      </c>
      <c r="I19" s="517"/>
      <c r="J19" s="528" t="s">
        <v>481</v>
      </c>
      <c r="K19" s="517"/>
      <c r="L19" s="517"/>
      <c r="M19" s="517"/>
      <c r="N19" s="113" t="s">
        <v>156</v>
      </c>
      <c r="O19" s="554" t="s">
        <v>309</v>
      </c>
      <c r="P19" s="570"/>
    </row>
    <row r="20" spans="1:16" ht="15" customHeight="1">
      <c r="A20" s="357"/>
      <c r="B20" s="357"/>
      <c r="C20" s="357"/>
      <c r="D20" s="357"/>
      <c r="E20" s="357"/>
      <c r="F20" s="357"/>
      <c r="G20" s="357"/>
      <c r="H20" s="509"/>
      <c r="I20" s="429"/>
      <c r="J20" s="429"/>
      <c r="K20" s="429"/>
      <c r="L20" s="429"/>
      <c r="M20" s="429"/>
      <c r="N20" s="429"/>
      <c r="O20" s="429"/>
      <c r="P20" s="571"/>
    </row>
    <row r="21" spans="1:16" ht="15" customHeight="1">
      <c r="A21" s="357"/>
      <c r="B21" s="357"/>
      <c r="C21" s="357"/>
      <c r="D21" s="357"/>
      <c r="E21" s="357"/>
      <c r="F21" s="357"/>
      <c r="G21" s="357"/>
      <c r="H21" s="490"/>
      <c r="I21" s="430"/>
      <c r="J21" s="430"/>
      <c r="K21" s="430"/>
      <c r="L21" s="430"/>
      <c r="M21" s="430"/>
      <c r="N21" s="430"/>
      <c r="O21" s="430"/>
      <c r="P21" s="572"/>
    </row>
    <row r="22" spans="1:16" ht="15" customHeight="1">
      <c r="A22" s="358" t="s">
        <v>425</v>
      </c>
      <c r="B22" s="395"/>
      <c r="C22" s="395"/>
      <c r="D22" s="395"/>
      <c r="E22" s="395"/>
      <c r="F22" s="395"/>
      <c r="G22" s="395"/>
      <c r="H22" s="395"/>
      <c r="I22" s="395"/>
      <c r="J22" s="395"/>
      <c r="K22" s="395"/>
      <c r="L22" s="395"/>
      <c r="M22" s="395"/>
      <c r="N22" s="395"/>
      <c r="O22" s="395"/>
      <c r="P22" s="573"/>
    </row>
    <row r="23" spans="1:16" ht="15" customHeight="1">
      <c r="A23" s="359" t="s">
        <v>427</v>
      </c>
      <c r="B23" s="396"/>
      <c r="C23" s="396"/>
      <c r="D23" s="451"/>
      <c r="E23" s="398" t="s">
        <v>459</v>
      </c>
      <c r="F23" s="431"/>
      <c r="G23" s="431"/>
      <c r="H23" s="431"/>
      <c r="I23" s="518" t="s">
        <v>479</v>
      </c>
      <c r="J23" s="451"/>
      <c r="K23" s="392" t="s">
        <v>486</v>
      </c>
      <c r="L23" s="536"/>
      <c r="M23" s="392" t="s">
        <v>168</v>
      </c>
      <c r="N23" s="536"/>
      <c r="O23" s="518" t="s">
        <v>488</v>
      </c>
      <c r="P23" s="558"/>
    </row>
    <row r="24" spans="1:16" ht="15" customHeight="1">
      <c r="A24" s="360"/>
      <c r="B24" s="397"/>
      <c r="C24" s="397"/>
      <c r="D24" s="452"/>
      <c r="E24" s="467" t="s">
        <v>462</v>
      </c>
      <c r="F24" s="480"/>
      <c r="G24" s="467" t="s">
        <v>474</v>
      </c>
      <c r="H24" s="480"/>
      <c r="I24" s="519"/>
      <c r="J24" s="529"/>
      <c r="K24" s="534"/>
      <c r="L24" s="537"/>
      <c r="M24" s="534"/>
      <c r="N24" s="537"/>
      <c r="O24" s="519"/>
      <c r="P24" s="574"/>
    </row>
    <row r="25" spans="1:16" ht="15" customHeight="1">
      <c r="A25" s="360"/>
      <c r="B25" s="397"/>
      <c r="C25" s="397"/>
      <c r="D25" s="452"/>
      <c r="E25" s="468" t="s">
        <v>465</v>
      </c>
      <c r="F25" s="398" t="s">
        <v>468</v>
      </c>
      <c r="G25" s="468" t="s">
        <v>465</v>
      </c>
      <c r="H25" s="398" t="s">
        <v>468</v>
      </c>
      <c r="I25" s="398" t="s">
        <v>465</v>
      </c>
      <c r="J25" s="468" t="s">
        <v>482</v>
      </c>
      <c r="K25" s="388" t="s">
        <v>465</v>
      </c>
      <c r="L25" s="388" t="s">
        <v>482</v>
      </c>
      <c r="M25" s="388" t="s">
        <v>465</v>
      </c>
      <c r="N25" s="388" t="s">
        <v>482</v>
      </c>
      <c r="O25" s="398" t="s">
        <v>489</v>
      </c>
      <c r="P25" s="575" t="s">
        <v>482</v>
      </c>
    </row>
    <row r="26" spans="1:16" ht="15" customHeight="1">
      <c r="A26" s="361"/>
      <c r="B26" s="398" t="s">
        <v>436</v>
      </c>
      <c r="C26" s="431"/>
      <c r="D26" s="453"/>
      <c r="E26" s="468"/>
      <c r="F26" s="398"/>
      <c r="G26" s="468"/>
      <c r="H26" s="398"/>
      <c r="I26" s="398"/>
      <c r="J26" s="468"/>
      <c r="K26" s="388"/>
      <c r="L26" s="388"/>
      <c r="M26" s="389"/>
      <c r="N26" s="389"/>
      <c r="O26" s="398"/>
      <c r="P26" s="575"/>
    </row>
    <row r="27" spans="1:16" ht="15" customHeight="1">
      <c r="A27" s="361"/>
      <c r="B27" s="398" t="s">
        <v>439</v>
      </c>
      <c r="C27" s="431"/>
      <c r="D27" s="453"/>
      <c r="E27" s="468"/>
      <c r="F27" s="398"/>
      <c r="G27" s="468"/>
      <c r="H27" s="398"/>
      <c r="I27" s="398"/>
      <c r="J27" s="468"/>
      <c r="K27" s="388"/>
      <c r="L27" s="388"/>
      <c r="M27" s="389"/>
      <c r="N27" s="389"/>
      <c r="O27" s="398"/>
      <c r="P27" s="575"/>
    </row>
    <row r="28" spans="1:16" ht="15" customHeight="1">
      <c r="A28" s="361"/>
      <c r="B28" s="398" t="s">
        <v>445</v>
      </c>
      <c r="C28" s="431"/>
      <c r="D28" s="453"/>
      <c r="E28" s="469"/>
      <c r="F28" s="481"/>
      <c r="G28" s="469"/>
      <c r="H28" s="481"/>
      <c r="I28" s="469"/>
      <c r="J28" s="530"/>
      <c r="K28" s="389"/>
      <c r="L28" s="538"/>
      <c r="M28" s="539"/>
      <c r="N28" s="542"/>
      <c r="O28" s="469"/>
      <c r="P28" s="576"/>
    </row>
    <row r="29" spans="1:16" ht="15" customHeight="1">
      <c r="A29" s="362" t="s">
        <v>430</v>
      </c>
      <c r="B29" s="399"/>
      <c r="C29" s="399"/>
      <c r="D29" s="454"/>
      <c r="E29" s="470" t="s">
        <v>467</v>
      </c>
      <c r="F29" s="470"/>
      <c r="G29" s="470"/>
      <c r="H29" s="470"/>
      <c r="I29" s="470"/>
      <c r="J29" s="470"/>
      <c r="K29" s="470"/>
      <c r="L29" s="470"/>
      <c r="M29" s="470"/>
      <c r="N29" s="470"/>
      <c r="O29" s="470"/>
      <c r="P29" s="577"/>
    </row>
    <row r="30" spans="1:16" ht="30" customHeight="1">
      <c r="A30" s="363" t="s">
        <v>223</v>
      </c>
      <c r="B30" s="400"/>
      <c r="C30" s="400"/>
      <c r="D30" s="400"/>
      <c r="E30" s="400"/>
      <c r="F30" s="400"/>
      <c r="G30" s="400"/>
      <c r="H30" s="400"/>
      <c r="I30" s="400"/>
      <c r="J30" s="400"/>
      <c r="K30" s="400"/>
      <c r="L30" s="400"/>
      <c r="M30" s="400"/>
      <c r="N30" s="400"/>
      <c r="O30" s="400"/>
      <c r="P30" s="400"/>
    </row>
    <row r="31" spans="1:16" ht="15" customHeight="1">
      <c r="A31" s="364" t="s">
        <v>421</v>
      </c>
      <c r="B31" s="401" t="s">
        <v>64</v>
      </c>
      <c r="C31" s="432"/>
      <c r="D31" s="455"/>
      <c r="E31" s="455"/>
      <c r="F31" s="455"/>
      <c r="G31" s="455"/>
      <c r="H31" s="455"/>
      <c r="I31" s="455"/>
      <c r="J31" s="455"/>
      <c r="K31" s="455"/>
      <c r="L31" s="455"/>
      <c r="M31" s="455"/>
      <c r="N31" s="455"/>
      <c r="O31" s="455"/>
      <c r="P31" s="578"/>
    </row>
    <row r="32" spans="1:16" ht="15" customHeight="1">
      <c r="A32" s="365"/>
      <c r="B32" s="385" t="s">
        <v>350</v>
      </c>
      <c r="C32" s="421"/>
      <c r="D32" s="421"/>
      <c r="E32" s="421"/>
      <c r="F32" s="421"/>
      <c r="G32" s="421"/>
      <c r="H32" s="421"/>
      <c r="I32" s="421"/>
      <c r="J32" s="421"/>
      <c r="K32" s="421"/>
      <c r="L32" s="421"/>
      <c r="M32" s="421"/>
      <c r="N32" s="421"/>
      <c r="O32" s="421"/>
      <c r="P32" s="557"/>
    </row>
    <row r="33" spans="1:16" ht="15" customHeight="1">
      <c r="A33" s="365"/>
      <c r="B33" s="386" t="s">
        <v>431</v>
      </c>
      <c r="C33" s="422" t="s">
        <v>83</v>
      </c>
      <c r="D33" s="443"/>
      <c r="E33" s="396" t="s">
        <v>452</v>
      </c>
      <c r="F33" s="443"/>
      <c r="G33" s="486" t="s">
        <v>471</v>
      </c>
      <c r="H33" s="396"/>
      <c r="I33" s="396"/>
      <c r="J33" s="396"/>
      <c r="K33" s="396"/>
      <c r="L33" s="396"/>
      <c r="M33" s="396"/>
      <c r="N33" s="396"/>
      <c r="O33" s="396"/>
      <c r="P33" s="558"/>
    </row>
    <row r="34" spans="1:16" ht="15" customHeight="1">
      <c r="A34" s="365"/>
      <c r="B34" s="387"/>
      <c r="C34" s="423"/>
      <c r="D34" s="444"/>
      <c r="E34" s="397" t="s">
        <v>453</v>
      </c>
      <c r="F34" s="475"/>
      <c r="G34" s="475"/>
      <c r="H34" s="475"/>
      <c r="I34" s="475"/>
      <c r="J34" s="397" t="s">
        <v>165</v>
      </c>
      <c r="K34" s="475"/>
      <c r="L34" s="475"/>
      <c r="M34" s="475"/>
      <c r="N34" s="475"/>
      <c r="O34" s="475"/>
      <c r="P34" s="559"/>
    </row>
    <row r="35" spans="1:16" ht="15" customHeight="1">
      <c r="A35" s="365"/>
      <c r="B35" s="387"/>
      <c r="C35" s="423"/>
      <c r="D35" s="444"/>
      <c r="E35" s="397" t="s">
        <v>454</v>
      </c>
      <c r="F35" s="475"/>
      <c r="G35" s="475"/>
      <c r="H35" s="475"/>
      <c r="I35" s="475"/>
      <c r="J35" s="397" t="s">
        <v>320</v>
      </c>
      <c r="K35" s="475"/>
      <c r="L35" s="475"/>
      <c r="M35" s="475"/>
      <c r="N35" s="475"/>
      <c r="O35" s="475"/>
      <c r="P35" s="559"/>
    </row>
    <row r="36" spans="1:16" ht="18.95" customHeight="1">
      <c r="A36" s="365"/>
      <c r="B36" s="384"/>
      <c r="C36" s="420"/>
      <c r="D36" s="442"/>
      <c r="E36" s="442"/>
      <c r="F36" s="442"/>
      <c r="G36" s="442"/>
      <c r="H36" s="442"/>
      <c r="I36" s="442"/>
      <c r="J36" s="442"/>
      <c r="K36" s="442"/>
      <c r="L36" s="442"/>
      <c r="M36" s="442"/>
      <c r="N36" s="442"/>
      <c r="O36" s="442"/>
      <c r="P36" s="556"/>
    </row>
    <row r="37" spans="1:16" ht="15" customHeight="1">
      <c r="A37" s="365"/>
      <c r="B37" s="385" t="s">
        <v>210</v>
      </c>
      <c r="C37" s="424" t="s">
        <v>449</v>
      </c>
      <c r="D37" s="445"/>
      <c r="E37" s="463"/>
      <c r="F37" s="476"/>
      <c r="G37" s="476"/>
      <c r="H37" s="500" t="s">
        <v>159</v>
      </c>
      <c r="I37" s="512"/>
      <c r="J37" s="527" t="s">
        <v>130</v>
      </c>
      <c r="K37" s="463"/>
      <c r="L37" s="476"/>
      <c r="M37" s="476"/>
      <c r="N37" s="476"/>
      <c r="O37" s="476"/>
      <c r="P37" s="560"/>
    </row>
    <row r="38" spans="1:16" ht="15" customHeight="1">
      <c r="A38" s="366"/>
      <c r="B38" s="402"/>
      <c r="C38" s="433" t="s">
        <v>134</v>
      </c>
      <c r="D38" s="456"/>
      <c r="E38" s="471"/>
      <c r="F38" s="482"/>
      <c r="G38" s="482"/>
      <c r="H38" s="482"/>
      <c r="I38" s="482"/>
      <c r="J38" s="482"/>
      <c r="K38" s="482"/>
      <c r="L38" s="482"/>
      <c r="M38" s="482"/>
      <c r="N38" s="482"/>
      <c r="O38" s="482"/>
      <c r="P38" s="579"/>
    </row>
    <row r="39" spans="1:16" ht="17.25" customHeight="1">
      <c r="A39" s="367"/>
      <c r="B39" s="403"/>
      <c r="C39" s="403"/>
      <c r="D39" s="403"/>
      <c r="E39" s="403"/>
      <c r="F39" s="403"/>
      <c r="G39" s="403"/>
      <c r="H39" s="403"/>
      <c r="I39" s="403"/>
      <c r="J39" s="403"/>
      <c r="K39" s="403"/>
      <c r="L39" s="403" t="s">
        <v>354</v>
      </c>
      <c r="M39" s="403"/>
      <c r="N39" s="403"/>
      <c r="O39" s="403"/>
      <c r="P39" s="403"/>
    </row>
    <row r="40" spans="1:16" ht="15.95" customHeight="1">
      <c r="A40" s="113" t="s">
        <v>282</v>
      </c>
      <c r="B40" s="404" t="s">
        <v>448</v>
      </c>
      <c r="C40" s="405"/>
      <c r="D40" s="405"/>
      <c r="E40" s="405"/>
      <c r="F40" s="405"/>
      <c r="G40" s="405"/>
      <c r="H40" s="405"/>
      <c r="I40" s="405"/>
      <c r="J40" s="405"/>
      <c r="K40" s="405"/>
      <c r="L40" s="405"/>
      <c r="M40" s="405"/>
      <c r="N40" s="405"/>
      <c r="O40" s="405"/>
      <c r="P40" s="405"/>
    </row>
    <row r="41" spans="1:16" ht="15.95" customHeight="1">
      <c r="A41" s="368"/>
      <c r="B41" s="405"/>
      <c r="C41" s="405"/>
      <c r="D41" s="405"/>
      <c r="E41" s="405"/>
      <c r="F41" s="405"/>
      <c r="G41" s="405"/>
      <c r="H41" s="405"/>
      <c r="I41" s="405"/>
      <c r="J41" s="405"/>
      <c r="K41" s="405"/>
      <c r="L41" s="405"/>
      <c r="M41" s="405"/>
      <c r="N41" s="405"/>
      <c r="O41" s="405"/>
      <c r="P41" s="405"/>
    </row>
    <row r="42" spans="1:16" s="350" customFormat="1" ht="33" customHeight="1">
      <c r="A42" s="369" t="s">
        <v>281</v>
      </c>
      <c r="B42" s="405"/>
      <c r="C42" s="405"/>
      <c r="D42" s="405"/>
      <c r="E42" s="405"/>
      <c r="F42" s="405"/>
      <c r="G42" s="405"/>
      <c r="H42" s="405"/>
      <c r="I42" s="405"/>
      <c r="J42" s="405"/>
      <c r="K42" s="405"/>
      <c r="L42" s="405"/>
      <c r="M42" s="405"/>
      <c r="N42" s="405"/>
      <c r="O42" s="405"/>
      <c r="P42" s="405"/>
    </row>
    <row r="43" spans="1:16">
      <c r="B43" s="113" t="s">
        <v>354</v>
      </c>
    </row>
    <row r="45" spans="1:16" ht="15.75">
      <c r="A45" s="370" t="s">
        <v>317</v>
      </c>
      <c r="B45" s="370"/>
      <c r="C45" s="370"/>
      <c r="D45" s="370"/>
      <c r="E45" s="370"/>
      <c r="F45" s="370"/>
      <c r="G45" s="370"/>
      <c r="H45" s="370"/>
      <c r="I45" s="370"/>
      <c r="J45" s="370"/>
      <c r="K45" s="370"/>
      <c r="L45" s="370"/>
      <c r="M45" s="370"/>
      <c r="N45" s="370"/>
    </row>
    <row r="46" spans="1:16" ht="16.5">
      <c r="A46" s="371" t="s">
        <v>398</v>
      </c>
      <c r="B46" s="371"/>
      <c r="C46" s="371"/>
      <c r="D46" s="371"/>
      <c r="E46" s="371"/>
      <c r="F46" s="371"/>
      <c r="G46" s="371"/>
      <c r="H46" s="371"/>
      <c r="I46" s="377"/>
      <c r="J46" s="377"/>
      <c r="K46" s="377"/>
      <c r="L46" s="377"/>
      <c r="M46" s="377"/>
      <c r="N46" s="377"/>
    </row>
    <row r="47" spans="1:16" ht="14.25">
      <c r="A47" s="372" t="s">
        <v>424</v>
      </c>
      <c r="B47" s="406"/>
      <c r="C47" s="406"/>
      <c r="D47" s="406"/>
      <c r="E47" s="406"/>
      <c r="F47" s="406"/>
      <c r="G47" s="494"/>
      <c r="H47" s="412" t="s">
        <v>402</v>
      </c>
      <c r="I47" s="520"/>
      <c r="J47" s="520"/>
      <c r="K47" s="520"/>
      <c r="L47" s="520"/>
      <c r="M47" s="520"/>
      <c r="N47" s="543"/>
    </row>
    <row r="48" spans="1:16">
      <c r="A48" s="373"/>
      <c r="B48" s="407"/>
      <c r="C48" s="407"/>
      <c r="D48" s="407"/>
      <c r="E48" s="407"/>
      <c r="F48" s="407"/>
      <c r="G48" s="495"/>
      <c r="H48" s="414" t="s">
        <v>473</v>
      </c>
      <c r="I48" s="521" t="s">
        <v>476</v>
      </c>
      <c r="J48" s="531"/>
      <c r="K48" s="535" t="s">
        <v>481</v>
      </c>
      <c r="L48" s="531"/>
      <c r="M48" s="540" t="s">
        <v>471</v>
      </c>
      <c r="N48" s="544"/>
    </row>
    <row r="49" spans="1:14">
      <c r="A49" s="373"/>
      <c r="B49" s="407"/>
      <c r="C49" s="407"/>
      <c r="D49" s="407"/>
      <c r="E49" s="407"/>
      <c r="F49" s="407"/>
      <c r="G49" s="495"/>
      <c r="H49" s="415"/>
      <c r="I49" s="522"/>
      <c r="J49" s="483"/>
      <c r="K49" s="483"/>
      <c r="L49" s="483"/>
      <c r="M49" s="483"/>
      <c r="N49" s="545"/>
    </row>
    <row r="50" spans="1:14">
      <c r="A50" s="374"/>
      <c r="B50" s="408"/>
      <c r="C50" s="408"/>
      <c r="D50" s="408"/>
      <c r="E50" s="408"/>
      <c r="F50" s="408"/>
      <c r="G50" s="496"/>
      <c r="H50" s="416"/>
      <c r="I50" s="438"/>
      <c r="J50" s="460"/>
      <c r="K50" s="460"/>
      <c r="L50" s="460"/>
      <c r="M50" s="460"/>
      <c r="N50" s="546"/>
    </row>
    <row r="51" spans="1:14" ht="14.25">
      <c r="A51" s="375" t="s">
        <v>424</v>
      </c>
      <c r="B51" s="409"/>
      <c r="C51" s="409"/>
      <c r="D51" s="409"/>
      <c r="E51" s="409"/>
      <c r="F51" s="409"/>
      <c r="G51" s="497"/>
      <c r="H51" s="413" t="s">
        <v>402</v>
      </c>
      <c r="I51" s="523"/>
      <c r="J51" s="523"/>
      <c r="K51" s="523"/>
      <c r="L51" s="523"/>
      <c r="M51" s="523"/>
      <c r="N51" s="547"/>
    </row>
    <row r="52" spans="1:14">
      <c r="A52" s="373"/>
      <c r="B52" s="407"/>
      <c r="C52" s="407"/>
      <c r="D52" s="407"/>
      <c r="E52" s="407"/>
      <c r="F52" s="407"/>
      <c r="G52" s="495"/>
      <c r="H52" s="414" t="s">
        <v>473</v>
      </c>
      <c r="I52" s="521" t="s">
        <v>476</v>
      </c>
      <c r="J52" s="531"/>
      <c r="K52" s="535" t="s">
        <v>481</v>
      </c>
      <c r="L52" s="531"/>
      <c r="M52" s="540" t="s">
        <v>471</v>
      </c>
      <c r="N52" s="544"/>
    </row>
    <row r="53" spans="1:14">
      <c r="A53" s="373"/>
      <c r="B53" s="407"/>
      <c r="C53" s="407"/>
      <c r="D53" s="407"/>
      <c r="E53" s="407"/>
      <c r="F53" s="407"/>
      <c r="G53" s="495"/>
      <c r="H53" s="415"/>
      <c r="I53" s="522"/>
      <c r="J53" s="483"/>
      <c r="K53" s="483"/>
      <c r="L53" s="483"/>
      <c r="M53" s="483"/>
      <c r="N53" s="545"/>
    </row>
    <row r="54" spans="1:14">
      <c r="A54" s="376"/>
      <c r="B54" s="410"/>
      <c r="C54" s="410"/>
      <c r="D54" s="410"/>
      <c r="E54" s="410"/>
      <c r="F54" s="410"/>
      <c r="G54" s="498"/>
      <c r="H54" s="510"/>
      <c r="I54" s="524"/>
      <c r="J54" s="532"/>
      <c r="K54" s="532"/>
      <c r="L54" s="532"/>
      <c r="M54" s="532"/>
      <c r="N54" s="548"/>
    </row>
    <row r="55" spans="1:14" ht="15.75">
      <c r="A55" s="377"/>
      <c r="B55" s="377"/>
      <c r="C55" s="377"/>
      <c r="D55" s="377"/>
      <c r="E55" s="377"/>
      <c r="F55" s="377"/>
      <c r="G55" s="377"/>
      <c r="H55" s="377"/>
      <c r="I55" s="377"/>
      <c r="J55" s="377"/>
      <c r="K55" s="377"/>
      <c r="L55" s="377"/>
      <c r="M55" s="377"/>
      <c r="N55" s="377"/>
    </row>
    <row r="56" spans="1:14" ht="15.75">
      <c r="A56" s="371" t="s">
        <v>223</v>
      </c>
      <c r="B56" s="411"/>
      <c r="C56" s="411"/>
      <c r="D56" s="411"/>
      <c r="E56" s="411"/>
      <c r="F56" s="411"/>
      <c r="G56" s="411"/>
      <c r="H56" s="411"/>
      <c r="I56" s="411"/>
      <c r="J56" s="411"/>
      <c r="K56" s="411"/>
      <c r="L56" s="411"/>
      <c r="M56" s="411"/>
      <c r="N56" s="411"/>
    </row>
    <row r="57" spans="1:14" ht="16.5">
      <c r="A57" s="378" t="s">
        <v>85</v>
      </c>
      <c r="B57" s="378"/>
      <c r="C57" s="378"/>
      <c r="D57" s="378"/>
      <c r="E57" s="378"/>
      <c r="F57" s="378"/>
      <c r="G57" s="378"/>
      <c r="H57" s="378"/>
      <c r="I57" s="525"/>
      <c r="J57" s="525"/>
      <c r="K57" s="525"/>
      <c r="L57" s="525"/>
      <c r="M57" s="525"/>
      <c r="N57" s="525"/>
    </row>
    <row r="58" spans="1:14" ht="14.25">
      <c r="A58" s="379" t="s">
        <v>421</v>
      </c>
      <c r="B58" s="412" t="s">
        <v>64</v>
      </c>
      <c r="C58" s="434"/>
      <c r="D58" s="457"/>
      <c r="E58" s="457"/>
      <c r="F58" s="457"/>
      <c r="G58" s="457"/>
      <c r="H58" s="457"/>
      <c r="I58" s="457"/>
      <c r="J58" s="457"/>
      <c r="K58" s="457"/>
      <c r="L58" s="457"/>
      <c r="M58" s="457"/>
      <c r="N58" s="549"/>
    </row>
    <row r="59" spans="1:14" ht="15.75">
      <c r="A59" s="380"/>
      <c r="B59" s="413" t="s">
        <v>350</v>
      </c>
      <c r="C59" s="435"/>
      <c r="D59" s="435"/>
      <c r="E59" s="435"/>
      <c r="F59" s="435"/>
      <c r="G59" s="435"/>
      <c r="H59" s="435"/>
      <c r="I59" s="435"/>
      <c r="J59" s="435"/>
      <c r="K59" s="435"/>
      <c r="L59" s="435"/>
      <c r="M59" s="435"/>
      <c r="N59" s="550"/>
    </row>
    <row r="60" spans="1:14" ht="14.25">
      <c r="A60" s="380"/>
      <c r="B60" s="414" t="s">
        <v>431</v>
      </c>
      <c r="C60" s="436" t="s">
        <v>83</v>
      </c>
      <c r="D60" s="458"/>
      <c r="E60" s="472" t="s">
        <v>452</v>
      </c>
      <c r="F60" s="458"/>
      <c r="G60" s="499" t="s">
        <v>471</v>
      </c>
      <c r="H60" s="472"/>
      <c r="I60" s="472"/>
      <c r="J60" s="472"/>
      <c r="K60" s="472"/>
      <c r="L60" s="472"/>
      <c r="M60" s="472"/>
      <c r="N60" s="551"/>
    </row>
    <row r="61" spans="1:14" ht="14.25">
      <c r="A61" s="380"/>
      <c r="B61" s="415"/>
      <c r="C61" s="437"/>
      <c r="D61" s="459"/>
      <c r="E61" s="407" t="s">
        <v>453</v>
      </c>
      <c r="F61" s="483"/>
      <c r="G61" s="483"/>
      <c r="H61" s="483"/>
      <c r="I61" s="483"/>
      <c r="J61" s="407" t="s">
        <v>165</v>
      </c>
      <c r="K61" s="483"/>
      <c r="L61" s="483"/>
      <c r="M61" s="483"/>
      <c r="N61" s="545"/>
    </row>
    <row r="62" spans="1:14" ht="14.25">
      <c r="A62" s="380"/>
      <c r="B62" s="415"/>
      <c r="C62" s="437"/>
      <c r="D62" s="459"/>
      <c r="E62" s="407" t="s">
        <v>454</v>
      </c>
      <c r="F62" s="483"/>
      <c r="G62" s="483"/>
      <c r="H62" s="483"/>
      <c r="I62" s="483"/>
      <c r="J62" s="407" t="s">
        <v>320</v>
      </c>
      <c r="K62" s="483"/>
      <c r="L62" s="483"/>
      <c r="M62" s="483"/>
      <c r="N62" s="545"/>
    </row>
    <row r="63" spans="1:14" ht="14.25">
      <c r="A63" s="380"/>
      <c r="B63" s="416"/>
      <c r="C63" s="438"/>
      <c r="D63" s="460"/>
      <c r="E63" s="460"/>
      <c r="F63" s="460"/>
      <c r="G63" s="460"/>
      <c r="H63" s="460"/>
      <c r="I63" s="460"/>
      <c r="J63" s="460"/>
      <c r="K63" s="460"/>
      <c r="L63" s="460"/>
      <c r="M63" s="460"/>
      <c r="N63" s="546"/>
    </row>
    <row r="64" spans="1:14" ht="14.25">
      <c r="A64" s="380"/>
      <c r="B64" s="413" t="s">
        <v>210</v>
      </c>
      <c r="C64" s="439" t="s">
        <v>449</v>
      </c>
      <c r="D64" s="461"/>
      <c r="E64" s="473"/>
      <c r="F64" s="484"/>
      <c r="G64" s="484"/>
      <c r="H64" s="511" t="s">
        <v>159</v>
      </c>
      <c r="I64" s="526"/>
      <c r="J64" s="533" t="s">
        <v>130</v>
      </c>
      <c r="K64" s="473"/>
      <c r="L64" s="484"/>
      <c r="M64" s="484"/>
      <c r="N64" s="552"/>
    </row>
    <row r="65" spans="1:14" ht="15">
      <c r="A65" s="381"/>
      <c r="B65" s="417"/>
      <c r="C65" s="440" t="s">
        <v>134</v>
      </c>
      <c r="D65" s="462"/>
      <c r="E65" s="474"/>
      <c r="F65" s="485"/>
      <c r="G65" s="485"/>
      <c r="H65" s="485"/>
      <c r="I65" s="485"/>
      <c r="J65" s="485"/>
      <c r="K65" s="485"/>
      <c r="L65" s="485"/>
      <c r="M65" s="485"/>
      <c r="N65" s="553"/>
    </row>
    <row r="66" spans="1:14" ht="14.25">
      <c r="A66" s="382"/>
      <c r="B66" s="418"/>
      <c r="C66" s="418"/>
      <c r="D66" s="418"/>
      <c r="E66" s="418"/>
      <c r="F66" s="418"/>
      <c r="G66" s="418"/>
      <c r="H66" s="418"/>
      <c r="I66" s="418"/>
      <c r="J66" s="418"/>
      <c r="K66" s="418"/>
      <c r="L66" s="418"/>
      <c r="M66" s="418"/>
      <c r="N66" s="418"/>
    </row>
  </sheetData>
  <mergeCells count="103">
    <mergeCell ref="A1:P1"/>
    <mergeCell ref="C2:P2"/>
    <mergeCell ref="C3:P3"/>
    <mergeCell ref="C4:P4"/>
    <mergeCell ref="H5:P5"/>
    <mergeCell ref="C8:P8"/>
    <mergeCell ref="C9:D9"/>
    <mergeCell ref="E9:G9"/>
    <mergeCell ref="K9:P9"/>
    <mergeCell ref="C10:D10"/>
    <mergeCell ref="E10:P10"/>
    <mergeCell ref="C11:F11"/>
    <mergeCell ref="C12:F12"/>
    <mergeCell ref="C13:F13"/>
    <mergeCell ref="B14:F14"/>
    <mergeCell ref="G14:P14"/>
    <mergeCell ref="E15:F15"/>
    <mergeCell ref="G15:P15"/>
    <mergeCell ref="G16:P16"/>
    <mergeCell ref="G17:P17"/>
    <mergeCell ref="H18:P18"/>
    <mergeCell ref="O19:P19"/>
    <mergeCell ref="A22:P22"/>
    <mergeCell ref="E23:H23"/>
    <mergeCell ref="E24:F24"/>
    <mergeCell ref="G24:H24"/>
    <mergeCell ref="B26:D26"/>
    <mergeCell ref="B27:D27"/>
    <mergeCell ref="B28:D28"/>
    <mergeCell ref="E28:F28"/>
    <mergeCell ref="G28:H28"/>
    <mergeCell ref="I28:J28"/>
    <mergeCell ref="K28:L28"/>
    <mergeCell ref="M28:N28"/>
    <mergeCell ref="O28:P28"/>
    <mergeCell ref="A29:D29"/>
    <mergeCell ref="E29:P29"/>
    <mergeCell ref="A30:P30"/>
    <mergeCell ref="C31:P31"/>
    <mergeCell ref="C32:P32"/>
    <mergeCell ref="H33:P33"/>
    <mergeCell ref="C36:P36"/>
    <mergeCell ref="C37:D37"/>
    <mergeCell ref="E37:G37"/>
    <mergeCell ref="K37:P37"/>
    <mergeCell ref="C38:D38"/>
    <mergeCell ref="E38:P38"/>
    <mergeCell ref="A45:N45"/>
    <mergeCell ref="A46:H46"/>
    <mergeCell ref="I47:N47"/>
    <mergeCell ref="M48:N48"/>
    <mergeCell ref="I51:N51"/>
    <mergeCell ref="M52:N52"/>
    <mergeCell ref="A56:N56"/>
    <mergeCell ref="A57:H57"/>
    <mergeCell ref="C58:N58"/>
    <mergeCell ref="C59:N59"/>
    <mergeCell ref="H60:N60"/>
    <mergeCell ref="C63:N63"/>
    <mergeCell ref="C64:D64"/>
    <mergeCell ref="E64:G64"/>
    <mergeCell ref="K64:N64"/>
    <mergeCell ref="C65:D65"/>
    <mergeCell ref="E65:N65"/>
    <mergeCell ref="B5:B8"/>
    <mergeCell ref="C6:D7"/>
    <mergeCell ref="F6:I7"/>
    <mergeCell ref="K6:P7"/>
    <mergeCell ref="B9:B10"/>
    <mergeCell ref="G11:G13"/>
    <mergeCell ref="H12:P13"/>
    <mergeCell ref="B15:D17"/>
    <mergeCell ref="E16:F17"/>
    <mergeCell ref="A18:F21"/>
    <mergeCell ref="G19:G21"/>
    <mergeCell ref="H20:P21"/>
    <mergeCell ref="A23:D25"/>
    <mergeCell ref="I23:J24"/>
    <mergeCell ref="K23:L24"/>
    <mergeCell ref="M23:N24"/>
    <mergeCell ref="O23:P24"/>
    <mergeCell ref="A26:A28"/>
    <mergeCell ref="B33:B36"/>
    <mergeCell ref="C34:D35"/>
    <mergeCell ref="F34:I35"/>
    <mergeCell ref="K34:P35"/>
    <mergeCell ref="B37:B38"/>
    <mergeCell ref="B40:P42"/>
    <mergeCell ref="A47:G50"/>
    <mergeCell ref="H48:H50"/>
    <mergeCell ref="I49:N50"/>
    <mergeCell ref="A51:G54"/>
    <mergeCell ref="H52:H54"/>
    <mergeCell ref="I53:N54"/>
    <mergeCell ref="B60:B63"/>
    <mergeCell ref="C61:D62"/>
    <mergeCell ref="F61:I62"/>
    <mergeCell ref="K61:N62"/>
    <mergeCell ref="B64:B65"/>
    <mergeCell ref="A2:A10"/>
    <mergeCell ref="A11:A17"/>
    <mergeCell ref="A31:A38"/>
    <mergeCell ref="A58:A65"/>
  </mergeCells>
  <phoneticPr fontId="11"/>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B1:C22"/>
  <sheetViews>
    <sheetView showGridLines="0" zoomScale="130" zoomScaleNormal="130" workbookViewId="0"/>
  </sheetViews>
  <sheetFormatPr defaultColWidth="9.33203125" defaultRowHeight="15"/>
  <cols>
    <col min="1" max="1" width="1" style="3000" customWidth="1"/>
    <col min="2" max="2" width="7.77734375" style="3000" customWidth="1"/>
    <col min="3" max="3" width="110.77734375" style="3001" customWidth="1"/>
    <col min="4" max="4" width="1" style="3000" customWidth="1"/>
    <col min="5" max="10" width="9.33203125" style="3000"/>
    <col min="11" max="11" width="8.6640625" style="3000" customWidth="1"/>
    <col min="12" max="16384" width="9.33203125" style="3000"/>
  </cols>
  <sheetData>
    <row r="1" spans="2:3">
      <c r="B1" s="3000" t="s">
        <v>1171</v>
      </c>
      <c r="C1" s="3000"/>
    </row>
    <row r="2" spans="2:3">
      <c r="C2" s="3000" t="s">
        <v>1181</v>
      </c>
    </row>
    <row r="3" spans="2:3" ht="6" customHeight="1"/>
    <row r="4" spans="2:3">
      <c r="B4" s="3002" t="s">
        <v>903</v>
      </c>
      <c r="C4" s="3006" t="s">
        <v>891</v>
      </c>
    </row>
    <row r="5" spans="2:3" ht="22.5">
      <c r="B5" s="3003" t="s">
        <v>1172</v>
      </c>
      <c r="C5" s="3007" t="s">
        <v>1182</v>
      </c>
    </row>
    <row r="6" spans="2:3" ht="22.5">
      <c r="B6" s="3003" t="s">
        <v>1173</v>
      </c>
      <c r="C6" s="3007" t="s">
        <v>283</v>
      </c>
    </row>
    <row r="7" spans="2:3">
      <c r="B7" s="3003" t="s">
        <v>1174</v>
      </c>
      <c r="C7" s="3007" t="s">
        <v>603</v>
      </c>
    </row>
    <row r="8" spans="2:3">
      <c r="B8" s="3003" t="s">
        <v>466</v>
      </c>
      <c r="C8" s="3007" t="s">
        <v>326</v>
      </c>
    </row>
    <row r="9" spans="2:3" ht="22.5">
      <c r="B9" s="3003" t="s">
        <v>47</v>
      </c>
      <c r="C9" s="3007" t="s">
        <v>1183</v>
      </c>
    </row>
    <row r="10" spans="2:3">
      <c r="B10" s="3003" t="s">
        <v>1175</v>
      </c>
      <c r="C10" s="3007" t="s">
        <v>1184</v>
      </c>
    </row>
    <row r="11" spans="2:3" ht="22.5">
      <c r="B11" s="3003" t="s">
        <v>1176</v>
      </c>
      <c r="C11" s="3007" t="s">
        <v>1185</v>
      </c>
    </row>
    <row r="12" spans="2:3" ht="90">
      <c r="B12" s="3003" t="s">
        <v>1177</v>
      </c>
      <c r="C12" s="3007" t="s">
        <v>812</v>
      </c>
    </row>
    <row r="13" spans="2:3" ht="90">
      <c r="B13" s="3003" t="s">
        <v>1178</v>
      </c>
      <c r="C13" s="3007" t="s">
        <v>1186</v>
      </c>
    </row>
    <row r="14" spans="2:3" ht="56.25">
      <c r="B14" s="3003" t="s">
        <v>1179</v>
      </c>
      <c r="C14" s="3007" t="s">
        <v>1187</v>
      </c>
    </row>
    <row r="15" spans="2:3" ht="33.75">
      <c r="B15" s="3003" t="s">
        <v>133</v>
      </c>
      <c r="C15" s="3007" t="s">
        <v>1188</v>
      </c>
    </row>
    <row r="16" spans="2:3" ht="45">
      <c r="B16" s="3003" t="s">
        <v>265</v>
      </c>
      <c r="C16" s="3007" t="s">
        <v>1117</v>
      </c>
    </row>
    <row r="17" spans="2:3">
      <c r="B17" s="3003" t="s">
        <v>1091</v>
      </c>
      <c r="C17" s="3007" t="s">
        <v>1189</v>
      </c>
    </row>
    <row r="18" spans="2:3" ht="22.5">
      <c r="B18" s="3003" t="s">
        <v>971</v>
      </c>
      <c r="C18" s="3007" t="s">
        <v>1190</v>
      </c>
    </row>
    <row r="19" spans="2:3" ht="22.5">
      <c r="B19" s="3003" t="s">
        <v>82</v>
      </c>
      <c r="C19" s="3007" t="s">
        <v>1191</v>
      </c>
    </row>
    <row r="20" spans="2:3" ht="22.5">
      <c r="B20" s="3003" t="s">
        <v>38</v>
      </c>
      <c r="C20" s="3007" t="s">
        <v>1192</v>
      </c>
    </row>
    <row r="21" spans="2:3" ht="22.5">
      <c r="B21" s="3004" t="s">
        <v>1180</v>
      </c>
      <c r="C21" s="3008" t="s">
        <v>1193</v>
      </c>
    </row>
    <row r="22" spans="2:3">
      <c r="B22" s="3005"/>
    </row>
  </sheetData>
  <phoneticPr fontId="11"/>
  <printOptions horizontalCentered="1"/>
  <pageMargins left="0.23622047244094491" right="0.23622047244094491" top="0.74803149606299213" bottom="0.74803149606299213" header="0.31496062992125984" footer="0.31496062992125984"/>
  <pageSetup paperSize="9" scale="92"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B1:C19"/>
  <sheetViews>
    <sheetView showGridLines="0" zoomScale="130" zoomScaleNormal="130" workbookViewId="0"/>
  </sheetViews>
  <sheetFormatPr defaultColWidth="9.33203125" defaultRowHeight="15"/>
  <cols>
    <col min="1" max="1" width="1" style="3000" customWidth="1"/>
    <col min="2" max="2" width="7.77734375" style="3000" customWidth="1"/>
    <col min="3" max="3" width="110.77734375" style="3001" customWidth="1"/>
    <col min="4" max="4" width="1" style="3000" customWidth="1"/>
    <col min="5" max="10" width="9.33203125" style="3000"/>
    <col min="11" max="11" width="8.6640625" style="3000" customWidth="1"/>
    <col min="12" max="16384" width="9.33203125" style="3000"/>
  </cols>
  <sheetData>
    <row r="1" spans="2:3">
      <c r="B1" s="3000" t="s">
        <v>1194</v>
      </c>
      <c r="C1" s="3000"/>
    </row>
    <row r="2" spans="2:3">
      <c r="C2" s="3000" t="s">
        <v>1195</v>
      </c>
    </row>
    <row r="3" spans="2:3" ht="6" customHeight="1"/>
    <row r="4" spans="2:3">
      <c r="B4" s="3002" t="s">
        <v>903</v>
      </c>
      <c r="C4" s="3006" t="s">
        <v>891</v>
      </c>
    </row>
    <row r="5" spans="2:3">
      <c r="B5" s="3003" t="s">
        <v>1172</v>
      </c>
      <c r="C5" s="3007" t="s">
        <v>1196</v>
      </c>
    </row>
    <row r="6" spans="2:3">
      <c r="B6" s="3003" t="s">
        <v>1173</v>
      </c>
      <c r="C6" s="3007" t="s">
        <v>1197</v>
      </c>
    </row>
    <row r="7" spans="2:3">
      <c r="B7" s="3003" t="s">
        <v>31</v>
      </c>
      <c r="C7" s="3007" t="s">
        <v>326</v>
      </c>
    </row>
    <row r="8" spans="2:3" ht="22.5">
      <c r="B8" s="3003" t="s">
        <v>1174</v>
      </c>
      <c r="C8" s="3007" t="s">
        <v>1183</v>
      </c>
    </row>
    <row r="9" spans="2:3">
      <c r="B9" s="3003" t="s">
        <v>466</v>
      </c>
      <c r="C9" s="3007" t="s">
        <v>1184</v>
      </c>
    </row>
    <row r="10" spans="2:3" ht="22.5">
      <c r="B10" s="3003" t="s">
        <v>244</v>
      </c>
      <c r="C10" s="3007" t="s">
        <v>1185</v>
      </c>
    </row>
    <row r="11" spans="2:3" ht="78.75">
      <c r="B11" s="3003" t="s">
        <v>47</v>
      </c>
      <c r="C11" s="3007" t="s">
        <v>234</v>
      </c>
    </row>
    <row r="12" spans="2:3" ht="45">
      <c r="B12" s="3003" t="s">
        <v>1175</v>
      </c>
      <c r="C12" s="3007" t="s">
        <v>460</v>
      </c>
    </row>
    <row r="13" spans="2:3" ht="33.75">
      <c r="B13" s="3003" t="s">
        <v>1177</v>
      </c>
      <c r="C13" s="3007" t="s">
        <v>1198</v>
      </c>
    </row>
    <row r="14" spans="2:3" ht="45">
      <c r="B14" s="3003" t="s">
        <v>1178</v>
      </c>
      <c r="C14" s="3007" t="s">
        <v>1199</v>
      </c>
    </row>
    <row r="15" spans="2:3" ht="33.75">
      <c r="B15" s="3003" t="s">
        <v>1179</v>
      </c>
      <c r="C15" s="3007" t="s">
        <v>76</v>
      </c>
    </row>
    <row r="16" spans="2:3">
      <c r="B16" s="3003" t="s">
        <v>133</v>
      </c>
      <c r="C16" s="3007" t="s">
        <v>1189</v>
      </c>
    </row>
    <row r="17" spans="2:3">
      <c r="B17" s="3003" t="s">
        <v>1091</v>
      </c>
      <c r="C17" s="3007" t="s">
        <v>67</v>
      </c>
    </row>
    <row r="18" spans="2:3">
      <c r="B18" s="3004" t="s">
        <v>971</v>
      </c>
      <c r="C18" s="3008" t="s">
        <v>1200</v>
      </c>
    </row>
    <row r="19" spans="2:3">
      <c r="B19" s="3005"/>
    </row>
  </sheetData>
  <phoneticPr fontId="11"/>
  <printOptions horizontalCentered="1"/>
  <pageMargins left="0.23622047244094491" right="0.23622047244094491" top="0.74803149606299213" bottom="0.74803149606299213" header="0.31496062992125984" footer="0.31496062992125984"/>
  <pageSetup paperSize="9" scale="92"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pageSetUpPr fitToPage="1"/>
  </sheetPr>
  <dimension ref="B1:C21"/>
  <sheetViews>
    <sheetView showGridLines="0" zoomScale="130" zoomScaleNormal="130" workbookViewId="0"/>
  </sheetViews>
  <sheetFormatPr defaultColWidth="9.33203125" defaultRowHeight="15"/>
  <cols>
    <col min="1" max="1" width="1" style="3000" customWidth="1"/>
    <col min="2" max="2" width="7.77734375" style="3000" customWidth="1"/>
    <col min="3" max="3" width="110.77734375" style="3001" customWidth="1"/>
    <col min="4" max="4" width="1" style="3000" customWidth="1"/>
    <col min="5" max="10" width="9.33203125" style="3000"/>
    <col min="11" max="11" width="8.6640625" style="3000" customWidth="1"/>
    <col min="12" max="16384" width="9.33203125" style="3000"/>
  </cols>
  <sheetData>
    <row r="1" spans="2:3">
      <c r="B1" s="3000" t="s">
        <v>1201</v>
      </c>
      <c r="C1" s="3000"/>
    </row>
    <row r="2" spans="2:3">
      <c r="C2" s="3000" t="s">
        <v>1202</v>
      </c>
    </row>
    <row r="3" spans="2:3" ht="6" customHeight="1"/>
    <row r="4" spans="2:3">
      <c r="B4" s="3002" t="s">
        <v>903</v>
      </c>
      <c r="C4" s="3006" t="s">
        <v>891</v>
      </c>
    </row>
    <row r="5" spans="2:3" ht="22.5">
      <c r="B5" s="3003" t="s">
        <v>1172</v>
      </c>
      <c r="C5" s="3007" t="s">
        <v>1203</v>
      </c>
    </row>
    <row r="6" spans="2:3" ht="22.5">
      <c r="B6" s="3003" t="s">
        <v>1173</v>
      </c>
      <c r="C6" s="3007" t="s">
        <v>1204</v>
      </c>
    </row>
    <row r="7" spans="2:3">
      <c r="B7" s="3003" t="s">
        <v>1174</v>
      </c>
      <c r="C7" s="3007" t="s">
        <v>1205</v>
      </c>
    </row>
    <row r="8" spans="2:3">
      <c r="B8" s="3003" t="s">
        <v>466</v>
      </c>
      <c r="C8" s="3007" t="s">
        <v>326</v>
      </c>
    </row>
    <row r="9" spans="2:3" ht="22.5">
      <c r="B9" s="3003" t="s">
        <v>47</v>
      </c>
      <c r="C9" s="3007" t="s">
        <v>1183</v>
      </c>
    </row>
    <row r="10" spans="2:3">
      <c r="B10" s="3003" t="s">
        <v>1175</v>
      </c>
      <c r="C10" s="3007" t="s">
        <v>1184</v>
      </c>
    </row>
    <row r="11" spans="2:3" ht="22.5">
      <c r="B11" s="3003" t="s">
        <v>1176</v>
      </c>
      <c r="C11" s="3007" t="s">
        <v>1185</v>
      </c>
    </row>
    <row r="12" spans="2:3" ht="90">
      <c r="B12" s="3003" t="s">
        <v>1177</v>
      </c>
      <c r="C12" s="3007" t="s">
        <v>1206</v>
      </c>
    </row>
    <row r="13" spans="2:3" ht="90">
      <c r="B13" s="3003" t="s">
        <v>1178</v>
      </c>
      <c r="C13" s="3007" t="s">
        <v>401</v>
      </c>
    </row>
    <row r="14" spans="2:3" ht="56.25">
      <c r="B14" s="3003" t="s">
        <v>1179</v>
      </c>
      <c r="C14" s="3007" t="s">
        <v>1207</v>
      </c>
    </row>
    <row r="15" spans="2:3" ht="33.75">
      <c r="B15" s="3003" t="s">
        <v>133</v>
      </c>
      <c r="C15" s="3007" t="s">
        <v>1208</v>
      </c>
    </row>
    <row r="16" spans="2:3" ht="33.75">
      <c r="B16" s="3003" t="s">
        <v>772</v>
      </c>
      <c r="C16" s="3007" t="s">
        <v>877</v>
      </c>
    </row>
    <row r="17" spans="2:3">
      <c r="B17" s="3003" t="s">
        <v>1091</v>
      </c>
      <c r="C17" s="3007" t="s">
        <v>1189</v>
      </c>
    </row>
    <row r="18" spans="2:3" ht="22.5">
      <c r="B18" s="3003" t="s">
        <v>971</v>
      </c>
      <c r="C18" s="3007" t="s">
        <v>1209</v>
      </c>
    </row>
    <row r="19" spans="2:3" ht="22.5">
      <c r="B19" s="3003" t="s">
        <v>82</v>
      </c>
      <c r="C19" s="3007" t="s">
        <v>391</v>
      </c>
    </row>
    <row r="20" spans="2:3" ht="22.5">
      <c r="B20" s="3003" t="s">
        <v>38</v>
      </c>
      <c r="C20" s="3007" t="s">
        <v>1210</v>
      </c>
    </row>
    <row r="21" spans="2:3" ht="22.5">
      <c r="B21" s="3004" t="s">
        <v>1180</v>
      </c>
      <c r="C21" s="3008" t="s">
        <v>1211</v>
      </c>
    </row>
  </sheetData>
  <phoneticPr fontId="11"/>
  <printOptions horizontalCentered="1"/>
  <pageMargins left="0.23622047244094491" right="0.23622047244094491" top="0.74803149606299213" bottom="0.74803149606299213" header="0.31496062992125984" footer="0.31496062992125984"/>
  <pageSetup paperSize="9" scale="92"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pageSetUpPr fitToPage="1"/>
  </sheetPr>
  <dimension ref="B1:C19"/>
  <sheetViews>
    <sheetView showGridLines="0" zoomScale="130" zoomScaleNormal="130" workbookViewId="0"/>
  </sheetViews>
  <sheetFormatPr defaultColWidth="9.33203125" defaultRowHeight="15"/>
  <cols>
    <col min="1" max="1" width="1" style="3000" customWidth="1"/>
    <col min="2" max="2" width="7.77734375" style="3000" customWidth="1"/>
    <col min="3" max="3" width="110.77734375" style="3001" customWidth="1"/>
    <col min="4" max="4" width="1" style="3000" customWidth="1"/>
    <col min="5" max="10" width="9.33203125" style="3000"/>
    <col min="11" max="11" width="8.6640625" style="3000" customWidth="1"/>
    <col min="12" max="16384" width="9.33203125" style="3000"/>
  </cols>
  <sheetData>
    <row r="1" spans="2:3">
      <c r="B1" s="3000" t="s">
        <v>1212</v>
      </c>
      <c r="C1" s="3000"/>
    </row>
    <row r="2" spans="2:3">
      <c r="C2" s="3000" t="s">
        <v>1213</v>
      </c>
    </row>
    <row r="3" spans="2:3" ht="6" customHeight="1"/>
    <row r="4" spans="2:3">
      <c r="B4" s="3002" t="s">
        <v>903</v>
      </c>
      <c r="C4" s="3006" t="s">
        <v>891</v>
      </c>
    </row>
    <row r="5" spans="2:3" ht="22.5">
      <c r="B5" s="3003" t="s">
        <v>1172</v>
      </c>
      <c r="C5" s="3007" t="s">
        <v>1214</v>
      </c>
    </row>
    <row r="6" spans="2:3" ht="22.5">
      <c r="B6" s="3003" t="s">
        <v>1173</v>
      </c>
      <c r="C6" s="3007" t="s">
        <v>1215</v>
      </c>
    </row>
    <row r="7" spans="2:3">
      <c r="B7" s="3003" t="s">
        <v>31</v>
      </c>
      <c r="C7" s="3007" t="s">
        <v>326</v>
      </c>
    </row>
    <row r="8" spans="2:3" ht="22.5">
      <c r="B8" s="3003" t="s">
        <v>1174</v>
      </c>
      <c r="C8" s="3007" t="s">
        <v>1183</v>
      </c>
    </row>
    <row r="9" spans="2:3">
      <c r="B9" s="3003" t="s">
        <v>466</v>
      </c>
      <c r="C9" s="3007" t="s">
        <v>1184</v>
      </c>
    </row>
    <row r="10" spans="2:3" ht="22.5">
      <c r="B10" s="3003" t="s">
        <v>244</v>
      </c>
      <c r="C10" s="3007" t="s">
        <v>1185</v>
      </c>
    </row>
    <row r="11" spans="2:3" ht="67.5">
      <c r="B11" s="3003" t="s">
        <v>47</v>
      </c>
      <c r="C11" s="3007" t="s">
        <v>1216</v>
      </c>
    </row>
    <row r="12" spans="2:3" ht="45">
      <c r="B12" s="3003" t="s">
        <v>1175</v>
      </c>
      <c r="C12" s="3007" t="s">
        <v>1217</v>
      </c>
    </row>
    <row r="13" spans="2:3" ht="33.75">
      <c r="B13" s="3003" t="s">
        <v>1177</v>
      </c>
      <c r="C13" s="3007" t="s">
        <v>1218</v>
      </c>
    </row>
    <row r="14" spans="2:3" ht="45">
      <c r="B14" s="3003" t="s">
        <v>1178</v>
      </c>
      <c r="C14" s="3007" t="s">
        <v>641</v>
      </c>
    </row>
    <row r="15" spans="2:3" ht="33.75">
      <c r="B15" s="3003" t="s">
        <v>1179</v>
      </c>
      <c r="C15" s="3007" t="s">
        <v>630</v>
      </c>
    </row>
    <row r="16" spans="2:3">
      <c r="B16" s="3003" t="s">
        <v>133</v>
      </c>
      <c r="C16" s="3007" t="s">
        <v>1189</v>
      </c>
    </row>
    <row r="17" spans="2:3">
      <c r="B17" s="3003" t="s">
        <v>1091</v>
      </c>
      <c r="C17" s="3007" t="s">
        <v>67</v>
      </c>
    </row>
    <row r="18" spans="2:3">
      <c r="B18" s="3004" t="s">
        <v>971</v>
      </c>
      <c r="C18" s="3008" t="s">
        <v>1200</v>
      </c>
    </row>
    <row r="19" spans="2:3">
      <c r="B19" s="3005"/>
    </row>
  </sheetData>
  <phoneticPr fontId="11"/>
  <printOptions horizontalCentered="1"/>
  <pageMargins left="0.23622047244094491" right="0.23622047244094491" top="0.74803149606299213" bottom="0.74803149606299213" header="0.31496062992125984" footer="0.31496062992125984"/>
  <pageSetup paperSize="9" scale="92"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pageSetUpPr fitToPage="1"/>
  </sheetPr>
  <dimension ref="A1:F32"/>
  <sheetViews>
    <sheetView workbookViewId="0"/>
  </sheetViews>
  <sheetFormatPr defaultColWidth="9" defaultRowHeight="15"/>
  <cols>
    <col min="1" max="1" width="46.109375" style="3009" customWidth="1"/>
    <col min="2" max="2" width="30" style="3009" customWidth="1"/>
    <col min="3" max="16384" width="9" style="3009"/>
  </cols>
  <sheetData>
    <row r="1" spans="1:6" ht="22.5" customHeight="1">
      <c r="A1" s="3009" t="s">
        <v>79</v>
      </c>
    </row>
    <row r="2" spans="1:6" ht="24.75" customHeight="1">
      <c r="A2" s="3010" t="s">
        <v>1219</v>
      </c>
      <c r="B2" s="3010"/>
      <c r="C2" s="3016"/>
      <c r="D2" s="3016"/>
      <c r="E2" s="3016"/>
      <c r="F2" s="3016"/>
    </row>
    <row r="3" spans="1:6" ht="18.75" customHeight="1"/>
    <row r="4" spans="1:6" ht="14.1" customHeight="1">
      <c r="A4" s="3011" t="s">
        <v>64</v>
      </c>
      <c r="B4" s="3017" t="s">
        <v>337</v>
      </c>
    </row>
    <row r="5" spans="1:6" ht="18.75" customHeight="1">
      <c r="A5" s="3012" t="s">
        <v>1220</v>
      </c>
      <c r="B5" s="3018"/>
    </row>
    <row r="6" spans="1:6" ht="15" customHeight="1">
      <c r="A6" s="3013"/>
      <c r="B6" s="3019"/>
    </row>
    <row r="7" spans="1:6" ht="39" customHeight="1">
      <c r="A7" s="3014"/>
      <c r="B7" s="3020"/>
    </row>
    <row r="8" spans="1:6" ht="15" customHeight="1">
      <c r="A8" s="3013"/>
      <c r="B8" s="3019"/>
    </row>
    <row r="9" spans="1:6" ht="39" customHeight="1">
      <c r="A9" s="3014"/>
      <c r="B9" s="3020"/>
    </row>
    <row r="10" spans="1:6" ht="15" customHeight="1">
      <c r="A10" s="3013"/>
      <c r="B10" s="3019"/>
    </row>
    <row r="11" spans="1:6" ht="39" customHeight="1">
      <c r="A11" s="3014"/>
      <c r="B11" s="3020"/>
    </row>
    <row r="12" spans="1:6" ht="15" customHeight="1">
      <c r="A12" s="3013"/>
      <c r="B12" s="3019"/>
    </row>
    <row r="13" spans="1:6" ht="39" customHeight="1">
      <c r="A13" s="3014"/>
      <c r="B13" s="3020"/>
    </row>
    <row r="14" spans="1:6" ht="15" customHeight="1">
      <c r="A14" s="3013"/>
      <c r="B14" s="3019"/>
    </row>
    <row r="15" spans="1:6" ht="39" customHeight="1">
      <c r="A15" s="3014"/>
      <c r="B15" s="3020"/>
    </row>
    <row r="16" spans="1:6" ht="7.5" customHeight="1">
      <c r="A16" s="3015"/>
      <c r="B16" s="1841"/>
    </row>
    <row r="17" spans="1:2" ht="15" customHeight="1">
      <c r="A17" s="3016"/>
      <c r="B17" s="3016"/>
    </row>
    <row r="18" spans="1:2" ht="15" customHeight="1">
      <c r="A18" s="3016"/>
      <c r="B18" s="3016"/>
    </row>
    <row r="19" spans="1:2">
      <c r="A19" s="3015"/>
      <c r="B19" s="3015"/>
    </row>
    <row r="20" spans="1:2">
      <c r="A20" s="3015"/>
      <c r="B20" s="3015"/>
    </row>
    <row r="21" spans="1:2">
      <c r="A21" s="3015"/>
      <c r="B21" s="3015"/>
    </row>
    <row r="22" spans="1:2">
      <c r="A22" s="3015"/>
      <c r="B22" s="3015"/>
    </row>
    <row r="23" spans="1:2">
      <c r="A23" s="3015"/>
      <c r="B23" s="3015"/>
    </row>
    <row r="24" spans="1:2">
      <c r="A24" s="3015"/>
      <c r="B24" s="3015"/>
    </row>
    <row r="25" spans="1:2">
      <c r="A25" s="3015"/>
      <c r="B25" s="3015"/>
    </row>
    <row r="26" spans="1:2">
      <c r="A26" s="3015"/>
      <c r="B26" s="3015"/>
    </row>
    <row r="27" spans="1:2">
      <c r="A27" s="3015"/>
      <c r="B27" s="3015"/>
    </row>
    <row r="28" spans="1:2">
      <c r="A28" s="3015"/>
      <c r="B28" s="3015"/>
    </row>
    <row r="29" spans="1:2">
      <c r="A29" s="3015"/>
      <c r="B29" s="3015"/>
    </row>
    <row r="30" spans="1:2">
      <c r="A30" s="3015"/>
      <c r="B30" s="3015"/>
    </row>
    <row r="31" spans="1:2">
      <c r="A31" s="3015"/>
      <c r="B31" s="3015"/>
    </row>
    <row r="32" spans="1:2">
      <c r="A32" s="3015"/>
      <c r="B32" s="3015"/>
    </row>
  </sheetData>
  <mergeCells count="9">
    <mergeCell ref="A2:B2"/>
    <mergeCell ref="A17:B17"/>
    <mergeCell ref="A18:B18"/>
    <mergeCell ref="B4:B5"/>
    <mergeCell ref="B6:B7"/>
    <mergeCell ref="B8:B9"/>
    <mergeCell ref="B10:B11"/>
    <mergeCell ref="B12:B13"/>
    <mergeCell ref="B14:B15"/>
  </mergeCells>
  <phoneticPr fontId="11"/>
  <printOptions horizontalCentered="1"/>
  <pageMargins left="0.55118110236220474" right="0.39370078740157483" top="0.59055118110236227" bottom="0.43307086614173229" header="0.35433070866141736" footer="0.27559055118110237"/>
  <pageSetup paperSize="9"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IV54"/>
  <sheetViews>
    <sheetView showGridLines="0" view="pageBreakPreview" zoomScaleSheetLayoutView="100" workbookViewId="0">
      <selection sqref="A1:V1"/>
    </sheetView>
  </sheetViews>
  <sheetFormatPr defaultColWidth="8.75" defaultRowHeight="18.75"/>
  <cols>
    <col min="1" max="6" width="6" style="113" customWidth="1"/>
    <col min="7" max="7" width="5.5" style="113" customWidth="1"/>
    <col min="8" max="8" width="6.625" style="113" customWidth="1"/>
    <col min="9" max="9" width="6.5" style="113" customWidth="1"/>
    <col min="10" max="22" width="6" style="113" customWidth="1"/>
    <col min="23" max="23" width="8.75" style="113"/>
    <col min="24" max="24" width="14.875" style="113" customWidth="1"/>
    <col min="25" max="25" width="9.375" style="113" bestFit="1" customWidth="1"/>
    <col min="26" max="256" width="8.75" style="113"/>
  </cols>
  <sheetData>
    <row r="1" spans="1:29" ht="36" customHeight="1">
      <c r="A1" s="585" t="s">
        <v>490</v>
      </c>
      <c r="B1" s="585"/>
      <c r="C1" s="585"/>
      <c r="D1" s="585"/>
      <c r="E1" s="585"/>
      <c r="F1" s="585"/>
      <c r="G1" s="585"/>
      <c r="H1" s="585"/>
      <c r="I1" s="585"/>
      <c r="J1" s="585"/>
      <c r="K1" s="585"/>
      <c r="L1" s="585"/>
      <c r="M1" s="585"/>
      <c r="N1" s="585"/>
      <c r="O1" s="585"/>
      <c r="P1" s="585"/>
      <c r="Q1" s="585"/>
      <c r="R1" s="585"/>
      <c r="S1" s="585"/>
      <c r="T1" s="585"/>
      <c r="U1" s="585"/>
      <c r="V1" s="585"/>
    </row>
    <row r="2" spans="1:29" ht="15" customHeight="1">
      <c r="A2" s="352" t="s">
        <v>421</v>
      </c>
      <c r="B2" s="383" t="s">
        <v>164</v>
      </c>
      <c r="C2" s="623"/>
      <c r="D2" s="623"/>
      <c r="E2" s="419"/>
      <c r="F2" s="441"/>
      <c r="G2" s="441"/>
      <c r="H2" s="441"/>
      <c r="I2" s="441"/>
      <c r="J2" s="441"/>
      <c r="K2" s="441"/>
      <c r="L2" s="441"/>
      <c r="M2" s="441"/>
      <c r="N2" s="441"/>
      <c r="O2" s="441"/>
      <c r="P2" s="441"/>
      <c r="Q2" s="441"/>
      <c r="R2" s="441"/>
      <c r="S2" s="441"/>
      <c r="T2" s="441"/>
      <c r="U2" s="441"/>
      <c r="V2" s="555"/>
    </row>
    <row r="3" spans="1:29" ht="15" customHeight="1">
      <c r="A3" s="353"/>
      <c r="B3" s="605" t="s">
        <v>64</v>
      </c>
      <c r="C3" s="605"/>
      <c r="D3" s="626"/>
      <c r="E3" s="634"/>
      <c r="F3" s="654"/>
      <c r="G3" s="654"/>
      <c r="H3" s="654"/>
      <c r="I3" s="654"/>
      <c r="J3" s="654"/>
      <c r="K3" s="654"/>
      <c r="L3" s="654"/>
      <c r="M3" s="654"/>
      <c r="N3" s="654"/>
      <c r="O3" s="654"/>
      <c r="P3" s="654"/>
      <c r="Q3" s="654"/>
      <c r="R3" s="654"/>
      <c r="S3" s="654"/>
      <c r="T3" s="654"/>
      <c r="U3" s="654"/>
      <c r="V3" s="713"/>
    </row>
    <row r="4" spans="1:29" ht="30" customHeight="1">
      <c r="A4" s="353"/>
      <c r="B4" s="431" t="s">
        <v>501</v>
      </c>
      <c r="C4" s="431"/>
      <c r="D4" s="453"/>
      <c r="E4" s="635"/>
      <c r="F4" s="655"/>
      <c r="G4" s="655"/>
      <c r="H4" s="655"/>
      <c r="I4" s="655"/>
      <c r="J4" s="655"/>
      <c r="K4" s="655"/>
      <c r="L4" s="655"/>
      <c r="M4" s="655"/>
      <c r="N4" s="655"/>
      <c r="O4" s="655"/>
      <c r="P4" s="655"/>
      <c r="Q4" s="655"/>
      <c r="R4" s="655"/>
      <c r="S4" s="655"/>
      <c r="T4" s="655"/>
      <c r="U4" s="655"/>
      <c r="V4" s="714"/>
    </row>
    <row r="5" spans="1:29" ht="15" customHeight="1">
      <c r="A5" s="353"/>
      <c r="B5" s="606" t="s">
        <v>431</v>
      </c>
      <c r="C5" s="396"/>
      <c r="D5" s="451"/>
      <c r="E5" s="518" t="s">
        <v>83</v>
      </c>
      <c r="F5" s="396"/>
      <c r="G5" s="396"/>
      <c r="H5" s="443"/>
      <c r="I5" s="443"/>
      <c r="J5" s="686" t="s">
        <v>481</v>
      </c>
      <c r="K5" s="443"/>
      <c r="L5" s="443"/>
      <c r="M5" s="686" t="s">
        <v>404</v>
      </c>
      <c r="N5" s="396"/>
      <c r="O5" s="396"/>
      <c r="P5" s="396"/>
      <c r="Q5" s="396"/>
      <c r="R5" s="396"/>
      <c r="S5" s="396"/>
      <c r="T5" s="396"/>
      <c r="U5" s="396"/>
      <c r="V5" s="558"/>
    </row>
    <row r="6" spans="1:29" ht="15" customHeight="1">
      <c r="A6" s="353"/>
      <c r="B6" s="607"/>
      <c r="C6" s="397"/>
      <c r="D6" s="452"/>
      <c r="E6" s="636"/>
      <c r="F6" s="23"/>
      <c r="G6" s="23"/>
      <c r="H6" s="23"/>
      <c r="I6" s="108" t="s">
        <v>137</v>
      </c>
      <c r="J6" s="23" t="s">
        <v>144</v>
      </c>
      <c r="K6" s="23"/>
      <c r="L6" s="23"/>
      <c r="M6" s="23"/>
      <c r="N6" s="23"/>
      <c r="O6" s="23"/>
      <c r="P6" s="108" t="s">
        <v>167</v>
      </c>
      <c r="Q6" s="23" t="s">
        <v>178</v>
      </c>
      <c r="R6" s="23"/>
      <c r="S6" s="23"/>
      <c r="T6" s="23"/>
      <c r="U6" s="23"/>
      <c r="V6" s="229"/>
      <c r="W6" s="733"/>
      <c r="X6" s="733"/>
      <c r="Y6" s="733"/>
      <c r="Z6" s="733"/>
      <c r="AA6" s="733"/>
      <c r="AB6" s="733"/>
      <c r="AC6" s="733"/>
    </row>
    <row r="7" spans="1:29" ht="15" customHeight="1">
      <c r="A7" s="353"/>
      <c r="B7" s="607"/>
      <c r="C7" s="397"/>
      <c r="D7" s="452"/>
      <c r="E7" s="636"/>
      <c r="F7" s="23"/>
      <c r="G7" s="23"/>
      <c r="H7" s="23"/>
      <c r="I7" s="108" t="s">
        <v>143</v>
      </c>
      <c r="J7" s="23" t="s">
        <v>147</v>
      </c>
      <c r="K7" s="23"/>
      <c r="L7" s="23"/>
      <c r="M7" s="23"/>
      <c r="N7" s="23"/>
      <c r="O7" s="23"/>
      <c r="P7" s="108" t="s">
        <v>170</v>
      </c>
      <c r="Q7" s="23" t="s">
        <v>181</v>
      </c>
      <c r="R7" s="23"/>
      <c r="S7" s="23"/>
      <c r="T7" s="23"/>
      <c r="U7" s="23"/>
      <c r="V7" s="229"/>
      <c r="W7" s="733"/>
      <c r="X7" s="733"/>
      <c r="Y7" s="733"/>
      <c r="Z7" s="733"/>
      <c r="AA7" s="733"/>
      <c r="AB7" s="733"/>
      <c r="AC7" s="733"/>
    </row>
    <row r="8" spans="1:29" ht="19.149999999999999" customHeight="1">
      <c r="A8" s="353"/>
      <c r="B8" s="608"/>
      <c r="C8" s="624"/>
      <c r="D8" s="529"/>
      <c r="E8" s="634"/>
      <c r="F8" s="654"/>
      <c r="G8" s="654"/>
      <c r="H8" s="654"/>
      <c r="I8" s="654"/>
      <c r="J8" s="654"/>
      <c r="K8" s="654"/>
      <c r="L8" s="654"/>
      <c r="M8" s="654"/>
      <c r="N8" s="654"/>
      <c r="O8" s="654"/>
      <c r="P8" s="654"/>
      <c r="Q8" s="654"/>
      <c r="R8" s="654"/>
      <c r="S8" s="654"/>
      <c r="T8" s="654"/>
      <c r="U8" s="654"/>
      <c r="V8" s="713"/>
    </row>
    <row r="9" spans="1:29" ht="15" customHeight="1">
      <c r="A9" s="353"/>
      <c r="B9" s="396" t="s">
        <v>210</v>
      </c>
      <c r="C9" s="396"/>
      <c r="D9" s="396"/>
      <c r="E9" s="637" t="s">
        <v>60</v>
      </c>
      <c r="F9" s="656"/>
      <c r="G9" s="667"/>
      <c r="H9" s="672"/>
      <c r="I9" s="672"/>
      <c r="J9" s="672"/>
      <c r="K9" s="695" t="s">
        <v>159</v>
      </c>
      <c r="L9" s="695"/>
      <c r="M9" s="703"/>
      <c r="N9" s="707"/>
      <c r="O9" s="398" t="s">
        <v>232</v>
      </c>
      <c r="P9" s="431"/>
      <c r="Q9" s="667"/>
      <c r="R9" s="672"/>
      <c r="S9" s="672"/>
      <c r="T9" s="672"/>
      <c r="U9" s="672"/>
      <c r="V9" s="715"/>
    </row>
    <row r="10" spans="1:29" ht="15" customHeight="1">
      <c r="A10" s="354"/>
      <c r="B10" s="609"/>
      <c r="C10" s="609"/>
      <c r="D10" s="609"/>
      <c r="E10" s="638" t="s">
        <v>134</v>
      </c>
      <c r="F10" s="657"/>
      <c r="G10" s="667"/>
      <c r="H10" s="672"/>
      <c r="I10" s="672"/>
      <c r="J10" s="672"/>
      <c r="K10" s="672"/>
      <c r="L10" s="672"/>
      <c r="M10" s="672"/>
      <c r="N10" s="672"/>
      <c r="O10" s="672"/>
      <c r="P10" s="672"/>
      <c r="Q10" s="672"/>
      <c r="R10" s="672"/>
      <c r="S10" s="672"/>
      <c r="T10" s="672"/>
      <c r="U10" s="672"/>
      <c r="V10" s="715"/>
    </row>
    <row r="11" spans="1:29" ht="15" customHeight="1">
      <c r="A11" s="586" t="s">
        <v>423</v>
      </c>
      <c r="B11" s="398" t="s">
        <v>64</v>
      </c>
      <c r="C11" s="431"/>
      <c r="D11" s="627"/>
      <c r="E11" s="639"/>
      <c r="F11" s="658"/>
      <c r="G11" s="654"/>
      <c r="H11" s="654"/>
      <c r="I11" s="654"/>
      <c r="J11" s="687"/>
      <c r="K11" s="384" t="s">
        <v>473</v>
      </c>
      <c r="L11" s="384"/>
      <c r="M11" s="704" t="s">
        <v>476</v>
      </c>
      <c r="N11" s="704"/>
      <c r="O11" s="709"/>
      <c r="P11" s="709"/>
      <c r="Q11" s="397" t="s">
        <v>517</v>
      </c>
      <c r="R11" s="709"/>
      <c r="S11" s="709"/>
      <c r="T11" s="397" t="s">
        <v>156</v>
      </c>
      <c r="V11" s="716"/>
    </row>
    <row r="12" spans="1:29" ht="17.45" customHeight="1">
      <c r="A12" s="586"/>
      <c r="B12" s="398" t="s">
        <v>503</v>
      </c>
      <c r="C12" s="431"/>
      <c r="D12" s="627"/>
      <c r="E12" s="639"/>
      <c r="F12" s="658"/>
      <c r="G12" s="658"/>
      <c r="H12" s="658"/>
      <c r="I12" s="658"/>
      <c r="J12" s="688"/>
      <c r="K12" s="385"/>
      <c r="L12" s="385"/>
      <c r="M12" s="705"/>
      <c r="N12" s="475"/>
      <c r="O12" s="475"/>
      <c r="P12" s="475"/>
      <c r="Q12" s="475"/>
      <c r="R12" s="475"/>
      <c r="S12" s="475"/>
      <c r="T12" s="475"/>
      <c r="U12" s="475"/>
      <c r="V12" s="559"/>
    </row>
    <row r="13" spans="1:29" ht="23.45" customHeight="1">
      <c r="A13" s="586"/>
      <c r="B13" s="398" t="s">
        <v>61</v>
      </c>
      <c r="C13" s="431"/>
      <c r="D13" s="627"/>
      <c r="E13" s="640"/>
      <c r="F13" s="659"/>
      <c r="G13" s="659"/>
      <c r="H13" s="659"/>
      <c r="I13" s="659"/>
      <c r="J13" s="689"/>
      <c r="K13" s="386"/>
      <c r="L13" s="386"/>
      <c r="M13" s="705"/>
      <c r="N13" s="475"/>
      <c r="O13" s="475"/>
      <c r="P13" s="475"/>
      <c r="Q13" s="475"/>
      <c r="R13" s="475"/>
      <c r="S13" s="475"/>
      <c r="T13" s="475"/>
      <c r="U13" s="475"/>
      <c r="V13" s="559"/>
    </row>
    <row r="14" spans="1:29" s="113" customFormat="1" ht="35.25" customHeight="1">
      <c r="A14" s="586"/>
      <c r="B14" s="428" t="s">
        <v>505</v>
      </c>
      <c r="C14" s="428"/>
      <c r="D14" s="428"/>
      <c r="E14" s="428"/>
      <c r="F14" s="428"/>
      <c r="G14" s="428"/>
      <c r="H14" s="428"/>
      <c r="I14" s="428"/>
      <c r="J14" s="428"/>
      <c r="K14" s="696"/>
      <c r="L14" s="696"/>
      <c r="M14" s="696"/>
      <c r="N14" s="696"/>
      <c r="O14" s="696"/>
      <c r="P14" s="696"/>
      <c r="Q14" s="696"/>
      <c r="R14" s="696"/>
      <c r="S14" s="696"/>
      <c r="T14" s="696"/>
      <c r="U14" s="696"/>
      <c r="V14" s="717"/>
      <c r="W14" s="113"/>
      <c r="X14" s="113"/>
      <c r="Y14" s="113"/>
      <c r="Z14" s="113"/>
      <c r="AA14" s="113"/>
      <c r="AB14" s="113"/>
      <c r="AC14" s="113"/>
    </row>
    <row r="15" spans="1:29" s="113" customFormat="1" ht="41.25" customHeight="1">
      <c r="A15" s="586"/>
      <c r="B15" s="392" t="s">
        <v>441</v>
      </c>
      <c r="C15" s="428"/>
      <c r="D15" s="428"/>
      <c r="E15" s="428"/>
      <c r="F15" s="428"/>
      <c r="G15" s="448"/>
      <c r="H15" s="673" t="s">
        <v>457</v>
      </c>
      <c r="I15" s="681"/>
      <c r="J15" s="690"/>
      <c r="K15" s="425"/>
      <c r="L15" s="446"/>
      <c r="M15" s="446"/>
      <c r="N15" s="446"/>
      <c r="O15" s="446"/>
      <c r="P15" s="446"/>
      <c r="Q15" s="446"/>
      <c r="R15" s="446"/>
      <c r="S15" s="446"/>
      <c r="T15" s="446"/>
      <c r="U15" s="446"/>
      <c r="V15" s="718"/>
      <c r="W15" s="113"/>
      <c r="X15" s="113"/>
      <c r="Y15" s="734"/>
      <c r="Z15" s="113"/>
      <c r="AA15" s="113"/>
      <c r="AB15" s="113"/>
      <c r="AC15" s="113"/>
    </row>
    <row r="16" spans="1:29" s="113" customFormat="1" ht="30.75" customHeight="1">
      <c r="A16" s="586"/>
      <c r="B16" s="393"/>
      <c r="C16" s="429"/>
      <c r="D16" s="429"/>
      <c r="E16" s="429"/>
      <c r="F16" s="429"/>
      <c r="G16" s="449"/>
      <c r="H16" s="674" t="s">
        <v>315</v>
      </c>
      <c r="I16" s="682"/>
      <c r="J16" s="691"/>
      <c r="K16" s="697"/>
      <c r="L16" s="701"/>
      <c r="M16" s="701"/>
      <c r="N16" s="701"/>
      <c r="O16" s="701"/>
      <c r="P16" s="701"/>
      <c r="Q16" s="701"/>
      <c r="R16" s="701"/>
      <c r="S16" s="701"/>
      <c r="T16" s="701"/>
      <c r="U16" s="701"/>
      <c r="V16" s="719"/>
      <c r="W16" s="113"/>
      <c r="X16" s="113"/>
      <c r="Y16" s="113"/>
      <c r="Z16" s="113"/>
      <c r="AA16" s="113"/>
      <c r="AB16" s="113"/>
      <c r="AC16" s="113"/>
    </row>
    <row r="17" spans="1:23" s="113" customFormat="1" ht="33.75" customHeight="1">
      <c r="A17" s="586"/>
      <c r="B17" s="394"/>
      <c r="C17" s="430"/>
      <c r="D17" s="430"/>
      <c r="E17" s="430"/>
      <c r="F17" s="430"/>
      <c r="G17" s="450"/>
      <c r="H17" s="675"/>
      <c r="I17" s="683"/>
      <c r="J17" s="692"/>
      <c r="K17" s="698"/>
      <c r="L17" s="702"/>
      <c r="M17" s="702"/>
      <c r="N17" s="702"/>
      <c r="O17" s="702"/>
      <c r="P17" s="702"/>
      <c r="Q17" s="702"/>
      <c r="R17" s="702"/>
      <c r="S17" s="702"/>
      <c r="T17" s="702"/>
      <c r="U17" s="702"/>
      <c r="V17" s="720"/>
      <c r="W17" s="113"/>
    </row>
    <row r="18" spans="1:23" ht="15" customHeight="1">
      <c r="A18" s="587" t="s">
        <v>425</v>
      </c>
      <c r="B18" s="610"/>
      <c r="C18" s="610"/>
      <c r="D18" s="610"/>
      <c r="E18" s="610"/>
      <c r="F18" s="610"/>
      <c r="G18" s="610"/>
      <c r="H18" s="610"/>
      <c r="I18" s="610"/>
      <c r="J18" s="610"/>
      <c r="K18" s="610"/>
      <c r="L18" s="610"/>
      <c r="M18" s="610"/>
      <c r="N18" s="610"/>
      <c r="O18" s="610"/>
      <c r="P18" s="610"/>
      <c r="Q18" s="610"/>
      <c r="R18" s="610"/>
      <c r="S18" s="610"/>
      <c r="T18" s="610"/>
      <c r="U18" s="610"/>
      <c r="V18" s="721"/>
    </row>
    <row r="19" spans="1:23" s="584" customFormat="1" ht="15.6" customHeight="1">
      <c r="A19" s="588" t="s">
        <v>43</v>
      </c>
      <c r="B19" s="611"/>
      <c r="C19" s="611"/>
      <c r="D19" s="611"/>
      <c r="E19" s="611"/>
      <c r="F19" s="611"/>
      <c r="G19" s="611"/>
      <c r="H19" s="676"/>
      <c r="I19" s="684"/>
      <c r="J19" s="684"/>
      <c r="K19" s="684"/>
      <c r="L19" s="684"/>
      <c r="M19" s="684"/>
      <c r="N19" s="684"/>
      <c r="O19" s="684"/>
      <c r="P19" s="684"/>
      <c r="Q19" s="684"/>
      <c r="R19" s="684"/>
      <c r="S19" s="684"/>
      <c r="T19" s="684"/>
      <c r="U19" s="684"/>
      <c r="V19" s="722"/>
    </row>
    <row r="20" spans="1:23" s="584" customFormat="1" ht="15" customHeight="1">
      <c r="A20" s="589" t="s">
        <v>496</v>
      </c>
      <c r="B20" s="465"/>
      <c r="C20" s="465"/>
      <c r="D20" s="465"/>
      <c r="E20" s="641"/>
      <c r="F20" s="641"/>
      <c r="G20" s="641"/>
      <c r="H20" s="677"/>
      <c r="I20" s="677"/>
      <c r="J20" s="693" t="s">
        <v>516</v>
      </c>
      <c r="K20" s="699"/>
      <c r="L20" s="699"/>
      <c r="M20" s="699"/>
      <c r="N20" s="699"/>
      <c r="O20" s="699"/>
      <c r="P20" s="699"/>
      <c r="Q20" s="699"/>
      <c r="R20" s="699"/>
      <c r="S20" s="699"/>
      <c r="T20" s="699"/>
      <c r="U20" s="699"/>
      <c r="V20" s="723"/>
    </row>
    <row r="21" spans="1:23" ht="12.6" customHeight="1">
      <c r="A21" s="590" t="s">
        <v>427</v>
      </c>
      <c r="B21" s="612"/>
      <c r="C21" s="612"/>
      <c r="D21" s="612"/>
      <c r="E21" s="642" t="s">
        <v>459</v>
      </c>
      <c r="F21" s="642"/>
      <c r="G21" s="642"/>
      <c r="H21" s="642"/>
      <c r="I21" s="642"/>
      <c r="J21" s="642"/>
      <c r="K21" s="642"/>
      <c r="L21" s="642"/>
      <c r="M21" s="642" t="s">
        <v>479</v>
      </c>
      <c r="N21" s="642"/>
      <c r="O21" s="642"/>
      <c r="P21" s="642"/>
      <c r="Q21" s="642" t="s">
        <v>497</v>
      </c>
      <c r="R21" s="642"/>
      <c r="S21" s="642"/>
      <c r="T21" s="642"/>
      <c r="U21" s="711"/>
      <c r="V21" s="724"/>
      <c r="W21" s="113" t="s">
        <v>354</v>
      </c>
    </row>
    <row r="22" spans="1:23" ht="12.6" customHeight="1">
      <c r="A22" s="360"/>
      <c r="B22" s="397"/>
      <c r="C22" s="397"/>
      <c r="D22" s="397"/>
      <c r="E22" s="642" t="s">
        <v>462</v>
      </c>
      <c r="F22" s="642"/>
      <c r="G22" s="642"/>
      <c r="H22" s="642"/>
      <c r="I22" s="642" t="s">
        <v>474</v>
      </c>
      <c r="J22" s="642"/>
      <c r="K22" s="642"/>
      <c r="L22" s="642"/>
      <c r="M22" s="642"/>
      <c r="N22" s="642"/>
      <c r="O22" s="642"/>
      <c r="P22" s="642"/>
      <c r="Q22" s="642"/>
      <c r="R22" s="642"/>
      <c r="S22" s="642"/>
      <c r="T22" s="642"/>
      <c r="U22" s="503"/>
      <c r="V22" s="563"/>
    </row>
    <row r="23" spans="1:23" ht="12.75" customHeight="1">
      <c r="A23" s="360"/>
      <c r="B23" s="397"/>
      <c r="C23" s="397"/>
      <c r="D23" s="397"/>
      <c r="E23" s="642" t="s">
        <v>489</v>
      </c>
      <c r="F23" s="642"/>
      <c r="G23" s="642" t="s">
        <v>482</v>
      </c>
      <c r="H23" s="642"/>
      <c r="I23" s="642" t="s">
        <v>489</v>
      </c>
      <c r="J23" s="642"/>
      <c r="K23" s="642" t="s">
        <v>482</v>
      </c>
      <c r="L23" s="642"/>
      <c r="M23" s="642" t="s">
        <v>489</v>
      </c>
      <c r="N23" s="642"/>
      <c r="O23" s="642" t="s">
        <v>482</v>
      </c>
      <c r="P23" s="642"/>
      <c r="Q23" s="642" t="s">
        <v>489</v>
      </c>
      <c r="R23" s="642"/>
      <c r="S23" s="642" t="s">
        <v>482</v>
      </c>
      <c r="T23" s="642"/>
      <c r="U23" s="503"/>
      <c r="V23" s="563"/>
    </row>
    <row r="24" spans="1:23" ht="12.6" customHeight="1">
      <c r="A24" s="591"/>
      <c r="B24" s="385" t="s">
        <v>510</v>
      </c>
      <c r="C24" s="385"/>
      <c r="D24" s="424"/>
      <c r="E24" s="643"/>
      <c r="F24" s="643"/>
      <c r="G24" s="643"/>
      <c r="H24" s="643"/>
      <c r="I24" s="643"/>
      <c r="J24" s="643"/>
      <c r="K24" s="643"/>
      <c r="L24" s="643"/>
      <c r="M24" s="643"/>
      <c r="N24" s="643"/>
      <c r="O24" s="643"/>
      <c r="P24" s="643"/>
      <c r="Q24" s="643"/>
      <c r="R24" s="643"/>
      <c r="S24" s="643"/>
      <c r="T24" s="643"/>
      <c r="U24" s="503"/>
      <c r="V24" s="563"/>
    </row>
    <row r="25" spans="1:23" ht="12.6" customHeight="1">
      <c r="A25" s="592"/>
      <c r="B25" s="402" t="s">
        <v>439</v>
      </c>
      <c r="C25" s="402"/>
      <c r="D25" s="433"/>
      <c r="E25" s="644"/>
      <c r="F25" s="644"/>
      <c r="G25" s="644"/>
      <c r="H25" s="644"/>
      <c r="I25" s="644"/>
      <c r="J25" s="644"/>
      <c r="K25" s="644"/>
      <c r="L25" s="644"/>
      <c r="M25" s="644"/>
      <c r="N25" s="644"/>
      <c r="O25" s="644"/>
      <c r="P25" s="644"/>
      <c r="Q25" s="644"/>
      <c r="R25" s="644"/>
      <c r="S25" s="644"/>
      <c r="T25" s="644"/>
      <c r="U25" s="712"/>
      <c r="V25" s="725"/>
    </row>
    <row r="26" spans="1:23" ht="36" customHeight="1">
      <c r="A26" s="593" t="s">
        <v>188</v>
      </c>
      <c r="B26" s="593"/>
      <c r="C26" s="593"/>
      <c r="D26" s="593"/>
      <c r="E26" s="593"/>
      <c r="F26" s="593"/>
      <c r="G26" s="593"/>
      <c r="H26" s="593"/>
      <c r="I26" s="593"/>
      <c r="J26" s="593"/>
      <c r="K26" s="593"/>
      <c r="L26" s="593"/>
      <c r="M26" s="593"/>
      <c r="N26" s="593"/>
      <c r="O26" s="593"/>
      <c r="P26" s="593"/>
      <c r="Q26" s="593"/>
      <c r="R26" s="593"/>
      <c r="S26" s="593"/>
      <c r="T26" s="593"/>
      <c r="U26" s="593"/>
      <c r="V26" s="593"/>
    </row>
    <row r="27" spans="1:23" ht="15" customHeight="1">
      <c r="A27" s="352" t="s">
        <v>421</v>
      </c>
      <c r="B27" s="613" t="s">
        <v>64</v>
      </c>
      <c r="C27" s="613"/>
      <c r="D27" s="628"/>
      <c r="E27" s="645"/>
      <c r="F27" s="660"/>
      <c r="G27" s="660"/>
      <c r="H27" s="660"/>
      <c r="I27" s="660"/>
      <c r="J27" s="660"/>
      <c r="K27" s="660"/>
      <c r="L27" s="660"/>
      <c r="M27" s="660"/>
      <c r="N27" s="660"/>
      <c r="O27" s="660"/>
      <c r="P27" s="660"/>
      <c r="Q27" s="660"/>
      <c r="R27" s="660"/>
      <c r="S27" s="660"/>
      <c r="T27" s="660"/>
      <c r="U27" s="660"/>
      <c r="V27" s="726"/>
    </row>
    <row r="28" spans="1:23" ht="24" customHeight="1">
      <c r="A28" s="353"/>
      <c r="B28" s="431" t="s">
        <v>501</v>
      </c>
      <c r="C28" s="431"/>
      <c r="D28" s="453"/>
      <c r="E28" s="635"/>
      <c r="F28" s="655"/>
      <c r="G28" s="655"/>
      <c r="H28" s="655"/>
      <c r="I28" s="655"/>
      <c r="J28" s="655"/>
      <c r="K28" s="655"/>
      <c r="L28" s="655"/>
      <c r="M28" s="655"/>
      <c r="N28" s="655"/>
      <c r="O28" s="655"/>
      <c r="P28" s="655"/>
      <c r="Q28" s="655"/>
      <c r="R28" s="655"/>
      <c r="S28" s="655"/>
      <c r="T28" s="655"/>
      <c r="U28" s="655"/>
      <c r="V28" s="714"/>
    </row>
    <row r="29" spans="1:23" ht="15" customHeight="1">
      <c r="A29" s="353"/>
      <c r="B29" s="606" t="s">
        <v>431</v>
      </c>
      <c r="C29" s="396"/>
      <c r="D29" s="451"/>
      <c r="E29" s="518" t="s">
        <v>83</v>
      </c>
      <c r="F29" s="396"/>
      <c r="G29" s="396"/>
      <c r="H29" s="443"/>
      <c r="I29" s="443"/>
      <c r="J29" s="686" t="s">
        <v>481</v>
      </c>
      <c r="K29" s="443"/>
      <c r="L29" s="443"/>
      <c r="M29" s="686" t="s">
        <v>404</v>
      </c>
      <c r="N29" s="396"/>
      <c r="O29" s="396"/>
      <c r="P29" s="396"/>
      <c r="Q29" s="396"/>
      <c r="R29" s="396"/>
      <c r="S29" s="396"/>
      <c r="T29" s="396"/>
      <c r="U29" s="396"/>
      <c r="V29" s="558"/>
    </row>
    <row r="30" spans="1:23" ht="15" customHeight="1">
      <c r="A30" s="353"/>
      <c r="B30" s="607"/>
      <c r="C30" s="397"/>
      <c r="D30" s="452"/>
      <c r="E30" s="636"/>
      <c r="F30" s="23"/>
      <c r="G30" s="23"/>
      <c r="H30" s="23"/>
      <c r="I30" s="108" t="s">
        <v>137</v>
      </c>
      <c r="J30" s="23" t="s">
        <v>144</v>
      </c>
      <c r="K30" s="23"/>
      <c r="L30" s="23"/>
      <c r="M30" s="23"/>
      <c r="N30" s="23"/>
      <c r="O30" s="23"/>
      <c r="P30" s="108" t="s">
        <v>167</v>
      </c>
      <c r="Q30" s="23" t="s">
        <v>178</v>
      </c>
      <c r="R30" s="23"/>
      <c r="S30" s="23"/>
      <c r="T30" s="23"/>
      <c r="U30" s="23"/>
      <c r="V30" s="229"/>
    </row>
    <row r="31" spans="1:23" ht="15" customHeight="1">
      <c r="A31" s="353"/>
      <c r="B31" s="607"/>
      <c r="C31" s="397"/>
      <c r="D31" s="452"/>
      <c r="E31" s="636"/>
      <c r="F31" s="23"/>
      <c r="G31" s="23"/>
      <c r="H31" s="23"/>
      <c r="I31" s="108" t="s">
        <v>143</v>
      </c>
      <c r="J31" s="23" t="s">
        <v>147</v>
      </c>
      <c r="K31" s="23"/>
      <c r="L31" s="23"/>
      <c r="M31" s="23"/>
      <c r="N31" s="23"/>
      <c r="O31" s="23"/>
      <c r="P31" s="108" t="s">
        <v>170</v>
      </c>
      <c r="Q31" s="23" t="s">
        <v>181</v>
      </c>
      <c r="R31" s="23"/>
      <c r="S31" s="23"/>
      <c r="T31" s="23"/>
      <c r="U31" s="23"/>
      <c r="V31" s="229"/>
    </row>
    <row r="32" spans="1:23" ht="19.149999999999999" customHeight="1">
      <c r="A32" s="353"/>
      <c r="B32" s="608"/>
      <c r="C32" s="624"/>
      <c r="D32" s="529"/>
      <c r="E32" s="634"/>
      <c r="F32" s="654"/>
      <c r="G32" s="654"/>
      <c r="H32" s="654"/>
      <c r="I32" s="654"/>
      <c r="J32" s="654"/>
      <c r="K32" s="654"/>
      <c r="L32" s="654"/>
      <c r="M32" s="654"/>
      <c r="N32" s="654"/>
      <c r="O32" s="654"/>
      <c r="P32" s="654"/>
      <c r="Q32" s="654"/>
      <c r="R32" s="654"/>
      <c r="S32" s="654"/>
      <c r="T32" s="654"/>
      <c r="U32" s="654"/>
      <c r="V32" s="713"/>
    </row>
    <row r="33" spans="1:22" ht="15" customHeight="1">
      <c r="A33" s="353"/>
      <c r="B33" s="396" t="s">
        <v>210</v>
      </c>
      <c r="C33" s="396"/>
      <c r="D33" s="396"/>
      <c r="E33" s="637" t="s">
        <v>60</v>
      </c>
      <c r="F33" s="656"/>
      <c r="G33" s="667"/>
      <c r="H33" s="672"/>
      <c r="I33" s="672"/>
      <c r="J33" s="672"/>
      <c r="K33" s="695" t="s">
        <v>159</v>
      </c>
      <c r="L33" s="695"/>
      <c r="M33" s="703"/>
      <c r="N33" s="707"/>
      <c r="O33" s="398" t="s">
        <v>232</v>
      </c>
      <c r="P33" s="431"/>
      <c r="Q33" s="667"/>
      <c r="R33" s="672"/>
      <c r="S33" s="672"/>
      <c r="T33" s="672"/>
      <c r="U33" s="672"/>
      <c r="V33" s="715"/>
    </row>
    <row r="34" spans="1:22" ht="15" customHeight="1">
      <c r="A34" s="594"/>
      <c r="B34" s="614"/>
      <c r="C34" s="614"/>
      <c r="D34" s="614"/>
      <c r="E34" s="646" t="s">
        <v>134</v>
      </c>
      <c r="F34" s="661"/>
      <c r="G34" s="668"/>
      <c r="H34" s="678"/>
      <c r="I34" s="678"/>
      <c r="J34" s="678"/>
      <c r="K34" s="678"/>
      <c r="L34" s="678"/>
      <c r="M34" s="678"/>
      <c r="N34" s="678"/>
      <c r="O34" s="678"/>
      <c r="P34" s="678"/>
      <c r="Q34" s="678"/>
      <c r="R34" s="678"/>
      <c r="S34" s="678"/>
      <c r="T34" s="678"/>
      <c r="U34" s="678"/>
      <c r="V34" s="727"/>
    </row>
    <row r="35" spans="1:22">
      <c r="A35" s="595"/>
      <c r="B35" s="615"/>
      <c r="C35" s="615"/>
      <c r="D35" s="615"/>
      <c r="E35" s="615"/>
      <c r="F35" s="615"/>
      <c r="G35" s="669"/>
      <c r="H35" s="669"/>
      <c r="I35" s="669"/>
      <c r="J35" s="669"/>
      <c r="K35" s="669"/>
      <c r="L35" s="669"/>
      <c r="M35" s="669"/>
      <c r="N35" s="669"/>
      <c r="O35" s="669"/>
      <c r="P35" s="669"/>
      <c r="Q35" s="669"/>
      <c r="R35" s="669"/>
      <c r="S35" s="669"/>
      <c r="T35" s="669"/>
      <c r="U35" s="669"/>
      <c r="V35" s="669"/>
    </row>
    <row r="36" spans="1:22" ht="12.6" customHeight="1">
      <c r="A36" s="596" t="s">
        <v>282</v>
      </c>
      <c r="B36" s="616" t="s">
        <v>511</v>
      </c>
      <c r="C36" s="616"/>
      <c r="D36" s="616"/>
      <c r="E36" s="616"/>
      <c r="F36" s="616"/>
      <c r="G36" s="616"/>
      <c r="H36" s="616"/>
      <c r="I36" s="616"/>
      <c r="J36" s="616"/>
      <c r="K36" s="616"/>
      <c r="L36" s="616"/>
      <c r="M36" s="616"/>
      <c r="N36" s="616"/>
      <c r="O36" s="616"/>
      <c r="P36" s="616"/>
      <c r="Q36" s="616"/>
      <c r="R36" s="616"/>
      <c r="S36" s="616"/>
      <c r="T36" s="616"/>
      <c r="U36" s="616"/>
      <c r="V36" s="616"/>
    </row>
    <row r="37" spans="1:22">
      <c r="A37" s="597"/>
      <c r="B37" s="616"/>
      <c r="C37" s="616"/>
      <c r="D37" s="616"/>
      <c r="E37" s="616"/>
      <c r="F37" s="616"/>
      <c r="G37" s="616"/>
      <c r="H37" s="616"/>
      <c r="I37" s="616"/>
      <c r="J37" s="616"/>
      <c r="K37" s="616"/>
      <c r="L37" s="616"/>
      <c r="M37" s="616"/>
      <c r="N37" s="616"/>
      <c r="O37" s="616"/>
      <c r="P37" s="616"/>
      <c r="Q37" s="616"/>
      <c r="R37" s="616"/>
      <c r="S37" s="616"/>
      <c r="T37" s="616"/>
      <c r="U37" s="616"/>
      <c r="V37" s="616"/>
    </row>
    <row r="38" spans="1:22">
      <c r="A38" s="598"/>
      <c r="B38" s="616"/>
      <c r="C38" s="616"/>
      <c r="D38" s="616"/>
      <c r="E38" s="616"/>
      <c r="F38" s="616"/>
      <c r="G38" s="616"/>
      <c r="H38" s="616"/>
      <c r="I38" s="616"/>
      <c r="J38" s="616"/>
      <c r="K38" s="616"/>
      <c r="L38" s="616"/>
      <c r="M38" s="616"/>
      <c r="N38" s="616"/>
      <c r="O38" s="616"/>
      <c r="P38" s="616"/>
      <c r="Q38" s="616"/>
      <c r="R38" s="616"/>
      <c r="S38" s="616"/>
      <c r="T38" s="616"/>
      <c r="U38" s="616"/>
      <c r="V38" s="616"/>
    </row>
    <row r="39" spans="1:22">
      <c r="A39" s="598"/>
      <c r="B39" s="616"/>
      <c r="C39" s="616"/>
      <c r="D39" s="616"/>
      <c r="E39" s="616"/>
      <c r="F39" s="616"/>
      <c r="G39" s="616"/>
      <c r="H39" s="616"/>
      <c r="I39" s="616"/>
      <c r="J39" s="616"/>
      <c r="K39" s="616"/>
      <c r="L39" s="616"/>
      <c r="M39" s="616"/>
      <c r="N39" s="616"/>
      <c r="O39" s="616"/>
      <c r="P39" s="616"/>
      <c r="Q39" s="616"/>
      <c r="R39" s="616"/>
      <c r="S39" s="616"/>
      <c r="T39" s="616"/>
      <c r="U39" s="616"/>
      <c r="V39" s="616"/>
    </row>
    <row r="40" spans="1:22">
      <c r="A40" s="598"/>
      <c r="B40" s="616"/>
      <c r="C40" s="616"/>
      <c r="D40" s="616"/>
      <c r="E40" s="616"/>
      <c r="F40" s="616"/>
      <c r="G40" s="616"/>
      <c r="H40" s="616"/>
      <c r="I40" s="616"/>
      <c r="J40" s="616"/>
      <c r="K40" s="616"/>
      <c r="L40" s="616"/>
      <c r="M40" s="616"/>
      <c r="N40" s="616"/>
      <c r="O40" s="616"/>
      <c r="P40" s="616"/>
      <c r="Q40" s="616"/>
      <c r="R40" s="616"/>
      <c r="S40" s="616"/>
      <c r="T40" s="616"/>
      <c r="U40" s="616"/>
      <c r="V40" s="616"/>
    </row>
    <row r="41" spans="1:22">
      <c r="A41" s="598"/>
      <c r="B41" s="616"/>
      <c r="C41" s="616"/>
      <c r="D41" s="616"/>
      <c r="E41" s="616"/>
      <c r="F41" s="616"/>
      <c r="G41" s="616"/>
      <c r="H41" s="616"/>
      <c r="I41" s="616"/>
      <c r="J41" s="616"/>
      <c r="K41" s="616"/>
      <c r="L41" s="616"/>
      <c r="M41" s="616"/>
      <c r="N41" s="616"/>
      <c r="O41" s="616"/>
      <c r="P41" s="616"/>
      <c r="Q41" s="616"/>
      <c r="R41" s="616"/>
      <c r="S41" s="616"/>
      <c r="T41" s="616"/>
      <c r="U41" s="616"/>
      <c r="V41" s="616"/>
    </row>
    <row r="42" spans="1:22">
      <c r="A42" s="597"/>
      <c r="B42" s="616"/>
      <c r="C42" s="616"/>
      <c r="D42" s="616"/>
      <c r="E42" s="616"/>
      <c r="F42" s="616"/>
      <c r="G42" s="616"/>
      <c r="H42" s="616"/>
      <c r="I42" s="616"/>
      <c r="J42" s="616"/>
      <c r="K42" s="616"/>
      <c r="L42" s="616"/>
      <c r="M42" s="616"/>
      <c r="N42" s="616"/>
      <c r="O42" s="616"/>
      <c r="P42" s="616"/>
      <c r="Q42" s="616"/>
      <c r="R42" s="616"/>
      <c r="S42" s="616"/>
      <c r="T42" s="616"/>
      <c r="U42" s="616"/>
      <c r="V42" s="616"/>
    </row>
    <row r="43" spans="1:22">
      <c r="A43" s="599" t="s">
        <v>348</v>
      </c>
      <c r="B43" s="599"/>
      <c r="C43" s="599"/>
      <c r="D43" s="599"/>
      <c r="E43" s="599"/>
      <c r="F43" s="599"/>
      <c r="G43" s="599"/>
      <c r="H43" s="599"/>
      <c r="I43" s="599"/>
      <c r="J43" s="599"/>
      <c r="K43" s="599"/>
      <c r="L43" s="599"/>
      <c r="M43" s="599"/>
      <c r="N43" s="599"/>
      <c r="O43" s="599"/>
      <c r="P43" s="599"/>
      <c r="Q43" s="599"/>
      <c r="R43" s="599"/>
      <c r="S43" s="599"/>
      <c r="T43" s="599"/>
      <c r="U43" s="599"/>
      <c r="V43" s="599"/>
    </row>
    <row r="44" spans="1:22">
      <c r="A44" s="599"/>
      <c r="B44" s="599"/>
      <c r="C44" s="599"/>
      <c r="D44" s="599"/>
      <c r="E44" s="599"/>
      <c r="F44" s="599"/>
      <c r="G44" s="599"/>
      <c r="H44" s="599"/>
      <c r="I44" s="599"/>
      <c r="J44" s="599"/>
      <c r="K44" s="599"/>
      <c r="L44" s="599"/>
      <c r="M44" s="599"/>
      <c r="N44" s="599"/>
      <c r="O44" s="599"/>
      <c r="P44" s="599"/>
      <c r="Q44" s="599"/>
      <c r="R44" s="599"/>
      <c r="S44" s="599"/>
      <c r="T44" s="599"/>
      <c r="U44" s="599"/>
      <c r="V44" s="599"/>
    </row>
    <row r="45" spans="1:22">
      <c r="A45" s="601" t="s">
        <v>188</v>
      </c>
      <c r="B45" s="601"/>
      <c r="C45" s="601"/>
      <c r="D45" s="601"/>
      <c r="E45" s="601"/>
      <c r="F45" s="601"/>
      <c r="G45" s="601"/>
      <c r="H45" s="601"/>
      <c r="I45" s="601"/>
      <c r="J45" s="601"/>
      <c r="K45" s="601"/>
      <c r="L45" s="601"/>
      <c r="M45" s="601"/>
      <c r="N45" s="601"/>
      <c r="O45" s="601"/>
      <c r="P45" s="601"/>
      <c r="Q45" s="601"/>
      <c r="R45" s="601"/>
      <c r="S45" s="601"/>
      <c r="T45" s="601"/>
      <c r="U45" s="601"/>
      <c r="V45" s="601"/>
    </row>
    <row r="46" spans="1:22" ht="19.5">
      <c r="A46" s="600" t="s">
        <v>85</v>
      </c>
      <c r="B46" s="600"/>
      <c r="C46" s="600"/>
      <c r="D46" s="600"/>
      <c r="E46" s="600"/>
      <c r="F46" s="600"/>
      <c r="G46" s="600"/>
      <c r="H46" s="600"/>
      <c r="I46" s="600"/>
      <c r="J46" s="600"/>
      <c r="K46" s="600"/>
      <c r="L46" s="600"/>
      <c r="M46" s="600"/>
      <c r="N46" s="600"/>
      <c r="O46" s="600"/>
      <c r="P46" s="600"/>
      <c r="Q46" s="600"/>
      <c r="R46" s="600"/>
      <c r="S46" s="600"/>
      <c r="T46" s="600"/>
      <c r="U46" s="600"/>
      <c r="V46" s="600"/>
    </row>
    <row r="47" spans="1:22">
      <c r="A47" s="602" t="s">
        <v>421</v>
      </c>
      <c r="B47" s="617" t="s">
        <v>64</v>
      </c>
      <c r="C47" s="617"/>
      <c r="D47" s="629"/>
      <c r="E47" s="647"/>
      <c r="F47" s="520"/>
      <c r="G47" s="520"/>
      <c r="H47" s="520"/>
      <c r="I47" s="520"/>
      <c r="J47" s="520"/>
      <c r="K47" s="520"/>
      <c r="L47" s="520"/>
      <c r="M47" s="520"/>
      <c r="N47" s="520"/>
      <c r="O47" s="520"/>
      <c r="P47" s="520"/>
      <c r="Q47" s="520"/>
      <c r="R47" s="520"/>
      <c r="S47" s="520"/>
      <c r="T47" s="520"/>
      <c r="U47" s="520"/>
      <c r="V47" s="543"/>
    </row>
    <row r="48" spans="1:22">
      <c r="A48" s="603"/>
      <c r="B48" s="618" t="s">
        <v>501</v>
      </c>
      <c r="C48" s="618"/>
      <c r="D48" s="630"/>
      <c r="E48" s="648"/>
      <c r="F48" s="662"/>
      <c r="G48" s="662"/>
      <c r="H48" s="662"/>
      <c r="I48" s="662"/>
      <c r="J48" s="662"/>
      <c r="K48" s="662"/>
      <c r="L48" s="662"/>
      <c r="M48" s="662"/>
      <c r="N48" s="662"/>
      <c r="O48" s="662"/>
      <c r="P48" s="662"/>
      <c r="Q48" s="662"/>
      <c r="R48" s="662"/>
      <c r="S48" s="662"/>
      <c r="T48" s="662"/>
      <c r="U48" s="662"/>
      <c r="V48" s="728"/>
    </row>
    <row r="49" spans="1:22">
      <c r="A49" s="603"/>
      <c r="B49" s="619" t="s">
        <v>431</v>
      </c>
      <c r="C49" s="472"/>
      <c r="D49" s="631"/>
      <c r="E49" s="649" t="s">
        <v>83</v>
      </c>
      <c r="F49" s="472"/>
      <c r="G49" s="472"/>
      <c r="H49" s="458"/>
      <c r="I49" s="458"/>
      <c r="J49" s="694" t="s">
        <v>481</v>
      </c>
      <c r="K49" s="458"/>
      <c r="L49" s="458"/>
      <c r="M49" s="694" t="s">
        <v>404</v>
      </c>
      <c r="N49" s="472"/>
      <c r="O49" s="472"/>
      <c r="P49" s="472"/>
      <c r="Q49" s="472"/>
      <c r="R49" s="472"/>
      <c r="S49" s="472"/>
      <c r="T49" s="472"/>
      <c r="U49" s="472"/>
      <c r="V49" s="551"/>
    </row>
    <row r="50" spans="1:22">
      <c r="A50" s="603"/>
      <c r="B50" s="620"/>
      <c r="C50" s="407"/>
      <c r="D50" s="632"/>
      <c r="E50" s="650"/>
      <c r="F50" s="663"/>
      <c r="G50" s="663"/>
      <c r="H50" s="663"/>
      <c r="I50" s="685" t="s">
        <v>137</v>
      </c>
      <c r="J50" s="663" t="s">
        <v>144</v>
      </c>
      <c r="K50" s="663"/>
      <c r="L50" s="663"/>
      <c r="M50" s="663"/>
      <c r="N50" s="663"/>
      <c r="O50" s="663"/>
      <c r="P50" s="685" t="s">
        <v>167</v>
      </c>
      <c r="Q50" s="663" t="s">
        <v>178</v>
      </c>
      <c r="R50" s="663"/>
      <c r="S50" s="663"/>
      <c r="T50" s="663"/>
      <c r="U50" s="663"/>
      <c r="V50" s="729"/>
    </row>
    <row r="51" spans="1:22">
      <c r="A51" s="603"/>
      <c r="B51" s="620"/>
      <c r="C51" s="407"/>
      <c r="D51" s="632"/>
      <c r="E51" s="650"/>
      <c r="F51" s="663"/>
      <c r="G51" s="663"/>
      <c r="H51" s="663"/>
      <c r="I51" s="685" t="s">
        <v>143</v>
      </c>
      <c r="J51" s="663" t="s">
        <v>147</v>
      </c>
      <c r="K51" s="663"/>
      <c r="L51" s="663"/>
      <c r="M51" s="663"/>
      <c r="N51" s="663"/>
      <c r="O51" s="663"/>
      <c r="P51" s="685" t="s">
        <v>170</v>
      </c>
      <c r="Q51" s="663" t="s">
        <v>181</v>
      </c>
      <c r="R51" s="663"/>
      <c r="S51" s="663"/>
      <c r="T51" s="663"/>
      <c r="U51" s="663"/>
      <c r="V51" s="729"/>
    </row>
    <row r="52" spans="1:22">
      <c r="A52" s="603"/>
      <c r="B52" s="621"/>
      <c r="C52" s="625"/>
      <c r="D52" s="633"/>
      <c r="E52" s="651"/>
      <c r="F52" s="664"/>
      <c r="G52" s="664"/>
      <c r="H52" s="664"/>
      <c r="I52" s="664"/>
      <c r="J52" s="664"/>
      <c r="K52" s="664"/>
      <c r="L52" s="664"/>
      <c r="M52" s="664"/>
      <c r="N52" s="664"/>
      <c r="O52" s="664"/>
      <c r="P52" s="664"/>
      <c r="Q52" s="664"/>
      <c r="R52" s="664"/>
      <c r="S52" s="664"/>
      <c r="T52" s="664"/>
      <c r="U52" s="664"/>
      <c r="V52" s="730"/>
    </row>
    <row r="53" spans="1:22">
      <c r="A53" s="603"/>
      <c r="B53" s="472" t="s">
        <v>210</v>
      </c>
      <c r="C53" s="472"/>
      <c r="D53" s="472"/>
      <c r="E53" s="652" t="s">
        <v>60</v>
      </c>
      <c r="F53" s="665"/>
      <c r="G53" s="670"/>
      <c r="H53" s="679"/>
      <c r="I53" s="679"/>
      <c r="J53" s="679"/>
      <c r="K53" s="700" t="s">
        <v>159</v>
      </c>
      <c r="L53" s="700"/>
      <c r="M53" s="706"/>
      <c r="N53" s="708"/>
      <c r="O53" s="710" t="s">
        <v>232</v>
      </c>
      <c r="P53" s="618"/>
      <c r="Q53" s="670"/>
      <c r="R53" s="679"/>
      <c r="S53" s="679"/>
      <c r="T53" s="679"/>
      <c r="U53" s="679"/>
      <c r="V53" s="731"/>
    </row>
    <row r="54" spans="1:22" ht="19.5">
      <c r="A54" s="604"/>
      <c r="B54" s="622"/>
      <c r="C54" s="622"/>
      <c r="D54" s="622"/>
      <c r="E54" s="653" t="s">
        <v>134</v>
      </c>
      <c r="F54" s="666"/>
      <c r="G54" s="671"/>
      <c r="H54" s="680"/>
      <c r="I54" s="680"/>
      <c r="J54" s="680"/>
      <c r="K54" s="680"/>
      <c r="L54" s="680"/>
      <c r="M54" s="680"/>
      <c r="N54" s="680"/>
      <c r="O54" s="680"/>
      <c r="P54" s="680"/>
      <c r="Q54" s="680"/>
      <c r="R54" s="680"/>
      <c r="S54" s="680"/>
      <c r="T54" s="680"/>
      <c r="U54" s="680"/>
      <c r="V54" s="732"/>
    </row>
  </sheetData>
  <mergeCells count="134">
    <mergeCell ref="A1:V1"/>
    <mergeCell ref="B2:D2"/>
    <mergeCell ref="E2:V2"/>
    <mergeCell ref="B3:D3"/>
    <mergeCell ref="E3:V3"/>
    <mergeCell ref="B4:D4"/>
    <mergeCell ref="E4:V4"/>
    <mergeCell ref="E5:G5"/>
    <mergeCell ref="H5:I5"/>
    <mergeCell ref="K5:L5"/>
    <mergeCell ref="N5:V5"/>
    <mergeCell ref="E8:V8"/>
    <mergeCell ref="E9:F9"/>
    <mergeCell ref="G9:J9"/>
    <mergeCell ref="K9:L9"/>
    <mergeCell ref="M9:N9"/>
    <mergeCell ref="O9:P9"/>
    <mergeCell ref="Q9:V9"/>
    <mergeCell ref="E10:F10"/>
    <mergeCell ref="G10:V10"/>
    <mergeCell ref="B11:D11"/>
    <mergeCell ref="E11:J11"/>
    <mergeCell ref="M11:N11"/>
    <mergeCell ref="O11:P11"/>
    <mergeCell ref="R11:S11"/>
    <mergeCell ref="B12:D12"/>
    <mergeCell ref="E12:J12"/>
    <mergeCell ref="B13:D13"/>
    <mergeCell ref="E13:J13"/>
    <mergeCell ref="B14:J14"/>
    <mergeCell ref="K14:V14"/>
    <mergeCell ref="K15:V15"/>
    <mergeCell ref="K16:V16"/>
    <mergeCell ref="K17:V17"/>
    <mergeCell ref="A18:V18"/>
    <mergeCell ref="A19:G19"/>
    <mergeCell ref="H19:V19"/>
    <mergeCell ref="A20:G20"/>
    <mergeCell ref="H20:I20"/>
    <mergeCell ref="K20:V20"/>
    <mergeCell ref="E21:L21"/>
    <mergeCell ref="E22:H22"/>
    <mergeCell ref="I22:L22"/>
    <mergeCell ref="E23:F23"/>
    <mergeCell ref="G23:H23"/>
    <mergeCell ref="I23:J23"/>
    <mergeCell ref="K23:L23"/>
    <mergeCell ref="M23:N23"/>
    <mergeCell ref="O23:P23"/>
    <mergeCell ref="Q23:R23"/>
    <mergeCell ref="S23:T23"/>
    <mergeCell ref="B24:D24"/>
    <mergeCell ref="E24:F24"/>
    <mergeCell ref="G24:H24"/>
    <mergeCell ref="I24:J24"/>
    <mergeCell ref="K24:L24"/>
    <mergeCell ref="M24:N24"/>
    <mergeCell ref="O24:P24"/>
    <mergeCell ref="Q24:R24"/>
    <mergeCell ref="S24:T24"/>
    <mergeCell ref="B25:D25"/>
    <mergeCell ref="E25:F25"/>
    <mergeCell ref="G25:H25"/>
    <mergeCell ref="I25:J25"/>
    <mergeCell ref="K25:L25"/>
    <mergeCell ref="M25:N25"/>
    <mergeCell ref="O25:P25"/>
    <mergeCell ref="Q25:R25"/>
    <mergeCell ref="S25:T25"/>
    <mergeCell ref="A26:V26"/>
    <mergeCell ref="B27:D27"/>
    <mergeCell ref="E27:V27"/>
    <mergeCell ref="B28:D28"/>
    <mergeCell ref="E28:V28"/>
    <mergeCell ref="E29:G29"/>
    <mergeCell ref="H29:I29"/>
    <mergeCell ref="K29:L29"/>
    <mergeCell ref="N29:V29"/>
    <mergeCell ref="E32:V32"/>
    <mergeCell ref="E33:F33"/>
    <mergeCell ref="G33:J33"/>
    <mergeCell ref="K33:L33"/>
    <mergeCell ref="M33:N33"/>
    <mergeCell ref="O33:P33"/>
    <mergeCell ref="Q33:V33"/>
    <mergeCell ref="E34:F34"/>
    <mergeCell ref="G34:V34"/>
    <mergeCell ref="A43:V43"/>
    <mergeCell ref="A45:V45"/>
    <mergeCell ref="B47:D47"/>
    <mergeCell ref="E47:V47"/>
    <mergeCell ref="B48:D48"/>
    <mergeCell ref="E48:V48"/>
    <mergeCell ref="E49:G49"/>
    <mergeCell ref="H49:I49"/>
    <mergeCell ref="K49:L49"/>
    <mergeCell ref="N49:V49"/>
    <mergeCell ref="E52:V52"/>
    <mergeCell ref="E53:F53"/>
    <mergeCell ref="G53:J53"/>
    <mergeCell ref="K53:L53"/>
    <mergeCell ref="M53:N53"/>
    <mergeCell ref="O53:P53"/>
    <mergeCell ref="Q53:V53"/>
    <mergeCell ref="E54:F54"/>
    <mergeCell ref="G54:V54"/>
    <mergeCell ref="B5:D8"/>
    <mergeCell ref="E6:H7"/>
    <mergeCell ref="K6:O7"/>
    <mergeCell ref="R6:V7"/>
    <mergeCell ref="B9:D10"/>
    <mergeCell ref="K11:L13"/>
    <mergeCell ref="M12:V13"/>
    <mergeCell ref="B15:G17"/>
    <mergeCell ref="H16:J17"/>
    <mergeCell ref="A21:D23"/>
    <mergeCell ref="M21:P22"/>
    <mergeCell ref="Q21:T22"/>
    <mergeCell ref="U21:V25"/>
    <mergeCell ref="B29:D32"/>
    <mergeCell ref="E30:H31"/>
    <mergeCell ref="K30:O31"/>
    <mergeCell ref="R30:V31"/>
    <mergeCell ref="B33:D34"/>
    <mergeCell ref="B49:D52"/>
    <mergeCell ref="E50:H51"/>
    <mergeCell ref="K50:O51"/>
    <mergeCell ref="R50:V51"/>
    <mergeCell ref="B53:D54"/>
    <mergeCell ref="A2:A10"/>
    <mergeCell ref="A11:A17"/>
    <mergeCell ref="A27:A34"/>
    <mergeCell ref="B36:V42"/>
    <mergeCell ref="A47:A54"/>
  </mergeCells>
  <phoneticPr fontId="11"/>
  <printOptions horizontalCentered="1"/>
  <pageMargins left="0.70866141732283472" right="0.70866141732283472" top="0.74803149606299213" bottom="0.74803149606299213" header="0.31496062992125984" footer="0.31496062992125984"/>
  <pageSetup paperSize="9" scale="60" fitToWidth="1" fitToHeight="1" orientation="portrait" usePrinterDefaults="1" r:id="rId1"/>
  <headerFooter alignWithMargins="0"/>
  <drawing r:id="rId2"/>
  <legacyDrawing r:id="rId3"/>
  <mc:AlternateContent>
    <mc:Choice xmlns:x14="http://schemas.microsoft.com/office/spreadsheetml/2009/9/main" Requires="x14">
      <controls>
        <mc:AlternateContent>
          <mc:Choice Requires="x14">
            <control shapeId="3073" r:id="rId4" name="チェック 1">
              <controlPr defaultSize="0" autoFill="0" autoLine="0" autoPict="0">
                <anchor moveWithCells="1">
                  <from xmlns:xdr="http://schemas.openxmlformats.org/drawingml/2006/spreadsheetDrawing">
                    <xdr:col>7</xdr:col>
                    <xdr:colOff>238125</xdr:colOff>
                    <xdr:row>17</xdr:row>
                    <xdr:rowOff>172085</xdr:rowOff>
                  </from>
                  <to xmlns:xdr="http://schemas.openxmlformats.org/drawingml/2006/spreadsheetDrawing">
                    <xdr:col>8</xdr:col>
                    <xdr:colOff>457200</xdr:colOff>
                    <xdr:row>19</xdr:row>
                    <xdr:rowOff>9525</xdr:rowOff>
                  </to>
                </anchor>
              </controlPr>
            </control>
          </mc:Choice>
        </mc:AlternateContent>
        <mc:AlternateContent>
          <mc:Choice Requires="x14">
            <control shapeId="3074" r:id="rId5" name="チェック 2">
              <controlPr defaultSize="0" autoFill="0" autoLine="0" autoPict="0">
                <anchor moveWithCells="1">
                  <from xmlns:xdr="http://schemas.openxmlformats.org/drawingml/2006/spreadsheetDrawing">
                    <xdr:col>10</xdr:col>
                    <xdr:colOff>219075</xdr:colOff>
                    <xdr:row>17</xdr:row>
                    <xdr:rowOff>172085</xdr:rowOff>
                  </from>
                  <to xmlns:xdr="http://schemas.openxmlformats.org/drawingml/2006/spreadsheetDrawing">
                    <xdr:col>12</xdr:col>
                    <xdr:colOff>47625</xdr:colOff>
                    <xdr:row>19</xdr:row>
                    <xdr:rowOff>9525</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84</vt:i4>
      </vt:variant>
    </vt:vector>
  </HeadingPairs>
  <TitlesOfParts>
    <vt:vector size="84" baseType="lpstr">
      <vt:lpstr>申請書類</vt:lpstr>
      <vt:lpstr>別紙様式第二号（一）</vt:lpstr>
      <vt:lpstr>別紙様式第二号（二）</vt:lpstr>
      <vt:lpstr>別紙様式第二号（四）</vt:lpstr>
      <vt:lpstr>別紙様式第二号（三）</vt:lpstr>
      <vt:lpstr>別紙様式第二号（五）</vt:lpstr>
      <vt:lpstr>別紙様式第二号（六）</vt:lpstr>
      <vt:lpstr>付表第二号（一）</vt:lpstr>
      <vt:lpstr>付表第二号（二）</vt:lpstr>
      <vt:lpstr>付表第二号（三）</vt:lpstr>
      <vt:lpstr>付表第二号（四）</vt:lpstr>
      <vt:lpstr>付表第二号（五）</vt:lpstr>
      <vt:lpstr>付表第二号（六）</vt:lpstr>
      <vt:lpstr>付表第二号（七）</vt:lpstr>
      <vt:lpstr>付表第二号（八）</vt:lpstr>
      <vt:lpstr xml:space="preserve">付表第二号（九） </vt:lpstr>
      <vt:lpstr>付表第二号（十）</vt:lpstr>
      <vt:lpstr>付表第二号（十一）</vt:lpstr>
      <vt:lpstr>付表第二号（十二）</vt:lpstr>
      <vt:lpstr>定期巡回・随時対応型訪問介護看護</vt:lpstr>
      <vt:lpstr>【記載例】定期巡回・随時対応型訪問介護看護</vt:lpstr>
      <vt:lpstr>シフト記号表</vt:lpstr>
      <vt:lpstr>記入方法</vt:lpstr>
      <vt:lpstr>プルダウン・リスト</vt:lpstr>
      <vt:lpstr>夜間対応型訪問介護</vt:lpstr>
      <vt:lpstr>【記載例】夜間対応型訪問介護</vt:lpstr>
      <vt:lpstr>シフト記号表 (2)</vt:lpstr>
      <vt:lpstr>記入方法 (2)</vt:lpstr>
      <vt:lpstr>プルダウン・リスト (2)</vt:lpstr>
      <vt:lpstr>地域密着型通所介護（1枚版）</vt:lpstr>
      <vt:lpstr>【記載例】地域密着型通所介護</vt:lpstr>
      <vt:lpstr>シフト記号表（勤務時間帯）</vt:lpstr>
      <vt:lpstr>記入方法 (3)</vt:lpstr>
      <vt:lpstr>プルダウン・リスト (3)</vt:lpstr>
      <vt:lpstr>療養通所介護（1枚版）</vt:lpstr>
      <vt:lpstr>【記載例】療養通所介護</vt:lpstr>
      <vt:lpstr>シフト記号表（勤務時間帯） (6)</vt:lpstr>
      <vt:lpstr>記入方法 (10)</vt:lpstr>
      <vt:lpstr>プルダウン・リスト (9)</vt:lpstr>
      <vt:lpstr>認知症対応型通所介護（1枚版）</vt:lpstr>
      <vt:lpstr>【記載例】認知症対応型通所介護</vt:lpstr>
      <vt:lpstr>シフト記号表（勤務時間帯） (2)</vt:lpstr>
      <vt:lpstr>記入方法 (4)</vt:lpstr>
      <vt:lpstr>プルダウン・リスト (4)</vt:lpstr>
      <vt:lpstr>小規模多機能型居宅介護</vt:lpstr>
      <vt:lpstr>【記載例】小規模多機能型居宅介護</vt:lpstr>
      <vt:lpstr>シフト記号表（勤務時間帯） (3)</vt:lpstr>
      <vt:lpstr>記入方法 (5)</vt:lpstr>
      <vt:lpstr>プルダウン・リスト (5)</vt:lpstr>
      <vt:lpstr>認知症対応型共同生活介護(50人)</vt:lpstr>
      <vt:lpstr>【記載例】認知症対応型共同生活介護</vt:lpstr>
      <vt:lpstr>シフト記号表（勤務時間帯） (4)</vt:lpstr>
      <vt:lpstr>記入方法 (6)</vt:lpstr>
      <vt:lpstr>地域密着型特定施設入居者生活介護</vt:lpstr>
      <vt:lpstr>【記載例】地域密着型特定施設入居者生活介護</vt:lpstr>
      <vt:lpstr>シフト記号表 (3)</vt:lpstr>
      <vt:lpstr>プルダウン・リスト (6)</vt:lpstr>
      <vt:lpstr>記入方法 (7)</vt:lpstr>
      <vt:lpstr>（ユニット型）</vt:lpstr>
      <vt:lpstr>（従来型）</vt:lpstr>
      <vt:lpstr>【記載例】</vt:lpstr>
      <vt:lpstr>シフト記号表（従来型・ユニット型共通）</vt:lpstr>
      <vt:lpstr>（ユニット型）記入方法</vt:lpstr>
      <vt:lpstr>（従来型）記入方法</vt:lpstr>
      <vt:lpstr>プルダウン・リスト（従来型・ユニット型共通）</vt:lpstr>
      <vt:lpstr>看護小規模多機能型居宅介護</vt:lpstr>
      <vt:lpstr>【記載例】看護小規模多機能型居宅介護</vt:lpstr>
      <vt:lpstr>シフト記号表（勤務時間帯） (5)</vt:lpstr>
      <vt:lpstr>記入方法 (8)</vt:lpstr>
      <vt:lpstr>プルダウン・リスト (7)</vt:lpstr>
      <vt:lpstr>居宅介護支援、介護予防支援（１枚版）</vt:lpstr>
      <vt:lpstr>【記載例】居宅介護支援、介護予防支援</vt:lpstr>
      <vt:lpstr>記入方法 (9)</vt:lpstr>
      <vt:lpstr>プルダウン・リスト (8)</vt:lpstr>
      <vt:lpstr>標準様式２</vt:lpstr>
      <vt:lpstr>標準様式3</vt:lpstr>
      <vt:lpstr>標準様式４</vt:lpstr>
      <vt:lpstr>標準様式５</vt:lpstr>
      <vt:lpstr>標準様式６</vt:lpstr>
      <vt:lpstr xml:space="preserve">別紙① </vt:lpstr>
      <vt:lpstr>別紙②</vt:lpstr>
      <vt:lpstr>別紙③</vt:lpstr>
      <vt:lpstr>別紙④</vt:lpstr>
      <vt:lpstr>標準様式７</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上村 竜士</dc:creator>
  <cp:lastModifiedBy>上村 竜士</cp:lastModifiedBy>
  <dcterms:created xsi:type="dcterms:W3CDTF">2024-11-13T02:39:55Z</dcterms:created>
  <dcterms:modified xsi:type="dcterms:W3CDTF">2025-11-17T05:01:56Z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2025-11-17T05:01:56Z</vt:filetime>
  </property>
</Properties>
</file>